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rumlova.yveta\Desktop\"/>
    </mc:Choice>
  </mc:AlternateContent>
  <xr:revisionPtr revIDLastSave="0" documentId="8_{98AE0963-8B90-4783-BAC7-8E93522C1615}" xr6:coauthVersionLast="41" xr6:coauthVersionMax="41" xr10:uidLastSave="{00000000-0000-0000-0000-000000000000}"/>
  <bookViews>
    <workbookView xWindow="-120" yWindow="-120" windowWidth="29040" windowHeight="15840" tabRatio="818" activeTab="4" xr2:uid="{00000000-000D-0000-FFFF-FFFF00000000}"/>
  </bookViews>
  <sheets>
    <sheet name="upresneni" sheetId="38" r:id="rId1"/>
    <sheet name="REKAPITULACE" sheetId="1" r:id="rId2"/>
    <sheet name="o+vn" sheetId="2" r:id="rId3"/>
    <sheet name="so_01_asr" sheetId="3" r:id="rId4"/>
    <sheet name="01_zti" sheetId="5" r:id="rId5"/>
    <sheet name="01_plyn" sheetId="6" r:id="rId6"/>
    <sheet name="01_ut" sheetId="7" r:id="rId7"/>
    <sheet name="01_vzt" sheetId="8" r:id="rId8"/>
    <sheet name="01_celkem_nn" sheetId="9" r:id="rId9"/>
    <sheet name="nn_1" sheetId="10" r:id="rId10"/>
    <sheet name="nn_2" sheetId="11" r:id="rId11"/>
    <sheet name="nn_3" sheetId="12" r:id="rId12"/>
    <sheet name="nn_4" sheetId="13" r:id="rId13"/>
    <sheet name="01_slp" sheetId="36" r:id="rId14"/>
    <sheet name="01_mar" sheetId="14" r:id="rId15"/>
    <sheet name="so_02_asr" sheetId="15" r:id="rId16"/>
    <sheet name="02_zti" sheetId="16" r:id="rId17"/>
    <sheet name="02_ut" sheetId="17" r:id="rId18"/>
    <sheet name="02_vzt" sheetId="18" r:id="rId19"/>
    <sheet name="02_celkem_nn" sheetId="19" r:id="rId20"/>
    <sheet name="nn_21" sheetId="20" r:id="rId21"/>
    <sheet name="nn_22" sheetId="21" r:id="rId22"/>
    <sheet name="nn_23" sheetId="22" r:id="rId23"/>
    <sheet name="nn_24" sheetId="23" r:id="rId24"/>
    <sheet name="02_slp" sheetId="37" r:id="rId25"/>
    <sheet name="so_03_asr" sheetId="24" r:id="rId26"/>
    <sheet name="IO_100" sheetId="26" r:id="rId27"/>
    <sheet name="IO_200" sheetId="28" r:id="rId28"/>
    <sheet name="IO_201" sheetId="35" r:id="rId29"/>
    <sheet name="IO_301" sheetId="29" r:id="rId30"/>
    <sheet name="IO_601" sheetId="31" r:id="rId31"/>
    <sheet name="IO_100_park" sheetId="25" r:id="rId32"/>
    <sheet name="IO_200_park" sheetId="27" r:id="rId33"/>
    <sheet name="IO_300_park" sheetId="30"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7" hidden="1">'01_vzt'!$A$8:$H$556</definedName>
    <definedName name="_xlnm._FilterDatabase" localSheetId="18" hidden="1">'02_vzt'!$A$8:$H$38</definedName>
    <definedName name="_xlnm._FilterDatabase" localSheetId="9" hidden="1">nn_1!$A$1:$N$412</definedName>
    <definedName name="_xlnm._FilterDatabase" localSheetId="10" hidden="1">nn_2!$A$1:$K$2178</definedName>
    <definedName name="_xlnm._FilterDatabase" localSheetId="20" hidden="1">nn_21!$A$1:$N$325</definedName>
    <definedName name="_xlnm._FilterDatabase" localSheetId="21" hidden="1">nn_22!$A$1:$N$1933</definedName>
    <definedName name="AP_KMat" localSheetId="24">#REF!</definedName>
    <definedName name="AP_KMat" localSheetId="0">#REF!</definedName>
    <definedName name="AP_KMat">#REF!</definedName>
    <definedName name="AP_KMont" localSheetId="24">#REF!</definedName>
    <definedName name="AP_KMont" localSheetId="0">#REF!</definedName>
    <definedName name="AP_KMont">#REF!</definedName>
    <definedName name="AP_O" localSheetId="24">#REF!</definedName>
    <definedName name="AP_O" localSheetId="0">#REF!</definedName>
    <definedName name="AP_O">#REF!</definedName>
    <definedName name="AP_TMat" localSheetId="24">#REF!</definedName>
    <definedName name="AP_TMat" localSheetId="0">#REF!</definedName>
    <definedName name="AP_TMat">#REF!</definedName>
    <definedName name="AP_TMont" localSheetId="24">#REF!</definedName>
    <definedName name="AP_TMont" localSheetId="0">#REF!</definedName>
    <definedName name="AP_TMont">#REF!</definedName>
    <definedName name="AVT_KMat" localSheetId="24">#REF!</definedName>
    <definedName name="AVT_KMat" localSheetId="0">#REF!</definedName>
    <definedName name="AVT_KMat">#REF!</definedName>
    <definedName name="AVT_KMont" localSheetId="24">#REF!</definedName>
    <definedName name="AVT_KMont" localSheetId="0">#REF!</definedName>
    <definedName name="AVT_KMont">#REF!</definedName>
    <definedName name="AVT_O" localSheetId="24">#REF!</definedName>
    <definedName name="AVT_O" localSheetId="0">#REF!</definedName>
    <definedName name="AVT_O">#REF!</definedName>
    <definedName name="AVT_TMat" localSheetId="24">#REF!</definedName>
    <definedName name="AVT_TMat" localSheetId="0">#REF!</definedName>
    <definedName name="AVT_TMat">#REF!</definedName>
    <definedName name="AVT_TMont" localSheetId="24">#REF!</definedName>
    <definedName name="AVT_TMont" localSheetId="0">#REF!</definedName>
    <definedName name="AVT_TMont">#REF!</definedName>
    <definedName name="CCTV_KMat" localSheetId="24">[1]VSS!#REF!</definedName>
    <definedName name="CCTV_KMat" localSheetId="0">[2]VSS!#REF!</definedName>
    <definedName name="CCTV_KMat">[2]VSS!#REF!</definedName>
    <definedName name="CCTV_KMont" localSheetId="24">[1]VSS!#REF!</definedName>
    <definedName name="CCTV_KMont" localSheetId="0">[2]VSS!#REF!</definedName>
    <definedName name="CCTV_KMont">[2]VSS!#REF!</definedName>
    <definedName name="CCTV_O" localSheetId="24">[1]VSS!#REF!</definedName>
    <definedName name="CCTV_O" localSheetId="0">[2]VSS!#REF!</definedName>
    <definedName name="CCTV_O">[2]VSS!#REF!</definedName>
    <definedName name="CCTV_TMat" localSheetId="24">[1]VSS!#REF!</definedName>
    <definedName name="CCTV_TMat" localSheetId="0">[2]VSS!#REF!</definedName>
    <definedName name="CCTV_TMat">[2]VSS!#REF!</definedName>
    <definedName name="CCTV_TMont" localSheetId="24">[1]VSS!#REF!</definedName>
    <definedName name="CCTV_TMont" localSheetId="0">[2]VSS!#REF!</definedName>
    <definedName name="CCTV_TMont">[2]VSS!#REF!</definedName>
    <definedName name="CenaCelkem" localSheetId="0">#REF!</definedName>
    <definedName name="CenaCelkem">#REF!</definedName>
    <definedName name="CenaCelkemBezDPH" localSheetId="5">[3]Stavba!$G$28</definedName>
    <definedName name="CenaCelkemBezDPH" localSheetId="6">[4]Stavba!$G$28</definedName>
    <definedName name="CenaCelkemBezDPH" localSheetId="4">[5]Stavba!$G$28</definedName>
    <definedName name="CenaCelkemBezDPH" localSheetId="17">[6]Stavba!$G$28</definedName>
    <definedName name="CenaCelkemBezDPH" localSheetId="16">[7]Stavba!$G$28</definedName>
    <definedName name="CenaCelkemBezDPH" localSheetId="32">[8]Stavba!$G$28</definedName>
    <definedName name="CenaCelkemBezDPH" localSheetId="29">[9]Stavba!$G$28</definedName>
    <definedName name="CenaCelkemBezDPH" localSheetId="0">#REF!</definedName>
    <definedName name="CenaCelkemBezDPH">#REF!</definedName>
    <definedName name="CenikovaCena" localSheetId="24">[1]Rekapitulace!$S$3</definedName>
    <definedName name="CenikovaCena">[2]Rekapitulace!$S$3</definedName>
    <definedName name="cisloobjektu" localSheetId="0">#REF!</definedName>
    <definedName name="cisloobjektu">#REF!</definedName>
    <definedName name="CisloRozpoctu" localSheetId="5">'[10]Krycí list'!$C$2</definedName>
    <definedName name="CisloRozpoctu" localSheetId="6">'[10]Krycí list'!$C$2</definedName>
    <definedName name="CisloRozpoctu" localSheetId="4">'[10]Krycí list'!$C$2</definedName>
    <definedName name="CisloRozpoctu" localSheetId="17">'[10]Krycí list'!$C$2</definedName>
    <definedName name="CisloRozpoctu" localSheetId="16">'[10]Krycí list'!$C$2</definedName>
    <definedName name="CisloRozpoctu" localSheetId="32">'[10]Krycí list'!$C$2</definedName>
    <definedName name="CisloRozpoctu" localSheetId="29">'[10]Krycí list'!$C$2</definedName>
    <definedName name="CisloRozpoctu">'[11]Krycí list'!$C$2</definedName>
    <definedName name="cislostavby" localSheetId="5">'[10]Krycí list'!$A$7</definedName>
    <definedName name="cislostavby" localSheetId="6">'[10]Krycí list'!$A$7</definedName>
    <definedName name="cislostavby" localSheetId="4">'[10]Krycí list'!$A$7</definedName>
    <definedName name="cislostavby" localSheetId="17">'[10]Krycí list'!$A$7</definedName>
    <definedName name="cislostavby" localSheetId="16">'[10]Krycí list'!$A$7</definedName>
    <definedName name="cislostavby" localSheetId="32">'[10]Krycí list'!$A$7</definedName>
    <definedName name="cislostavby" localSheetId="29">'[10]Krycí list'!$A$7</definedName>
    <definedName name="cislostavby">'[11]Krycí list'!$A$7</definedName>
    <definedName name="CisloStavebnihoRozpoctu" localSheetId="0">#REF!</definedName>
    <definedName name="CisloStavebnihoRozpoctu">#REF!</definedName>
    <definedName name="dadresa" localSheetId="0">#REF!</definedName>
    <definedName name="dadresa">#REF!</definedName>
    <definedName name="dmisto" localSheetId="0">#REF!</definedName>
    <definedName name="dmisto">#REF!</definedName>
    <definedName name="Dokument" localSheetId="24">[1]Rekapitulace!$O$2</definedName>
    <definedName name="Dokument">[2]Rekapitulace!$O$2</definedName>
    <definedName name="DPH" localSheetId="24">[1]Rekapitulace!$J$1</definedName>
    <definedName name="DPH">[2]Rekapitulace!$J$1</definedName>
    <definedName name="DPHSni" localSheetId="5">[3]Stavba!$G$24</definedName>
    <definedName name="DPHSni" localSheetId="6">[4]Stavba!$G$24</definedName>
    <definedName name="DPHSni" localSheetId="4">[5]Stavba!$G$24</definedName>
    <definedName name="DPHSni" localSheetId="17">[6]Stavba!$G$24</definedName>
    <definedName name="DPHSni" localSheetId="16">[7]Stavba!$G$24</definedName>
    <definedName name="DPHSni" localSheetId="26">[12]Stavba!$G$24</definedName>
    <definedName name="DPHSni" localSheetId="32">[8]Stavba!$G$24</definedName>
    <definedName name="DPHSni" localSheetId="29">[9]Stavba!$G$24</definedName>
    <definedName name="DPHSni" localSheetId="15">[13]Stavba!$G$24</definedName>
    <definedName name="DPHSni" localSheetId="25">[14]Stavba!$G$24</definedName>
    <definedName name="DPHSni">[15]Stavba!$G$24</definedName>
    <definedName name="DPHZakl" localSheetId="5">[3]Stavba!$G$26</definedName>
    <definedName name="DPHZakl" localSheetId="6">[4]Stavba!$G$26</definedName>
    <definedName name="DPHZakl" localSheetId="4">[5]Stavba!$G$26</definedName>
    <definedName name="DPHZakl" localSheetId="17">[6]Stavba!$G$26</definedName>
    <definedName name="DPHZakl" localSheetId="16">[7]Stavba!$G$26</definedName>
    <definedName name="DPHZakl" localSheetId="26">[12]Stavba!$G$26</definedName>
    <definedName name="DPHZakl" localSheetId="32">[8]Stavba!$G$26</definedName>
    <definedName name="DPHZakl" localSheetId="29">[9]Stavba!$G$26</definedName>
    <definedName name="DPHZakl" localSheetId="15">[13]Stavba!$G$26</definedName>
    <definedName name="DPHZakl" localSheetId="25">[14]Stavba!$G$26</definedName>
    <definedName name="DPHZakl">[15]Stavba!$G$26</definedName>
    <definedName name="DT_KMat" localSheetId="24">#REF!</definedName>
    <definedName name="DT_KMat" localSheetId="0">#REF!</definedName>
    <definedName name="DT_KMat">#REF!</definedName>
    <definedName name="DT_KMont" localSheetId="24">#REF!</definedName>
    <definedName name="DT_KMont" localSheetId="0">#REF!</definedName>
    <definedName name="DT_KMont">#REF!</definedName>
    <definedName name="DT_O" localSheetId="24">#REF!</definedName>
    <definedName name="DT_O" localSheetId="0">#REF!</definedName>
    <definedName name="DT_O">#REF!</definedName>
    <definedName name="DT_TMat" localSheetId="24">#REF!</definedName>
    <definedName name="DT_TMat" localSheetId="0">#REF!</definedName>
    <definedName name="DT_TMat">#REF!</definedName>
    <definedName name="DT_TMont" localSheetId="24">#REF!</definedName>
    <definedName name="DT_TMont" localSheetId="0">#REF!</definedName>
    <definedName name="DT_TMont">#REF!</definedName>
    <definedName name="EKV_KMat" localSheetId="24">#REF!</definedName>
    <definedName name="EKV_KMat" localSheetId="0">#REF!</definedName>
    <definedName name="EKV_KMat">#REF!</definedName>
    <definedName name="EKV_KMont" localSheetId="24">#REF!</definedName>
    <definedName name="EKV_KMont" localSheetId="0">#REF!</definedName>
    <definedName name="EKV_KMont">#REF!</definedName>
    <definedName name="EKV_O" localSheetId="24">#REF!</definedName>
    <definedName name="EKV_O" localSheetId="0">#REF!</definedName>
    <definedName name="EKV_O">#REF!</definedName>
    <definedName name="EKV_TMat" localSheetId="24">#REF!</definedName>
    <definedName name="EKV_TMat" localSheetId="0">#REF!</definedName>
    <definedName name="EKV_TMat">#REF!</definedName>
    <definedName name="EKV_TMont" localSheetId="24">#REF!</definedName>
    <definedName name="EKV_TMont" localSheetId="0">#REF!</definedName>
    <definedName name="EKV_TMont">#REF!</definedName>
    <definedName name="EPS_KMat" localSheetId="24">#REF!</definedName>
    <definedName name="EPS_KMat" localSheetId="0">#REF!</definedName>
    <definedName name="EPS_KMat">#REF!</definedName>
    <definedName name="EPS_KMont" localSheetId="24">#REF!</definedName>
    <definedName name="EPS_KMont" localSheetId="0">#REF!</definedName>
    <definedName name="EPS_KMont">#REF!</definedName>
    <definedName name="EPS_O" localSheetId="24">#REF!</definedName>
    <definedName name="EPS_O" localSheetId="0">#REF!</definedName>
    <definedName name="EPS_O">#REF!</definedName>
    <definedName name="EPS_TMat" localSheetId="24">#REF!</definedName>
    <definedName name="EPS_TMat" localSheetId="0">#REF!</definedName>
    <definedName name="EPS_TMat">#REF!</definedName>
    <definedName name="EPS_TMont" localSheetId="24">#REF!</definedName>
    <definedName name="EPS_TMont" localSheetId="0">#REF!</definedName>
    <definedName name="EPS_TMont">#REF!</definedName>
    <definedName name="Globalindex" localSheetId="24">[1]Rekapitulace!$Q$4</definedName>
    <definedName name="Globalindex">[2]Rekapitulace!$Q$4</definedName>
    <definedName name="GMS_KMat" localSheetId="24">#REF!</definedName>
    <definedName name="GMS_KMat" localSheetId="0">#REF!</definedName>
    <definedName name="GMS_KMat">#REF!</definedName>
    <definedName name="GMS_KMont" localSheetId="24">#REF!</definedName>
    <definedName name="GMS_KMont" localSheetId="0">#REF!</definedName>
    <definedName name="GMS_KMont">#REF!</definedName>
    <definedName name="GMS_O" localSheetId="24">#REF!</definedName>
    <definedName name="GMS_O" localSheetId="0">#REF!</definedName>
    <definedName name="GMS_O">#REF!</definedName>
    <definedName name="GMS_TMat" localSheetId="24">#REF!</definedName>
    <definedName name="GMS_TMat" localSheetId="0">#REF!</definedName>
    <definedName name="GMS_TMat">#REF!</definedName>
    <definedName name="GMS_TMont" localSheetId="24">#REF!</definedName>
    <definedName name="GMS_TMont" localSheetId="0">#REF!</definedName>
    <definedName name="GMS_TMont">#REF!</definedName>
    <definedName name="JC_KMat" localSheetId="24">#REF!</definedName>
    <definedName name="JC_KMat" localSheetId="0">#REF!</definedName>
    <definedName name="JC_KMat">#REF!</definedName>
    <definedName name="JC_KMont" localSheetId="24">#REF!</definedName>
    <definedName name="JC_KMont" localSheetId="0">#REF!</definedName>
    <definedName name="JC_KMont">#REF!</definedName>
    <definedName name="JC_O" localSheetId="24">#REF!</definedName>
    <definedName name="JC_O" localSheetId="0">#REF!</definedName>
    <definedName name="JC_O">#REF!</definedName>
    <definedName name="JC_TMat" localSheetId="24">#REF!</definedName>
    <definedName name="JC_TMat" localSheetId="0">#REF!</definedName>
    <definedName name="JC_TMat">#REF!</definedName>
    <definedName name="JC_TMont" localSheetId="24">#REF!</definedName>
    <definedName name="JC_TMont" localSheetId="0">#REF!</definedName>
    <definedName name="JC_TMont">#REF!</definedName>
    <definedName name="Mena" localSheetId="5">[3]Stavba!$J$29</definedName>
    <definedName name="Mena" localSheetId="6">[4]Stavba!$J$29</definedName>
    <definedName name="Mena" localSheetId="4">[5]Stavba!$J$29</definedName>
    <definedName name="Mena" localSheetId="17">[6]Stavba!$J$29</definedName>
    <definedName name="Mena" localSheetId="16">[7]Stavba!$J$29</definedName>
    <definedName name="Mena" localSheetId="26">[12]Stavba!$J$29</definedName>
    <definedName name="Mena" localSheetId="32">[8]Stavba!$J$29</definedName>
    <definedName name="Mena" localSheetId="29">[9]Stavba!$J$29</definedName>
    <definedName name="Mena" localSheetId="15">[13]Stavba!$J$29</definedName>
    <definedName name="Mena" localSheetId="25">[14]Stavba!$J$29</definedName>
    <definedName name="Mena">[15]Stavba!$J$29</definedName>
    <definedName name="MistoStavby" localSheetId="0">#REF!</definedName>
    <definedName name="MistoStavby">#REF!</definedName>
    <definedName name="MS_M_BLESK" localSheetId="19">#REF!</definedName>
    <definedName name="MS_M_BLESK" localSheetId="20">#REF!</definedName>
    <definedName name="MS_M_BLESK" localSheetId="21">#REF!</definedName>
    <definedName name="MS_M_BLESK" localSheetId="22">#REF!</definedName>
    <definedName name="MS_M_BLESK" localSheetId="23">#REF!</definedName>
    <definedName name="MS_M_BLESK" localSheetId="0">#REF!</definedName>
    <definedName name="MS_M_BLESK">#REF!</definedName>
    <definedName name="MS_M_VYKOPY" localSheetId="19">#REF!</definedName>
    <definedName name="MS_M_VYKOPY" localSheetId="20">#REF!</definedName>
    <definedName name="MS_M_VYKOPY" localSheetId="21">#REF!</definedName>
    <definedName name="MS_M_VYKOPY" localSheetId="22">#REF!</definedName>
    <definedName name="MS_M_VYKOPY" localSheetId="23">#REF!</definedName>
    <definedName name="MS_M_VYKOPY" localSheetId="0">#REF!</definedName>
    <definedName name="MS_M_VYKOPY">#REF!</definedName>
    <definedName name="MS_P_BLESK" localSheetId="19">#REF!</definedName>
    <definedName name="MS_P_BLESK" localSheetId="20">#REF!</definedName>
    <definedName name="MS_P_BLESK" localSheetId="21">#REF!</definedName>
    <definedName name="MS_P_BLESK" localSheetId="22">#REF!</definedName>
    <definedName name="MS_P_BLESK" localSheetId="23">#REF!</definedName>
    <definedName name="MS_P_BLESK" localSheetId="0">#REF!</definedName>
    <definedName name="MS_P_BLESK">#REF!</definedName>
    <definedName name="MS_P_vykopy" localSheetId="19">#REF!</definedName>
    <definedName name="MS_P_vykopy" localSheetId="20">#REF!</definedName>
    <definedName name="MS_P_vykopy" localSheetId="21">#REF!</definedName>
    <definedName name="MS_P_vykopy" localSheetId="22">#REF!</definedName>
    <definedName name="MS_P_vykopy" localSheetId="23">#REF!</definedName>
    <definedName name="MS_P_vykopy" localSheetId="0">#REF!</definedName>
    <definedName name="MS_P_vykopy">#REF!</definedName>
    <definedName name="NAR_KMat" localSheetId="24">#REF!</definedName>
    <definedName name="NAR_KMat" localSheetId="0">#REF!</definedName>
    <definedName name="NAR_KMat">#REF!</definedName>
    <definedName name="NAR_KMont" localSheetId="24">#REF!</definedName>
    <definedName name="NAR_KMont" localSheetId="0">#REF!</definedName>
    <definedName name="NAR_KMont">#REF!</definedName>
    <definedName name="NAR_O" localSheetId="24">#REF!</definedName>
    <definedName name="NAR_O" localSheetId="0">#REF!</definedName>
    <definedName name="NAR_O">#REF!</definedName>
    <definedName name="NAR_TMat" localSheetId="24">#REF!</definedName>
    <definedName name="NAR_TMat" localSheetId="0">#REF!</definedName>
    <definedName name="NAR_TMat">#REF!</definedName>
    <definedName name="NAR_TMont" localSheetId="24">#REF!</definedName>
    <definedName name="NAR_TMont" localSheetId="0">#REF!</definedName>
    <definedName name="NAR_TMont">#REF!</definedName>
    <definedName name="nazevobjektu" localSheetId="0">#REF!</definedName>
    <definedName name="nazevobjektu">#REF!</definedName>
    <definedName name="NazevRozpoctu" localSheetId="5">'[10]Krycí list'!$D$2</definedName>
    <definedName name="NazevRozpoctu" localSheetId="6">'[10]Krycí list'!$D$2</definedName>
    <definedName name="NazevRozpoctu" localSheetId="4">'[10]Krycí list'!$D$2</definedName>
    <definedName name="NazevRozpoctu" localSheetId="17">'[10]Krycí list'!$D$2</definedName>
    <definedName name="NazevRozpoctu" localSheetId="16">'[10]Krycí list'!$D$2</definedName>
    <definedName name="NazevRozpoctu" localSheetId="32">'[10]Krycí list'!$D$2</definedName>
    <definedName name="NazevRozpoctu" localSheetId="29">'[10]Krycí list'!$D$2</definedName>
    <definedName name="NazevRozpoctu">'[11]Krycí list'!$D$2</definedName>
    <definedName name="nazevstavby" localSheetId="5">'[10]Krycí list'!$C$7</definedName>
    <definedName name="nazevstavby" localSheetId="6">'[10]Krycí list'!$C$7</definedName>
    <definedName name="nazevstavby" localSheetId="4">'[10]Krycí list'!$C$7</definedName>
    <definedName name="nazevstavby" localSheetId="17">'[10]Krycí list'!$C$7</definedName>
    <definedName name="nazevstavby" localSheetId="16">'[10]Krycí list'!$C$7</definedName>
    <definedName name="nazevstavby" localSheetId="32">'[10]Krycí list'!$C$7</definedName>
    <definedName name="nazevstavby" localSheetId="29">'[10]Krycí list'!$C$7</definedName>
    <definedName name="nazevstavby">'[11]Krycí list'!$C$7</definedName>
    <definedName name="NazevStavebnihoRozpoctu" localSheetId="0">#REF!</definedName>
    <definedName name="NazevStavebnihoRozpoctu">#REF!</definedName>
    <definedName name="_xlnm.Print_Titles" localSheetId="5">'01_plyn'!$1:$7</definedName>
    <definedName name="_xlnm.Print_Titles" localSheetId="13">'01_slp'!$5:$5</definedName>
    <definedName name="_xlnm.Print_Titles" localSheetId="6">'01_ut'!$1:$7</definedName>
    <definedName name="_xlnm.Print_Titles" localSheetId="7">'01_vzt'!$1:$7</definedName>
    <definedName name="_xlnm.Print_Titles" localSheetId="4">'01_zti'!$1:$7</definedName>
    <definedName name="_xlnm.Print_Titles" localSheetId="24">'02_slp'!$5:$5</definedName>
    <definedName name="_xlnm.Print_Titles" localSheetId="17">'02_ut'!$1:$7</definedName>
    <definedName name="_xlnm.Print_Titles" localSheetId="18">'02_vzt'!$1:$7</definedName>
    <definedName name="_xlnm.Print_Titles" localSheetId="16">'02_zti'!$1:$7</definedName>
    <definedName name="_xlnm.Print_Titles" localSheetId="26">IO_100!$1:$7</definedName>
    <definedName name="_xlnm.Print_Titles" localSheetId="32">IO_200_park!$1:$7</definedName>
    <definedName name="_xlnm.Print_Titles" localSheetId="29">IO_301!$1:$7</definedName>
    <definedName name="_xlnm.Print_Titles" localSheetId="9">nn_1!$1:$1</definedName>
    <definedName name="_xlnm.Print_Titles" localSheetId="10">nn_2!$1:$1</definedName>
    <definedName name="_xlnm.Print_Titles" localSheetId="20">nn_21!$1:$1</definedName>
    <definedName name="_xlnm.Print_Titles" localSheetId="21">nn_22!$1:$1</definedName>
    <definedName name="_xlnm.Print_Titles" localSheetId="2">'o+vn'!$1:$5</definedName>
    <definedName name="_xlnm.Print_Titles" localSheetId="3">so_01_asr!$1:$7</definedName>
    <definedName name="_xlnm.Print_Titles" localSheetId="15">so_02_asr!$1:$7</definedName>
    <definedName name="_xlnm.Print_Titles" localSheetId="25">so_03_asr!$1:$7</definedName>
    <definedName name="_xlnm.Print_Titles" localSheetId="0">upresneni!$1:$4</definedName>
    <definedName name="oadresa" localSheetId="0">#REF!</definedName>
    <definedName name="oadresa">#REF!</definedName>
    <definedName name="_xlnm.Print_Area" localSheetId="8">'01_celkem_nn'!$A$1:$F$22</definedName>
    <definedName name="_xlnm.Print_Area" localSheetId="5">'01_plyn'!$A$1:$K$61</definedName>
    <definedName name="_xlnm.Print_Area" localSheetId="13">'01_slp'!$A$4:$M$44</definedName>
    <definedName name="_xlnm.Print_Area" localSheetId="6">'01_ut'!$A$1:$K$206</definedName>
    <definedName name="_xlnm.Print_Area" localSheetId="7">'01_vzt'!$A$1:$H$554</definedName>
    <definedName name="_xlnm.Print_Area" localSheetId="4">'01_zti'!$A$1:$K$231</definedName>
    <definedName name="_xlnm.Print_Area" localSheetId="19">'02_celkem_nn'!$A$1:$F$19</definedName>
    <definedName name="_xlnm.Print_Area" localSheetId="24">'02_slp'!$A$4:$M$30</definedName>
    <definedName name="_xlnm.Print_Area" localSheetId="17">'02_ut'!$A$1:$G$13</definedName>
    <definedName name="_xlnm.Print_Area" localSheetId="18">'02_vzt'!$A$1:$H$36</definedName>
    <definedName name="_xlnm.Print_Area" localSheetId="16">'02_zti'!$A$1:$K$117</definedName>
    <definedName name="_xlnm.Print_Area" localSheetId="26">IO_100!$A$1:$G$44</definedName>
    <definedName name="_xlnm.Print_Area" localSheetId="32">IO_200_park!$A$1:$K$49</definedName>
    <definedName name="_xlnm.Print_Area" localSheetId="29">IO_301!$A$1:$K$73</definedName>
    <definedName name="_xlnm.Print_Area" localSheetId="1">REKAPITULACE!$B$1:$G$49</definedName>
    <definedName name="_xlnm.Print_Area" localSheetId="3">so_01_asr!$A$1:$G$3959</definedName>
    <definedName name="_xlnm.Print_Area" localSheetId="15">so_02_asr!$A$1:$G$342</definedName>
    <definedName name="_xlnm.Print_Area" localSheetId="25">so_03_asr!$A$1:$G$103</definedName>
    <definedName name="_xlnm.Print_Area" localSheetId="0">upresneni!$A$1:$G$162</definedName>
    <definedName name="padresa" localSheetId="0">#REF!</definedName>
    <definedName name="padresa">#REF!</definedName>
    <definedName name="pdic" localSheetId="0">#REF!</definedName>
    <definedName name="pdic">#REF!</definedName>
    <definedName name="pico" localSheetId="0">#REF!</definedName>
    <definedName name="pico">#REF!</definedName>
    <definedName name="pmisto" localSheetId="0">#REF!</definedName>
    <definedName name="pmisto">#REF!</definedName>
    <definedName name="PocetMJ" localSheetId="5">#REF!</definedName>
    <definedName name="PocetMJ" localSheetId="6">#REF!</definedName>
    <definedName name="PocetMJ" localSheetId="4">#REF!</definedName>
    <definedName name="PocetMJ" localSheetId="17">#REF!</definedName>
    <definedName name="PocetMJ" localSheetId="16">#REF!</definedName>
    <definedName name="PocetMJ" localSheetId="26">#REF!</definedName>
    <definedName name="PocetMJ" localSheetId="32">#REF!</definedName>
    <definedName name="PocetMJ" localSheetId="29">#REF!</definedName>
    <definedName name="PocetMJ" localSheetId="15">#REF!</definedName>
    <definedName name="PocetMJ" localSheetId="25">#REF!</definedName>
    <definedName name="PocetMJ" localSheetId="0">#REF!</definedName>
    <definedName name="PocetMJ">#REF!</definedName>
    <definedName name="PoptavkaID" localSheetId="0">#REF!</definedName>
    <definedName name="PoptavkaID">#REF!</definedName>
    <definedName name="pPSC" localSheetId="0">#REF!</definedName>
    <definedName name="pPSC">#REF!</definedName>
    <definedName name="Projektant" localSheetId="0">#REF!</definedName>
    <definedName name="Projektant">#REF!</definedName>
    <definedName name="PS_KMat" localSheetId="24">#REF!</definedName>
    <definedName name="PS_KMat" localSheetId="0">#REF!</definedName>
    <definedName name="PS_KMat">#REF!</definedName>
    <definedName name="PS_KMont" localSheetId="24">#REF!</definedName>
    <definedName name="PS_KMont" localSheetId="0">#REF!</definedName>
    <definedName name="PS_KMont">#REF!</definedName>
    <definedName name="PS_O" localSheetId="24">#REF!</definedName>
    <definedName name="PS_O" localSheetId="0">#REF!</definedName>
    <definedName name="PS_O">#REF!</definedName>
    <definedName name="PS_TMat" localSheetId="24">#REF!</definedName>
    <definedName name="PS_TMat" localSheetId="0">#REF!</definedName>
    <definedName name="PS_TMat">#REF!</definedName>
    <definedName name="PS_TMont" localSheetId="24">#REF!</definedName>
    <definedName name="PS_TMont" localSheetId="0">#REF!</definedName>
    <definedName name="PS_TMont">#REF!</definedName>
    <definedName name="PZTS_KMat" localSheetId="24">'02_slp'!#REF!</definedName>
    <definedName name="PZTS_KMat" localSheetId="0">'01_slp'!#REF!</definedName>
    <definedName name="PZTS_KMat">'01_slp'!#REF!</definedName>
    <definedName name="PZTS_KMont" localSheetId="24">'02_slp'!#REF!</definedName>
    <definedName name="PZTS_KMont" localSheetId="0">'01_slp'!#REF!</definedName>
    <definedName name="PZTS_KMont">'01_slp'!#REF!</definedName>
    <definedName name="PZTS_O" localSheetId="24">'02_slp'!#REF!</definedName>
    <definedName name="PZTS_O" localSheetId="0">'01_slp'!#REF!</definedName>
    <definedName name="PZTS_O">'01_slp'!#REF!</definedName>
    <definedName name="PZTS_TMat" localSheetId="24">'02_slp'!#REF!</definedName>
    <definedName name="PZTS_TMat" localSheetId="0">'01_slp'!#REF!</definedName>
    <definedName name="PZTS_TMat">'01_slp'!#REF!</definedName>
    <definedName name="PZTS_TMont" localSheetId="24">'02_slp'!#REF!</definedName>
    <definedName name="PZTS_TMont" localSheetId="0">'01_slp'!#REF!</definedName>
    <definedName name="PZTS_TMont">'01_slp'!#REF!</definedName>
    <definedName name="RO_KMat" localSheetId="24">#REF!</definedName>
    <definedName name="RO_KMat" localSheetId="0">#REF!</definedName>
    <definedName name="RO_KMat">#REF!</definedName>
    <definedName name="RO_KMont" localSheetId="24">#REF!</definedName>
    <definedName name="RO_KMont" localSheetId="0">#REF!</definedName>
    <definedName name="RO_KMont">#REF!</definedName>
    <definedName name="RO_O" localSheetId="24">#REF!</definedName>
    <definedName name="RO_O" localSheetId="0">#REF!</definedName>
    <definedName name="RO_O">#REF!</definedName>
    <definedName name="RO_TMat" localSheetId="24">#REF!</definedName>
    <definedName name="RO_TMat" localSheetId="0">#REF!</definedName>
    <definedName name="RO_TMat">#REF!</definedName>
    <definedName name="RO_TMont" localSheetId="24">#REF!</definedName>
    <definedName name="RO_TMont" localSheetId="0">#REF!</definedName>
    <definedName name="RO_TMont">#REF!</definedName>
    <definedName name="RTS" localSheetId="24">[1]Rekapitulace!#REF!</definedName>
    <definedName name="RTS" localSheetId="0">[2]Rekapitulace!#REF!</definedName>
    <definedName name="RTS">[2]Rekapitulace!#REF!</definedName>
    <definedName name="SazbaDPH1" localSheetId="5">'[10]Krycí list'!$C$30</definedName>
    <definedName name="SazbaDPH1" localSheetId="6">'[10]Krycí list'!$C$30</definedName>
    <definedName name="SazbaDPH1" localSheetId="4">'[10]Krycí list'!$C$30</definedName>
    <definedName name="SazbaDPH1" localSheetId="17">'[10]Krycí list'!$C$30</definedName>
    <definedName name="SazbaDPH1" localSheetId="16">'[10]Krycí list'!$C$30</definedName>
    <definedName name="SazbaDPH1" localSheetId="32">'[10]Krycí list'!$C$30</definedName>
    <definedName name="SazbaDPH1" localSheetId="29">'[10]Krycí list'!$C$30</definedName>
    <definedName name="SazbaDPH1">'[11]Krycí list'!$C$30</definedName>
    <definedName name="SazbaDPH2" localSheetId="5">'[10]Krycí list'!$C$32</definedName>
    <definedName name="SazbaDPH2" localSheetId="6">'[10]Krycí list'!$C$32</definedName>
    <definedName name="SazbaDPH2" localSheetId="4">'[10]Krycí list'!$C$32</definedName>
    <definedName name="SazbaDPH2" localSheetId="17">'[10]Krycí list'!$C$32</definedName>
    <definedName name="SazbaDPH2" localSheetId="16">'[10]Krycí list'!$C$32</definedName>
    <definedName name="SazbaDPH2" localSheetId="32">'[10]Krycí list'!$C$32</definedName>
    <definedName name="SazbaDPH2" localSheetId="29">'[10]Krycí list'!$C$32</definedName>
    <definedName name="SazbaDPH2">'[11]Krycí list'!$C$32</definedName>
    <definedName name="SK_KMat" localSheetId="24">[1]SK!#REF!</definedName>
    <definedName name="SK_KMat" localSheetId="0">[2]SK!#REF!</definedName>
    <definedName name="SK_KMat">[2]SK!#REF!</definedName>
    <definedName name="SK_KMont" localSheetId="24">[1]SK!#REF!</definedName>
    <definedName name="SK_KMont" localSheetId="0">[2]SK!#REF!</definedName>
    <definedName name="SK_KMont">[2]SK!#REF!</definedName>
    <definedName name="SK_O" localSheetId="24">[1]SK!#REF!</definedName>
    <definedName name="SK_O" localSheetId="0">[2]SK!#REF!</definedName>
    <definedName name="SK_O">[2]SK!#REF!</definedName>
    <definedName name="SK_TMat" localSheetId="24">[1]SK!#REF!</definedName>
    <definedName name="SK_TMat" localSheetId="0">[2]SK!#REF!</definedName>
    <definedName name="SK_TMat">[2]SK!#REF!</definedName>
    <definedName name="SK_TMont" localSheetId="24">[1]SK!#REF!</definedName>
    <definedName name="SK_TMont" localSheetId="0">[2]SK!#REF!</definedName>
    <definedName name="SK_TMont">[2]SK!#REF!</definedName>
    <definedName name="SloupecCC" localSheetId="5">#REF!</definedName>
    <definedName name="SloupecCC" localSheetId="6">#REF!</definedName>
    <definedName name="SloupecCC" localSheetId="4">#REF!</definedName>
    <definedName name="SloupecCC" localSheetId="17">#REF!</definedName>
    <definedName name="SloupecCC" localSheetId="16">#REF!</definedName>
    <definedName name="SloupecCC" localSheetId="26">#REF!</definedName>
    <definedName name="SloupecCC" localSheetId="32">#REF!</definedName>
    <definedName name="SloupecCC" localSheetId="29">#REF!</definedName>
    <definedName name="SloupecCC" localSheetId="15">#REF!</definedName>
    <definedName name="SloupecCC" localSheetId="25">#REF!</definedName>
    <definedName name="SloupecCC" localSheetId="0">#REF!</definedName>
    <definedName name="SloupecCC">#REF!</definedName>
    <definedName name="SloupecCisloPol" localSheetId="5">#REF!</definedName>
    <definedName name="SloupecCisloPol" localSheetId="6">#REF!</definedName>
    <definedName name="SloupecCisloPol" localSheetId="4">#REF!</definedName>
    <definedName name="SloupecCisloPol" localSheetId="17">#REF!</definedName>
    <definedName name="SloupecCisloPol" localSheetId="16">#REF!</definedName>
    <definedName name="SloupecCisloPol" localSheetId="26">#REF!</definedName>
    <definedName name="SloupecCisloPol" localSheetId="32">#REF!</definedName>
    <definedName name="SloupecCisloPol" localSheetId="29">#REF!</definedName>
    <definedName name="SloupecCisloPol" localSheetId="15">#REF!</definedName>
    <definedName name="SloupecCisloPol" localSheetId="25">#REF!</definedName>
    <definedName name="SloupecCisloPol" localSheetId="0">#REF!</definedName>
    <definedName name="SloupecCisloPol">#REF!</definedName>
    <definedName name="SloupecJC" localSheetId="5">#REF!</definedName>
    <definedName name="SloupecJC" localSheetId="6">#REF!</definedName>
    <definedName name="SloupecJC" localSheetId="4">#REF!</definedName>
    <definedName name="SloupecJC" localSheetId="17">#REF!</definedName>
    <definedName name="SloupecJC" localSheetId="16">#REF!</definedName>
    <definedName name="SloupecJC" localSheetId="26">#REF!</definedName>
    <definedName name="SloupecJC" localSheetId="32">#REF!</definedName>
    <definedName name="SloupecJC" localSheetId="29">#REF!</definedName>
    <definedName name="SloupecJC" localSheetId="15">#REF!</definedName>
    <definedName name="SloupecJC" localSheetId="25">#REF!</definedName>
    <definedName name="SloupecJC" localSheetId="0">#REF!</definedName>
    <definedName name="SloupecJC">#REF!</definedName>
    <definedName name="SloupecMJ" localSheetId="5">#REF!</definedName>
    <definedName name="SloupecMJ" localSheetId="6">#REF!</definedName>
    <definedName name="SloupecMJ" localSheetId="4">#REF!</definedName>
    <definedName name="SloupecMJ" localSheetId="26">#REF!</definedName>
    <definedName name="SloupecMJ" localSheetId="32">#REF!</definedName>
    <definedName name="SloupecMJ" localSheetId="29">#REF!</definedName>
    <definedName name="SloupecMJ" localSheetId="0">#REF!</definedName>
    <definedName name="SloupecMJ">#REF!</definedName>
    <definedName name="SloupecMnozstvi" localSheetId="5">#REF!</definedName>
    <definedName name="SloupecMnozstvi" localSheetId="6">#REF!</definedName>
    <definedName name="SloupecMnozstvi" localSheetId="4">#REF!</definedName>
    <definedName name="SloupecMnozstvi" localSheetId="26">#REF!</definedName>
    <definedName name="SloupecMnozstvi" localSheetId="32">#REF!</definedName>
    <definedName name="SloupecMnozstvi" localSheetId="29">#REF!</definedName>
    <definedName name="SloupecMnozstvi" localSheetId="0">#REF!</definedName>
    <definedName name="SloupecMnozstvi">#REF!</definedName>
    <definedName name="SloupecNazPol" localSheetId="5">#REF!</definedName>
    <definedName name="SloupecNazPol" localSheetId="6">#REF!</definedName>
    <definedName name="SloupecNazPol" localSheetId="4">#REF!</definedName>
    <definedName name="SloupecNazPol" localSheetId="26">#REF!</definedName>
    <definedName name="SloupecNazPol" localSheetId="32">#REF!</definedName>
    <definedName name="SloupecNazPol" localSheetId="29">#REF!</definedName>
    <definedName name="SloupecNazPol" localSheetId="0">#REF!</definedName>
    <definedName name="SloupecNazPol">#REF!</definedName>
    <definedName name="SloupecPC" localSheetId="5">#REF!</definedName>
    <definedName name="SloupecPC" localSheetId="6">#REF!</definedName>
    <definedName name="SloupecPC" localSheetId="4">#REF!</definedName>
    <definedName name="SloupecPC" localSheetId="26">#REF!</definedName>
    <definedName name="SloupecPC" localSheetId="32">#REF!</definedName>
    <definedName name="SloupecPC" localSheetId="29">#REF!</definedName>
    <definedName name="SloupecPC" localSheetId="0">#REF!</definedName>
    <definedName name="SloupecPC">#REF!</definedName>
    <definedName name="SOUSTAVA" localSheetId="24">[1]Rekapitulace!$S$1</definedName>
    <definedName name="SOUSTAVA">[2]Rekapitulace!$S$1</definedName>
    <definedName name="STA_KMat" localSheetId="24">#REF!</definedName>
    <definedName name="STA_KMat" localSheetId="0">#REF!</definedName>
    <definedName name="STA_KMat">#REF!</definedName>
    <definedName name="STA_KMont" localSheetId="24">#REF!</definedName>
    <definedName name="STA_KMont" localSheetId="0">#REF!</definedName>
    <definedName name="STA_KMont">#REF!</definedName>
    <definedName name="STA_O" localSheetId="24">#REF!</definedName>
    <definedName name="STA_O" localSheetId="0">#REF!</definedName>
    <definedName name="STA_O">#REF!</definedName>
    <definedName name="STA_TMat" localSheetId="24">#REF!</definedName>
    <definedName name="STA_TMat" localSheetId="0">#REF!</definedName>
    <definedName name="STA_TMat">#REF!</definedName>
    <definedName name="STA_TMont" localSheetId="24">#REF!</definedName>
    <definedName name="STA_TMont" localSheetId="0">#REF!</definedName>
    <definedName name="STA_TMont">#REF!</definedName>
    <definedName name="TrasyKMat" localSheetId="24">#REF!</definedName>
    <definedName name="TrasyKMat" localSheetId="0">#REF!</definedName>
    <definedName name="TrasyKMat">#REF!</definedName>
    <definedName name="TrasyKMont" localSheetId="24">#REF!</definedName>
    <definedName name="TrasyKMont" localSheetId="0">#REF!</definedName>
    <definedName name="TrasyKMont">#REF!</definedName>
    <definedName name="URS" localSheetId="24">[1]Rekapitulace!#REF!</definedName>
    <definedName name="URS" localSheetId="0">[2]Rekapitulace!#REF!</definedName>
    <definedName name="URS">[2]Rekapitulace!#REF!</definedName>
    <definedName name="VenkyKMat" localSheetId="24">[1]Venky!#REF!</definedName>
    <definedName name="VenkyKMat" localSheetId="0">#REF!</definedName>
    <definedName name="VenkyKMat">#REF!</definedName>
    <definedName name="VenkyKMont" localSheetId="24">[1]Venky!#REF!</definedName>
    <definedName name="VenkyKMont" localSheetId="0">#REF!</definedName>
    <definedName name="VenkyKMont">#REF!</definedName>
    <definedName name="Vypracoval" localSheetId="0">#REF!</definedName>
    <definedName name="Vypracoval">#REF!</definedName>
    <definedName name="WC_KMat" localSheetId="24">[1]Invalidé!#REF!</definedName>
    <definedName name="WC_KMat" localSheetId="0">[2]Invalidé!#REF!</definedName>
    <definedName name="WC_KMat">[2]Invalidé!#REF!</definedName>
    <definedName name="WC_KMont" localSheetId="24">[1]Invalidé!#REF!</definedName>
    <definedName name="WC_KMont" localSheetId="0">[2]Invalidé!#REF!</definedName>
    <definedName name="WC_KMont">[2]Invalidé!#REF!</definedName>
    <definedName name="WC_O" localSheetId="24">[1]Invalidé!#REF!</definedName>
    <definedName name="WC_O" localSheetId="0">[2]Invalidé!#REF!</definedName>
    <definedName name="WC_O">[2]Invalidé!#REF!</definedName>
    <definedName name="WC_TMat" localSheetId="24">[1]Invalidé!#REF!</definedName>
    <definedName name="WC_TMat" localSheetId="0">[2]Invalidé!#REF!</definedName>
    <definedName name="WC_TMat">[2]Invalidé!#REF!</definedName>
    <definedName name="WC_TMont" localSheetId="24">[1]Invalidé!#REF!</definedName>
    <definedName name="WC_TMont" localSheetId="0">[2]Invalidé!#REF!</definedName>
    <definedName name="WC_TMont">[2]Invalidé!#REF!</definedName>
    <definedName name="ZakladDPHSni" localSheetId="5">[3]Stavba!$G$23</definedName>
    <definedName name="ZakladDPHSni" localSheetId="6">[4]Stavba!$G$23</definedName>
    <definedName name="ZakladDPHSni" localSheetId="4">[5]Stavba!$G$23</definedName>
    <definedName name="ZakladDPHSni" localSheetId="17">[6]Stavba!$G$23</definedName>
    <definedName name="ZakladDPHSni" localSheetId="16">[7]Stavba!$G$23</definedName>
    <definedName name="ZakladDPHSni" localSheetId="26">[12]Stavba!$G$23</definedName>
    <definedName name="ZakladDPHSni" localSheetId="32">[8]Stavba!$G$23</definedName>
    <definedName name="ZakladDPHSni" localSheetId="29">[9]Stavba!$G$23</definedName>
    <definedName name="ZakladDPHSni" localSheetId="15">[13]Stavba!$G$23</definedName>
    <definedName name="ZakladDPHSni" localSheetId="25">[14]Stavba!$G$23</definedName>
    <definedName name="ZakladDPHSni">[15]Stavba!$G$23</definedName>
    <definedName name="ZakladDPHZakl" localSheetId="5">[3]Stavba!$G$25</definedName>
    <definedName name="ZakladDPHZakl" localSheetId="6">[4]Stavba!$G$25</definedName>
    <definedName name="ZakladDPHZakl" localSheetId="4">[5]Stavba!$G$25</definedName>
    <definedName name="ZakladDPHZakl" localSheetId="17">[6]Stavba!$G$25</definedName>
    <definedName name="ZakladDPHZakl" localSheetId="16">[7]Stavba!$G$25</definedName>
    <definedName name="ZakladDPHZakl" localSheetId="26">[12]Stavba!$G$25</definedName>
    <definedName name="ZakladDPHZakl" localSheetId="32">[8]Stavba!$G$25</definedName>
    <definedName name="ZakladDPHZakl" localSheetId="29">[9]Stavba!$G$25</definedName>
    <definedName name="ZakladDPHZakl" localSheetId="15">[13]Stavba!$G$25</definedName>
    <definedName name="ZakladDPHZakl" localSheetId="25">[14]Stavba!$G$25</definedName>
    <definedName name="ZakladDPHZakl">[15]Stavba!$G$25</definedName>
    <definedName name="Zaokrouhleni" localSheetId="5">[3]Stavba!$G$27</definedName>
    <definedName name="Zaokrouhleni" localSheetId="6">[4]Stavba!$G$27</definedName>
    <definedName name="Zaokrouhleni" localSheetId="4">[5]Stavba!$G$27</definedName>
    <definedName name="Zaokrouhleni" localSheetId="17">[6]Stavba!$G$27</definedName>
    <definedName name="Zaokrouhleni" localSheetId="16">[7]Stavba!$G$27</definedName>
    <definedName name="Zaokrouhleni" localSheetId="26">[12]Stavba!$G$27</definedName>
    <definedName name="Zaokrouhleni" localSheetId="32">[8]Stavba!$G$27</definedName>
    <definedName name="Zaokrouhleni" localSheetId="29">[9]Stavba!$G$27</definedName>
    <definedName name="Zaokrouhleni" localSheetId="15">[13]Stavba!$G$27</definedName>
    <definedName name="Zaokrouhleni" localSheetId="25">[14]Stavba!$G$27</definedName>
    <definedName name="Zaokrouhleni">[15]Stavba!$G$27</definedName>
    <definedName name="Zhotovitel" localSheetId="0">#REF!</definedName>
    <definedName name="Zhotovit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0" i="38" l="1"/>
  <c r="G169" i="38"/>
  <c r="G168" i="38"/>
  <c r="G200" i="5"/>
  <c r="G199" i="5"/>
  <c r="G198" i="5"/>
  <c r="G197" i="5"/>
  <c r="G196" i="5"/>
  <c r="G195" i="5"/>
  <c r="G150" i="38" l="1"/>
  <c r="G148" i="38"/>
  <c r="G156" i="38"/>
  <c r="G154" i="38"/>
  <c r="G162" i="38"/>
  <c r="G161" i="38"/>
  <c r="G160" i="38"/>
  <c r="G142" i="38"/>
  <c r="G138" i="38"/>
  <c r="G137" i="38"/>
  <c r="G140" i="38"/>
  <c r="G141" i="38"/>
  <c r="G159" i="38" l="1"/>
  <c r="G119" i="38"/>
  <c r="G113" i="38"/>
  <c r="G112" i="38"/>
  <c r="G111" i="38"/>
  <c r="G151" i="15"/>
  <c r="G30" i="2"/>
  <c r="D106" i="38"/>
  <c r="G101" i="38"/>
  <c r="G100" i="38"/>
  <c r="G87" i="38"/>
  <c r="G70" i="38"/>
  <c r="G66" i="38"/>
  <c r="G80" i="38"/>
  <c r="G79" i="38"/>
  <c r="G74" i="38"/>
  <c r="K41" i="29"/>
  <c r="I41" i="29"/>
  <c r="G41" i="29"/>
  <c r="G59" i="38"/>
  <c r="G58" i="38"/>
  <c r="G57" i="38"/>
  <c r="G56" i="38"/>
  <c r="G36" i="38"/>
  <c r="G37" i="38"/>
  <c r="G38" i="38"/>
  <c r="G39" i="38"/>
  <c r="G40" i="38"/>
  <c r="G32" i="38"/>
  <c r="G29" i="38"/>
  <c r="G26" i="38"/>
  <c r="G24" i="38"/>
  <c r="G22" i="38"/>
  <c r="G21" i="38"/>
  <c r="G20" i="38"/>
  <c r="G19" i="38"/>
  <c r="G18" i="38"/>
  <c r="G16" i="38"/>
  <c r="G14" i="38"/>
  <c r="G12" i="38"/>
  <c r="G10" i="38"/>
  <c r="G52" i="38"/>
  <c r="G44" i="38"/>
  <c r="G48" i="38"/>
  <c r="G47" i="38" s="1"/>
  <c r="G6" i="38"/>
  <c r="G110" i="38" l="1"/>
  <c r="G78" i="38"/>
  <c r="G51" i="38"/>
  <c r="H75" i="11"/>
  <c r="I75" i="11"/>
  <c r="H108" i="11"/>
  <c r="I108" i="11"/>
  <c r="H148" i="11"/>
  <c r="I148" i="11"/>
  <c r="H175" i="11"/>
  <c r="I175" i="11"/>
  <c r="H212" i="11"/>
  <c r="I212" i="11"/>
  <c r="H240" i="11"/>
  <c r="I240" i="11"/>
  <c r="H266" i="11"/>
  <c r="I266" i="11"/>
  <c r="H280" i="11"/>
  <c r="I280" i="11"/>
  <c r="F15" i="14" l="1"/>
  <c r="F14" i="14"/>
  <c r="E192" i="7" l="1"/>
  <c r="E178" i="7"/>
  <c r="E151" i="7"/>
  <c r="E67" i="7"/>
  <c r="E39" i="7"/>
  <c r="E50" i="6"/>
  <c r="E45" i="6"/>
  <c r="G80" i="2" l="1"/>
  <c r="A51" i="2" l="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2" i="2" s="1"/>
  <c r="G56" i="2"/>
  <c r="G51" i="2"/>
  <c r="G50" i="2"/>
  <c r="G58" i="2"/>
  <c r="G55" i="2"/>
  <c r="G57" i="2" l="1"/>
  <c r="G78" i="2" l="1"/>
  <c r="H550" i="8"/>
  <c r="G550" i="8"/>
  <c r="K42" i="29" l="1"/>
  <c r="I42" i="29"/>
  <c r="A65" i="29"/>
  <c r="A66" i="29" s="1"/>
  <c r="A67" i="29" s="1"/>
  <c r="A68" i="29" s="1"/>
  <c r="A69" i="29" s="1"/>
  <c r="A70" i="29" s="1"/>
  <c r="A47" i="29"/>
  <c r="A48" i="29" s="1"/>
  <c r="A49" i="29" s="1"/>
  <c r="A50" i="29" s="1"/>
  <c r="A51" i="29" s="1"/>
  <c r="A52" i="29" s="1"/>
  <c r="A53" i="29" s="1"/>
  <c r="A54" i="29" s="1"/>
  <c r="A55" i="29" s="1"/>
  <c r="A56" i="29" s="1"/>
  <c r="A57" i="29" s="1"/>
  <c r="A58" i="29" s="1"/>
  <c r="A59" i="29" s="1"/>
  <c r="A60" i="29" s="1"/>
  <c r="A46" i="29"/>
  <c r="G42" i="29"/>
  <c r="G2834" i="3"/>
  <c r="M118" i="37" l="1"/>
  <c r="K118" i="37"/>
  <c r="I118" i="37"/>
  <c r="A118" i="37"/>
  <c r="M117" i="37"/>
  <c r="K117" i="37"/>
  <c r="I117" i="37"/>
  <c r="A117" i="37"/>
  <c r="M116" i="37"/>
  <c r="K116" i="37"/>
  <c r="I116" i="37"/>
  <c r="A116" i="37"/>
  <c r="M115" i="37"/>
  <c r="K115" i="37"/>
  <c r="I115" i="37"/>
  <c r="A115" i="37"/>
  <c r="M114" i="37"/>
  <c r="K114" i="37"/>
  <c r="I114" i="37"/>
  <c r="A114" i="37"/>
  <c r="M113" i="37"/>
  <c r="K113" i="37"/>
  <c r="I113" i="37"/>
  <c r="A113" i="37"/>
  <c r="M112" i="37"/>
  <c r="K112" i="37"/>
  <c r="I112" i="37"/>
  <c r="A112" i="37"/>
  <c r="M111" i="37"/>
  <c r="K111" i="37"/>
  <c r="I111" i="37"/>
  <c r="A111" i="37"/>
  <c r="M110" i="37"/>
  <c r="K110" i="37"/>
  <c r="I110" i="37"/>
  <c r="A110" i="37"/>
  <c r="M103" i="37"/>
  <c r="I103" i="37"/>
  <c r="A103" i="37"/>
  <c r="M102" i="37"/>
  <c r="K102" i="37"/>
  <c r="I102" i="37"/>
  <c r="H102" i="37"/>
  <c r="A102" i="37"/>
  <c r="M101" i="37"/>
  <c r="K101" i="37"/>
  <c r="I101" i="37"/>
  <c r="A101" i="37"/>
  <c r="M100" i="37"/>
  <c r="K100" i="37"/>
  <c r="I100" i="37"/>
  <c r="A100" i="37"/>
  <c r="M99" i="37"/>
  <c r="K99" i="37"/>
  <c r="I99" i="37"/>
  <c r="H99" i="37"/>
  <c r="A99" i="37"/>
  <c r="M98" i="37"/>
  <c r="H98" i="37"/>
  <c r="I98" i="37" s="1"/>
  <c r="A98" i="37"/>
  <c r="M97" i="37"/>
  <c r="K97" i="37"/>
  <c r="I97" i="37"/>
  <c r="H97" i="37"/>
  <c r="A97" i="37"/>
  <c r="M96" i="37"/>
  <c r="H96" i="37"/>
  <c r="I96" i="37" s="1"/>
  <c r="A96" i="37"/>
  <c r="M95" i="37"/>
  <c r="K95" i="37"/>
  <c r="I95" i="37"/>
  <c r="H95" i="37"/>
  <c r="A95" i="37"/>
  <c r="M94" i="37"/>
  <c r="H94" i="37"/>
  <c r="I94" i="37" s="1"/>
  <c r="A94" i="37"/>
  <c r="M93" i="37"/>
  <c r="K93" i="37"/>
  <c r="I93" i="37"/>
  <c r="H93" i="37"/>
  <c r="A93" i="37"/>
  <c r="M92" i="37"/>
  <c r="H92" i="37"/>
  <c r="I92" i="37" s="1"/>
  <c r="A92" i="37"/>
  <c r="M91" i="37"/>
  <c r="K91" i="37"/>
  <c r="I91" i="37"/>
  <c r="A91" i="37"/>
  <c r="M84" i="37"/>
  <c r="K84" i="37"/>
  <c r="I84" i="37"/>
  <c r="A84" i="37"/>
  <c r="M83" i="37"/>
  <c r="K83" i="37"/>
  <c r="I83" i="37"/>
  <c r="A83" i="37"/>
  <c r="M82" i="37"/>
  <c r="K82" i="37"/>
  <c r="I82" i="37"/>
  <c r="A82" i="37"/>
  <c r="M81" i="37"/>
  <c r="K81" i="37"/>
  <c r="I81" i="37"/>
  <c r="A81" i="37"/>
  <c r="M80" i="37"/>
  <c r="K80" i="37"/>
  <c r="I80" i="37"/>
  <c r="A80" i="37"/>
  <c r="M79" i="37"/>
  <c r="K79" i="37"/>
  <c r="I79" i="37"/>
  <c r="A79" i="37"/>
  <c r="M78" i="37"/>
  <c r="K78" i="37"/>
  <c r="I78" i="37"/>
  <c r="A78" i="37"/>
  <c r="M77" i="37"/>
  <c r="K77" i="37"/>
  <c r="I77" i="37"/>
  <c r="A77" i="37"/>
  <c r="M76" i="37"/>
  <c r="K76" i="37"/>
  <c r="I76" i="37"/>
  <c r="A76" i="37"/>
  <c r="M75" i="37"/>
  <c r="K75" i="37"/>
  <c r="I75" i="37"/>
  <c r="A75" i="37"/>
  <c r="M74" i="37"/>
  <c r="K74" i="37"/>
  <c r="I74" i="37"/>
  <c r="A74" i="37"/>
  <c r="M73" i="37"/>
  <c r="K73" i="37"/>
  <c r="I73" i="37"/>
  <c r="A73" i="37"/>
  <c r="M72" i="37"/>
  <c r="K72" i="37"/>
  <c r="I72" i="37"/>
  <c r="A72" i="37"/>
  <c r="M71" i="37"/>
  <c r="K71" i="37"/>
  <c r="I71" i="37"/>
  <c r="A71" i="37"/>
  <c r="M70" i="37"/>
  <c r="K70" i="37"/>
  <c r="I70" i="37"/>
  <c r="A70" i="37"/>
  <c r="M69" i="37"/>
  <c r="K69" i="37"/>
  <c r="I69" i="37"/>
  <c r="A69" i="37"/>
  <c r="M68" i="37"/>
  <c r="K68" i="37"/>
  <c r="I68" i="37"/>
  <c r="A68" i="37"/>
  <c r="M67" i="37"/>
  <c r="K67" i="37"/>
  <c r="I67" i="37"/>
  <c r="A67" i="37"/>
  <c r="M66" i="37"/>
  <c r="K66" i="37"/>
  <c r="I66" i="37"/>
  <c r="A66" i="37"/>
  <c r="M65" i="37"/>
  <c r="K65" i="37"/>
  <c r="I65" i="37"/>
  <c r="A65" i="37"/>
  <c r="M64" i="37"/>
  <c r="K64" i="37"/>
  <c r="I64" i="37"/>
  <c r="A64" i="37"/>
  <c r="M63" i="37"/>
  <c r="K63" i="37"/>
  <c r="I63" i="37"/>
  <c r="A63" i="37"/>
  <c r="M62" i="37"/>
  <c r="K62" i="37"/>
  <c r="I62" i="37"/>
  <c r="A62" i="37"/>
  <c r="M61" i="37"/>
  <c r="K61" i="37"/>
  <c r="I61" i="37"/>
  <c r="A61" i="37"/>
  <c r="M60" i="37"/>
  <c r="K60" i="37"/>
  <c r="I60" i="37"/>
  <c r="A60" i="37"/>
  <c r="M59" i="37"/>
  <c r="K59" i="37"/>
  <c r="I59" i="37"/>
  <c r="A59" i="37"/>
  <c r="M58" i="37"/>
  <c r="K58" i="37"/>
  <c r="I58" i="37"/>
  <c r="A58" i="37"/>
  <c r="M57" i="37"/>
  <c r="K57" i="37"/>
  <c r="I57" i="37"/>
  <c r="A57" i="37"/>
  <c r="M56" i="37"/>
  <c r="K56" i="37"/>
  <c r="I56" i="37"/>
  <c r="A56" i="37"/>
  <c r="M55" i="37"/>
  <c r="K55" i="37"/>
  <c r="I55" i="37"/>
  <c r="A55" i="37"/>
  <c r="M54" i="37"/>
  <c r="K54" i="37"/>
  <c r="I54" i="37"/>
  <c r="A54" i="37"/>
  <c r="M53" i="37"/>
  <c r="K53" i="37"/>
  <c r="I53" i="37"/>
  <c r="A53" i="37"/>
  <c r="M52" i="37"/>
  <c r="K52" i="37"/>
  <c r="I52" i="37"/>
  <c r="A52" i="37"/>
  <c r="M51" i="37"/>
  <c r="K51" i="37"/>
  <c r="I51" i="37"/>
  <c r="A51" i="37"/>
  <c r="M50" i="37"/>
  <c r="K50" i="37"/>
  <c r="I50" i="37"/>
  <c r="A50" i="37"/>
  <c r="M49" i="37"/>
  <c r="K49" i="37"/>
  <c r="I49" i="37"/>
  <c r="A49" i="37"/>
  <c r="M48" i="37"/>
  <c r="K48" i="37"/>
  <c r="I48" i="37"/>
  <c r="A48" i="37"/>
  <c r="M47" i="37"/>
  <c r="K47" i="37"/>
  <c r="I47" i="37"/>
  <c r="A47" i="37"/>
  <c r="M46" i="37"/>
  <c r="K46" i="37"/>
  <c r="I46" i="37"/>
  <c r="A46" i="37"/>
  <c r="M45" i="37"/>
  <c r="K45" i="37"/>
  <c r="I45" i="37"/>
  <c r="A45" i="37"/>
  <c r="M44" i="37"/>
  <c r="K44" i="37"/>
  <c r="I44" i="37"/>
  <c r="A44" i="37"/>
  <c r="M43" i="37"/>
  <c r="K43" i="37"/>
  <c r="I43" i="37"/>
  <c r="A43" i="37"/>
  <c r="M36" i="37"/>
  <c r="K36" i="37"/>
  <c r="I36" i="37"/>
  <c r="A36" i="37"/>
  <c r="M35" i="37"/>
  <c r="K35" i="37"/>
  <c r="I35" i="37"/>
  <c r="A35" i="37"/>
  <c r="M34" i="37"/>
  <c r="K34" i="37"/>
  <c r="I34" i="37"/>
  <c r="A34" i="37"/>
  <c r="M27" i="37"/>
  <c r="K27" i="37"/>
  <c r="I27" i="37"/>
  <c r="A27" i="37"/>
  <c r="M26" i="37"/>
  <c r="K26" i="37"/>
  <c r="I26" i="37"/>
  <c r="A26" i="37"/>
  <c r="M25" i="37"/>
  <c r="K25" i="37"/>
  <c r="I25" i="37"/>
  <c r="A25" i="37"/>
  <c r="M24" i="37"/>
  <c r="K24" i="37"/>
  <c r="I24" i="37"/>
  <c r="A24" i="37"/>
  <c r="M23" i="37"/>
  <c r="K23" i="37"/>
  <c r="I23" i="37"/>
  <c r="A23" i="37"/>
  <c r="M22" i="37"/>
  <c r="K22" i="37"/>
  <c r="I22" i="37"/>
  <c r="A22" i="37"/>
  <c r="M21" i="37"/>
  <c r="K21" i="37"/>
  <c r="I21" i="37"/>
  <c r="A21" i="37"/>
  <c r="M20" i="37"/>
  <c r="K20" i="37"/>
  <c r="I20" i="37"/>
  <c r="A20" i="37"/>
  <c r="M19" i="37"/>
  <c r="K19" i="37"/>
  <c r="I19" i="37"/>
  <c r="A19" i="37"/>
  <c r="M18" i="37"/>
  <c r="K18" i="37"/>
  <c r="I18" i="37"/>
  <c r="A18" i="37"/>
  <c r="M17" i="37"/>
  <c r="K17" i="37"/>
  <c r="I17" i="37"/>
  <c r="A17" i="37"/>
  <c r="M16" i="37"/>
  <c r="K16" i="37"/>
  <c r="I16" i="37"/>
  <c r="A16" i="37"/>
  <c r="M15" i="37"/>
  <c r="K15" i="37"/>
  <c r="I15" i="37"/>
  <c r="A15" i="37"/>
  <c r="M14" i="37"/>
  <c r="K14" i="37"/>
  <c r="I14" i="37"/>
  <c r="A14" i="37"/>
  <c r="M13" i="37"/>
  <c r="K13" i="37"/>
  <c r="I13" i="37"/>
  <c r="A13" i="37"/>
  <c r="M12" i="37"/>
  <c r="K12" i="37"/>
  <c r="I12" i="37"/>
  <c r="A12" i="37"/>
  <c r="M11" i="37"/>
  <c r="K11" i="37"/>
  <c r="I11" i="37"/>
  <c r="A11" i="37"/>
  <c r="M10" i="37"/>
  <c r="K10" i="37"/>
  <c r="I10" i="37"/>
  <c r="A10" i="37"/>
  <c r="M9" i="37"/>
  <c r="K9" i="37"/>
  <c r="I9" i="37"/>
  <c r="A9" i="37"/>
  <c r="M8" i="37"/>
  <c r="K8" i="37"/>
  <c r="I8" i="37"/>
  <c r="A8" i="37"/>
  <c r="M7" i="37"/>
  <c r="K7" i="37"/>
  <c r="I7" i="37"/>
  <c r="A7" i="37"/>
  <c r="M6" i="37"/>
  <c r="K6" i="37"/>
  <c r="I6" i="37"/>
  <c r="A6" i="37"/>
  <c r="M120" i="37" l="1"/>
  <c r="K119" i="37"/>
  <c r="M38" i="37"/>
  <c r="K37" i="37"/>
  <c r="K28" i="37"/>
  <c r="M105" i="37"/>
  <c r="K85" i="37"/>
  <c r="M86" i="37"/>
  <c r="M29" i="37"/>
  <c r="M39" i="37"/>
  <c r="K92" i="37"/>
  <c r="K94" i="37"/>
  <c r="K96" i="37"/>
  <c r="K98" i="37"/>
  <c r="M133" i="36"/>
  <c r="K133" i="36"/>
  <c r="I133" i="36"/>
  <c r="A133" i="36"/>
  <c r="K132" i="36"/>
  <c r="I132" i="36"/>
  <c r="H132" i="36"/>
  <c r="M132" i="36" s="1"/>
  <c r="A132" i="36"/>
  <c r="M131" i="36"/>
  <c r="K131" i="36"/>
  <c r="I131" i="36"/>
  <c r="A131" i="36"/>
  <c r="M130" i="36"/>
  <c r="K130" i="36"/>
  <c r="I130" i="36"/>
  <c r="A130" i="36"/>
  <c r="M129" i="36"/>
  <c r="K129" i="36"/>
  <c r="I129" i="36"/>
  <c r="A129" i="36"/>
  <c r="M128" i="36"/>
  <c r="K128" i="36"/>
  <c r="I128" i="36"/>
  <c r="A128" i="36"/>
  <c r="H127" i="36"/>
  <c r="K127" i="36" s="1"/>
  <c r="A127" i="36"/>
  <c r="M126" i="36"/>
  <c r="K126" i="36"/>
  <c r="I126" i="36"/>
  <c r="H126" i="36"/>
  <c r="A126" i="36"/>
  <c r="H125" i="36"/>
  <c r="K125" i="36" s="1"/>
  <c r="A125" i="36"/>
  <c r="M124" i="36"/>
  <c r="K124" i="36"/>
  <c r="I124" i="36"/>
  <c r="H124" i="36"/>
  <c r="A124" i="36"/>
  <c r="H123" i="36"/>
  <c r="K123" i="36" s="1"/>
  <c r="A123" i="36"/>
  <c r="M122" i="36"/>
  <c r="K122" i="36"/>
  <c r="I122" i="36"/>
  <c r="H122" i="36"/>
  <c r="A122" i="36"/>
  <c r="H121" i="36"/>
  <c r="K121" i="36" s="1"/>
  <c r="A121" i="36"/>
  <c r="M120" i="36"/>
  <c r="K120" i="36"/>
  <c r="I120" i="36"/>
  <c r="H120" i="36"/>
  <c r="A120" i="36"/>
  <c r="M119" i="36"/>
  <c r="K119" i="36"/>
  <c r="I119" i="36"/>
  <c r="A119" i="36"/>
  <c r="M112" i="36"/>
  <c r="K112" i="36"/>
  <c r="I112" i="36"/>
  <c r="A112" i="36"/>
  <c r="M111" i="36"/>
  <c r="K111" i="36"/>
  <c r="I111" i="36"/>
  <c r="A111" i="36"/>
  <c r="M110" i="36"/>
  <c r="K110" i="36"/>
  <c r="I110" i="36"/>
  <c r="A110" i="36"/>
  <c r="M109" i="36"/>
  <c r="K109" i="36"/>
  <c r="I109" i="36"/>
  <c r="A109" i="36"/>
  <c r="M108" i="36"/>
  <c r="K108" i="36"/>
  <c r="I108" i="36"/>
  <c r="A108" i="36"/>
  <c r="M107" i="36"/>
  <c r="K107" i="36"/>
  <c r="I107" i="36"/>
  <c r="A107" i="36"/>
  <c r="M106" i="36"/>
  <c r="K106" i="36"/>
  <c r="I106" i="36"/>
  <c r="A106" i="36"/>
  <c r="M105" i="36"/>
  <c r="K105" i="36"/>
  <c r="I105" i="36"/>
  <c r="A105" i="36"/>
  <c r="M104" i="36"/>
  <c r="K104" i="36"/>
  <c r="I104" i="36"/>
  <c r="A104" i="36"/>
  <c r="M103" i="36"/>
  <c r="K103" i="36"/>
  <c r="I103" i="36"/>
  <c r="A103" i="36"/>
  <c r="M102" i="36"/>
  <c r="K102" i="36"/>
  <c r="I102" i="36"/>
  <c r="A102" i="36"/>
  <c r="M101" i="36"/>
  <c r="K101" i="36"/>
  <c r="I101" i="36"/>
  <c r="A101" i="36"/>
  <c r="M100" i="36"/>
  <c r="K100" i="36"/>
  <c r="I100" i="36"/>
  <c r="A100" i="36"/>
  <c r="M99" i="36"/>
  <c r="K99" i="36"/>
  <c r="I99" i="36"/>
  <c r="A99" i="36"/>
  <c r="M98" i="36"/>
  <c r="K98" i="36"/>
  <c r="I98" i="36"/>
  <c r="A98" i="36"/>
  <c r="M97" i="36"/>
  <c r="K97" i="36"/>
  <c r="I97" i="36"/>
  <c r="A97" i="36"/>
  <c r="M96" i="36"/>
  <c r="K96" i="36"/>
  <c r="I96" i="36"/>
  <c r="A96" i="36"/>
  <c r="M95" i="36"/>
  <c r="K95" i="36"/>
  <c r="I95" i="36"/>
  <c r="A95" i="36"/>
  <c r="M94" i="36"/>
  <c r="K94" i="36"/>
  <c r="I94" i="36"/>
  <c r="A94" i="36"/>
  <c r="M93" i="36"/>
  <c r="K93" i="36"/>
  <c r="I93" i="36"/>
  <c r="A93" i="36"/>
  <c r="M92" i="36"/>
  <c r="K92" i="36"/>
  <c r="I92" i="36"/>
  <c r="A92" i="36"/>
  <c r="M91" i="36"/>
  <c r="K91" i="36"/>
  <c r="I91" i="36"/>
  <c r="A91" i="36"/>
  <c r="M90" i="36"/>
  <c r="K90" i="36"/>
  <c r="I90" i="36"/>
  <c r="A90" i="36"/>
  <c r="M89" i="36"/>
  <c r="K89" i="36"/>
  <c r="I89" i="36"/>
  <c r="A89" i="36"/>
  <c r="M88" i="36"/>
  <c r="K88" i="36"/>
  <c r="I88" i="36"/>
  <c r="A88" i="36"/>
  <c r="M87" i="36"/>
  <c r="K87" i="36"/>
  <c r="I87" i="36"/>
  <c r="A87" i="36"/>
  <c r="M86" i="36"/>
  <c r="K86" i="36"/>
  <c r="I86" i="36"/>
  <c r="A86" i="36"/>
  <c r="M85" i="36"/>
  <c r="K85" i="36"/>
  <c r="I85" i="36"/>
  <c r="A85" i="36"/>
  <c r="M84" i="36"/>
  <c r="K84" i="36"/>
  <c r="I84" i="36"/>
  <c r="A84" i="36"/>
  <c r="M83" i="36"/>
  <c r="K83" i="36"/>
  <c r="I83" i="36"/>
  <c r="A83" i="36"/>
  <c r="M82" i="36"/>
  <c r="K82" i="36"/>
  <c r="I82" i="36"/>
  <c r="A82" i="36"/>
  <c r="M81" i="36"/>
  <c r="K81" i="36"/>
  <c r="I81" i="36"/>
  <c r="A81" i="36"/>
  <c r="M80" i="36"/>
  <c r="K80" i="36"/>
  <c r="I80" i="36"/>
  <c r="A80" i="36"/>
  <c r="M79" i="36"/>
  <c r="K79" i="36"/>
  <c r="I79" i="36"/>
  <c r="A79" i="36"/>
  <c r="M78" i="36"/>
  <c r="K78" i="36"/>
  <c r="I78" i="36"/>
  <c r="A78" i="36"/>
  <c r="M77" i="36"/>
  <c r="K77" i="36"/>
  <c r="I77" i="36"/>
  <c r="A77" i="36"/>
  <c r="M76" i="36"/>
  <c r="K76" i="36"/>
  <c r="I76" i="36"/>
  <c r="A76" i="36"/>
  <c r="M75" i="36"/>
  <c r="K75" i="36"/>
  <c r="I75" i="36"/>
  <c r="A75" i="36"/>
  <c r="M74" i="36"/>
  <c r="K74" i="36"/>
  <c r="I74" i="36"/>
  <c r="A74" i="36"/>
  <c r="M73" i="36"/>
  <c r="K73" i="36"/>
  <c r="I73" i="36"/>
  <c r="A73" i="36"/>
  <c r="M72" i="36"/>
  <c r="K72" i="36"/>
  <c r="I72" i="36"/>
  <c r="A72" i="36"/>
  <c r="M71" i="36"/>
  <c r="K71" i="36"/>
  <c r="I71" i="36"/>
  <c r="A71" i="36"/>
  <c r="M70" i="36"/>
  <c r="K70" i="36"/>
  <c r="I70" i="36"/>
  <c r="A70" i="36"/>
  <c r="M69" i="36"/>
  <c r="K69" i="36"/>
  <c r="I69" i="36"/>
  <c r="A69" i="36"/>
  <c r="M68" i="36"/>
  <c r="K68" i="36"/>
  <c r="I68" i="36"/>
  <c r="A68" i="36"/>
  <c r="M67" i="36"/>
  <c r="K67" i="36"/>
  <c r="I67" i="36"/>
  <c r="A67" i="36"/>
  <c r="M66" i="36"/>
  <c r="K66" i="36"/>
  <c r="I66" i="36"/>
  <c r="A66" i="36"/>
  <c r="M65" i="36"/>
  <c r="K65" i="36"/>
  <c r="I65" i="36"/>
  <c r="A65" i="36"/>
  <c r="M64" i="36"/>
  <c r="K64" i="36"/>
  <c r="I64" i="36"/>
  <c r="A64" i="36"/>
  <c r="M63" i="36"/>
  <c r="K63" i="36"/>
  <c r="I63" i="36"/>
  <c r="A63" i="36"/>
  <c r="M62" i="36"/>
  <c r="K62" i="36"/>
  <c r="I62" i="36"/>
  <c r="A62" i="36"/>
  <c r="M61" i="36"/>
  <c r="K61" i="36"/>
  <c r="I61" i="36"/>
  <c r="A61" i="36"/>
  <c r="M60" i="36"/>
  <c r="K60" i="36"/>
  <c r="I60" i="36"/>
  <c r="A60" i="36"/>
  <c r="M53" i="36"/>
  <c r="K53" i="36"/>
  <c r="I53" i="36"/>
  <c r="A53" i="36"/>
  <c r="M52" i="36"/>
  <c r="K52" i="36"/>
  <c r="I52" i="36"/>
  <c r="A52" i="36"/>
  <c r="M51" i="36"/>
  <c r="K51" i="36"/>
  <c r="I51" i="36"/>
  <c r="A51" i="36"/>
  <c r="M50" i="36"/>
  <c r="K50" i="36"/>
  <c r="I50" i="36"/>
  <c r="A50" i="36"/>
  <c r="M42" i="36"/>
  <c r="K42" i="36"/>
  <c r="I42" i="36"/>
  <c r="A42" i="36"/>
  <c r="M41" i="36"/>
  <c r="K41" i="36"/>
  <c r="I41" i="36"/>
  <c r="A41" i="36"/>
  <c r="M40" i="36"/>
  <c r="K40" i="36"/>
  <c r="I40" i="36"/>
  <c r="A40" i="36"/>
  <c r="M39" i="36"/>
  <c r="K39" i="36"/>
  <c r="I39" i="36"/>
  <c r="A39" i="36"/>
  <c r="M38" i="36"/>
  <c r="K38" i="36"/>
  <c r="I38" i="36"/>
  <c r="A38" i="36"/>
  <c r="M37" i="36"/>
  <c r="K37" i="36"/>
  <c r="I37" i="36"/>
  <c r="A37" i="36"/>
  <c r="M36" i="36"/>
  <c r="K36" i="36"/>
  <c r="I36" i="36"/>
  <c r="A36" i="36"/>
  <c r="M35" i="36"/>
  <c r="K35" i="36"/>
  <c r="I35" i="36"/>
  <c r="A35" i="36"/>
  <c r="M34" i="36"/>
  <c r="K34" i="36"/>
  <c r="I34" i="36"/>
  <c r="A34" i="36"/>
  <c r="M33" i="36"/>
  <c r="K33" i="36"/>
  <c r="I33" i="36"/>
  <c r="A33" i="36"/>
  <c r="M32" i="36"/>
  <c r="K32" i="36"/>
  <c r="I32" i="36"/>
  <c r="A32" i="36"/>
  <c r="M31" i="36"/>
  <c r="K31" i="36"/>
  <c r="I31" i="36"/>
  <c r="A31" i="36"/>
  <c r="M30" i="36"/>
  <c r="K30" i="36"/>
  <c r="I30" i="36"/>
  <c r="A30" i="36"/>
  <c r="M29" i="36"/>
  <c r="K29" i="36"/>
  <c r="I29" i="36"/>
  <c r="A29" i="36"/>
  <c r="M28" i="36"/>
  <c r="K28" i="36"/>
  <c r="I28" i="36"/>
  <c r="A28" i="36"/>
  <c r="M27" i="36"/>
  <c r="K27" i="36"/>
  <c r="I27" i="36"/>
  <c r="A27" i="36"/>
  <c r="M26" i="36"/>
  <c r="K26" i="36"/>
  <c r="I26" i="36"/>
  <c r="A26" i="36"/>
  <c r="M25" i="36"/>
  <c r="K25" i="36"/>
  <c r="I25" i="36"/>
  <c r="A25" i="36"/>
  <c r="M24" i="36"/>
  <c r="K24" i="36"/>
  <c r="I24" i="36"/>
  <c r="A24" i="36"/>
  <c r="M23" i="36"/>
  <c r="K23" i="36"/>
  <c r="I23" i="36"/>
  <c r="A23" i="36"/>
  <c r="M22" i="36"/>
  <c r="K22" i="36"/>
  <c r="I22" i="36"/>
  <c r="A22" i="36"/>
  <c r="M21" i="36"/>
  <c r="K21" i="36"/>
  <c r="I21" i="36"/>
  <c r="A21" i="36"/>
  <c r="M20" i="36"/>
  <c r="K20" i="36"/>
  <c r="I20" i="36"/>
  <c r="A20" i="36"/>
  <c r="M19" i="36"/>
  <c r="K19" i="36"/>
  <c r="I19" i="36"/>
  <c r="A19" i="36"/>
  <c r="M18" i="36"/>
  <c r="K18" i="36"/>
  <c r="I18" i="36"/>
  <c r="A18" i="36"/>
  <c r="M17" i="36"/>
  <c r="K17" i="36"/>
  <c r="I17" i="36"/>
  <c r="A17" i="36"/>
  <c r="M16" i="36"/>
  <c r="K16" i="36"/>
  <c r="I16" i="36"/>
  <c r="A16" i="36"/>
  <c r="M15" i="36"/>
  <c r="K15" i="36"/>
  <c r="I15" i="36"/>
  <c r="A15" i="36"/>
  <c r="M14" i="36"/>
  <c r="K14" i="36"/>
  <c r="I14" i="36"/>
  <c r="A14" i="36"/>
  <c r="M13" i="36"/>
  <c r="K13" i="36"/>
  <c r="I13" i="36"/>
  <c r="A13" i="36"/>
  <c r="M12" i="36"/>
  <c r="K12" i="36"/>
  <c r="I12" i="36"/>
  <c r="A12" i="36"/>
  <c r="M11" i="36"/>
  <c r="K11" i="36"/>
  <c r="I11" i="36"/>
  <c r="A11" i="36"/>
  <c r="M10" i="36"/>
  <c r="K10" i="36"/>
  <c r="I10" i="36"/>
  <c r="A10" i="36"/>
  <c r="M9" i="36"/>
  <c r="K9" i="36"/>
  <c r="I9" i="36"/>
  <c r="A9" i="36"/>
  <c r="M8" i="36"/>
  <c r="K8" i="36"/>
  <c r="I8" i="36"/>
  <c r="A8" i="36"/>
  <c r="M7" i="36"/>
  <c r="K7" i="36"/>
  <c r="I7" i="36"/>
  <c r="A7" i="36"/>
  <c r="M6" i="36"/>
  <c r="K6" i="36"/>
  <c r="I6" i="36"/>
  <c r="A6" i="36"/>
  <c r="M30" i="37" l="1"/>
  <c r="M121" i="37"/>
  <c r="L123" i="37" s="1"/>
  <c r="G29" i="1" s="1"/>
  <c r="M55" i="36"/>
  <c r="K54" i="36"/>
  <c r="M56" i="36" s="1"/>
  <c r="M44" i="36"/>
  <c r="M87" i="37"/>
  <c r="K104" i="37"/>
  <c r="M106" i="37" s="1"/>
  <c r="K43" i="36"/>
  <c r="M114" i="36"/>
  <c r="K113" i="36"/>
  <c r="K134" i="36"/>
  <c r="M121" i="36"/>
  <c r="M123" i="36"/>
  <c r="M125" i="36"/>
  <c r="M127" i="36"/>
  <c r="I121" i="36"/>
  <c r="I123" i="36"/>
  <c r="I125" i="36"/>
  <c r="I127" i="36"/>
  <c r="J41" i="35"/>
  <c r="H41" i="35"/>
  <c r="J40" i="35"/>
  <c r="H40" i="35"/>
  <c r="J39" i="35"/>
  <c r="H39" i="35"/>
  <c r="J38" i="35"/>
  <c r="J37" i="35" s="1"/>
  <c r="H38" i="35"/>
  <c r="J36" i="35"/>
  <c r="H36" i="35"/>
  <c r="J35" i="35"/>
  <c r="H35" i="35"/>
  <c r="J34" i="35"/>
  <c r="H34" i="35"/>
  <c r="J32" i="35"/>
  <c r="H32" i="35"/>
  <c r="J31" i="35"/>
  <c r="H31" i="35"/>
  <c r="J30" i="35"/>
  <c r="H30" i="35"/>
  <c r="J29" i="35"/>
  <c r="H29" i="35"/>
  <c r="J27" i="35"/>
  <c r="H27" i="35"/>
  <c r="J25" i="35"/>
  <c r="H25" i="35"/>
  <c r="J24" i="35"/>
  <c r="H24" i="35"/>
  <c r="J22" i="35"/>
  <c r="H22" i="35"/>
  <c r="J21" i="35"/>
  <c r="H21" i="35"/>
  <c r="J19" i="35"/>
  <c r="J18" i="35" s="1"/>
  <c r="H19" i="35"/>
  <c r="H18" i="35" s="1"/>
  <c r="J17" i="35"/>
  <c r="H17" i="35"/>
  <c r="J16" i="35"/>
  <c r="H16" i="35"/>
  <c r="J15" i="35"/>
  <c r="H15" i="35"/>
  <c r="J14" i="35"/>
  <c r="H14" i="35"/>
  <c r="J13" i="35"/>
  <c r="H13" i="35"/>
  <c r="M45" i="36" l="1"/>
  <c r="M115" i="36"/>
  <c r="M135" i="36"/>
  <c r="M136" i="36" s="1"/>
  <c r="L138" i="36" s="1"/>
  <c r="G18" i="1" s="1"/>
  <c r="H20" i="35"/>
  <c r="H26" i="35"/>
  <c r="J28" i="35"/>
  <c r="H37" i="35"/>
  <c r="H12" i="35"/>
  <c r="J23" i="35"/>
  <c r="H23" i="35"/>
  <c r="H33" i="35"/>
  <c r="J33" i="35"/>
  <c r="J20" i="35"/>
  <c r="J26" i="35"/>
  <c r="J12" i="35"/>
  <c r="H28" i="35"/>
  <c r="H42" i="35" l="1"/>
  <c r="G38" i="1" s="1"/>
  <c r="K45" i="31" l="1"/>
  <c r="K44" i="31"/>
  <c r="I44" i="31"/>
  <c r="K42" i="31"/>
  <c r="K41" i="31"/>
  <c r="K40" i="31"/>
  <c r="I40" i="31"/>
  <c r="K39" i="31"/>
  <c r="K38" i="31"/>
  <c r="K37" i="31"/>
  <c r="I37" i="31"/>
  <c r="K36" i="31"/>
  <c r="I36" i="31"/>
  <c r="K35" i="31"/>
  <c r="I35" i="31"/>
  <c r="K34" i="31"/>
  <c r="K33" i="31"/>
  <c r="I33" i="31"/>
  <c r="K32" i="31"/>
  <c r="I32" i="31"/>
  <c r="G31" i="31"/>
  <c r="K31" i="31" s="1"/>
  <c r="K30" i="31"/>
  <c r="K29" i="31"/>
  <c r="I29" i="31"/>
  <c r="G28" i="31"/>
  <c r="K28" i="31" s="1"/>
  <c r="K27" i="31"/>
  <c r="I31" i="31" l="1"/>
  <c r="H43" i="31" s="1"/>
  <c r="I43" i="31" s="1"/>
  <c r="I47" i="31" s="1"/>
  <c r="K47" i="31"/>
  <c r="I56" i="31" l="1"/>
  <c r="I5" i="31"/>
  <c r="K5" i="31"/>
  <c r="I6" i="31"/>
  <c r="K6" i="31"/>
  <c r="I7" i="31"/>
  <c r="K7" i="31"/>
  <c r="I8" i="31"/>
  <c r="K8" i="31"/>
  <c r="I9" i="31"/>
  <c r="K9" i="31"/>
  <c r="I10" i="31"/>
  <c r="K10" i="31"/>
  <c r="I11" i="31"/>
  <c r="K11" i="31"/>
  <c r="I12" i="31"/>
  <c r="K12" i="31"/>
  <c r="I13" i="31"/>
  <c r="K13" i="31"/>
  <c r="I14" i="31"/>
  <c r="K14" i="31"/>
  <c r="I15" i="31"/>
  <c r="K15" i="31"/>
  <c r="I16" i="31"/>
  <c r="K16" i="31"/>
  <c r="I17" i="31"/>
  <c r="K17" i="31"/>
  <c r="I18" i="31"/>
  <c r="K18" i="31"/>
  <c r="I19" i="31"/>
  <c r="K19" i="31"/>
  <c r="K21" i="31"/>
  <c r="K22" i="31"/>
  <c r="H20" i="31" l="1"/>
  <c r="I20" i="31" s="1"/>
  <c r="I24" i="31" s="1"/>
  <c r="I48" i="31" s="1"/>
  <c r="I58" i="31" s="1"/>
  <c r="K24" i="31"/>
  <c r="K48" i="31" s="1"/>
  <c r="I59" i="31" s="1"/>
  <c r="I62" i="31" s="1"/>
  <c r="I61" i="31" l="1"/>
  <c r="I60" i="31"/>
  <c r="I50" i="31"/>
  <c r="I55" i="30"/>
  <c r="I64" i="31" l="1"/>
  <c r="I65" i="31" s="1"/>
  <c r="G44" i="1" s="1"/>
  <c r="K44" i="30"/>
  <c r="K43" i="30"/>
  <c r="I43" i="30"/>
  <c r="K41" i="30"/>
  <c r="K40" i="30"/>
  <c r="K39" i="30"/>
  <c r="I39" i="30"/>
  <c r="K38" i="30"/>
  <c r="K37" i="30"/>
  <c r="K36" i="30"/>
  <c r="I36" i="30"/>
  <c r="K35" i="30"/>
  <c r="I35" i="30"/>
  <c r="K34" i="30"/>
  <c r="I34" i="30"/>
  <c r="K33" i="30"/>
  <c r="K32" i="30"/>
  <c r="I32" i="30"/>
  <c r="K31" i="30"/>
  <c r="I31" i="30"/>
  <c r="G30" i="30"/>
  <c r="K30" i="30" s="1"/>
  <c r="K29" i="30"/>
  <c r="K28" i="30"/>
  <c r="K27" i="30"/>
  <c r="I27" i="30"/>
  <c r="G26" i="30"/>
  <c r="K26" i="30" s="1"/>
  <c r="K25" i="30"/>
  <c r="K21" i="30"/>
  <c r="K20" i="30"/>
  <c r="K18" i="30"/>
  <c r="I18" i="30"/>
  <c r="K17" i="30"/>
  <c r="I17" i="30"/>
  <c r="K16" i="30"/>
  <c r="I16" i="30"/>
  <c r="K15" i="30"/>
  <c r="I15" i="30"/>
  <c r="K14" i="30"/>
  <c r="I14" i="30"/>
  <c r="K13" i="30"/>
  <c r="I13" i="30"/>
  <c r="K12" i="30"/>
  <c r="I12" i="30"/>
  <c r="K11" i="30"/>
  <c r="I11" i="30"/>
  <c r="K10" i="30"/>
  <c r="I10" i="30"/>
  <c r="K9" i="30"/>
  <c r="I9" i="30"/>
  <c r="K8" i="30"/>
  <c r="I8" i="30"/>
  <c r="K7" i="30"/>
  <c r="I7" i="30"/>
  <c r="K6" i="30"/>
  <c r="I6" i="30"/>
  <c r="K5" i="30"/>
  <c r="I5" i="30"/>
  <c r="K46" i="30" l="1"/>
  <c r="H42" i="30"/>
  <c r="I42" i="30" s="1"/>
  <c r="I46" i="30" s="1"/>
  <c r="K22" i="30"/>
  <c r="H19" i="30"/>
  <c r="I19" i="30" s="1"/>
  <c r="I22" i="30" s="1"/>
  <c r="K47" i="30" l="1"/>
  <c r="I58" i="30" s="1"/>
  <c r="I61" i="30" s="1"/>
  <c r="I47" i="30"/>
  <c r="I57" i="30" s="1"/>
  <c r="I59" i="30" s="1"/>
  <c r="I49" i="30"/>
  <c r="I60" i="30" l="1"/>
  <c r="I63" i="30" s="1"/>
  <c r="I64" i="30" s="1"/>
  <c r="G39" i="1" s="1"/>
  <c r="K70" i="29"/>
  <c r="I70" i="29"/>
  <c r="G70" i="29"/>
  <c r="K69" i="29"/>
  <c r="I69" i="29"/>
  <c r="G69" i="29"/>
  <c r="K68" i="29"/>
  <c r="I68" i="29"/>
  <c r="G68" i="29"/>
  <c r="K67" i="29"/>
  <c r="I67" i="29"/>
  <c r="G67" i="29"/>
  <c r="K66" i="29"/>
  <c r="I66" i="29"/>
  <c r="G66" i="29"/>
  <c r="K65" i="29"/>
  <c r="I65" i="29"/>
  <c r="G65" i="29"/>
  <c r="K64" i="29"/>
  <c r="I64" i="29"/>
  <c r="G64" i="29"/>
  <c r="K62" i="29"/>
  <c r="K61" i="29" s="1"/>
  <c r="I62" i="29"/>
  <c r="G62" i="29"/>
  <c r="G61" i="29" s="1"/>
  <c r="I61" i="29"/>
  <c r="K59" i="29"/>
  <c r="I59" i="29"/>
  <c r="G59" i="29"/>
  <c r="K58" i="29"/>
  <c r="I58" i="29"/>
  <c r="G58" i="29"/>
  <c r="K57" i="29"/>
  <c r="I57" i="29"/>
  <c r="G57" i="29"/>
  <c r="K56" i="29"/>
  <c r="I56" i="29"/>
  <c r="G56" i="29"/>
  <c r="K55" i="29"/>
  <c r="I55" i="29"/>
  <c r="G55" i="29"/>
  <c r="K54" i="29"/>
  <c r="I54" i="29"/>
  <c r="G54" i="29"/>
  <c r="K53" i="29"/>
  <c r="I53" i="29"/>
  <c r="G53" i="29"/>
  <c r="K52" i="29"/>
  <c r="I52" i="29"/>
  <c r="G52" i="29"/>
  <c r="K51" i="29"/>
  <c r="I51" i="29"/>
  <c r="G51" i="29"/>
  <c r="K50" i="29"/>
  <c r="I50" i="29"/>
  <c r="G50" i="29"/>
  <c r="K49" i="29"/>
  <c r="I49" i="29"/>
  <c r="G49" i="29"/>
  <c r="K48" i="29"/>
  <c r="I48" i="29"/>
  <c r="G48" i="29"/>
  <c r="K47" i="29"/>
  <c r="I47" i="29"/>
  <c r="G47" i="29"/>
  <c r="K46" i="29"/>
  <c r="I46" i="29"/>
  <c r="G46" i="29"/>
  <c r="K45" i="29"/>
  <c r="I45" i="29"/>
  <c r="G45" i="29"/>
  <c r="K40" i="29"/>
  <c r="I40" i="29"/>
  <c r="G40" i="29"/>
  <c r="K39" i="29"/>
  <c r="I39" i="29"/>
  <c r="G39" i="29"/>
  <c r="K38" i="29"/>
  <c r="I38" i="29"/>
  <c r="G38" i="29"/>
  <c r="K37" i="29"/>
  <c r="I37" i="29"/>
  <c r="G37" i="29"/>
  <c r="E43" i="29" s="1"/>
  <c r="K36" i="29"/>
  <c r="I36" i="29"/>
  <c r="G36" i="29"/>
  <c r="K34" i="29"/>
  <c r="I34" i="29"/>
  <c r="G34" i="29"/>
  <c r="K32" i="29"/>
  <c r="I32" i="29"/>
  <c r="G32" i="29"/>
  <c r="K30" i="29"/>
  <c r="I30" i="29"/>
  <c r="G30" i="29"/>
  <c r="K28" i="29"/>
  <c r="I28" i="29"/>
  <c r="G28" i="29"/>
  <c r="K27" i="29"/>
  <c r="I27" i="29"/>
  <c r="G27" i="29"/>
  <c r="K26" i="29"/>
  <c r="I26" i="29"/>
  <c r="G26" i="29"/>
  <c r="K25" i="29"/>
  <c r="I25" i="29"/>
  <c r="G25" i="29"/>
  <c r="K21" i="29"/>
  <c r="I21" i="29"/>
  <c r="G21" i="29"/>
  <c r="K19" i="29"/>
  <c r="I19" i="29"/>
  <c r="G19" i="29"/>
  <c r="K17" i="29"/>
  <c r="I17" i="29"/>
  <c r="G17" i="29"/>
  <c r="K15" i="29"/>
  <c r="I15" i="29"/>
  <c r="G15" i="29"/>
  <c r="K14" i="29"/>
  <c r="I14" i="29"/>
  <c r="G14" i="29"/>
  <c r="K13" i="29"/>
  <c r="I13" i="29"/>
  <c r="G13" i="29"/>
  <c r="K12" i="29"/>
  <c r="I12" i="29"/>
  <c r="G12" i="29"/>
  <c r="K11" i="29"/>
  <c r="I11" i="29"/>
  <c r="G11" i="29"/>
  <c r="K9" i="29"/>
  <c r="I9" i="29"/>
  <c r="G9" i="29"/>
  <c r="E60" i="29" l="1"/>
  <c r="G60" i="29" s="1"/>
  <c r="G44" i="29" s="1"/>
  <c r="K43" i="29"/>
  <c r="G8" i="29"/>
  <c r="G63" i="29"/>
  <c r="I24" i="29"/>
  <c r="I44" i="29"/>
  <c r="K44" i="29"/>
  <c r="I8" i="29"/>
  <c r="K63" i="29"/>
  <c r="I63" i="29"/>
  <c r="K8" i="29"/>
  <c r="K24" i="29"/>
  <c r="I60" i="29" l="1"/>
  <c r="K60" i="29"/>
  <c r="I43" i="29"/>
  <c r="G43" i="29"/>
  <c r="G24" i="29" s="1"/>
  <c r="G72" i="29" s="1"/>
  <c r="G40" i="1" s="1"/>
  <c r="BG81" i="28"/>
  <c r="BA81" i="28"/>
  <c r="AM81" i="28"/>
  <c r="BF81" i="28" s="1"/>
  <c r="AL81" i="28"/>
  <c r="AH81" i="28"/>
  <c r="AG81" i="28"/>
  <c r="AE81" i="28"/>
  <c r="AD81" i="28"/>
  <c r="AC81" i="28"/>
  <c r="AB81" i="28"/>
  <c r="AA81" i="28"/>
  <c r="Z81" i="28"/>
  <c r="Y81" i="28"/>
  <c r="W81" i="28"/>
  <c r="J81" i="28"/>
  <c r="BC81" i="28" s="1"/>
  <c r="H81" i="28"/>
  <c r="AI81" i="28" s="1"/>
  <c r="BG80" i="28"/>
  <c r="W80" i="28" s="1"/>
  <c r="BA80" i="28"/>
  <c r="AM80" i="28"/>
  <c r="BF80" i="28" s="1"/>
  <c r="AL80" i="28"/>
  <c r="BE80" i="28" s="1"/>
  <c r="AH80" i="28"/>
  <c r="AG80" i="28"/>
  <c r="AE80" i="28"/>
  <c r="AD80" i="28"/>
  <c r="AC80" i="28"/>
  <c r="AB80" i="28"/>
  <c r="AA80" i="28"/>
  <c r="Z80" i="28"/>
  <c r="Y80" i="28"/>
  <c r="J80" i="28"/>
  <c r="BC80" i="28" s="1"/>
  <c r="H80" i="28"/>
  <c r="AI80" i="28" s="1"/>
  <c r="BG79" i="28"/>
  <c r="W79" i="28" s="1"/>
  <c r="BA79" i="28"/>
  <c r="AM79" i="28"/>
  <c r="BF79" i="28" s="1"/>
  <c r="AL79" i="28"/>
  <c r="AH79" i="28"/>
  <c r="AG79" i="28"/>
  <c r="AE79" i="28"/>
  <c r="AD79" i="28"/>
  <c r="AC79" i="28"/>
  <c r="AB79" i="28"/>
  <c r="AA79" i="28"/>
  <c r="Z79" i="28"/>
  <c r="Y79" i="28"/>
  <c r="J79" i="28"/>
  <c r="H79" i="28"/>
  <c r="AI79" i="28" s="1"/>
  <c r="BG77" i="28"/>
  <c r="W77" i="28" s="1"/>
  <c r="BA77" i="28"/>
  <c r="AM77" i="28"/>
  <c r="AL77" i="28"/>
  <c r="BE77" i="28" s="1"/>
  <c r="AH77" i="28"/>
  <c r="AG77" i="28"/>
  <c r="AE77" i="28"/>
  <c r="AD77" i="28"/>
  <c r="AC77" i="28"/>
  <c r="AB77" i="28"/>
  <c r="AA77" i="28"/>
  <c r="Z77" i="28"/>
  <c r="Y77" i="28"/>
  <c r="J77" i="28"/>
  <c r="BC77" i="28" s="1"/>
  <c r="H77" i="28"/>
  <c r="AI77" i="28" s="1"/>
  <c r="BG76" i="28"/>
  <c r="W76" i="28" s="1"/>
  <c r="BA76" i="28"/>
  <c r="AM76" i="28"/>
  <c r="BF76" i="28" s="1"/>
  <c r="AL76" i="28"/>
  <c r="BE76" i="28" s="1"/>
  <c r="AH76" i="28"/>
  <c r="AG76" i="28"/>
  <c r="AE76" i="28"/>
  <c r="AD76" i="28"/>
  <c r="AC76" i="28"/>
  <c r="AB76" i="28"/>
  <c r="AA76" i="28"/>
  <c r="Z76" i="28"/>
  <c r="Y76" i="28"/>
  <c r="J76" i="28"/>
  <c r="BC76" i="28" s="1"/>
  <c r="H76" i="28"/>
  <c r="BG74" i="28"/>
  <c r="BA74" i="28"/>
  <c r="AM74" i="28"/>
  <c r="BF74" i="28" s="1"/>
  <c r="Z74" i="28" s="1"/>
  <c r="AL74" i="28"/>
  <c r="AH74" i="28"/>
  <c r="AG74" i="28"/>
  <c r="AE74" i="28"/>
  <c r="AD74" i="28"/>
  <c r="AC74" i="28"/>
  <c r="AB74" i="28"/>
  <c r="AA74" i="28"/>
  <c r="W74" i="28"/>
  <c r="J74" i="28"/>
  <c r="BC74" i="28" s="1"/>
  <c r="H74" i="28"/>
  <c r="AI74" i="28" s="1"/>
  <c r="BG73" i="28"/>
  <c r="BA73" i="28"/>
  <c r="AM73" i="28"/>
  <c r="BF73" i="28" s="1"/>
  <c r="Z73" i="28" s="1"/>
  <c r="AL73" i="28"/>
  <c r="BE73" i="28" s="1"/>
  <c r="Y73" i="28" s="1"/>
  <c r="AH73" i="28"/>
  <c r="AG73" i="28"/>
  <c r="AE73" i="28"/>
  <c r="AD73" i="28"/>
  <c r="AC73" i="28"/>
  <c r="AB73" i="28"/>
  <c r="AA73" i="28"/>
  <c r="W73" i="28"/>
  <c r="J73" i="28"/>
  <c r="BC73" i="28" s="1"/>
  <c r="H73" i="28"/>
  <c r="AI73" i="28" s="1"/>
  <c r="BG72" i="28"/>
  <c r="BA72" i="28"/>
  <c r="AM72" i="28"/>
  <c r="BF72" i="28" s="1"/>
  <c r="Z72" i="28" s="1"/>
  <c r="AL72" i="28"/>
  <c r="AH72" i="28"/>
  <c r="AG72" i="28"/>
  <c r="AE72" i="28"/>
  <c r="AD72" i="28"/>
  <c r="AC72" i="28"/>
  <c r="AB72" i="28"/>
  <c r="AA72" i="28"/>
  <c r="W72" i="28"/>
  <c r="J72" i="28"/>
  <c r="BC72" i="28" s="1"/>
  <c r="H72" i="28"/>
  <c r="AI72" i="28" s="1"/>
  <c r="BG71" i="28"/>
  <c r="BA71" i="28"/>
  <c r="AM71" i="28"/>
  <c r="BF71" i="28" s="1"/>
  <c r="Z71" i="28" s="1"/>
  <c r="AL71" i="28"/>
  <c r="BE71" i="28" s="1"/>
  <c r="AH71" i="28"/>
  <c r="AG71" i="28"/>
  <c r="AE71" i="28"/>
  <c r="AD71" i="28"/>
  <c r="AC71" i="28"/>
  <c r="AB71" i="28"/>
  <c r="AA71" i="28"/>
  <c r="Y71" i="28"/>
  <c r="W71" i="28"/>
  <c r="J71" i="28"/>
  <c r="BC71" i="28" s="1"/>
  <c r="H71" i="28"/>
  <c r="AI71" i="28" s="1"/>
  <c r="BG70" i="28"/>
  <c r="BA70" i="28"/>
  <c r="AM70" i="28"/>
  <c r="BF70" i="28" s="1"/>
  <c r="Z70" i="28" s="1"/>
  <c r="AL70" i="28"/>
  <c r="AH70" i="28"/>
  <c r="AG70" i="28"/>
  <c r="AE70" i="28"/>
  <c r="AD70" i="28"/>
  <c r="AC70" i="28"/>
  <c r="AB70" i="28"/>
  <c r="AA70" i="28"/>
  <c r="W70" i="28"/>
  <c r="J70" i="28"/>
  <c r="BC70" i="28" s="1"/>
  <c r="H70" i="28"/>
  <c r="AI70" i="28" s="1"/>
  <c r="BG69" i="28"/>
  <c r="BA69" i="28"/>
  <c r="AM69" i="28"/>
  <c r="BF69" i="28" s="1"/>
  <c r="Z69" i="28" s="1"/>
  <c r="AL69" i="28"/>
  <c r="BE69" i="28" s="1"/>
  <c r="AH69" i="28"/>
  <c r="AG69" i="28"/>
  <c r="AE69" i="28"/>
  <c r="AD69" i="28"/>
  <c r="AC69" i="28"/>
  <c r="AB69" i="28"/>
  <c r="AA69" i="28"/>
  <c r="Y69" i="28"/>
  <c r="W69" i="28"/>
  <c r="J69" i="28"/>
  <c r="BC69" i="28" s="1"/>
  <c r="H69" i="28"/>
  <c r="AI69" i="28" s="1"/>
  <c r="BG68" i="28"/>
  <c r="BA68" i="28"/>
  <c r="AM68" i="28"/>
  <c r="BF68" i="28" s="1"/>
  <c r="Z68" i="28" s="1"/>
  <c r="AL68" i="28"/>
  <c r="AH68" i="28"/>
  <c r="AG68" i="28"/>
  <c r="AE68" i="28"/>
  <c r="AD68" i="28"/>
  <c r="AC68" i="28"/>
  <c r="AB68" i="28"/>
  <c r="AA68" i="28"/>
  <c r="W68" i="28"/>
  <c r="J68" i="28"/>
  <c r="BC68" i="28" s="1"/>
  <c r="H68" i="28"/>
  <c r="AI68" i="28" s="1"/>
  <c r="BG67" i="28"/>
  <c r="BA67" i="28"/>
  <c r="AM67" i="28"/>
  <c r="BF67" i="28" s="1"/>
  <c r="Z67" i="28" s="1"/>
  <c r="AL67" i="28"/>
  <c r="BE67" i="28" s="1"/>
  <c r="AH67" i="28"/>
  <c r="AG67" i="28"/>
  <c r="AE67" i="28"/>
  <c r="AD67" i="28"/>
  <c r="AC67" i="28"/>
  <c r="AB67" i="28"/>
  <c r="AA67" i="28"/>
  <c r="Y67" i="28"/>
  <c r="W67" i="28"/>
  <c r="J67" i="28"/>
  <c r="BC67" i="28" s="1"/>
  <c r="H67" i="28"/>
  <c r="AI67" i="28" s="1"/>
  <c r="BG66" i="28"/>
  <c r="BA66" i="28"/>
  <c r="AM66" i="28"/>
  <c r="BF66" i="28" s="1"/>
  <c r="Z66" i="28" s="1"/>
  <c r="AL66" i="28"/>
  <c r="AH66" i="28"/>
  <c r="AG66" i="28"/>
  <c r="AE66" i="28"/>
  <c r="AD66" i="28"/>
  <c r="AC66" i="28"/>
  <c r="AB66" i="28"/>
  <c r="AA66" i="28"/>
  <c r="W66" i="28"/>
  <c r="J66" i="28"/>
  <c r="H66" i="28"/>
  <c r="AI66" i="28" s="1"/>
  <c r="BG65" i="28"/>
  <c r="BA65" i="28"/>
  <c r="AM65" i="28"/>
  <c r="BF65" i="28" s="1"/>
  <c r="Z65" i="28" s="1"/>
  <c r="AL65" i="28"/>
  <c r="BE65" i="28" s="1"/>
  <c r="AH65" i="28"/>
  <c r="AG65" i="28"/>
  <c r="AE65" i="28"/>
  <c r="AD65" i="28"/>
  <c r="AC65" i="28"/>
  <c r="AB65" i="28"/>
  <c r="AA65" i="28"/>
  <c r="Y65" i="28"/>
  <c r="W65" i="28"/>
  <c r="J65" i="28"/>
  <c r="BC65" i="28" s="1"/>
  <c r="H65" i="28"/>
  <c r="AI65" i="28" s="1"/>
  <c r="BG63" i="28"/>
  <c r="BA63" i="28"/>
  <c r="AM63" i="28"/>
  <c r="BF63" i="28" s="1"/>
  <c r="Z63" i="28" s="1"/>
  <c r="AL63" i="28"/>
  <c r="BE63" i="28" s="1"/>
  <c r="Y63" i="28" s="1"/>
  <c r="AH63" i="28"/>
  <c r="AG63" i="28"/>
  <c r="AE63" i="28"/>
  <c r="AD63" i="28"/>
  <c r="AC63" i="28"/>
  <c r="AB63" i="28"/>
  <c r="AA63" i="28"/>
  <c r="W63" i="28"/>
  <c r="J63" i="28"/>
  <c r="BC63" i="28" s="1"/>
  <c r="H63" i="28"/>
  <c r="AI63" i="28" s="1"/>
  <c r="BG62" i="28"/>
  <c r="BA62" i="28"/>
  <c r="AM62" i="28"/>
  <c r="BF62" i="28" s="1"/>
  <c r="Z62" i="28" s="1"/>
  <c r="AL62" i="28"/>
  <c r="BE62" i="28" s="1"/>
  <c r="Y62" i="28" s="1"/>
  <c r="AH62" i="28"/>
  <c r="AG62" i="28"/>
  <c r="AE62" i="28"/>
  <c r="AD62" i="28"/>
  <c r="AC62" i="28"/>
  <c r="AB62" i="28"/>
  <c r="AA62" i="28"/>
  <c r="W62" i="28"/>
  <c r="J62" i="28"/>
  <c r="BC62" i="28" s="1"/>
  <c r="H62" i="28"/>
  <c r="AI62" i="28" s="1"/>
  <c r="BG61" i="28"/>
  <c r="BA61" i="28"/>
  <c r="AM61" i="28"/>
  <c r="BF61" i="28" s="1"/>
  <c r="Z61" i="28" s="1"/>
  <c r="AL61" i="28"/>
  <c r="BE61" i="28" s="1"/>
  <c r="Y61" i="28" s="1"/>
  <c r="AH61" i="28"/>
  <c r="AG61" i="28"/>
  <c r="AE61" i="28"/>
  <c r="AD61" i="28"/>
  <c r="AC61" i="28"/>
  <c r="AB61" i="28"/>
  <c r="AA61" i="28"/>
  <c r="W61" i="28"/>
  <c r="J61" i="28"/>
  <c r="BC61" i="28" s="1"/>
  <c r="H61" i="28"/>
  <c r="AI61" i="28" s="1"/>
  <c r="BG60" i="28"/>
  <c r="BA60" i="28"/>
  <c r="AM60" i="28"/>
  <c r="BF60" i="28" s="1"/>
  <c r="Z60" i="28" s="1"/>
  <c r="AL60" i="28"/>
  <c r="BE60" i="28" s="1"/>
  <c r="Y60" i="28" s="1"/>
  <c r="AH60" i="28"/>
  <c r="AG60" i="28"/>
  <c r="AE60" i="28"/>
  <c r="AD60" i="28"/>
  <c r="AC60" i="28"/>
  <c r="AB60" i="28"/>
  <c r="AA60" i="28"/>
  <c r="W60" i="28"/>
  <c r="J60" i="28"/>
  <c r="BC60" i="28" s="1"/>
  <c r="H60" i="28"/>
  <c r="AI60" i="28" s="1"/>
  <c r="BG59" i="28"/>
  <c r="BA59" i="28"/>
  <c r="AM59" i="28"/>
  <c r="BF59" i="28" s="1"/>
  <c r="Z59" i="28" s="1"/>
  <c r="AL59" i="28"/>
  <c r="BE59" i="28" s="1"/>
  <c r="Y59" i="28" s="1"/>
  <c r="AH59" i="28"/>
  <c r="AG59" i="28"/>
  <c r="AE59" i="28"/>
  <c r="AD59" i="28"/>
  <c r="AC59" i="28"/>
  <c r="AB59" i="28"/>
  <c r="AA59" i="28"/>
  <c r="W59" i="28"/>
  <c r="J59" i="28"/>
  <c r="BC59" i="28" s="1"/>
  <c r="H59" i="28"/>
  <c r="AI59" i="28" s="1"/>
  <c r="BG58" i="28"/>
  <c r="BA58" i="28"/>
  <c r="AM58" i="28"/>
  <c r="BF58" i="28" s="1"/>
  <c r="Z58" i="28" s="1"/>
  <c r="AL58" i="28"/>
  <c r="BE58" i="28" s="1"/>
  <c r="Y58" i="28" s="1"/>
  <c r="AH58" i="28"/>
  <c r="AG58" i="28"/>
  <c r="AE58" i="28"/>
  <c r="AD58" i="28"/>
  <c r="AC58" i="28"/>
  <c r="AB58" i="28"/>
  <c r="AA58" i="28"/>
  <c r="W58" i="28"/>
  <c r="J58" i="28"/>
  <c r="BC58" i="28" s="1"/>
  <c r="H58" i="28"/>
  <c r="AI58" i="28" s="1"/>
  <c r="BG57" i="28"/>
  <c r="BA57" i="28"/>
  <c r="AM57" i="28"/>
  <c r="BF57" i="28" s="1"/>
  <c r="Z57" i="28" s="1"/>
  <c r="AL57" i="28"/>
  <c r="BE57" i="28" s="1"/>
  <c r="Y57" i="28" s="1"/>
  <c r="AH57" i="28"/>
  <c r="AG57" i="28"/>
  <c r="AE57" i="28"/>
  <c r="AD57" i="28"/>
  <c r="AC57" i="28"/>
  <c r="AB57" i="28"/>
  <c r="AA57" i="28"/>
  <c r="W57" i="28"/>
  <c r="J57" i="28"/>
  <c r="BC57" i="28" s="1"/>
  <c r="H57" i="28"/>
  <c r="AI57" i="28" s="1"/>
  <c r="BG56" i="28"/>
  <c r="BA56" i="28"/>
  <c r="AM56" i="28"/>
  <c r="AL56" i="28"/>
  <c r="BE56" i="28" s="1"/>
  <c r="Y56" i="28" s="1"/>
  <c r="AH56" i="28"/>
  <c r="AG56" i="28"/>
  <c r="AE56" i="28"/>
  <c r="AD56" i="28"/>
  <c r="AC56" i="28"/>
  <c r="AB56" i="28"/>
  <c r="AA56" i="28"/>
  <c r="W56" i="28"/>
  <c r="J56" i="28"/>
  <c r="BC56" i="28" s="1"/>
  <c r="H56" i="28"/>
  <c r="AI56" i="28" s="1"/>
  <c r="BG55" i="28"/>
  <c r="BA55" i="28"/>
  <c r="AM55" i="28"/>
  <c r="BF55" i="28" s="1"/>
  <c r="Z55" i="28" s="1"/>
  <c r="AL55" i="28"/>
  <c r="BE55" i="28" s="1"/>
  <c r="Y55" i="28" s="1"/>
  <c r="AH55" i="28"/>
  <c r="AG55" i="28"/>
  <c r="AE55" i="28"/>
  <c r="AD55" i="28"/>
  <c r="AC55" i="28"/>
  <c r="AB55" i="28"/>
  <c r="AA55" i="28"/>
  <c r="W55" i="28"/>
  <c r="J55" i="28"/>
  <c r="BC55" i="28" s="1"/>
  <c r="H55" i="28"/>
  <c r="AI55" i="28" s="1"/>
  <c r="BG53" i="28"/>
  <c r="BA53" i="28"/>
  <c r="AM53" i="28"/>
  <c r="BF53" i="28" s="1"/>
  <c r="Z53" i="28" s="1"/>
  <c r="AL53" i="28"/>
  <c r="AH53" i="28"/>
  <c r="AG53" i="28"/>
  <c r="AE53" i="28"/>
  <c r="AD53" i="28"/>
  <c r="AC53" i="28"/>
  <c r="AB53" i="28"/>
  <c r="AA53" i="28"/>
  <c r="W53" i="28"/>
  <c r="J53" i="28"/>
  <c r="BC53" i="28" s="1"/>
  <c r="H53" i="28"/>
  <c r="AI53" i="28" s="1"/>
  <c r="BG52" i="28"/>
  <c r="BA52" i="28"/>
  <c r="AM52" i="28"/>
  <c r="BF52" i="28" s="1"/>
  <c r="Z52" i="28" s="1"/>
  <c r="AL52" i="28"/>
  <c r="BE52" i="28" s="1"/>
  <c r="AH52" i="28"/>
  <c r="AG52" i="28"/>
  <c r="AE52" i="28"/>
  <c r="AD52" i="28"/>
  <c r="AC52" i="28"/>
  <c r="AB52" i="28"/>
  <c r="AA52" i="28"/>
  <c r="Y52" i="28"/>
  <c r="W52" i="28"/>
  <c r="J52" i="28"/>
  <c r="BC52" i="28" s="1"/>
  <c r="H52" i="28"/>
  <c r="AI52" i="28" s="1"/>
  <c r="BG51" i="28"/>
  <c r="BA51" i="28"/>
  <c r="AM51" i="28"/>
  <c r="AL51" i="28"/>
  <c r="BE51" i="28" s="1"/>
  <c r="Y51" i="28" s="1"/>
  <c r="AH51" i="28"/>
  <c r="AG51" i="28"/>
  <c r="AE51" i="28"/>
  <c r="AD51" i="28"/>
  <c r="AC51" i="28"/>
  <c r="AB51" i="28"/>
  <c r="AA51" i="28"/>
  <c r="W51" i="28"/>
  <c r="J51" i="28"/>
  <c r="BC51" i="28" s="1"/>
  <c r="H51" i="28"/>
  <c r="AI51" i="28" s="1"/>
  <c r="BG50" i="28"/>
  <c r="BA50" i="28"/>
  <c r="AM50" i="28"/>
  <c r="BF50" i="28" s="1"/>
  <c r="Z50" i="28" s="1"/>
  <c r="AL50" i="28"/>
  <c r="BE50" i="28" s="1"/>
  <c r="Y50" i="28" s="1"/>
  <c r="AH50" i="28"/>
  <c r="AG50" i="28"/>
  <c r="AE50" i="28"/>
  <c r="AD50" i="28"/>
  <c r="AC50" i="28"/>
  <c r="AB50" i="28"/>
  <c r="AA50" i="28"/>
  <c r="W50" i="28"/>
  <c r="J50" i="28"/>
  <c r="H50" i="28"/>
  <c r="BG48" i="28"/>
  <c r="BA48" i="28"/>
  <c r="AM48" i="28"/>
  <c r="BF48" i="28" s="1"/>
  <c r="Z48" i="28" s="1"/>
  <c r="AL48" i="28"/>
  <c r="AH48" i="28"/>
  <c r="AG48" i="28"/>
  <c r="AE48" i="28"/>
  <c r="AD48" i="28"/>
  <c r="AC48" i="28"/>
  <c r="AB48" i="28"/>
  <c r="AA48" i="28"/>
  <c r="W48" i="28"/>
  <c r="J48" i="28"/>
  <c r="BC48" i="28" s="1"/>
  <c r="H48" i="28"/>
  <c r="AI48" i="28" s="1"/>
  <c r="BG47" i="28"/>
  <c r="BA47" i="28"/>
  <c r="AM47" i="28"/>
  <c r="BF47" i="28" s="1"/>
  <c r="Z47" i="28" s="1"/>
  <c r="AL47" i="28"/>
  <c r="BE47" i="28" s="1"/>
  <c r="AH47" i="28"/>
  <c r="AG47" i="28"/>
  <c r="AE47" i="28"/>
  <c r="AD47" i="28"/>
  <c r="AC47" i="28"/>
  <c r="AB47" i="28"/>
  <c r="AA47" i="28"/>
  <c r="Y47" i="28"/>
  <c r="W47" i="28"/>
  <c r="J47" i="28"/>
  <c r="BC47" i="28" s="1"/>
  <c r="H47" i="28"/>
  <c r="AI47" i="28" s="1"/>
  <c r="BG46" i="28"/>
  <c r="BA46" i="28"/>
  <c r="AM46" i="28"/>
  <c r="BF46" i="28" s="1"/>
  <c r="Z46" i="28" s="1"/>
  <c r="AL46" i="28"/>
  <c r="AH46" i="28"/>
  <c r="AG46" i="28"/>
  <c r="AE46" i="28"/>
  <c r="AD46" i="28"/>
  <c r="AC46" i="28"/>
  <c r="AB46" i="28"/>
  <c r="AA46" i="28"/>
  <c r="W46" i="28"/>
  <c r="J46" i="28"/>
  <c r="BC46" i="28" s="1"/>
  <c r="H46" i="28"/>
  <c r="AI46" i="28" s="1"/>
  <c r="BG45" i="28"/>
  <c r="BA45" i="28"/>
  <c r="AM45" i="28"/>
  <c r="BF45" i="28" s="1"/>
  <c r="Z45" i="28" s="1"/>
  <c r="AL45" i="28"/>
  <c r="BE45" i="28" s="1"/>
  <c r="Y45" i="28" s="1"/>
  <c r="AH45" i="28"/>
  <c r="AG45" i="28"/>
  <c r="AE45" i="28"/>
  <c r="AD45" i="28"/>
  <c r="AC45" i="28"/>
  <c r="AB45" i="28"/>
  <c r="AA45" i="28"/>
  <c r="W45" i="28"/>
  <c r="J45" i="28"/>
  <c r="BC45" i="28" s="1"/>
  <c r="H45" i="28"/>
  <c r="AI45" i="28" s="1"/>
  <c r="BG44" i="28"/>
  <c r="BA44" i="28"/>
  <c r="AM44" i="28"/>
  <c r="BF44" i="28" s="1"/>
  <c r="Z44" i="28" s="1"/>
  <c r="AL44" i="28"/>
  <c r="AH44" i="28"/>
  <c r="AG44" i="28"/>
  <c r="AE44" i="28"/>
  <c r="AD44" i="28"/>
  <c r="AC44" i="28"/>
  <c r="AB44" i="28"/>
  <c r="AA44" i="28"/>
  <c r="W44" i="28"/>
  <c r="J44" i="28"/>
  <c r="BC44" i="28" s="1"/>
  <c r="H44" i="28"/>
  <c r="AI44" i="28" s="1"/>
  <c r="BG43" i="28"/>
  <c r="BA43" i="28"/>
  <c r="AM43" i="28"/>
  <c r="BF43" i="28" s="1"/>
  <c r="Z43" i="28" s="1"/>
  <c r="AL43" i="28"/>
  <c r="BE43" i="28" s="1"/>
  <c r="AH43" i="28"/>
  <c r="AG43" i="28"/>
  <c r="AE43" i="28"/>
  <c r="AD43" i="28"/>
  <c r="AC43" i="28"/>
  <c r="AB43" i="28"/>
  <c r="AA43" i="28"/>
  <c r="Y43" i="28"/>
  <c r="W43" i="28"/>
  <c r="J43" i="28"/>
  <c r="BC43" i="28" s="1"/>
  <c r="H43" i="28"/>
  <c r="AI43" i="28" s="1"/>
  <c r="BG42" i="28"/>
  <c r="BA42" i="28"/>
  <c r="AM42" i="28"/>
  <c r="BF42" i="28" s="1"/>
  <c r="Z42" i="28" s="1"/>
  <c r="AL42" i="28"/>
  <c r="AH42" i="28"/>
  <c r="AG42" i="28"/>
  <c r="AE42" i="28"/>
  <c r="AD42" i="28"/>
  <c r="AC42" i="28"/>
  <c r="AB42" i="28"/>
  <c r="AA42" i="28"/>
  <c r="W42" i="28"/>
  <c r="J42" i="28"/>
  <c r="BC42" i="28" s="1"/>
  <c r="H42" i="28"/>
  <c r="AI42" i="28" s="1"/>
  <c r="BG41" i="28"/>
  <c r="BA41" i="28"/>
  <c r="AM41" i="28"/>
  <c r="BF41" i="28" s="1"/>
  <c r="Z41" i="28" s="1"/>
  <c r="AL41" i="28"/>
  <c r="BE41" i="28" s="1"/>
  <c r="AH41" i="28"/>
  <c r="AG41" i="28"/>
  <c r="AE41" i="28"/>
  <c r="AD41" i="28"/>
  <c r="AC41" i="28"/>
  <c r="AB41" i="28"/>
  <c r="AA41" i="28"/>
  <c r="Y41" i="28"/>
  <c r="W41" i="28"/>
  <c r="J41" i="28"/>
  <c r="BC41" i="28" s="1"/>
  <c r="H41" i="28"/>
  <c r="AI41" i="28" s="1"/>
  <c r="BG40" i="28"/>
  <c r="BA40" i="28"/>
  <c r="AM40" i="28"/>
  <c r="BF40" i="28" s="1"/>
  <c r="Z40" i="28" s="1"/>
  <c r="AL40" i="28"/>
  <c r="AH40" i="28"/>
  <c r="AG40" i="28"/>
  <c r="AE40" i="28"/>
  <c r="AD40" i="28"/>
  <c r="AC40" i="28"/>
  <c r="AB40" i="28"/>
  <c r="AA40" i="28"/>
  <c r="W40" i="28"/>
  <c r="J40" i="28"/>
  <c r="H40" i="28"/>
  <c r="AI40" i="28" s="1"/>
  <c r="BG39" i="28"/>
  <c r="BA39" i="28"/>
  <c r="AM39" i="28"/>
  <c r="BF39" i="28" s="1"/>
  <c r="Z39" i="28" s="1"/>
  <c r="AL39" i="28"/>
  <c r="BE39" i="28" s="1"/>
  <c r="AH39" i="28"/>
  <c r="AG39" i="28"/>
  <c r="AE39" i="28"/>
  <c r="AD39" i="28"/>
  <c r="AC39" i="28"/>
  <c r="AB39" i="28"/>
  <c r="AA39" i="28"/>
  <c r="Y39" i="28"/>
  <c r="W39" i="28"/>
  <c r="J39" i="28"/>
  <c r="BC39" i="28" s="1"/>
  <c r="H39" i="28"/>
  <c r="BG37" i="28"/>
  <c r="BA37" i="28"/>
  <c r="AM37" i="28"/>
  <c r="BF37" i="28" s="1"/>
  <c r="Z37" i="28" s="1"/>
  <c r="AL37" i="28"/>
  <c r="BE37" i="28" s="1"/>
  <c r="Y37" i="28" s="1"/>
  <c r="AH37" i="28"/>
  <c r="AQ36" i="28" s="1"/>
  <c r="AG37" i="28"/>
  <c r="AP36" i="28" s="1"/>
  <c r="AE37" i="28"/>
  <c r="AD37" i="28"/>
  <c r="AC37" i="28"/>
  <c r="AB37" i="28"/>
  <c r="AA37" i="28"/>
  <c r="W37" i="28"/>
  <c r="J37" i="28"/>
  <c r="J36" i="28" s="1"/>
  <c r="H37" i="28"/>
  <c r="H36" i="28" s="1"/>
  <c r="BG35" i="28"/>
  <c r="BA35" i="28"/>
  <c r="AM35" i="28"/>
  <c r="BF35" i="28" s="1"/>
  <c r="Z35" i="28" s="1"/>
  <c r="AL35" i="28"/>
  <c r="AH35" i="28"/>
  <c r="AG35" i="28"/>
  <c r="AE35" i="28"/>
  <c r="AD35" i="28"/>
  <c r="AC35" i="28"/>
  <c r="AB35" i="28"/>
  <c r="AA35" i="28"/>
  <c r="W35" i="28"/>
  <c r="J35" i="28"/>
  <c r="H35" i="28"/>
  <c r="AI35" i="28" s="1"/>
  <c r="BG34" i="28"/>
  <c r="BA34" i="28"/>
  <c r="AM34" i="28"/>
  <c r="BF34" i="28" s="1"/>
  <c r="Z34" i="28" s="1"/>
  <c r="AL34" i="28"/>
  <c r="BE34" i="28" s="1"/>
  <c r="AH34" i="28"/>
  <c r="AG34" i="28"/>
  <c r="AP33" i="28" s="1"/>
  <c r="AE34" i="28"/>
  <c r="AD34" i="28"/>
  <c r="AC34" i="28"/>
  <c r="AB34" i="28"/>
  <c r="AA34" i="28"/>
  <c r="Y34" i="28"/>
  <c r="W34" i="28"/>
  <c r="J34" i="28"/>
  <c r="BC34" i="28" s="1"/>
  <c r="H34" i="28"/>
  <c r="H33" i="28" s="1"/>
  <c r="BG32" i="28"/>
  <c r="BA32" i="28"/>
  <c r="AM32" i="28"/>
  <c r="BF32" i="28" s="1"/>
  <c r="Z32" i="28" s="1"/>
  <c r="AL32" i="28"/>
  <c r="BE32" i="28" s="1"/>
  <c r="Y32" i="28" s="1"/>
  <c r="AH32" i="28"/>
  <c r="AG32" i="28"/>
  <c r="AE32" i="28"/>
  <c r="AD32" i="28"/>
  <c r="AC32" i="28"/>
  <c r="AB32" i="28"/>
  <c r="AA32" i="28"/>
  <c r="W32" i="28"/>
  <c r="J32" i="28"/>
  <c r="BC32" i="28" s="1"/>
  <c r="H32" i="28"/>
  <c r="BG31" i="28"/>
  <c r="BA31" i="28"/>
  <c r="AM31" i="28"/>
  <c r="BF31" i="28" s="1"/>
  <c r="Z31" i="28" s="1"/>
  <c r="AL31" i="28"/>
  <c r="BE31" i="28" s="1"/>
  <c r="Y31" i="28" s="1"/>
  <c r="AH31" i="28"/>
  <c r="AG31" i="28"/>
  <c r="AP30" i="28" s="1"/>
  <c r="AE31" i="28"/>
  <c r="AD31" i="28"/>
  <c r="AC31" i="28"/>
  <c r="AB31" i="28"/>
  <c r="AA31" i="28"/>
  <c r="W31" i="28"/>
  <c r="J31" i="28"/>
  <c r="BC31" i="28" s="1"/>
  <c r="H31" i="28"/>
  <c r="AI31" i="28" s="1"/>
  <c r="BG29" i="28"/>
  <c r="BA29" i="28"/>
  <c r="AM29" i="28"/>
  <c r="BF29" i="28" s="1"/>
  <c r="Z29" i="28" s="1"/>
  <c r="AL29" i="28"/>
  <c r="BE29" i="28" s="1"/>
  <c r="AH29" i="28"/>
  <c r="AQ28" i="28" s="1"/>
  <c r="AG29" i="28"/>
  <c r="AP28" i="28" s="1"/>
  <c r="AE29" i="28"/>
  <c r="AD29" i="28"/>
  <c r="AC29" i="28"/>
  <c r="AB29" i="28"/>
  <c r="AA29" i="28"/>
  <c r="Y29" i="28"/>
  <c r="W29" i="28"/>
  <c r="J29" i="28"/>
  <c r="BC29" i="28" s="1"/>
  <c r="H29" i="28"/>
  <c r="AI29" i="28" s="1"/>
  <c r="AR28" i="28" s="1"/>
  <c r="BG27" i="28"/>
  <c r="BA27" i="28"/>
  <c r="AM27" i="28"/>
  <c r="BF27" i="28" s="1"/>
  <c r="Z27" i="28" s="1"/>
  <c r="AL27" i="28"/>
  <c r="BE27" i="28" s="1"/>
  <c r="Y27" i="28" s="1"/>
  <c r="AH27" i="28"/>
  <c r="AG27" i="28"/>
  <c r="AE27" i="28"/>
  <c r="AD27" i="28"/>
  <c r="AC27" i="28"/>
  <c r="AB27" i="28"/>
  <c r="AA27" i="28"/>
  <c r="W27" i="28"/>
  <c r="J27" i="28"/>
  <c r="BC27" i="28" s="1"/>
  <c r="H27" i="28"/>
  <c r="AI27" i="28" s="1"/>
  <c r="BG26" i="28"/>
  <c r="BA26" i="28"/>
  <c r="AM26" i="28"/>
  <c r="AL26" i="28"/>
  <c r="AT26" i="28" s="1"/>
  <c r="AH26" i="28"/>
  <c r="AG26" i="28"/>
  <c r="AE26" i="28"/>
  <c r="AD26" i="28"/>
  <c r="AC26" i="28"/>
  <c r="AB26" i="28"/>
  <c r="AA26" i="28"/>
  <c r="W26" i="28"/>
  <c r="J26" i="28"/>
  <c r="BC26" i="28" s="1"/>
  <c r="H26" i="28"/>
  <c r="AI26" i="28" s="1"/>
  <c r="BG25" i="28"/>
  <c r="BA25" i="28"/>
  <c r="AM25" i="28"/>
  <c r="BF25" i="28" s="1"/>
  <c r="Z25" i="28" s="1"/>
  <c r="AL25" i="28"/>
  <c r="BE25" i="28" s="1"/>
  <c r="Y25" i="28" s="1"/>
  <c r="AH25" i="28"/>
  <c r="AG25" i="28"/>
  <c r="AE25" i="28"/>
  <c r="AD25" i="28"/>
  <c r="AC25" i="28"/>
  <c r="AB25" i="28"/>
  <c r="AA25" i="28"/>
  <c r="W25" i="28"/>
  <c r="J25" i="28"/>
  <c r="BC25" i="28" s="1"/>
  <c r="H25" i="28"/>
  <c r="AI25" i="28" s="1"/>
  <c r="BG24" i="28"/>
  <c r="BA24" i="28"/>
  <c r="AM24" i="28"/>
  <c r="AL24" i="28"/>
  <c r="AT24" i="28" s="1"/>
  <c r="AH24" i="28"/>
  <c r="AG24" i="28"/>
  <c r="AE24" i="28"/>
  <c r="AD24" i="28"/>
  <c r="AC24" i="28"/>
  <c r="AB24" i="28"/>
  <c r="AA24" i="28"/>
  <c r="W24" i="28"/>
  <c r="J24" i="28"/>
  <c r="BC24" i="28" s="1"/>
  <c r="H24" i="28"/>
  <c r="AI24" i="28" s="1"/>
  <c r="BG23" i="28"/>
  <c r="BA23" i="28"/>
  <c r="AM23" i="28"/>
  <c r="BF23" i="28" s="1"/>
  <c r="Z23" i="28" s="1"/>
  <c r="AL23" i="28"/>
  <c r="BE23" i="28" s="1"/>
  <c r="Y23" i="28" s="1"/>
  <c r="AH23" i="28"/>
  <c r="AG23" i="28"/>
  <c r="AE23" i="28"/>
  <c r="AD23" i="28"/>
  <c r="AC23" i="28"/>
  <c r="AB23" i="28"/>
  <c r="AA23" i="28"/>
  <c r="W23" i="28"/>
  <c r="J23" i="28"/>
  <c r="BC23" i="28" s="1"/>
  <c r="H23" i="28"/>
  <c r="AI23" i="28" s="1"/>
  <c r="BG22" i="28"/>
  <c r="BA22" i="28"/>
  <c r="AM22" i="28"/>
  <c r="AL22" i="28"/>
  <c r="AT22" i="28" s="1"/>
  <c r="AH22" i="28"/>
  <c r="AG22" i="28"/>
  <c r="AE22" i="28"/>
  <c r="AD22" i="28"/>
  <c r="AC22" i="28"/>
  <c r="AB22" i="28"/>
  <c r="AA22" i="28"/>
  <c r="W22" i="28"/>
  <c r="J22" i="28"/>
  <c r="H22" i="28"/>
  <c r="AI22" i="28" s="1"/>
  <c r="BG21" i="28"/>
  <c r="BA21" i="28"/>
  <c r="AM21" i="28"/>
  <c r="BF21" i="28" s="1"/>
  <c r="Z21" i="28" s="1"/>
  <c r="AL21" i="28"/>
  <c r="BE21" i="28" s="1"/>
  <c r="AH21" i="28"/>
  <c r="AG21" i="28"/>
  <c r="AE21" i="28"/>
  <c r="AD21" i="28"/>
  <c r="AC21" i="28"/>
  <c r="AB21" i="28"/>
  <c r="AA21" i="28"/>
  <c r="Y21" i="28"/>
  <c r="W21" i="28"/>
  <c r="J21" i="28"/>
  <c r="BC21" i="28" s="1"/>
  <c r="H21" i="28"/>
  <c r="BG19" i="28"/>
  <c r="BA19" i="28"/>
  <c r="AM19" i="28"/>
  <c r="BF19" i="28" s="1"/>
  <c r="Z19" i="28" s="1"/>
  <c r="AL19" i="28"/>
  <c r="AH19" i="28"/>
  <c r="AG19" i="28"/>
  <c r="AE19" i="28"/>
  <c r="AD19" i="28"/>
  <c r="AC19" i="28"/>
  <c r="AB19" i="28"/>
  <c r="AA19" i="28"/>
  <c r="W19" i="28"/>
  <c r="J19" i="28"/>
  <c r="BC19" i="28" s="1"/>
  <c r="H19" i="28"/>
  <c r="AI19" i="28" s="1"/>
  <c r="BG18" i="28"/>
  <c r="BA18" i="28"/>
  <c r="AM18" i="28"/>
  <c r="AU18" i="28" s="1"/>
  <c r="AL18" i="28"/>
  <c r="BE18" i="28" s="1"/>
  <c r="AH18" i="28"/>
  <c r="AG18" i="28"/>
  <c r="AE18" i="28"/>
  <c r="AD18" i="28"/>
  <c r="AC18" i="28"/>
  <c r="AB18" i="28"/>
  <c r="AA18" i="28"/>
  <c r="Y18" i="28"/>
  <c r="W18" i="28"/>
  <c r="J18" i="28"/>
  <c r="BC18" i="28" s="1"/>
  <c r="H18" i="28"/>
  <c r="AI18" i="28" s="1"/>
  <c r="BG17" i="28"/>
  <c r="BA17" i="28"/>
  <c r="AM17" i="28"/>
  <c r="BF17" i="28" s="1"/>
  <c r="Z17" i="28" s="1"/>
  <c r="AL17" i="28"/>
  <c r="AH17" i="28"/>
  <c r="AG17" i="28"/>
  <c r="AE17" i="28"/>
  <c r="AD17" i="28"/>
  <c r="AC17" i="28"/>
  <c r="AB17" i="28"/>
  <c r="AA17" i="28"/>
  <c r="W17" i="28"/>
  <c r="J17" i="28"/>
  <c r="BC17" i="28" s="1"/>
  <c r="H17" i="28"/>
  <c r="AI17" i="28" s="1"/>
  <c r="BG16" i="28"/>
  <c r="BA16" i="28"/>
  <c r="AM16" i="28"/>
  <c r="BF16" i="28" s="1"/>
  <c r="Z16" i="28" s="1"/>
  <c r="AL16" i="28"/>
  <c r="BE16" i="28" s="1"/>
  <c r="Y16" i="28" s="1"/>
  <c r="AH16" i="28"/>
  <c r="AG16" i="28"/>
  <c r="AE16" i="28"/>
  <c r="AD16" i="28"/>
  <c r="AC16" i="28"/>
  <c r="AB16" i="28"/>
  <c r="AA16" i="28"/>
  <c r="W16" i="28"/>
  <c r="J16" i="28"/>
  <c r="BC16" i="28" s="1"/>
  <c r="H16" i="28"/>
  <c r="AI16" i="28" s="1"/>
  <c r="BG15" i="28"/>
  <c r="BA15" i="28"/>
  <c r="AM15" i="28"/>
  <c r="BF15" i="28" s="1"/>
  <c r="Z15" i="28" s="1"/>
  <c r="AL15" i="28"/>
  <c r="BE15" i="28" s="1"/>
  <c r="Y15" i="28" s="1"/>
  <c r="AH15" i="28"/>
  <c r="AG15" i="28"/>
  <c r="AE15" i="28"/>
  <c r="AD15" i="28"/>
  <c r="AC15" i="28"/>
  <c r="AB15" i="28"/>
  <c r="AA15" i="28"/>
  <c r="W15" i="28"/>
  <c r="J15" i="28"/>
  <c r="BC15" i="28" s="1"/>
  <c r="H15" i="28"/>
  <c r="AI15" i="28" s="1"/>
  <c r="BG14" i="28"/>
  <c r="BA14" i="28"/>
  <c r="AM14" i="28"/>
  <c r="BF14" i="28" s="1"/>
  <c r="Z14" i="28" s="1"/>
  <c r="AL14" i="28"/>
  <c r="AH14" i="28"/>
  <c r="AG14" i="28"/>
  <c r="AE14" i="28"/>
  <c r="AD14" i="28"/>
  <c r="AC14" i="28"/>
  <c r="AB14" i="28"/>
  <c r="AA14" i="28"/>
  <c r="W14" i="28"/>
  <c r="J14" i="28"/>
  <c r="BC14" i="28" s="1"/>
  <c r="H14" i="28"/>
  <c r="AI14" i="28" s="1"/>
  <c r="BG13" i="28"/>
  <c r="BA13" i="28"/>
  <c r="AM13" i="28"/>
  <c r="BF13" i="28" s="1"/>
  <c r="Z13" i="28" s="1"/>
  <c r="AL13" i="28"/>
  <c r="AT13" i="28" s="1"/>
  <c r="AH13" i="28"/>
  <c r="AG13" i="28"/>
  <c r="AE13" i="28"/>
  <c r="AD13" i="28"/>
  <c r="AC13" i="28"/>
  <c r="AB13" i="28"/>
  <c r="AA13" i="28"/>
  <c r="W13" i="28"/>
  <c r="J13" i="28"/>
  <c r="BC13" i="28" s="1"/>
  <c r="H13" i="28"/>
  <c r="AI13" i="28" s="1"/>
  <c r="K46" i="27"/>
  <c r="I46" i="27"/>
  <c r="G46" i="27"/>
  <c r="K45" i="27"/>
  <c r="I45" i="27"/>
  <c r="G45" i="27"/>
  <c r="K44" i="27"/>
  <c r="I44" i="27"/>
  <c r="G44" i="27"/>
  <c r="K43" i="27"/>
  <c r="I43" i="27"/>
  <c r="G43" i="27"/>
  <c r="K42" i="27"/>
  <c r="I42" i="27"/>
  <c r="G42" i="27"/>
  <c r="K40" i="27"/>
  <c r="I40" i="27"/>
  <c r="G40" i="27"/>
  <c r="K39" i="27"/>
  <c r="I39" i="27"/>
  <c r="G39" i="27"/>
  <c r="K38" i="27"/>
  <c r="I38" i="27"/>
  <c r="G38" i="27"/>
  <c r="K37" i="27"/>
  <c r="I37" i="27"/>
  <c r="G37" i="27"/>
  <c r="K36" i="27"/>
  <c r="I36" i="27"/>
  <c r="G36" i="27"/>
  <c r="K35" i="27"/>
  <c r="I35" i="27"/>
  <c r="G35" i="27"/>
  <c r="K34" i="27"/>
  <c r="I34" i="27"/>
  <c r="G34" i="27"/>
  <c r="K33" i="27"/>
  <c r="I33" i="27"/>
  <c r="G33" i="27"/>
  <c r="K32" i="27"/>
  <c r="I32" i="27"/>
  <c r="G32" i="27"/>
  <c r="K31" i="27"/>
  <c r="I31" i="27"/>
  <c r="G31" i="27"/>
  <c r="K30" i="27"/>
  <c r="I30" i="27"/>
  <c r="G30" i="27"/>
  <c r="K29" i="27"/>
  <c r="I29" i="27"/>
  <c r="G29" i="27"/>
  <c r="K28" i="27"/>
  <c r="I28" i="27"/>
  <c r="G28" i="27"/>
  <c r="K25" i="27"/>
  <c r="K24" i="27" s="1"/>
  <c r="I25" i="27"/>
  <c r="I24" i="27" s="1"/>
  <c r="G25" i="27"/>
  <c r="G24" i="27" s="1"/>
  <c r="K21" i="27"/>
  <c r="I21" i="27"/>
  <c r="G21" i="27"/>
  <c r="K19" i="27"/>
  <c r="I19" i="27"/>
  <c r="G19" i="27"/>
  <c r="K17" i="27"/>
  <c r="I17" i="27"/>
  <c r="G17" i="27"/>
  <c r="K15" i="27"/>
  <c r="I15" i="27"/>
  <c r="G15" i="27"/>
  <c r="K14" i="27"/>
  <c r="I14" i="27"/>
  <c r="G14" i="27"/>
  <c r="K13" i="27"/>
  <c r="I13" i="27"/>
  <c r="G13" i="27"/>
  <c r="K12" i="27"/>
  <c r="I12" i="27"/>
  <c r="G12" i="27"/>
  <c r="K11" i="27"/>
  <c r="I11" i="27"/>
  <c r="G11" i="27"/>
  <c r="K9" i="27"/>
  <c r="I9" i="27"/>
  <c r="G9" i="27"/>
  <c r="G8" i="27" l="1"/>
  <c r="G41" i="27"/>
  <c r="G27" i="27"/>
  <c r="I27" i="27"/>
  <c r="K27" i="27"/>
  <c r="I8" i="27"/>
  <c r="AU71" i="28"/>
  <c r="AQ75" i="28"/>
  <c r="AR78" i="28"/>
  <c r="AT55" i="28"/>
  <c r="AQ54" i="28"/>
  <c r="AP64" i="28"/>
  <c r="AP12" i="28"/>
  <c r="AP38" i="28"/>
  <c r="AP78" i="28"/>
  <c r="AQ49" i="28"/>
  <c r="AU66" i="28"/>
  <c r="AU74" i="28"/>
  <c r="J28" i="28"/>
  <c r="H38" i="28"/>
  <c r="AT57" i="28"/>
  <c r="AU68" i="28"/>
  <c r="AU72" i="28"/>
  <c r="J30" i="28"/>
  <c r="AQ33" i="28"/>
  <c r="AT37" i="28"/>
  <c r="H12" i="28"/>
  <c r="BE24" i="28"/>
  <c r="Y24" i="28" s="1"/>
  <c r="BF26" i="28"/>
  <c r="Z26" i="28" s="1"/>
  <c r="AT41" i="28"/>
  <c r="AU42" i="28"/>
  <c r="AT45" i="28"/>
  <c r="AU46" i="28"/>
  <c r="J49" i="28"/>
  <c r="AT59" i="28"/>
  <c r="AU17" i="28"/>
  <c r="AT21" i="28"/>
  <c r="AU35" i="28"/>
  <c r="AU52" i="28"/>
  <c r="AU53" i="28"/>
  <c r="AQ12" i="28"/>
  <c r="AT17" i="28"/>
  <c r="BF22" i="28"/>
  <c r="Z22" i="28" s="1"/>
  <c r="AT23" i="28"/>
  <c r="H28" i="28"/>
  <c r="AQ30" i="28"/>
  <c r="BC37" i="28"/>
  <c r="H49" i="28"/>
  <c r="AP49" i="28"/>
  <c r="J54" i="28"/>
  <c r="AT63" i="28"/>
  <c r="H64" i="28"/>
  <c r="AT76" i="28"/>
  <c r="AU79" i="28"/>
  <c r="BC50" i="28"/>
  <c r="AP20" i="28"/>
  <c r="AU22" i="28"/>
  <c r="AS22" i="28" s="1"/>
  <c r="AU37" i="28"/>
  <c r="AT39" i="28"/>
  <c r="AU40" i="28"/>
  <c r="AT43" i="28"/>
  <c r="AU44" i="28"/>
  <c r="AT47" i="28"/>
  <c r="AU48" i="28"/>
  <c r="AT50" i="28"/>
  <c r="AQ64" i="28"/>
  <c r="J75" i="28"/>
  <c r="H75" i="28"/>
  <c r="H78" i="28"/>
  <c r="AR12" i="28"/>
  <c r="AU13" i="28"/>
  <c r="AS13" i="28" s="1"/>
  <c r="AU14" i="28"/>
  <c r="AU15" i="28"/>
  <c r="AU16" i="28"/>
  <c r="BE17" i="28"/>
  <c r="Y17" i="28" s="1"/>
  <c r="AU19" i="28"/>
  <c r="AQ20" i="28"/>
  <c r="AT25" i="28"/>
  <c r="AU26" i="28"/>
  <c r="AZ26" i="28" s="1"/>
  <c r="AT27" i="28"/>
  <c r="H30" i="28"/>
  <c r="AT32" i="28"/>
  <c r="AT34" i="28"/>
  <c r="AQ38" i="28"/>
  <c r="AI50" i="28"/>
  <c r="AR49" i="28" s="1"/>
  <c r="AU50" i="28"/>
  <c r="AT61" i="28"/>
  <c r="AU69" i="28"/>
  <c r="AU70" i="28"/>
  <c r="AU73" i="28"/>
  <c r="AP75" i="28"/>
  <c r="AT77" i="28"/>
  <c r="AQ78" i="28"/>
  <c r="AU81" i="28"/>
  <c r="BE14" i="28"/>
  <c r="Y14" i="28" s="1"/>
  <c r="BF18" i="28"/>
  <c r="Z18" i="28" s="1"/>
  <c r="BE13" i="28"/>
  <c r="Y13" i="28" s="1"/>
  <c r="J12" i="28"/>
  <c r="AT14" i="28"/>
  <c r="AT16" i="28"/>
  <c r="BC22" i="28"/>
  <c r="J20" i="28"/>
  <c r="AU24" i="28"/>
  <c r="AZ24" i="28" s="1"/>
  <c r="BF24" i="28"/>
  <c r="Z24" i="28" s="1"/>
  <c r="BE26" i="28"/>
  <c r="Y26" i="28" s="1"/>
  <c r="AU31" i="28"/>
  <c r="BC35" i="28"/>
  <c r="J33" i="28"/>
  <c r="AI37" i="28"/>
  <c r="AR36" i="28" s="1"/>
  <c r="AT40" i="28"/>
  <c r="BE40" i="28"/>
  <c r="Y40" i="28" s="1"/>
  <c r="AT42" i="28"/>
  <c r="BE42" i="28"/>
  <c r="Y42" i="28" s="1"/>
  <c r="AT44" i="28"/>
  <c r="BE44" i="28"/>
  <c r="Y44" i="28" s="1"/>
  <c r="AT46" i="28"/>
  <c r="BE46" i="28"/>
  <c r="Y46" i="28" s="1"/>
  <c r="AT48" i="28"/>
  <c r="BE48" i="28"/>
  <c r="Y48" i="28" s="1"/>
  <c r="AR54" i="28"/>
  <c r="AU56" i="28"/>
  <c r="BF56" i="28"/>
  <c r="Z56" i="28" s="1"/>
  <c r="AT66" i="28"/>
  <c r="BE66" i="28"/>
  <c r="Y66" i="28" s="1"/>
  <c r="AT35" i="28"/>
  <c r="BE35" i="28"/>
  <c r="Y35" i="28" s="1"/>
  <c r="BF51" i="28"/>
  <c r="Z51" i="28" s="1"/>
  <c r="AU51" i="28"/>
  <c r="AT15" i="28"/>
  <c r="AT19" i="28"/>
  <c r="BE19" i="28"/>
  <c r="Y19" i="28" s="1"/>
  <c r="H20" i="28"/>
  <c r="AI21" i="28"/>
  <c r="AR20" i="28" s="1"/>
  <c r="BE22" i="28"/>
  <c r="Y22" i="28" s="1"/>
  <c r="AI32" i="28"/>
  <c r="AR30" i="28" s="1"/>
  <c r="BC40" i="28"/>
  <c r="J38" i="28"/>
  <c r="AT18" i="28"/>
  <c r="AU21" i="28"/>
  <c r="AU23" i="28"/>
  <c r="AZ23" i="28" s="1"/>
  <c r="AU25" i="28"/>
  <c r="AU27" i="28"/>
  <c r="AT29" i="28"/>
  <c r="AU32" i="28"/>
  <c r="AI34" i="28"/>
  <c r="AR33" i="28" s="1"/>
  <c r="AI39" i="28"/>
  <c r="AR38" i="28" s="1"/>
  <c r="AP54" i="28"/>
  <c r="AU58" i="28"/>
  <c r="AR64" i="28"/>
  <c r="AT79" i="28"/>
  <c r="BE79" i="28"/>
  <c r="AU29" i="28"/>
  <c r="AT31" i="28"/>
  <c r="AU34" i="28"/>
  <c r="AU39" i="28"/>
  <c r="AU41" i="28"/>
  <c r="AU43" i="28"/>
  <c r="AU45" i="28"/>
  <c r="AU47" i="28"/>
  <c r="AT51" i="28"/>
  <c r="H54" i="28"/>
  <c r="AU60" i="28"/>
  <c r="AI76" i="28"/>
  <c r="AR75" i="28" s="1"/>
  <c r="BC79" i="28"/>
  <c r="J78" i="28"/>
  <c r="AT81" i="28"/>
  <c r="BE81" i="28"/>
  <c r="AT53" i="28"/>
  <c r="BE53" i="28"/>
  <c r="Y53" i="28" s="1"/>
  <c r="AU62" i="28"/>
  <c r="BC66" i="28"/>
  <c r="J64" i="28"/>
  <c r="AT68" i="28"/>
  <c r="BE68" i="28"/>
  <c r="Y68" i="28" s="1"/>
  <c r="AT70" i="28"/>
  <c r="BE70" i="28"/>
  <c r="Y70" i="28" s="1"/>
  <c r="AT72" i="28"/>
  <c r="BE72" i="28"/>
  <c r="Y72" i="28" s="1"/>
  <c r="AT74" i="28"/>
  <c r="BE74" i="28"/>
  <c r="Y74" i="28" s="1"/>
  <c r="AU77" i="28"/>
  <c r="BF77" i="28"/>
  <c r="AT52" i="28"/>
  <c r="AU55" i="28"/>
  <c r="AZ55" i="28" s="1"/>
  <c r="AU57" i="28"/>
  <c r="AU59" i="28"/>
  <c r="AS59" i="28" s="1"/>
  <c r="AU61" i="28"/>
  <c r="AZ61" i="28" s="1"/>
  <c r="AU63" i="28"/>
  <c r="AT65" i="28"/>
  <c r="AT67" i="28"/>
  <c r="AT69" i="28"/>
  <c r="AT71" i="28"/>
  <c r="AT73" i="28"/>
  <c r="AU76" i="28"/>
  <c r="AT80" i="28"/>
  <c r="AT56" i="28"/>
  <c r="AT58" i="28"/>
  <c r="AT60" i="28"/>
  <c r="AT62" i="28"/>
  <c r="AU65" i="28"/>
  <c r="AU67" i="28"/>
  <c r="AU80" i="28"/>
  <c r="K8" i="27"/>
  <c r="K41" i="27"/>
  <c r="I41" i="27"/>
  <c r="G48" i="27" l="1"/>
  <c r="G36" i="1" s="1"/>
  <c r="AZ27" i="28"/>
  <c r="AS26" i="28"/>
  <c r="AZ77" i="28"/>
  <c r="AS63" i="28"/>
  <c r="AS17" i="28"/>
  <c r="AS37" i="28"/>
  <c r="AS76" i="28"/>
  <c r="AS57" i="28"/>
  <c r="AZ37" i="28"/>
  <c r="AZ17" i="28"/>
  <c r="AS25" i="28"/>
  <c r="AZ32" i="28"/>
  <c r="AZ13" i="28"/>
  <c r="AS21" i="28"/>
  <c r="AS50" i="28"/>
  <c r="AZ22" i="28"/>
  <c r="AS27" i="28"/>
  <c r="AS32" i="28"/>
  <c r="AZ50" i="28"/>
  <c r="AZ76" i="28"/>
  <c r="H82" i="28"/>
  <c r="G37" i="1" s="1"/>
  <c r="AS79" i="28"/>
  <c r="AZ79" i="28"/>
  <c r="AZ16" i="28"/>
  <c r="AS16" i="28"/>
  <c r="AZ71" i="28"/>
  <c r="AS71" i="28"/>
  <c r="AS31" i="28"/>
  <c r="AZ31" i="28"/>
  <c r="AZ15" i="28"/>
  <c r="AS15" i="28"/>
  <c r="AS55" i="28"/>
  <c r="AZ80" i="28"/>
  <c r="AS80" i="28"/>
  <c r="AS53" i="28"/>
  <c r="AZ53" i="28"/>
  <c r="AS51" i="28"/>
  <c r="AZ51" i="28"/>
  <c r="AS60" i="28"/>
  <c r="AZ60" i="28"/>
  <c r="AZ67" i="28"/>
  <c r="AS67" i="28"/>
  <c r="AS72" i="28"/>
  <c r="AZ72" i="28"/>
  <c r="AS61" i="28"/>
  <c r="AZ59" i="28"/>
  <c r="AZ47" i="28"/>
  <c r="AS47" i="28"/>
  <c r="AZ39" i="28"/>
  <c r="AS39" i="28"/>
  <c r="AZ57" i="28"/>
  <c r="AZ21" i="28"/>
  <c r="AS19" i="28"/>
  <c r="AZ19" i="28"/>
  <c r="AZ63" i="28"/>
  <c r="AS35" i="28"/>
  <c r="AZ35" i="28"/>
  <c r="AS48" i="28"/>
  <c r="AZ48" i="28"/>
  <c r="AS40" i="28"/>
  <c r="AZ40" i="28"/>
  <c r="AZ25" i="28"/>
  <c r="AS23" i="28"/>
  <c r="AS56" i="28"/>
  <c r="AZ56" i="28"/>
  <c r="AS68" i="28"/>
  <c r="AZ68" i="28"/>
  <c r="AS81" i="28"/>
  <c r="AZ81" i="28"/>
  <c r="AZ43" i="28"/>
  <c r="AS43" i="28"/>
  <c r="AZ29" i="28"/>
  <c r="AS29" i="28"/>
  <c r="AS44" i="28"/>
  <c r="AZ44" i="28"/>
  <c r="AS62" i="28"/>
  <c r="AZ62" i="28"/>
  <c r="AZ69" i="28"/>
  <c r="AS69" i="28"/>
  <c r="AZ52" i="28"/>
  <c r="AS52" i="28"/>
  <c r="AS70" i="28"/>
  <c r="AZ70" i="28"/>
  <c r="AZ41" i="28"/>
  <c r="AS41" i="28"/>
  <c r="AZ18" i="28"/>
  <c r="AS18" i="28"/>
  <c r="AS77" i="28"/>
  <c r="AS46" i="28"/>
  <c r="AZ46" i="28"/>
  <c r="AS58" i="28"/>
  <c r="AZ58" i="28"/>
  <c r="AZ73" i="28"/>
  <c r="AS73" i="28"/>
  <c r="AZ65" i="28"/>
  <c r="AS65" i="28"/>
  <c r="AS74" i="28"/>
  <c r="AZ74" i="28"/>
  <c r="AZ45" i="28"/>
  <c r="AS45" i="28"/>
  <c r="AZ34" i="28"/>
  <c r="AS34" i="28"/>
  <c r="AS24" i="28"/>
  <c r="AS66" i="28"/>
  <c r="AZ66" i="28"/>
  <c r="AS42" i="28"/>
  <c r="AZ42" i="28"/>
  <c r="AS14" i="28"/>
  <c r="AZ14" i="28"/>
  <c r="P44" i="26" l="1"/>
  <c r="O44" i="26"/>
  <c r="G41" i="26"/>
  <c r="G39" i="26"/>
  <c r="G37" i="26"/>
  <c r="G35" i="26"/>
  <c r="G33" i="26"/>
  <c r="G31" i="26"/>
  <c r="G29" i="26"/>
  <c r="G27" i="26"/>
  <c r="G25" i="26"/>
  <c r="G22" i="26"/>
  <c r="G20" i="26"/>
  <c r="G18" i="26"/>
  <c r="G16" i="26"/>
  <c r="G14" i="26"/>
  <c r="G11" i="26"/>
  <c r="G8" i="26" s="1"/>
  <c r="G9" i="26"/>
  <c r="G13" i="26" l="1"/>
  <c r="G44" i="26" s="1"/>
  <c r="G34" i="1" s="1"/>
  <c r="BG92" i="25"/>
  <c r="W92" i="25" s="1"/>
  <c r="BA92" i="25"/>
  <c r="AM92" i="25"/>
  <c r="BF92" i="25" s="1"/>
  <c r="AL92" i="25"/>
  <c r="BE92" i="25" s="1"/>
  <c r="AH92" i="25"/>
  <c r="AG92" i="25"/>
  <c r="AE92" i="25"/>
  <c r="AD92" i="25"/>
  <c r="AC92" i="25"/>
  <c r="AB92" i="25"/>
  <c r="AA92" i="25"/>
  <c r="Z92" i="25"/>
  <c r="Y92" i="25"/>
  <c r="J92" i="25"/>
  <c r="BC92" i="25" s="1"/>
  <c r="H92" i="25"/>
  <c r="AI92" i="25" s="1"/>
  <c r="BG91" i="25"/>
  <c r="W91" i="25" s="1"/>
  <c r="BA91" i="25"/>
  <c r="AM91" i="25"/>
  <c r="BF91" i="25" s="1"/>
  <c r="AL91" i="25"/>
  <c r="BE91" i="25" s="1"/>
  <c r="AH91" i="25"/>
  <c r="AG91" i="25"/>
  <c r="AE91" i="25"/>
  <c r="AD91" i="25"/>
  <c r="AC91" i="25"/>
  <c r="AB91" i="25"/>
  <c r="AA91" i="25"/>
  <c r="Z91" i="25"/>
  <c r="Y91" i="25"/>
  <c r="J91" i="25"/>
  <c r="BC91" i="25" s="1"/>
  <c r="H91" i="25"/>
  <c r="AI91" i="25" s="1"/>
  <c r="BG90" i="25"/>
  <c r="W90" i="25" s="1"/>
  <c r="BA90" i="25"/>
  <c r="AM90" i="25"/>
  <c r="BF90" i="25" s="1"/>
  <c r="AL90" i="25"/>
  <c r="BE90" i="25" s="1"/>
  <c r="AH90" i="25"/>
  <c r="AQ89" i="25" s="1"/>
  <c r="AG90" i="25"/>
  <c r="AE90" i="25"/>
  <c r="AD90" i="25"/>
  <c r="AC90" i="25"/>
  <c r="AB90" i="25"/>
  <c r="AA90" i="25"/>
  <c r="Z90" i="25"/>
  <c r="Y90" i="25"/>
  <c r="J90" i="25"/>
  <c r="BC90" i="25" s="1"/>
  <c r="H90" i="25"/>
  <c r="BG88" i="25"/>
  <c r="BA88" i="25"/>
  <c r="AU88" i="25"/>
  <c r="AM88" i="25"/>
  <c r="BF88" i="25" s="1"/>
  <c r="AL88" i="25"/>
  <c r="AH88" i="25"/>
  <c r="AG88" i="25"/>
  <c r="AE88" i="25"/>
  <c r="AD88" i="25"/>
  <c r="AC88" i="25"/>
  <c r="AB88" i="25"/>
  <c r="AA88" i="25"/>
  <c r="Z88" i="25"/>
  <c r="Y88" i="25"/>
  <c r="W88" i="25"/>
  <c r="J88" i="25"/>
  <c r="H88" i="25"/>
  <c r="AI88" i="25" s="1"/>
  <c r="BG87" i="25"/>
  <c r="W87" i="25" s="1"/>
  <c r="BA87" i="25"/>
  <c r="AM87" i="25"/>
  <c r="BF87" i="25" s="1"/>
  <c r="AL87" i="25"/>
  <c r="BE87" i="25" s="1"/>
  <c r="AH87" i="25"/>
  <c r="AQ86" i="25" s="1"/>
  <c r="AG87" i="25"/>
  <c r="AP86" i="25" s="1"/>
  <c r="AE87" i="25"/>
  <c r="AD87" i="25"/>
  <c r="AC87" i="25"/>
  <c r="AB87" i="25"/>
  <c r="AA87" i="25"/>
  <c r="Z87" i="25"/>
  <c r="Y87" i="25"/>
  <c r="J87" i="25"/>
  <c r="BC87" i="25" s="1"/>
  <c r="H87" i="25"/>
  <c r="AI87" i="25" s="1"/>
  <c r="BG85" i="25"/>
  <c r="BA85" i="25"/>
  <c r="AM85" i="25"/>
  <c r="BF85" i="25" s="1"/>
  <c r="Z85" i="25" s="1"/>
  <c r="AL85" i="25"/>
  <c r="BE85" i="25" s="1"/>
  <c r="Y85" i="25" s="1"/>
  <c r="AH85" i="25"/>
  <c r="AG85" i="25"/>
  <c r="AE85" i="25"/>
  <c r="AD85" i="25"/>
  <c r="AC85" i="25"/>
  <c r="AB85" i="25"/>
  <c r="AA85" i="25"/>
  <c r="W85" i="25"/>
  <c r="J85" i="25"/>
  <c r="BC85" i="25" s="1"/>
  <c r="H85" i="25"/>
  <c r="AI85" i="25" s="1"/>
  <c r="BG84" i="25"/>
  <c r="BA84" i="25"/>
  <c r="AM84" i="25"/>
  <c r="BF84" i="25" s="1"/>
  <c r="Z84" i="25" s="1"/>
  <c r="AL84" i="25"/>
  <c r="BE84" i="25" s="1"/>
  <c r="Y84" i="25" s="1"/>
  <c r="AH84" i="25"/>
  <c r="AG84" i="25"/>
  <c r="AE84" i="25"/>
  <c r="AD84" i="25"/>
  <c r="AC84" i="25"/>
  <c r="AB84" i="25"/>
  <c r="AA84" i="25"/>
  <c r="W84" i="25"/>
  <c r="J84" i="25"/>
  <c r="BC84" i="25" s="1"/>
  <c r="H84" i="25"/>
  <c r="AI84" i="25" s="1"/>
  <c r="BG83" i="25"/>
  <c r="BA83" i="25"/>
  <c r="AM83" i="25"/>
  <c r="BF83" i="25" s="1"/>
  <c r="Z83" i="25" s="1"/>
  <c r="AL83" i="25"/>
  <c r="BE83" i="25" s="1"/>
  <c r="Y83" i="25" s="1"/>
  <c r="AH83" i="25"/>
  <c r="AG83" i="25"/>
  <c r="AE83" i="25"/>
  <c r="AD83" i="25"/>
  <c r="AC83" i="25"/>
  <c r="AB83" i="25"/>
  <c r="AA83" i="25"/>
  <c r="W83" i="25"/>
  <c r="J83" i="25"/>
  <c r="BC83" i="25" s="1"/>
  <c r="H83" i="25"/>
  <c r="AI83" i="25" s="1"/>
  <c r="BG82" i="25"/>
  <c r="BA82" i="25"/>
  <c r="AM82" i="25"/>
  <c r="BF82" i="25" s="1"/>
  <c r="Z82" i="25" s="1"/>
  <c r="AL82" i="25"/>
  <c r="BE82" i="25" s="1"/>
  <c r="Y82" i="25" s="1"/>
  <c r="AH82" i="25"/>
  <c r="AG82" i="25"/>
  <c r="AE82" i="25"/>
  <c r="AD82" i="25"/>
  <c r="AC82" i="25"/>
  <c r="AB82" i="25"/>
  <c r="AA82" i="25"/>
  <c r="W82" i="25"/>
  <c r="J82" i="25"/>
  <c r="BC82" i="25" s="1"/>
  <c r="H82" i="25"/>
  <c r="AI82" i="25" s="1"/>
  <c r="BG81" i="25"/>
  <c r="BA81" i="25"/>
  <c r="AM81" i="25"/>
  <c r="BF81" i="25" s="1"/>
  <c r="Z81" i="25" s="1"/>
  <c r="AL81" i="25"/>
  <c r="BE81" i="25" s="1"/>
  <c r="Y81" i="25" s="1"/>
  <c r="AH81" i="25"/>
  <c r="AG81" i="25"/>
  <c r="AE81" i="25"/>
  <c r="AD81" i="25"/>
  <c r="AC81" i="25"/>
  <c r="AB81" i="25"/>
  <c r="AA81" i="25"/>
  <c r="W81" i="25"/>
  <c r="J81" i="25"/>
  <c r="BC81" i="25" s="1"/>
  <c r="H81" i="25"/>
  <c r="AI81" i="25" s="1"/>
  <c r="BG80" i="25"/>
  <c r="BA80" i="25"/>
  <c r="AM80" i="25"/>
  <c r="AL80" i="25"/>
  <c r="BE80" i="25" s="1"/>
  <c r="Y80" i="25" s="1"/>
  <c r="AH80" i="25"/>
  <c r="AG80" i="25"/>
  <c r="AE80" i="25"/>
  <c r="AD80" i="25"/>
  <c r="AC80" i="25"/>
  <c r="AB80" i="25"/>
  <c r="AA80" i="25"/>
  <c r="W80" i="25"/>
  <c r="J80" i="25"/>
  <c r="BC80" i="25" s="1"/>
  <c r="H80" i="25"/>
  <c r="AI80" i="25" s="1"/>
  <c r="BG79" i="25"/>
  <c r="BC79" i="25"/>
  <c r="BA79" i="25"/>
  <c r="AM79" i="25"/>
  <c r="BF79" i="25" s="1"/>
  <c r="Z79" i="25" s="1"/>
  <c r="AL79" i="25"/>
  <c r="BE79" i="25" s="1"/>
  <c r="Y79" i="25" s="1"/>
  <c r="AH79" i="25"/>
  <c r="AG79" i="25"/>
  <c r="AE79" i="25"/>
  <c r="AD79" i="25"/>
  <c r="AC79" i="25"/>
  <c r="AB79" i="25"/>
  <c r="AA79" i="25"/>
  <c r="W79" i="25"/>
  <c r="J79" i="25"/>
  <c r="H79" i="25"/>
  <c r="AI79" i="25" s="1"/>
  <c r="BG78" i="25"/>
  <c r="BA78" i="25"/>
  <c r="AM78" i="25"/>
  <c r="BF78" i="25" s="1"/>
  <c r="Z78" i="25" s="1"/>
  <c r="AL78" i="25"/>
  <c r="BE78" i="25" s="1"/>
  <c r="Y78" i="25" s="1"/>
  <c r="AH78" i="25"/>
  <c r="AG78" i="25"/>
  <c r="AE78" i="25"/>
  <c r="AD78" i="25"/>
  <c r="AC78" i="25"/>
  <c r="AB78" i="25"/>
  <c r="AA78" i="25"/>
  <c r="W78" i="25"/>
  <c r="J78" i="25"/>
  <c r="BC78" i="25" s="1"/>
  <c r="H78" i="25"/>
  <c r="AI78" i="25" s="1"/>
  <c r="BG77" i="25"/>
  <c r="BA77" i="25"/>
  <c r="AM77" i="25"/>
  <c r="BF77" i="25" s="1"/>
  <c r="Z77" i="25" s="1"/>
  <c r="AL77" i="25"/>
  <c r="BE77" i="25" s="1"/>
  <c r="Y77" i="25" s="1"/>
  <c r="AH77" i="25"/>
  <c r="AG77" i="25"/>
  <c r="AE77" i="25"/>
  <c r="AD77" i="25"/>
  <c r="AC77" i="25"/>
  <c r="AB77" i="25"/>
  <c r="AA77" i="25"/>
  <c r="W77" i="25"/>
  <c r="J77" i="25"/>
  <c r="BC77" i="25" s="1"/>
  <c r="H77" i="25"/>
  <c r="AI77" i="25" s="1"/>
  <c r="BG76" i="25"/>
  <c r="BA76" i="25"/>
  <c r="AM76" i="25"/>
  <c r="AL76" i="25"/>
  <c r="BE76" i="25" s="1"/>
  <c r="Y76" i="25" s="1"/>
  <c r="AH76" i="25"/>
  <c r="AG76" i="25"/>
  <c r="AE76" i="25"/>
  <c r="AD76" i="25"/>
  <c r="AC76" i="25"/>
  <c r="AB76" i="25"/>
  <c r="AA76" i="25"/>
  <c r="W76" i="25"/>
  <c r="J76" i="25"/>
  <c r="BC76" i="25" s="1"/>
  <c r="H76" i="25"/>
  <c r="BG74" i="25"/>
  <c r="BA74" i="25"/>
  <c r="AM74" i="25"/>
  <c r="BF74" i="25" s="1"/>
  <c r="Z74" i="25" s="1"/>
  <c r="AL74" i="25"/>
  <c r="BE74" i="25" s="1"/>
  <c r="AH74" i="25"/>
  <c r="AG74" i="25"/>
  <c r="AE74" i="25"/>
  <c r="AD74" i="25"/>
  <c r="AC74" i="25"/>
  <c r="AB74" i="25"/>
  <c r="AA74" i="25"/>
  <c r="Y74" i="25"/>
  <c r="W74" i="25"/>
  <c r="J74" i="25"/>
  <c r="BC74" i="25" s="1"/>
  <c r="H74" i="25"/>
  <c r="AI74" i="25" s="1"/>
  <c r="BG73" i="25"/>
  <c r="BA73" i="25"/>
  <c r="AM73" i="25"/>
  <c r="BF73" i="25" s="1"/>
  <c r="Z73" i="25" s="1"/>
  <c r="AL73" i="25"/>
  <c r="AH73" i="25"/>
  <c r="AG73" i="25"/>
  <c r="AP72" i="25" s="1"/>
  <c r="AE73" i="25"/>
  <c r="AD73" i="25"/>
  <c r="AC73" i="25"/>
  <c r="AB73" i="25"/>
  <c r="AA73" i="25"/>
  <c r="W73" i="25"/>
  <c r="J73" i="25"/>
  <c r="H73" i="25"/>
  <c r="AI73" i="25" s="1"/>
  <c r="BG71" i="25"/>
  <c r="BA71" i="25"/>
  <c r="AM71" i="25"/>
  <c r="AL71" i="25"/>
  <c r="BE71" i="25" s="1"/>
  <c r="Y71" i="25" s="1"/>
  <c r="AH71" i="25"/>
  <c r="AQ70" i="25" s="1"/>
  <c r="AG71" i="25"/>
  <c r="AP70" i="25" s="1"/>
  <c r="AE71" i="25"/>
  <c r="AD71" i="25"/>
  <c r="AC71" i="25"/>
  <c r="AB71" i="25"/>
  <c r="AA71" i="25"/>
  <c r="W71" i="25"/>
  <c r="J71" i="25"/>
  <c r="BC71" i="25" s="1"/>
  <c r="H71" i="25"/>
  <c r="H70" i="25" s="1"/>
  <c r="BG69" i="25"/>
  <c r="BA69" i="25"/>
  <c r="AU69" i="25"/>
  <c r="AM69" i="25"/>
  <c r="BF69" i="25" s="1"/>
  <c r="Z69" i="25" s="1"/>
  <c r="AL69" i="25"/>
  <c r="BE69" i="25" s="1"/>
  <c r="AH69" i="25"/>
  <c r="AG69" i="25"/>
  <c r="AE69" i="25"/>
  <c r="AD69" i="25"/>
  <c r="AC69" i="25"/>
  <c r="AB69" i="25"/>
  <c r="AA69" i="25"/>
  <c r="Y69" i="25"/>
  <c r="W69" i="25"/>
  <c r="J69" i="25"/>
  <c r="BC69" i="25" s="1"/>
  <c r="H69" i="25"/>
  <c r="AI69" i="25" s="1"/>
  <c r="BG68" i="25"/>
  <c r="BA68" i="25"/>
  <c r="AU68" i="25"/>
  <c r="AM68" i="25"/>
  <c r="BF68" i="25" s="1"/>
  <c r="Z68" i="25" s="1"/>
  <c r="AL68" i="25"/>
  <c r="AH68" i="25"/>
  <c r="AG68" i="25"/>
  <c r="AE68" i="25"/>
  <c r="AD68" i="25"/>
  <c r="AC68" i="25"/>
  <c r="AB68" i="25"/>
  <c r="AA68" i="25"/>
  <c r="W68" i="25"/>
  <c r="J68" i="25"/>
  <c r="BC68" i="25" s="1"/>
  <c r="H68" i="25"/>
  <c r="AI68" i="25" s="1"/>
  <c r="BG67" i="25"/>
  <c r="BA67" i="25"/>
  <c r="AM67" i="25"/>
  <c r="BF67" i="25" s="1"/>
  <c r="Z67" i="25" s="1"/>
  <c r="AL67" i="25"/>
  <c r="BE67" i="25" s="1"/>
  <c r="AH67" i="25"/>
  <c r="AG67" i="25"/>
  <c r="AE67" i="25"/>
  <c r="AD67" i="25"/>
  <c r="AC67" i="25"/>
  <c r="AB67" i="25"/>
  <c r="AA67" i="25"/>
  <c r="Y67" i="25"/>
  <c r="W67" i="25"/>
  <c r="J67" i="25"/>
  <c r="BC67" i="25" s="1"/>
  <c r="H67" i="25"/>
  <c r="AI67" i="25" s="1"/>
  <c r="BG66" i="25"/>
  <c r="BA66" i="25"/>
  <c r="AM66" i="25"/>
  <c r="BF66" i="25" s="1"/>
  <c r="Z66" i="25" s="1"/>
  <c r="AL66" i="25"/>
  <c r="AH66" i="25"/>
  <c r="AG66" i="25"/>
  <c r="AE66" i="25"/>
  <c r="AD66" i="25"/>
  <c r="AC66" i="25"/>
  <c r="AB66" i="25"/>
  <c r="AA66" i="25"/>
  <c r="W66" i="25"/>
  <c r="J66" i="25"/>
  <c r="BC66" i="25" s="1"/>
  <c r="H66" i="25"/>
  <c r="AI66" i="25" s="1"/>
  <c r="BG65" i="25"/>
  <c r="BA65" i="25"/>
  <c r="AU65" i="25"/>
  <c r="AM65" i="25"/>
  <c r="BF65" i="25" s="1"/>
  <c r="Z65" i="25" s="1"/>
  <c r="AL65" i="25"/>
  <c r="BE65" i="25" s="1"/>
  <c r="AH65" i="25"/>
  <c r="AG65" i="25"/>
  <c r="AE65" i="25"/>
  <c r="AD65" i="25"/>
  <c r="AC65" i="25"/>
  <c r="AB65" i="25"/>
  <c r="AA65" i="25"/>
  <c r="Y65" i="25"/>
  <c r="W65" i="25"/>
  <c r="J65" i="25"/>
  <c r="BC65" i="25" s="1"/>
  <c r="H65" i="25"/>
  <c r="AI65" i="25" s="1"/>
  <c r="BG64" i="25"/>
  <c r="BA64" i="25"/>
  <c r="AU64" i="25"/>
  <c r="AM64" i="25"/>
  <c r="BF64" i="25" s="1"/>
  <c r="Z64" i="25" s="1"/>
  <c r="AL64" i="25"/>
  <c r="AH64" i="25"/>
  <c r="AG64" i="25"/>
  <c r="AE64" i="25"/>
  <c r="AD64" i="25"/>
  <c r="AC64" i="25"/>
  <c r="AB64" i="25"/>
  <c r="AA64" i="25"/>
  <c r="W64" i="25"/>
  <c r="J64" i="25"/>
  <c r="BC64" i="25" s="1"/>
  <c r="H64" i="25"/>
  <c r="AI64" i="25" s="1"/>
  <c r="BG63" i="25"/>
  <c r="BA63" i="25"/>
  <c r="AM63" i="25"/>
  <c r="BF63" i="25" s="1"/>
  <c r="Z63" i="25" s="1"/>
  <c r="AL63" i="25"/>
  <c r="BE63" i="25" s="1"/>
  <c r="AH63" i="25"/>
  <c r="AG63" i="25"/>
  <c r="AE63" i="25"/>
  <c r="AD63" i="25"/>
  <c r="AC63" i="25"/>
  <c r="AB63" i="25"/>
  <c r="AA63" i="25"/>
  <c r="Y63" i="25"/>
  <c r="W63" i="25"/>
  <c r="J63" i="25"/>
  <c r="BC63" i="25" s="1"/>
  <c r="H63" i="25"/>
  <c r="AI63" i="25" s="1"/>
  <c r="BG62" i="25"/>
  <c r="BA62" i="25"/>
  <c r="AM62" i="25"/>
  <c r="BF62" i="25" s="1"/>
  <c r="Z62" i="25" s="1"/>
  <c r="AL62" i="25"/>
  <c r="AH62" i="25"/>
  <c r="AG62" i="25"/>
  <c r="AP61" i="25" s="1"/>
  <c r="AE62" i="25"/>
  <c r="AD62" i="25"/>
  <c r="AC62" i="25"/>
  <c r="AB62" i="25"/>
  <c r="AA62" i="25"/>
  <c r="W62" i="25"/>
  <c r="J62" i="25"/>
  <c r="H62" i="25"/>
  <c r="AI62" i="25" s="1"/>
  <c r="BG60" i="25"/>
  <c r="BA60" i="25"/>
  <c r="AM60" i="25"/>
  <c r="BF60" i="25" s="1"/>
  <c r="Z60" i="25" s="1"/>
  <c r="AL60" i="25"/>
  <c r="BE60" i="25" s="1"/>
  <c r="AH60" i="25"/>
  <c r="AG60" i="25"/>
  <c r="AE60" i="25"/>
  <c r="AD60" i="25"/>
  <c r="AC60" i="25"/>
  <c r="AB60" i="25"/>
  <c r="AA60" i="25"/>
  <c r="Y60" i="25"/>
  <c r="W60" i="25"/>
  <c r="J60" i="25"/>
  <c r="BC60" i="25" s="1"/>
  <c r="H60" i="25"/>
  <c r="AI60" i="25" s="1"/>
  <c r="BG59" i="25"/>
  <c r="BA59" i="25"/>
  <c r="AM59" i="25"/>
  <c r="BF59" i="25" s="1"/>
  <c r="Z59" i="25" s="1"/>
  <c r="AL59" i="25"/>
  <c r="AH59" i="25"/>
  <c r="AG59" i="25"/>
  <c r="AE59" i="25"/>
  <c r="AD59" i="25"/>
  <c r="AC59" i="25"/>
  <c r="AB59" i="25"/>
  <c r="AA59" i="25"/>
  <c r="W59" i="25"/>
  <c r="J59" i="25"/>
  <c r="BC59" i="25" s="1"/>
  <c r="H59" i="25"/>
  <c r="AI59" i="25" s="1"/>
  <c r="BG58" i="25"/>
  <c r="BA58" i="25"/>
  <c r="AU58" i="25"/>
  <c r="AM58" i="25"/>
  <c r="BF58" i="25" s="1"/>
  <c r="Z58" i="25" s="1"/>
  <c r="AL58" i="25"/>
  <c r="BE58" i="25" s="1"/>
  <c r="AH58" i="25"/>
  <c r="AG58" i="25"/>
  <c r="AE58" i="25"/>
  <c r="AD58" i="25"/>
  <c r="AC58" i="25"/>
  <c r="AB58" i="25"/>
  <c r="AA58" i="25"/>
  <c r="Y58" i="25"/>
  <c r="W58" i="25"/>
  <c r="J58" i="25"/>
  <c r="BC58" i="25" s="1"/>
  <c r="H58" i="25"/>
  <c r="AI58" i="25" s="1"/>
  <c r="BG57" i="25"/>
  <c r="BA57" i="25"/>
  <c r="AM57" i="25"/>
  <c r="BF57" i="25" s="1"/>
  <c r="Z57" i="25" s="1"/>
  <c r="AL57" i="25"/>
  <c r="AH57" i="25"/>
  <c r="AG57" i="25"/>
  <c r="AE57" i="25"/>
  <c r="AD57" i="25"/>
  <c r="AC57" i="25"/>
  <c r="AB57" i="25"/>
  <c r="AA57" i="25"/>
  <c r="W57" i="25"/>
  <c r="J57" i="25"/>
  <c r="H57" i="25"/>
  <c r="AI57" i="25" s="1"/>
  <c r="BG56" i="25"/>
  <c r="BA56" i="25"/>
  <c r="AM56" i="25"/>
  <c r="BF56" i="25" s="1"/>
  <c r="Z56" i="25" s="1"/>
  <c r="AL56" i="25"/>
  <c r="BE56" i="25" s="1"/>
  <c r="AH56" i="25"/>
  <c r="AG56" i="25"/>
  <c r="AP55" i="25" s="1"/>
  <c r="AE56" i="25"/>
  <c r="AD56" i="25"/>
  <c r="AC56" i="25"/>
  <c r="AB56" i="25"/>
  <c r="AA56" i="25"/>
  <c r="Y56" i="25"/>
  <c r="W56" i="25"/>
  <c r="J56" i="25"/>
  <c r="BC56" i="25" s="1"/>
  <c r="H56" i="25"/>
  <c r="AI56" i="25" s="1"/>
  <c r="BG54" i="25"/>
  <c r="BA54" i="25"/>
  <c r="AM54" i="25"/>
  <c r="BF54" i="25" s="1"/>
  <c r="Z54" i="25" s="1"/>
  <c r="AL54" i="25"/>
  <c r="BE54" i="25" s="1"/>
  <c r="Y54" i="25" s="1"/>
  <c r="AH54" i="25"/>
  <c r="AG54" i="25"/>
  <c r="AE54" i="25"/>
  <c r="AD54" i="25"/>
  <c r="AC54" i="25"/>
  <c r="AB54" i="25"/>
  <c r="AA54" i="25"/>
  <c r="W54" i="25"/>
  <c r="J54" i="25"/>
  <c r="BC54" i="25" s="1"/>
  <c r="H54" i="25"/>
  <c r="AI54" i="25" s="1"/>
  <c r="BG53" i="25"/>
  <c r="BA53" i="25"/>
  <c r="AM53" i="25"/>
  <c r="BF53" i="25" s="1"/>
  <c r="Z53" i="25" s="1"/>
  <c r="AL53" i="25"/>
  <c r="BE53" i="25" s="1"/>
  <c r="Y53" i="25" s="1"/>
  <c r="AH53" i="25"/>
  <c r="AG53" i="25"/>
  <c r="AE53" i="25"/>
  <c r="AD53" i="25"/>
  <c r="AC53" i="25"/>
  <c r="AB53" i="25"/>
  <c r="AA53" i="25"/>
  <c r="W53" i="25"/>
  <c r="J53" i="25"/>
  <c r="BC53" i="25" s="1"/>
  <c r="H53" i="25"/>
  <c r="AI53" i="25" s="1"/>
  <c r="BG52" i="25"/>
  <c r="BA52" i="25"/>
  <c r="AM52" i="25"/>
  <c r="BF52" i="25" s="1"/>
  <c r="Z52" i="25" s="1"/>
  <c r="AL52" i="25"/>
  <c r="BE52" i="25" s="1"/>
  <c r="Y52" i="25" s="1"/>
  <c r="AH52" i="25"/>
  <c r="AG52" i="25"/>
  <c r="AE52" i="25"/>
  <c r="AD52" i="25"/>
  <c r="AC52" i="25"/>
  <c r="AB52" i="25"/>
  <c r="AA52" i="25"/>
  <c r="W52" i="25"/>
  <c r="J52" i="25"/>
  <c r="BC52" i="25" s="1"/>
  <c r="H52" i="25"/>
  <c r="AI52" i="25" s="1"/>
  <c r="BG51" i="25"/>
  <c r="BA51" i="25"/>
  <c r="AM51" i="25"/>
  <c r="AL51" i="25"/>
  <c r="BE51" i="25" s="1"/>
  <c r="Y51" i="25" s="1"/>
  <c r="AH51" i="25"/>
  <c r="AG51" i="25"/>
  <c r="AE51" i="25"/>
  <c r="AD51" i="25"/>
  <c r="AC51" i="25"/>
  <c r="AB51" i="25"/>
  <c r="AA51" i="25"/>
  <c r="W51" i="25"/>
  <c r="J51" i="25"/>
  <c r="BC51" i="25" s="1"/>
  <c r="H51" i="25"/>
  <c r="AI51" i="25" s="1"/>
  <c r="BG50" i="25"/>
  <c r="BA50" i="25"/>
  <c r="AM50" i="25"/>
  <c r="BF50" i="25" s="1"/>
  <c r="Z50" i="25" s="1"/>
  <c r="AL50" i="25"/>
  <c r="BE50" i="25" s="1"/>
  <c r="Y50" i="25" s="1"/>
  <c r="AH50" i="25"/>
  <c r="AG50" i="25"/>
  <c r="AE50" i="25"/>
  <c r="AD50" i="25"/>
  <c r="AC50" i="25"/>
  <c r="AB50" i="25"/>
  <c r="AA50" i="25"/>
  <c r="W50" i="25"/>
  <c r="J50" i="25"/>
  <c r="BC50" i="25" s="1"/>
  <c r="H50" i="25"/>
  <c r="AI50" i="25" s="1"/>
  <c r="BG49" i="25"/>
  <c r="BA49" i="25"/>
  <c r="AM49" i="25"/>
  <c r="AL49" i="25"/>
  <c r="BE49" i="25" s="1"/>
  <c r="Y49" i="25" s="1"/>
  <c r="AH49" i="25"/>
  <c r="AG49" i="25"/>
  <c r="AE49" i="25"/>
  <c r="AD49" i="25"/>
  <c r="AC49" i="25"/>
  <c r="AB49" i="25"/>
  <c r="AA49" i="25"/>
  <c r="W49" i="25"/>
  <c r="J49" i="25"/>
  <c r="BC49" i="25" s="1"/>
  <c r="H49" i="25"/>
  <c r="AI49" i="25" s="1"/>
  <c r="BG48" i="25"/>
  <c r="BA48" i="25"/>
  <c r="AT48" i="25"/>
  <c r="AM48" i="25"/>
  <c r="BF48" i="25" s="1"/>
  <c r="Z48" i="25" s="1"/>
  <c r="AL48" i="25"/>
  <c r="BE48" i="25" s="1"/>
  <c r="Y48" i="25" s="1"/>
  <c r="AH48" i="25"/>
  <c r="AG48" i="25"/>
  <c r="AE48" i="25"/>
  <c r="AD48" i="25"/>
  <c r="AC48" i="25"/>
  <c r="AB48" i="25"/>
  <c r="AA48" i="25"/>
  <c r="W48" i="25"/>
  <c r="J48" i="25"/>
  <c r="BC48" i="25" s="1"/>
  <c r="H48" i="25"/>
  <c r="AI48" i="25" s="1"/>
  <c r="BG47" i="25"/>
  <c r="BA47" i="25"/>
  <c r="AM47" i="25"/>
  <c r="AL47" i="25"/>
  <c r="BE47" i="25" s="1"/>
  <c r="Y47" i="25" s="1"/>
  <c r="AH47" i="25"/>
  <c r="AG47" i="25"/>
  <c r="AE47" i="25"/>
  <c r="AD47" i="25"/>
  <c r="AC47" i="25"/>
  <c r="AB47" i="25"/>
  <c r="AA47" i="25"/>
  <c r="W47" i="25"/>
  <c r="J47" i="25"/>
  <c r="BC47" i="25" s="1"/>
  <c r="H47" i="25"/>
  <c r="AI47" i="25" s="1"/>
  <c r="AQ46" i="25"/>
  <c r="BG45" i="25"/>
  <c r="BA45" i="25"/>
  <c r="AM45" i="25"/>
  <c r="BF45" i="25" s="1"/>
  <c r="Z45" i="25" s="1"/>
  <c r="AL45" i="25"/>
  <c r="BE45" i="25" s="1"/>
  <c r="AH45" i="25"/>
  <c r="AG45" i="25"/>
  <c r="AE45" i="25"/>
  <c r="AD45" i="25"/>
  <c r="AC45" i="25"/>
  <c r="AB45" i="25"/>
  <c r="AA45" i="25"/>
  <c r="Y45" i="25"/>
  <c r="W45" i="25"/>
  <c r="J45" i="25"/>
  <c r="BC45" i="25" s="1"/>
  <c r="H45" i="25"/>
  <c r="AI45" i="25" s="1"/>
  <c r="BG44" i="25"/>
  <c r="BA44" i="25"/>
  <c r="AM44" i="25"/>
  <c r="BF44" i="25" s="1"/>
  <c r="Z44" i="25" s="1"/>
  <c r="AL44" i="25"/>
  <c r="AH44" i="25"/>
  <c r="AG44" i="25"/>
  <c r="AE44" i="25"/>
  <c r="AD44" i="25"/>
  <c r="AC44" i="25"/>
  <c r="AB44" i="25"/>
  <c r="AA44" i="25"/>
  <c r="W44" i="25"/>
  <c r="J44" i="25"/>
  <c r="H44" i="25"/>
  <c r="AI44" i="25" s="1"/>
  <c r="BG43" i="25"/>
  <c r="BA43" i="25"/>
  <c r="AM43" i="25"/>
  <c r="BF43" i="25" s="1"/>
  <c r="Z43" i="25" s="1"/>
  <c r="AL43" i="25"/>
  <c r="BE43" i="25" s="1"/>
  <c r="AH43" i="25"/>
  <c r="AG43" i="25"/>
  <c r="AE43" i="25"/>
  <c r="AD43" i="25"/>
  <c r="AC43" i="25"/>
  <c r="AB43" i="25"/>
  <c r="AA43" i="25"/>
  <c r="Y43" i="25"/>
  <c r="W43" i="25"/>
  <c r="J43" i="25"/>
  <c r="BC43" i="25" s="1"/>
  <c r="H43" i="25"/>
  <c r="AI43" i="25" s="1"/>
  <c r="BG41" i="25"/>
  <c r="BC41" i="25"/>
  <c r="BA41" i="25"/>
  <c r="AM41" i="25"/>
  <c r="BF41" i="25" s="1"/>
  <c r="Z41" i="25" s="1"/>
  <c r="AL41" i="25"/>
  <c r="BE41" i="25" s="1"/>
  <c r="Y41" i="25" s="1"/>
  <c r="AH41" i="25"/>
  <c r="AG41" i="25"/>
  <c r="AE41" i="25"/>
  <c r="AD41" i="25"/>
  <c r="AC41" i="25"/>
  <c r="AB41" i="25"/>
  <c r="AA41" i="25"/>
  <c r="W41" i="25"/>
  <c r="J41" i="25"/>
  <c r="H41" i="25"/>
  <c r="BG40" i="25"/>
  <c r="BF40" i="25"/>
  <c r="Z40" i="25" s="1"/>
  <c r="BA40" i="25"/>
  <c r="AM40" i="25"/>
  <c r="AL40" i="25"/>
  <c r="BE40" i="25" s="1"/>
  <c r="Y40" i="25" s="1"/>
  <c r="AH40" i="25"/>
  <c r="AQ39" i="25" s="1"/>
  <c r="AG40" i="25"/>
  <c r="AP39" i="25" s="1"/>
  <c r="AE40" i="25"/>
  <c r="AD40" i="25"/>
  <c r="AC40" i="25"/>
  <c r="AB40" i="25"/>
  <c r="AA40" i="25"/>
  <c r="W40" i="25"/>
  <c r="J40" i="25"/>
  <c r="BC40" i="25" s="1"/>
  <c r="H40" i="25"/>
  <c r="AI40" i="25" s="1"/>
  <c r="BG38" i="25"/>
  <c r="BA38" i="25"/>
  <c r="AM38" i="25"/>
  <c r="BF38" i="25" s="1"/>
  <c r="Z38" i="25" s="1"/>
  <c r="AL38" i="25"/>
  <c r="BE38" i="25" s="1"/>
  <c r="AH38" i="25"/>
  <c r="AG38" i="25"/>
  <c r="AP36" i="25" s="1"/>
  <c r="AE38" i="25"/>
  <c r="AD38" i="25"/>
  <c r="AC38" i="25"/>
  <c r="AB38" i="25"/>
  <c r="AA38" i="25"/>
  <c r="Y38" i="25"/>
  <c r="W38" i="25"/>
  <c r="J38" i="25"/>
  <c r="BC38" i="25" s="1"/>
  <c r="H38" i="25"/>
  <c r="AI38" i="25" s="1"/>
  <c r="BG37" i="25"/>
  <c r="BA37" i="25"/>
  <c r="AM37" i="25"/>
  <c r="BF37" i="25" s="1"/>
  <c r="Z37" i="25" s="1"/>
  <c r="AL37" i="25"/>
  <c r="AH37" i="25"/>
  <c r="AQ36" i="25" s="1"/>
  <c r="AG37" i="25"/>
  <c r="AE37" i="25"/>
  <c r="AD37" i="25"/>
  <c r="AC37" i="25"/>
  <c r="AB37" i="25"/>
  <c r="AA37" i="25"/>
  <c r="W37" i="25"/>
  <c r="J37" i="25"/>
  <c r="H37" i="25"/>
  <c r="AI37" i="25" s="1"/>
  <c r="AR36" i="25"/>
  <c r="H36" i="25"/>
  <c r="BG35" i="25"/>
  <c r="BA35" i="25"/>
  <c r="AM35" i="25"/>
  <c r="BF35" i="25" s="1"/>
  <c r="Z35" i="25" s="1"/>
  <c r="AL35" i="25"/>
  <c r="AH35" i="25"/>
  <c r="AG35" i="25"/>
  <c r="AE35" i="25"/>
  <c r="AD35" i="25"/>
  <c r="AC35" i="25"/>
  <c r="AB35" i="25"/>
  <c r="AA35" i="25"/>
  <c r="W35" i="25"/>
  <c r="J35" i="25"/>
  <c r="BC35" i="25" s="1"/>
  <c r="H35" i="25"/>
  <c r="AI35" i="25" s="1"/>
  <c r="BG34" i="25"/>
  <c r="BA34" i="25"/>
  <c r="AM34" i="25"/>
  <c r="BF34" i="25" s="1"/>
  <c r="Z34" i="25" s="1"/>
  <c r="AL34" i="25"/>
  <c r="AH34" i="25"/>
  <c r="AG34" i="25"/>
  <c r="AE34" i="25"/>
  <c r="AD34" i="25"/>
  <c r="AC34" i="25"/>
  <c r="AB34" i="25"/>
  <c r="AA34" i="25"/>
  <c r="W34" i="25"/>
  <c r="J34" i="25"/>
  <c r="H34" i="25"/>
  <c r="AI34" i="25" s="1"/>
  <c r="BG32" i="25"/>
  <c r="BA32" i="25"/>
  <c r="AM32" i="25"/>
  <c r="AL32" i="25"/>
  <c r="BE32" i="25" s="1"/>
  <c r="Y32" i="25" s="1"/>
  <c r="AH32" i="25"/>
  <c r="AG32" i="25"/>
  <c r="AE32" i="25"/>
  <c r="AD32" i="25"/>
  <c r="AC32" i="25"/>
  <c r="AB32" i="25"/>
  <c r="AA32" i="25"/>
  <c r="W32" i="25"/>
  <c r="J32" i="25"/>
  <c r="BC32" i="25" s="1"/>
  <c r="H32" i="25"/>
  <c r="AI32" i="25" s="1"/>
  <c r="BG31" i="25"/>
  <c r="BA31" i="25"/>
  <c r="AM31" i="25"/>
  <c r="BF31" i="25" s="1"/>
  <c r="Z31" i="25" s="1"/>
  <c r="AL31" i="25"/>
  <c r="BE31" i="25" s="1"/>
  <c r="Y31" i="25" s="1"/>
  <c r="AH31" i="25"/>
  <c r="AG31" i="25"/>
  <c r="AE31" i="25"/>
  <c r="AD31" i="25"/>
  <c r="AC31" i="25"/>
  <c r="AB31" i="25"/>
  <c r="AA31" i="25"/>
  <c r="W31" i="25"/>
  <c r="J31" i="25"/>
  <c r="BC31" i="25" s="1"/>
  <c r="H31" i="25"/>
  <c r="AQ30" i="25"/>
  <c r="BG29" i="25"/>
  <c r="BA29" i="25"/>
  <c r="AM29" i="25"/>
  <c r="BF29" i="25" s="1"/>
  <c r="Z29" i="25" s="1"/>
  <c r="AL29" i="25"/>
  <c r="AH29" i="25"/>
  <c r="AG29" i="25"/>
  <c r="AE29" i="25"/>
  <c r="AD29" i="25"/>
  <c r="AC29" i="25"/>
  <c r="AB29" i="25"/>
  <c r="AA29" i="25"/>
  <c r="W29" i="25"/>
  <c r="J29" i="25"/>
  <c r="BC29" i="25" s="1"/>
  <c r="H29" i="25"/>
  <c r="AI29" i="25" s="1"/>
  <c r="BG28" i="25"/>
  <c r="BA28" i="25"/>
  <c r="AM28" i="25"/>
  <c r="BF28" i="25" s="1"/>
  <c r="Z28" i="25" s="1"/>
  <c r="AL28" i="25"/>
  <c r="AH28" i="25"/>
  <c r="AG28" i="25"/>
  <c r="AE28" i="25"/>
  <c r="AD28" i="25"/>
  <c r="AC28" i="25"/>
  <c r="AB28" i="25"/>
  <c r="AA28" i="25"/>
  <c r="W28" i="25"/>
  <c r="J28" i="25"/>
  <c r="BC28" i="25" s="1"/>
  <c r="H28" i="25"/>
  <c r="AI28" i="25" s="1"/>
  <c r="BG27" i="25"/>
  <c r="BA27" i="25"/>
  <c r="AM27" i="25"/>
  <c r="BF27" i="25" s="1"/>
  <c r="Z27" i="25" s="1"/>
  <c r="AL27" i="25"/>
  <c r="AH27" i="25"/>
  <c r="AG27" i="25"/>
  <c r="AE27" i="25"/>
  <c r="AD27" i="25"/>
  <c r="AC27" i="25"/>
  <c r="AB27" i="25"/>
  <c r="AA27" i="25"/>
  <c r="W27" i="25"/>
  <c r="J27" i="25"/>
  <c r="BC27" i="25" s="1"/>
  <c r="H27" i="25"/>
  <c r="AI27" i="25" s="1"/>
  <c r="BG26" i="25"/>
  <c r="BA26" i="25"/>
  <c r="AM26" i="25"/>
  <c r="BF26" i="25" s="1"/>
  <c r="Z26" i="25" s="1"/>
  <c r="AL26" i="25"/>
  <c r="BE26" i="25" s="1"/>
  <c r="Y26" i="25" s="1"/>
  <c r="AH26" i="25"/>
  <c r="AG26" i="25"/>
  <c r="AE26" i="25"/>
  <c r="AD26" i="25"/>
  <c r="AC26" i="25"/>
  <c r="AB26" i="25"/>
  <c r="AA26" i="25"/>
  <c r="W26" i="25"/>
  <c r="J26" i="25"/>
  <c r="BC26" i="25" s="1"/>
  <c r="H26" i="25"/>
  <c r="AI26" i="25" s="1"/>
  <c r="BG25" i="25"/>
  <c r="BA25" i="25"/>
  <c r="AM25" i="25"/>
  <c r="BF25" i="25" s="1"/>
  <c r="Z25" i="25" s="1"/>
  <c r="AL25" i="25"/>
  <c r="AH25" i="25"/>
  <c r="AG25" i="25"/>
  <c r="AE25" i="25"/>
  <c r="AD25" i="25"/>
  <c r="AC25" i="25"/>
  <c r="AB25" i="25"/>
  <c r="AA25" i="25"/>
  <c r="W25" i="25"/>
  <c r="J25" i="25"/>
  <c r="BC25" i="25" s="1"/>
  <c r="H25" i="25"/>
  <c r="AI25" i="25" s="1"/>
  <c r="BG24" i="25"/>
  <c r="BA24" i="25"/>
  <c r="AM24" i="25"/>
  <c r="BF24" i="25" s="1"/>
  <c r="Z24" i="25" s="1"/>
  <c r="AL24" i="25"/>
  <c r="AH24" i="25"/>
  <c r="AG24" i="25"/>
  <c r="AE24" i="25"/>
  <c r="AD24" i="25"/>
  <c r="AC24" i="25"/>
  <c r="AB24" i="25"/>
  <c r="AA24" i="25"/>
  <c r="W24" i="25"/>
  <c r="J24" i="25"/>
  <c r="BC24" i="25" s="1"/>
  <c r="H24" i="25"/>
  <c r="AI24" i="25" s="1"/>
  <c r="BG23" i="25"/>
  <c r="BA23" i="25"/>
  <c r="AM23" i="25"/>
  <c r="BF23" i="25" s="1"/>
  <c r="Z23" i="25" s="1"/>
  <c r="AL23" i="25"/>
  <c r="AH23" i="25"/>
  <c r="AG23" i="25"/>
  <c r="AE23" i="25"/>
  <c r="AD23" i="25"/>
  <c r="AC23" i="25"/>
  <c r="AB23" i="25"/>
  <c r="AA23" i="25"/>
  <c r="W23" i="25"/>
  <c r="J23" i="25"/>
  <c r="H23" i="25"/>
  <c r="AI23" i="25" s="1"/>
  <c r="BG21" i="25"/>
  <c r="BA21" i="25"/>
  <c r="AM21" i="25"/>
  <c r="AL21" i="25"/>
  <c r="BE21" i="25" s="1"/>
  <c r="Y21" i="25" s="1"/>
  <c r="AH21" i="25"/>
  <c r="AG21" i="25"/>
  <c r="AE21" i="25"/>
  <c r="AD21" i="25"/>
  <c r="AC21" i="25"/>
  <c r="AB21" i="25"/>
  <c r="AA21" i="25"/>
  <c r="W21" i="25"/>
  <c r="J21" i="25"/>
  <c r="BC21" i="25" s="1"/>
  <c r="H21" i="25"/>
  <c r="AI21" i="25" s="1"/>
  <c r="BG20" i="25"/>
  <c r="BA20" i="25"/>
  <c r="AM20" i="25"/>
  <c r="BF20" i="25" s="1"/>
  <c r="Z20" i="25" s="1"/>
  <c r="AL20" i="25"/>
  <c r="BE20" i="25" s="1"/>
  <c r="Y20" i="25" s="1"/>
  <c r="AH20" i="25"/>
  <c r="AG20" i="25"/>
  <c r="AE20" i="25"/>
  <c r="AD20" i="25"/>
  <c r="AC20" i="25"/>
  <c r="AB20" i="25"/>
  <c r="AA20" i="25"/>
  <c r="W20" i="25"/>
  <c r="J20" i="25"/>
  <c r="BC20" i="25" s="1"/>
  <c r="H20" i="25"/>
  <c r="AI20" i="25" s="1"/>
  <c r="BG19" i="25"/>
  <c r="BA19" i="25"/>
  <c r="AM19" i="25"/>
  <c r="AL19" i="25"/>
  <c r="BE19" i="25" s="1"/>
  <c r="Y19" i="25" s="1"/>
  <c r="AH19" i="25"/>
  <c r="AG19" i="25"/>
  <c r="AE19" i="25"/>
  <c r="AD19" i="25"/>
  <c r="AC19" i="25"/>
  <c r="AB19" i="25"/>
  <c r="AA19" i="25"/>
  <c r="W19" i="25"/>
  <c r="J19" i="25"/>
  <c r="BC19" i="25" s="1"/>
  <c r="H19" i="25"/>
  <c r="AI19" i="25" s="1"/>
  <c r="BG18" i="25"/>
  <c r="BA18" i="25"/>
  <c r="AM18" i="25"/>
  <c r="BF18" i="25" s="1"/>
  <c r="Z18" i="25" s="1"/>
  <c r="AL18" i="25"/>
  <c r="BE18" i="25" s="1"/>
  <c r="Y18" i="25" s="1"/>
  <c r="AH18" i="25"/>
  <c r="AG18" i="25"/>
  <c r="AE18" i="25"/>
  <c r="AD18" i="25"/>
  <c r="AC18" i="25"/>
  <c r="AB18" i="25"/>
  <c r="AA18" i="25"/>
  <c r="W18" i="25"/>
  <c r="J18" i="25"/>
  <c r="BC18" i="25" s="1"/>
  <c r="H18" i="25"/>
  <c r="AI18" i="25" s="1"/>
  <c r="BG17" i="25"/>
  <c r="BA17" i="25"/>
  <c r="AM17" i="25"/>
  <c r="AL17" i="25"/>
  <c r="BE17" i="25" s="1"/>
  <c r="Y17" i="25" s="1"/>
  <c r="AH17" i="25"/>
  <c r="AG17" i="25"/>
  <c r="AE17" i="25"/>
  <c r="AD17" i="25"/>
  <c r="AC17" i="25"/>
  <c r="AB17" i="25"/>
  <c r="AA17" i="25"/>
  <c r="W17" i="25"/>
  <c r="J17" i="25"/>
  <c r="BC17" i="25" s="1"/>
  <c r="H17" i="25"/>
  <c r="AI17" i="25" s="1"/>
  <c r="BG16" i="25"/>
  <c r="BA16" i="25"/>
  <c r="AT16" i="25"/>
  <c r="AM16" i="25"/>
  <c r="BF16" i="25" s="1"/>
  <c r="Z16" i="25" s="1"/>
  <c r="AL16" i="25"/>
  <c r="BE16" i="25" s="1"/>
  <c r="Y16" i="25" s="1"/>
  <c r="AH16" i="25"/>
  <c r="AG16" i="25"/>
  <c r="AE16" i="25"/>
  <c r="AD16" i="25"/>
  <c r="AC16" i="25"/>
  <c r="AB16" i="25"/>
  <c r="AA16" i="25"/>
  <c r="W16" i="25"/>
  <c r="J16" i="25"/>
  <c r="BC16" i="25" s="1"/>
  <c r="H16" i="25"/>
  <c r="AI16" i="25" s="1"/>
  <c r="BG15" i="25"/>
  <c r="BA15" i="25"/>
  <c r="AM15" i="25"/>
  <c r="AL15" i="25"/>
  <c r="BE15" i="25" s="1"/>
  <c r="Y15" i="25" s="1"/>
  <c r="AH15" i="25"/>
  <c r="AG15" i="25"/>
  <c r="AE15" i="25"/>
  <c r="AD15" i="25"/>
  <c r="AC15" i="25"/>
  <c r="AB15" i="25"/>
  <c r="AA15" i="25"/>
  <c r="W15" i="25"/>
  <c r="J15" i="25"/>
  <c r="BC15" i="25" s="1"/>
  <c r="H15" i="25"/>
  <c r="AI15" i="25" s="1"/>
  <c r="BG14" i="25"/>
  <c r="BA14" i="25"/>
  <c r="AM14" i="25"/>
  <c r="BF14" i="25" s="1"/>
  <c r="Z14" i="25" s="1"/>
  <c r="AL14" i="25"/>
  <c r="BE14" i="25" s="1"/>
  <c r="Y14" i="25" s="1"/>
  <c r="AH14" i="25"/>
  <c r="AG14" i="25"/>
  <c r="AE14" i="25"/>
  <c r="AD14" i="25"/>
  <c r="AC14" i="25"/>
  <c r="AB14" i="25"/>
  <c r="AA14" i="25"/>
  <c r="W14" i="25"/>
  <c r="J14" i="25"/>
  <c r="BC14" i="25" s="1"/>
  <c r="H14" i="25"/>
  <c r="AI14" i="25" s="1"/>
  <c r="BG13" i="25"/>
  <c r="BA13" i="25"/>
  <c r="AM13" i="25"/>
  <c r="AL13" i="25"/>
  <c r="BE13" i="25" s="1"/>
  <c r="Y13" i="25" s="1"/>
  <c r="AH13" i="25"/>
  <c r="AG13" i="25"/>
  <c r="AE13" i="25"/>
  <c r="AD13" i="25"/>
  <c r="AC13" i="25"/>
  <c r="AB13" i="25"/>
  <c r="AA13" i="25"/>
  <c r="W13" i="25"/>
  <c r="J13" i="25"/>
  <c r="BC13" i="25" s="1"/>
  <c r="H13" i="25"/>
  <c r="AI13" i="25" s="1"/>
  <c r="AT85" i="25" l="1"/>
  <c r="AR72" i="25"/>
  <c r="AT71" i="25"/>
  <c r="AU57" i="25"/>
  <c r="AR42" i="25"/>
  <c r="AU35" i="25"/>
  <c r="AU24" i="25"/>
  <c r="AU28" i="25"/>
  <c r="AP22" i="25"/>
  <c r="AT13" i="25"/>
  <c r="AQ42" i="25"/>
  <c r="J12" i="25"/>
  <c r="AT15" i="25"/>
  <c r="AU26" i="25"/>
  <c r="H30" i="25"/>
  <c r="AP30" i="25"/>
  <c r="AT31" i="25"/>
  <c r="AP42" i="25"/>
  <c r="AU44" i="25"/>
  <c r="AU45" i="25"/>
  <c r="AT54" i="25"/>
  <c r="H55" i="25"/>
  <c r="AQ55" i="25"/>
  <c r="J75" i="25"/>
  <c r="AT14" i="25"/>
  <c r="AZ14" i="25" s="1"/>
  <c r="AT18" i="25"/>
  <c r="J39" i="25"/>
  <c r="AT49" i="25"/>
  <c r="AT83" i="25"/>
  <c r="AQ12" i="25"/>
  <c r="AT20" i="25"/>
  <c r="J30" i="25"/>
  <c r="AP33" i="25"/>
  <c r="AU34" i="25"/>
  <c r="AQ75" i="25"/>
  <c r="AT17" i="25"/>
  <c r="AT21" i="25"/>
  <c r="H22" i="25"/>
  <c r="AU25" i="25"/>
  <c r="AU29" i="25"/>
  <c r="J46" i="25"/>
  <c r="AU56" i="25"/>
  <c r="H61" i="25"/>
  <c r="AR61" i="25"/>
  <c r="AU66" i="25"/>
  <c r="AU67" i="25"/>
  <c r="AR86" i="25"/>
  <c r="J89" i="25"/>
  <c r="AT90" i="25"/>
  <c r="AT19" i="25"/>
  <c r="AU23" i="25"/>
  <c r="AU27" i="25"/>
  <c r="AQ33" i="25"/>
  <c r="H39" i="25"/>
  <c r="AU43" i="25"/>
  <c r="AT50" i="25"/>
  <c r="AT51" i="25"/>
  <c r="AT52" i="25"/>
  <c r="AU59" i="25"/>
  <c r="AU62" i="25"/>
  <c r="AU63" i="25"/>
  <c r="J70" i="25"/>
  <c r="AU73" i="25"/>
  <c r="AU74" i="25"/>
  <c r="AT77" i="25"/>
  <c r="AT78" i="25"/>
  <c r="AT81" i="25"/>
  <c r="AT82" i="25"/>
  <c r="H86" i="25"/>
  <c r="H89" i="25"/>
  <c r="AP89" i="25"/>
  <c r="AP12" i="25"/>
  <c r="J22" i="25"/>
  <c r="AT32" i="25"/>
  <c r="H33" i="25"/>
  <c r="AU37" i="25"/>
  <c r="AT41" i="25"/>
  <c r="H42" i="25"/>
  <c r="AQ61" i="25"/>
  <c r="H72" i="25"/>
  <c r="AQ72" i="25"/>
  <c r="AP75" i="25"/>
  <c r="AT76" i="25"/>
  <c r="AT79" i="25"/>
  <c r="AT80" i="25"/>
  <c r="AT92" i="25"/>
  <c r="AU13" i="25"/>
  <c r="AZ13" i="25" s="1"/>
  <c r="AU47" i="25"/>
  <c r="BF47" i="25"/>
  <c r="Z47" i="25" s="1"/>
  <c r="AT64" i="25"/>
  <c r="BE64" i="25"/>
  <c r="Y64" i="25" s="1"/>
  <c r="BF13" i="25"/>
  <c r="Z13" i="25" s="1"/>
  <c r="AU14" i="25"/>
  <c r="AS14" i="25" s="1"/>
  <c r="AU16" i="25"/>
  <c r="AZ16" i="25" s="1"/>
  <c r="AU20" i="25"/>
  <c r="AZ20" i="25" s="1"/>
  <c r="AQ22" i="25"/>
  <c r="AT28" i="25"/>
  <c r="BE28" i="25"/>
  <c r="Y28" i="25" s="1"/>
  <c r="AR33" i="25"/>
  <c r="AT35" i="25"/>
  <c r="BE35" i="25"/>
  <c r="Y35" i="25" s="1"/>
  <c r="AU15" i="25"/>
  <c r="J33" i="25"/>
  <c r="BC37" i="25"/>
  <c r="J36" i="25"/>
  <c r="BC44" i="25"/>
  <c r="J42" i="25"/>
  <c r="AR12" i="25"/>
  <c r="AT26" i="25"/>
  <c r="H12" i="25"/>
  <c r="BF15" i="25"/>
  <c r="Z15" i="25" s="1"/>
  <c r="AU18" i="25"/>
  <c r="AZ18" i="25" s="1"/>
  <c r="AR22" i="25"/>
  <c r="AT24" i="25"/>
  <c r="BE24" i="25"/>
  <c r="Y24" i="25" s="1"/>
  <c r="AU31" i="25"/>
  <c r="AZ31" i="25" s="1"/>
  <c r="AU17" i="25"/>
  <c r="AU19" i="25"/>
  <c r="AU21" i="25"/>
  <c r="AS21" i="25" s="1"/>
  <c r="AT23" i="25"/>
  <c r="BC23" i="25"/>
  <c r="AT25" i="25"/>
  <c r="AT27" i="25"/>
  <c r="AT29" i="25"/>
  <c r="AU32" i="25"/>
  <c r="AT34" i="25"/>
  <c r="BC34" i="25"/>
  <c r="AT37" i="25"/>
  <c r="BE37" i="25"/>
  <c r="Y37" i="25" s="1"/>
  <c r="AI41" i="25"/>
  <c r="AR39" i="25" s="1"/>
  <c r="AT44" i="25"/>
  <c r="BE44" i="25"/>
  <c r="Y44" i="25" s="1"/>
  <c r="AR46" i="25"/>
  <c r="AP46" i="25"/>
  <c r="AU49" i="25"/>
  <c r="AZ49" i="25" s="1"/>
  <c r="BF49" i="25"/>
  <c r="Z49" i="25" s="1"/>
  <c r="AU53" i="25"/>
  <c r="AT62" i="25"/>
  <c r="BE62" i="25"/>
  <c r="Y62" i="25" s="1"/>
  <c r="BF17" i="25"/>
  <c r="Z17" i="25" s="1"/>
  <c r="BF19" i="25"/>
  <c r="Z19" i="25" s="1"/>
  <c r="BF21" i="25"/>
  <c r="Z21" i="25" s="1"/>
  <c r="BE23" i="25"/>
  <c r="Y23" i="25" s="1"/>
  <c r="BE25" i="25"/>
  <c r="Y25" i="25" s="1"/>
  <c r="BE27" i="25"/>
  <c r="Y27" i="25" s="1"/>
  <c r="BE29" i="25"/>
  <c r="Y29" i="25" s="1"/>
  <c r="AI31" i="25"/>
  <c r="AR30" i="25" s="1"/>
  <c r="BF32" i="25"/>
  <c r="Z32" i="25" s="1"/>
  <c r="BE34" i="25"/>
  <c r="Y34" i="25" s="1"/>
  <c r="BC57" i="25"/>
  <c r="J55" i="25"/>
  <c r="AT68" i="25"/>
  <c r="BE68" i="25"/>
  <c r="Y68" i="25" s="1"/>
  <c r="AU82" i="25"/>
  <c r="AZ82" i="25" s="1"/>
  <c r="AI90" i="25"/>
  <c r="AR89" i="25" s="1"/>
  <c r="AU40" i="25"/>
  <c r="H46" i="25"/>
  <c r="AU51" i="25"/>
  <c r="BF51" i="25"/>
  <c r="Z51" i="25" s="1"/>
  <c r="AR55" i="25"/>
  <c r="AT57" i="25"/>
  <c r="BE57" i="25"/>
  <c r="Y57" i="25" s="1"/>
  <c r="AT59" i="25"/>
  <c r="BE59" i="25"/>
  <c r="Y59" i="25" s="1"/>
  <c r="AT66" i="25"/>
  <c r="BE66" i="25"/>
  <c r="Y66" i="25" s="1"/>
  <c r="AU78" i="25"/>
  <c r="AZ78" i="25" s="1"/>
  <c r="AT38" i="25"/>
  <c r="AU41" i="25"/>
  <c r="AS41" i="25" s="1"/>
  <c r="AT43" i="25"/>
  <c r="AT45" i="25"/>
  <c r="AU48" i="25"/>
  <c r="AZ48" i="25" s="1"/>
  <c r="AU50" i="25"/>
  <c r="AS50" i="25" s="1"/>
  <c r="AU52" i="25"/>
  <c r="AU54" i="25"/>
  <c r="AZ54" i="25" s="1"/>
  <c r="AT56" i="25"/>
  <c r="AT58" i="25"/>
  <c r="AT60" i="25"/>
  <c r="AS82" i="25"/>
  <c r="AT88" i="25"/>
  <c r="BE88" i="25"/>
  <c r="AU91" i="25"/>
  <c r="AU38" i="25"/>
  <c r="AT40" i="25"/>
  <c r="AT47" i="25"/>
  <c r="AT53" i="25"/>
  <c r="AU60" i="25"/>
  <c r="BC73" i="25"/>
  <c r="J72" i="25"/>
  <c r="AU76" i="25"/>
  <c r="BF76" i="25"/>
  <c r="Z76" i="25" s="1"/>
  <c r="AU80" i="25"/>
  <c r="BF80" i="25"/>
  <c r="Z80" i="25" s="1"/>
  <c r="AU84" i="25"/>
  <c r="BC88" i="25"/>
  <c r="J86" i="25"/>
  <c r="BC62" i="25"/>
  <c r="J61" i="25"/>
  <c r="AU71" i="25"/>
  <c r="AZ71" i="25" s="1"/>
  <c r="BF71" i="25"/>
  <c r="Z71" i="25" s="1"/>
  <c r="AT73" i="25"/>
  <c r="BE73" i="25"/>
  <c r="Y73" i="25" s="1"/>
  <c r="H75" i="25"/>
  <c r="AS80" i="25"/>
  <c r="AT63" i="25"/>
  <c r="AT65" i="25"/>
  <c r="AT67" i="25"/>
  <c r="AT69" i="25"/>
  <c r="AT74" i="25"/>
  <c r="AU77" i="25"/>
  <c r="AU79" i="25"/>
  <c r="AS79" i="25" s="1"/>
  <c r="AU81" i="25"/>
  <c r="AU83" i="25"/>
  <c r="AZ83" i="25" s="1"/>
  <c r="AU85" i="25"/>
  <c r="AS85" i="25" s="1"/>
  <c r="AT87" i="25"/>
  <c r="AU90" i="25"/>
  <c r="AU92" i="25"/>
  <c r="AI71" i="25"/>
  <c r="AR70" i="25" s="1"/>
  <c r="AI76" i="25"/>
  <c r="AR75" i="25" s="1"/>
  <c r="AT84" i="25"/>
  <c r="AU87" i="25"/>
  <c r="AT91" i="25"/>
  <c r="G99" i="24"/>
  <c r="G97" i="24"/>
  <c r="G96" i="24" s="1"/>
  <c r="G94" i="24"/>
  <c r="G93" i="24"/>
  <c r="G92" i="24"/>
  <c r="G91" i="24"/>
  <c r="G90" i="24"/>
  <c r="G89" i="24"/>
  <c r="G88" i="24"/>
  <c r="G87" i="24"/>
  <c r="G86" i="24"/>
  <c r="G85" i="24"/>
  <c r="G83" i="24"/>
  <c r="G80" i="24"/>
  <c r="G79" i="24" s="1"/>
  <c r="G77" i="24"/>
  <c r="G75" i="24"/>
  <c r="G73" i="24"/>
  <c r="G70" i="24"/>
  <c r="G67" i="24"/>
  <c r="G65" i="24"/>
  <c r="G62" i="24"/>
  <c r="G60" i="24"/>
  <c r="G58" i="24"/>
  <c r="G56" i="24"/>
  <c r="G52" i="24"/>
  <c r="G49" i="24"/>
  <c r="G46" i="24"/>
  <c r="G43" i="24"/>
  <c r="G40" i="24"/>
  <c r="G37" i="24"/>
  <c r="G35" i="24"/>
  <c r="G33" i="24"/>
  <c r="G30" i="24"/>
  <c r="G28" i="24"/>
  <c r="G25" i="24"/>
  <c r="G23" i="24"/>
  <c r="G21" i="24"/>
  <c r="G18" i="24"/>
  <c r="G15" i="24"/>
  <c r="G12" i="24"/>
  <c r="G9" i="24"/>
  <c r="AS17" i="25" l="1"/>
  <c r="AS20" i="25"/>
  <c r="AZ15" i="25"/>
  <c r="G39" i="24"/>
  <c r="G55" i="24"/>
  <c r="G64" i="24"/>
  <c r="E95" i="24"/>
  <c r="G95" i="24" s="1"/>
  <c r="G82" i="24" s="1"/>
  <c r="G8" i="24"/>
  <c r="AS52" i="25"/>
  <c r="AS19" i="25"/>
  <c r="AS51" i="25"/>
  <c r="AS92" i="25"/>
  <c r="AS32" i="25"/>
  <c r="AS77" i="25"/>
  <c r="AZ80" i="25"/>
  <c r="AZ76" i="25"/>
  <c r="AZ51" i="25"/>
  <c r="AS16" i="25"/>
  <c r="AZ79" i="25"/>
  <c r="AZ50" i="25"/>
  <c r="AZ32" i="25"/>
  <c r="AS90" i="25"/>
  <c r="AS81" i="25"/>
  <c r="AZ92" i="25"/>
  <c r="AS83" i="25"/>
  <c r="AS54" i="25"/>
  <c r="AZ17" i="25"/>
  <c r="AS31" i="25"/>
  <c r="AZ19" i="25"/>
  <c r="AS13" i="25"/>
  <c r="AS91" i="25"/>
  <c r="AZ91" i="25"/>
  <c r="AZ65" i="25"/>
  <c r="AS65" i="25"/>
  <c r="AZ90" i="25"/>
  <c r="AZ60" i="25"/>
  <c r="AS60" i="25"/>
  <c r="AZ43" i="25"/>
  <c r="AS43" i="25"/>
  <c r="AS59" i="25"/>
  <c r="AZ59" i="25"/>
  <c r="AZ81" i="25"/>
  <c r="AS68" i="25"/>
  <c r="AZ68" i="25"/>
  <c r="AS71" i="25"/>
  <c r="AS48" i="25"/>
  <c r="AS24" i="25"/>
  <c r="AZ24" i="25"/>
  <c r="AS35" i="25"/>
  <c r="AZ35" i="25"/>
  <c r="AS64" i="25"/>
  <c r="AZ64" i="25"/>
  <c r="AZ74" i="25"/>
  <c r="AS74" i="25"/>
  <c r="AZ63" i="25"/>
  <c r="AS63" i="25"/>
  <c r="AS76" i="25"/>
  <c r="AS73" i="25"/>
  <c r="AZ73" i="25"/>
  <c r="AS53" i="25"/>
  <c r="AZ53" i="25"/>
  <c r="AS88" i="25"/>
  <c r="AZ88" i="25"/>
  <c r="AZ58" i="25"/>
  <c r="AS58" i="25"/>
  <c r="AZ77" i="25"/>
  <c r="AS66" i="25"/>
  <c r="AZ66" i="25"/>
  <c r="AS49" i="25"/>
  <c r="AS44" i="25"/>
  <c r="AZ44" i="25"/>
  <c r="AS37" i="25"/>
  <c r="AZ37" i="25"/>
  <c r="AZ29" i="25"/>
  <c r="AS29" i="25"/>
  <c r="AZ23" i="25"/>
  <c r="AS23" i="25"/>
  <c r="AS15" i="25"/>
  <c r="AS26" i="25"/>
  <c r="AZ26" i="25"/>
  <c r="AS18" i="25"/>
  <c r="AZ69" i="25"/>
  <c r="AS69" i="25"/>
  <c r="AZ85" i="25"/>
  <c r="AZ56" i="25"/>
  <c r="AS56" i="25"/>
  <c r="AZ38" i="25"/>
  <c r="AS38" i="25"/>
  <c r="AZ52" i="25"/>
  <c r="AZ21" i="25"/>
  <c r="AS28" i="25"/>
  <c r="AZ28" i="25"/>
  <c r="AS84" i="25"/>
  <c r="AZ84" i="25"/>
  <c r="AS47" i="25"/>
  <c r="AZ47" i="25"/>
  <c r="AZ27" i="25"/>
  <c r="AS27" i="25"/>
  <c r="AZ41" i="25"/>
  <c r="AZ87" i="25"/>
  <c r="AS87" i="25"/>
  <c r="AZ67" i="25"/>
  <c r="AS67" i="25"/>
  <c r="AS40" i="25"/>
  <c r="AZ40" i="25"/>
  <c r="AS78" i="25"/>
  <c r="AZ45" i="25"/>
  <c r="AS45" i="25"/>
  <c r="AS57" i="25"/>
  <c r="AZ57" i="25"/>
  <c r="AS62" i="25"/>
  <c r="AZ62" i="25"/>
  <c r="AZ34" i="25"/>
  <c r="AS34" i="25"/>
  <c r="AZ25" i="25"/>
  <c r="AS25" i="25"/>
  <c r="H93" i="25"/>
  <c r="G35" i="1" s="1"/>
  <c r="G103" i="24" l="1"/>
  <c r="G31" i="1" s="1"/>
  <c r="K14" i="23"/>
  <c r="K13" i="23"/>
  <c r="K12" i="23"/>
  <c r="K11" i="23"/>
  <c r="K10" i="23"/>
  <c r="K9" i="23"/>
  <c r="I9" i="23"/>
  <c r="K8" i="23"/>
  <c r="I8" i="23"/>
  <c r="K7" i="23"/>
  <c r="K6" i="23"/>
  <c r="K5" i="23"/>
  <c r="K4" i="23"/>
  <c r="K9" i="22"/>
  <c r="K8" i="22"/>
  <c r="K7" i="22"/>
  <c r="I7" i="22"/>
  <c r="K6" i="22"/>
  <c r="I6" i="22"/>
  <c r="K5" i="22"/>
  <c r="I5" i="22"/>
  <c r="K4" i="22"/>
  <c r="I4" i="22"/>
  <c r="K3" i="22"/>
  <c r="I3" i="22"/>
  <c r="K34" i="21"/>
  <c r="K33" i="21"/>
  <c r="K32" i="21"/>
  <c r="K31" i="21"/>
  <c r="K30" i="21"/>
  <c r="I30" i="21"/>
  <c r="K29" i="21"/>
  <c r="K37" i="21" s="1"/>
  <c r="I29" i="21"/>
  <c r="K23" i="21"/>
  <c r="K22" i="21"/>
  <c r="K21" i="21"/>
  <c r="K20" i="21"/>
  <c r="I20" i="21"/>
  <c r="K19" i="21"/>
  <c r="K18" i="21"/>
  <c r="K17" i="21"/>
  <c r="K16" i="21"/>
  <c r="I16" i="21"/>
  <c r="K15" i="21"/>
  <c r="I15" i="21"/>
  <c r="K14" i="21"/>
  <c r="I14" i="21"/>
  <c r="K13" i="21"/>
  <c r="I13" i="21"/>
  <c r="K12" i="21"/>
  <c r="I12" i="21"/>
  <c r="K11" i="21"/>
  <c r="I11" i="21"/>
  <c r="K10" i="21"/>
  <c r="I10" i="21"/>
  <c r="K9" i="21"/>
  <c r="I9" i="21"/>
  <c r="K8" i="21"/>
  <c r="I8" i="21"/>
  <c r="K7" i="21"/>
  <c r="I7" i="21"/>
  <c r="K6" i="21"/>
  <c r="I6" i="21"/>
  <c r="K5" i="21"/>
  <c r="I5" i="21"/>
  <c r="K4" i="21"/>
  <c r="K26" i="21" s="1"/>
  <c r="I4" i="21"/>
  <c r="K22" i="20"/>
  <c r="K21" i="20"/>
  <c r="K20" i="20"/>
  <c r="K19" i="20"/>
  <c r="I19" i="20"/>
  <c r="K18" i="20"/>
  <c r="I18" i="20"/>
  <c r="K17" i="20"/>
  <c r="I17" i="20"/>
  <c r="K16" i="20"/>
  <c r="I16" i="20"/>
  <c r="K15" i="20"/>
  <c r="I15" i="20"/>
  <c r="K14" i="20"/>
  <c r="I14" i="20"/>
  <c r="K13" i="20"/>
  <c r="I13" i="20"/>
  <c r="K12" i="20"/>
  <c r="I12" i="20"/>
  <c r="K11" i="20"/>
  <c r="I11" i="20"/>
  <c r="K10" i="20"/>
  <c r="I10" i="20"/>
  <c r="K9" i="20"/>
  <c r="I9" i="20"/>
  <c r="K8" i="20"/>
  <c r="I8" i="20"/>
  <c r="K7" i="20"/>
  <c r="I7" i="20"/>
  <c r="K6" i="20"/>
  <c r="I6" i="20"/>
  <c r="K5" i="20"/>
  <c r="K4" i="20"/>
  <c r="K25" i="20" s="1"/>
  <c r="I4" i="20"/>
  <c r="H23" i="20" s="1"/>
  <c r="I23" i="20" s="1"/>
  <c r="A4" i="20"/>
  <c r="A5" i="20" s="1"/>
  <c r="A6" i="20" s="1"/>
  <c r="A7" i="20" s="1"/>
  <c r="A8" i="20" s="1"/>
  <c r="A9" i="20" s="1"/>
  <c r="A10" i="20" s="1"/>
  <c r="A11" i="20" s="1"/>
  <c r="A12" i="20" s="1"/>
  <c r="A13" i="20" s="1"/>
  <c r="A14" i="20" s="1"/>
  <c r="A15" i="20" s="1"/>
  <c r="A16" i="20" s="1"/>
  <c r="A17" i="20" s="1"/>
  <c r="A18" i="20" s="1"/>
  <c r="A19" i="20" s="1"/>
  <c r="A20" i="20" s="1"/>
  <c r="A21" i="20" s="1"/>
  <c r="A22" i="20" s="1"/>
  <c r="A23" i="20" s="1"/>
  <c r="F18" i="19"/>
  <c r="H34" i="18"/>
  <c r="G34" i="18"/>
  <c r="H32" i="18"/>
  <c r="G32" i="18"/>
  <c r="H31" i="18"/>
  <c r="G31" i="18"/>
  <c r="H30" i="18"/>
  <c r="G30" i="18"/>
  <c r="H29" i="18"/>
  <c r="G29" i="18"/>
  <c r="H28" i="18"/>
  <c r="G28" i="18"/>
  <c r="H27" i="18"/>
  <c r="G27" i="18"/>
  <c r="H26" i="18"/>
  <c r="G26" i="18"/>
  <c r="H25" i="18"/>
  <c r="G25" i="18"/>
  <c r="H24" i="18"/>
  <c r="G24" i="18"/>
  <c r="H23" i="18"/>
  <c r="G23" i="18"/>
  <c r="H22" i="18"/>
  <c r="G22" i="18"/>
  <c r="H21" i="18"/>
  <c r="G21" i="18"/>
  <c r="H20" i="18"/>
  <c r="G20" i="18"/>
  <c r="H19" i="18"/>
  <c r="G19" i="18"/>
  <c r="H18" i="18"/>
  <c r="G18" i="18"/>
  <c r="H17" i="18"/>
  <c r="G17" i="18"/>
  <c r="H16" i="18"/>
  <c r="G16" i="18"/>
  <c r="H15" i="18"/>
  <c r="G15" i="18"/>
  <c r="H14" i="18"/>
  <c r="G14" i="18"/>
  <c r="H13" i="18"/>
  <c r="G13" i="18"/>
  <c r="H12" i="18"/>
  <c r="G12" i="18"/>
  <c r="H11" i="18"/>
  <c r="G11" i="18"/>
  <c r="H10" i="18"/>
  <c r="G10" i="18"/>
  <c r="H9" i="18"/>
  <c r="G9" i="18"/>
  <c r="I25" i="20" l="1"/>
  <c r="K17" i="23"/>
  <c r="F10" i="19" s="1"/>
  <c r="F13" i="19" s="1"/>
  <c r="K12" i="22"/>
  <c r="K39" i="21"/>
  <c r="H35" i="21"/>
  <c r="I35" i="21" s="1"/>
  <c r="I37" i="21" s="1"/>
  <c r="H24" i="21"/>
  <c r="I24" i="21" s="1"/>
  <c r="I26" i="21" s="1"/>
  <c r="H35" i="18"/>
  <c r="H15" i="23"/>
  <c r="I15" i="23" s="1"/>
  <c r="I17" i="23" s="1"/>
  <c r="H10" i="22"/>
  <c r="I10" i="22" s="1"/>
  <c r="I12" i="22" s="1"/>
  <c r="G35" i="18"/>
  <c r="I39" i="21" l="1"/>
  <c r="F9" i="19"/>
  <c r="F12" i="19" s="1"/>
  <c r="G36" i="18"/>
  <c r="G27" i="1" s="1"/>
  <c r="F11" i="19" l="1"/>
  <c r="F14" i="19" s="1"/>
  <c r="F19" i="19" s="1"/>
  <c r="G28" i="1" s="1"/>
  <c r="G10" i="17"/>
  <c r="G9" i="17"/>
  <c r="G8" i="17" l="1"/>
  <c r="G12" i="17" s="1"/>
  <c r="G26" i="1" s="1"/>
  <c r="K114" i="16"/>
  <c r="I114" i="16"/>
  <c r="G114" i="16"/>
  <c r="K113" i="16"/>
  <c r="I113" i="16"/>
  <c r="G113" i="16"/>
  <c r="K112" i="16"/>
  <c r="I112" i="16"/>
  <c r="G112" i="16"/>
  <c r="K111" i="16"/>
  <c r="I111" i="16"/>
  <c r="G111" i="16"/>
  <c r="K110" i="16"/>
  <c r="I110" i="16"/>
  <c r="G110" i="16"/>
  <c r="K109" i="16"/>
  <c r="I109" i="16"/>
  <c r="G109" i="16"/>
  <c r="K108" i="16"/>
  <c r="I108" i="16"/>
  <c r="G108" i="16"/>
  <c r="K107" i="16"/>
  <c r="I107" i="16"/>
  <c r="G107" i="16"/>
  <c r="K104" i="16"/>
  <c r="I104" i="16"/>
  <c r="G104" i="16"/>
  <c r="K103" i="16"/>
  <c r="I103" i="16"/>
  <c r="G103" i="16"/>
  <c r="K102" i="16"/>
  <c r="I102" i="16"/>
  <c r="G102" i="16"/>
  <c r="K101" i="16"/>
  <c r="I101" i="16"/>
  <c r="G101" i="16"/>
  <c r="K98" i="16"/>
  <c r="I98" i="16"/>
  <c r="G98" i="16"/>
  <c r="K97" i="16"/>
  <c r="I97" i="16"/>
  <c r="G97" i="16"/>
  <c r="K96" i="16"/>
  <c r="I96" i="16"/>
  <c r="G96" i="16"/>
  <c r="K95" i="16"/>
  <c r="I95" i="16"/>
  <c r="G95" i="16"/>
  <c r="K94" i="16"/>
  <c r="I94" i="16"/>
  <c r="G94" i="16"/>
  <c r="K93" i="16"/>
  <c r="I93" i="16"/>
  <c r="G93" i="16"/>
  <c r="K92" i="16"/>
  <c r="I92" i="16"/>
  <c r="G92" i="16"/>
  <c r="K91" i="16"/>
  <c r="I91" i="16"/>
  <c r="G91" i="16"/>
  <c r="K90" i="16"/>
  <c r="I90" i="16"/>
  <c r="G90" i="16"/>
  <c r="K89" i="16"/>
  <c r="I89" i="16"/>
  <c r="G89" i="16"/>
  <c r="K88" i="16"/>
  <c r="I88" i="16"/>
  <c r="G88" i="16"/>
  <c r="K87" i="16"/>
  <c r="I87" i="16"/>
  <c r="G87" i="16"/>
  <c r="K86" i="16"/>
  <c r="I86" i="16"/>
  <c r="G86" i="16"/>
  <c r="K85" i="16"/>
  <c r="I85" i="16"/>
  <c r="G85" i="16"/>
  <c r="K84" i="16"/>
  <c r="I84" i="16"/>
  <c r="G84" i="16"/>
  <c r="K83" i="16"/>
  <c r="I83" i="16"/>
  <c r="G83" i="16"/>
  <c r="K82" i="16"/>
  <c r="I82" i="16"/>
  <c r="G82" i="16"/>
  <c r="K81" i="16"/>
  <c r="I81" i="16"/>
  <c r="G81" i="16"/>
  <c r="K80" i="16"/>
  <c r="I80" i="16"/>
  <c r="G80" i="16"/>
  <c r="K79" i="16"/>
  <c r="I79" i="16"/>
  <c r="G79" i="16"/>
  <c r="K78" i="16"/>
  <c r="I78" i="16"/>
  <c r="G78" i="16"/>
  <c r="K77" i="16"/>
  <c r="I77" i="16"/>
  <c r="G77" i="16"/>
  <c r="K76" i="16"/>
  <c r="I76" i="16"/>
  <c r="G76" i="16"/>
  <c r="K75" i="16"/>
  <c r="I75" i="16"/>
  <c r="G75" i="16"/>
  <c r="K74" i="16"/>
  <c r="I74" i="16"/>
  <c r="G74" i="16"/>
  <c r="K73" i="16"/>
  <c r="I73" i="16"/>
  <c r="G73" i="16"/>
  <c r="K72" i="16"/>
  <c r="I72" i="16"/>
  <c r="G72" i="16"/>
  <c r="K71" i="16"/>
  <c r="I71" i="16"/>
  <c r="G71" i="16"/>
  <c r="K70" i="16"/>
  <c r="I70" i="16"/>
  <c r="G70" i="16"/>
  <c r="K69" i="16"/>
  <c r="I69" i="16"/>
  <c r="G69" i="16"/>
  <c r="K66" i="16"/>
  <c r="I66" i="16"/>
  <c r="G66" i="16"/>
  <c r="K65" i="16"/>
  <c r="I65" i="16"/>
  <c r="G65" i="16"/>
  <c r="K64" i="16"/>
  <c r="I64" i="16"/>
  <c r="G64" i="16"/>
  <c r="K63" i="16"/>
  <c r="I63" i="16"/>
  <c r="G63" i="16"/>
  <c r="K62" i="16"/>
  <c r="I62" i="16"/>
  <c r="G62" i="16"/>
  <c r="K61" i="16"/>
  <c r="I61" i="16"/>
  <c r="G61" i="16"/>
  <c r="K60" i="16"/>
  <c r="I60" i="16"/>
  <c r="G60" i="16"/>
  <c r="K59" i="16"/>
  <c r="I59" i="16"/>
  <c r="G59" i="16"/>
  <c r="K58" i="16"/>
  <c r="I58" i="16"/>
  <c r="G58" i="16"/>
  <c r="K55" i="16"/>
  <c r="I55" i="16"/>
  <c r="G55" i="16"/>
  <c r="K52" i="16"/>
  <c r="I52" i="16"/>
  <c r="G52" i="16"/>
  <c r="K49" i="16"/>
  <c r="I49" i="16"/>
  <c r="G49" i="16"/>
  <c r="K46" i="16"/>
  <c r="I46" i="16"/>
  <c r="G46" i="16"/>
  <c r="K45" i="16"/>
  <c r="I45" i="16"/>
  <c r="G45" i="16"/>
  <c r="K44" i="16"/>
  <c r="I44" i="16"/>
  <c r="G44" i="16"/>
  <c r="K43" i="16"/>
  <c r="I43" i="16"/>
  <c r="G43" i="16"/>
  <c r="K42" i="16"/>
  <c r="I42" i="16"/>
  <c r="G42" i="16"/>
  <c r="K40" i="16"/>
  <c r="I40" i="16"/>
  <c r="G40" i="16"/>
  <c r="K38" i="16"/>
  <c r="I38" i="16"/>
  <c r="G38" i="16"/>
  <c r="K36" i="16"/>
  <c r="I36" i="16"/>
  <c r="G36" i="16"/>
  <c r="K34" i="16"/>
  <c r="I34" i="16"/>
  <c r="G34" i="16"/>
  <c r="K32" i="16"/>
  <c r="I32" i="16"/>
  <c r="G32" i="16"/>
  <c r="K31" i="16"/>
  <c r="I31" i="16"/>
  <c r="G31" i="16"/>
  <c r="K28" i="16"/>
  <c r="I28" i="16"/>
  <c r="G28" i="16"/>
  <c r="K26" i="16"/>
  <c r="I26" i="16"/>
  <c r="G26" i="16"/>
  <c r="K23" i="16"/>
  <c r="I23" i="16"/>
  <c r="G23" i="16"/>
  <c r="K21" i="16"/>
  <c r="K20" i="16" s="1"/>
  <c r="I21" i="16"/>
  <c r="G21" i="16"/>
  <c r="K17" i="16"/>
  <c r="I17" i="16"/>
  <c r="G17" i="16"/>
  <c r="K15" i="16"/>
  <c r="I15" i="16"/>
  <c r="G15" i="16"/>
  <c r="K13" i="16"/>
  <c r="I13" i="16"/>
  <c r="G13" i="16"/>
  <c r="K12" i="16"/>
  <c r="I12" i="16"/>
  <c r="G12" i="16"/>
  <c r="K11" i="16"/>
  <c r="I11" i="16"/>
  <c r="G11" i="16"/>
  <c r="K9" i="16"/>
  <c r="I9" i="16"/>
  <c r="G9" i="16"/>
  <c r="G106" i="16" l="1"/>
  <c r="G100" i="16"/>
  <c r="G68" i="16"/>
  <c r="G48" i="16"/>
  <c r="G30" i="16"/>
  <c r="G25" i="16"/>
  <c r="G20" i="16"/>
  <c r="G8" i="16"/>
  <c r="K48" i="16"/>
  <c r="K68" i="16"/>
  <c r="K106" i="16"/>
  <c r="I30" i="16"/>
  <c r="K100" i="16"/>
  <c r="I25" i="16"/>
  <c r="K30" i="16"/>
  <c r="K25" i="16"/>
  <c r="I48" i="16"/>
  <c r="I100" i="16"/>
  <c r="K8" i="16"/>
  <c r="I68" i="16"/>
  <c r="I106" i="16"/>
  <c r="I20" i="16"/>
  <c r="I8" i="16"/>
  <c r="G116" i="16" l="1"/>
  <c r="G25" i="1" s="1"/>
  <c r="G318" i="15" l="1"/>
  <c r="G314" i="15"/>
  <c r="G311" i="15"/>
  <c r="G310" i="15" s="1"/>
  <c r="G307" i="15"/>
  <c r="G305" i="15"/>
  <c r="G303" i="15"/>
  <c r="G301" i="15"/>
  <c r="G299" i="15"/>
  <c r="G290" i="15"/>
  <c r="G287" i="15"/>
  <c r="G283" i="15"/>
  <c r="G280" i="15"/>
  <c r="G277" i="15"/>
  <c r="G274" i="15"/>
  <c r="G270" i="15"/>
  <c r="G267" i="15"/>
  <c r="G266" i="15"/>
  <c r="G265" i="15"/>
  <c r="G264" i="15"/>
  <c r="G263" i="15"/>
  <c r="G262" i="15"/>
  <c r="G261" i="15"/>
  <c r="G260" i="15"/>
  <c r="G259" i="15"/>
  <c r="G258" i="15"/>
  <c r="G257" i="15"/>
  <c r="G256" i="15"/>
  <c r="G255" i="15"/>
  <c r="G252" i="15"/>
  <c r="G251" i="15"/>
  <c r="G250" i="15"/>
  <c r="G249" i="15"/>
  <c r="G248" i="15"/>
  <c r="G247" i="15"/>
  <c r="G246" i="15"/>
  <c r="G245" i="15"/>
  <c r="G244" i="15"/>
  <c r="G243" i="15"/>
  <c r="G242" i="15"/>
  <c r="E253" i="15" s="1"/>
  <c r="G253" i="15" s="1"/>
  <c r="G239" i="15"/>
  <c r="G237" i="15"/>
  <c r="G235" i="15"/>
  <c r="E240" i="15" s="1"/>
  <c r="G240" i="15" s="1"/>
  <c r="G234" i="15" s="1"/>
  <c r="G230" i="15"/>
  <c r="G227" i="15"/>
  <c r="G224" i="15"/>
  <c r="G221" i="15"/>
  <c r="E233" i="15" s="1"/>
  <c r="G233" i="15" s="1"/>
  <c r="G220" i="15" s="1"/>
  <c r="G216" i="15"/>
  <c r="G213" i="15"/>
  <c r="G210" i="15"/>
  <c r="G207" i="15"/>
  <c r="G204" i="15"/>
  <c r="G201" i="15"/>
  <c r="G198" i="15"/>
  <c r="G195" i="15"/>
  <c r="G183" i="15"/>
  <c r="G174" i="15"/>
  <c r="G169" i="15"/>
  <c r="G166" i="15"/>
  <c r="G163" i="15"/>
  <c r="G160" i="15"/>
  <c r="G157" i="15"/>
  <c r="G152" i="15"/>
  <c r="E155" i="15" s="1"/>
  <c r="G155" i="15" s="1"/>
  <c r="G149" i="15"/>
  <c r="G148" i="15" s="1"/>
  <c r="G146" i="15"/>
  <c r="G144" i="15"/>
  <c r="G141" i="15"/>
  <c r="G138" i="15"/>
  <c r="G135" i="15"/>
  <c r="G133" i="15"/>
  <c r="G131" i="15"/>
  <c r="G129" i="15"/>
  <c r="G127" i="15"/>
  <c r="G125" i="15"/>
  <c r="G122" i="15"/>
  <c r="G121" i="15" s="1"/>
  <c r="G113" i="15"/>
  <c r="G108" i="15"/>
  <c r="G102" i="15"/>
  <c r="G101" i="15" s="1"/>
  <c r="G97" i="15"/>
  <c r="G95" i="15"/>
  <c r="G93" i="15"/>
  <c r="G89" i="15"/>
  <c r="G85" i="15"/>
  <c r="G81" i="15"/>
  <c r="G77" i="15"/>
  <c r="G73" i="15"/>
  <c r="G63" i="15"/>
  <c r="G60" i="15"/>
  <c r="G59" i="15" s="1"/>
  <c r="G57" i="15"/>
  <c r="G56" i="15" s="1"/>
  <c r="G54" i="15"/>
  <c r="G52" i="15"/>
  <c r="G46" i="15"/>
  <c r="G43" i="15"/>
  <c r="G40" i="15"/>
  <c r="G37" i="15"/>
  <c r="G36" i="15" s="1"/>
  <c r="G34" i="15"/>
  <c r="G32" i="15"/>
  <c r="G30" i="15"/>
  <c r="G28" i="15"/>
  <c r="G25" i="15"/>
  <c r="G23" i="15"/>
  <c r="G20" i="15"/>
  <c r="G18" i="15"/>
  <c r="G15" i="15"/>
  <c r="G12" i="15"/>
  <c r="G9" i="15"/>
  <c r="G8" i="15" l="1"/>
  <c r="G241" i="15"/>
  <c r="G107" i="15"/>
  <c r="G62" i="15"/>
  <c r="G137" i="15"/>
  <c r="E219" i="15"/>
  <c r="G219" i="15" s="1"/>
  <c r="G173" i="15" s="1"/>
  <c r="E268" i="15"/>
  <c r="G268" i="15" s="1"/>
  <c r="G254" i="15" s="1"/>
  <c r="E172" i="15"/>
  <c r="G172" i="15" s="1"/>
  <c r="G156" i="15" s="1"/>
  <c r="E297" i="15"/>
  <c r="G297" i="15" s="1"/>
  <c r="G269" i="15" s="1"/>
  <c r="E309" i="15"/>
  <c r="G309" i="15" s="1"/>
  <c r="G298" i="15" s="1"/>
  <c r="G342" i="15" l="1"/>
  <c r="G21" i="1" s="1"/>
  <c r="F82" i="14"/>
  <c r="F81" i="14"/>
  <c r="F80" i="14"/>
  <c r="F79" i="14"/>
  <c r="F78" i="14"/>
  <c r="C77" i="14"/>
  <c r="F77" i="14" s="1"/>
  <c r="F76" i="14"/>
  <c r="F75" i="14"/>
  <c r="F74" i="14"/>
  <c r="F73" i="14"/>
  <c r="F72" i="14"/>
  <c r="F71" i="14"/>
  <c r="F70" i="14"/>
  <c r="F69" i="14"/>
  <c r="F68" i="14"/>
  <c r="F67" i="14"/>
  <c r="F66" i="14"/>
  <c r="F65" i="14"/>
  <c r="F64" i="14"/>
  <c r="F59" i="14"/>
  <c r="F58" i="14"/>
  <c r="F57" i="14"/>
  <c r="F56" i="14"/>
  <c r="F55" i="14"/>
  <c r="F54" i="14"/>
  <c r="F53" i="14"/>
  <c r="F49" i="14"/>
  <c r="F48" i="14"/>
  <c r="F47" i="14"/>
  <c r="F46" i="14"/>
  <c r="F42" i="14"/>
  <c r="F41" i="14"/>
  <c r="F40" i="14"/>
  <c r="F39" i="14"/>
  <c r="F38" i="14"/>
  <c r="F37" i="14"/>
  <c r="F36" i="14"/>
  <c r="F35" i="14"/>
  <c r="F34" i="14"/>
  <c r="F33" i="14"/>
  <c r="F32" i="14"/>
  <c r="F28" i="14"/>
  <c r="F27" i="14"/>
  <c r="F26" i="14"/>
  <c r="F25" i="14"/>
  <c r="F24" i="14"/>
  <c r="F29" i="14" s="1"/>
  <c r="F8" i="14" s="1"/>
  <c r="F50" i="14" l="1"/>
  <c r="F10" i="14" s="1"/>
  <c r="F61" i="14"/>
  <c r="F11" i="14" s="1"/>
  <c r="F43" i="14"/>
  <c r="F9" i="14" s="1"/>
  <c r="F83" i="14"/>
  <c r="F12" i="14" s="1"/>
  <c r="K15" i="13"/>
  <c r="K14" i="13"/>
  <c r="K13" i="13"/>
  <c r="I12" i="13"/>
  <c r="K11" i="13"/>
  <c r="K10" i="13"/>
  <c r="I10" i="13"/>
  <c r="K9" i="13"/>
  <c r="I9" i="13"/>
  <c r="H16" i="13" s="1"/>
  <c r="I16" i="13" s="1"/>
  <c r="K8" i="13"/>
  <c r="K7" i="13"/>
  <c r="K6" i="13"/>
  <c r="K5" i="13"/>
  <c r="K4" i="13"/>
  <c r="K27" i="12"/>
  <c r="K26" i="12"/>
  <c r="K25" i="12"/>
  <c r="I25" i="12"/>
  <c r="K24" i="12"/>
  <c r="I24" i="12"/>
  <c r="K23" i="12"/>
  <c r="I23" i="12"/>
  <c r="K22" i="12"/>
  <c r="I22" i="12"/>
  <c r="I21" i="12"/>
  <c r="I20" i="12"/>
  <c r="I19" i="12"/>
  <c r="K18" i="12"/>
  <c r="I18" i="12"/>
  <c r="K17" i="12"/>
  <c r="I17" i="12"/>
  <c r="K16" i="12"/>
  <c r="I16" i="12"/>
  <c r="K15" i="12"/>
  <c r="I15" i="12"/>
  <c r="K14" i="12"/>
  <c r="I14" i="12"/>
  <c r="K13" i="12"/>
  <c r="I13" i="12"/>
  <c r="K12" i="12"/>
  <c r="I12" i="12"/>
  <c r="K11" i="12"/>
  <c r="I11" i="12"/>
  <c r="K10" i="12"/>
  <c r="I10" i="12"/>
  <c r="K9" i="12"/>
  <c r="I9" i="12"/>
  <c r="K8" i="12"/>
  <c r="I8" i="12"/>
  <c r="K7" i="12"/>
  <c r="I7" i="12"/>
  <c r="K6" i="12"/>
  <c r="I6" i="12"/>
  <c r="K5" i="12"/>
  <c r="I5" i="12"/>
  <c r="K4" i="12"/>
  <c r="I4" i="12"/>
  <c r="K3" i="12"/>
  <c r="I3" i="12"/>
  <c r="H28" i="12" s="1"/>
  <c r="I28" i="12" s="1"/>
  <c r="K279" i="11"/>
  <c r="K278" i="11"/>
  <c r="K277" i="11"/>
  <c r="K276" i="11"/>
  <c r="K275" i="11"/>
  <c r="I275" i="11"/>
  <c r="K274" i="11"/>
  <c r="I274" i="11"/>
  <c r="K273" i="11"/>
  <c r="K272" i="11"/>
  <c r="I272" i="11"/>
  <c r="A272" i="11"/>
  <c r="A273" i="11" s="1"/>
  <c r="A274" i="11" s="1"/>
  <c r="A275" i="11" s="1"/>
  <c r="A276" i="11" s="1"/>
  <c r="A277" i="11" s="1"/>
  <c r="A278" i="11" s="1"/>
  <c r="A279" i="11" s="1"/>
  <c r="A280" i="11" s="1"/>
  <c r="K267" i="11"/>
  <c r="I267" i="11"/>
  <c r="K265" i="11"/>
  <c r="K264" i="11"/>
  <c r="K263" i="11"/>
  <c r="K262" i="11"/>
  <c r="I262" i="11"/>
  <c r="K261" i="11"/>
  <c r="K260" i="11"/>
  <c r="K259" i="11"/>
  <c r="K258" i="11"/>
  <c r="K257" i="11"/>
  <c r="I257" i="11"/>
  <c r="K256" i="11"/>
  <c r="I256" i="11"/>
  <c r="K255" i="11"/>
  <c r="I255" i="11"/>
  <c r="K254" i="11"/>
  <c r="I254" i="11"/>
  <c r="K253" i="11"/>
  <c r="I253" i="11"/>
  <c r="K252" i="11"/>
  <c r="I252" i="11"/>
  <c r="K251" i="11"/>
  <c r="I251" i="11"/>
  <c r="K250" i="11"/>
  <c r="I250" i="11"/>
  <c r="K249" i="11"/>
  <c r="I249" i="11"/>
  <c r="K248" i="11"/>
  <c r="I248" i="11"/>
  <c r="K247" i="11"/>
  <c r="I247" i="11"/>
  <c r="K246" i="11"/>
  <c r="I246" i="11"/>
  <c r="K245" i="11"/>
  <c r="I245" i="11"/>
  <c r="A245" i="1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K239" i="11"/>
  <c r="K238" i="11"/>
  <c r="K237" i="11"/>
  <c r="K236" i="11"/>
  <c r="I236" i="11"/>
  <c r="K235" i="11"/>
  <c r="K234" i="11"/>
  <c r="K233" i="11"/>
  <c r="K232" i="11"/>
  <c r="I232" i="11"/>
  <c r="K231" i="11"/>
  <c r="I231" i="11"/>
  <c r="K230" i="11"/>
  <c r="I230" i="11"/>
  <c r="K229" i="11"/>
  <c r="I229" i="11"/>
  <c r="K228" i="11"/>
  <c r="I228" i="11"/>
  <c r="K227" i="11"/>
  <c r="I227" i="11"/>
  <c r="K226" i="11"/>
  <c r="I226" i="11"/>
  <c r="K225" i="11"/>
  <c r="I225" i="11"/>
  <c r="K224" i="11"/>
  <c r="I224" i="11"/>
  <c r="K223" i="11"/>
  <c r="I223" i="11"/>
  <c r="K222" i="11"/>
  <c r="I222" i="11"/>
  <c r="K221" i="11"/>
  <c r="I221" i="11"/>
  <c r="K220" i="11"/>
  <c r="I220" i="11"/>
  <c r="K219" i="11"/>
  <c r="I219" i="11"/>
  <c r="K218" i="11"/>
  <c r="K217" i="11"/>
  <c r="I217" i="11"/>
  <c r="A217" i="1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K211" i="11"/>
  <c r="K210" i="11"/>
  <c r="K209" i="11"/>
  <c r="K208" i="11"/>
  <c r="I208" i="11"/>
  <c r="K207" i="11"/>
  <c r="K206" i="11"/>
  <c r="K205" i="11"/>
  <c r="K204" i="11"/>
  <c r="K203" i="11"/>
  <c r="K202" i="11"/>
  <c r="I202" i="11"/>
  <c r="K201" i="11"/>
  <c r="I201" i="11"/>
  <c r="K200" i="11"/>
  <c r="I200" i="11"/>
  <c r="K199" i="11"/>
  <c r="I199" i="11"/>
  <c r="K198" i="11"/>
  <c r="I198" i="11"/>
  <c r="K197" i="11"/>
  <c r="I197" i="11"/>
  <c r="K196" i="11"/>
  <c r="I196" i="11"/>
  <c r="K195" i="11"/>
  <c r="I195" i="11"/>
  <c r="K194" i="11"/>
  <c r="I194" i="11"/>
  <c r="K193" i="11"/>
  <c r="I193" i="11"/>
  <c r="K192" i="11"/>
  <c r="I192" i="11"/>
  <c r="K191" i="11"/>
  <c r="I191" i="11"/>
  <c r="K190" i="11"/>
  <c r="I190" i="11"/>
  <c r="K189" i="11"/>
  <c r="I189" i="11"/>
  <c r="K188" i="11"/>
  <c r="I188" i="11"/>
  <c r="K187" i="11"/>
  <c r="I187" i="11"/>
  <c r="K186" i="11"/>
  <c r="I186" i="11"/>
  <c r="K185" i="11"/>
  <c r="I185" i="11"/>
  <c r="K184" i="11"/>
  <c r="I184" i="11"/>
  <c r="K183" i="11"/>
  <c r="I183" i="11"/>
  <c r="K182" i="11"/>
  <c r="I182" i="11"/>
  <c r="K181" i="11"/>
  <c r="K180" i="11"/>
  <c r="I180" i="11"/>
  <c r="A180" i="11"/>
  <c r="A181" i="11" s="1"/>
  <c r="A182" i="11" s="1"/>
  <c r="A183" i="11" s="1"/>
  <c r="K174" i="11"/>
  <c r="K173" i="11"/>
  <c r="K172" i="11"/>
  <c r="K171" i="11"/>
  <c r="I171" i="11"/>
  <c r="K170" i="11"/>
  <c r="K169" i="11"/>
  <c r="K168" i="11"/>
  <c r="K167" i="11"/>
  <c r="I167" i="11"/>
  <c r="K166" i="11"/>
  <c r="I166" i="11"/>
  <c r="K165" i="11"/>
  <c r="I165" i="11"/>
  <c r="K164" i="11"/>
  <c r="I164" i="11"/>
  <c r="K163" i="11"/>
  <c r="I163" i="11"/>
  <c r="K162" i="11"/>
  <c r="I162" i="11"/>
  <c r="K161" i="11"/>
  <c r="I161" i="11"/>
  <c r="K160" i="11"/>
  <c r="I160" i="11"/>
  <c r="K159" i="11"/>
  <c r="I159" i="11"/>
  <c r="K158" i="11"/>
  <c r="I158" i="11"/>
  <c r="K157" i="11"/>
  <c r="I157" i="11"/>
  <c r="K156" i="11"/>
  <c r="I156" i="11"/>
  <c r="K155" i="11"/>
  <c r="I155" i="11"/>
  <c r="K154" i="11"/>
  <c r="K153" i="11"/>
  <c r="I153" i="11"/>
  <c r="A153" i="1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K147" i="11"/>
  <c r="K146" i="11"/>
  <c r="K145" i="11"/>
  <c r="K144" i="11"/>
  <c r="I144" i="11"/>
  <c r="K143" i="11"/>
  <c r="K142" i="11"/>
  <c r="K141" i="11"/>
  <c r="K140" i="11"/>
  <c r="K139" i="11"/>
  <c r="K138" i="11"/>
  <c r="K137" i="11"/>
  <c r="K136" i="11"/>
  <c r="I136" i="11"/>
  <c r="K135" i="11"/>
  <c r="I135" i="11"/>
  <c r="K134" i="11"/>
  <c r="I134" i="11"/>
  <c r="K133" i="11"/>
  <c r="I133" i="11"/>
  <c r="K132" i="11"/>
  <c r="I132" i="11"/>
  <c r="K131" i="11"/>
  <c r="I131" i="11"/>
  <c r="K130" i="11"/>
  <c r="I130" i="11"/>
  <c r="K129" i="11"/>
  <c r="I129" i="11"/>
  <c r="K128" i="11"/>
  <c r="I128" i="11"/>
  <c r="K127" i="11"/>
  <c r="I127" i="11"/>
  <c r="K126" i="11"/>
  <c r="I126" i="11"/>
  <c r="K125" i="11"/>
  <c r="I125" i="11"/>
  <c r="K124" i="11"/>
  <c r="I124" i="11"/>
  <c r="K123" i="11"/>
  <c r="I123" i="11"/>
  <c r="K122" i="11"/>
  <c r="I122" i="11"/>
  <c r="K121" i="11"/>
  <c r="I121" i="11"/>
  <c r="K120" i="11"/>
  <c r="I120" i="11"/>
  <c r="K119" i="11"/>
  <c r="I119" i="11"/>
  <c r="K118" i="11"/>
  <c r="I118" i="11"/>
  <c r="K117" i="11"/>
  <c r="I117" i="11"/>
  <c r="K116" i="11"/>
  <c r="I116" i="11"/>
  <c r="K115" i="11"/>
  <c r="I115" i="11"/>
  <c r="K114" i="11"/>
  <c r="K113" i="11"/>
  <c r="I113" i="11"/>
  <c r="A113" i="1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K107" i="11"/>
  <c r="K106" i="11"/>
  <c r="K105" i="11"/>
  <c r="K104" i="11"/>
  <c r="I104" i="11"/>
  <c r="K103" i="11"/>
  <c r="K102" i="11"/>
  <c r="K101" i="11"/>
  <c r="K100" i="11"/>
  <c r="K99" i="11"/>
  <c r="I99" i="11"/>
  <c r="K98" i="11"/>
  <c r="I98" i="11"/>
  <c r="K97" i="11"/>
  <c r="I97" i="11"/>
  <c r="K96" i="11"/>
  <c r="I96" i="11"/>
  <c r="K95" i="11"/>
  <c r="I95" i="11"/>
  <c r="K94" i="11"/>
  <c r="I94" i="11"/>
  <c r="K93" i="11"/>
  <c r="I93" i="11"/>
  <c r="K92" i="11"/>
  <c r="I92" i="11"/>
  <c r="K91" i="11"/>
  <c r="I91" i="11"/>
  <c r="K90" i="11"/>
  <c r="I90" i="11"/>
  <c r="K89" i="11"/>
  <c r="I89" i="11"/>
  <c r="K88" i="11"/>
  <c r="I88" i="11"/>
  <c r="K87" i="11"/>
  <c r="I87" i="11"/>
  <c r="K86" i="11"/>
  <c r="I86" i="11"/>
  <c r="K85" i="11"/>
  <c r="I85" i="11"/>
  <c r="K84" i="11"/>
  <c r="I84" i="11"/>
  <c r="K83" i="11"/>
  <c r="I83" i="11"/>
  <c r="K82" i="11"/>
  <c r="I82" i="11"/>
  <c r="K81" i="11"/>
  <c r="K80" i="11"/>
  <c r="I80" i="11"/>
  <c r="A80" i="1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K74" i="11"/>
  <c r="K73" i="11"/>
  <c r="K72" i="11"/>
  <c r="K71" i="11"/>
  <c r="I71" i="11"/>
  <c r="K70" i="11"/>
  <c r="K69" i="11"/>
  <c r="K68" i="11"/>
  <c r="K67" i="11"/>
  <c r="I67" i="11"/>
  <c r="K66" i="11"/>
  <c r="I66" i="11"/>
  <c r="K65" i="11"/>
  <c r="I65" i="11"/>
  <c r="K64" i="11"/>
  <c r="I64" i="11"/>
  <c r="K63" i="11"/>
  <c r="I63" i="11"/>
  <c r="K62" i="11"/>
  <c r="I62" i="11"/>
  <c r="K61" i="11"/>
  <c r="I61" i="11"/>
  <c r="K60" i="11"/>
  <c r="I60" i="11"/>
  <c r="K59" i="11"/>
  <c r="I59" i="11"/>
  <c r="K58" i="11"/>
  <c r="I58" i="11"/>
  <c r="K57" i="11"/>
  <c r="I57" i="11"/>
  <c r="K56" i="11"/>
  <c r="I56" i="11"/>
  <c r="K55" i="11"/>
  <c r="I55" i="11"/>
  <c r="K54" i="11"/>
  <c r="I54" i="11"/>
  <c r="K53" i="11"/>
  <c r="I53" i="11"/>
  <c r="K52" i="11"/>
  <c r="I52" i="11"/>
  <c r="K51" i="11"/>
  <c r="I51" i="11"/>
  <c r="K50" i="11"/>
  <c r="K49" i="11"/>
  <c r="I49" i="11"/>
  <c r="A49" i="1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K44" i="11"/>
  <c r="I44" i="11"/>
  <c r="K42" i="11"/>
  <c r="K41" i="11"/>
  <c r="K40" i="11"/>
  <c r="K39" i="11"/>
  <c r="I39" i="11"/>
  <c r="K38" i="11"/>
  <c r="K37" i="11"/>
  <c r="K36" i="11"/>
  <c r="K35" i="11"/>
  <c r="K34" i="11"/>
  <c r="K33" i="11"/>
  <c r="K32" i="11"/>
  <c r="K31" i="11"/>
  <c r="I31" i="11"/>
  <c r="K30" i="11"/>
  <c r="I30" i="11"/>
  <c r="K29" i="11"/>
  <c r="I29" i="11"/>
  <c r="K28" i="11"/>
  <c r="I28" i="11"/>
  <c r="K27" i="11"/>
  <c r="I27" i="11"/>
  <c r="K26" i="11"/>
  <c r="I26" i="11"/>
  <c r="K25" i="11"/>
  <c r="I25" i="11"/>
  <c r="K24" i="11"/>
  <c r="I24" i="11"/>
  <c r="K23" i="11"/>
  <c r="I23" i="11"/>
  <c r="K22" i="11"/>
  <c r="I22" i="11"/>
  <c r="K21" i="11"/>
  <c r="I21" i="11"/>
  <c r="K20" i="11"/>
  <c r="I20" i="11"/>
  <c r="K19" i="11"/>
  <c r="I19" i="11"/>
  <c r="K18" i="11"/>
  <c r="I18" i="11"/>
  <c r="K17" i="11"/>
  <c r="I17" i="11"/>
  <c r="K16" i="11"/>
  <c r="I16" i="11"/>
  <c r="K15" i="11"/>
  <c r="I15" i="11"/>
  <c r="K14" i="11"/>
  <c r="I14" i="11"/>
  <c r="K13" i="11"/>
  <c r="I13" i="11"/>
  <c r="K12" i="11"/>
  <c r="I12" i="11"/>
  <c r="K11" i="11"/>
  <c r="I11" i="11"/>
  <c r="K10" i="11"/>
  <c r="I10" i="11"/>
  <c r="K9" i="11"/>
  <c r="I9" i="11"/>
  <c r="K8" i="11"/>
  <c r="I8" i="11"/>
  <c r="K7" i="11"/>
  <c r="I7"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K6" i="11"/>
  <c r="I6" i="11"/>
  <c r="K5" i="11"/>
  <c r="I5" i="11"/>
  <c r="K4" i="11"/>
  <c r="I4" i="11"/>
  <c r="H43" i="11" s="1"/>
  <c r="I43" i="11" s="1"/>
  <c r="A4" i="11"/>
  <c r="A5" i="11" s="1"/>
  <c r="A6" i="11" s="1"/>
  <c r="K109" i="10"/>
  <c r="K108" i="10"/>
  <c r="K107" i="10"/>
  <c r="K106" i="10"/>
  <c r="I106" i="10"/>
  <c r="K105" i="10"/>
  <c r="I105" i="10"/>
  <c r="K104" i="10"/>
  <c r="I104" i="10"/>
  <c r="K103" i="10"/>
  <c r="I103" i="10"/>
  <c r="K102" i="10"/>
  <c r="I101" i="10"/>
  <c r="I100" i="10"/>
  <c r="I99" i="10"/>
  <c r="K98" i="10"/>
  <c r="I98" i="10"/>
  <c r="K97" i="10"/>
  <c r="I97" i="10"/>
  <c r="K96" i="10"/>
  <c r="I96" i="10"/>
  <c r="K95" i="10"/>
  <c r="I95" i="10"/>
  <c r="K94" i="10"/>
  <c r="I94" i="10"/>
  <c r="K93" i="10"/>
  <c r="I93" i="10"/>
  <c r="K92" i="10"/>
  <c r="I92" i="10"/>
  <c r="K91" i="10"/>
  <c r="I91" i="10"/>
  <c r="K90" i="10"/>
  <c r="I90" i="10"/>
  <c r="I89" i="10"/>
  <c r="K88" i="10"/>
  <c r="I88" i="10"/>
  <c r="K87" i="10"/>
  <c r="I87" i="10"/>
  <c r="K86" i="10"/>
  <c r="I86" i="10"/>
  <c r="K85" i="10"/>
  <c r="I85" i="10"/>
  <c r="K84" i="10"/>
  <c r="I84" i="10"/>
  <c r="K83" i="10"/>
  <c r="I83" i="10"/>
  <c r="K82" i="10"/>
  <c r="I82" i="10"/>
  <c r="K81" i="10"/>
  <c r="I81" i="10"/>
  <c r="K80" i="10"/>
  <c r="I80" i="10"/>
  <c r="K79" i="10"/>
  <c r="I79" i="10"/>
  <c r="K78" i="10"/>
  <c r="I78" i="10"/>
  <c r="K77" i="10"/>
  <c r="I77" i="10"/>
  <c r="K76" i="10"/>
  <c r="I76" i="10"/>
  <c r="K75" i="10"/>
  <c r="I75" i="10"/>
  <c r="K74" i="10"/>
  <c r="I74" i="10"/>
  <c r="K73" i="10"/>
  <c r="I73" i="10"/>
  <c r="K72" i="10"/>
  <c r="I72" i="10"/>
  <c r="K71" i="10"/>
  <c r="I71" i="10"/>
  <c r="K70" i="10"/>
  <c r="I70" i="10"/>
  <c r="K69" i="10"/>
  <c r="I69" i="10"/>
  <c r="K68" i="10"/>
  <c r="I68" i="10"/>
  <c r="K67" i="10"/>
  <c r="I67" i="10"/>
  <c r="K66" i="10"/>
  <c r="I66" i="10"/>
  <c r="K65" i="10"/>
  <c r="I65" i="10"/>
  <c r="K64" i="10"/>
  <c r="I64" i="10"/>
  <c r="K63" i="10"/>
  <c r="I63" i="10"/>
  <c r="K62" i="10"/>
  <c r="I62" i="10"/>
  <c r="K61" i="10"/>
  <c r="I61" i="10"/>
  <c r="K60" i="10"/>
  <c r="I60" i="10"/>
  <c r="K59" i="10"/>
  <c r="I59" i="10"/>
  <c r="K58" i="10"/>
  <c r="I58" i="10"/>
  <c r="K57" i="10"/>
  <c r="I57" i="10"/>
  <c r="K56" i="10"/>
  <c r="I56" i="10"/>
  <c r="K55" i="10"/>
  <c r="I55" i="10"/>
  <c r="K54" i="10"/>
  <c r="I54" i="10"/>
  <c r="K53" i="10"/>
  <c r="I53" i="10"/>
  <c r="K52" i="10"/>
  <c r="I52" i="10"/>
  <c r="K51" i="10"/>
  <c r="I51" i="10"/>
  <c r="K50" i="10"/>
  <c r="I50" i="10"/>
  <c r="K49" i="10"/>
  <c r="I49" i="10"/>
  <c r="K48" i="10"/>
  <c r="I48" i="10"/>
  <c r="I47" i="10"/>
  <c r="I46" i="10"/>
  <c r="I45" i="10"/>
  <c r="I44" i="10"/>
  <c r="I43" i="10"/>
  <c r="I42" i="10"/>
  <c r="K41" i="10"/>
  <c r="I41" i="10"/>
  <c r="K40" i="10"/>
  <c r="I40" i="10"/>
  <c r="K39" i="10"/>
  <c r="I39" i="10"/>
  <c r="K38" i="10"/>
  <c r="I38" i="10"/>
  <c r="K37" i="10"/>
  <c r="I37" i="10"/>
  <c r="K36" i="10"/>
  <c r="I36" i="10"/>
  <c r="K35" i="10"/>
  <c r="I35" i="10"/>
  <c r="K34" i="10"/>
  <c r="I34" i="10"/>
  <c r="K33" i="10"/>
  <c r="I33" i="10"/>
  <c r="K32" i="10"/>
  <c r="I32" i="10"/>
  <c r="K31" i="10"/>
  <c r="I31" i="10"/>
  <c r="K30" i="10"/>
  <c r="I30" i="10"/>
  <c r="K29" i="10"/>
  <c r="I29" i="10"/>
  <c r="K28" i="10"/>
  <c r="I28" i="10"/>
  <c r="K27" i="10"/>
  <c r="I27" i="10"/>
  <c r="K26" i="10"/>
  <c r="I26" i="10"/>
  <c r="K25" i="10"/>
  <c r="I25" i="10"/>
  <c r="K24" i="10"/>
  <c r="I24" i="10"/>
  <c r="K23" i="10"/>
  <c r="I23" i="10"/>
  <c r="K22" i="10"/>
  <c r="I22" i="10"/>
  <c r="K21" i="10"/>
  <c r="I21" i="10"/>
  <c r="K20" i="10"/>
  <c r="I20" i="10"/>
  <c r="K19" i="10"/>
  <c r="I19" i="10"/>
  <c r="K18" i="10"/>
  <c r="I18" i="10"/>
  <c r="K17" i="10"/>
  <c r="I17" i="10"/>
  <c r="K16" i="10"/>
  <c r="I16" i="10"/>
  <c r="K15" i="10"/>
  <c r="I15" i="10"/>
  <c r="K14" i="10"/>
  <c r="I14" i="10"/>
  <c r="K13" i="10"/>
  <c r="I13" i="10"/>
  <c r="K12" i="10"/>
  <c r="K11" i="10"/>
  <c r="K10" i="10"/>
  <c r="K9" i="10"/>
  <c r="K8" i="10"/>
  <c r="K7" i="10"/>
  <c r="K6" i="10"/>
  <c r="K5" i="10"/>
  <c r="I5" i="10"/>
  <c r="K4" i="10"/>
  <c r="I4" i="10"/>
  <c r="H110" i="10" s="1"/>
  <c r="I110" i="10" s="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F18" i="9"/>
  <c r="E13" i="14" l="1"/>
  <c r="F13" i="14" s="1"/>
  <c r="F18" i="14" s="1"/>
  <c r="G19" i="1" s="1"/>
  <c r="K18" i="13"/>
  <c r="I282" i="11"/>
  <c r="K77" i="11"/>
  <c r="K112" i="10"/>
  <c r="I30" i="12"/>
  <c r="I31" i="12" s="1"/>
  <c r="K282" i="11"/>
  <c r="I269" i="11"/>
  <c r="I177" i="11"/>
  <c r="K46" i="11"/>
  <c r="I77" i="11"/>
  <c r="K30" i="12"/>
  <c r="I18" i="13"/>
  <c r="I19" i="13" s="1"/>
  <c r="A184" i="11"/>
  <c r="A185" i="1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I214" i="11"/>
  <c r="I150" i="11"/>
  <c r="K214" i="11"/>
  <c r="I46" i="11"/>
  <c r="K110" i="11"/>
  <c r="I110" i="11"/>
  <c r="K150" i="11"/>
  <c r="K177" i="11"/>
  <c r="I242" i="11"/>
  <c r="K269" i="11"/>
  <c r="K242" i="11"/>
  <c r="I112" i="10"/>
  <c r="H552" i="8"/>
  <c r="G552" i="8"/>
  <c r="H549" i="8"/>
  <c r="G549" i="8"/>
  <c r="H548" i="8"/>
  <c r="G548" i="8"/>
  <c r="H547" i="8"/>
  <c r="G547" i="8"/>
  <c r="H546" i="8"/>
  <c r="G546" i="8"/>
  <c r="H545" i="8"/>
  <c r="G545" i="8"/>
  <c r="H544" i="8"/>
  <c r="G544" i="8"/>
  <c r="H543" i="8"/>
  <c r="G543" i="8"/>
  <c r="H542" i="8"/>
  <c r="G542" i="8"/>
  <c r="H540" i="8"/>
  <c r="G540" i="8"/>
  <c r="H539" i="8"/>
  <c r="G539" i="8"/>
  <c r="H538" i="8"/>
  <c r="G538" i="8"/>
  <c r="H537" i="8"/>
  <c r="G537" i="8"/>
  <c r="H536" i="8"/>
  <c r="G536" i="8"/>
  <c r="H535" i="8"/>
  <c r="G535" i="8"/>
  <c r="H534" i="8"/>
  <c r="G534" i="8"/>
  <c r="H533" i="8"/>
  <c r="G533" i="8"/>
  <c r="H532" i="8"/>
  <c r="G532" i="8"/>
  <c r="H531" i="8"/>
  <c r="G531" i="8"/>
  <c r="H530" i="8"/>
  <c r="G530" i="8"/>
  <c r="H529" i="8"/>
  <c r="G529" i="8"/>
  <c r="H528" i="8"/>
  <c r="G528" i="8"/>
  <c r="H527" i="8"/>
  <c r="G527" i="8"/>
  <c r="H526" i="8"/>
  <c r="G526" i="8"/>
  <c r="H525" i="8"/>
  <c r="G525" i="8"/>
  <c r="H523" i="8"/>
  <c r="G523" i="8"/>
  <c r="H522" i="8"/>
  <c r="G522" i="8"/>
  <c r="H521" i="8"/>
  <c r="G521" i="8"/>
  <c r="H520" i="8"/>
  <c r="G520" i="8"/>
  <c r="H519" i="8"/>
  <c r="G519" i="8"/>
  <c r="H518" i="8"/>
  <c r="G518" i="8"/>
  <c r="H517" i="8"/>
  <c r="G517" i="8"/>
  <c r="H516" i="8"/>
  <c r="G516" i="8"/>
  <c r="H515" i="8"/>
  <c r="G515" i="8"/>
  <c r="H514" i="8"/>
  <c r="G514" i="8"/>
  <c r="H513" i="8"/>
  <c r="G513" i="8"/>
  <c r="H512" i="8"/>
  <c r="G512" i="8"/>
  <c r="H511" i="8"/>
  <c r="G511" i="8"/>
  <c r="H510" i="8"/>
  <c r="G510" i="8"/>
  <c r="H509" i="8"/>
  <c r="G509" i="8"/>
  <c r="H508" i="8"/>
  <c r="G508" i="8"/>
  <c r="H507" i="8"/>
  <c r="G507" i="8"/>
  <c r="H506" i="8"/>
  <c r="G506" i="8"/>
  <c r="H505" i="8"/>
  <c r="G505" i="8"/>
  <c r="H504" i="8"/>
  <c r="G504" i="8"/>
  <c r="H503" i="8"/>
  <c r="G503" i="8"/>
  <c r="H502" i="8"/>
  <c r="G502" i="8"/>
  <c r="H501" i="8"/>
  <c r="G501" i="8"/>
  <c r="H500" i="8"/>
  <c r="G500" i="8"/>
  <c r="H499" i="8"/>
  <c r="G499" i="8"/>
  <c r="H498" i="8"/>
  <c r="G498" i="8"/>
  <c r="H497" i="8"/>
  <c r="G497" i="8"/>
  <c r="H496" i="8"/>
  <c r="G496" i="8"/>
  <c r="H495" i="8"/>
  <c r="G495" i="8"/>
  <c r="H494" i="8"/>
  <c r="G494" i="8"/>
  <c r="H493" i="8"/>
  <c r="G493" i="8"/>
  <c r="H492" i="8"/>
  <c r="G492" i="8"/>
  <c r="H491" i="8"/>
  <c r="G491" i="8"/>
  <c r="H490" i="8"/>
  <c r="G490" i="8"/>
  <c r="H489" i="8"/>
  <c r="G489" i="8"/>
  <c r="H488" i="8"/>
  <c r="G488" i="8"/>
  <c r="H487" i="8"/>
  <c r="G487" i="8"/>
  <c r="H486" i="8"/>
  <c r="G486" i="8"/>
  <c r="H484" i="8"/>
  <c r="G484" i="8"/>
  <c r="H483" i="8"/>
  <c r="G483" i="8"/>
  <c r="H482" i="8"/>
  <c r="G482" i="8"/>
  <c r="H481" i="8"/>
  <c r="G481" i="8"/>
  <c r="H480" i="8"/>
  <c r="G480" i="8"/>
  <c r="H479" i="8"/>
  <c r="G479" i="8"/>
  <c r="H478" i="8"/>
  <c r="G478" i="8"/>
  <c r="H477" i="8"/>
  <c r="G477" i="8"/>
  <c r="H476" i="8"/>
  <c r="G476" i="8"/>
  <c r="H475" i="8"/>
  <c r="G475" i="8"/>
  <c r="H474" i="8"/>
  <c r="G474" i="8"/>
  <c r="H473" i="8"/>
  <c r="G473" i="8"/>
  <c r="H472" i="8"/>
  <c r="G472" i="8"/>
  <c r="H471" i="8"/>
  <c r="G471" i="8"/>
  <c r="H470" i="8"/>
  <c r="G470" i="8"/>
  <c r="H469" i="8"/>
  <c r="G469" i="8"/>
  <c r="H468" i="8"/>
  <c r="G468" i="8"/>
  <c r="H467" i="8"/>
  <c r="G467" i="8"/>
  <c r="H466" i="8"/>
  <c r="G466" i="8"/>
  <c r="H465" i="8"/>
  <c r="G465" i="8"/>
  <c r="H464" i="8"/>
  <c r="G464" i="8"/>
  <c r="H463" i="8"/>
  <c r="G463" i="8"/>
  <c r="H462" i="8"/>
  <c r="G462" i="8"/>
  <c r="H461" i="8"/>
  <c r="G461" i="8"/>
  <c r="H460" i="8"/>
  <c r="G460" i="8"/>
  <c r="H459" i="8"/>
  <c r="G459" i="8"/>
  <c r="H458" i="8"/>
  <c r="G458" i="8"/>
  <c r="H457" i="8"/>
  <c r="G457" i="8"/>
  <c r="H456" i="8"/>
  <c r="G456" i="8"/>
  <c r="H455" i="8"/>
  <c r="G455" i="8"/>
  <c r="H454" i="8"/>
  <c r="G454" i="8"/>
  <c r="H453" i="8"/>
  <c r="G453" i="8"/>
  <c r="H452" i="8"/>
  <c r="G452" i="8"/>
  <c r="H451" i="8"/>
  <c r="G451" i="8"/>
  <c r="H450" i="8"/>
  <c r="G450" i="8"/>
  <c r="H449" i="8"/>
  <c r="G449" i="8"/>
  <c r="H448" i="8"/>
  <c r="G448" i="8"/>
  <c r="H447" i="8"/>
  <c r="G447" i="8"/>
  <c r="H446" i="8"/>
  <c r="G446" i="8"/>
  <c r="H445" i="8"/>
  <c r="G445" i="8"/>
  <c r="H444" i="8"/>
  <c r="G444" i="8"/>
  <c r="H443" i="8"/>
  <c r="G443" i="8"/>
  <c r="H442" i="8"/>
  <c r="G442" i="8"/>
  <c r="H441" i="8"/>
  <c r="G441" i="8"/>
  <c r="H440" i="8"/>
  <c r="G440" i="8"/>
  <c r="H439" i="8"/>
  <c r="G439" i="8"/>
  <c r="H438" i="8"/>
  <c r="G438" i="8"/>
  <c r="H437" i="8"/>
  <c r="G437" i="8"/>
  <c r="H436" i="8"/>
  <c r="G436" i="8"/>
  <c r="H435" i="8"/>
  <c r="G435" i="8"/>
  <c r="H434" i="8"/>
  <c r="G434" i="8"/>
  <c r="H433" i="8"/>
  <c r="G433" i="8"/>
  <c r="H432" i="8"/>
  <c r="G432" i="8"/>
  <c r="H431" i="8"/>
  <c r="G431" i="8"/>
  <c r="H430" i="8"/>
  <c r="G430" i="8"/>
  <c r="H429" i="8"/>
  <c r="G429" i="8"/>
  <c r="H428" i="8"/>
  <c r="G428" i="8"/>
  <c r="H427" i="8"/>
  <c r="G427" i="8"/>
  <c r="H426" i="8"/>
  <c r="G426" i="8"/>
  <c r="H425" i="8"/>
  <c r="G425" i="8"/>
  <c r="H424" i="8"/>
  <c r="G424" i="8"/>
  <c r="H423" i="8"/>
  <c r="G423" i="8"/>
  <c r="H422" i="8"/>
  <c r="G422" i="8"/>
  <c r="H421" i="8"/>
  <c r="G421" i="8"/>
  <c r="H420" i="8"/>
  <c r="G420" i="8"/>
  <c r="H419" i="8"/>
  <c r="G419" i="8"/>
  <c r="H418" i="8"/>
  <c r="G418" i="8"/>
  <c r="H417" i="8"/>
  <c r="G417" i="8"/>
  <c r="H416" i="8"/>
  <c r="G416" i="8"/>
  <c r="H415" i="8"/>
  <c r="G415" i="8"/>
  <c r="H414" i="8"/>
  <c r="G414" i="8"/>
  <c r="H413" i="8"/>
  <c r="G413" i="8"/>
  <c r="H412" i="8"/>
  <c r="G412" i="8"/>
  <c r="H411" i="8"/>
  <c r="G411" i="8"/>
  <c r="H410" i="8"/>
  <c r="G410" i="8"/>
  <c r="H409" i="8"/>
  <c r="G409" i="8"/>
  <c r="H408" i="8"/>
  <c r="G408" i="8"/>
  <c r="H407" i="8"/>
  <c r="G407" i="8"/>
  <c r="H406" i="8"/>
  <c r="G406" i="8"/>
  <c r="H405" i="8"/>
  <c r="G405" i="8"/>
  <c r="H404" i="8"/>
  <c r="G404" i="8"/>
  <c r="H403" i="8"/>
  <c r="G403" i="8"/>
  <c r="H402" i="8"/>
  <c r="G402" i="8"/>
  <c r="H401" i="8"/>
  <c r="G401" i="8"/>
  <c r="H400" i="8"/>
  <c r="G400" i="8"/>
  <c r="H399" i="8"/>
  <c r="G399" i="8"/>
  <c r="H398" i="8"/>
  <c r="G398" i="8"/>
  <c r="H397" i="8"/>
  <c r="G397" i="8"/>
  <c r="H396" i="8"/>
  <c r="G396" i="8"/>
  <c r="H395" i="8"/>
  <c r="G395" i="8"/>
  <c r="H394" i="8"/>
  <c r="G394" i="8"/>
  <c r="H393" i="8"/>
  <c r="G393" i="8"/>
  <c r="H392" i="8"/>
  <c r="G392" i="8"/>
  <c r="H391" i="8"/>
  <c r="G391" i="8"/>
  <c r="H390" i="8"/>
  <c r="G390" i="8"/>
  <c r="H389" i="8"/>
  <c r="G389" i="8"/>
  <c r="H388" i="8"/>
  <c r="G388" i="8"/>
  <c r="H387" i="8"/>
  <c r="G387" i="8"/>
  <c r="H386" i="8"/>
  <c r="G386" i="8"/>
  <c r="H385" i="8"/>
  <c r="G385" i="8"/>
  <c r="H384" i="8"/>
  <c r="G384" i="8"/>
  <c r="H383" i="8"/>
  <c r="G383" i="8"/>
  <c r="H382" i="8"/>
  <c r="G382" i="8"/>
  <c r="H381" i="8"/>
  <c r="G381" i="8"/>
  <c r="H380" i="8"/>
  <c r="G380" i="8"/>
  <c r="H379" i="8"/>
  <c r="G379" i="8"/>
  <c r="H378" i="8"/>
  <c r="G378" i="8"/>
  <c r="H377" i="8"/>
  <c r="G377" i="8"/>
  <c r="H376" i="8"/>
  <c r="G376" i="8"/>
  <c r="H375" i="8"/>
  <c r="G375" i="8"/>
  <c r="H374" i="8"/>
  <c r="G374" i="8"/>
  <c r="H373" i="8"/>
  <c r="G373" i="8"/>
  <c r="H372" i="8"/>
  <c r="G372" i="8"/>
  <c r="H371" i="8"/>
  <c r="G371" i="8"/>
  <c r="H370" i="8"/>
  <c r="G370" i="8"/>
  <c r="H369" i="8"/>
  <c r="G369" i="8"/>
  <c r="H368" i="8"/>
  <c r="G368" i="8"/>
  <c r="H367" i="8"/>
  <c r="G367" i="8"/>
  <c r="H366" i="8"/>
  <c r="G366" i="8"/>
  <c r="H365" i="8"/>
  <c r="G365" i="8"/>
  <c r="H364" i="8"/>
  <c r="G364" i="8"/>
  <c r="H363" i="8"/>
  <c r="G363" i="8"/>
  <c r="H362" i="8"/>
  <c r="G362" i="8"/>
  <c r="H361" i="8"/>
  <c r="G361" i="8"/>
  <c r="H360" i="8"/>
  <c r="G360" i="8"/>
  <c r="H359" i="8"/>
  <c r="G359" i="8"/>
  <c r="H358" i="8"/>
  <c r="G358" i="8"/>
  <c r="H357" i="8"/>
  <c r="G357" i="8"/>
  <c r="H356" i="8"/>
  <c r="G356" i="8"/>
  <c r="H355" i="8"/>
  <c r="G355" i="8"/>
  <c r="H354" i="8"/>
  <c r="G354" i="8"/>
  <c r="H353" i="8"/>
  <c r="G353" i="8"/>
  <c r="H352" i="8"/>
  <c r="G352" i="8"/>
  <c r="H351" i="8"/>
  <c r="G351" i="8"/>
  <c r="H350" i="8"/>
  <c r="G350" i="8"/>
  <c r="H349" i="8"/>
  <c r="G349" i="8"/>
  <c r="H348" i="8"/>
  <c r="G348" i="8"/>
  <c r="H347" i="8"/>
  <c r="G347" i="8"/>
  <c r="H346" i="8"/>
  <c r="G346" i="8"/>
  <c r="H345" i="8"/>
  <c r="G345" i="8"/>
  <c r="H344" i="8"/>
  <c r="G344" i="8"/>
  <c r="H343" i="8"/>
  <c r="G343" i="8"/>
  <c r="H342" i="8"/>
  <c r="G342" i="8"/>
  <c r="H341" i="8"/>
  <c r="G341" i="8"/>
  <c r="H340" i="8"/>
  <c r="G340" i="8"/>
  <c r="H339" i="8"/>
  <c r="G339" i="8"/>
  <c r="H338" i="8"/>
  <c r="G338" i="8"/>
  <c r="H337" i="8"/>
  <c r="G337" i="8"/>
  <c r="H336" i="8"/>
  <c r="G336" i="8"/>
  <c r="H335" i="8"/>
  <c r="G335" i="8"/>
  <c r="H334" i="8"/>
  <c r="G334" i="8"/>
  <c r="H333" i="8"/>
  <c r="G333" i="8"/>
  <c r="H332" i="8"/>
  <c r="G332" i="8"/>
  <c r="H331" i="8"/>
  <c r="G331" i="8"/>
  <c r="H330" i="8"/>
  <c r="G330" i="8"/>
  <c r="H329" i="8"/>
  <c r="G329" i="8"/>
  <c r="H328" i="8"/>
  <c r="G328" i="8"/>
  <c r="H327" i="8"/>
  <c r="G327" i="8"/>
  <c r="H326" i="8"/>
  <c r="G326" i="8"/>
  <c r="H325" i="8"/>
  <c r="G325" i="8"/>
  <c r="H324" i="8"/>
  <c r="G324" i="8"/>
  <c r="H323" i="8"/>
  <c r="G323" i="8"/>
  <c r="H322" i="8"/>
  <c r="G322" i="8"/>
  <c r="H321" i="8"/>
  <c r="G321" i="8"/>
  <c r="H320" i="8"/>
  <c r="G320" i="8"/>
  <c r="H319" i="8"/>
  <c r="G319" i="8"/>
  <c r="H318" i="8"/>
  <c r="G318" i="8"/>
  <c r="H317" i="8"/>
  <c r="G317" i="8"/>
  <c r="H316" i="8"/>
  <c r="G316" i="8"/>
  <c r="H315" i="8"/>
  <c r="G315" i="8"/>
  <c r="H314" i="8"/>
  <c r="G314" i="8"/>
  <c r="H313" i="8"/>
  <c r="G313" i="8"/>
  <c r="H312" i="8"/>
  <c r="G312" i="8"/>
  <c r="H311" i="8"/>
  <c r="G311" i="8"/>
  <c r="H310" i="8"/>
  <c r="G310" i="8"/>
  <c r="H309" i="8"/>
  <c r="G309" i="8"/>
  <c r="H308" i="8"/>
  <c r="G308" i="8"/>
  <c r="H307" i="8"/>
  <c r="G307" i="8"/>
  <c r="H306" i="8"/>
  <c r="G306" i="8"/>
  <c r="H305" i="8"/>
  <c r="G305" i="8"/>
  <c r="H304" i="8"/>
  <c r="G304" i="8"/>
  <c r="H303" i="8"/>
  <c r="G303" i="8"/>
  <c r="H302" i="8"/>
  <c r="G302" i="8"/>
  <c r="H301" i="8"/>
  <c r="G301" i="8"/>
  <c r="H300" i="8"/>
  <c r="G300" i="8"/>
  <c r="H299" i="8"/>
  <c r="G299" i="8"/>
  <c r="H298" i="8"/>
  <c r="G298" i="8"/>
  <c r="H297" i="8"/>
  <c r="G297" i="8"/>
  <c r="H296" i="8"/>
  <c r="G296" i="8"/>
  <c r="H295" i="8"/>
  <c r="G295" i="8"/>
  <c r="H294" i="8"/>
  <c r="G294" i="8"/>
  <c r="H293" i="8"/>
  <c r="G293" i="8"/>
  <c r="H292" i="8"/>
  <c r="G292" i="8"/>
  <c r="H291" i="8"/>
  <c r="G291" i="8"/>
  <c r="H290" i="8"/>
  <c r="G290" i="8"/>
  <c r="H289" i="8"/>
  <c r="G289" i="8"/>
  <c r="H288" i="8"/>
  <c r="G288" i="8"/>
  <c r="H287" i="8"/>
  <c r="G287" i="8"/>
  <c r="H286" i="8"/>
  <c r="G286" i="8"/>
  <c r="H285" i="8"/>
  <c r="G285" i="8"/>
  <c r="H284" i="8"/>
  <c r="G284" i="8"/>
  <c r="H283" i="8"/>
  <c r="G283" i="8"/>
  <c r="H282" i="8"/>
  <c r="G282" i="8"/>
  <c r="H281" i="8"/>
  <c r="G281" i="8"/>
  <c r="H280" i="8"/>
  <c r="G280" i="8"/>
  <c r="H279" i="8"/>
  <c r="G279" i="8"/>
  <c r="H278" i="8"/>
  <c r="G278" i="8"/>
  <c r="H277" i="8"/>
  <c r="G277" i="8"/>
  <c r="H276" i="8"/>
  <c r="G276" i="8"/>
  <c r="H275" i="8"/>
  <c r="G275" i="8"/>
  <c r="H274" i="8"/>
  <c r="G274" i="8"/>
  <c r="H273" i="8"/>
  <c r="G273" i="8"/>
  <c r="H272" i="8"/>
  <c r="G272" i="8"/>
  <c r="H271" i="8"/>
  <c r="G271" i="8"/>
  <c r="H270" i="8"/>
  <c r="G270" i="8"/>
  <c r="H269" i="8"/>
  <c r="G269" i="8"/>
  <c r="H267" i="8"/>
  <c r="G267" i="8"/>
  <c r="H266" i="8"/>
  <c r="G266" i="8"/>
  <c r="H265" i="8"/>
  <c r="G265" i="8"/>
  <c r="H264" i="8"/>
  <c r="G264" i="8"/>
  <c r="H263" i="8"/>
  <c r="G263" i="8"/>
  <c r="H262" i="8"/>
  <c r="G262" i="8"/>
  <c r="H261" i="8"/>
  <c r="G261" i="8"/>
  <c r="H260" i="8"/>
  <c r="G260" i="8"/>
  <c r="H259" i="8"/>
  <c r="G259" i="8"/>
  <c r="H258" i="8"/>
  <c r="G258" i="8"/>
  <c r="H257" i="8"/>
  <c r="G257" i="8"/>
  <c r="H256" i="8"/>
  <c r="G256" i="8"/>
  <c r="H255" i="8"/>
  <c r="G255" i="8"/>
  <c r="H254" i="8"/>
  <c r="G254" i="8"/>
  <c r="H253" i="8"/>
  <c r="G253" i="8"/>
  <c r="H252" i="8"/>
  <c r="G252" i="8"/>
  <c r="H251" i="8"/>
  <c r="G251" i="8"/>
  <c r="H250" i="8"/>
  <c r="G250" i="8"/>
  <c r="H249" i="8"/>
  <c r="G249" i="8"/>
  <c r="H248" i="8"/>
  <c r="G248" i="8"/>
  <c r="H247" i="8"/>
  <c r="G247" i="8"/>
  <c r="H246" i="8"/>
  <c r="G246" i="8"/>
  <c r="H245" i="8"/>
  <c r="G245" i="8"/>
  <c r="H244" i="8"/>
  <c r="G244" i="8"/>
  <c r="H243" i="8"/>
  <c r="G243" i="8"/>
  <c r="H242" i="8"/>
  <c r="G242" i="8"/>
  <c r="H241" i="8"/>
  <c r="G241" i="8"/>
  <c r="H240" i="8"/>
  <c r="G240" i="8"/>
  <c r="H239" i="8"/>
  <c r="G239" i="8"/>
  <c r="H238" i="8"/>
  <c r="G238" i="8"/>
  <c r="H237" i="8"/>
  <c r="G237" i="8"/>
  <c r="H236" i="8"/>
  <c r="G236" i="8"/>
  <c r="H235" i="8"/>
  <c r="G235" i="8"/>
  <c r="H234" i="8"/>
  <c r="G234" i="8"/>
  <c r="H233" i="8"/>
  <c r="G233" i="8"/>
  <c r="H232" i="8"/>
  <c r="G232" i="8"/>
  <c r="H231" i="8"/>
  <c r="G231" i="8"/>
  <c r="H230" i="8"/>
  <c r="G230" i="8"/>
  <c r="H229" i="8"/>
  <c r="G229" i="8"/>
  <c r="H228" i="8"/>
  <c r="G228" i="8"/>
  <c r="H227" i="8"/>
  <c r="G227" i="8"/>
  <c r="H226" i="8"/>
  <c r="G226" i="8"/>
  <c r="H225" i="8"/>
  <c r="G225" i="8"/>
  <c r="H224" i="8"/>
  <c r="G224" i="8"/>
  <c r="H223" i="8"/>
  <c r="G223" i="8"/>
  <c r="H222" i="8"/>
  <c r="G222" i="8"/>
  <c r="H221" i="8"/>
  <c r="G221" i="8"/>
  <c r="H220" i="8"/>
  <c r="G220" i="8"/>
  <c r="H219" i="8"/>
  <c r="G219" i="8"/>
  <c r="H218" i="8"/>
  <c r="G218" i="8"/>
  <c r="H217" i="8"/>
  <c r="G217" i="8"/>
  <c r="H216" i="8"/>
  <c r="G216" i="8"/>
  <c r="H215" i="8"/>
  <c r="G215" i="8"/>
  <c r="H214" i="8"/>
  <c r="G214" i="8"/>
  <c r="H213" i="8"/>
  <c r="G213" i="8"/>
  <c r="H212" i="8"/>
  <c r="G212" i="8"/>
  <c r="H211" i="8"/>
  <c r="G211" i="8"/>
  <c r="H210" i="8"/>
  <c r="G210" i="8"/>
  <c r="H209" i="8"/>
  <c r="G209" i="8"/>
  <c r="H208" i="8"/>
  <c r="G208" i="8"/>
  <c r="H207" i="8"/>
  <c r="G207" i="8"/>
  <c r="H206" i="8"/>
  <c r="G206" i="8"/>
  <c r="H205" i="8"/>
  <c r="G205" i="8"/>
  <c r="H204" i="8"/>
  <c r="G204" i="8"/>
  <c r="H203" i="8"/>
  <c r="G203" i="8"/>
  <c r="H202" i="8"/>
  <c r="G202" i="8"/>
  <c r="H201" i="8"/>
  <c r="G201" i="8"/>
  <c r="H200" i="8"/>
  <c r="G200" i="8"/>
  <c r="H199" i="8"/>
  <c r="G199" i="8"/>
  <c r="H198" i="8"/>
  <c r="G198" i="8"/>
  <c r="H197" i="8"/>
  <c r="G197" i="8"/>
  <c r="H196" i="8"/>
  <c r="G196" i="8"/>
  <c r="H195" i="8"/>
  <c r="G195" i="8"/>
  <c r="H194" i="8"/>
  <c r="G194" i="8"/>
  <c r="H193" i="8"/>
  <c r="G193" i="8"/>
  <c r="H192" i="8"/>
  <c r="G192" i="8"/>
  <c r="H191" i="8"/>
  <c r="G191" i="8"/>
  <c r="H190" i="8"/>
  <c r="G190" i="8"/>
  <c r="H189" i="8"/>
  <c r="G189" i="8"/>
  <c r="H188" i="8"/>
  <c r="G188" i="8"/>
  <c r="H187" i="8"/>
  <c r="G187" i="8"/>
  <c r="H186" i="8"/>
  <c r="G186" i="8"/>
  <c r="H185" i="8"/>
  <c r="G185" i="8"/>
  <c r="H184" i="8"/>
  <c r="G184" i="8"/>
  <c r="H183" i="8"/>
  <c r="G183" i="8"/>
  <c r="H182" i="8"/>
  <c r="G182" i="8"/>
  <c r="H181" i="8"/>
  <c r="G181" i="8"/>
  <c r="H180" i="8"/>
  <c r="G180" i="8"/>
  <c r="H179" i="8"/>
  <c r="G179" i="8"/>
  <c r="H178" i="8"/>
  <c r="G178" i="8"/>
  <c r="H177" i="8"/>
  <c r="G177" i="8"/>
  <c r="H176" i="8"/>
  <c r="G176" i="8"/>
  <c r="H174" i="8"/>
  <c r="G174" i="8"/>
  <c r="H173" i="8"/>
  <c r="G173" i="8"/>
  <c r="H172" i="8"/>
  <c r="G172" i="8"/>
  <c r="H171" i="8"/>
  <c r="G171" i="8"/>
  <c r="H170" i="8"/>
  <c r="G170" i="8"/>
  <c r="H169" i="8"/>
  <c r="G169" i="8"/>
  <c r="H168" i="8"/>
  <c r="G168" i="8"/>
  <c r="H167" i="8"/>
  <c r="G167" i="8"/>
  <c r="H166" i="8"/>
  <c r="G166" i="8"/>
  <c r="H165" i="8"/>
  <c r="G165" i="8"/>
  <c r="H164" i="8"/>
  <c r="G164" i="8"/>
  <c r="H163" i="8"/>
  <c r="G163" i="8"/>
  <c r="H162" i="8"/>
  <c r="G162" i="8"/>
  <c r="H161" i="8"/>
  <c r="G161" i="8"/>
  <c r="H160" i="8"/>
  <c r="G160" i="8"/>
  <c r="H159" i="8"/>
  <c r="G159" i="8"/>
  <c r="H158" i="8"/>
  <c r="G158" i="8"/>
  <c r="H157" i="8"/>
  <c r="G157" i="8"/>
  <c r="H156" i="8"/>
  <c r="G156" i="8"/>
  <c r="H155" i="8"/>
  <c r="G155" i="8"/>
  <c r="H154" i="8"/>
  <c r="G154" i="8"/>
  <c r="H153" i="8"/>
  <c r="G153" i="8"/>
  <c r="H152" i="8"/>
  <c r="G152" i="8"/>
  <c r="H151" i="8"/>
  <c r="G151" i="8"/>
  <c r="H150" i="8"/>
  <c r="G150" i="8"/>
  <c r="H149" i="8"/>
  <c r="G149" i="8"/>
  <c r="H148" i="8"/>
  <c r="G148" i="8"/>
  <c r="H147" i="8"/>
  <c r="G147" i="8"/>
  <c r="H146" i="8"/>
  <c r="G146" i="8"/>
  <c r="H145" i="8"/>
  <c r="G145" i="8"/>
  <c r="H144" i="8"/>
  <c r="G144" i="8"/>
  <c r="H143" i="8"/>
  <c r="G143" i="8"/>
  <c r="H142" i="8"/>
  <c r="G142" i="8"/>
  <c r="H141" i="8"/>
  <c r="G141" i="8"/>
  <c r="H140" i="8"/>
  <c r="G140" i="8"/>
  <c r="H139" i="8"/>
  <c r="G139" i="8"/>
  <c r="H138" i="8"/>
  <c r="G138" i="8"/>
  <c r="H137" i="8"/>
  <c r="G137" i="8"/>
  <c r="H136" i="8"/>
  <c r="G136" i="8"/>
  <c r="H135" i="8"/>
  <c r="G135" i="8"/>
  <c r="H134" i="8"/>
  <c r="G134" i="8"/>
  <c r="H133" i="8"/>
  <c r="G133" i="8"/>
  <c r="H132" i="8"/>
  <c r="G132" i="8"/>
  <c r="H131" i="8"/>
  <c r="G131" i="8"/>
  <c r="H130" i="8"/>
  <c r="G130" i="8"/>
  <c r="H129" i="8"/>
  <c r="G129" i="8"/>
  <c r="H128" i="8"/>
  <c r="G128" i="8"/>
  <c r="H127" i="8"/>
  <c r="G127" i="8"/>
  <c r="H126" i="8"/>
  <c r="G126" i="8"/>
  <c r="H125" i="8"/>
  <c r="G125" i="8"/>
  <c r="H124" i="8"/>
  <c r="G124" i="8"/>
  <c r="H123" i="8"/>
  <c r="G123" i="8"/>
  <c r="H122" i="8"/>
  <c r="G122" i="8"/>
  <c r="H121" i="8"/>
  <c r="G121" i="8"/>
  <c r="H120" i="8"/>
  <c r="G120" i="8"/>
  <c r="H119" i="8"/>
  <c r="G119" i="8"/>
  <c r="H118" i="8"/>
  <c r="G118" i="8"/>
  <c r="H117" i="8"/>
  <c r="G117" i="8"/>
  <c r="H116" i="8"/>
  <c r="G116" i="8"/>
  <c r="H115" i="8"/>
  <c r="G115" i="8"/>
  <c r="H114" i="8"/>
  <c r="G114" i="8"/>
  <c r="H113" i="8"/>
  <c r="G113" i="8"/>
  <c r="H112" i="8"/>
  <c r="G112" i="8"/>
  <c r="H111" i="8"/>
  <c r="G111" i="8"/>
  <c r="H110" i="8"/>
  <c r="G110" i="8"/>
  <c r="H109" i="8"/>
  <c r="G109" i="8"/>
  <c r="H108" i="8"/>
  <c r="G108" i="8"/>
  <c r="H107" i="8"/>
  <c r="G107" i="8"/>
  <c r="H106" i="8"/>
  <c r="G106" i="8"/>
  <c r="H105" i="8"/>
  <c r="G105" i="8"/>
  <c r="H104" i="8"/>
  <c r="G104" i="8"/>
  <c r="H103" i="8"/>
  <c r="G103" i="8"/>
  <c r="H102" i="8"/>
  <c r="G102" i="8"/>
  <c r="H101" i="8"/>
  <c r="G101" i="8"/>
  <c r="H100" i="8"/>
  <c r="G100" i="8"/>
  <c r="H99" i="8"/>
  <c r="G99" i="8"/>
  <c r="H98" i="8"/>
  <c r="G98" i="8"/>
  <c r="H97" i="8"/>
  <c r="G97" i="8"/>
  <c r="H96" i="8"/>
  <c r="G96" i="8"/>
  <c r="H95" i="8"/>
  <c r="G95" i="8"/>
  <c r="H94" i="8"/>
  <c r="G94" i="8"/>
  <c r="H93" i="8"/>
  <c r="G93" i="8"/>
  <c r="H92" i="8"/>
  <c r="G92" i="8"/>
  <c r="H91" i="8"/>
  <c r="G91" i="8"/>
  <c r="H90" i="8"/>
  <c r="G90" i="8"/>
  <c r="H89" i="8"/>
  <c r="G89" i="8"/>
  <c r="H88" i="8"/>
  <c r="G88" i="8"/>
  <c r="H87" i="8"/>
  <c r="G87" i="8"/>
  <c r="H86" i="8"/>
  <c r="G86" i="8"/>
  <c r="H85" i="8"/>
  <c r="G85" i="8"/>
  <c r="H84" i="8"/>
  <c r="G84" i="8"/>
  <c r="H83" i="8"/>
  <c r="G83" i="8"/>
  <c r="H82" i="8"/>
  <c r="G82" i="8"/>
  <c r="H81" i="8"/>
  <c r="G81" i="8"/>
  <c r="H79" i="8"/>
  <c r="G79" i="8"/>
  <c r="H78" i="8"/>
  <c r="G78" i="8"/>
  <c r="H77" i="8"/>
  <c r="G77" i="8"/>
  <c r="H76" i="8"/>
  <c r="G76" i="8"/>
  <c r="H75" i="8"/>
  <c r="G75" i="8"/>
  <c r="H74" i="8"/>
  <c r="G74" i="8"/>
  <c r="H73" i="8"/>
  <c r="G73" i="8"/>
  <c r="H72" i="8"/>
  <c r="G72" i="8"/>
  <c r="H71" i="8"/>
  <c r="G71" i="8"/>
  <c r="H70" i="8"/>
  <c r="G70" i="8"/>
  <c r="H69" i="8"/>
  <c r="G69" i="8"/>
  <c r="H68" i="8"/>
  <c r="G68" i="8"/>
  <c r="H67" i="8"/>
  <c r="G67" i="8"/>
  <c r="H66" i="8"/>
  <c r="G66" i="8"/>
  <c r="H65" i="8"/>
  <c r="G65" i="8"/>
  <c r="H64" i="8"/>
  <c r="G64" i="8"/>
  <c r="H63" i="8"/>
  <c r="G63" i="8"/>
  <c r="H62" i="8"/>
  <c r="G62" i="8"/>
  <c r="H61" i="8"/>
  <c r="G61" i="8"/>
  <c r="H60" i="8"/>
  <c r="G60" i="8"/>
  <c r="H59" i="8"/>
  <c r="G59" i="8"/>
  <c r="H58" i="8"/>
  <c r="G58" i="8"/>
  <c r="H57" i="8"/>
  <c r="G57" i="8"/>
  <c r="H56" i="8"/>
  <c r="G56" i="8"/>
  <c r="H55" i="8"/>
  <c r="G55" i="8"/>
  <c r="H54" i="8"/>
  <c r="G54" i="8"/>
  <c r="H53" i="8"/>
  <c r="G53" i="8"/>
  <c r="H52" i="8"/>
  <c r="G52" i="8"/>
  <c r="H51" i="8"/>
  <c r="G51" i="8"/>
  <c r="H50" i="8"/>
  <c r="G50" i="8"/>
  <c r="H49" i="8"/>
  <c r="G49" i="8"/>
  <c r="H48" i="8"/>
  <c r="G48" i="8"/>
  <c r="H47" i="8"/>
  <c r="G47" i="8"/>
  <c r="H46" i="8"/>
  <c r="G46" i="8"/>
  <c r="H45" i="8"/>
  <c r="G45" i="8"/>
  <c r="H44" i="8"/>
  <c r="G44" i="8"/>
  <c r="H43" i="8"/>
  <c r="G43" i="8"/>
  <c r="H42" i="8"/>
  <c r="G42" i="8"/>
  <c r="H41" i="8"/>
  <c r="G41" i="8"/>
  <c r="H40" i="8"/>
  <c r="G40" i="8"/>
  <c r="H39" i="8"/>
  <c r="G39" i="8"/>
  <c r="H38" i="8"/>
  <c r="G38" i="8"/>
  <c r="H37" i="8"/>
  <c r="G37" i="8"/>
  <c r="H36" i="8"/>
  <c r="G36" i="8"/>
  <c r="H35" i="8"/>
  <c r="G35" i="8"/>
  <c r="H34" i="8"/>
  <c r="G34" i="8"/>
  <c r="H33" i="8"/>
  <c r="G33" i="8"/>
  <c r="H32" i="8"/>
  <c r="G32" i="8"/>
  <c r="H31" i="8"/>
  <c r="G31" i="8"/>
  <c r="H30" i="8"/>
  <c r="G30" i="8"/>
  <c r="H29" i="8"/>
  <c r="G29" i="8"/>
  <c r="H28" i="8"/>
  <c r="G28" i="8"/>
  <c r="H27" i="8"/>
  <c r="G27" i="8"/>
  <c r="H26" i="8"/>
  <c r="G26" i="8"/>
  <c r="H25" i="8"/>
  <c r="G25" i="8"/>
  <c r="H24" i="8"/>
  <c r="G24" i="8"/>
  <c r="H23" i="8"/>
  <c r="G23" i="8"/>
  <c r="H22" i="8"/>
  <c r="G22" i="8"/>
  <c r="H21" i="8"/>
  <c r="G21" i="8"/>
  <c r="H20" i="8"/>
  <c r="G20" i="8"/>
  <c r="H19" i="8"/>
  <c r="G19" i="8"/>
  <c r="H18" i="8"/>
  <c r="G18" i="8"/>
  <c r="H17" i="8"/>
  <c r="G17" i="8"/>
  <c r="H16" i="8"/>
  <c r="G16" i="8"/>
  <c r="H15" i="8"/>
  <c r="G15" i="8"/>
  <c r="H14" i="8"/>
  <c r="G14" i="8"/>
  <c r="H13" i="8"/>
  <c r="G13" i="8"/>
  <c r="H12" i="8"/>
  <c r="G12" i="8"/>
  <c r="H11" i="8"/>
  <c r="H553" i="8" s="1"/>
  <c r="G11" i="8"/>
  <c r="H10" i="8"/>
  <c r="G10" i="8"/>
  <c r="H9" i="8"/>
  <c r="G9" i="8"/>
  <c r="I113" i="10" l="1"/>
  <c r="K284" i="11"/>
  <c r="F10" i="9" s="1"/>
  <c r="F13" i="9" s="1"/>
  <c r="I284" i="11"/>
  <c r="G553" i="8"/>
  <c r="G554" i="8" s="1"/>
  <c r="G16" i="1" s="1"/>
  <c r="F9" i="9" l="1"/>
  <c r="I285" i="11"/>
  <c r="K203" i="7"/>
  <c r="I203" i="7"/>
  <c r="G203" i="7"/>
  <c r="K202" i="7"/>
  <c r="I202" i="7"/>
  <c r="G202" i="7"/>
  <c r="K201" i="7"/>
  <c r="I201" i="7"/>
  <c r="G201" i="7"/>
  <c r="K200" i="7"/>
  <c r="I200" i="7"/>
  <c r="G200" i="7"/>
  <c r="K199" i="7"/>
  <c r="I199" i="7"/>
  <c r="G199" i="7"/>
  <c r="K198" i="7"/>
  <c r="I198" i="7"/>
  <c r="G198" i="7"/>
  <c r="K197" i="7"/>
  <c r="I197" i="7"/>
  <c r="G197" i="7"/>
  <c r="K196" i="7"/>
  <c r="I196" i="7"/>
  <c r="G196" i="7"/>
  <c r="K195" i="7"/>
  <c r="K194" i="7" s="1"/>
  <c r="I195" i="7"/>
  <c r="G195" i="7"/>
  <c r="K192" i="7"/>
  <c r="I192" i="7"/>
  <c r="G192" i="7"/>
  <c r="K191" i="7"/>
  <c r="I191" i="7"/>
  <c r="G191" i="7"/>
  <c r="K190" i="7"/>
  <c r="I190" i="7"/>
  <c r="G190" i="7"/>
  <c r="K189" i="7"/>
  <c r="I189" i="7"/>
  <c r="G189" i="7"/>
  <c r="K188" i="7"/>
  <c r="I188" i="7"/>
  <c r="G188" i="7"/>
  <c r="K187" i="7"/>
  <c r="I187" i="7"/>
  <c r="G187" i="7"/>
  <c r="K186" i="7"/>
  <c r="I186" i="7"/>
  <c r="G186" i="7"/>
  <c r="K185" i="7"/>
  <c r="I185" i="7"/>
  <c r="G185" i="7"/>
  <c r="K184" i="7"/>
  <c r="I184" i="7"/>
  <c r="G184" i="7"/>
  <c r="K183" i="7"/>
  <c r="I183" i="7"/>
  <c r="G183" i="7"/>
  <c r="K182" i="7"/>
  <c r="I182" i="7"/>
  <c r="G182" i="7"/>
  <c r="K181" i="7"/>
  <c r="I181" i="7"/>
  <c r="G181" i="7"/>
  <c r="K180" i="7"/>
  <c r="I180" i="7"/>
  <c r="G180" i="7"/>
  <c r="G179" i="7" s="1"/>
  <c r="K178" i="7"/>
  <c r="I178" i="7"/>
  <c r="G178" i="7"/>
  <c r="K177" i="7"/>
  <c r="I177" i="7"/>
  <c r="G177" i="7"/>
  <c r="K176" i="7"/>
  <c r="I176" i="7"/>
  <c r="G176" i="7"/>
  <c r="K175" i="7"/>
  <c r="I175" i="7"/>
  <c r="G175" i="7"/>
  <c r="K174" i="7"/>
  <c r="I174" i="7"/>
  <c r="G174" i="7"/>
  <c r="K173" i="7"/>
  <c r="I173" i="7"/>
  <c r="G173" i="7"/>
  <c r="K172" i="7"/>
  <c r="I172" i="7"/>
  <c r="G172" i="7"/>
  <c r="K171" i="7"/>
  <c r="I171" i="7"/>
  <c r="G171" i="7"/>
  <c r="K170" i="7"/>
  <c r="I170" i="7"/>
  <c r="G170" i="7"/>
  <c r="K169" i="7"/>
  <c r="I169" i="7"/>
  <c r="G169" i="7"/>
  <c r="K168" i="7"/>
  <c r="I168" i="7"/>
  <c r="G168" i="7"/>
  <c r="K167" i="7"/>
  <c r="I167" i="7"/>
  <c r="G167" i="7"/>
  <c r="K166" i="7"/>
  <c r="I166" i="7"/>
  <c r="G166" i="7"/>
  <c r="K165" i="7"/>
  <c r="I165" i="7"/>
  <c r="G165" i="7"/>
  <c r="K164" i="7"/>
  <c r="I164" i="7"/>
  <c r="G164" i="7"/>
  <c r="K163" i="7"/>
  <c r="I163" i="7"/>
  <c r="G163" i="7"/>
  <c r="K162" i="7"/>
  <c r="I162" i="7"/>
  <c r="G162" i="7"/>
  <c r="K161" i="7"/>
  <c r="I161" i="7"/>
  <c r="G161" i="7"/>
  <c r="K160" i="7"/>
  <c r="I160" i="7"/>
  <c r="G160" i="7"/>
  <c r="K159" i="7"/>
  <c r="I159" i="7"/>
  <c r="G159" i="7"/>
  <c r="K158" i="7"/>
  <c r="I158" i="7"/>
  <c r="G158" i="7"/>
  <c r="K157" i="7"/>
  <c r="I157" i="7"/>
  <c r="G157" i="7"/>
  <c r="K156" i="7"/>
  <c r="I156" i="7"/>
  <c r="G156" i="7"/>
  <c r="K155" i="7"/>
  <c r="I155" i="7"/>
  <c r="G155" i="7"/>
  <c r="K154" i="7"/>
  <c r="I154" i="7"/>
  <c r="G154" i="7"/>
  <c r="K153" i="7"/>
  <c r="I153" i="7"/>
  <c r="G153" i="7"/>
  <c r="K151" i="7"/>
  <c r="I151" i="7"/>
  <c r="G151" i="7"/>
  <c r="K150" i="7"/>
  <c r="I150" i="7"/>
  <c r="G150" i="7"/>
  <c r="K149" i="7"/>
  <c r="I149" i="7"/>
  <c r="G149" i="7"/>
  <c r="K148" i="7"/>
  <c r="I148" i="7"/>
  <c r="G148" i="7"/>
  <c r="K147" i="7"/>
  <c r="I147" i="7"/>
  <c r="G147" i="7"/>
  <c r="K146" i="7"/>
  <c r="I146" i="7"/>
  <c r="G146" i="7"/>
  <c r="K145" i="7"/>
  <c r="I145" i="7"/>
  <c r="G145" i="7"/>
  <c r="K144" i="7"/>
  <c r="I144" i="7"/>
  <c r="G144" i="7"/>
  <c r="K143" i="7"/>
  <c r="I143" i="7"/>
  <c r="G143" i="7"/>
  <c r="K142" i="7"/>
  <c r="I142" i="7"/>
  <c r="G142" i="7"/>
  <c r="K141" i="7"/>
  <c r="I141" i="7"/>
  <c r="G141" i="7"/>
  <c r="K140" i="7"/>
  <c r="I140" i="7"/>
  <c r="G140" i="7"/>
  <c r="K139" i="7"/>
  <c r="I139" i="7"/>
  <c r="G139" i="7"/>
  <c r="K138" i="7"/>
  <c r="I138" i="7"/>
  <c r="G138" i="7"/>
  <c r="K137" i="7"/>
  <c r="I137" i="7"/>
  <c r="G137" i="7"/>
  <c r="K136" i="7"/>
  <c r="I136" i="7"/>
  <c r="G136" i="7"/>
  <c r="K135" i="7"/>
  <c r="I135" i="7"/>
  <c r="G135" i="7"/>
  <c r="K134" i="7"/>
  <c r="I134" i="7"/>
  <c r="G134" i="7"/>
  <c r="K133" i="7"/>
  <c r="I133" i="7"/>
  <c r="G133" i="7"/>
  <c r="K132" i="7"/>
  <c r="I132" i="7"/>
  <c r="G132" i="7"/>
  <c r="K131" i="7"/>
  <c r="I131" i="7"/>
  <c r="G131" i="7"/>
  <c r="K130" i="7"/>
  <c r="I130" i="7"/>
  <c r="G130" i="7"/>
  <c r="K129" i="7"/>
  <c r="I129" i="7"/>
  <c r="G129" i="7"/>
  <c r="K128" i="7"/>
  <c r="I128" i="7"/>
  <c r="G128" i="7"/>
  <c r="K127" i="7"/>
  <c r="I127" i="7"/>
  <c r="G127" i="7"/>
  <c r="K126" i="7"/>
  <c r="I126" i="7"/>
  <c r="G126" i="7"/>
  <c r="K125" i="7"/>
  <c r="I125" i="7"/>
  <c r="G125" i="7"/>
  <c r="K124" i="7"/>
  <c r="I124" i="7"/>
  <c r="G124" i="7"/>
  <c r="K123" i="7"/>
  <c r="I123" i="7"/>
  <c r="G123" i="7"/>
  <c r="K122" i="7"/>
  <c r="I122" i="7"/>
  <c r="G122" i="7"/>
  <c r="K121" i="7"/>
  <c r="I121" i="7"/>
  <c r="G121" i="7"/>
  <c r="K120" i="7"/>
  <c r="I120" i="7"/>
  <c r="G120" i="7"/>
  <c r="K119" i="7"/>
  <c r="I119" i="7"/>
  <c r="G119" i="7"/>
  <c r="K118" i="7"/>
  <c r="I118" i="7"/>
  <c r="G118" i="7"/>
  <c r="G116" i="7" s="1"/>
  <c r="K117" i="7"/>
  <c r="I117" i="7"/>
  <c r="G117" i="7"/>
  <c r="K114" i="7"/>
  <c r="I114" i="7"/>
  <c r="G114" i="7"/>
  <c r="K113" i="7"/>
  <c r="I113" i="7"/>
  <c r="G113" i="7"/>
  <c r="K112" i="7"/>
  <c r="I112" i="7"/>
  <c r="G112" i="7"/>
  <c r="K111" i="7"/>
  <c r="I111" i="7"/>
  <c r="G111" i="7"/>
  <c r="K110" i="7"/>
  <c r="I110" i="7"/>
  <c r="G110" i="7"/>
  <c r="K109" i="7"/>
  <c r="I109" i="7"/>
  <c r="G109" i="7"/>
  <c r="K108" i="7"/>
  <c r="I108" i="7"/>
  <c r="G108" i="7"/>
  <c r="K107" i="7"/>
  <c r="I107" i="7"/>
  <c r="G107" i="7"/>
  <c r="K106" i="7"/>
  <c r="I106" i="7"/>
  <c r="G106" i="7"/>
  <c r="K105" i="7"/>
  <c r="I105" i="7"/>
  <c r="G105" i="7"/>
  <c r="K104" i="7"/>
  <c r="I104" i="7"/>
  <c r="G104" i="7"/>
  <c r="K103" i="7"/>
  <c r="I103" i="7"/>
  <c r="G103" i="7"/>
  <c r="K102" i="7"/>
  <c r="I102" i="7"/>
  <c r="G102" i="7"/>
  <c r="K101" i="7"/>
  <c r="I101" i="7"/>
  <c r="G101" i="7"/>
  <c r="K99" i="7"/>
  <c r="I99" i="7"/>
  <c r="G99" i="7"/>
  <c r="K97" i="7"/>
  <c r="I97" i="7"/>
  <c r="G97" i="7"/>
  <c r="K95" i="7"/>
  <c r="I95" i="7"/>
  <c r="G95" i="7"/>
  <c r="K93" i="7"/>
  <c r="I93" i="7"/>
  <c r="G93" i="7"/>
  <c r="K91" i="7"/>
  <c r="I91" i="7"/>
  <c r="G91" i="7"/>
  <c r="K89" i="7"/>
  <c r="I89" i="7"/>
  <c r="G89" i="7"/>
  <c r="K87" i="7"/>
  <c r="I87" i="7"/>
  <c r="G87" i="7"/>
  <c r="K85" i="7"/>
  <c r="I85" i="7"/>
  <c r="G85" i="7"/>
  <c r="K83" i="7"/>
  <c r="I83" i="7"/>
  <c r="G83" i="7"/>
  <c r="K81" i="7"/>
  <c r="I81" i="7"/>
  <c r="G81" i="7"/>
  <c r="K79" i="7"/>
  <c r="I79" i="7"/>
  <c r="G79" i="7"/>
  <c r="K77" i="7"/>
  <c r="I77" i="7"/>
  <c r="G77" i="7"/>
  <c r="K75" i="7"/>
  <c r="I75" i="7"/>
  <c r="G75" i="7"/>
  <c r="K73" i="7"/>
  <c r="I73" i="7"/>
  <c r="G73" i="7"/>
  <c r="K72" i="7"/>
  <c r="I72" i="7"/>
  <c r="G72" i="7"/>
  <c r="K71" i="7"/>
  <c r="I71" i="7"/>
  <c r="G71" i="7"/>
  <c r="K70" i="7"/>
  <c r="I70" i="7"/>
  <c r="G70" i="7"/>
  <c r="K69" i="7"/>
  <c r="I69" i="7"/>
  <c r="G69" i="7"/>
  <c r="K67" i="7"/>
  <c r="I67" i="7"/>
  <c r="G67" i="7"/>
  <c r="K66" i="7"/>
  <c r="I66" i="7"/>
  <c r="G66" i="7"/>
  <c r="K65" i="7"/>
  <c r="I65" i="7"/>
  <c r="G65" i="7"/>
  <c r="K64" i="7"/>
  <c r="I64" i="7"/>
  <c r="G64" i="7"/>
  <c r="K63" i="7"/>
  <c r="I63" i="7"/>
  <c r="G63" i="7"/>
  <c r="K62" i="7"/>
  <c r="I62" i="7"/>
  <c r="G62" i="7"/>
  <c r="K61" i="7"/>
  <c r="I61" i="7"/>
  <c r="G61" i="7"/>
  <c r="K60" i="7"/>
  <c r="I60" i="7"/>
  <c r="G60" i="7"/>
  <c r="K59" i="7"/>
  <c r="I59" i="7"/>
  <c r="G59" i="7"/>
  <c r="K58" i="7"/>
  <c r="I58" i="7"/>
  <c r="G58" i="7"/>
  <c r="K57" i="7"/>
  <c r="I57" i="7"/>
  <c r="G57" i="7"/>
  <c r="K56" i="7"/>
  <c r="I56" i="7"/>
  <c r="G56" i="7"/>
  <c r="K55" i="7"/>
  <c r="I55" i="7"/>
  <c r="G55" i="7"/>
  <c r="K54" i="7"/>
  <c r="I54" i="7"/>
  <c r="G54" i="7"/>
  <c r="K53" i="7"/>
  <c r="I53" i="7"/>
  <c r="G53" i="7"/>
  <c r="K52" i="7"/>
  <c r="I52" i="7"/>
  <c r="G52" i="7"/>
  <c r="K51" i="7"/>
  <c r="I51" i="7"/>
  <c r="G51" i="7"/>
  <c r="K50" i="7"/>
  <c r="I50" i="7"/>
  <c r="G50" i="7"/>
  <c r="K49" i="7"/>
  <c r="I49" i="7"/>
  <c r="G49" i="7"/>
  <c r="K48" i="7"/>
  <c r="I48" i="7"/>
  <c r="G48" i="7"/>
  <c r="K47" i="7"/>
  <c r="I47" i="7"/>
  <c r="G47" i="7"/>
  <c r="K46" i="7"/>
  <c r="I46" i="7"/>
  <c r="G46" i="7"/>
  <c r="K45" i="7"/>
  <c r="I45" i="7"/>
  <c r="G45" i="7"/>
  <c r="K44" i="7"/>
  <c r="I44" i="7"/>
  <c r="G44" i="7"/>
  <c r="K43" i="7"/>
  <c r="I43" i="7"/>
  <c r="G43" i="7"/>
  <c r="K42" i="7"/>
  <c r="I42" i="7"/>
  <c r="G42" i="7"/>
  <c r="K39" i="7"/>
  <c r="I39" i="7"/>
  <c r="G39" i="7"/>
  <c r="K38" i="7"/>
  <c r="I38" i="7"/>
  <c r="G38" i="7"/>
  <c r="K37" i="7"/>
  <c r="I37" i="7"/>
  <c r="G37" i="7"/>
  <c r="K36" i="7"/>
  <c r="I36" i="7"/>
  <c r="G36" i="7"/>
  <c r="K35" i="7"/>
  <c r="I35" i="7"/>
  <c r="G35" i="7"/>
  <c r="K34" i="7"/>
  <c r="I34" i="7"/>
  <c r="G34" i="7"/>
  <c r="K33" i="7"/>
  <c r="I33" i="7"/>
  <c r="G33" i="7"/>
  <c r="K32" i="7"/>
  <c r="I32" i="7"/>
  <c r="G32" i="7"/>
  <c r="K31" i="7"/>
  <c r="I31" i="7"/>
  <c r="G31" i="7"/>
  <c r="K30" i="7"/>
  <c r="I30" i="7"/>
  <c r="G30" i="7"/>
  <c r="K29" i="7"/>
  <c r="I29" i="7"/>
  <c r="G29" i="7"/>
  <c r="K28" i="7"/>
  <c r="I28" i="7"/>
  <c r="G28" i="7"/>
  <c r="K27" i="7"/>
  <c r="I27" i="7"/>
  <c r="G27" i="7"/>
  <c r="K26" i="7"/>
  <c r="I26" i="7"/>
  <c r="G26" i="7"/>
  <c r="K25" i="7"/>
  <c r="I25" i="7"/>
  <c r="G25" i="7"/>
  <c r="K24" i="7"/>
  <c r="I24" i="7"/>
  <c r="G24" i="7"/>
  <c r="K20" i="7"/>
  <c r="I20" i="7"/>
  <c r="G20" i="7"/>
  <c r="K19" i="7"/>
  <c r="I19" i="7"/>
  <c r="G19" i="7"/>
  <c r="K18" i="7"/>
  <c r="I18" i="7"/>
  <c r="G18" i="7"/>
  <c r="K17" i="7"/>
  <c r="I17" i="7"/>
  <c r="G17" i="7"/>
  <c r="K16" i="7"/>
  <c r="I16" i="7"/>
  <c r="G16" i="7"/>
  <c r="K15" i="7"/>
  <c r="I15" i="7"/>
  <c r="G15" i="7"/>
  <c r="K14" i="7"/>
  <c r="I14" i="7"/>
  <c r="G14" i="7"/>
  <c r="K13" i="7"/>
  <c r="I13" i="7"/>
  <c r="G13" i="7"/>
  <c r="E21" i="7" s="1"/>
  <c r="K21" i="7" s="1"/>
  <c r="K11" i="7"/>
  <c r="K8" i="7" s="1"/>
  <c r="I11" i="7"/>
  <c r="G11" i="7"/>
  <c r="K9" i="7"/>
  <c r="I9" i="7"/>
  <c r="I8" i="7" s="1"/>
  <c r="G9" i="7"/>
  <c r="E115" i="7" l="1"/>
  <c r="G21" i="7"/>
  <c r="G12" i="7" s="1"/>
  <c r="I21" i="7"/>
  <c r="G8" i="7"/>
  <c r="G194" i="7"/>
  <c r="G152" i="7"/>
  <c r="G41" i="7"/>
  <c r="G23" i="7"/>
  <c r="F12" i="9"/>
  <c r="F11" i="9"/>
  <c r="I152" i="7"/>
  <c r="I179" i="7"/>
  <c r="I116" i="7"/>
  <c r="K12" i="7"/>
  <c r="K116" i="7"/>
  <c r="K179" i="7"/>
  <c r="I23" i="7"/>
  <c r="I41" i="7"/>
  <c r="I12" i="7"/>
  <c r="K23" i="7"/>
  <c r="K41" i="7"/>
  <c r="K152" i="7"/>
  <c r="I194" i="7"/>
  <c r="I115" i="7" l="1"/>
  <c r="I68" i="7" s="1"/>
  <c r="G115" i="7"/>
  <c r="G68" i="7" s="1"/>
  <c r="G205" i="7" s="1"/>
  <c r="G15" i="1" s="1"/>
  <c r="K115" i="7"/>
  <c r="K68" i="7" s="1"/>
  <c r="F14" i="9"/>
  <c r="F19" i="9" s="1"/>
  <c r="G17" i="1" s="1"/>
  <c r="K59" i="6" l="1"/>
  <c r="I59" i="6"/>
  <c r="G59" i="6"/>
  <c r="K58" i="6"/>
  <c r="I58" i="6"/>
  <c r="G58" i="6"/>
  <c r="K57" i="6"/>
  <c r="I57" i="6"/>
  <c r="G57" i="6"/>
  <c r="K56" i="6"/>
  <c r="K55" i="6" s="1"/>
  <c r="I56" i="6"/>
  <c r="G56" i="6"/>
  <c r="K53" i="6"/>
  <c r="K52" i="6" s="1"/>
  <c r="I53" i="6"/>
  <c r="I52" i="6" s="1"/>
  <c r="G53" i="6"/>
  <c r="G52" i="6" s="1"/>
  <c r="K50" i="6"/>
  <c r="K47" i="6" s="1"/>
  <c r="I50" i="6"/>
  <c r="G50" i="6"/>
  <c r="K49" i="6"/>
  <c r="I49" i="6"/>
  <c r="G49" i="6"/>
  <c r="K48" i="6"/>
  <c r="I48" i="6"/>
  <c r="G48" i="6"/>
  <c r="K45" i="6"/>
  <c r="I45" i="6"/>
  <c r="G45" i="6"/>
  <c r="K44" i="6"/>
  <c r="I44" i="6"/>
  <c r="G44" i="6"/>
  <c r="K43" i="6"/>
  <c r="I43" i="6"/>
  <c r="G43" i="6"/>
  <c r="K42" i="6"/>
  <c r="I42" i="6"/>
  <c r="G42" i="6"/>
  <c r="K41" i="6"/>
  <c r="I41" i="6"/>
  <c r="G41" i="6"/>
  <c r="K40" i="6"/>
  <c r="I40" i="6"/>
  <c r="G40" i="6"/>
  <c r="K39" i="6"/>
  <c r="I39" i="6"/>
  <c r="G39" i="6"/>
  <c r="K37" i="6"/>
  <c r="I37" i="6"/>
  <c r="G37" i="6"/>
  <c r="K35" i="6"/>
  <c r="I35" i="6"/>
  <c r="G35" i="6"/>
  <c r="K34" i="6"/>
  <c r="I34" i="6"/>
  <c r="G34" i="6"/>
  <c r="K33" i="6"/>
  <c r="I33" i="6"/>
  <c r="G33" i="6"/>
  <c r="K31" i="6"/>
  <c r="I31" i="6"/>
  <c r="G31" i="6"/>
  <c r="K29" i="6"/>
  <c r="I29" i="6"/>
  <c r="G29" i="6"/>
  <c r="K28" i="6"/>
  <c r="I28" i="6"/>
  <c r="G28" i="6"/>
  <c r="K27" i="6"/>
  <c r="I27" i="6"/>
  <c r="G27" i="6"/>
  <c r="K26" i="6"/>
  <c r="I26" i="6"/>
  <c r="G26" i="6"/>
  <c r="K24" i="6"/>
  <c r="I24" i="6"/>
  <c r="G24" i="6"/>
  <c r="K23" i="6"/>
  <c r="K22" i="6" s="1"/>
  <c r="I23" i="6"/>
  <c r="I22" i="6" s="1"/>
  <c r="G23" i="6"/>
  <c r="K21" i="6"/>
  <c r="I21" i="6"/>
  <c r="G21" i="6"/>
  <c r="K20" i="6"/>
  <c r="I20" i="6"/>
  <c r="G20" i="6"/>
  <c r="K17" i="6"/>
  <c r="K16" i="6" s="1"/>
  <c r="I17" i="6"/>
  <c r="I16" i="6" s="1"/>
  <c r="G17" i="6"/>
  <c r="G16" i="6" s="1"/>
  <c r="K14" i="6"/>
  <c r="I14" i="6"/>
  <c r="G14" i="6"/>
  <c r="K12" i="6"/>
  <c r="I12" i="6"/>
  <c r="G12" i="6"/>
  <c r="K11" i="6"/>
  <c r="I11" i="6"/>
  <c r="G11" i="6"/>
  <c r="K9" i="6"/>
  <c r="I9" i="6"/>
  <c r="G9" i="6"/>
  <c r="G55" i="6" l="1"/>
  <c r="G47" i="6"/>
  <c r="G25" i="6"/>
  <c r="G22" i="6"/>
  <c r="G19" i="6"/>
  <c r="G8" i="6"/>
  <c r="I19" i="6"/>
  <c r="K8" i="6"/>
  <c r="K19" i="6"/>
  <c r="K25" i="6"/>
  <c r="I55" i="6"/>
  <c r="I47" i="6"/>
  <c r="I25" i="6"/>
  <c r="I8" i="6"/>
  <c r="G61" i="6" l="1"/>
  <c r="G14" i="1" s="1"/>
  <c r="K228" i="5"/>
  <c r="I228" i="5"/>
  <c r="G228" i="5"/>
  <c r="K227" i="5"/>
  <c r="I227" i="5"/>
  <c r="G227" i="5"/>
  <c r="K226" i="5"/>
  <c r="I226" i="5"/>
  <c r="G226" i="5"/>
  <c r="K225" i="5"/>
  <c r="I225" i="5"/>
  <c r="G225" i="5"/>
  <c r="K224" i="5"/>
  <c r="I224" i="5"/>
  <c r="G224" i="5"/>
  <c r="K223" i="5"/>
  <c r="I223" i="5"/>
  <c r="G223" i="5"/>
  <c r="K222" i="5"/>
  <c r="I222" i="5"/>
  <c r="G222" i="5"/>
  <c r="K221" i="5"/>
  <c r="I221" i="5"/>
  <c r="G221" i="5"/>
  <c r="K220" i="5"/>
  <c r="I220" i="5"/>
  <c r="G220" i="5"/>
  <c r="K217" i="5"/>
  <c r="I217" i="5"/>
  <c r="G217" i="5"/>
  <c r="K216" i="5"/>
  <c r="I216" i="5"/>
  <c r="G216" i="5"/>
  <c r="K215" i="5"/>
  <c r="I215" i="5"/>
  <c r="G215" i="5"/>
  <c r="K214" i="5"/>
  <c r="I214" i="5"/>
  <c r="G214" i="5"/>
  <c r="K213" i="5"/>
  <c r="I213" i="5"/>
  <c r="G213" i="5"/>
  <c r="K212" i="5"/>
  <c r="I212" i="5"/>
  <c r="G212" i="5"/>
  <c r="K211" i="5"/>
  <c r="I211" i="5"/>
  <c r="G211" i="5"/>
  <c r="K210" i="5"/>
  <c r="I210" i="5"/>
  <c r="G210" i="5"/>
  <c r="K209" i="5"/>
  <c r="I209" i="5"/>
  <c r="G209" i="5"/>
  <c r="K208" i="5"/>
  <c r="I208" i="5"/>
  <c r="G208" i="5"/>
  <c r="K207" i="5"/>
  <c r="I207" i="5"/>
  <c r="G207" i="5"/>
  <c r="K206" i="5"/>
  <c r="I206" i="5"/>
  <c r="G206" i="5"/>
  <c r="K205" i="5"/>
  <c r="I205" i="5"/>
  <c r="G205" i="5"/>
  <c r="K204" i="5"/>
  <c r="I204" i="5"/>
  <c r="G204" i="5"/>
  <c r="K202" i="5"/>
  <c r="I202" i="5"/>
  <c r="G202" i="5"/>
  <c r="K201" i="5"/>
  <c r="I201" i="5"/>
  <c r="G201" i="5"/>
  <c r="K200" i="5"/>
  <c r="I200" i="5"/>
  <c r="K196" i="5"/>
  <c r="I196" i="5"/>
  <c r="K195" i="5"/>
  <c r="I195" i="5"/>
  <c r="K194" i="5"/>
  <c r="I194" i="5"/>
  <c r="G194" i="5"/>
  <c r="K193" i="5"/>
  <c r="I193" i="5"/>
  <c r="G193" i="5"/>
  <c r="K191" i="5"/>
  <c r="K190" i="5" s="1"/>
  <c r="I191" i="5"/>
  <c r="I190" i="5" s="1"/>
  <c r="G191" i="5"/>
  <c r="G190" i="5" s="1"/>
  <c r="K189" i="5"/>
  <c r="I189" i="5"/>
  <c r="G189" i="5"/>
  <c r="K188" i="5"/>
  <c r="I188" i="5"/>
  <c r="G188" i="5"/>
  <c r="K187" i="5"/>
  <c r="I187" i="5"/>
  <c r="G187" i="5"/>
  <c r="K186" i="5"/>
  <c r="I186" i="5"/>
  <c r="G186" i="5"/>
  <c r="K185" i="5"/>
  <c r="I185" i="5"/>
  <c r="G185" i="5"/>
  <c r="K184" i="5"/>
  <c r="I184" i="5"/>
  <c r="G184" i="5"/>
  <c r="K183" i="5"/>
  <c r="I183" i="5"/>
  <c r="G183" i="5"/>
  <c r="K182" i="5"/>
  <c r="I182" i="5"/>
  <c r="G182" i="5"/>
  <c r="K181" i="5"/>
  <c r="I181" i="5"/>
  <c r="G181" i="5"/>
  <c r="K180" i="5"/>
  <c r="I180" i="5"/>
  <c r="G180" i="5"/>
  <c r="K179" i="5"/>
  <c r="I179" i="5"/>
  <c r="G179" i="5"/>
  <c r="K178" i="5"/>
  <c r="I178" i="5"/>
  <c r="G178" i="5"/>
  <c r="K177" i="5"/>
  <c r="I177" i="5"/>
  <c r="G177" i="5"/>
  <c r="K176" i="5"/>
  <c r="I176" i="5"/>
  <c r="G176" i="5"/>
  <c r="K175" i="5"/>
  <c r="I175" i="5"/>
  <c r="G175" i="5"/>
  <c r="K174" i="5"/>
  <c r="I174" i="5"/>
  <c r="G174" i="5"/>
  <c r="K173" i="5"/>
  <c r="I173" i="5"/>
  <c r="G173" i="5"/>
  <c r="K172" i="5"/>
  <c r="I172" i="5"/>
  <c r="G172" i="5"/>
  <c r="K171" i="5"/>
  <c r="I171" i="5"/>
  <c r="G171" i="5"/>
  <c r="K170" i="5"/>
  <c r="I170" i="5"/>
  <c r="G170" i="5"/>
  <c r="K169" i="5"/>
  <c r="I169" i="5"/>
  <c r="G169" i="5"/>
  <c r="K168" i="5"/>
  <c r="I168" i="5"/>
  <c r="G168" i="5"/>
  <c r="K167" i="5"/>
  <c r="I167" i="5"/>
  <c r="G167" i="5"/>
  <c r="K166" i="5"/>
  <c r="I166" i="5"/>
  <c r="G166" i="5"/>
  <c r="K165" i="5"/>
  <c r="I165" i="5"/>
  <c r="G165" i="5"/>
  <c r="K164" i="5"/>
  <c r="I164" i="5"/>
  <c r="G164" i="5"/>
  <c r="K163" i="5"/>
  <c r="I163" i="5"/>
  <c r="G163" i="5"/>
  <c r="K162" i="5"/>
  <c r="I162" i="5"/>
  <c r="G162" i="5"/>
  <c r="K161" i="5"/>
  <c r="I161" i="5"/>
  <c r="G161" i="5"/>
  <c r="K160" i="5"/>
  <c r="I160" i="5"/>
  <c r="G160" i="5"/>
  <c r="K159" i="5"/>
  <c r="I159" i="5"/>
  <c r="G159" i="5"/>
  <c r="K158" i="5"/>
  <c r="I158" i="5"/>
  <c r="G158" i="5"/>
  <c r="K157" i="5"/>
  <c r="I157" i="5"/>
  <c r="G157" i="5"/>
  <c r="K156" i="5"/>
  <c r="I156" i="5"/>
  <c r="G156" i="5"/>
  <c r="K155" i="5"/>
  <c r="I155" i="5"/>
  <c r="G155" i="5"/>
  <c r="K154" i="5"/>
  <c r="I154" i="5"/>
  <c r="G154" i="5"/>
  <c r="K153" i="5"/>
  <c r="I153" i="5"/>
  <c r="G153" i="5"/>
  <c r="K152" i="5"/>
  <c r="I152" i="5"/>
  <c r="G152" i="5"/>
  <c r="K151" i="5"/>
  <c r="I151" i="5"/>
  <c r="G151" i="5"/>
  <c r="K150" i="5"/>
  <c r="I150" i="5"/>
  <c r="G150" i="5"/>
  <c r="K149" i="5"/>
  <c r="I149" i="5"/>
  <c r="G149" i="5"/>
  <c r="K148" i="5"/>
  <c r="I148" i="5"/>
  <c r="G148" i="5"/>
  <c r="K147" i="5"/>
  <c r="I147" i="5"/>
  <c r="G147" i="5"/>
  <c r="K146" i="5"/>
  <c r="I146" i="5"/>
  <c r="G146" i="5"/>
  <c r="K145" i="5"/>
  <c r="I145" i="5"/>
  <c r="G145" i="5"/>
  <c r="K144" i="5"/>
  <c r="I144" i="5"/>
  <c r="G144" i="5"/>
  <c r="K143" i="5"/>
  <c r="I143" i="5"/>
  <c r="G143" i="5"/>
  <c r="K142" i="5"/>
  <c r="I142" i="5"/>
  <c r="G142" i="5"/>
  <c r="K139" i="5"/>
  <c r="I139" i="5"/>
  <c r="G139" i="5"/>
  <c r="K138" i="5"/>
  <c r="I138" i="5"/>
  <c r="G138" i="5"/>
  <c r="K137" i="5"/>
  <c r="I137" i="5"/>
  <c r="G137" i="5"/>
  <c r="K136" i="5"/>
  <c r="I136" i="5"/>
  <c r="G136" i="5"/>
  <c r="K135" i="5"/>
  <c r="I135" i="5"/>
  <c r="G135" i="5"/>
  <c r="K134" i="5"/>
  <c r="I134" i="5"/>
  <c r="G134" i="5"/>
  <c r="K133" i="5"/>
  <c r="I133" i="5"/>
  <c r="G133" i="5"/>
  <c r="K132" i="5"/>
  <c r="I132" i="5"/>
  <c r="G132" i="5"/>
  <c r="K131" i="5"/>
  <c r="I131" i="5"/>
  <c r="G131" i="5"/>
  <c r="K130" i="5"/>
  <c r="I130" i="5"/>
  <c r="G130" i="5"/>
  <c r="K129" i="5"/>
  <c r="I129" i="5"/>
  <c r="G129" i="5"/>
  <c r="K128" i="5"/>
  <c r="I128" i="5"/>
  <c r="G128" i="5"/>
  <c r="K127" i="5"/>
  <c r="I127" i="5"/>
  <c r="G127" i="5"/>
  <c r="K126" i="5"/>
  <c r="I126" i="5"/>
  <c r="G126" i="5"/>
  <c r="K125" i="5"/>
  <c r="I125" i="5"/>
  <c r="G125" i="5"/>
  <c r="K124" i="5"/>
  <c r="I124" i="5"/>
  <c r="G124" i="5"/>
  <c r="K123" i="5"/>
  <c r="I123" i="5"/>
  <c r="G123" i="5"/>
  <c r="K122" i="5"/>
  <c r="I122" i="5"/>
  <c r="G122" i="5"/>
  <c r="K121" i="5"/>
  <c r="I121" i="5"/>
  <c r="G121" i="5"/>
  <c r="K120" i="5"/>
  <c r="I120" i="5"/>
  <c r="G120" i="5"/>
  <c r="K119" i="5"/>
  <c r="I119" i="5"/>
  <c r="G119" i="5"/>
  <c r="K118" i="5"/>
  <c r="I118" i="5"/>
  <c r="G118" i="5"/>
  <c r="K117" i="5"/>
  <c r="I117" i="5"/>
  <c r="G117" i="5"/>
  <c r="K116" i="5"/>
  <c r="I116" i="5"/>
  <c r="G116" i="5"/>
  <c r="K115" i="5"/>
  <c r="I115" i="5"/>
  <c r="G115" i="5"/>
  <c r="K114" i="5"/>
  <c r="I114" i="5"/>
  <c r="G114" i="5"/>
  <c r="K113" i="5"/>
  <c r="I113" i="5"/>
  <c r="G113" i="5"/>
  <c r="K110" i="5"/>
  <c r="I110" i="5"/>
  <c r="G110" i="5"/>
  <c r="K107" i="5"/>
  <c r="I107" i="5"/>
  <c r="G107" i="5"/>
  <c r="K104" i="5"/>
  <c r="I104" i="5"/>
  <c r="G104" i="5"/>
  <c r="K101" i="5"/>
  <c r="I101" i="5"/>
  <c r="G101" i="5"/>
  <c r="K98" i="5"/>
  <c r="I98" i="5"/>
  <c r="G98" i="5"/>
  <c r="K95" i="5"/>
  <c r="I95" i="5"/>
  <c r="G95" i="5"/>
  <c r="K94" i="5"/>
  <c r="I94" i="5"/>
  <c r="G94" i="5"/>
  <c r="K93" i="5"/>
  <c r="I93" i="5"/>
  <c r="G93" i="5"/>
  <c r="K92" i="5"/>
  <c r="I92" i="5"/>
  <c r="G92" i="5"/>
  <c r="K91" i="5"/>
  <c r="I91" i="5"/>
  <c r="G91" i="5"/>
  <c r="K88" i="5"/>
  <c r="I88" i="5"/>
  <c r="G88" i="5"/>
  <c r="K87" i="5"/>
  <c r="I87" i="5"/>
  <c r="G87" i="5"/>
  <c r="K86" i="5"/>
  <c r="I86" i="5"/>
  <c r="G86" i="5"/>
  <c r="K85" i="5"/>
  <c r="I85" i="5"/>
  <c r="G85" i="5"/>
  <c r="K84" i="5"/>
  <c r="I84" i="5"/>
  <c r="G84" i="5"/>
  <c r="K83" i="5"/>
  <c r="I83" i="5"/>
  <c r="G83" i="5"/>
  <c r="K82" i="5"/>
  <c r="I82" i="5"/>
  <c r="G82" i="5"/>
  <c r="K81" i="5"/>
  <c r="I81" i="5"/>
  <c r="G81" i="5"/>
  <c r="K80" i="5"/>
  <c r="I80" i="5"/>
  <c r="G80" i="5"/>
  <c r="K79" i="5"/>
  <c r="I79" i="5"/>
  <c r="G79" i="5"/>
  <c r="K78" i="5"/>
  <c r="I78" i="5"/>
  <c r="G78" i="5"/>
  <c r="K76" i="5"/>
  <c r="I76" i="5"/>
  <c r="G76" i="5"/>
  <c r="K74" i="5"/>
  <c r="I74" i="5"/>
  <c r="G74" i="5"/>
  <c r="K73" i="5"/>
  <c r="I73" i="5"/>
  <c r="G73" i="5"/>
  <c r="K71" i="5"/>
  <c r="I71" i="5"/>
  <c r="G71" i="5"/>
  <c r="K69" i="5"/>
  <c r="I69" i="5"/>
  <c r="G69" i="5"/>
  <c r="K67" i="5"/>
  <c r="I67" i="5"/>
  <c r="G67" i="5"/>
  <c r="K65" i="5"/>
  <c r="I65" i="5"/>
  <c r="G65" i="5"/>
  <c r="K63" i="5"/>
  <c r="I63" i="5"/>
  <c r="G63" i="5"/>
  <c r="K61" i="5"/>
  <c r="I61" i="5"/>
  <c r="G61" i="5"/>
  <c r="K59" i="5"/>
  <c r="I59" i="5"/>
  <c r="G59" i="5"/>
  <c r="K58" i="5"/>
  <c r="I58" i="5"/>
  <c r="G58" i="5"/>
  <c r="K57" i="5"/>
  <c r="I57" i="5"/>
  <c r="G57" i="5"/>
  <c r="K55" i="5"/>
  <c r="I55" i="5"/>
  <c r="G55" i="5"/>
  <c r="K54" i="5"/>
  <c r="I54" i="5"/>
  <c r="G54" i="5"/>
  <c r="K53" i="5"/>
  <c r="I53" i="5"/>
  <c r="G53" i="5"/>
  <c r="K52" i="5"/>
  <c r="I52" i="5"/>
  <c r="G52" i="5"/>
  <c r="K51" i="5"/>
  <c r="I51" i="5"/>
  <c r="G51" i="5"/>
  <c r="K50" i="5"/>
  <c r="I50" i="5"/>
  <c r="G50" i="5"/>
  <c r="K49" i="5"/>
  <c r="I49" i="5"/>
  <c r="G49" i="5"/>
  <c r="K48" i="5"/>
  <c r="I48" i="5"/>
  <c r="G48" i="5"/>
  <c r="K47" i="5"/>
  <c r="I47" i="5"/>
  <c r="G47" i="5"/>
  <c r="K46" i="5"/>
  <c r="I46" i="5"/>
  <c r="G46" i="5"/>
  <c r="K45" i="5"/>
  <c r="I45" i="5"/>
  <c r="G45" i="5"/>
  <c r="K44" i="5"/>
  <c r="I44" i="5"/>
  <c r="G44" i="5"/>
  <c r="K43" i="5"/>
  <c r="I43" i="5"/>
  <c r="G43" i="5"/>
  <c r="K42" i="5"/>
  <c r="I42" i="5"/>
  <c r="G42" i="5"/>
  <c r="K41" i="5"/>
  <c r="I41" i="5"/>
  <c r="G41" i="5"/>
  <c r="K40" i="5"/>
  <c r="I40" i="5"/>
  <c r="G40" i="5"/>
  <c r="K39" i="5"/>
  <c r="I39" i="5"/>
  <c r="G39" i="5"/>
  <c r="K36" i="5"/>
  <c r="I36" i="5"/>
  <c r="G36" i="5"/>
  <c r="K34" i="5"/>
  <c r="I34" i="5"/>
  <c r="G34" i="5"/>
  <c r="K32" i="5"/>
  <c r="I32" i="5"/>
  <c r="G32" i="5"/>
  <c r="K31" i="5"/>
  <c r="I31" i="5"/>
  <c r="G31" i="5"/>
  <c r="K29" i="5"/>
  <c r="I29" i="5"/>
  <c r="G29" i="5"/>
  <c r="K26" i="5"/>
  <c r="I26" i="5"/>
  <c r="G26" i="5"/>
  <c r="K24" i="5"/>
  <c r="I24" i="5"/>
  <c r="G24" i="5"/>
  <c r="K20" i="5"/>
  <c r="I20" i="5"/>
  <c r="G20" i="5"/>
  <c r="K18" i="5"/>
  <c r="I18" i="5"/>
  <c r="G18" i="5"/>
  <c r="K16" i="5"/>
  <c r="I16" i="5"/>
  <c r="G16" i="5"/>
  <c r="K14" i="5"/>
  <c r="I14" i="5"/>
  <c r="G14" i="5"/>
  <c r="K13" i="5"/>
  <c r="I13" i="5"/>
  <c r="G13" i="5"/>
  <c r="K12" i="5"/>
  <c r="I12" i="5"/>
  <c r="G12" i="5"/>
  <c r="K11" i="5"/>
  <c r="I11" i="5"/>
  <c r="G11" i="5"/>
  <c r="K9" i="5"/>
  <c r="I9" i="5"/>
  <c r="G9" i="5"/>
  <c r="G192" i="5" l="1"/>
  <c r="G219" i="5"/>
  <c r="G33" i="5"/>
  <c r="G8" i="5"/>
  <c r="G28" i="5"/>
  <c r="G38" i="5"/>
  <c r="K141" i="5"/>
  <c r="G23" i="5"/>
  <c r="G56" i="5"/>
  <c r="G141" i="5"/>
  <c r="G203" i="5"/>
  <c r="G90" i="5"/>
  <c r="I8" i="5"/>
  <c r="I203" i="5"/>
  <c r="K28" i="5"/>
  <c r="K38" i="5"/>
  <c r="K192" i="5"/>
  <c r="I219" i="5"/>
  <c r="I23" i="5"/>
  <c r="K33" i="5"/>
  <c r="I56" i="5"/>
  <c r="I38" i="5"/>
  <c r="I90" i="5"/>
  <c r="K90" i="5"/>
  <c r="I141" i="5"/>
  <c r="I192" i="5"/>
  <c r="K203" i="5"/>
  <c r="K56" i="5"/>
  <c r="K8" i="5"/>
  <c r="K219" i="5"/>
  <c r="K23" i="5"/>
  <c r="I28" i="5"/>
  <c r="I33" i="5"/>
  <c r="G230" i="5" l="1"/>
  <c r="G13" i="1" s="1"/>
  <c r="G3869" i="3" l="1"/>
  <c r="G3861" i="3"/>
  <c r="G3840" i="3"/>
  <c r="G3835" i="3"/>
  <c r="G3831" i="3"/>
  <c r="G3824" i="3"/>
  <c r="G3821" i="3"/>
  <c r="G3802" i="3"/>
  <c r="G3801" i="3" s="1"/>
  <c r="G3787" i="3"/>
  <c r="G3777" i="3"/>
  <c r="G3775" i="3"/>
  <c r="G3765" i="3"/>
  <c r="G3755" i="3"/>
  <c r="G3741" i="3"/>
  <c r="G3731" i="3"/>
  <c r="G3714" i="3"/>
  <c r="G3705" i="3"/>
  <c r="G3694" i="3"/>
  <c r="G3690" i="3"/>
  <c r="G3686" i="3"/>
  <c r="G3677" i="3"/>
  <c r="G3661" i="3"/>
  <c r="G3657" i="3"/>
  <c r="G3650" i="3"/>
  <c r="G3622" i="3"/>
  <c r="G3604" i="3"/>
  <c r="G3600" i="3"/>
  <c r="G3584" i="3"/>
  <c r="G3579" i="3"/>
  <c r="G3577" i="3"/>
  <c r="G3575" i="3"/>
  <c r="G3565" i="3"/>
  <c r="G3561" i="3"/>
  <c r="G3558" i="3"/>
  <c r="G3555" i="3"/>
  <c r="G3541" i="3"/>
  <c r="G3538" i="3"/>
  <c r="G3537" i="3"/>
  <c r="G3536" i="3"/>
  <c r="G3535" i="3"/>
  <c r="G3534" i="3"/>
  <c r="G3533" i="3"/>
  <c r="G3532" i="3"/>
  <c r="G3530" i="3"/>
  <c r="G3528" i="3"/>
  <c r="G3526" i="3"/>
  <c r="G3525" i="3"/>
  <c r="G3524" i="3"/>
  <c r="G3523" i="3"/>
  <c r="G3522" i="3"/>
  <c r="G3521" i="3"/>
  <c r="G3520" i="3"/>
  <c r="G3519" i="3"/>
  <c r="G3518" i="3"/>
  <c r="G3517" i="3"/>
  <c r="G3516" i="3"/>
  <c r="G3515" i="3"/>
  <c r="G3514" i="3"/>
  <c r="G3512" i="3"/>
  <c r="G3511" i="3"/>
  <c r="G3510" i="3"/>
  <c r="G3509" i="3"/>
  <c r="G3508" i="3"/>
  <c r="G3507" i="3"/>
  <c r="G3506" i="3"/>
  <c r="G3505" i="3"/>
  <c r="G3504" i="3"/>
  <c r="G3503" i="3"/>
  <c r="G3502" i="3"/>
  <c r="G3501" i="3"/>
  <c r="G3500" i="3"/>
  <c r="G3499" i="3"/>
  <c r="G3498" i="3"/>
  <c r="G3497" i="3"/>
  <c r="G3496" i="3"/>
  <c r="G3495" i="3"/>
  <c r="G3494" i="3"/>
  <c r="G3493" i="3"/>
  <c r="G3492" i="3"/>
  <c r="G3491" i="3"/>
  <c r="G3489" i="3"/>
  <c r="G3487" i="3"/>
  <c r="G3485" i="3"/>
  <c r="G3483" i="3"/>
  <c r="G3481" i="3"/>
  <c r="G3479" i="3"/>
  <c r="G3477" i="3"/>
  <c r="G3475" i="3"/>
  <c r="G3473" i="3"/>
  <c r="G3471" i="3"/>
  <c r="G3469" i="3"/>
  <c r="G3467" i="3"/>
  <c r="G3465" i="3"/>
  <c r="G3463" i="3"/>
  <c r="G3461" i="3"/>
  <c r="G3459" i="3"/>
  <c r="G3457" i="3"/>
  <c r="G3455" i="3"/>
  <c r="G3453" i="3"/>
  <c r="G3451" i="3"/>
  <c r="G3449" i="3"/>
  <c r="G3447" i="3"/>
  <c r="G3445" i="3"/>
  <c r="G3443" i="3"/>
  <c r="G3441" i="3"/>
  <c r="G3440" i="3"/>
  <c r="G3439" i="3"/>
  <c r="G3438" i="3"/>
  <c r="G3437" i="3"/>
  <c r="G3436" i="3"/>
  <c r="G3435" i="3"/>
  <c r="G3434" i="3"/>
  <c r="G3433" i="3"/>
  <c r="G3432" i="3"/>
  <c r="G3431" i="3"/>
  <c r="G3430" i="3"/>
  <c r="G3429" i="3"/>
  <c r="G3428" i="3"/>
  <c r="G3427" i="3"/>
  <c r="G3426" i="3"/>
  <c r="G3425" i="3"/>
  <c r="G3424" i="3"/>
  <c r="G3423" i="3"/>
  <c r="G3422" i="3"/>
  <c r="G3421" i="3"/>
  <c r="G3420" i="3"/>
  <c r="G3419" i="3"/>
  <c r="G3418" i="3"/>
  <c r="G3417" i="3"/>
  <c r="G3416" i="3"/>
  <c r="G3415" i="3"/>
  <c r="G3414" i="3"/>
  <c r="G3413" i="3"/>
  <c r="G3412" i="3"/>
  <c r="G3411" i="3"/>
  <c r="G3410" i="3"/>
  <c r="G3409" i="3"/>
  <c r="G3408" i="3"/>
  <c r="G3407" i="3"/>
  <c r="G3406" i="3"/>
  <c r="G3402" i="3"/>
  <c r="G3400" i="3"/>
  <c r="G3398" i="3"/>
  <c r="G3396" i="3"/>
  <c r="G3394" i="3"/>
  <c r="G3391" i="3"/>
  <c r="G3390" i="3"/>
  <c r="G3389" i="3"/>
  <c r="G3388" i="3"/>
  <c r="G3387" i="3"/>
  <c r="G3386" i="3"/>
  <c r="G3385" i="3"/>
  <c r="G3384" i="3"/>
  <c r="G3383" i="3"/>
  <c r="G3382" i="3"/>
  <c r="G3381" i="3"/>
  <c r="G3380" i="3"/>
  <c r="G3379" i="3"/>
  <c r="G3378" i="3"/>
  <c r="G3377" i="3"/>
  <c r="G3376" i="3"/>
  <c r="G3375" i="3"/>
  <c r="G3374" i="3"/>
  <c r="G3373" i="3"/>
  <c r="G3372" i="3"/>
  <c r="G3371" i="3"/>
  <c r="G3370" i="3"/>
  <c r="G3369" i="3"/>
  <c r="G3368" i="3"/>
  <c r="G3367" i="3"/>
  <c r="G3366" i="3"/>
  <c r="G3365" i="3"/>
  <c r="G3364" i="3"/>
  <c r="G3363" i="3"/>
  <c r="G3362" i="3"/>
  <c r="G3361" i="3"/>
  <c r="G3360" i="3"/>
  <c r="G3359" i="3"/>
  <c r="G3358" i="3"/>
  <c r="G3357" i="3"/>
  <c r="G3356" i="3"/>
  <c r="G3355" i="3"/>
  <c r="G3354" i="3"/>
  <c r="G3353" i="3"/>
  <c r="G3352" i="3"/>
  <c r="G3351" i="3"/>
  <c r="G3350" i="3"/>
  <c r="G3349" i="3"/>
  <c r="G3348" i="3"/>
  <c r="G3347" i="3"/>
  <c r="G3346" i="3"/>
  <c r="G3345" i="3"/>
  <c r="G3344" i="3"/>
  <c r="G3343" i="3"/>
  <c r="G3342" i="3"/>
  <c r="G3341" i="3"/>
  <c r="G3340" i="3"/>
  <c r="G3339" i="3"/>
  <c r="G3338" i="3"/>
  <c r="G3337" i="3"/>
  <c r="G3336" i="3"/>
  <c r="G3335" i="3"/>
  <c r="G3334" i="3"/>
  <c r="G3333" i="3"/>
  <c r="G3332" i="3"/>
  <c r="G3331" i="3"/>
  <c r="G3330" i="3"/>
  <c r="G3329" i="3"/>
  <c r="G3328" i="3"/>
  <c r="G3327" i="3"/>
  <c r="G3326" i="3"/>
  <c r="G3325" i="3"/>
  <c r="G3324" i="3"/>
  <c r="G3323" i="3"/>
  <c r="G3322" i="3"/>
  <c r="G3321" i="3"/>
  <c r="G3320" i="3"/>
  <c r="G3319" i="3"/>
  <c r="G3318" i="3"/>
  <c r="G3317" i="3"/>
  <c r="G3316" i="3"/>
  <c r="G3315" i="3"/>
  <c r="G3314" i="3"/>
  <c r="G3313" i="3"/>
  <c r="G3312" i="3"/>
  <c r="G3311" i="3"/>
  <c r="G3310" i="3"/>
  <c r="G3309" i="3"/>
  <c r="G3308" i="3"/>
  <c r="G3307" i="3"/>
  <c r="G3306" i="3"/>
  <c r="G3305" i="3"/>
  <c r="G3304" i="3"/>
  <c r="G3303" i="3"/>
  <c r="G3302" i="3"/>
  <c r="G3301" i="3"/>
  <c r="G3300" i="3"/>
  <c r="G3299" i="3"/>
  <c r="G3298" i="3"/>
  <c r="G3297" i="3"/>
  <c r="G3296" i="3"/>
  <c r="G3295" i="3"/>
  <c r="G3294" i="3"/>
  <c r="G3293" i="3"/>
  <c r="G3292" i="3"/>
  <c r="G3291" i="3"/>
  <c r="G3290" i="3"/>
  <c r="G3289" i="3"/>
  <c r="G3288" i="3"/>
  <c r="G3287" i="3"/>
  <c r="G3286" i="3"/>
  <c r="G3285" i="3"/>
  <c r="G3284" i="3"/>
  <c r="G3283" i="3"/>
  <c r="G3282" i="3"/>
  <c r="G3281" i="3"/>
  <c r="G3280" i="3"/>
  <c r="G3279" i="3"/>
  <c r="G3278" i="3"/>
  <c r="G3277" i="3"/>
  <c r="G3276" i="3"/>
  <c r="G3275" i="3"/>
  <c r="G3274" i="3"/>
  <c r="G3273" i="3"/>
  <c r="G3272" i="3"/>
  <c r="G3271" i="3"/>
  <c r="G3270" i="3"/>
  <c r="G3269" i="3"/>
  <c r="G3268" i="3"/>
  <c r="G3267" i="3"/>
  <c r="G3266" i="3"/>
  <c r="G3265" i="3"/>
  <c r="G3264" i="3"/>
  <c r="G3263" i="3"/>
  <c r="G3262" i="3"/>
  <c r="G3261" i="3"/>
  <c r="G3260" i="3"/>
  <c r="G3259" i="3"/>
  <c r="G3258" i="3"/>
  <c r="G3257" i="3"/>
  <c r="G3256" i="3"/>
  <c r="G3255" i="3"/>
  <c r="G3254" i="3"/>
  <c r="G3253" i="3"/>
  <c r="G3252" i="3"/>
  <c r="G3251" i="3"/>
  <c r="G3250" i="3"/>
  <c r="G3249" i="3"/>
  <c r="G3248" i="3"/>
  <c r="G3247" i="3"/>
  <c r="G3246" i="3"/>
  <c r="G3245" i="3"/>
  <c r="G3244" i="3"/>
  <c r="G3243" i="3"/>
  <c r="G3242" i="3"/>
  <c r="G3241" i="3"/>
  <c r="G3240" i="3"/>
  <c r="G3239" i="3"/>
  <c r="G3238" i="3"/>
  <c r="G3237" i="3"/>
  <c r="G3236" i="3"/>
  <c r="G3235" i="3"/>
  <c r="G3234" i="3"/>
  <c r="G3233" i="3"/>
  <c r="G3232" i="3"/>
  <c r="G3231" i="3"/>
  <c r="G3230" i="3"/>
  <c r="G3229" i="3"/>
  <c r="G3228" i="3"/>
  <c r="G3227" i="3"/>
  <c r="G3226" i="3"/>
  <c r="G3225" i="3"/>
  <c r="G3224" i="3"/>
  <c r="G3223" i="3"/>
  <c r="G3222" i="3"/>
  <c r="G3221" i="3"/>
  <c r="G3220" i="3"/>
  <c r="G3219" i="3"/>
  <c r="G3218" i="3"/>
  <c r="G3217" i="3"/>
  <c r="G3216" i="3"/>
  <c r="G3215" i="3"/>
  <c r="G3214" i="3"/>
  <c r="G3213" i="3"/>
  <c r="G3212" i="3"/>
  <c r="G3211" i="3"/>
  <c r="G3210" i="3"/>
  <c r="G3209" i="3"/>
  <c r="G3208" i="3"/>
  <c r="G3207" i="3"/>
  <c r="G3206" i="3"/>
  <c r="G3205" i="3"/>
  <c r="G3204" i="3"/>
  <c r="G3203" i="3"/>
  <c r="G3202" i="3"/>
  <c r="G3201" i="3"/>
  <c r="G3200" i="3"/>
  <c r="G3199" i="3"/>
  <c r="G3198" i="3"/>
  <c r="G3197" i="3"/>
  <c r="G3196" i="3"/>
  <c r="G3195" i="3"/>
  <c r="G3194" i="3"/>
  <c r="G3193" i="3"/>
  <c r="G3192" i="3"/>
  <c r="G3191" i="3"/>
  <c r="G3190" i="3"/>
  <c r="G3189" i="3"/>
  <c r="G3188" i="3"/>
  <c r="G3187" i="3"/>
  <c r="G3186" i="3"/>
  <c r="G3185" i="3"/>
  <c r="G3184" i="3"/>
  <c r="G3183" i="3"/>
  <c r="G3182" i="3"/>
  <c r="G3181" i="3"/>
  <c r="G3180" i="3"/>
  <c r="G3179" i="3"/>
  <c r="G3178" i="3"/>
  <c r="G3177" i="3"/>
  <c r="G3176" i="3"/>
  <c r="G3175" i="3"/>
  <c r="G3174" i="3"/>
  <c r="G3173" i="3"/>
  <c r="G3172" i="3"/>
  <c r="G3171" i="3"/>
  <c r="G3170" i="3"/>
  <c r="G3169" i="3"/>
  <c r="G3168" i="3"/>
  <c r="G3167" i="3"/>
  <c r="G3166" i="3"/>
  <c r="G3165" i="3"/>
  <c r="G3164" i="3"/>
  <c r="G3163" i="3"/>
  <c r="G3162" i="3"/>
  <c r="G3161" i="3"/>
  <c r="G3160" i="3"/>
  <c r="G3159" i="3"/>
  <c r="G3158" i="3"/>
  <c r="G3157" i="3"/>
  <c r="G3156" i="3"/>
  <c r="G3155" i="3"/>
  <c r="G3154" i="3"/>
  <c r="G3153" i="3"/>
  <c r="G3152" i="3"/>
  <c r="G3151" i="3"/>
  <c r="G3150" i="3"/>
  <c r="G3148" i="3"/>
  <c r="G3146" i="3"/>
  <c r="G3144" i="3"/>
  <c r="G3142" i="3"/>
  <c r="G3140" i="3"/>
  <c r="G3138" i="3"/>
  <c r="G3136" i="3"/>
  <c r="G3134" i="3"/>
  <c r="G3132" i="3"/>
  <c r="G3131" i="3"/>
  <c r="G3129" i="3"/>
  <c r="G3127" i="3"/>
  <c r="G3125" i="3"/>
  <c r="G3124" i="3"/>
  <c r="G3122" i="3"/>
  <c r="G3120" i="3"/>
  <c r="G3118" i="3"/>
  <c r="G3116" i="3"/>
  <c r="G3114" i="3"/>
  <c r="G3112" i="3"/>
  <c r="G3110" i="3"/>
  <c r="G3108" i="3"/>
  <c r="G3107" i="3"/>
  <c r="G3106" i="3"/>
  <c r="G3104" i="3"/>
  <c r="G3102" i="3"/>
  <c r="G3100" i="3"/>
  <c r="G3098" i="3"/>
  <c r="G3096" i="3"/>
  <c r="G3094" i="3"/>
  <c r="G3092" i="3"/>
  <c r="G3090" i="3"/>
  <c r="G3089" i="3"/>
  <c r="G3087" i="3"/>
  <c r="G3085" i="3"/>
  <c r="G3083" i="3"/>
  <c r="G3081" i="3"/>
  <c r="G3080" i="3"/>
  <c r="G3079" i="3"/>
  <c r="G3078" i="3"/>
  <c r="G3077" i="3"/>
  <c r="G3075" i="3"/>
  <c r="G3073" i="3"/>
  <c r="G3071" i="3"/>
  <c r="G3069" i="3"/>
  <c r="G3066" i="3"/>
  <c r="G3063" i="3"/>
  <c r="G3062" i="3"/>
  <c r="G3061" i="3"/>
  <c r="G3060" i="3"/>
  <c r="G3059" i="3"/>
  <c r="G3057" i="3"/>
  <c r="G3056" i="3"/>
  <c r="G3054" i="3"/>
  <c r="G3052" i="3"/>
  <c r="G3051" i="3"/>
  <c r="G3049" i="3"/>
  <c r="G3047" i="3"/>
  <c r="G3045" i="3"/>
  <c r="G3043" i="3"/>
  <c r="G3041" i="3"/>
  <c r="G3039" i="3"/>
  <c r="G3038" i="3"/>
  <c r="G3036" i="3"/>
  <c r="G3034" i="3"/>
  <c r="G3032" i="3"/>
  <c r="G3030" i="3"/>
  <c r="G3028" i="3"/>
  <c r="G3026" i="3"/>
  <c r="G3024" i="3"/>
  <c r="G3022" i="3"/>
  <c r="G3020" i="3"/>
  <c r="G3019" i="3"/>
  <c r="G3017" i="3"/>
  <c r="G3013" i="3"/>
  <c r="G3011" i="3"/>
  <c r="G3009" i="3"/>
  <c r="G3007" i="3"/>
  <c r="G3002" i="3"/>
  <c r="G2995" i="3"/>
  <c r="G2986" i="3"/>
  <c r="G2980" i="3"/>
  <c r="G2974" i="3"/>
  <c r="G2970" i="3"/>
  <c r="G2967" i="3"/>
  <c r="G2938" i="3"/>
  <c r="G2918" i="3"/>
  <c r="G2896" i="3"/>
  <c r="G2878" i="3"/>
  <c r="G2852" i="3"/>
  <c r="G2846" i="3"/>
  <c r="G2841" i="3"/>
  <c r="G2837" i="3"/>
  <c r="G2830" i="3"/>
  <c r="G2826" i="3"/>
  <c r="G2822" i="3"/>
  <c r="G2817" i="3"/>
  <c r="G2813" i="3"/>
  <c r="G2800" i="3"/>
  <c r="G2793" i="3"/>
  <c r="G2789" i="3"/>
  <c r="G2786" i="3"/>
  <c r="G2776" i="3"/>
  <c r="G2766" i="3"/>
  <c r="G2762" i="3"/>
  <c r="G2755" i="3"/>
  <c r="G2740" i="3"/>
  <c r="G2734" i="3"/>
  <c r="G2730" i="3"/>
  <c r="G2724" i="3"/>
  <c r="G2720" i="3"/>
  <c r="G2708" i="3"/>
  <c r="G2679" i="3"/>
  <c r="G2665" i="3"/>
  <c r="G2655" i="3"/>
  <c r="G2623" i="3"/>
  <c r="G2614" i="3"/>
  <c r="G2608" i="3"/>
  <c r="G2599" i="3"/>
  <c r="G2593" i="3"/>
  <c r="G2566" i="3"/>
  <c r="G2539" i="3"/>
  <c r="G2528" i="3"/>
  <c r="G2519" i="3"/>
  <c r="G2507" i="3"/>
  <c r="G2498" i="3"/>
  <c r="G2495" i="3"/>
  <c r="G2493" i="3"/>
  <c r="G2490" i="3"/>
  <c r="G2488" i="3"/>
  <c r="G2486" i="3"/>
  <c r="G2484" i="3"/>
  <c r="G2482" i="3"/>
  <c r="G2479" i="3"/>
  <c r="G2477" i="3"/>
  <c r="G2475" i="3"/>
  <c r="G2473" i="3"/>
  <c r="G2471" i="3"/>
  <c r="G2469" i="3"/>
  <c r="G2467" i="3"/>
  <c r="G2465" i="3"/>
  <c r="G2463" i="3"/>
  <c r="G2461" i="3"/>
  <c r="G2459" i="3"/>
  <c r="G2455" i="3"/>
  <c r="G2451" i="3"/>
  <c r="G2447" i="3"/>
  <c r="G2443" i="3"/>
  <c r="G2438" i="3"/>
  <c r="G2432" i="3"/>
  <c r="G2422" i="3"/>
  <c r="G2411" i="3"/>
  <c r="G2405" i="3"/>
  <c r="G2400" i="3"/>
  <c r="G2395" i="3"/>
  <c r="G2390" i="3"/>
  <c r="G2385" i="3"/>
  <c r="G2377" i="3"/>
  <c r="G2374" i="3"/>
  <c r="G2371" i="3"/>
  <c r="G2367" i="3"/>
  <c r="G2364" i="3"/>
  <c r="G2361" i="3"/>
  <c r="G2358" i="3"/>
  <c r="G2355" i="3"/>
  <c r="G2352" i="3"/>
  <c r="G2349" i="3"/>
  <c r="G2347" i="3"/>
  <c r="G2345" i="3"/>
  <c r="G2343" i="3"/>
  <c r="G2341" i="3"/>
  <c r="G2339" i="3"/>
  <c r="G2337" i="3"/>
  <c r="G2335" i="3"/>
  <c r="G2333" i="3"/>
  <c r="G2331" i="3"/>
  <c r="G2329" i="3"/>
  <c r="G2327" i="3"/>
  <c r="G2325" i="3"/>
  <c r="G2323" i="3"/>
  <c r="G2321" i="3"/>
  <c r="G2316" i="3"/>
  <c r="G2311" i="3"/>
  <c r="G2308" i="3"/>
  <c r="G2302" i="3"/>
  <c r="G2296" i="3"/>
  <c r="G2290" i="3"/>
  <c r="G2266" i="3"/>
  <c r="G2261" i="3"/>
  <c r="G2257" i="3"/>
  <c r="G2252" i="3"/>
  <c r="G2228" i="3"/>
  <c r="G2224" i="3"/>
  <c r="G2220" i="3"/>
  <c r="G2216" i="3"/>
  <c r="G2212" i="3"/>
  <c r="G2208" i="3"/>
  <c r="G2204" i="3"/>
  <c r="G2203" i="3"/>
  <c r="G2199" i="3"/>
  <c r="G2196" i="3"/>
  <c r="G2191" i="3"/>
  <c r="G2187" i="3"/>
  <c r="G2181" i="3"/>
  <c r="G2176" i="3"/>
  <c r="G2167" i="3"/>
  <c r="G2161" i="3"/>
  <c r="G2153" i="3"/>
  <c r="G2149" i="3"/>
  <c r="G2144" i="3"/>
  <c r="G2140" i="3"/>
  <c r="G2133" i="3"/>
  <c r="G2129" i="3"/>
  <c r="G2125" i="3"/>
  <c r="G2121" i="3"/>
  <c r="G2118" i="3"/>
  <c r="G2105" i="3"/>
  <c r="G2101" i="3"/>
  <c r="G2097" i="3"/>
  <c r="G2093" i="3"/>
  <c r="G2090" i="3"/>
  <c r="G2086" i="3"/>
  <c r="G2082" i="3"/>
  <c r="G2079" i="3"/>
  <c r="G2075" i="3"/>
  <c r="G2071" i="3"/>
  <c r="G2067" i="3"/>
  <c r="G2065" i="3"/>
  <c r="G2062" i="3"/>
  <c r="G2060" i="3"/>
  <c r="G2031" i="3"/>
  <c r="G2002" i="3"/>
  <c r="G1999" i="3"/>
  <c r="G1997" i="3"/>
  <c r="G1995" i="3"/>
  <c r="G1993" i="3"/>
  <c r="G1991" i="3"/>
  <c r="G1989" i="3"/>
  <c r="G1987" i="3"/>
  <c r="G1985" i="3"/>
  <c r="G1983" i="3"/>
  <c r="G1980" i="3"/>
  <c r="G1974" i="3"/>
  <c r="G1971" i="3"/>
  <c r="G1943" i="3"/>
  <c r="G1929" i="3"/>
  <c r="G1928" i="3" s="1"/>
  <c r="G1880" i="3"/>
  <c r="G1859" i="3"/>
  <c r="G1833" i="3"/>
  <c r="G1807" i="3"/>
  <c r="G1800" i="3"/>
  <c r="G1793" i="3"/>
  <c r="G1789" i="3"/>
  <c r="G1786" i="3"/>
  <c r="G1782" i="3"/>
  <c r="G1773" i="3"/>
  <c r="G1770" i="3"/>
  <c r="G1742" i="3"/>
  <c r="G1710" i="3"/>
  <c r="G1676" i="3"/>
  <c r="G1666" i="3"/>
  <c r="G1659" i="3"/>
  <c r="G1655" i="3"/>
  <c r="G1650" i="3"/>
  <c r="G1646" i="3"/>
  <c r="G1630" i="3"/>
  <c r="G1625" i="3"/>
  <c r="G1621" i="3"/>
  <c r="G1616" i="3"/>
  <c r="G1612" i="3"/>
  <c r="G1609" i="3"/>
  <c r="G1606" i="3"/>
  <c r="G1603" i="3"/>
  <c r="G1600" i="3"/>
  <c r="G1582" i="3"/>
  <c r="G1564" i="3"/>
  <c r="G1533" i="3"/>
  <c r="G1513" i="3"/>
  <c r="G1478" i="3"/>
  <c r="G1475" i="3"/>
  <c r="G1473" i="3"/>
  <c r="G1471" i="3"/>
  <c r="G1462" i="3"/>
  <c r="G1441" i="3"/>
  <c r="G1436" i="3"/>
  <c r="G1433" i="3"/>
  <c r="G1387" i="3"/>
  <c r="G1380" i="3"/>
  <c r="G1375" i="3"/>
  <c r="G1364" i="3"/>
  <c r="G1358" i="3"/>
  <c r="G1356" i="3"/>
  <c r="G1349" i="3"/>
  <c r="G1345" i="3"/>
  <c r="G1309" i="3"/>
  <c r="G1299" i="3"/>
  <c r="G1293" i="3"/>
  <c r="G1262" i="3"/>
  <c r="G1231" i="3"/>
  <c r="G1220" i="3"/>
  <c r="G1192" i="3"/>
  <c r="G1161" i="3"/>
  <c r="G1150" i="3"/>
  <c r="G1128" i="3"/>
  <c r="G1120" i="3"/>
  <c r="G1112" i="3"/>
  <c r="G1102" i="3"/>
  <c r="G1092" i="3"/>
  <c r="G1082" i="3"/>
  <c r="G1072" i="3"/>
  <c r="G1056" i="3"/>
  <c r="G1050" i="3"/>
  <c r="G1045" i="3"/>
  <c r="G1040" i="3"/>
  <c r="G1015" i="3"/>
  <c r="G999" i="3"/>
  <c r="G983" i="3"/>
  <c r="G967" i="3"/>
  <c r="G951" i="3"/>
  <c r="G946" i="3"/>
  <c r="G941" i="3"/>
  <c r="G931" i="3"/>
  <c r="G926" i="3"/>
  <c r="G896" i="3"/>
  <c r="G879" i="3"/>
  <c r="G862" i="3"/>
  <c r="G856" i="3"/>
  <c r="G850" i="3"/>
  <c r="G829" i="3"/>
  <c r="G824" i="3"/>
  <c r="G820" i="3"/>
  <c r="G816" i="3"/>
  <c r="G801" i="3"/>
  <c r="G786" i="3"/>
  <c r="G771" i="3"/>
  <c r="G756" i="3"/>
  <c r="G741" i="3"/>
  <c r="G734" i="3"/>
  <c r="G719" i="3"/>
  <c r="G704" i="3"/>
  <c r="G700" i="3"/>
  <c r="G696" i="3"/>
  <c r="G692" i="3"/>
  <c r="G688" i="3"/>
  <c r="G684" i="3"/>
  <c r="G680" i="3"/>
  <c r="G675" i="3"/>
  <c r="G670" i="3"/>
  <c r="G665" i="3"/>
  <c r="G656" i="3"/>
  <c r="G636" i="3"/>
  <c r="G630" i="3"/>
  <c r="G624" i="3"/>
  <c r="G615" i="3"/>
  <c r="G604" i="3"/>
  <c r="G595" i="3"/>
  <c r="G590" i="3"/>
  <c r="G585" i="3"/>
  <c r="G580" i="3"/>
  <c r="G575" i="3"/>
  <c r="G570" i="3"/>
  <c r="G565" i="3"/>
  <c r="G560" i="3"/>
  <c r="G555" i="3"/>
  <c r="G550" i="3"/>
  <c r="G545" i="3"/>
  <c r="G540" i="3"/>
  <c r="G535" i="3"/>
  <c r="G479" i="3"/>
  <c r="G423" i="3"/>
  <c r="G419" i="3"/>
  <c r="G417" i="3"/>
  <c r="G396" i="3"/>
  <c r="G390" i="3"/>
  <c r="G375" i="3"/>
  <c r="G361" i="3"/>
  <c r="G347" i="3"/>
  <c r="G333" i="3"/>
  <c r="G319" i="3"/>
  <c r="G299" i="3"/>
  <c r="G257" i="3"/>
  <c r="G251" i="3"/>
  <c r="G248" i="3"/>
  <c r="G245" i="3"/>
  <c r="G242" i="3"/>
  <c r="G239" i="3"/>
  <c r="G235" i="3"/>
  <c r="G232" i="3"/>
  <c r="G230" i="3"/>
  <c r="G229" i="3" s="1"/>
  <c r="G227" i="3"/>
  <c r="G225" i="3"/>
  <c r="G220" i="3"/>
  <c r="G210" i="3"/>
  <c r="G205" i="3"/>
  <c r="G202" i="3"/>
  <c r="G200" i="3"/>
  <c r="G197" i="3"/>
  <c r="G194" i="3"/>
  <c r="G190" i="3"/>
  <c r="G179" i="3"/>
  <c r="G168" i="3"/>
  <c r="G158" i="3"/>
  <c r="G150" i="3"/>
  <c r="G145" i="3"/>
  <c r="G140" i="3"/>
  <c r="G125" i="3"/>
  <c r="G123" i="3"/>
  <c r="G108" i="3"/>
  <c r="G99" i="3"/>
  <c r="G96" i="3"/>
  <c r="G91" i="3"/>
  <c r="G86" i="3"/>
  <c r="G81" i="3"/>
  <c r="G78" i="3"/>
  <c r="G76" i="3"/>
  <c r="G74" i="3"/>
  <c r="G72" i="3"/>
  <c r="G69" i="3"/>
  <c r="G67" i="3"/>
  <c r="G64" i="3"/>
  <c r="G53" i="3"/>
  <c r="G51" i="3"/>
  <c r="G44" i="3"/>
  <c r="G37" i="3"/>
  <c r="G28" i="3"/>
  <c r="G19" i="3"/>
  <c r="G9" i="3"/>
  <c r="G1792" i="3" l="1"/>
  <c r="G2001" i="3"/>
  <c r="G2492" i="3"/>
  <c r="E3015" i="3"/>
  <c r="G3015" i="3" s="1"/>
  <c r="G3006" i="3" s="1"/>
  <c r="E3800" i="3"/>
  <c r="G3800" i="3" s="1"/>
  <c r="G3830" i="3"/>
  <c r="E3867" i="3"/>
  <c r="G3867" i="3" s="1"/>
  <c r="G3839" i="3" s="1"/>
  <c r="E3753" i="3"/>
  <c r="G3753" i="3" s="1"/>
  <c r="G3621" i="3" s="1"/>
  <c r="E3620" i="3"/>
  <c r="G3620" i="3" s="1"/>
  <c r="G3540" i="3" s="1"/>
  <c r="E3539" i="3"/>
  <c r="G3539" i="3" s="1"/>
  <c r="G3393" i="3" s="1"/>
  <c r="E3064" i="3"/>
  <c r="G3064" i="3" s="1"/>
  <c r="G3016" i="3" s="1"/>
  <c r="E3005" i="3"/>
  <c r="G3005" i="3" s="1"/>
  <c r="G2851" i="3" s="1"/>
  <c r="E2850" i="3"/>
  <c r="G2850" i="3" s="1"/>
  <c r="G2719" i="3" s="1"/>
  <c r="E2718" i="3"/>
  <c r="G2718" i="3" s="1"/>
  <c r="G2497" i="3" s="1"/>
  <c r="G2481" i="3"/>
  <c r="G2064" i="3"/>
  <c r="G1942" i="3"/>
  <c r="G1477" i="3"/>
  <c r="G1160" i="3"/>
  <c r="G1055" i="3"/>
  <c r="G828" i="3"/>
  <c r="G655" i="3"/>
  <c r="G238" i="3"/>
  <c r="G80" i="3"/>
  <c r="G3754" i="3"/>
  <c r="E3392" i="3"/>
  <c r="G3392" i="3" s="1"/>
  <c r="G3065" i="3" s="1"/>
  <c r="G8" i="3"/>
  <c r="G3959" i="3" l="1"/>
  <c r="G9" i="1" s="1"/>
  <c r="G82" i="2"/>
  <c r="G79" i="2"/>
  <c r="G77" i="2"/>
  <c r="G76" i="2"/>
  <c r="G75" i="2"/>
  <c r="G74" i="2"/>
  <c r="G73" i="2"/>
  <c r="G72" i="2"/>
  <c r="G71" i="2"/>
  <c r="G70" i="2"/>
  <c r="G69" i="2"/>
  <c r="G68" i="2"/>
  <c r="G67" i="2"/>
  <c r="G66" i="2"/>
  <c r="G65" i="2"/>
  <c r="G64" i="2"/>
  <c r="G63" i="2"/>
  <c r="G62" i="2"/>
  <c r="G61" i="2"/>
  <c r="G60" i="2"/>
  <c r="G53" i="2"/>
  <c r="G59" i="2"/>
  <c r="G54" i="2"/>
  <c r="G52" i="2"/>
  <c r="G48" i="2"/>
  <c r="G45" i="2"/>
  <c r="G41" i="2"/>
  <c r="G37" i="2"/>
  <c r="G33" i="2"/>
  <c r="G28" i="2"/>
  <c r="G24" i="2"/>
  <c r="G20" i="2"/>
  <c r="G17" i="2"/>
  <c r="G14" i="2"/>
  <c r="G12" i="2"/>
  <c r="G11" i="2"/>
  <c r="G8" i="2" l="1"/>
  <c r="G84" i="2" l="1"/>
  <c r="G46" i="1" s="1"/>
  <c r="G33" i="1"/>
  <c r="G32" i="1" l="1"/>
  <c r="G30" i="1"/>
  <c r="G20" i="1"/>
  <c r="G48" i="1" l="1"/>
  <c r="G8" i="1"/>
  <c r="E75" i="38"/>
  <c r="G75" i="38" s="1"/>
  <c r="G55" i="38" l="1"/>
  <c r="E104" i="38" s="1"/>
  <c r="G155" i="38"/>
  <c r="G153" i="38" s="1"/>
  <c r="G149" i="38" s="1"/>
  <c r="G136" i="38"/>
  <c r="G118" i="38" l="1"/>
  <c r="G99" i="38" s="1"/>
  <c r="G86" i="38" s="1"/>
</calcChain>
</file>

<file path=xl/sharedStrings.xml><?xml version="1.0" encoding="utf-8"?>
<sst xmlns="http://schemas.openxmlformats.org/spreadsheetml/2006/main" count="15338" uniqueCount="5959">
  <si>
    <t>SO 01</t>
  </si>
  <si>
    <t>SO 02</t>
  </si>
  <si>
    <t>SO 03</t>
  </si>
  <si>
    <t>Architektonicko-stavební řešení</t>
  </si>
  <si>
    <t>D.1.1</t>
  </si>
  <si>
    <t>D.1.2</t>
  </si>
  <si>
    <t>D.1.3</t>
  </si>
  <si>
    <t>D.1.4</t>
  </si>
  <si>
    <t>D.1.4a</t>
  </si>
  <si>
    <t>D.1.4b</t>
  </si>
  <si>
    <t>D.1.4c</t>
  </si>
  <si>
    <t>D.1.4d</t>
  </si>
  <si>
    <t>D.1.4e</t>
  </si>
  <si>
    <t>D.1.4f</t>
  </si>
  <si>
    <t>Technika prostředí staveb</t>
  </si>
  <si>
    <t>Zdravotně technické instalace</t>
  </si>
  <si>
    <t>Plynoinstalace</t>
  </si>
  <si>
    <t>Silnoproudé instalace</t>
  </si>
  <si>
    <t>Slaboproudé instalace</t>
  </si>
  <si>
    <t>Obsah přílohy:</t>
  </si>
  <si>
    <t>D.1.4g</t>
  </si>
  <si>
    <t xml:space="preserve">Vytápění </t>
  </si>
  <si>
    <t>MaR</t>
  </si>
  <si>
    <t xml:space="preserve">Zakázka </t>
  </si>
  <si>
    <t>D.</t>
  </si>
  <si>
    <t>Dokumentace objektů a technických a technologických zařízení</t>
  </si>
  <si>
    <t>D.1</t>
  </si>
  <si>
    <t>Dokumentace stavebního nebo inženýrského objektu</t>
  </si>
  <si>
    <t>Řečkovice ZŠ a MŠ Hapalova</t>
  </si>
  <si>
    <t>17-33</t>
  </si>
  <si>
    <t>DPS (DVZ)</t>
  </si>
  <si>
    <t xml:space="preserve">Stupeň: </t>
  </si>
  <si>
    <t xml:space="preserve">Číslo zakázky: </t>
  </si>
  <si>
    <t>Hlavní budova</t>
  </si>
  <si>
    <t>Vzduchotechnika</t>
  </si>
  <si>
    <t>Venkovní zázemí</t>
  </si>
  <si>
    <t>D.2.4a</t>
  </si>
  <si>
    <t>D.2.4c</t>
  </si>
  <si>
    <t>D.2.4d</t>
  </si>
  <si>
    <t>D.2.4e</t>
  </si>
  <si>
    <t>D.2.4f</t>
  </si>
  <si>
    <t>Prostor pro nádoby na odpad</t>
  </si>
  <si>
    <t>D.3.1</t>
  </si>
  <si>
    <t>IO 100</t>
  </si>
  <si>
    <t>Příprava území</t>
  </si>
  <si>
    <t>Komunikace a zpevněné plochy - parkoviště</t>
  </si>
  <si>
    <t>IO 200</t>
  </si>
  <si>
    <t>Přípojka kanalizace, IO 201 kanalizace - parkoviště</t>
  </si>
  <si>
    <t>IO 300</t>
  </si>
  <si>
    <t>Veřejné osvětlení - parkoviště</t>
  </si>
  <si>
    <t>Přípojka vodovodu</t>
  </si>
  <si>
    <t>IO 301</t>
  </si>
  <si>
    <t>Areálové rozvody kanalizace dešťové</t>
  </si>
  <si>
    <t>IO 401</t>
  </si>
  <si>
    <t>Areálové rozvody kanalizace splaškové</t>
  </si>
  <si>
    <t>IO 601</t>
  </si>
  <si>
    <t>Přeložka vedení VO</t>
  </si>
  <si>
    <t>IO 411</t>
  </si>
  <si>
    <t>Areálové rozvody vodovodu</t>
  </si>
  <si>
    <t>IO 201</t>
  </si>
  <si>
    <t>Komunikace a zpevněné plochy mimo areál</t>
  </si>
  <si>
    <t>Komunikace a zpevněné plochy areálové</t>
  </si>
  <si>
    <t>VN+ON</t>
  </si>
  <si>
    <t>REKAPITULACE NÁKLADŮ</t>
  </si>
  <si>
    <t>Stavebně konstrukční část - viz D.1.1</t>
  </si>
  <si>
    <t>Požárně bezpečností řešení - viz D.1.1</t>
  </si>
  <si>
    <t xml:space="preserve"> viz IO 300 </t>
  </si>
  <si>
    <t>cena bez DPH</t>
  </si>
  <si>
    <t>1. STAVEBNÍ OBJEKTY</t>
  </si>
  <si>
    <t>2. INŽENÝRSKÉ OBJEKTY</t>
  </si>
  <si>
    <t>CELKEM OBJEKT SO 01</t>
  </si>
  <si>
    <t>CELKEM OBJEKT SO 02</t>
  </si>
  <si>
    <t>CELKEM OBJEKT SO 03</t>
  </si>
  <si>
    <t>Vedlejší a ostatní náklady</t>
  </si>
  <si>
    <t>REKAPITULACE NÁKLADŮ CELKEM</t>
  </si>
  <si>
    <t>Položkový rozpočet</t>
  </si>
  <si>
    <t>S:</t>
  </si>
  <si>
    <t>REKONSTRUKCE AREÁLU ZŠ HAPALOVA - MARIE HÜBNEROVÉ</t>
  </si>
  <si>
    <t>O:</t>
  </si>
  <si>
    <t>R:</t>
  </si>
  <si>
    <t>P.č.</t>
  </si>
  <si>
    <t>Číslo položky</t>
  </si>
  <si>
    <t>Název položky</t>
  </si>
  <si>
    <t>MJ</t>
  </si>
  <si>
    <t>množství</t>
  </si>
  <si>
    <t>cena / MJ (Kč)</t>
  </si>
  <si>
    <t>celkem (Kč)</t>
  </si>
  <si>
    <t>Ceník, kapitola</t>
  </si>
  <si>
    <t>Poznámka uchazeče</t>
  </si>
  <si>
    <t>Díl:</t>
  </si>
  <si>
    <t>VN</t>
  </si>
  <si>
    <t>Vedlejší náklady</t>
  </si>
  <si>
    <t>00512 Náklady spojené s prováděním stavby</t>
  </si>
  <si>
    <t>9+9589</t>
  </si>
  <si>
    <t>005124010R</t>
  </si>
  <si>
    <t>Zajištění kompletační a koordinační činnosti spojených s realizací stavby a následným dáním do užívání</t>
  </si>
  <si>
    <t>Soubor</t>
  </si>
  <si>
    <t>Zajištění a projednání všech nezbytných administrativních úkonů spojených s realizací stavby</t>
  </si>
  <si>
    <t>vlastní</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</si>
  <si>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</si>
  <si>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</si>
  <si>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</si>
  <si>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</si>
  <si>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</si>
  <si>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</si>
  <si>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 náklady na energie -platí investor ,náklady na potřebný průběžný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</si>
  <si>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</si>
  <si>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</si>
  <si>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</si>
  <si>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</si>
  <si>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</si>
  <si>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 R</t>
  </si>
  <si>
    <t>Provozní vlivy</t>
  </si>
  <si>
    <t>00521 Staveniště</t>
  </si>
  <si>
    <t>Náklady spojené s provozem staveniště, které vzniknou dodavateli podle podmínek smlouvy.</t>
  </si>
  <si>
    <t>00521 R</t>
  </si>
  <si>
    <t>Staveniště</t>
  </si>
  <si>
    <t>ON</t>
  </si>
  <si>
    <t>Ostatní náklady</t>
  </si>
  <si>
    <t>005211010R</t>
  </si>
  <si>
    <t>Předání a převzetí staveniště</t>
  </si>
  <si>
    <t>Náklady spojené s účastí zhotovitele na předání a převzetí 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</si>
  <si>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</si>
  <si>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</si>
  <si>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</si>
  <si>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</si>
  <si>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</si>
  <si>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</si>
  <si>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1.0</t>
  </si>
  <si>
    <t xml:space="preserve">Vyčištění území, vč. naložení,odvozu a uložení materiálu na skládku, uvedení prostoru zařízení staveniště do původního stavu, vyčištění </t>
  </si>
  <si>
    <t>t</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</si>
  <si>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</si>
  <si>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</si>
  <si>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</si>
  <si>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1.2</t>
  </si>
  <si>
    <t>hod</t>
  </si>
  <si>
    <t>1.3</t>
  </si>
  <si>
    <t>Vytýčení inženýrských sítí  - vč. případných kopaných sond, vč.  projednání se správci, apod.</t>
  </si>
  <si>
    <t>1.4</t>
  </si>
  <si>
    <t>Výrobní a dílenská dokumentace fasády, výrobků dodávaných na stavbu, včetně klempířských konstrukcí</t>
  </si>
  <si>
    <t>1.5</t>
  </si>
  <si>
    <t>1.6</t>
  </si>
  <si>
    <t>Stavebně technický průzkum objektu, provedení sond</t>
  </si>
  <si>
    <t>1.7</t>
  </si>
  <si>
    <t>Plán organizace výstavby</t>
  </si>
  <si>
    <t>1.8</t>
  </si>
  <si>
    <t>Zpracování harmonogramu stavby a ZOV včetně průběžné aktualizace</t>
  </si>
  <si>
    <t>1.9</t>
  </si>
  <si>
    <t xml:space="preserve">Vypracování dokumentace skutečného provedení stavby  dle SoD, platné legislativy, podmínek a požadavků investora a uživatele. </t>
  </si>
  <si>
    <t>1.10</t>
  </si>
  <si>
    <t>Bezpečnostní opatření na ochranu osob a majetku v rozsahu platné legislativy a dle podmínek v SoD</t>
  </si>
  <si>
    <t>1.12</t>
  </si>
  <si>
    <t>Vytýčení prostorové polohy dopravní a technické infrastruktury</t>
  </si>
  <si>
    <t>1.13</t>
  </si>
  <si>
    <t>Zajištění ostrahy majetku a osob v průběhu realizace stavby a až do předání stavby do užívání, např. kamerový systém</t>
  </si>
  <si>
    <t>1.14</t>
  </si>
  <si>
    <t>Zabezpečení staveniště, vnější stavby a ploch dotčených stavbou, vybavení proti odcizení a škodám</t>
  </si>
  <si>
    <t>1.15</t>
  </si>
  <si>
    <t>Provedení veškerých měření a zkoušek, revizních zpráv apod. dle platné legislativy a dle SoD.</t>
  </si>
  <si>
    <t>1.16</t>
  </si>
  <si>
    <t>1.17</t>
  </si>
  <si>
    <t>Součinnost se všemi zúčastněnými stranami - investorem, budoucím uživatelem, projektantem, zástupci organizací státní správy, koordinátorem BOZP, technickým dozorem stavebníka apod.</t>
  </si>
  <si>
    <t>1.18</t>
  </si>
  <si>
    <t>Zajištění průzkumů, zkoušek, atestů, sond a revizí apod. uvedených v rozhodnutích a v projektové dokumetnaci nezbytně nutných k provedení díla</t>
  </si>
  <si>
    <t>Provedení dočasné úpravy vjezdu a areálových komunikací pro potřebu realizace díla</t>
  </si>
  <si>
    <t>Zaškolení obsluhy a investorem pověřených osob, vypracování a odsouhlasení provozních a manipulačních řádů, proškolení provozovatele s provozováním a užíváním realizovaného díla dle SoD a jiných podmínek</t>
  </si>
  <si>
    <t>Fotodokumentace průběhu výstavby a dle specifikace uvedené SoD a podmínek dotačního titulu</t>
  </si>
  <si>
    <t>Pasportizace území stavby a jejího okolí, zejména stavu příjezdových komunikací staveništní dopravy, předpokládaných dotčených ploch zasažených realizací stavby, požadavků vlastníků a uživatelů sousedních nemovitostí, DOSS apod.</t>
  </si>
  <si>
    <t>Náklady na vypracování návrhu rozepření stávajícího objektu při provádění bouracích prací</t>
  </si>
  <si>
    <t>Náklady na provedení všech vzorků dle požadavku investora kromě vzorků omítek (vzorky omítek viz podrobné položky)</t>
  </si>
  <si>
    <t>Spolupráce generálního projektanta nad rámec autorského dozoru na technických řešení stavby odchylek zjištěných v průběhu stavby, zapracování konkrétních výrobků do PD a jejich posouzení, zpracování kladečských plánů atd.</t>
  </si>
  <si>
    <t>Celkem za</t>
  </si>
  <si>
    <t>Ostatní a vedlejší náklady</t>
  </si>
  <si>
    <t xml:space="preserve">Položkový rozpočet </t>
  </si>
  <si>
    <t>SO 01 OBJEKT ŠKOLY</t>
  </si>
  <si>
    <t>Arch. stav. část</t>
  </si>
  <si>
    <t>C:</t>
  </si>
  <si>
    <t>cena / MJ</t>
  </si>
  <si>
    <t>Celkem</t>
  </si>
  <si>
    <t>1</t>
  </si>
  <si>
    <t>Zemní práce</t>
  </si>
  <si>
    <t>139711101RT4</t>
  </si>
  <si>
    <t>Vykopávka v uzavřených prostorách v hor.1-4, hornina 4</t>
  </si>
  <si>
    <t>m3</t>
  </si>
  <si>
    <t>Bourané podlahy:</t>
  </si>
  <si>
    <t>1.S:</t>
  </si>
  <si>
    <t>F/01:48,67*0,325</t>
  </si>
  <si>
    <t>1.NP-mimo demolici:</t>
  </si>
  <si>
    <t>F/02-viz demolice:0</t>
  </si>
  <si>
    <t>F/03:324,19*0,345</t>
  </si>
  <si>
    <t>F/04:126,27*0,245</t>
  </si>
  <si>
    <t>F/05:54,8*0,01</t>
  </si>
  <si>
    <t>F/06:32,9*0,395</t>
  </si>
  <si>
    <t>131301112R00</t>
  </si>
  <si>
    <t>Hloubení nezapaž. jam hor.4 do 1000 m3, STROJNĚ</t>
  </si>
  <si>
    <t>kolem stáv. objektu:1,65*(41+72,7+6,1)</t>
  </si>
  <si>
    <t>vodoměrná šachta:1,1*5,7</t>
  </si>
  <si>
    <t>jáma přístavby:0,7*1096</t>
  </si>
  <si>
    <t>jáma šachty výtahu:0,95*16,4</t>
  </si>
  <si>
    <t>retence:2,2*75</t>
  </si>
  <si>
    <t>čistící zóna:0,2*6,2</t>
  </si>
  <si>
    <t>prosté patky:0,5*0,5*(0,9+1,1+1,26+1,3*2+1,36+1,42*2+1,61*2+1,84*2+2,29*2+2,4)</t>
  </si>
  <si>
    <t>pod herní prvky:10*1</t>
  </si>
  <si>
    <t>131301119R00</t>
  </si>
  <si>
    <t>Příplatek za lepivost - hloubení nezap.jam v hor.4</t>
  </si>
  <si>
    <t>132301212R00</t>
  </si>
  <si>
    <t>Hloubení rýh š.do 200 cm hor.4 do 1000 m3, STROJNĚ</t>
  </si>
  <si>
    <t>pasy přístavby:</t>
  </si>
  <si>
    <t>obvod:2,8*103</t>
  </si>
  <si>
    <t>vnitřní:1,1*(9*3+26)</t>
  </si>
  <si>
    <t>pasy krčku:</t>
  </si>
  <si>
    <t>obvod+schody:0,88*(15+49)</t>
  </si>
  <si>
    <t>vnitřní:1,1*(12+3,7*4)</t>
  </si>
  <si>
    <t>132301219R00</t>
  </si>
  <si>
    <t>Přípl.za lepivost,hloubení rýh 200cm,hor.4,STROJNĚ</t>
  </si>
  <si>
    <t>161101102R00</t>
  </si>
  <si>
    <t>Svislé přemístění výkopku z hor.1-4 do 4,0 m</t>
  </si>
  <si>
    <t>(172,14295+1168,945+432,5)*0,7</t>
  </si>
  <si>
    <t>174101101R00</t>
  </si>
  <si>
    <t>Zásyp jam, rýh, šachet se zhutněním</t>
  </si>
  <si>
    <t>kolem stáv. objektu:1,4*(41+72,7+6,1)</t>
  </si>
  <si>
    <t>vodoměrná šachta:1,1*(5,7-1,3)</t>
  </si>
  <si>
    <t>jáma šachty výtahu:0,95*(16,4-9)</t>
  </si>
  <si>
    <t>obvod:2,6*103</t>
  </si>
  <si>
    <t>vnitřní:0,7*(9*3+26)</t>
  </si>
  <si>
    <t>obvod+schody:1,6*(15+49)</t>
  </si>
  <si>
    <t>vnitřní:0,75*(12+3,7*4)</t>
  </si>
  <si>
    <t>1S-zásyp prostoru:2,8*1,3</t>
  </si>
  <si>
    <t>167101102R00</t>
  </si>
  <si>
    <t>Nakládání výkopku z hor.1-4 v množství nad 100 m3</t>
  </si>
  <si>
    <t>výkopek z deponie k zásypům:610,63</t>
  </si>
  <si>
    <t>přebytek výkopku z deponie na skládku:(172,14295+1168,945+432,5-606,99)</t>
  </si>
  <si>
    <t>171201201R00</t>
  </si>
  <si>
    <t>Uložení sypaniny na skl.-sypanina na výšku přes 2m</t>
  </si>
  <si>
    <t>výkopku na deponii:(172,14295+1168,945+432,5)</t>
  </si>
  <si>
    <t>162301101R00</t>
  </si>
  <si>
    <t>Vodorovné přemístění výkopku z hor.1-4 do 500 m</t>
  </si>
  <si>
    <t>výkopek  na deponii a zpět z deponie k zásypům:610,63*2</t>
  </si>
  <si>
    <t>přebytek výkopku na deponii:(172,14295+1168,945+432,5-610,63)</t>
  </si>
  <si>
    <t>162301102R00</t>
  </si>
  <si>
    <t>Vodorovné přemístění výkopku z hor.1-4 do 1000 m</t>
  </si>
  <si>
    <t>přebytek výkopku z deponie na skládku:(172,14295+1168,945+432,5-610,63)</t>
  </si>
  <si>
    <t>162701109R00</t>
  </si>
  <si>
    <t>Příplatek k vod. přemístění hor.1-4 za další 1 km</t>
  </si>
  <si>
    <t>přebytek výkopku z deponie na skládku:(172,14295+1168,945+432,5-610,63)*24</t>
  </si>
  <si>
    <t>199000002R00</t>
  </si>
  <si>
    <t>Poplatek za skládku horniny 1- 4</t>
  </si>
  <si>
    <t>115100001RAA</t>
  </si>
  <si>
    <t>Čerpání vody na výšku 10 m, do 500 l, včetně pohotovosti čerpací soupravy</t>
  </si>
  <si>
    <t>h</t>
  </si>
  <si>
    <t>2 měsíce, 9h/den:2*30*9</t>
  </si>
  <si>
    <t>2</t>
  </si>
  <si>
    <t>Základy,zvláštní zakládání</t>
  </si>
  <si>
    <t>274321411R00</t>
  </si>
  <si>
    <t>Železobeton základových pasů C 25/30, XC2-S3</t>
  </si>
  <si>
    <t>Přístavba:</t>
  </si>
  <si>
    <t>převázky pilot-spodní:0,8*0,7*(3,9+123,1+3,7+4,1+22,3+14,2+10,3*4+11,2)+0,3*0,7*11,3</t>
  </si>
  <si>
    <t>převázky pilot-horní "ŽB stěny":0,3*(0,5*14,2+0,75*(4,8+7,5+13,8)+1*12,8+1,25*(4,8+7,1))</t>
  </si>
  <si>
    <t>rozšíření pasů:0,8*0,5*1,4*5</t>
  </si>
  <si>
    <t>274351215R00</t>
  </si>
  <si>
    <t>Bednění stěn základových pasů - zřízení</t>
  </si>
  <si>
    <t>m2</t>
  </si>
  <si>
    <t>převázky pilot-spodní:2*0,7*(3,9+123,1+3,7+4,1+22,3+14,2+10,3*4+11,2)+2*0,7*11,3</t>
  </si>
  <si>
    <t>převázky pilot-horní "ŽB stěny":2*(0,5*14,2+0,75*(4,8+7,5+13,8)+1*12,8+1,25*(4,8+7,1))</t>
  </si>
  <si>
    <t>rozšíření pasů:2*0,5*1,4*5</t>
  </si>
  <si>
    <t>274351216R00</t>
  </si>
  <si>
    <t>Bednění stěn základových pasů - odstranění</t>
  </si>
  <si>
    <t>274272150RT5</t>
  </si>
  <si>
    <t>Zdivo základové z bednicích tvárnic, tl. 40 cm, výplň tvárnic betonem C 20/25 X0</t>
  </si>
  <si>
    <t>bet. tvárnice:0,5*(18,9+4,7+7,9+3)+0,75*(16,7+7,5+8,8)+1,25*12,8+1*(12,8+4,9+1,8)</t>
  </si>
  <si>
    <t>274361821R00</t>
  </si>
  <si>
    <t>Výztuž základ. pasů z betonářské oceli 10505 (R)</t>
  </si>
  <si>
    <t>Začátek provozního součtu</t>
  </si>
  <si>
    <t xml:space="preserve">  převázky pilot-spodní:0,8*0,7*(3,9+123,1+3,7+4,1+22,3+14,2+10,3*4+11,2)+0,3*0,7*11,3</t>
  </si>
  <si>
    <t xml:space="preserve">  převázky pilot-horní "ŽB stěny":0,3*(0,5*14,2+0,75*(4,8+7,5+13,8)+1*12,8+1,25*(4,8+7,1))</t>
  </si>
  <si>
    <t xml:space="preserve">  rozšíření pasů:0,8*0,5*1,4*5</t>
  </si>
  <si>
    <t>Konec provozního součtu</t>
  </si>
  <si>
    <t>146,75*190/1000</t>
  </si>
  <si>
    <t>bet. tvárnice:(0,5*(18,9+4,7+7,9+3)+0,75*(16,7+7,5+8,8)+1,25*12,8+1*(12,8+4,9+1,8))*0,4*100/1000</t>
  </si>
  <si>
    <t>273313511R00</t>
  </si>
  <si>
    <t xml:space="preserve">Beton základových desek prostý C 12/15 </t>
  </si>
  <si>
    <t>deska:0,05*(693-4,2)</t>
  </si>
  <si>
    <t>deska výtahu:0,05*6,5</t>
  </si>
  <si>
    <t>převázky pilot-spodní:0,8*0,05*(3,9+123,1+3,7+4,1+22,3+14,2+10,3*4+11,2)+0,3*0,05*11,3</t>
  </si>
  <si>
    <t/>
  </si>
  <si>
    <t>Podlahy:</t>
  </si>
  <si>
    <t xml:space="preserve">  F/01:49,9</t>
  </si>
  <si>
    <t xml:space="preserve">  F/04:278,7</t>
  </si>
  <si>
    <t xml:space="preserve">  F/05:427,7</t>
  </si>
  <si>
    <t xml:space="preserve">  F/06:76</t>
  </si>
  <si>
    <t xml:space="preserve">  F/07:99,8</t>
  </si>
  <si>
    <t>932,1*0,05</t>
  </si>
  <si>
    <t>273313621R00</t>
  </si>
  <si>
    <t xml:space="preserve">Beton základových desek prostý C 20/25 </t>
  </si>
  <si>
    <t>základy-pod čistící zóny:0,1*(1,1+6,2)</t>
  </si>
  <si>
    <t>273321411R00</t>
  </si>
  <si>
    <t>Železobeton základových desek C 25/30, XC2-S3</t>
  </si>
  <si>
    <t>deska:0,2*(693-4,2)</t>
  </si>
  <si>
    <t>deska výtahu:0,25*6,5</t>
  </si>
  <si>
    <t>stěny výtahu:0,25*0,9*10,2</t>
  </si>
  <si>
    <t>932,1*0,1</t>
  </si>
  <si>
    <t>273351215R00</t>
  </si>
  <si>
    <t>Bednění stěn základových desek - zřízení</t>
  </si>
  <si>
    <t>deska:0,2*(140+8,2)</t>
  </si>
  <si>
    <t>deska výtahu:0,25*10,2</t>
  </si>
  <si>
    <t>stěny výtahu:2*0,9*10,2</t>
  </si>
  <si>
    <t>273351216R00</t>
  </si>
  <si>
    <t>Bednění stěn základových desek - odstranění</t>
  </si>
  <si>
    <t>273361821R00</t>
  </si>
  <si>
    <t>Výztuž základových desek z beton. oceli 10505 (R)</t>
  </si>
  <si>
    <t xml:space="preserve">  deska:0,2*(693-4,2)</t>
  </si>
  <si>
    <t xml:space="preserve">  deska výtahu:0,25*6,5</t>
  </si>
  <si>
    <t xml:space="preserve">  stěny výtahu:0,25*0,9*10,2</t>
  </si>
  <si>
    <t>141,68*130/1000</t>
  </si>
  <si>
    <t>273361921R00</t>
  </si>
  <si>
    <t>Výztuž základových desek ze svařovaných sítí</t>
  </si>
  <si>
    <t>932,1*4,44*1,1/1000</t>
  </si>
  <si>
    <t>215901101R00</t>
  </si>
  <si>
    <t>Zhutnění podloží z hornin nesoudržných do 92% PS</t>
  </si>
  <si>
    <t>deska:1*(693-4,2)</t>
  </si>
  <si>
    <t>deska výtahu:1*6,5</t>
  </si>
  <si>
    <t>F/01:49,9</t>
  </si>
  <si>
    <t>F/04:278,7</t>
  </si>
  <si>
    <t>F/05:427,7</t>
  </si>
  <si>
    <t>F/06:76</t>
  </si>
  <si>
    <t>F/07:99,8</t>
  </si>
  <si>
    <t>271531114R00</t>
  </si>
  <si>
    <t>Polštář základu z kameniva drceného 8-16 mm</t>
  </si>
  <si>
    <t>F/01:49,9*0,075</t>
  </si>
  <si>
    <t>F/04:278,7*0,225</t>
  </si>
  <si>
    <t>F/05:427,7*0,225</t>
  </si>
  <si>
    <t>F/06:76*0,225</t>
  </si>
  <si>
    <t>F/07:99,8*0,225</t>
  </si>
  <si>
    <t>275313621R00</t>
  </si>
  <si>
    <t>Beton základových patek prostý C 20/25, X0</t>
  </si>
  <si>
    <t>Stávající objekt:</t>
  </si>
  <si>
    <t>překlad Př1:0,7*0,7*0,4</t>
  </si>
  <si>
    <t>základy - malé patky:0,5*0,5*0,5*16</t>
  </si>
  <si>
    <t>275351215R00</t>
  </si>
  <si>
    <t>Bednění stěn základových patek - zřízení</t>
  </si>
  <si>
    <t>překlad Př1:4*0,7*0,4</t>
  </si>
  <si>
    <t>275351216R00</t>
  </si>
  <si>
    <t>Bednění stěn základových patek - odstranění</t>
  </si>
  <si>
    <t>212971110R00</t>
  </si>
  <si>
    <t>Opláštění trativodů z geotext., do sklonu 1:2,5</t>
  </si>
  <si>
    <t>odvod radonu:2,2*(8,8*2*5+12,8*2)</t>
  </si>
  <si>
    <t>289971211R00</t>
  </si>
  <si>
    <t>Zřízení vrstvy z geotextilie sklon do 1:5 š.do 3 m</t>
  </si>
  <si>
    <t>F/25:84,1</t>
  </si>
  <si>
    <t>69366198R</t>
  </si>
  <si>
    <t>Geotextilie 300 g/m2 š. 200cm 100% PP</t>
  </si>
  <si>
    <t>odvod radonu:2,2*(8,8*2*5+12,8*2)*1,15</t>
  </si>
  <si>
    <t>F/25:84,1*1,15</t>
  </si>
  <si>
    <t>34a</t>
  </si>
  <si>
    <t>R28601001</t>
  </si>
  <si>
    <t>Tlaková injektáž zdiva tekutým siloxanovým mikroemulzním koncentrátem</t>
  </si>
  <si>
    <t xml:space="preserve">m2    </t>
  </si>
  <si>
    <t>Sanace:</t>
  </si>
  <si>
    <t>Spotřeba 2 kg/m2</t>
  </si>
  <si>
    <t>1.PP vodorov. : ((2+1,06+1+4,49+0,17+1,95)*0,5+0,71*0,35)*1,1</t>
  </si>
  <si>
    <t>1.PP svislá : (0,35*0,2*2+0,5*0,2*6+1,75*0,5+1,59*0,35+1,9*0,5*3)*1,1</t>
  </si>
  <si>
    <t>skrze klenbu z 1.NP do 1.PP : (0,99+1,985+4,6)*0,5*1,1</t>
  </si>
  <si>
    <t>1.NP obvodové zdivo (vodorov.) : (5,78*0,75+(18,65+0,44)*0,85+11,6*0,7+6,89*0,7+11,115*0,92+(3,35+0,34)*0,85+2,99*1,18+(17,178+10,776)*0,92)*1,1</t>
  </si>
  <si>
    <t>1.NP vnitřní zdivo (vodorov.) : (4,94*0,5+6,63*0,65+4,53*0,45+(1,4+0,5+0,85*2)*0,7+(6,805+5,15)*0,7+1,53*0,45+(0,445+0,45)*0,447+0,64*0,2+1,596*0,1+(0,337+3,926)*0,45+4,773*0,5+(0,87+0,76+1,76)*0,34+(1,15+1,8+0,756)*0,65+(2,56+1,474)*0,65+(2,3+1,79+1,94+0,08)*0,5+(0,93+2,89)*0,7)*1,1</t>
  </si>
  <si>
    <t>(5,564*0,4+5,365*0,7+(6,715+5,275+2,166+2,52+0,53+5,6)*0,65+1,34*2*0,18+0,8*0,275+(4,99+0,96)*0,35+1,385*0,34+10,056*0,6)*1,1</t>
  </si>
  <si>
    <t>1.NP svislá : (0,85*0,3+0,65*1+0,45*1+0,7*0,145*4)*1,1</t>
  </si>
  <si>
    <t>34b</t>
  </si>
  <si>
    <t>R28602002</t>
  </si>
  <si>
    <t>Tlaková injektáž zdiva roztokem z vodoodpudivých sloučenin kyseliny křemičité, pod úr. terénu</t>
  </si>
  <si>
    <t>Spotřeba 15 kg/m2</t>
  </si>
  <si>
    <t>1.PP vodorov. : (8,62*0,75+6,4*0,92)*1,1</t>
  </si>
  <si>
    <t>1.PP svislá : (1,38*0,75+1,38*0,92)*1,1</t>
  </si>
  <si>
    <t>2.1</t>
  </si>
  <si>
    <t>Prostupy základy,zřízení,kotvení,prostupka, zapravení,kotvení,doplňky,detaily,D+M</t>
  </si>
  <si>
    <t>kus</t>
  </si>
  <si>
    <t>přístavba+krček+stáv. objekt:22+18+33</t>
  </si>
  <si>
    <t>2.2</t>
  </si>
  <si>
    <t>Revizní šachta kanalizace,PREFA,ŽB,600/900mm, poklop 600/600+rám,kotvení,doplňky,detaily,D+M</t>
  </si>
  <si>
    <t>základy:1*1</t>
  </si>
  <si>
    <t>22</t>
  </si>
  <si>
    <t>Piloty</t>
  </si>
  <si>
    <t>22.1</t>
  </si>
  <si>
    <t>Vrtané piloty,vytaž.výpažnice,výplň C25/30XA1,D630, výztuž,vrty,odvoz výkopku,doplňky,detaily,D+M</t>
  </si>
  <si>
    <t>m</t>
  </si>
  <si>
    <t>22.2</t>
  </si>
  <si>
    <t>Příplatek za ztížené vrtání pilot pře stáv. kce, D630,kotvení,doplňky,detaily</t>
  </si>
  <si>
    <t>dle statiky:</t>
  </si>
  <si>
    <t>vrtání přes stáv. konstrukce:10*1</t>
  </si>
  <si>
    <t>22.3</t>
  </si>
  <si>
    <t>Ubourání hlav pilot z ŽB C25/30XA1,vč. výztuže, D630,zapravení hlavy,kotvení,doplňky,detaily</t>
  </si>
  <si>
    <t>piloty výtahu:4*1</t>
  </si>
  <si>
    <t>3</t>
  </si>
  <si>
    <t>Svislé a kompletní konstrukce</t>
  </si>
  <si>
    <t>330321410R00</t>
  </si>
  <si>
    <t>Beton sloupů a pilířů železový C 25/30, XC1-S3</t>
  </si>
  <si>
    <t>Spojovací krček:</t>
  </si>
  <si>
    <t>1.NP:3,14*0,175*0,175*4,22*4</t>
  </si>
  <si>
    <t>332351131R00</t>
  </si>
  <si>
    <t>Bednění sloupů oblých - jednorázové</t>
  </si>
  <si>
    <t>1.NP:3,14*0,35*4,22*4</t>
  </si>
  <si>
    <t>332351108R00</t>
  </si>
  <si>
    <t>Příplatek za vzepření bednění při výšce 4-6 m</t>
  </si>
  <si>
    <t>332361821R00</t>
  </si>
  <si>
    <t>Výztuž sloupů oblých z betonářské oceli 10 505(R)</t>
  </si>
  <si>
    <t>1.NP:3,14*0,175*0,175*4,22*4*140/1000</t>
  </si>
  <si>
    <t>311238244R00</t>
  </si>
  <si>
    <t>Zdivo keram. broušené 44  P10,  tl. 440 mm</t>
  </si>
  <si>
    <t>Vnitřní:</t>
  </si>
  <si>
    <t>3.NP:</t>
  </si>
  <si>
    <t>Krček:</t>
  </si>
  <si>
    <t>Nástavba:3,82*10,4</t>
  </si>
  <si>
    <t>311238144R00</t>
  </si>
  <si>
    <t>Zdivo keram. broušené 30  P10, tl. 300 mm</t>
  </si>
  <si>
    <t>Obvodové:</t>
  </si>
  <si>
    <t>1.NP:</t>
  </si>
  <si>
    <t>Přístavba:4,2*97,4</t>
  </si>
  <si>
    <t>okna:-(0,65*2,1*4+3,5*2,1*2+1,8*2,1*2+2*2,1*3+2,8*0,7*2+1,8*2,1+2,75*2,1)</t>
  </si>
  <si>
    <t>stěny+dveře:-(1,8*3*4+3,5*3*2+2,7*3*2+2,5*3)</t>
  </si>
  <si>
    <t>Krček:4,22*(12,5+14,1)</t>
  </si>
  <si>
    <t>okna:-(2*4,22+1,85*0,6+1,13*0,6*2)</t>
  </si>
  <si>
    <t>stěny+dveře:-(0,9*2,1+4,17*2,82+1,9*3+5,52*2,82)</t>
  </si>
  <si>
    <t>Stáv. objekt-schody:3,9*10,6</t>
  </si>
  <si>
    <t>okna:-(2*3,9)</t>
  </si>
  <si>
    <t>stěny+dveře:-(0,9*2,1)</t>
  </si>
  <si>
    <t>2.NP:</t>
  </si>
  <si>
    <t>Přístavba:3,9*97,4</t>
  </si>
  <si>
    <t>okna:-(0,65*2,1*3+3,5*2,1*3+1,8*2,1*2+2*2,1*3+2,8*2,1*2+1,8*2,4*2+3,5*2,4*2+2,7*2,4*2+2,5*2,1*2+1,8*2,1+2,75*2,1)</t>
  </si>
  <si>
    <t>Krček:4*(12,5+14,1)</t>
  </si>
  <si>
    <t>okna:-(0,65*2,1+1,8*2,1+2,8*2,1*2+2*4+5,9*0,75)</t>
  </si>
  <si>
    <t>Stáv. objekt-schody:4,2*10,7</t>
  </si>
  <si>
    <t>okna:-(2*4,2)</t>
  </si>
  <si>
    <t>dveře:-(1*2,2)</t>
  </si>
  <si>
    <t>Přístavba:3,8*97,4</t>
  </si>
  <si>
    <t>okna:-(0,65*2,1*2+3,5*2,1*5+1,8*2,1*5+2*2,1*4+2,8*2,1*2+2,7*2,1*2+2,5*2,1*2+2,75*2,1)</t>
  </si>
  <si>
    <t>Krček:3,82*(12,5+14,1)</t>
  </si>
  <si>
    <t>okna:-(0,65*2,1+1,8*2,1+2,8*2,1*2+2*3,82+5,9*0,75)</t>
  </si>
  <si>
    <t>Nástavba:4*118,5</t>
  </si>
  <si>
    <t>okna:-(2,75*2,1+2*2,1*4+2*4+1*2,2+1,2*2,1*11+1,8*2,1*5+3,6*2,1*3+3,1*2,1*2)</t>
  </si>
  <si>
    <t>1S:2,8*0,9</t>
  </si>
  <si>
    <t>Přístavba:4,2*(10,8*3+11,7+16,7+8,4)-(0,9*2,1*7+3,02*1,3*2+2,06*3,72+0,8*2,1*7)</t>
  </si>
  <si>
    <t>Krček:4,2*(14,1+6,4)-(0,9*2,1*2+2,11*3,7+2,08*3,7+2,04*3,7)</t>
  </si>
  <si>
    <t>Stáv. objekt:4,3*0,7</t>
  </si>
  <si>
    <t>Přístavba:4*(10,8*3+11,7+16,7+8,4)-(0,8*2,1*2+0,9*2,1*6+3,02*1,3+2,06*3,55+1,6*2,14+3,02*0,6)</t>
  </si>
  <si>
    <t>Krček:4*(14,1+6,4)-(0,9*2,1*3+2,4*2,1)</t>
  </si>
  <si>
    <t>Stáv. objekt:</t>
  </si>
  <si>
    <t>Přístavba:3,82*(10,8*3+11,7+16,7+8,4)-(0,8*2,1*3+0,9*2,1*6+3,02*0,6*2+2,06*3,37+1,6*2,14)</t>
  </si>
  <si>
    <t>Krček:3,82*(14,1+6,4)-(0,8*2,1*2+0,9*2,1+2,06*3,37)</t>
  </si>
  <si>
    <t>Nástavba:3,82*(16,4+6,6+6,2+23,8+0,5+35,8+5,8*2+11,8)-(0,9*2,1*5+0,8*2,1*6+1,8*3+1,6*2,14)</t>
  </si>
  <si>
    <t>311238143R00</t>
  </si>
  <si>
    <t>Zdivo keram. broušené 24  P10, tl. 240 mm</t>
  </si>
  <si>
    <t>Atiky:</t>
  </si>
  <si>
    <t>Přístavba:0,8*97,1</t>
  </si>
  <si>
    <t>Krček:0,75*(12,5+15,5)</t>
  </si>
  <si>
    <t>Nástavba:0,75*(117+75,3)</t>
  </si>
  <si>
    <t>Krček:4,2*(4,1*2+3,8+4,9)-0,8*2,1</t>
  </si>
  <si>
    <t>Krček:4*(4,1+3,8)</t>
  </si>
  <si>
    <t>Krček:3,82*(4,1+4,9+3,8)</t>
  </si>
  <si>
    <t>Nástavba:3,82*4,9-0,8*2,1</t>
  </si>
  <si>
    <t>311238323R00</t>
  </si>
  <si>
    <t>Zdivo keram. broušené 25 AKU  P15, tl. 250 mm</t>
  </si>
  <si>
    <t>Krček:4,2*10,3-1*2,2</t>
  </si>
  <si>
    <t>Přístavba:4*10,3-1*2,2</t>
  </si>
  <si>
    <t>Krček:3,82*10,3-1*2,2</t>
  </si>
  <si>
    <t>Nástavba:</t>
  </si>
  <si>
    <t>311238312R00</t>
  </si>
  <si>
    <t>Zdivo keram. broušené 19 AKU  P15, tl. 190 mm</t>
  </si>
  <si>
    <t>Přístavba:4,2*3,6*2</t>
  </si>
  <si>
    <t>Stáv. objekt:4,3*0,35*2</t>
  </si>
  <si>
    <t>Přístavba:4*3,6*2</t>
  </si>
  <si>
    <t>Přístavba:3,82*3,6*2</t>
  </si>
  <si>
    <t>311238142R00</t>
  </si>
  <si>
    <t>Zdivo keram. broušené 17,5  P10, tl. 175 mm</t>
  </si>
  <si>
    <t>Přístavba:4,2*3,4</t>
  </si>
  <si>
    <t>Stáv. objekt:4,3*(3,2+3,5)</t>
  </si>
  <si>
    <t>Krček:4*4,1</t>
  </si>
  <si>
    <t>Krček:3,82*4,1</t>
  </si>
  <si>
    <t>Nástavba:3,82*6,2</t>
  </si>
  <si>
    <t>342248144R00</t>
  </si>
  <si>
    <t>Příčky keram. broušené 14  na DBM, tl. 140 mm</t>
  </si>
  <si>
    <t>Přístavba:4,2*(10,8*2+3,1*2+1,7+8,4*2+6,9+4,9+3,4)-(0,8*2,1*3+0,9*2,1*4)</t>
  </si>
  <si>
    <t>Krček:4,2*2,3</t>
  </si>
  <si>
    <t>Stáv. objekt:4,3*(1,4*6+5,6+2,5+6,9*2+3,3+1,4+1,7*2+3,5+3,1)-(0,9*2,1+0,8*2,1*11)</t>
  </si>
  <si>
    <t>Přístavba:4*(10,8*2+3)-0,9*2,1*4</t>
  </si>
  <si>
    <t>Krček:4*(4,9*3+2)-0,9*2,1</t>
  </si>
  <si>
    <t>Stáv. objekt:4,2*(1,5*12+5,6+4,7+13+7,1*4+3,2+4,2)+1,4*2,4-(1*2,5+0,8*2,1*3+0,9*2,1*16+3,1*0,9+0,9*0,9)</t>
  </si>
  <si>
    <t>Přístavba:3,82*(10,8*2+3,1+3,84)-(0,9*2,1*4+3,84*0,75)</t>
  </si>
  <si>
    <t>Krček:3,82*4,9*2</t>
  </si>
  <si>
    <t>Nástavba:3,82*(6,2+5,8+6,6+3,9)-(0,8*2,1+0,9*2,1)</t>
  </si>
  <si>
    <t>342248141R00</t>
  </si>
  <si>
    <t>Příčky keram. broušené 11,5  na DBM, tl. 115 mm</t>
  </si>
  <si>
    <t>Přístavba:4,2*(3,6*2+1,9*2+4,2+3,4*2+3,8)-(0,8*2,1*2+0,7*2,1*4)</t>
  </si>
  <si>
    <t>Krček:4,2*(5,1+1,3+18,3+3,8*2)-(0,7*2,1+0,8*2,1*5+0,9*2,1)</t>
  </si>
  <si>
    <t>Stáv. objekt:4,3*(2,5+2,7+2,6+10,5+4,2*2+1,9+4,1+2,4+3,3+6,2+2+3,2+6,6+6+3,5+1,3)-(0,7*2,1*4+0,8*2,1*9+0,9*2,1*2)</t>
  </si>
  <si>
    <t>podezdívka schodů:1*2,2*2</t>
  </si>
  <si>
    <t>Přístavba:4*(3,6*2+1,9*2+8,4*2+3,9+3)-0,8*2,1*3</t>
  </si>
  <si>
    <t>Krček:4*(8,8+3,3+3)-0,8*2,1*4</t>
  </si>
  <si>
    <t>Stáv. objekt:4,2*(4,6+2,5+2,6+2,2)-(0,8*2,1*3+0,9*2,1)</t>
  </si>
  <si>
    <t>Přístavba:3,82*(3,6*2+1,8*2+8,4*2+3,9+3,1)-0,8*2,1*3</t>
  </si>
  <si>
    <t>Krček:3,82*(8,5+2,5+3,8)-0,8*2,1*4</t>
  </si>
  <si>
    <t>Nástavba:3,82*(5,2+2,2+5,8+3,4)-(0,8*2,1*4+0,9*2,1)</t>
  </si>
  <si>
    <t>342248120R00</t>
  </si>
  <si>
    <t>Příčky keram.brouš. 11,5 AKU na MVC 5, tl. 115 mm</t>
  </si>
  <si>
    <t>Nástavba:3,82*5,8*2-(0,8*2,1*2+0,9*2,1*2)</t>
  </si>
  <si>
    <t>311231114R00</t>
  </si>
  <si>
    <t>Zdivo nosné cihelné z CP 29 P15 na MVC 2,5</t>
  </si>
  <si>
    <t>Dle statiky:</t>
  </si>
  <si>
    <t>V1 - dozdívka pod trapéz:0,3*0,13*51,16</t>
  </si>
  <si>
    <t>Stáv. objekt:0,65*4,3*2+0,85*(1*2+0,46*0,82)+0,7*(1,25*2,5+1,06*2,14+1*2*2+0,45*2,4*3+0,85*2,4)+0,5*(1*2,39*2+2*1,4)</t>
  </si>
  <si>
    <t>Stáv. objekt:0,65*0,66*3,75+0,7*(0,12*2,1+0,33*2,1+0,13*2,1+1*2*2+1,4*3,3+0,78*3)+0,4*0,9*2+0,34*4,2*7,4</t>
  </si>
  <si>
    <t>nadezdívka stáv. zdiva po strop-obvod:0,21*103</t>
  </si>
  <si>
    <t>nadezdívka stáv. zdiva po strop-vnitřní:0,47*(25,1+7,8+29,4)</t>
  </si>
  <si>
    <t>346244821R00</t>
  </si>
  <si>
    <t>Přizdívky izol. z cihel dl.29 cm, MC 10, tl.140 mm</t>
  </si>
  <si>
    <t>šachta výtahu:0,9*10,2</t>
  </si>
  <si>
    <t>342948111R00</t>
  </si>
  <si>
    <t>Ukotvení příček k cihel.konstr. kotvami na hmožd.</t>
  </si>
  <si>
    <t>1.NP:4,2*64+4,3*79</t>
  </si>
  <si>
    <t>2.NP:4*49+4,2*49</t>
  </si>
  <si>
    <t>3.NP:3,82*75</t>
  </si>
  <si>
    <t>346971122R00</t>
  </si>
  <si>
    <t>Izolace pod příčky jednoduchá š. do 200 mm</t>
  </si>
  <si>
    <t>tl. 250mm:</t>
  </si>
  <si>
    <t>Krček:10,3</t>
  </si>
  <si>
    <t>Přístavba:10,3</t>
  </si>
  <si>
    <t>tl. 190mm:</t>
  </si>
  <si>
    <t>Přístavba:3,6*2</t>
  </si>
  <si>
    <t>Stáv. objekt:0,35*2</t>
  </si>
  <si>
    <t>tl. 175mm:</t>
  </si>
  <si>
    <t>Přístavba:3,4</t>
  </si>
  <si>
    <t>Stáv. objekt:(3,2+3,5)</t>
  </si>
  <si>
    <t>Krček:4,1</t>
  </si>
  <si>
    <t>Nástavba:6,2</t>
  </si>
  <si>
    <t>tl. 140mm:</t>
  </si>
  <si>
    <t>Přístavba:(10,8*2+3,1*2+1,7+8,4*2+6,9+4,9+3,4)</t>
  </si>
  <si>
    <t>Krček:2,3</t>
  </si>
  <si>
    <t>Stáv. objekt:(1,4*6+5,6+2,5+6,9*2+3,3+1,4+1,7*2+3,5+3,1)</t>
  </si>
  <si>
    <t>Přístavba:(10,8*2+3)</t>
  </si>
  <si>
    <t>Krček:(4,9*3+2)</t>
  </si>
  <si>
    <t>Stáv. objekt:(1,5*12+5,6+4,7+13+7,1*4+3,2+4,2)</t>
  </si>
  <si>
    <t>Přístavba:(10,8*2+3,1+3,84)</t>
  </si>
  <si>
    <t>Krček:4,9*2</t>
  </si>
  <si>
    <t>Nástavba:(6,2+5,8+6,6+3,9)-(0,8*2,1+0,9*2,1)</t>
  </si>
  <si>
    <t>tl. 115mm:</t>
  </si>
  <si>
    <t>Přístavba:(3,6*2+1,9*2+4,2+3,4*2+3,8)</t>
  </si>
  <si>
    <t>Krček:(5,1+1,3+18,3+3,8*2)</t>
  </si>
  <si>
    <t>Stáv. objekt:(2,5+2,7+2,6+10,5+4,2*2+1,9+4,1+2,4+3,3+6,2+2+3,2+6,6+6+3,5+1,3)</t>
  </si>
  <si>
    <t>Přístavba:(3,6*2+1,9*2+8,4*2+3,9+3)</t>
  </si>
  <si>
    <t>Krček:(8,8+3,3+3)</t>
  </si>
  <si>
    <t>Stáv. objekt:(4,6+2,5+2,6+2,2)</t>
  </si>
  <si>
    <t>Přístavba:(3,6*2+1,8*2+8,4*2+3,9+3,1)</t>
  </si>
  <si>
    <t>Krček:(8,5+2,5+3,8)</t>
  </si>
  <si>
    <t>Nástavba:(5,2+2,2+5,8+3,4)</t>
  </si>
  <si>
    <t>tl. 115 AKU:</t>
  </si>
  <si>
    <t>Nástavba:5,8*2</t>
  </si>
  <si>
    <t>346971162R00</t>
  </si>
  <si>
    <t xml:space="preserve">Dilatace příček od stropu š. do 200 mm, tl.30 mm </t>
  </si>
  <si>
    <t>317168112R00</t>
  </si>
  <si>
    <t>Překlad keram. plochý 115x71x1250 mm</t>
  </si>
  <si>
    <t>1.NP:27</t>
  </si>
  <si>
    <t>2.NP:11</t>
  </si>
  <si>
    <t>3.NP:14</t>
  </si>
  <si>
    <t>317168116R00</t>
  </si>
  <si>
    <t>Překlad keram. plochý 115x71x2250 mm</t>
  </si>
  <si>
    <t>1.NP:1</t>
  </si>
  <si>
    <t>317168122R00</t>
  </si>
  <si>
    <t>Překlad keram. plochý 145x71x1250 mm</t>
  </si>
  <si>
    <t>1.NP:20</t>
  </si>
  <si>
    <t>2.NP:25</t>
  </si>
  <si>
    <t>3.NP:6</t>
  </si>
  <si>
    <t>317168130R00</t>
  </si>
  <si>
    <t>Překlad keram. 7 vysoký 70x238x1000 mm</t>
  </si>
  <si>
    <t>2.NP:18</t>
  </si>
  <si>
    <t>3.NP:16</t>
  </si>
  <si>
    <t>317168131R00</t>
  </si>
  <si>
    <t>Překlad keram. 7 vysoký 70x238x1250 mm</t>
  </si>
  <si>
    <t>1.NP:80</t>
  </si>
  <si>
    <t>2.NP:59</t>
  </si>
  <si>
    <t>3.NP:106</t>
  </si>
  <si>
    <t>317168132R00</t>
  </si>
  <si>
    <t>Překlad keram. 7 vysoký 70x238x1500 mm</t>
  </si>
  <si>
    <t>1.NP:4</t>
  </si>
  <si>
    <t>3.NP:44</t>
  </si>
  <si>
    <t>317168134R00</t>
  </si>
  <si>
    <t>Překlad keram. 7 vysoký 70x238x2000 mm</t>
  </si>
  <si>
    <t>2.NP:4</t>
  </si>
  <si>
    <t>3.NP:8</t>
  </si>
  <si>
    <t>317168135R00</t>
  </si>
  <si>
    <t>Překlad keram. 7 vysoký 70x238x2250 mm</t>
  </si>
  <si>
    <t>1.NP:8</t>
  </si>
  <si>
    <t>2.NP:24</t>
  </si>
  <si>
    <t>3.NP:48</t>
  </si>
  <si>
    <t>317168136R00</t>
  </si>
  <si>
    <t>Překlad keram. 7 vysoký 70x238x2500 mm</t>
  </si>
  <si>
    <t>1.NP:40</t>
  </si>
  <si>
    <t>2.NP:12</t>
  </si>
  <si>
    <t>3.NP:32</t>
  </si>
  <si>
    <t>317168138R00</t>
  </si>
  <si>
    <t>Překlad keram. 7 vysoký 70x238x3000 mm</t>
  </si>
  <si>
    <t>2.NP:8</t>
  </si>
  <si>
    <t>317168139R00</t>
  </si>
  <si>
    <t>Překlad keram. 7 vysoký 70x238x3250 mm</t>
  </si>
  <si>
    <t>1.NP:12</t>
  </si>
  <si>
    <t>317168140R00</t>
  </si>
  <si>
    <t>Překlad keram. 7 vysoký 70x238x3500 mm</t>
  </si>
  <si>
    <t>1.NP:16</t>
  </si>
  <si>
    <t>317941123R00</t>
  </si>
  <si>
    <t>Osazení ocelových válcovaných nosníků  č.14-22</t>
  </si>
  <si>
    <t>IPE 140:</t>
  </si>
  <si>
    <t xml:space="preserve">  1.S:1,4*18</t>
  </si>
  <si>
    <t xml:space="preserve">  1.NP:1*2+1,2*4+1,3*9+1,4*11+1,8*41+1,9*19+2,1*7+2,2*16+2,4*16+3*7+3,5*8</t>
  </si>
  <si>
    <t xml:space="preserve">  2.NP:3,7*2+1*2+1,3*11+1,4*3+1,6*8+1,8*27+1,9*66+2,6*16+3,5*9+3,8*8</t>
  </si>
  <si>
    <t xml:space="preserve">  3.NP:</t>
  </si>
  <si>
    <t>624,5*12,9/1000</t>
  </si>
  <si>
    <t>317941125R00</t>
  </si>
  <si>
    <t>Osazení ocelových válcovaných nosníků č.22 a vyšší</t>
  </si>
  <si>
    <t>IPE 200:</t>
  </si>
  <si>
    <t>IPE 270:</t>
  </si>
  <si>
    <t>13383425R</t>
  </si>
  <si>
    <t>Tyč průřezu IPE 140, střední, jakost oceli S235, 11375</t>
  </si>
  <si>
    <t>624,5*12,9*1,1/1000</t>
  </si>
  <si>
    <t>13482715R</t>
  </si>
  <si>
    <t>Tyč průřezu IPE 200, hrubé, jakost oceli S235, 11375</t>
  </si>
  <si>
    <t>1.NP:3,8*2*22,4*1,1/1000</t>
  </si>
  <si>
    <t>13482730R</t>
  </si>
  <si>
    <t>Tyč průřezu IPE 270, hrubé, jakost oceli S235, 11375</t>
  </si>
  <si>
    <t>1.NP:7,5*2*36,1*1,1/1000</t>
  </si>
  <si>
    <t>346481112RT2</t>
  </si>
  <si>
    <t>Zaplentování rýh, nosníků keramickým pletivem, s použitím suché maltové směsi</t>
  </si>
  <si>
    <t>624,5*(0,14*2+0,073*4)</t>
  </si>
  <si>
    <t>1.NP:3,8*2*(0,2*2+0,1*4)</t>
  </si>
  <si>
    <t>1.NP:7,5*2*(0,27*2+0,135*4)</t>
  </si>
  <si>
    <t>311</t>
  </si>
  <si>
    <t>Sádrokartonové konstrukce</t>
  </si>
  <si>
    <t>342264051RT1</t>
  </si>
  <si>
    <t>Podhled sádrokartonový na zavěšenou ocel. konstr., desky standard tl. 12,5 mm, bez izolace</t>
  </si>
  <si>
    <t>Kvalita provedení Q2!!!:</t>
  </si>
  <si>
    <t>1.NP:295</t>
  </si>
  <si>
    <t>2.NP:232,6</t>
  </si>
  <si>
    <t>3.NP:252,1</t>
  </si>
  <si>
    <t>SDK čela:</t>
  </si>
  <si>
    <t>1.NP:0,3*2,5*2+0,61*4,9+0,67*1,3+0,52*5,7</t>
  </si>
  <si>
    <t>2.NP:0,85*5,7+0,3*2,5*2+0,55*1,3*2</t>
  </si>
  <si>
    <t>3.NP:0,2*2,5*2</t>
  </si>
  <si>
    <t>342264051RTX</t>
  </si>
  <si>
    <t>Podhled SDK perforovaný na zavěšenou ocel. konstr., desky standard tl. 12,5 mm, bez izolace</t>
  </si>
  <si>
    <t>1.NP:204,8</t>
  </si>
  <si>
    <t>2.NP:399,8</t>
  </si>
  <si>
    <t>3.NP:393,5</t>
  </si>
  <si>
    <t>342264051RT2</t>
  </si>
  <si>
    <t>Podhled sádrokartonový na zavěšenou ocel. konstr., desky protipož. tl. 12,5 mm, bez izolace,REI 60DP1</t>
  </si>
  <si>
    <t>PO podhledy:</t>
  </si>
  <si>
    <t>1.NP:543,2+0,25*4,7</t>
  </si>
  <si>
    <t>2.NP:683+0,25*4,7</t>
  </si>
  <si>
    <t>3.NP:632</t>
  </si>
  <si>
    <t>342264098R0X</t>
  </si>
  <si>
    <t>Příplatek k podhledu sádrokart. za další desku, desky protipožární tl. 12,5mm</t>
  </si>
  <si>
    <t>311.1</t>
  </si>
  <si>
    <t>Podhled kovový galv.ocel,závěs,rastr,lišty,doplňky, 400x1200/1500/1800,polozap.+rovná hrana,D+M</t>
  </si>
  <si>
    <t>1.NP:167,6</t>
  </si>
  <si>
    <t>2.NP:198,4</t>
  </si>
  <si>
    <t>3.NP:133,3</t>
  </si>
  <si>
    <t>311.2</t>
  </si>
  <si>
    <t>Podhled kovový galv. ocel,závěs,rastr,lišty, 600x600,zkosená hrana,závit.tyče,kotvy,doplňky,D+M</t>
  </si>
  <si>
    <t>3.NP:35,6</t>
  </si>
  <si>
    <t>311.3</t>
  </si>
  <si>
    <t>Podhled minerální tvrdé 600x600/1200,skrytá hrana, rošt,závěsy,lišty,kotvení,doplňky,detaily,D+M</t>
  </si>
  <si>
    <t>1.NP:173,4</t>
  </si>
  <si>
    <t>2.NP:162,1</t>
  </si>
  <si>
    <t>3.NP:206</t>
  </si>
  <si>
    <t>311.4</t>
  </si>
  <si>
    <t>Podhled minerální 600x600,polozapuštěná hrana, rošt,závěsy,lišty,kotvení,doplňky,detaily,D+M</t>
  </si>
  <si>
    <t>1.NP:219,5</t>
  </si>
  <si>
    <t>2.NP:201,6</t>
  </si>
  <si>
    <t>3.NP:144,4</t>
  </si>
  <si>
    <t>311.5</t>
  </si>
  <si>
    <t>Podhled miner. tvrdé antibak.600x600,polozap.hrana, rošt,závěsy,lišty,kotvení,doplňky,detaily,D+M</t>
  </si>
  <si>
    <t>1.NP:25,3</t>
  </si>
  <si>
    <t>2.NP:46,9</t>
  </si>
  <si>
    <t>311.6</t>
  </si>
  <si>
    <t>Podhled  lamelový,min.desky 300x1800,skrytá hrana, BR=100,závěsy,lišty,kotvení,doplňky,detaily,D+M</t>
  </si>
  <si>
    <t>2.NP:43,5</t>
  </si>
  <si>
    <t>347016111R0X</t>
  </si>
  <si>
    <t>Předstěna SDK,tl.50mm,oc.kce CW,1x RB 12,5mm,-izol</t>
  </si>
  <si>
    <t>SDK/01:</t>
  </si>
  <si>
    <t>Stáv. objekt:4,3*0,9</t>
  </si>
  <si>
    <t>Stáv. objekt:4*1,2</t>
  </si>
  <si>
    <t>Nástavba:3,82*1,1</t>
  </si>
  <si>
    <t>347016113R0X</t>
  </si>
  <si>
    <t>Předstěna SDK,tl.75mm,oc.kce CW,2x RBI 12,5mm,-izo</t>
  </si>
  <si>
    <t>SDK/02:</t>
  </si>
  <si>
    <t>Přístavba:4,2*(1,2+1,8+5,3+3,1)</t>
  </si>
  <si>
    <t>Krček:4,2*(2,3+1,3)+1,25*2,5</t>
  </si>
  <si>
    <t>Stáv. objekt:4,3*(1,9+3,5+3,2)</t>
  </si>
  <si>
    <t>Přístavba:4*3,1*2</t>
  </si>
  <si>
    <t>Krček:4*1+1,25*1,8*3</t>
  </si>
  <si>
    <t>Stáv. objekt:4*(4,8+1,3)</t>
  </si>
  <si>
    <t>Přístavba:3,82*3,1*2</t>
  </si>
  <si>
    <t>Krček:1,25*5,9</t>
  </si>
  <si>
    <t>Nástavba:3,82*5</t>
  </si>
  <si>
    <t>342261111RT1</t>
  </si>
  <si>
    <t>Příčka sádrokarton. ocel.kce, 1x oplášť. tl. 75 mm, desky standard tl.12,5 mm, izol. minerál tl.5 cm</t>
  </si>
  <si>
    <t>SDK/03:</t>
  </si>
  <si>
    <t>Přístavba:3,82*3</t>
  </si>
  <si>
    <t>347016132R0X</t>
  </si>
  <si>
    <t>Předstěna SDK,tl.100mm,oc.kce CW,2xRF 12,5mm,-izol</t>
  </si>
  <si>
    <t>SDK/04:</t>
  </si>
  <si>
    <t>Krček:4,2*2,8</t>
  </si>
  <si>
    <t>Stáv. objekt:4,3*2,5</t>
  </si>
  <si>
    <t>Krček:4*2,1</t>
  </si>
  <si>
    <t>Krček:3,82*3,1</t>
  </si>
  <si>
    <t>Nástavba:3,82*(2,1+2,3)</t>
  </si>
  <si>
    <t>347016131R00</t>
  </si>
  <si>
    <t>Předstěna SDK,tl.100mm,oc.kce CW,1xRB 12,5mm,-izol</t>
  </si>
  <si>
    <t>SDK/05:</t>
  </si>
  <si>
    <t>Stáv. objekt:4,3*1,8</t>
  </si>
  <si>
    <t>Stáv. objekt:4*1,7</t>
  </si>
  <si>
    <t>Nástavba:3,82*1,5</t>
  </si>
  <si>
    <t>347016133R0X</t>
  </si>
  <si>
    <t>Předstěna SDK,tl.100mm,oc.kce CW,2xRB 12,5mm,-izo</t>
  </si>
  <si>
    <t>SDK/06:</t>
  </si>
  <si>
    <t>Přístavba:4*0,93</t>
  </si>
  <si>
    <t>Přístavba:3,82*0,93</t>
  </si>
  <si>
    <t>342261211RT3</t>
  </si>
  <si>
    <t>Příčka sádrokarton. ocel.kce, 2x oplášť. tl.100 mm, desky standard impreg. tl. 12,5 mm, minerál 5 cm</t>
  </si>
  <si>
    <t>SDK/07:</t>
  </si>
  <si>
    <t>Přístavba:4,2*1,1</t>
  </si>
  <si>
    <t>342262113RS3</t>
  </si>
  <si>
    <t>Příčka sádrokart. dvoj. oc. kce, 2x opl. tl.240 mm, desky stand. impreg. tl.12,5 mm, minerál tl.2x8 cm</t>
  </si>
  <si>
    <t>SDK/08:</t>
  </si>
  <si>
    <t>Stáv. objekt:4*3,8</t>
  </si>
  <si>
    <t>Nástavba:3,82*3,8</t>
  </si>
  <si>
    <t>342263310R00</t>
  </si>
  <si>
    <t>Úprava sádrokartonové příčky pro osazení umývadla</t>
  </si>
  <si>
    <t>2.NP:1</t>
  </si>
  <si>
    <t>342263310R0X</t>
  </si>
  <si>
    <t>Úprava sádrokartonové příčky pro osazení WC, a výlevky</t>
  </si>
  <si>
    <t>1.NP:2+16</t>
  </si>
  <si>
    <t>2.NP:1+14</t>
  </si>
  <si>
    <t>3.NP:12</t>
  </si>
  <si>
    <t>342263310R0Y</t>
  </si>
  <si>
    <t>Úprava sádrokartonové příčky pro osazení pisoáru</t>
  </si>
  <si>
    <t>3.NP:1</t>
  </si>
  <si>
    <t>4</t>
  </si>
  <si>
    <t>Vodorovné konstrukce</t>
  </si>
  <si>
    <t>411321414R00</t>
  </si>
  <si>
    <t>Stropy deskové ze železobetonu C 25/30, XC1-S3</t>
  </si>
  <si>
    <t>nadbetonávka:</t>
  </si>
  <si>
    <t>1.NP:(3,9*1,2*20+2,35*1,2*13+10,3*1,2*20+8,7*1,2*13)*0,08</t>
  </si>
  <si>
    <t>2.NP:(3,9*1,2*20+2,35*1,2*13+10,3*1,2*20+8,7*1,2*13)*0,08</t>
  </si>
  <si>
    <t>3.NP:(3,9*1,2*20+2,35*1,2*13+10,3*1,2*20+8,7*1,2*13)*0,08</t>
  </si>
  <si>
    <t>1.NP:0,2*(171,3-21)</t>
  </si>
  <si>
    <t>stříška:0,2*18,2</t>
  </si>
  <si>
    <t>2.NP:0,2*(171,3-21)</t>
  </si>
  <si>
    <t>3.NP:0,2*171,3</t>
  </si>
  <si>
    <t>1.NP:0,09*565</t>
  </si>
  <si>
    <t>2.NP:0,09*670</t>
  </si>
  <si>
    <t>3.NP:0,09*670</t>
  </si>
  <si>
    <t>zmonolitnění:</t>
  </si>
  <si>
    <t>1.NP:0,24*1,1</t>
  </si>
  <si>
    <t>2.NP:0,27*1,1</t>
  </si>
  <si>
    <t>411351101R00</t>
  </si>
  <si>
    <t>Bednění stropů deskových, bednění vlastní -zřízení</t>
  </si>
  <si>
    <t>1.NP:(171,3-21)+0,2*(52,6+22,8)</t>
  </si>
  <si>
    <t>stříška:18,2+0,2*27</t>
  </si>
  <si>
    <t>2.NP:(171,3-21)+0,2*(52,6+22,8)</t>
  </si>
  <si>
    <t>3.NP:171,3+0,2*52,6</t>
  </si>
  <si>
    <t>411351102R00</t>
  </si>
  <si>
    <t>Bednění stropů deskových, vlastní - odstranění</t>
  </si>
  <si>
    <t>411354173R00</t>
  </si>
  <si>
    <t>Podpěrná konstr. stropů do 12 kPa - zřízení</t>
  </si>
  <si>
    <t>při bourání - mimo demolici:</t>
  </si>
  <si>
    <t>1S:57</t>
  </si>
  <si>
    <t>1.NP:702</t>
  </si>
  <si>
    <t>2.NP:709</t>
  </si>
  <si>
    <t>1.NP:(171,3-21)</t>
  </si>
  <si>
    <t>stříška:18,2</t>
  </si>
  <si>
    <t>2.NP:(171,3-21)</t>
  </si>
  <si>
    <t>3.NP:171,3</t>
  </si>
  <si>
    <t>1.NP:1*565</t>
  </si>
  <si>
    <t>2.NP:1*670</t>
  </si>
  <si>
    <t>3.NP:1*670</t>
  </si>
  <si>
    <t>411354174R00</t>
  </si>
  <si>
    <t>Podpěrná konstr. stropů do 12 kPa - odstranění</t>
  </si>
  <si>
    <t>411361821R00</t>
  </si>
  <si>
    <t>Výztuž stropů z betonářské oceli 10505(R)</t>
  </si>
  <si>
    <t xml:space="preserve">  1.NP:(3,9*1,2*20+2,35*1,2*13+10,3*1,2*20+8,7*1,2*13)*0,08</t>
  </si>
  <si>
    <t xml:space="preserve">  2.NP:(3,9*1,2*20+2,35*1,2*13+10,3*1,2*20+8,7*1,2*13)*0,08</t>
  </si>
  <si>
    <t xml:space="preserve">  3.NP:(3,9*1,2*20+2,35*1,2*13+10,3*1,2*20+8,7*1,2*13)*0,08</t>
  </si>
  <si>
    <t>123,16320*110/1000</t>
  </si>
  <si>
    <t xml:space="preserve">  1.NP:0,2*(171,3-21)</t>
  </si>
  <si>
    <t xml:space="preserve">  stříška:0,2*18,2</t>
  </si>
  <si>
    <t xml:space="preserve">  2.NP:0,2*(171,3-21)</t>
  </si>
  <si>
    <t xml:space="preserve">  3.NP:0,2*171,3</t>
  </si>
  <si>
    <t>98,02*140/1000</t>
  </si>
  <si>
    <t xml:space="preserve">  1.NP:0,09*565</t>
  </si>
  <si>
    <t xml:space="preserve">  2.NP:0,09*670</t>
  </si>
  <si>
    <t xml:space="preserve">  3.NP:0,09*670</t>
  </si>
  <si>
    <t xml:space="preserve">  zmonolitnění:</t>
  </si>
  <si>
    <t xml:space="preserve">  1.NP:0,24*1,1</t>
  </si>
  <si>
    <t xml:space="preserve">  2.NP:0,27*1,1</t>
  </si>
  <si>
    <t>172,011*110/1000</t>
  </si>
  <si>
    <t>411364012R0X</t>
  </si>
  <si>
    <t>Prvek Isonosník H200,CV50,kotvení, doplňky,detaily,D+M</t>
  </si>
  <si>
    <t>1.NP:12*1</t>
  </si>
  <si>
    <t>413321414R00</t>
  </si>
  <si>
    <t>Nosníky z betonu železového C 25/30, XC1-S3</t>
  </si>
  <si>
    <t>zmonolitnění překladů U240:</t>
  </si>
  <si>
    <t>1.NP:0,3*0,24*4*5</t>
  </si>
  <si>
    <t>2.NP:0,3*0,24*4*5</t>
  </si>
  <si>
    <t>3.NP:0,3*0,24*4*5</t>
  </si>
  <si>
    <t>2.NP:0,3*0,25*14,03</t>
  </si>
  <si>
    <t>3.NP:0,3*0,07*14,03</t>
  </si>
  <si>
    <t>413351107R00</t>
  </si>
  <si>
    <t>Bednění nosníků - zřízení</t>
  </si>
  <si>
    <t>Pouze boky - spodek viz bednění stropů!!!:</t>
  </si>
  <si>
    <t>2.NP:2*0,25*14,03</t>
  </si>
  <si>
    <t>3.NP:2*0,07*14,03</t>
  </si>
  <si>
    <t>413351108R00</t>
  </si>
  <si>
    <t>Bednění nosníků - odstranění</t>
  </si>
  <si>
    <t>Výztuž stropů a nosníků,  z betonářské oceli 10505(R)</t>
  </si>
  <si>
    <t xml:space="preserve">  1.NP:0,3*0,24*4*5</t>
  </si>
  <si>
    <t xml:space="preserve">  2.NP:0,3*0,24*4*5</t>
  </si>
  <si>
    <t xml:space="preserve">  3.NP:0,3*0,24*4*5</t>
  </si>
  <si>
    <t>4,32*110/1000</t>
  </si>
  <si>
    <t xml:space="preserve">  2.NP:0,3*0,25*14,03</t>
  </si>
  <si>
    <t xml:space="preserve">  3.NP:0,3*0,07*14,03</t>
  </si>
  <si>
    <t>1,34688*140/1000</t>
  </si>
  <si>
    <t>417321414R00</t>
  </si>
  <si>
    <t>Ztužující pásy a věnce z betonu železového C 25/30, XC1-S3</t>
  </si>
  <si>
    <t>1.NP V1-V6:0,123*(11,35*2+14,7)+0,099*(10,8*4+14,7)+0,3*0,32*10,5*4+0,25*0,32*3,9*4+0,072*8,3+0,084*6,4</t>
  </si>
  <si>
    <t>2.NP V1-V6:0,123*(11,35*2+14,7)+0,099*(10,8*4+14,7)+0,3*0,32*10,5*4+0,25*0,32*3,9*4+0,072*8,3+0,084*6,4</t>
  </si>
  <si>
    <t>3.NP V1-V6:0,115*(11,35*2+14,7)+0,09*(10,8*4+14,7)+0,25*0,265*10,5*4+0,25*0,265*3,9*4+0,056*8,3+0,062*6,4</t>
  </si>
  <si>
    <t>V1:0,3*0,65*51,16</t>
  </si>
  <si>
    <t>ostatní-obvodové+vnitřní:0,3*0,4*(27,7+51,3+11,7*2+8,3+11+29,5+6,2+11)+0,45*0,4*11,9</t>
  </si>
  <si>
    <t>Přístavba:0,24*0,25*97,1</t>
  </si>
  <si>
    <t>Krček:0,24*0,25*(12,5+15,5)</t>
  </si>
  <si>
    <t>Nástavba:0,24*0,25*(117+75,3)</t>
  </si>
  <si>
    <t>417351115R00</t>
  </si>
  <si>
    <t>Bednění ztužujících pásů a věnců - zřízení</t>
  </si>
  <si>
    <t>1.NP V1-V6:1,29*(11,35*2+14,7)+0,97*(10,8*4+14,7)+2*0,32*10,5*4+2*0,32*3,9*4+0,79*8,3+0,9*6,4</t>
  </si>
  <si>
    <t>2.NP V1-V6:1,29*(11,35*2+14,7)+0,97*(10,8*4+14,7)+2*0,32*10,5*4+2*0,32*3,9*4+0,79*8,3+0,9*6,4</t>
  </si>
  <si>
    <t>3.NP V1-V6:1,18*(11,35*2+14,7)+0,86*(10,8*4+14,7)+2*0,265*10,5*4+2*0,265*3,9*4+0,68*8,3+0,76*6,4</t>
  </si>
  <si>
    <t>V1:(0,3+2*0,65)*51,16</t>
  </si>
  <si>
    <t>ostatní-obvodové+vnitřní:2*0,4*(27,7+51,3+11,7*2+8,3+11+29,5+6,2+11)+2*0,4*11,9</t>
  </si>
  <si>
    <t>Přístavba:2*0,25*97,1</t>
  </si>
  <si>
    <t>Krček:2*0,25*(12,5+15,5)</t>
  </si>
  <si>
    <t>Nástavba:2*0,25*(117+75,3)</t>
  </si>
  <si>
    <t>417351116R00</t>
  </si>
  <si>
    <t>Bednění ztužujících pásů a věnců - odstranění</t>
  </si>
  <si>
    <t>417361821R00</t>
  </si>
  <si>
    <t>Výztuž ztužujících pásů a věnců z oceli 10505(R)</t>
  </si>
  <si>
    <t xml:space="preserve">  1.NP V1-V6:0,123*(11,35*2+14,7)+0,099*(10,8*4+14,7)+0,3*0,32*10,5*4+0,25*0,32*3,9*4+0,072*8,3+0,084*6,4</t>
  </si>
  <si>
    <t xml:space="preserve">  2.NP V1-V6:0,123*(11,35*2+14,7)+0,099*(10,8*4+14,7)+0,3*0,32*10,5*4+0,25*0,32*3,9*4+0,072*8,3+0,084*6,4</t>
  </si>
  <si>
    <t xml:space="preserve">  3.NP V1-V6:0,115*(11,35*2+14,7)+0,09*(10,8*4+14,7)+0,25*0,265*10,5*4+0,25*0,265*3,9*4+0,056*8,3+0,062*6,4</t>
  </si>
  <si>
    <t>47,6846*110/1000</t>
  </si>
  <si>
    <t xml:space="preserve">  V1:0,3*0,65*51,16</t>
  </si>
  <si>
    <t xml:space="preserve">  ostatní-obvodové+vnitřní:0,3*0,4*(27,7+51,3+11,7*2+8,3+11+29,5+6,2+11)+0,45*0,4*11,9</t>
  </si>
  <si>
    <t>32,32620*110/1000</t>
  </si>
  <si>
    <t xml:space="preserve">  Přístavba:0,24*0,25*97,1</t>
  </si>
  <si>
    <t xml:space="preserve">  Krček:0,24*0,25*(12,5+15,5)</t>
  </si>
  <si>
    <t xml:space="preserve">  Nástavba:0,24*0,25*(117+75,3)</t>
  </si>
  <si>
    <t>19,044*100/1000</t>
  </si>
  <si>
    <t>411120030RA0</t>
  </si>
  <si>
    <t>Strop montovaný z panelů PREFA, tl. 16 cm, předpínané,lana,kotvení,doplňky,detaily,D+M</t>
  </si>
  <si>
    <t>1.NP:3,9*1,2*20+2,35*1,2*13</t>
  </si>
  <si>
    <t>2.NP:3,9*1,2*20+2,35*1,2*13</t>
  </si>
  <si>
    <t>3.NP:3,9*1,2*20+2,35*1,2*13</t>
  </si>
  <si>
    <t>411120033RA0</t>
  </si>
  <si>
    <t>Strop montovaný z panelů PREFA, tl. 26,5 cm, předpínané,lana,kotvení,doplňky,detaily,D+M</t>
  </si>
  <si>
    <t>3.NP:10,3*1,2*20+8,7*1,2*13</t>
  </si>
  <si>
    <t>411120035RA0</t>
  </si>
  <si>
    <t>Strop montovaný z panelů PREFA, tl. 32 cm, předpínané,lana,kotvení,doplňky,detaily,D+M</t>
  </si>
  <si>
    <t>1.NP:10,3*1,2*20+8,7*1,2*13</t>
  </si>
  <si>
    <t>2.NP:10,3*1,2*20+8,7*1,2*13</t>
  </si>
  <si>
    <t>43</t>
  </si>
  <si>
    <t>Schodiště</t>
  </si>
  <si>
    <t>430321414R00</t>
  </si>
  <si>
    <t>Schodišťové konstrukce, železobeton C 25/30, XC1-S3</t>
  </si>
  <si>
    <t>Schodiště č. 1:</t>
  </si>
  <si>
    <t>SCH1:(1,156+1,11)*1,3</t>
  </si>
  <si>
    <t>SCH2:1,25*2*1,3</t>
  </si>
  <si>
    <t>SCH3:1,156*2*1,3</t>
  </si>
  <si>
    <t>Schodiště č. 2:</t>
  </si>
  <si>
    <t>řez 1:(0,12+0,125)*1,2</t>
  </si>
  <si>
    <t>řez 2:0,952*2*1,2</t>
  </si>
  <si>
    <t>řez 3:1,198*2*1,2</t>
  </si>
  <si>
    <t>prodloužení schodiště č.1:1,24*1,5+1,33*1,79+1,26*1,5</t>
  </si>
  <si>
    <t>vnitřní schody dle ARS-1.NP:0,35*1,4</t>
  </si>
  <si>
    <t>431351121R00</t>
  </si>
  <si>
    <t>Bednění podest a podstupnic přímočarých,  - zřízení</t>
  </si>
  <si>
    <t>Schodiště č. 1:0,156*1,3*28*2+(4,1*2+5,3*2+4,5*2)*1,3</t>
  </si>
  <si>
    <t>Schodiště č. 2:0,156*1,2*28*2+(4,3+4,8+4,6*2+4,7*2)*1,2</t>
  </si>
  <si>
    <t>prodloužení schodiště č.1:0,168*(1,5*10+1,79*5+1,5*10)+4,8*1,5+4,9*1,79+5,33*1,5</t>
  </si>
  <si>
    <t>vnitřní schody dle ARS-1.NP:0,15*1,46*3</t>
  </si>
  <si>
    <t>431351122R00</t>
  </si>
  <si>
    <t>Bednění podest a podstupnic přímočarých, - odstranění</t>
  </si>
  <si>
    <t>433351131R00</t>
  </si>
  <si>
    <t>Bednění schodnic přímočarých - zřízení</t>
  </si>
  <si>
    <t>Schodiště č. 1:0,3*1,3*28*2</t>
  </si>
  <si>
    <t>Schodiště č. 2:0,29*1,2*28*2</t>
  </si>
  <si>
    <t>prodloužení schodiště č.1:0,29*(1,5*10+1,79*5+1,5*10)</t>
  </si>
  <si>
    <t>vnitřní schody dle ARS-1.NP:0,32*1,46*3</t>
  </si>
  <si>
    <t>433351132R00</t>
  </si>
  <si>
    <t>Bednění schodnic přímočarých - odstranění</t>
  </si>
  <si>
    <t>431351128R00</t>
  </si>
  <si>
    <t>Příplatek za podpěrnou konstrukci podest - zřízení</t>
  </si>
  <si>
    <t>Schodiště č. 1:(4,1*2+5,3*2+4,5*2)*1,3</t>
  </si>
  <si>
    <t>Schodiště č. 2:(4,3+4,8+4,6*2+4,7*2)*1,2</t>
  </si>
  <si>
    <t>prodloužení schodiště č.1:4,8*1,5+4,9*1,79+5,33*1,5</t>
  </si>
  <si>
    <t>431351129R00</t>
  </si>
  <si>
    <t>Příplatek za podpěrnou konstrukci podest - odstran</t>
  </si>
  <si>
    <t>430361821R00</t>
  </si>
  <si>
    <t>Výztuž schodišťových konstrukcí z ocelí 10505(R)</t>
  </si>
  <si>
    <t xml:space="preserve">  SCH1:(1,156+1,11)*1,3</t>
  </si>
  <si>
    <t xml:space="preserve">  SCH2:1,25*2*1,3</t>
  </si>
  <si>
    <t xml:space="preserve">  SCH3:1,156*2*1,3</t>
  </si>
  <si>
    <t>9,2014*120/1000</t>
  </si>
  <si>
    <t xml:space="preserve">  řez 1:(0,12+0,125)*1,2</t>
  </si>
  <si>
    <t xml:space="preserve">  řez 2:0,952*2*1,2</t>
  </si>
  <si>
    <t xml:space="preserve">  řez 3:1,198*2*1,2</t>
  </si>
  <si>
    <t>5,454*120/1000</t>
  </si>
  <si>
    <t>prodloužení schodiště č.1:(1,24*1,5+1,33*1,79+1,26*1,5)*120/1000</t>
  </si>
  <si>
    <t>vnitřní schody dle ARS-1.NP:0,35*1,4*120/1000</t>
  </si>
  <si>
    <t>43.1</t>
  </si>
  <si>
    <t>Akustické prvky do schodiště,plošné+bodové, pro útlum kročejového hluku,kotvení,doplňky,D+M</t>
  </si>
  <si>
    <t>Schodiště č. 1:0,5*1,3+0,2*2,75*4+0,3*1,3+0,33*2,75*2</t>
  </si>
  <si>
    <t>Schodiště č. 2:0,2*(2,6*2+2,5*2)+0,4*1,2*2</t>
  </si>
  <si>
    <t>prodloužení schodiště č.1:0,44*1,5+0,6*1,5+0,25*(3,7+3,5)</t>
  </si>
  <si>
    <t>vnitřní schody dle ARS-1.NP:0,35*1,46*2</t>
  </si>
  <si>
    <t>61</t>
  </si>
  <si>
    <t>Upravy povrchů vnitřní</t>
  </si>
  <si>
    <t>610991111R00</t>
  </si>
  <si>
    <t>Zakrývání výplní vnitřních otvorů</t>
  </si>
  <si>
    <t>Obvodové v novém zdivu:</t>
  </si>
  <si>
    <t>okna:(0,65*2,1*4+3,5*2,1*2+1,8*2,1*2+2*2,1*3+2,8*0,7*2+1,8*2,1+2,75*2,1)</t>
  </si>
  <si>
    <t>stěny+dveře:(1,8*3*4+3,5*3*2+2,7*3*2+2,5*3)</t>
  </si>
  <si>
    <t>okna:(2*4,22+1,85*0,6+1,13*0,6*2)</t>
  </si>
  <si>
    <t>stěny+dveře:(0,9*2,1+4,17*2,82+1,9*3+5,52*2,82)</t>
  </si>
  <si>
    <t>Stáv. objekt-schody:</t>
  </si>
  <si>
    <t>okna:(2*3,9)</t>
  </si>
  <si>
    <t>stěny+dveře:(0,9*2,1)</t>
  </si>
  <si>
    <t>okna:(0,65*2,1*3+3,5*2,1*3+1,8*2,1*2+2*2,1*3+2,8*2,1*2+1,8*2,4*2+3,5*2,4*2+2,7*2,4*2+2,5*2,1*2+1,8*2,1+2,75*2,1)</t>
  </si>
  <si>
    <t>okna:(0,65*2,1+1,8*2,1+2,8*2,1*2+2*4+5,9*0,75)</t>
  </si>
  <si>
    <t>okna:(2*4,2)</t>
  </si>
  <si>
    <t>dveře:(1*2,2)</t>
  </si>
  <si>
    <t>okna:(0,65*2,1*2+3,5*2,1*5+1,8*2,1*5+2*2,1*4+2,8*2,1*2+2,7*2,1*2+2,5*2,1*2+2,75*2,1)</t>
  </si>
  <si>
    <t>okna:(0,65*2,1+1,8*2,1+2,8*2,1*2+2*3,82+5,9*0,75)</t>
  </si>
  <si>
    <t>okna:(2,75*2,1+2*2,1*4+2*4+1*2,2+1,2*2,1*11+1,8*2,1*5+3,6*2,1*3+3,1*2,1*2)</t>
  </si>
  <si>
    <t>Stávající objekt - ve stáv. zdivu:</t>
  </si>
  <si>
    <t>1.NP:1,4*2,2*5+1,26*2,42*8+1,22*2,42*6+1,25*2,5*3+1,05*2,05*2+2*2,1+2,3*2,1+2,75*2,1+1,36*2,18*4+0,46*0,82+1,3*2,45+1,26*2,7</t>
  </si>
  <si>
    <t>2.NP:1,4*2,2*5+1,26*2,42*8+1,22*2,42*6+1,25*2,5*3+1,05*2,05*2+2,87*1,6+2,33*1,6+2,13*2,05+1,62*2,42+1,4*2,3*4+0,38*0,82+0,45*1,65+1,36*2,29*2</t>
  </si>
  <si>
    <t>602012102R00</t>
  </si>
  <si>
    <t>Postřik cementový ručně</t>
  </si>
  <si>
    <t>STĚNY:</t>
  </si>
  <si>
    <t>na otlučené stěny - stáv. objekt:</t>
  </si>
  <si>
    <t>1S:2,56*(23,2+11,2+14,1+13,9)-(0,95*2,1*2+0,84*2,15*2)</t>
  </si>
  <si>
    <t>1.NP:3,91*(216,3+4,4+138+4+2+6)-(1,4*2,2*5+1,26*2,42*7+1,22*2,42*6+1,25*2,5*3+2,75*2,1+2,3*2,1)</t>
  </si>
  <si>
    <t>-(1,05*2,05*2+2*2,1+1,36*2,18*4+1,3*2,45+1,36*2,05+1*2+1,16*2,15)</t>
  </si>
  <si>
    <t>2.NP:3,75*(155,1+146,8+73,5)-(1,4*2,2*5+1,26*2,42*8+1,22*2,42*6+1,25*2,5*3+1,05*2,05*2+2,87*1,6)</t>
  </si>
  <si>
    <t>-(2,33*1,6+2,13*2,05+1,62*2,42+1,4*2,3*4+0,4*0,82+0,45*1,65+1,36*2,3*2)</t>
  </si>
  <si>
    <t>na nové zdivo:1448,9+2*(39,7+1334,1+166,8+117,2+89,5+98,8+1088,43+949,4+37,2+252,7)</t>
  </si>
  <si>
    <t>ostění otvorů:686,4325</t>
  </si>
  <si>
    <t>SLOUPY:</t>
  </si>
  <si>
    <t>STROPY:</t>
  </si>
  <si>
    <t>na otlučené stropy - stáv. objekt:</t>
  </si>
  <si>
    <t>1S:5,65+12,08+11,77+19,17+4,04</t>
  </si>
  <si>
    <t>1.NP:83,6+13,5+45,5</t>
  </si>
  <si>
    <t>nové omítky stropů:123,65</t>
  </si>
  <si>
    <t>SCHODY:</t>
  </si>
  <si>
    <t>612481211RT2</t>
  </si>
  <si>
    <t>Montáž výztužné sítě (perlinky) do stěrky-stěny, včetně výztužné sítě a stěrkového tmelu</t>
  </si>
  <si>
    <t>sjednocení omítek:</t>
  </si>
  <si>
    <t>1.S:5</t>
  </si>
  <si>
    <t>1.NP:95</t>
  </si>
  <si>
    <t>2.NP:105</t>
  </si>
  <si>
    <t>3.NP:105</t>
  </si>
  <si>
    <t>ostatní plochy:</t>
  </si>
  <si>
    <t>1.NP:115</t>
  </si>
  <si>
    <t>2.NP:158</t>
  </si>
  <si>
    <t>3.NP:158</t>
  </si>
  <si>
    <t>612100020RA0</t>
  </si>
  <si>
    <t>Začištění omítek kolem oken a dveří</t>
  </si>
  <si>
    <t>okna:2*(0,65*4+2,1*4+3,5*2+2,1*2+1,8*2+2,1*2+2*3+2,1*3+2,8*2+0,7*2+1,8+2,1+2,75+2,1)</t>
  </si>
  <si>
    <t>stěny+dveře:(1,8*4+3*8+3,5*2+3*4+2,7*2+3*4+2,5+2*3)</t>
  </si>
  <si>
    <t>okna:2*(2+4,22+1,85+0,6+1,13*2+0,6*2)</t>
  </si>
  <si>
    <t>stěny+dveře:(0,9+2*2,1+4,17+2*2,82+1,9+2*3+5,52+2*2,82)</t>
  </si>
  <si>
    <t>okna:2*(2+3,9)</t>
  </si>
  <si>
    <t>stěny+dveře:(0,9+2*2,1)</t>
  </si>
  <si>
    <t>okna:2*(0,65*3+2,1*3+3,5*3+2,1*3+1,8*2+2,1*2+2*3+2,1*3+2,8*2+2,1*2+1,8*2+2,4*2+3,5*2+2,4*2+2,7*2+2,4*2+2,5*2+2,1*2+1,8+2,1+2,75+2,1)</t>
  </si>
  <si>
    <t>okna:2*(0,65+2,1+1,8+2,1+2,8*2+2,1*2+2+4+5,9+0,75)</t>
  </si>
  <si>
    <t>okna:2*(2+4,2)</t>
  </si>
  <si>
    <t>dveře:(1+2*2,2)</t>
  </si>
  <si>
    <t>okna:2*(0,65*2+2,1*2+3,5*5+2,1*5+1,8*5+2,1*5+2*4+2,1*4+2,8*2+2,1*2+2,7*2+2,1*2+2,5*2+2,1*2+2,75+2,1)</t>
  </si>
  <si>
    <t>okna:2*(0,65+2,1+1,8+2,1+2,8*2+2,1*2+2+3,82+5,9+0,75)</t>
  </si>
  <si>
    <t>okna:2*(2,75+2,1+2*4+2,1*4+2+4+1+2,2+1,2*11+2,1*11+1,8*5+2,1*5+3,6*3+2,1*3+3,1*2+2,1*2)</t>
  </si>
  <si>
    <t>1.NP:2*(1,4*5+2,2*5+1,26*8+2,42*8+1,22*6+2,42*6+1,25*3+2,5*3+1,05*2+2,05*2+2+2,1+2,3+2,1+2,75+2,1+1,36*4+2,18*4+0,46+0,82)+1,3+2*2,45+1,26+2*2,7</t>
  </si>
  <si>
    <t>2.NP:2*(1,4*5+2,2*5+1,26*8+2,42*8+1,22*6+2,42*6+1,25*3+2,5*3+1,05*2+2,05*2+2,87+1,6+2,33+1,6+2,13+2,05+1,62+2,42+1,4*4+2,3*4+0,38+0,82+0,45+1,65+1,36*2+2,29*2)</t>
  </si>
  <si>
    <t>610991004R00</t>
  </si>
  <si>
    <t>Začišťovací okenní lišta pro vnitř.omítku tl. 15mm</t>
  </si>
  <si>
    <t>612473181R00</t>
  </si>
  <si>
    <t>Omítka vnitřního zdiva ze suché směsi, hladká</t>
  </si>
  <si>
    <t>na zdivo pod ker. obklady:</t>
  </si>
  <si>
    <t>1.NP:2,4*(30,9+9,8+9,1+5,8+4,3+5,9+6,2+9,3+6,3+7,4+3,4*2+9,6+5,3)+1,5*0,9+2,7*(8,4*2+6,5+5,8)+0,6*2,4+3*(22,9+11,9+11,5)</t>
  </si>
  <si>
    <t>-(0,7*2,1*14+0,8*2,1*16+1,36*0,98+0,9*2,1+3,02*1,3*2+1,8*2,1+0,65*2,1)</t>
  </si>
  <si>
    <t>2.NP:0,6*(2,4+2,2+2,5+7,7)+1,5*(0,8*9+3+9+4+12)+2,4*(11,9+27,5+4,5+3,4*2+9,8*2)-(0,8*2,1*7+0,9*2,1+3,02*0,6*2)</t>
  </si>
  <si>
    <t>3.NP:0,6*2,5+1,5*0,8*10+2,4*(12,3+18,5+9,1+13,3+9,8*2+3,4*2)-(0,8*2,1*8+0,65*2,1+3,02*0,6*2)</t>
  </si>
  <si>
    <t>602016261RT3</t>
  </si>
  <si>
    <t>Omítka stěn vápenosádrová, strojně, tloušťka vrstvy 15 mm</t>
  </si>
  <si>
    <t>STĚNY-specifikace viz. kniha standardu:</t>
  </si>
  <si>
    <t>odečet hladkých:-835,8972</t>
  </si>
  <si>
    <t>612445921R00</t>
  </si>
  <si>
    <t>Omítka sádrová vnitřního ostění</t>
  </si>
  <si>
    <t>Obvodové v novém zdivu-specifikace viz. kniha standardu:</t>
  </si>
  <si>
    <t xml:space="preserve">  1.NP:</t>
  </si>
  <si>
    <t xml:space="preserve">  Přístavba:</t>
  </si>
  <si>
    <t xml:space="preserve">  okna:2*(0,65*4+2,1*4+3,5*2+2,1*2+1,8*2+2,1*2+2*3+2,1*3+2,8*2+0,7*2+1,8+2,1+2,75+2,1)</t>
  </si>
  <si>
    <t xml:space="preserve">  stěny+dveře:(1,8*4+3*8+3,5*2+3*4+2,7*2+3*4+2,5+2*3)</t>
  </si>
  <si>
    <t xml:space="preserve">  Krček:</t>
  </si>
  <si>
    <t xml:space="preserve">  okna:2*(2+4,22+1,85+0,6+1,13*2+0,6*2)</t>
  </si>
  <si>
    <t xml:space="preserve">  stěny+dveře:(0,9+2*2,1+4,17+2*2,82+1,9+2*3+5,52+2*2,82)</t>
  </si>
  <si>
    <t xml:space="preserve">  Stáv. objekt-schody:</t>
  </si>
  <si>
    <t xml:space="preserve">  okna:2*(2+3,9)</t>
  </si>
  <si>
    <t xml:space="preserve">  stěny+dveře:(0,9+2*2,1)</t>
  </si>
  <si>
    <t xml:space="preserve">  2.NP:</t>
  </si>
  <si>
    <t xml:space="preserve">  okna:2*(0,65*3+2,1*3+3,5*3+2,1*3+1,8*2+2,1*2+2*3+2,1*3+2,8*2+2,1*2+1,8*2+2,4*2+3,5*2+2,4*2+2,7*2+2,4*2+2,5*2+2,1*2+1,8+2,1+2,75+2,1)</t>
  </si>
  <si>
    <t xml:space="preserve">  okna:2*(0,65+2,1+1,8+2,1+2,8*2+2,1*2+2+4+5,9+0,75)</t>
  </si>
  <si>
    <t xml:space="preserve">  okna:2*(2+4,2)</t>
  </si>
  <si>
    <t xml:space="preserve">  dveře:(1+2*2,2)</t>
  </si>
  <si>
    <t xml:space="preserve">  okna:2*(0,65*2+2,1*2+3,5*5+2,1*5+1,8*5+2,1*5+2*4+2,1*4+2,8*2+2,1*2+2,7*2+2,1*2+2,5*2+2,1*2+2,75+2,1)</t>
  </si>
  <si>
    <t xml:space="preserve">  okna:2*(0,65+2,1+1,8+2,1+2,8*2+2,1*2+2+3,82+5,9+0,75)</t>
  </si>
  <si>
    <t xml:space="preserve">  Nástavba:</t>
  </si>
  <si>
    <t xml:space="preserve">  okna:2*(2,75+2,1+2*4+2,1*4+2+4+1+2,2+1,2*11+2,1*11+1,8*5+2,1*5+3,6*3+2,1*3+3,1*2+2,1*2)</t>
  </si>
  <si>
    <t>0,25*1040,97</t>
  </si>
  <si>
    <t xml:space="preserve">  1.NP:2*(1,4*5+2,2*5+1,26*8+2,42*8+1,22*6+2,42*6+1,25*3+2,5*3+1,05*2+2,05*2+2+2,1+2,3+2,1+2,75+2,1+1,36*4+2,18*4+0,46+0,82)+1,3+2*2,45+1,26+2*2,7</t>
  </si>
  <si>
    <t xml:space="preserve">  2.NP:2*(1,4*5+2,2*5+1,26*8+2,42*8+1,22*6+2,42*6+1,25*3+2,5*3+1,05*2+2,05*2+2,87+1,6+2,33+1,6+2,13+2,05+1,62+2,42+1,4*4+2,3*4+0,38+0,82+0,45+1,65+1,36*2+2,29*2)</t>
  </si>
  <si>
    <t>0,85*501,4</t>
  </si>
  <si>
    <t>613442142R00</t>
  </si>
  <si>
    <t>Omítka sloupů/pilířů sádrová s plochami oblými</t>
  </si>
  <si>
    <t>SLOUPY-specifikace viz. kniha standardu:</t>
  </si>
  <si>
    <t>601021234RT1</t>
  </si>
  <si>
    <t>Omítka stropů  vápenosádrová.hlazená strojně</t>
  </si>
  <si>
    <t>STROPY-specifikace viz. kniha standardu:</t>
  </si>
  <si>
    <t>1S:5,65+12,08+11,77+19,17+4,04-49,87</t>
  </si>
  <si>
    <t>611442143R00</t>
  </si>
  <si>
    <t>Omítka sádrová kleneb a skořepin</t>
  </si>
  <si>
    <t>1S-specifikace viz. kniha standardu:49,87*1</t>
  </si>
  <si>
    <t>611445145R00</t>
  </si>
  <si>
    <t>Omítka sádrová schodišťových konstrukcí</t>
  </si>
  <si>
    <t>SCHODY-specifikace viz. kniha standardu:</t>
  </si>
  <si>
    <t>612473185R00</t>
  </si>
  <si>
    <t>Příplatek za zabudované omítníky v ploše stěn</t>
  </si>
  <si>
    <t>612473186R00</t>
  </si>
  <si>
    <t>Příplatek za zabudované rohovníky</t>
  </si>
  <si>
    <t>1.S:25*1</t>
  </si>
  <si>
    <t>1.NP:1295,5*1</t>
  </si>
  <si>
    <t>2.NP:1352*1</t>
  </si>
  <si>
    <t>3.NP:1354*1</t>
  </si>
  <si>
    <t>137a</t>
  </si>
  <si>
    <t>622904121R00</t>
  </si>
  <si>
    <t>Ruční čištění ocelovým kartáčem</t>
  </si>
  <si>
    <t xml:space="preserve">SO 01, SO 03, SO 04 : </t>
  </si>
  <si>
    <t>Položka pořadí 4 : 420.64821</t>
  </si>
  <si>
    <t xml:space="preserve">SO 02 : </t>
  </si>
  <si>
    <t>Obv. zdivo do dvora : (8,1*1,88+(10,546+1,464+11,3+6,89)*1,2)</t>
  </si>
  <si>
    <t>Obv. zdivo do ulice : ((14,707+8,13)*1,88+(10,545+0,25*2+3,35+3,33)*1,8+(0,75*2+1,5)*1,5+(17,178+0,23+10,776)*1,8)</t>
  </si>
  <si>
    <t>137b</t>
  </si>
  <si>
    <t>R60009</t>
  </si>
  <si>
    <t>Proškrábnutí nesoudržných spár do hloubky 2 cm</t>
  </si>
  <si>
    <t xml:space="preserve">SO 01 : </t>
  </si>
  <si>
    <t>m. 104 : (0,78+0,45*2+3,93)*0,4</t>
  </si>
  <si>
    <t>m. 105 : (0,34+7+1,53*2+0,45+1,537+0,45*2+0,25*2+0,637+0,35+1,597+2,046+0,345+2,98+4,77+0,95+1,05)*0,4</t>
  </si>
  <si>
    <t>m. 106 : (1,657+5,15+2,815+0,1*2+0,337+1,2+0,76+1,76)*0,4</t>
  </si>
  <si>
    <t>m. 107 : (0,694+0,7*2+0,18+0,85+0,7*2+0,85+0,5+0,7*2+2,05+0,45+0,39)*0,4+0,145*0,3*4</t>
  </si>
  <si>
    <t>m. 109 : (0,85*2+5,93+3,5)*0,4</t>
  </si>
  <si>
    <t>m. 110 : 3,6*0,4</t>
  </si>
  <si>
    <t>m. 115, 116 : (0,7*2+0,5)*0,4</t>
  </si>
  <si>
    <t>m. 117, 117a : 1,4*0,9+1,815*0,4</t>
  </si>
  <si>
    <t>m. 118 : (4,114+3,2)*0,4</t>
  </si>
  <si>
    <t>m. 119, 120 : (4,23+3,807+0,71+0,2)*0,4</t>
  </si>
  <si>
    <t>m. 122 : (2,34+2,382+4,93+0,2)*0,4</t>
  </si>
  <si>
    <t>m. 125, 126, 127 : (4,135*2+3,285+0,115*2+3,384+3,6)*0,4</t>
  </si>
  <si>
    <t>m. 128 : (19,425*2-1,38+0,47*4+0,65*2-2-1,35-1,38*3-1,48+0,65*4+0,5*6+0,7*2)*0,4</t>
  </si>
  <si>
    <t>m. 129, 129a : (0,87+0,34*4+0,76+1,11+9,795*2+4,99*2+0,96*2+0,35*2+1,821*2)*0,4</t>
  </si>
  <si>
    <t>m. 130, 131, 132, 184 : (1,365+0,83+0,14*2+3,291+4,4*2+1,155+0,275)*0,4</t>
  </si>
  <si>
    <t>m. 133 : (0,34+1,384+9,649+6,92+5,6+0,65*2+1,328)*0,4</t>
  </si>
  <si>
    <t>m. 134, 135, 136 : (4,365*2-2,5+0,28+0,14*2+2,687*2+0,115*2+1,721+1,92+2,484)*0,4</t>
  </si>
  <si>
    <t>m. 137 : (0,3+4,3-1,48+6,06)*0,4</t>
  </si>
  <si>
    <t>m. 138, 139 : (5,564*2+(2,735+0,14+2,675)*2-1,38*2)*0,4</t>
  </si>
  <si>
    <t>m. 140 : (5,564*2-1,38+4,3*2-1,38)*0,4</t>
  </si>
  <si>
    <t>m. 141, 142, 143, 144 : (4,574+1,147+1,8+0,105+2,56+0,65*2+2,174+0,3)*0,4</t>
  </si>
  <si>
    <t>m. 001 : (2,455-1+0,5*2+0,17+0,5)*0,4</t>
  </si>
  <si>
    <t>m. 002, 003 : (2,96-1+1,995*2+1,06*2+0,5*2+2,9)*0,4</t>
  </si>
  <si>
    <t>m. 004 : (3,534+0,17)*0,4</t>
  </si>
  <si>
    <t xml:space="preserve">SO 03 : </t>
  </si>
  <si>
    <t>m. 104 : 0,35*2*2,5</t>
  </si>
  <si>
    <t>m. 105 : (0,35+2,05+0,34+4,865)*2,5</t>
  </si>
  <si>
    <t>m. 121 : (0,29+0,68+0,65)*2,8</t>
  </si>
  <si>
    <t>m. 122 : (1,865+0,117+0,65)*1,5+3,5*2,2+2,382*0,7</t>
  </si>
  <si>
    <t>m. 140 : (5,564+0,62+0,8)*1,3+(0,8+1,474+2,71+2,3)*1,3</t>
  </si>
  <si>
    <t>m. 142 : (1,8+0,1+1,785)*1,3</t>
  </si>
  <si>
    <t>m. 143 : (0,66+0,51*2+0,65)*1,3</t>
  </si>
  <si>
    <t>m. 144 : 1,28*1,3</t>
  </si>
  <si>
    <t>m. 001 : (0,995+0,4*2+0,46+0,17+0,4)*2,58+(0,4+1,95)*1,1+3,135*0,38+0,71*1,585+0,35*1,785+0,71*1,55</t>
  </si>
  <si>
    <t>m. 002 : (1,995+0,4*2+1,06+0,96+1)*2,58+(4,056+2,996)*(2,58-2,2)</t>
  </si>
  <si>
    <t>m. 003 : (1,995+1,06+2,903)*2,58+2,903*(2,58-2,2)</t>
  </si>
  <si>
    <t>m. 004 : (3,534+0,17)*2,58+1,6*2,58-(1,6*1,192*0,5)+0,35*2,58</t>
  </si>
  <si>
    <t>klenby : (2,455*1,523+1,34*1,6+1,8*4,056+1,8*1,995+3,534*3,122)*1,2</t>
  </si>
  <si>
    <t xml:space="preserve">SO 04 : </t>
  </si>
  <si>
    <t>m. 001 : 2,71*2,08*0,5+0,71*0,3+0,2*0,3*2+1,6*0,3+0,2*0,3*6+2,9*2,05*0,5+2,9*0,3+0,35*(0,995+0,3)+0,71*(1,195+0,3)+0,99*(2,58+0,3)+3,135*2,2+(0,4+0,35)*0,5</t>
  </si>
  <si>
    <t>m. 002 : (4,056*2,996)*2,2</t>
  </si>
  <si>
    <t>m. 003 : (2,903*4,056)*2,2</t>
  </si>
  <si>
    <t>m. 004 : (3,122+0,1+4,939*2+1,649+1,985)*(2,58+0,3)+0,35*0,4+1,6*1,192*0,4+1,6*0,3</t>
  </si>
  <si>
    <t>137c</t>
  </si>
  <si>
    <t>R60010</t>
  </si>
  <si>
    <t>Vyrovnání zdiva cementovou omítkou v tl. 15 mm</t>
  </si>
  <si>
    <t>Položka pořadí 137b  : 199.69154</t>
  </si>
  <si>
    <t>137d</t>
  </si>
  <si>
    <t>R61200000</t>
  </si>
  <si>
    <t>Vnitřní nátěr sanačních omítek</t>
  </si>
  <si>
    <t>Spotřeba 0,3 l/m2</t>
  </si>
  <si>
    <t>Položka pořadí 8 : 118.16054</t>
  </si>
  <si>
    <t>Položka pořadí 7 : 176.49793</t>
  </si>
  <si>
    <t>137e</t>
  </si>
  <si>
    <t>R61203003</t>
  </si>
  <si>
    <t>SO 03 Sanační omítkový systém vlhkost a soli jímající, certifikace WTA</t>
  </si>
  <si>
    <t>- nástřik sanačním prostředkem k zapouzdření solí obsažených ve zdivu 0,75 kg/m2</t>
  </si>
  <si>
    <t>- sulfátostálý omítkový podhoz 3 kg/m2</t>
  </si>
  <si>
    <t>- podkladní, porézní jádrová omítka s pemzovým plnivem s aktivními soli jímajícími póry 29 kg/30 mm/m2</t>
  </si>
  <si>
    <t>- hydrofobizovaná sanační štuková omítka  3 kg/m2</t>
  </si>
  <si>
    <t xml:space="preserve">1.NP : </t>
  </si>
  <si>
    <t>m. 104 : 0,35*2*2,5*1,1</t>
  </si>
  <si>
    <t>m. 105 : (0,35+2,05+0,34+4,865)*2,5*1,1</t>
  </si>
  <si>
    <t>m. 121 : (0,29+0,68+0,65)*2,8*1,1</t>
  </si>
  <si>
    <t>m. 122 : ((1,865+0,117+0,65)*1,5+3,5*2,5+2,382*1)*1,1</t>
  </si>
  <si>
    <t>m. 140 : ((5,564+0,62+0,8)*1,3+(0,8+1,474+2,71+2,3)*1,3)*1,1</t>
  </si>
  <si>
    <t>m. 142 : (1,8+0,1+1,785)*1,3*1,1</t>
  </si>
  <si>
    <t>m. 143 : (0,66+0,51*2+0,65)*1,3*1,1</t>
  </si>
  <si>
    <t>m. 144 : 1,28*1,3*1,1</t>
  </si>
  <si>
    <t xml:space="preserve">1.PP : </t>
  </si>
  <si>
    <t>m. 001 : ((0,995+0,4*2+0,46+0,17+0,4)*2,58+(0,4+1,95)*1,1+3,135*0,38+0,71*1,585+0,35*1,785+0,71*1,55)*1,1</t>
  </si>
  <si>
    <t>m. 002 : ((1,995+0,4*2+1,06+0,96+1)*2,58+(4,056+2,996)*(2,58-2,2))*1,1</t>
  </si>
  <si>
    <t>m. 003 : ((1,995+1,06+2,903)*2,58+2,903*(2,58-2,2))*1,1</t>
  </si>
  <si>
    <t>m. 004 : ((3,534+0,17)*2,58+1,6*2,58-(1,6*1,192*0,5)+0,35*2,58)*1,1</t>
  </si>
  <si>
    <t>137f</t>
  </si>
  <si>
    <t>R61204004</t>
  </si>
  <si>
    <t>SO 04 Sanační omítkový systém na plošné minerální stěrce, certifikace WTA</t>
  </si>
  <si>
    <t>- sulfátostálý omítkový podhoz 5 kg/m2</t>
  </si>
  <si>
    <t>- hydrofobizovaná vlákny armovaná sanační omítka, s pemzovým plnivem s aktivními póry 17 kg/20 mm/m2</t>
  </si>
  <si>
    <t>m. 001 : (2,71*2,08*0,5+0,71*0,3+0,2*0,3*2+1,6*0,3+0,2*0,3*6+2,9*2,05*0,5+2,9*0,4+0,35*0,995+0,71*1,195+0,99*2,58+3,135*(2,2-0,3))*1,1</t>
  </si>
  <si>
    <t>m. 002 : (4,056*2,996)*(2,2-0,3)*1,1</t>
  </si>
  <si>
    <t>m. 003 : (2,903*4,056)*(2,2-0,3)*1,1</t>
  </si>
  <si>
    <t>m. 004 : ((3,122+0,1+4,939*2+1,649+1,985)*2,58+1,6*1,192*0,5)*1,1</t>
  </si>
  <si>
    <t>612403382R00</t>
  </si>
  <si>
    <t>Hrubá výplň rýh ve stěnách do 3x7 cm maltou ze SMS</t>
  </si>
  <si>
    <t>po profesích:440*1</t>
  </si>
  <si>
    <t>612403386R00</t>
  </si>
  <si>
    <t>Hrubá výplň rýh ve stěnách do 5x10cm maltou z SMS</t>
  </si>
  <si>
    <t>po profesích:310*1</t>
  </si>
  <si>
    <t>612403388R00</t>
  </si>
  <si>
    <t>Hrubá výplň rýh ve stěnách do 15x20cm maltou z SMS</t>
  </si>
  <si>
    <t>po profesích:54*1</t>
  </si>
  <si>
    <t>62</t>
  </si>
  <si>
    <t>Upravy povrchů vnější</t>
  </si>
  <si>
    <t>622904112R00</t>
  </si>
  <si>
    <t>Očištění fasád tlakovou vodou složitost 1 - 2</t>
  </si>
  <si>
    <t>Fasády:</t>
  </si>
  <si>
    <t>W/01:4,8*56,6+3,9*12+4,2*55,9+0,9*58,3</t>
  </si>
  <si>
    <t>okna:-(1,5*2,2*10+1,26*2,42*18+1,22*2,42*9)</t>
  </si>
  <si>
    <t>dveře a stěny:-(1,3*2,45)</t>
  </si>
  <si>
    <t>ostění:</t>
  </si>
  <si>
    <t>okna:0,13*2*(1,5*10+2,2*10+1,26*18+2,42*18+1,22*9+2,42*9)</t>
  </si>
  <si>
    <t>dveře a stěny:0,13*(1,3+2*2,45)</t>
  </si>
  <si>
    <t>W/02:3*(33,5+6,9+11,3)+4,2*(33,5+6,9+11,3)+0,9*18,2</t>
  </si>
  <si>
    <t>okna:-(1,36*2,18*4+1,26*2,42+2*2,1*4+2,75*2,1*2+1,4*2,3*4+1,25*2,5)</t>
  </si>
  <si>
    <t>dveře a stěny:-(1,26*2,7)</t>
  </si>
  <si>
    <t>okna:0,24*2*(1,36*4+2,18*4+1,26+2,42+2*4+2,1*4+2,75*2+2,1*2+1,4*4+2,3*4+1,25+2,5)</t>
  </si>
  <si>
    <t>dveře a stěny:0,24*(1,26+2*2,7)</t>
  </si>
  <si>
    <t>W/03:4*11+4,5*(51,5+12,7)+4,9*(16,6+28,7)+3,5*(14+12+98,5)+4,2*(125,8+10,8)+5*124,5</t>
  </si>
  <si>
    <t>okna:-(1,8*2,1*8+3,6*2,1*3+1,2*2,1*11+3,1*2,1*2+1*2,2+2*4,9+0,65*2,1*4+2*2,1*7+2,75*2,1*2+1,13*0,6*2+1,85*0,6+2*3,5*2+2,8*0,7*2+3,5*2,1*2+0,65*2,1*7+1,8*2,1*11)</t>
  </si>
  <si>
    <t>-(2,8*2,1*8+3,5*2,1*8+2*2,1*7+1,8*2,4*2+3,5*2,4*2+2,7*2,4+2,5*2,1*4+2,7*2,4+2,75*2,1*3+2*4,2+5,9*0,75+1*2,2+2*4,2+2*5+2,7*2,1)</t>
  </si>
  <si>
    <t>dveře a stěny:-(0,9*2,1*2+1,8*3*4+3,5*3+2,7*3*2+2,5*3+3,5*3+4,16*2,82+1,9*3+5,52*2,82)</t>
  </si>
  <si>
    <t>okna:0,21*2*(1,8*8+2,1*8+3,6*3+2,1*3+1,2*11+2,1*11+3,1*2+2,1*2+1+2,2+2+4,9+0,65*4+2,1*4+2*7+2,1*7+2,75*2+2,1*2+1,13*2+0,6*2+1,85+0,6+2*2+3,5*2+2,8*2+0,7*2+3,5*2+2,1*2+0,65*7+2,1*7+1,8*11+2,1*11)</t>
  </si>
  <si>
    <t>0,21*2*(2,8*8+2,1*8+3,5*8+2,1*8+2*7+2,1*7+1,8*2+2,4*2+3,5*2+2,4*2+2,7+2,4+2,5*4+2,1*4+2,7+2,4+2,75*3+2,1*3+2+4,2+5,9+0,75+1+2,2+2+4,2+2+5+2,7+2,1)</t>
  </si>
  <si>
    <t>dveře a stěny:0,21*(0,9*2+2,1*4+1,8*4+3*8+3,5+2*3+2,7*2+3*4+2,5+2*3+3,5+2*3+4,16+2*2,82+1,9+2*3+5,52+2*2,82)</t>
  </si>
  <si>
    <t>W/04:4,9*9,8</t>
  </si>
  <si>
    <t>W/05a-pod terénem:1,5*56,6</t>
  </si>
  <si>
    <t>W/05b-nad terénem:0,38*(56,6-1,5)</t>
  </si>
  <si>
    <t>W/06:0,38*(14,7+18,7+11,3+6,9)</t>
  </si>
  <si>
    <t>W/07:0,6*(12,5+2+14+98,6-(1,9+0,9+1,8*4+3,5*2+2,7*2+2,5))</t>
  </si>
  <si>
    <t>W/08:0,47*(91,3+6,9+11,3-(1,5+1,26))</t>
  </si>
  <si>
    <t>W/09:0,38*(46,6+11,3-(1,5+1,26))</t>
  </si>
  <si>
    <t>W/10a-pod terénem:0,5*(124,6+10,8)</t>
  </si>
  <si>
    <t>W/10b-nad terénem:0,38*(124,6+10,8-(1+2+1,8*5+3,5*2+2,7*2+2,5+1,9+0,9))</t>
  </si>
  <si>
    <t>W/11:1*(117+12,5+97+15,5)</t>
  </si>
  <si>
    <t>W/12:0,95*73</t>
  </si>
  <si>
    <t>W/13:0,68*63</t>
  </si>
  <si>
    <t>W/14:1,6*(91,3+6,9+11,3)</t>
  </si>
  <si>
    <t>620991121R00</t>
  </si>
  <si>
    <t>Zakrývání výplní vnějších otvorů z lešení</t>
  </si>
  <si>
    <t>602011112R00</t>
  </si>
  <si>
    <t>Omítka jádrová, vyrovnávací, ručně, reprofilační</t>
  </si>
  <si>
    <t>622311013R00</t>
  </si>
  <si>
    <t>Soklová lišta hliník KZS ETICS tl. 120 mm</t>
  </si>
  <si>
    <t>Specifikace viz technická zpráva a skladby kcí!!!:</t>
  </si>
  <si>
    <t>Fasády:56,7*1</t>
  </si>
  <si>
    <t>622311023R00</t>
  </si>
  <si>
    <t>Soklová lišta plast KZS ETICS tl. 120 mm</t>
  </si>
  <si>
    <t>622311016R0X</t>
  </si>
  <si>
    <t>Soklová lišta hliník KZS ETICS tl. 210 mm</t>
  </si>
  <si>
    <t>Fasády:33,5+6,9+11,3+10,9+12+98,5+13,9+1,5</t>
  </si>
  <si>
    <t>622311024R0X</t>
  </si>
  <si>
    <t>Soklová lišta plast KZS ETICS tl. 210 mm</t>
  </si>
  <si>
    <t>622311510R00</t>
  </si>
  <si>
    <t>Izolace suterénu ETICS XPS tl. 50 mm, bez PÚ</t>
  </si>
  <si>
    <t>622311513R00</t>
  </si>
  <si>
    <t>Izolace suterénu ETICS XPS tl. 120 mm, bez PÚ</t>
  </si>
  <si>
    <t>622311519RV1</t>
  </si>
  <si>
    <t>Zateplovací systém ETICS, sokl, XPS tl. 50 mm, zakončený stěrkou s výztužnou tkaninou</t>
  </si>
  <si>
    <t>622311523RV1</t>
  </si>
  <si>
    <t>Zateplovací systém ETICS, sokl, XPS tl. 120 mm, zakončený stěrkou s výztužnou tkaninou</t>
  </si>
  <si>
    <t>622311754RT3</t>
  </si>
  <si>
    <t>Zatepl.syst. ETICS, ostění, miner.desky KV 40 mm, s omítkou probarvenou bílou,zrno 0,5mm</t>
  </si>
  <si>
    <t>W/01:</t>
  </si>
  <si>
    <t>W/02:</t>
  </si>
  <si>
    <t>W/03:</t>
  </si>
  <si>
    <t>622311730RVX</t>
  </si>
  <si>
    <t>Zatepl.syst. ETICS, fasáda, miner.desky KV 50 mm, zakončený stěrkou s výztužnou tkaninou</t>
  </si>
  <si>
    <t>622311733RV1</t>
  </si>
  <si>
    <t>Zatepl.syst. ETICS, fasáda, miner.desky KV 120 mm, zakončený stěrkou s výztužnou tkaninou</t>
  </si>
  <si>
    <t>622311731RT3</t>
  </si>
  <si>
    <t>Zatepl.syst. ETICS, fasáda, miner.desky KV 80 mm, s omítkou probarvenou bílou,zrno 0,5mm</t>
  </si>
  <si>
    <t>622311734RT3</t>
  </si>
  <si>
    <t>Zatepl.syst. ETICS, fasáda, miner.desky KV 130 mm, s omítkou probarvenou bílou,zrno 0,5mm</t>
  </si>
  <si>
    <t>622311737RTX</t>
  </si>
  <si>
    <t>Zatepl.syst. ETICS, fasáda, miner.desky KV 210 mm, s omítkou probarvenou bílou,zrno 0,5mm</t>
  </si>
  <si>
    <t>622421491R00</t>
  </si>
  <si>
    <t>Doplňky zatepl. systémů, rohová lišta s okapničkou</t>
  </si>
  <si>
    <t>rohy objektů:8,9*8+4,8*3+13,9*5</t>
  </si>
  <si>
    <t>622421492R00</t>
  </si>
  <si>
    <t>Doplňky zatepl. systémů, okenní lišta s tkaninou</t>
  </si>
  <si>
    <t>622421494R00</t>
  </si>
  <si>
    <t>Doplňky zatepl. systémů, podparapetní lišta s tkan</t>
  </si>
  <si>
    <t>okna:(0,65*4+3,5*2+1,8*2+2*3+2,8*2+1,8+2,75)</t>
  </si>
  <si>
    <t>okna:(2+1,85+1,13*2)</t>
  </si>
  <si>
    <t>okna:(2)</t>
  </si>
  <si>
    <t>okna:(0,65*3+3,5*3+1,8*2+2*3+2,8*2+1,8*2+3,5*2+2,7*2+2,5*2+1,8+2,75)</t>
  </si>
  <si>
    <t>okna:(0,65+1,8+2,8*2+2++5,9)</t>
  </si>
  <si>
    <t>okna:(0,65*2+3,5*5+1,8*5+2*4+2,8*2+2,7*2+2,5*2+2,75)</t>
  </si>
  <si>
    <t>okna:(0,65+1,8+2,8*2+2+5,9)</t>
  </si>
  <si>
    <t>okna:(2,75+2*4+2+4+1,2*11+1,8*5+3,6*3+3,1*2)</t>
  </si>
  <si>
    <t>1.NP:(1,4*5+1,26*8+1,22*6+1,25*3+1,05*2+2+2,3+2,75+1,36*4+0,46)</t>
  </si>
  <si>
    <t>2.NP:(1,4*5+1,26*8+1,22*6+1,25*3+1,05*2+2,87+2,33+2,13+1,62+1,4*4+0,38+0,45+1,36*2)</t>
  </si>
  <si>
    <t>622421493R00</t>
  </si>
  <si>
    <t>Doplňky zatepl. systémů, dilatační lišta s tkan.</t>
  </si>
  <si>
    <t>Fasády:13,9*2</t>
  </si>
  <si>
    <t>62.1</t>
  </si>
  <si>
    <t>Kamenný obklad soklu,umělý kámen,kotvený,AL rošt, černá folie,spárování,lišty,doplňky,detaily,D+M</t>
  </si>
  <si>
    <t>62.2</t>
  </si>
  <si>
    <t>Příplatek za plastické vlnité omítky fasády,hl.8mm, přírodní pískové,vyhlazení,doplňky,detaily,D+M</t>
  </si>
  <si>
    <t>vlnité omítky:1,3*8+1,5*2+1,8*4+2,1*2+2,6*2+3,9*2+3,6+1,9*7+1,6+0,5*2+0,15*2+1,7*4+4,1+0,6*2</t>
  </si>
  <si>
    <t>62.3</t>
  </si>
  <si>
    <t>Obklad podhledu vstupní stříšky,AL kazety tl.1mm, PU lak,nosný rošt FeZn,šedá,doplňky,detaily,D+M</t>
  </si>
  <si>
    <t>Střechy:</t>
  </si>
  <si>
    <t>R/03 vč. čela a boků:1,98*12,2+1</t>
  </si>
  <si>
    <t>62.4</t>
  </si>
  <si>
    <t>Kotvení a doplnění prvků PUR pěnou,doplňky,detaily, D+M</t>
  </si>
  <si>
    <t>Fasády:1,5+0,8</t>
  </si>
  <si>
    <t>63</t>
  </si>
  <si>
    <t>Podlahy a podlahové konstrukce</t>
  </si>
  <si>
    <t>631571001R00</t>
  </si>
  <si>
    <t>Násyp z kameniva těženého 0 - 6, zpevňující</t>
  </si>
  <si>
    <t xml:space="preserve">  F/02:45,2</t>
  </si>
  <si>
    <t xml:space="preserve">  F/03:35,6</t>
  </si>
  <si>
    <t>80,8*0,03</t>
  </si>
  <si>
    <t>632442121R0X</t>
  </si>
  <si>
    <t>Potěr litý pěnový, plocha do 500 m2, tl. 40 mm, vyrovnávací, 400kg/m3</t>
  </si>
  <si>
    <t>F/11:22,9*2</t>
  </si>
  <si>
    <t>F/12:27,2*2</t>
  </si>
  <si>
    <t>F/13:48*4,5</t>
  </si>
  <si>
    <t>F/14:11,7*2</t>
  </si>
  <si>
    <t>F/15:12*2</t>
  </si>
  <si>
    <t>632443231R00</t>
  </si>
  <si>
    <t>Potěr cementový,CT-C25-F5, přes 500 m2, tl. 50 mm, samonivelační,litý</t>
  </si>
  <si>
    <t>F/02:45,2</t>
  </si>
  <si>
    <t>F/03:35,6</t>
  </si>
  <si>
    <t>F/08:84,2</t>
  </si>
  <si>
    <t>F/09:19,4</t>
  </si>
  <si>
    <t>F/10:183,7</t>
  </si>
  <si>
    <t>F/11:22,9</t>
  </si>
  <si>
    <t>F/12:27,2</t>
  </si>
  <si>
    <t>F/13:48</t>
  </si>
  <si>
    <t>F/14:11,7</t>
  </si>
  <si>
    <t>F/15:12</t>
  </si>
  <si>
    <t>F/16:1143,6</t>
  </si>
  <si>
    <t>F/17:189,1</t>
  </si>
  <si>
    <t>F/18:417,2</t>
  </si>
  <si>
    <t>F/19:192</t>
  </si>
  <si>
    <t>F/20:19,8</t>
  </si>
  <si>
    <t>F/21:55</t>
  </si>
  <si>
    <t>F/22:72,9</t>
  </si>
  <si>
    <t>F/23:65,6</t>
  </si>
  <si>
    <t>F/24:106,2</t>
  </si>
  <si>
    <t>632443232R00</t>
  </si>
  <si>
    <t>Potěr cementový,CT-C25-F5, přes 500 m2, příplatek za každých dalších započtených 5mm</t>
  </si>
  <si>
    <t>F/01:49,9*6</t>
  </si>
  <si>
    <t>F/02:45,2*4</t>
  </si>
  <si>
    <t>F/03:35,6*3</t>
  </si>
  <si>
    <t>F/04:278,7*5</t>
  </si>
  <si>
    <t>F/05:427,7*4</t>
  </si>
  <si>
    <t>F/06:76*3</t>
  </si>
  <si>
    <t>F/07:99,8*4</t>
  </si>
  <si>
    <t>F/08:84,2*3</t>
  </si>
  <si>
    <t>F/09:19,4*4</t>
  </si>
  <si>
    <t>F/10:183,7*5</t>
  </si>
  <si>
    <t>F/11:22,9*5</t>
  </si>
  <si>
    <t>F/12:27,2*5</t>
  </si>
  <si>
    <t>F/13:48*5</t>
  </si>
  <si>
    <t>F/14:11,7*5</t>
  </si>
  <si>
    <t>F/15:12*5</t>
  </si>
  <si>
    <t>F/16:1143,6*5</t>
  </si>
  <si>
    <t>F/17:189,1*5</t>
  </si>
  <si>
    <t>F/18:417,2*3</t>
  </si>
  <si>
    <t>F/19:192*5</t>
  </si>
  <si>
    <t>F/20:19,8*3</t>
  </si>
  <si>
    <t>F/21:55*5</t>
  </si>
  <si>
    <t>F/22:72,9*5</t>
  </si>
  <si>
    <t>F/23:65,6*3</t>
  </si>
  <si>
    <t>F/24:106,2*3</t>
  </si>
  <si>
    <t>632413104R00</t>
  </si>
  <si>
    <t>Potěr vyrovnávací,25 MPa, samoniv, ručně, tl. 4 mm, včetně penetrace</t>
  </si>
  <si>
    <t>pod povlakové podlahy:</t>
  </si>
  <si>
    <t>632441491R00</t>
  </si>
  <si>
    <t>Broušení anhydritových potěrů - odstranění šlemu</t>
  </si>
  <si>
    <t>Cementové potěry:</t>
  </si>
  <si>
    <t>Vyrovnávací potěry pod povlakové podlahy:</t>
  </si>
  <si>
    <t>93</t>
  </si>
  <si>
    <t>Dokončovací práce inž.staveb</t>
  </si>
  <si>
    <t>931961115R00</t>
  </si>
  <si>
    <t>Vložky do dilatačních spár,polystyren,tl do 30 mm</t>
  </si>
  <si>
    <t>stropy:</t>
  </si>
  <si>
    <t>1.NP:0,2*13,8</t>
  </si>
  <si>
    <t>2.NP:0,2*13,8</t>
  </si>
  <si>
    <t>3.NP:0,2*13,8</t>
  </si>
  <si>
    <t>základy-pasy:0,8*0,7*4+0,7*5,6</t>
  </si>
  <si>
    <t>Stěny:</t>
  </si>
  <si>
    <t>1.NP:4,2*(5,8+0,5*4+4)</t>
  </si>
  <si>
    <t>2.NP:4*(5,8+0,5*4+4)</t>
  </si>
  <si>
    <t>3.NP:3,82*(5,8+0,5*4+4)</t>
  </si>
  <si>
    <t>94</t>
  </si>
  <si>
    <t>Lešení a stavební výtahy</t>
  </si>
  <si>
    <t>941955003R00</t>
  </si>
  <si>
    <t>Lešení lehké pomocné, výška podlahy do 2,5 m</t>
  </si>
  <si>
    <t>ker. dlažba na schodiště-podesty+mezipodesty:40,4</t>
  </si>
  <si>
    <t>943943222R00</t>
  </si>
  <si>
    <t>Montáž lešení prostorové lehké, do 200kg, H 22 m</t>
  </si>
  <si>
    <t>výtah:13,5*4,2</t>
  </si>
  <si>
    <t>schody:12,5*(31,5+22,3+24,8)+6,5*4,8</t>
  </si>
  <si>
    <t>943943292R00</t>
  </si>
  <si>
    <t>Příplatek za každý měsíc použití k pol..3221, 3222</t>
  </si>
  <si>
    <t xml:space="preserve">  výtah:13,5*4,2</t>
  </si>
  <si>
    <t xml:space="preserve">  schody:12,5*(31,5+22,3+24,8)+6,5*4,8</t>
  </si>
  <si>
    <t>1070,4*6</t>
  </si>
  <si>
    <t>943943822R00</t>
  </si>
  <si>
    <t>Demontáž lešení, prostor. lehké, 200 kPa, H 22 m</t>
  </si>
  <si>
    <t>941941032RT4</t>
  </si>
  <si>
    <t>Montáž lešení leh.řad.s podlahami,š.do 1 m, H 30 m, lešení systémové</t>
  </si>
  <si>
    <t>(8,9-1,8)*(12+1,5*2)+(14-1,8)*(242+1,5*7)</t>
  </si>
  <si>
    <t>941941192RT3</t>
  </si>
  <si>
    <t>Příplatek za každý měsíc použití lešení k pol.1032, lešení pronajaté</t>
  </si>
  <si>
    <t>((8,9-1,8)*(12+1,5*2)+(14-1,8)*(242+1,5*7))*6</t>
  </si>
  <si>
    <t>941941832RT4</t>
  </si>
  <si>
    <t>Demontáž lešení leh.řad.s podlahami,š.1 m, H 30 m, lešení systémové</t>
  </si>
  <si>
    <t>944944011R00</t>
  </si>
  <si>
    <t>Montáž ochranné sítě z umělých vláken</t>
  </si>
  <si>
    <t>944944031R00</t>
  </si>
  <si>
    <t>Příplatek za každý měsíc použití sítí k pol. 4011</t>
  </si>
  <si>
    <t>944944081R00</t>
  </si>
  <si>
    <t>Demontáž ochranné sítě z umělých vláken</t>
  </si>
  <si>
    <t>944945013R00</t>
  </si>
  <si>
    <t>Montáž záchytné stříšky H 4,5 m, šířky nad 2 m</t>
  </si>
  <si>
    <t>(2+1*2+1,5+1,3)</t>
  </si>
  <si>
    <t>944945193R00</t>
  </si>
  <si>
    <t>Příplatek za každý měsíc použ.stříšky, k pol. 5013</t>
  </si>
  <si>
    <t>(2+1*2+1,5+1,3)*6</t>
  </si>
  <si>
    <t>944945813R00</t>
  </si>
  <si>
    <t>Demontáž záchytné stříšky H 4,5 m, šířky nad 2 m</t>
  </si>
  <si>
    <t>95</t>
  </si>
  <si>
    <t>Dokončovací kce na pozem.stav.</t>
  </si>
  <si>
    <t>952901111R00</t>
  </si>
  <si>
    <t>Vyčištění budov o výšce podlaží do 4 m</t>
  </si>
  <si>
    <t>olejivzdorný nátěr šachty výtahu:4,18</t>
  </si>
  <si>
    <t>952902110R00</t>
  </si>
  <si>
    <t>Čištění zametáním v místnostech a chodbách, průběžné úklidy</t>
  </si>
  <si>
    <t>95.1</t>
  </si>
  <si>
    <t>Stavební přípomoce pro profese</t>
  </si>
  <si>
    <t>450+580</t>
  </si>
  <si>
    <t>900      R01</t>
  </si>
  <si>
    <t>HZS - začišťovací a pomocné práce, stavební dělník v tarifní třídě 4</t>
  </si>
  <si>
    <t>380+240</t>
  </si>
  <si>
    <t>96</t>
  </si>
  <si>
    <t>Bourání konstrukcí</t>
  </si>
  <si>
    <t>961044111R00</t>
  </si>
  <si>
    <t>Bourání základů z betonu prostého</t>
  </si>
  <si>
    <t>pod demolovaným křídlem:0,5*0,9*(15,6+9,5+9,8+40+11,3+10,2+9+6,2)+0,5*1,8*146,6</t>
  </si>
  <si>
    <t>968061125R00</t>
  </si>
  <si>
    <t>Vyvěšení dřevěných dveřních křídel pl. do 2 m2</t>
  </si>
  <si>
    <t>Pouze rekonstruovaná část - bez demolice!!!:</t>
  </si>
  <si>
    <t>1.NP:4+7+6+2+1</t>
  </si>
  <si>
    <t>2.NP:8+2+7+2+1</t>
  </si>
  <si>
    <t>968061126R00</t>
  </si>
  <si>
    <t>Vyvěšení dřevěných dveřních křídel pl. nad 2 m2</t>
  </si>
  <si>
    <t>1.NP:4+1</t>
  </si>
  <si>
    <t>968061113R00</t>
  </si>
  <si>
    <t>Vyvěšení dřevěných okenních křídel pl. nad 1,5 m2</t>
  </si>
  <si>
    <t>1.NP:5+8+6+3+2+3+4+1</t>
  </si>
  <si>
    <t>2.NP:5+8+6+3+2+4+4+4</t>
  </si>
  <si>
    <t>968071112R00</t>
  </si>
  <si>
    <t>Vyvěšení, zavěšení kovových křídel oken pl. 1,5 m2</t>
  </si>
  <si>
    <t>střecha-střešní okna:12</t>
  </si>
  <si>
    <t>968072455R00</t>
  </si>
  <si>
    <t>Vybourání kovových dveřních zárubní pl. do 2 m2</t>
  </si>
  <si>
    <t>1.NP:1,97*(0,6*4+0,8+0,9*2)+2,1*(0,8*7+0,9*3)</t>
  </si>
  <si>
    <t>2.NP:1,97*(0,6+0,9*2)+2,1*(0,8*8+0,7*2+0,9*7)</t>
  </si>
  <si>
    <t>968062456R00</t>
  </si>
  <si>
    <t>Vybourání dřevěných dveřních zárubní pl. nad 2 m2</t>
  </si>
  <si>
    <t>1.NP:1,3*2,45+1,36*2,05+1*2,02+1,26*2,25+1,6*1,97</t>
  </si>
  <si>
    <t>2.NP:0,78*3</t>
  </si>
  <si>
    <t>968072354R00</t>
  </si>
  <si>
    <t>Vybourání kovových rámů oken zdvojených pl. 1 m2</t>
  </si>
  <si>
    <t>střecha-střešní okna:12*0,6*0,6</t>
  </si>
  <si>
    <t>968062355R00</t>
  </si>
  <si>
    <t>Vybourání dřevěných rámů oken dvojitých pl. 2 m2</t>
  </si>
  <si>
    <t>1.NP:1,4*2,2*5+1,26*2,42*8+1,22*2,42*6+1,25*2,5*3+1,05*2,05*2+2*2,1+2,3*2,1+2,75*2,1+1,36*2,18*4+0,46*0,82</t>
  </si>
  <si>
    <t>764410850R00</t>
  </si>
  <si>
    <t>Demontáž oplechování parapetů,rš od 100 do 330 mm</t>
  </si>
  <si>
    <t>1.NP:1,4*5+1,26*8+1,22*6+1,25*3+1,05*2+2+2,3+2,75+1,36*4+0,46</t>
  </si>
  <si>
    <t>2.NP:1,4*5+1,26*8+1,22*6+1,25*3+1,05*2+2,87+2,33+2,13+1,62+1,4*4+0,38+0,45+1,36*2</t>
  </si>
  <si>
    <t>968095002R00</t>
  </si>
  <si>
    <t>Bourání parapetů dřevěných š. do 50 cm</t>
  </si>
  <si>
    <t>962032241R00</t>
  </si>
  <si>
    <t>Bourání zdiva z cihel pálených na MC</t>
  </si>
  <si>
    <t>1S:0,05*0,5*2,15+0,3*0,3*2,5+0,12*0,5*2,15+0,16*0,5*2,15</t>
  </si>
  <si>
    <t>1.NP:0,35*(3,9*(5,2+6,9)+0,98*2,14+3,2*2,14-(0,8*2,1*2+1,6*1,97))+0,4*3,9*4,7+0,18*(3,9*2,2-0,9*1,97)</t>
  </si>
  <si>
    <t>0,3*(0,88*2,14+1,35*2,4+3,9*(3,4+2,9+6,2+2)-0,9*2,1*2)+0,2*(3,9*(3,8+17,8)-0,8*2,1*2)+0,65*1,38*2,39</t>
  </si>
  <si>
    <t>0,5*(3,9*(1,45+3)-(1,39*1,4*2+0,9*2,1))+0,7*(3,9*(8,5+5,2)+2,5*2,15-(2*2,1*2+0,8*2,1))+0,65*1,7*2,4</t>
  </si>
  <si>
    <t>0,45*2,46*3</t>
  </si>
  <si>
    <t>portál:0,55*4*0,55*2</t>
  </si>
  <si>
    <t>zídka kolem popelnic:0,18*3,9*6,2</t>
  </si>
  <si>
    <t>podezdívka plotu:0,3*0,5*(5,5+25)</t>
  </si>
  <si>
    <t>2.NP:0,45*1,48*2,39+0,4*0,88*2,14+0,3*3,7*3,4+0,75*1,36*2,54+0,5*(3,7*2,2*2+1,48*2,4*4)+0,65*1,48*2,39*5</t>
  </si>
  <si>
    <t>0,35*(3,7*(4,7+7,4+5,9)+1,2*3*2-0,9*2,1*3-0,8*2,1)+0,55*(3,7*3,7-0,9*1,97*2)+0,18*(3,7*5,2-(0,8*2,1+0,9*2,1))</t>
  </si>
  <si>
    <t>střecha-štíty+pozední:0,5*36*2+1*1,46*(54,8+18,4+37)+0,63*0,95*22</t>
  </si>
  <si>
    <t>atika:0,8*0,95*10,8</t>
  </si>
  <si>
    <t>962032641R00</t>
  </si>
  <si>
    <t>Bourání zdiva komínového z cihel na MC</t>
  </si>
  <si>
    <t>střecha:5,1*(0,36*2+0,73+0,41+0,95+0,82)</t>
  </si>
  <si>
    <t>962031132R00</t>
  </si>
  <si>
    <t>Bourání příček cihelných tl. 10 cm</t>
  </si>
  <si>
    <t>1S:2,56*(5,9+1,2*2)</t>
  </si>
  <si>
    <t>1.NP:3,9*(4,3+4,1+2,8+1,2+2,5+2,4+1,1*2+2,1)-(0,8*2,1*3+0,6*1,97*4)</t>
  </si>
  <si>
    <t>2.NP:3,7*(2,5+2,3+5,6+5,2+1,4)-(0,8*2,1*4+0,6*1,97)</t>
  </si>
  <si>
    <t>962031116R00</t>
  </si>
  <si>
    <t>Bourání příček z cihel pálených plných tl. 140 mm</t>
  </si>
  <si>
    <t>1S:</t>
  </si>
  <si>
    <t>1.NP-budka:1,25*6</t>
  </si>
  <si>
    <t>962200041RA0</t>
  </si>
  <si>
    <t>Bourání příček ze sklobetonu</t>
  </si>
  <si>
    <t>1.NP:3,9*2,2-0,8*1,97</t>
  </si>
  <si>
    <t>967031142R00</t>
  </si>
  <si>
    <t>Přisekání rovných ostění cihelných na MC</t>
  </si>
  <si>
    <t>1S:0,5*2,15*3+0,3*2,5*3</t>
  </si>
  <si>
    <t>1.NP:0,35*(3,9*4+3,2+2,14*4+0,98)+0,1*3,9*12+0,4*3,9*2+0,65*(1,38+2,4*2)+0,3*(0,88+2,14*2+3,9*6)</t>
  </si>
  <si>
    <t>0,3*(1,35*2+2,4*4)+0,7*3,9*8+0,5*(3,9*2+1,38*2,4*2)+0,2*3,9*2+0,65*(1,7+2,4*2)+0,46*(2,46+3*2)</t>
  </si>
  <si>
    <t>2.NP:0,45*(1,48+2,39*2)+0,65*(1,48*5+2,39*10)+0,4*(0,88+2,14*2)+0,35*3,7*6+0,3*(3,7*2+1,2*2+3*4)</t>
  </si>
  <si>
    <t>0,55*3,7*4+0,1*3,7*8+0,5*(3,7*4+1,48*3+2,4*6)+0,75*(1,36*2+2,54*4)+0,18*3,7*2</t>
  </si>
  <si>
    <t>střecha:1*(54,8+18,4+37)+0,63*22+0,5*11,6*2</t>
  </si>
  <si>
    <t>963053936R00</t>
  </si>
  <si>
    <t>Bourání ŽB schodišťových ramen samonosných</t>
  </si>
  <si>
    <t>1.NP:12,5</t>
  </si>
  <si>
    <t>2.NP:10,4</t>
  </si>
  <si>
    <t>963011513R00</t>
  </si>
  <si>
    <t>Bourání stropů z tvárnic, nosníky žb. v. do 30 cm, vč. stropů dřevěných</t>
  </si>
  <si>
    <t>1.NP:702-(45,5+83,4)</t>
  </si>
  <si>
    <t>963012520R00</t>
  </si>
  <si>
    <t>Bourání stropů z panelů žb. š.30 cm, tl. nad 14 cm</t>
  </si>
  <si>
    <t>1.NP-strop portálu:0,2*2</t>
  </si>
  <si>
    <t>978013191R00</t>
  </si>
  <si>
    <t>Otlučení omítek vnitřních stěn v rozsahu do 100 %</t>
  </si>
  <si>
    <t>na ponechaných stěnách-mimo demolici:</t>
  </si>
  <si>
    <t>978011191R00</t>
  </si>
  <si>
    <t>Otlučení omítek vnitřních vápenných stropů do 100%</t>
  </si>
  <si>
    <t>na ponechaných stropech-mimo demolici:</t>
  </si>
  <si>
    <t>965082933R00</t>
  </si>
  <si>
    <t>Odstranění násypu tl. do 20 cm, plocha nad 2 m2</t>
  </si>
  <si>
    <t>2.NP-mimo demolic:</t>
  </si>
  <si>
    <t>F/07:94,98*0,04</t>
  </si>
  <si>
    <t>F/08:22,11*0,04</t>
  </si>
  <si>
    <t>F/09:207,67*0,12</t>
  </si>
  <si>
    <t>F/10:54,25*0,028</t>
  </si>
  <si>
    <t>F/11:206,03*0,15</t>
  </si>
  <si>
    <t>965082941R00</t>
  </si>
  <si>
    <t>Odstranění násypu tl. nad 20 cm jakékoliv plochy</t>
  </si>
  <si>
    <t>F/12:32,18*0,25</t>
  </si>
  <si>
    <t>96.1</t>
  </si>
  <si>
    <t>Odpojení rozvodů a zařízení IS</t>
  </si>
  <si>
    <t>1S:1</t>
  </si>
  <si>
    <t>půda:1</t>
  </si>
  <si>
    <t>96.2</t>
  </si>
  <si>
    <t>Demontáž zábradlí schodiště,kotvení, doplňky,detaily</t>
  </si>
  <si>
    <t>bm</t>
  </si>
  <si>
    <t>1.NP:25</t>
  </si>
  <si>
    <t>2.NP:22</t>
  </si>
  <si>
    <t>96.3</t>
  </si>
  <si>
    <t>Demontáž přebytečných prvků v objektu, lednice,pračky,stoly,židle apod</t>
  </si>
  <si>
    <t>1S:2</t>
  </si>
  <si>
    <t>2.NP:110</t>
  </si>
  <si>
    <t>96.4</t>
  </si>
  <si>
    <t>Demontáž rozvodů bleskosvodu,drát,kotvení</t>
  </si>
  <si>
    <t>střecha+svody:56+17*3+10*4</t>
  </si>
  <si>
    <t>96.5</t>
  </si>
  <si>
    <t>Demontáž oplocení,sloupky,vzpěry, kotvení,doplňky,detaily</t>
  </si>
  <si>
    <t>1.NP:5,5+25</t>
  </si>
  <si>
    <t>96.6</t>
  </si>
  <si>
    <t>Demontáž vjezdové brány oplocení,sloupky, kotvení,doplňky,detaily</t>
  </si>
  <si>
    <t>96.7</t>
  </si>
  <si>
    <t>Demontáž doplňkových ocelových konstrukcí, kotvení,doplňky,detaily</t>
  </si>
  <si>
    <t>1.NP:2,5*2+1,5*1,9</t>
  </si>
  <si>
    <t>2.NP:2*2,3</t>
  </si>
  <si>
    <t>96.8</t>
  </si>
  <si>
    <t>Demontáž plynoměru a HUP,skříň,vybavení, kotvení,doplňky,detaily</t>
  </si>
  <si>
    <t>1.NP:1*1</t>
  </si>
  <si>
    <t>96.9</t>
  </si>
  <si>
    <t>Demontáž rozvaděče EL,skříň,vybavení, kotvení,doplňky,detaily</t>
  </si>
  <si>
    <t>1.NP:2+3</t>
  </si>
  <si>
    <t>Demontáž hydrantu,hadice,skříň,vybavení, kotvení,doplňky,detaily</t>
  </si>
  <si>
    <t>96.10</t>
  </si>
  <si>
    <t>Demontáž betonové šachty v atriu,poklop, kotvení,doplňky,detaily</t>
  </si>
  <si>
    <t>965042141RT1</t>
  </si>
  <si>
    <t>Bourání mazanin betonových tl. 10 cm, nad 4 m2, ručně tl. mazaniny 5 - 8 cm</t>
  </si>
  <si>
    <t>F/12:32,18*0,02</t>
  </si>
  <si>
    <t>965042141RT2</t>
  </si>
  <si>
    <t>Bourání mazanin betonových tl. 10 cm, nad 4 m2, ručně tl. mazaniny 8 - 10 cm</t>
  </si>
  <si>
    <t>Podkladní betony:</t>
  </si>
  <si>
    <t>F/01:48,67*0,1</t>
  </si>
  <si>
    <t>F/03:324,19*0,074</t>
  </si>
  <si>
    <t>F/04:126,27*0,095</t>
  </si>
  <si>
    <t>F/06:32,9*0,074</t>
  </si>
  <si>
    <t>Krycí betony:</t>
  </si>
  <si>
    <t>F/03:324,19*0,038</t>
  </si>
  <si>
    <t>F/04:126,27*0,07</t>
  </si>
  <si>
    <t>F/05:54,8*(0,05+0,08)</t>
  </si>
  <si>
    <t>F/06:32,9*0,07</t>
  </si>
  <si>
    <t>F/07:94,98*0,085</t>
  </si>
  <si>
    <t>F/08:22,11*0,085</t>
  </si>
  <si>
    <t>F/10:54,25*0,08</t>
  </si>
  <si>
    <t>F/12:32,18*0,06</t>
  </si>
  <si>
    <t>965042241RT1</t>
  </si>
  <si>
    <t>Bourání mazanin betonových tl. nad 10 cm, nad 4 m2, ručně tl. mazaniny 10 - 15 cm</t>
  </si>
  <si>
    <t>F/03:324,19*0,11</t>
  </si>
  <si>
    <t>965042241RT3</t>
  </si>
  <si>
    <t>Bourání mazanin betonových tl. nad 10 cm, nad 4 m2, ručně tl. mazaniny nad 20 cm</t>
  </si>
  <si>
    <t>F/05:54,8*0,324</t>
  </si>
  <si>
    <t>965200013RA0</t>
  </si>
  <si>
    <t>Bourání mazanin betonových s teracem</t>
  </si>
  <si>
    <t>F/07:94,98*0,028</t>
  </si>
  <si>
    <t>F/08:22,11*0,028</t>
  </si>
  <si>
    <t>965049111R00</t>
  </si>
  <si>
    <t>Příplatek, bourání mazanin se svař. síťí tl. 10 cm</t>
  </si>
  <si>
    <t>965049112R00</t>
  </si>
  <si>
    <t>Příplatek, bourání mazanin se svař.síťí nad 10 cm</t>
  </si>
  <si>
    <t>973031325R00</t>
  </si>
  <si>
    <t>Vysekání kapes zeď cihel. MVC, pl. 0,1m2, hl. 30cm</t>
  </si>
  <si>
    <t>kapsy pro ocelové překlady:</t>
  </si>
  <si>
    <t>1.NP + 1S:2*(6+20+41+19+7+32+15)</t>
  </si>
  <si>
    <t>2.NP:2*(13+11+27+66+16+17)</t>
  </si>
  <si>
    <t>otvory:15</t>
  </si>
  <si>
    <t>973031335R00</t>
  </si>
  <si>
    <t>Vysekání kapes zeď cih. MVC pl. 0,16 m2, hl. 30 cm</t>
  </si>
  <si>
    <t>1.NP + 1S:2*4</t>
  </si>
  <si>
    <t>otvory:10</t>
  </si>
  <si>
    <t>973031345R00</t>
  </si>
  <si>
    <t>Vysekání kapes zeď cih. MVC pl. 0,25 m2, hl. 30 cm</t>
  </si>
  <si>
    <t>otvory:8*1</t>
  </si>
  <si>
    <t>974031664R00</t>
  </si>
  <si>
    <t>Vysekání rýh zeď cihelná vtah. nosníků 15 x 15 cm</t>
  </si>
  <si>
    <t>rýhy pro ocelové překlady:</t>
  </si>
  <si>
    <t>1.NP + 1S:1*2+1,2*4+1,3*9+1,4*11+1,8*41+1,9*19+2,1*7+3,3*16+2,4*16+3*7+3,5*8</t>
  </si>
  <si>
    <t>2.NP:3,7*2+1*2+1,3*11+1,4*3+1,6*8+1,8*27+1,9*66+2,6*16+3,5*9+3,8*8</t>
  </si>
  <si>
    <t>974031668R00</t>
  </si>
  <si>
    <t>Vysekání rýh zeď cihelná vtah. nosníků 20 x 30 cm</t>
  </si>
  <si>
    <t>1.NP + 1S:3,8*2+7,5*2</t>
  </si>
  <si>
    <t>974031122R00</t>
  </si>
  <si>
    <t>Vysekání rýh ve zdi cihelné 3 x 7 cm</t>
  </si>
  <si>
    <t>180+260</t>
  </si>
  <si>
    <t>974031133R00</t>
  </si>
  <si>
    <t>Vysekání rýh ve zdi cihelné 5 x 10 cm</t>
  </si>
  <si>
    <t>140+170</t>
  </si>
  <si>
    <t>974031165R00</t>
  </si>
  <si>
    <t>Vysekání rýh ve zdi cihelné 15 x 20 cm</t>
  </si>
  <si>
    <t>18+36</t>
  </si>
  <si>
    <t>971038331R00</t>
  </si>
  <si>
    <t>Vybourání otvorů cihly duté pl. 0,09 m2, tl. 15 cm</t>
  </si>
  <si>
    <t>20+19</t>
  </si>
  <si>
    <t>971038341R00</t>
  </si>
  <si>
    <t>Vybourání otvorů cihly duté pl. 0,09 m2, tl. 30 cm</t>
  </si>
  <si>
    <t>12+11</t>
  </si>
  <si>
    <t>971038431R00</t>
  </si>
  <si>
    <t>Vybourání otvorů cihly duté pl. 0,25 m2, tl. 15 cm</t>
  </si>
  <si>
    <t>14+8</t>
  </si>
  <si>
    <t>971038441R00</t>
  </si>
  <si>
    <t>Vybourání otvorů cihly duté pl. 0,25 m2, tl. 30 cm</t>
  </si>
  <si>
    <t>11+10</t>
  </si>
  <si>
    <t>970031060R00</t>
  </si>
  <si>
    <t>Vrtání jádrové do zdiva cihelného do D 60 mm</t>
  </si>
  <si>
    <t>2,5+2</t>
  </si>
  <si>
    <t>970031080R00</t>
  </si>
  <si>
    <t>Vrtání jádrové do zdiva cihelného do D 80 mm</t>
  </si>
  <si>
    <t>2+2</t>
  </si>
  <si>
    <t>970031100R00</t>
  </si>
  <si>
    <t>Vrtání jádrové do zdiva cihelného do D 100 mm</t>
  </si>
  <si>
    <t>2+1</t>
  </si>
  <si>
    <t>970051060R00</t>
  </si>
  <si>
    <t>Vrtání jádrové do ŽB do D 60 mm</t>
  </si>
  <si>
    <t>970051080R00</t>
  </si>
  <si>
    <t>Vrtání jádrové do ŽB do D 80 mm</t>
  </si>
  <si>
    <t>2+0,5</t>
  </si>
  <si>
    <t>970051100R00</t>
  </si>
  <si>
    <t>Vrtání jádrové do ŽB do D 100 mm</t>
  </si>
  <si>
    <t>1+1</t>
  </si>
  <si>
    <t>970051130R00</t>
  </si>
  <si>
    <t>Vrtání jádrové do ŽB do D 130 mm</t>
  </si>
  <si>
    <t>1+0,5</t>
  </si>
  <si>
    <t>764352810R00</t>
  </si>
  <si>
    <t>Demontáž žlabů půlkruh. rovných, rš 330 mm, do 30°</t>
  </si>
  <si>
    <t>střecha:55+28+47</t>
  </si>
  <si>
    <t>764454802R00</t>
  </si>
  <si>
    <t>Demontáž odpadních trub kruhových,D 120 mm</t>
  </si>
  <si>
    <t>střecha:10*6</t>
  </si>
  <si>
    <t>765312813R00</t>
  </si>
  <si>
    <t>Demontáž krytiny dvoudrážk., na sucho, pro použití</t>
  </si>
  <si>
    <t>střecha-pálené tašky:15*55+8,2*(5,9+9,5*3)</t>
  </si>
  <si>
    <t>764311821R00</t>
  </si>
  <si>
    <t>Demontáž krytiny, tabule 2 x 1 m, do 25 m2, do 30°</t>
  </si>
  <si>
    <t>střecha-plechová:10,4*7</t>
  </si>
  <si>
    <t>762342811R00</t>
  </si>
  <si>
    <t>Demontáž laťování střech, rozteč latí do 22 cm</t>
  </si>
  <si>
    <t>762341811R00</t>
  </si>
  <si>
    <t>Demontáž bednění střech rovných z prken hrubých</t>
  </si>
  <si>
    <t>762900030RA0</t>
  </si>
  <si>
    <t>Demontáž dřevěného krovu,trámy,sloupky,krokve, pozednice-kompletní nosná konstrukce střechy,kotvy</t>
  </si>
  <si>
    <t>764430850R0X</t>
  </si>
  <si>
    <t>Demontáž oplechování zdí,rš nad 600 mm</t>
  </si>
  <si>
    <t>střecha-atika:10,8</t>
  </si>
  <si>
    <t>764339820R00</t>
  </si>
  <si>
    <t>Demontáž lemov. komínů v hřeb. vln. kryt, do 30°</t>
  </si>
  <si>
    <t>střecha:0,8*(2,5+4,2+2,7+5,1+4,5+3,1)</t>
  </si>
  <si>
    <t>711140101R00</t>
  </si>
  <si>
    <t>Odstr.izolace proti vlhk.vodor. pásy přitav.,1vrst</t>
  </si>
  <si>
    <t>F/03:324,19*2</t>
  </si>
  <si>
    <t>F/04:126,27*2</t>
  </si>
  <si>
    <t>F/05:54,8</t>
  </si>
  <si>
    <t>F/06:32,9*2</t>
  </si>
  <si>
    <t>713102111R00</t>
  </si>
  <si>
    <t>Odstr.tep.izolace podlah,volně, EPS tl.do 100 mm</t>
  </si>
  <si>
    <t>F/04:126,27</t>
  </si>
  <si>
    <t>F/06:32,9</t>
  </si>
  <si>
    <t>762841811R00</t>
  </si>
  <si>
    <t>Demontáž podbíjení obkladů stropů bez omítky</t>
  </si>
  <si>
    <t>F/09:207,67</t>
  </si>
  <si>
    <t>F/11:206,03</t>
  </si>
  <si>
    <t>762522811R00</t>
  </si>
  <si>
    <t>Demontáž podlah s polštáři z trámu,  z prken tl. do 32 mm</t>
  </si>
  <si>
    <t>762521811R00</t>
  </si>
  <si>
    <t>Demontáž podlah bez polštářů z prken tl. do 32 mm</t>
  </si>
  <si>
    <t>762526811R00</t>
  </si>
  <si>
    <t>Demontáž podlah bez polštářů z OSB desek do 2 cm</t>
  </si>
  <si>
    <t>F/12:32,18</t>
  </si>
  <si>
    <t>776511820R00</t>
  </si>
  <si>
    <t>Odstranění PVC a koberců lepených s podložkou, vč. soklu</t>
  </si>
  <si>
    <t>F/03:324,19</t>
  </si>
  <si>
    <t>F/09:207,67*2</t>
  </si>
  <si>
    <t>F/10:54,25</t>
  </si>
  <si>
    <t>F/11:206,03*2</t>
  </si>
  <si>
    <t>sokly:0,05*719,5</t>
  </si>
  <si>
    <t>771990010RA0</t>
  </si>
  <si>
    <t>Vybourání keramické nebo teracové dlažby, vč. soklu</t>
  </si>
  <si>
    <t>F/07:94,98</t>
  </si>
  <si>
    <t>F/08:22,11</t>
  </si>
  <si>
    <t>sokly:0,1*262</t>
  </si>
  <si>
    <t>775521800R00</t>
  </si>
  <si>
    <t>Demontáž podlah vlysových přibíjených včetně lišt</t>
  </si>
  <si>
    <t>sokly:0,05*351</t>
  </si>
  <si>
    <t>978059531R00</t>
  </si>
  <si>
    <t>Odsekání vnitřních obkladů stěn nad 2 m2</t>
  </si>
  <si>
    <t>1.NP:2*(4,7+7,1)+1,5*1*3</t>
  </si>
  <si>
    <t>2.NP:1,5*1*5</t>
  </si>
  <si>
    <t>978059631R00</t>
  </si>
  <si>
    <t>Odsekání vnějších obkladů stěn nad 2 m2</t>
  </si>
  <si>
    <t>1.NP-sokl:0,6*73</t>
  </si>
  <si>
    <t>725290020RA0</t>
  </si>
  <si>
    <t>Demontáž umyvadla včetně baterie a konzol</t>
  </si>
  <si>
    <t>1.NP:3</t>
  </si>
  <si>
    <t>2.NP:5</t>
  </si>
  <si>
    <t>725290010RA0</t>
  </si>
  <si>
    <t>Demontáž klozetu včetně splachovací nádrže</t>
  </si>
  <si>
    <t>725240811R00</t>
  </si>
  <si>
    <t>Demontáž sprchových kabin vč. výtokových armatur</t>
  </si>
  <si>
    <t>soubor</t>
  </si>
  <si>
    <t>979082111R00</t>
  </si>
  <si>
    <t>Vnitrostaveništní doprava suti do 10 m</t>
  </si>
  <si>
    <t>2546,14*1</t>
  </si>
  <si>
    <t>979082121R00</t>
  </si>
  <si>
    <t>Příplatek k vnitrost. dopravě suti za dalších 5 m</t>
  </si>
  <si>
    <t>2546,14*9</t>
  </si>
  <si>
    <t>979011111R00</t>
  </si>
  <si>
    <t>Svislá doprava suti a vybour. hmot za 2.NP a 1.PP</t>
  </si>
  <si>
    <t>979011121R00</t>
  </si>
  <si>
    <t>Příplatek za každé další podlaží</t>
  </si>
  <si>
    <t>979081111R00</t>
  </si>
  <si>
    <t>Odvoz suti a vybour. hmot na skládku do 1 km</t>
  </si>
  <si>
    <t>979081121R00</t>
  </si>
  <si>
    <t>Příplatek k odvozu za každý další 1 km</t>
  </si>
  <si>
    <t>2546,14*24</t>
  </si>
  <si>
    <t>979990121R00</t>
  </si>
  <si>
    <t>Poplatek za skládku suti - asfaltové pásy</t>
  </si>
  <si>
    <t>5,39*1</t>
  </si>
  <si>
    <t>979990181R00</t>
  </si>
  <si>
    <t>Poplatek za skládku suti - PVC podlahová krytina</t>
  </si>
  <si>
    <t>1,43*1</t>
  </si>
  <si>
    <t>979990143R00</t>
  </si>
  <si>
    <t>Poplatek za skládku suti - polystyren</t>
  </si>
  <si>
    <t>0,35*1</t>
  </si>
  <si>
    <t>979990161R00</t>
  </si>
  <si>
    <t>Poplatek za skládku suti - dřevo</t>
  </si>
  <si>
    <t>109,12*1</t>
  </si>
  <si>
    <t>979999998R00</t>
  </si>
  <si>
    <t>Poplatek za skládku suti 5% příměsí</t>
  </si>
  <si>
    <t>2546,14-(5,39+1,43+0,35+109,12)</t>
  </si>
  <si>
    <t>98</t>
  </si>
  <si>
    <t>Demolice</t>
  </si>
  <si>
    <t>981011313R00</t>
  </si>
  <si>
    <t>Demolice budov,zdivo,podíl kce.do 20%,MVC,post.roz</t>
  </si>
  <si>
    <t>celé křídlo-nadzemní část:10,4*588,5</t>
  </si>
  <si>
    <t>979083117R00</t>
  </si>
  <si>
    <t>Vodorovné přemístění suti na skládku do 6000 m</t>
  </si>
  <si>
    <t>demolice:2356,35*1</t>
  </si>
  <si>
    <t>979083191R00</t>
  </si>
  <si>
    <t>Příplatek za dalších započatých 1000 m nad 6000 m</t>
  </si>
  <si>
    <t>demolice:2356,35*19</t>
  </si>
  <si>
    <t>979093111R00</t>
  </si>
  <si>
    <t>Uložení suti na skládku bez zhutnění</t>
  </si>
  <si>
    <t>979999999R00</t>
  </si>
  <si>
    <t>Poplatek za skládku 10 % příměsí</t>
  </si>
  <si>
    <t>99</t>
  </si>
  <si>
    <t>Staveništní přesun hmot</t>
  </si>
  <si>
    <t>999281111R00</t>
  </si>
  <si>
    <t>Přesun hmot pro opravy a údržbu do výšky 25 m</t>
  </si>
  <si>
    <t>8248,55*1</t>
  </si>
  <si>
    <t>998981123R00</t>
  </si>
  <si>
    <t>Přesun hmot demolice postup. rozebíráním v. do 21m</t>
  </si>
  <si>
    <t>5,018*1</t>
  </si>
  <si>
    <t>711</t>
  </si>
  <si>
    <t>Izolace proti vodě</t>
  </si>
  <si>
    <t>711112001RZ1</t>
  </si>
  <si>
    <t>Izolace proti vlhkosti svis. nátěr ALP, za studena, 1x nátěr - včetně dodávky asfaltového laku ALP</t>
  </si>
  <si>
    <t>stěny výtahu:1*10,2</t>
  </si>
  <si>
    <t>711111001RZ1</t>
  </si>
  <si>
    <t>Izolace proti vlhkosti vodor. nátěr ALP za studena, 1x nátěr - včetně dodávky penetračního laku ALP</t>
  </si>
  <si>
    <t>711142559RT2</t>
  </si>
  <si>
    <t>Izolace proti vlhkosti svislá pásy přitavením, 2 vrstvy - materiál ve specifikaci</t>
  </si>
  <si>
    <t>711141559RT2</t>
  </si>
  <si>
    <t>Izolace proti vlhk. vodorovná pásy přitavením, 2 vrstvy - materiál ve specifikaci</t>
  </si>
  <si>
    <t>62852265R</t>
  </si>
  <si>
    <t>Pás modifikovaný asfalt skleněná vložka, tl. 4mm</t>
  </si>
  <si>
    <t xml:space="preserve">  W/05a-pod terénem:1,5*56,6</t>
  </si>
  <si>
    <t xml:space="preserve">  W/10a-pod terénem:0,5*(124,6+10,8)</t>
  </si>
  <si>
    <t xml:space="preserve">  W/14:1,6*(91,3+6,9+11,3)</t>
  </si>
  <si>
    <t>327,8*1,15</t>
  </si>
  <si>
    <t>stěny výtahu:1*10,2*1,15</t>
  </si>
  <si>
    <t xml:space="preserve">  deska:1*(693-4,2)</t>
  </si>
  <si>
    <t xml:space="preserve">  deska výtahu:1*6,5</t>
  </si>
  <si>
    <t>695,3*1,15</t>
  </si>
  <si>
    <t>932,1*1,15</t>
  </si>
  <si>
    <t>62852251R</t>
  </si>
  <si>
    <t>Pás modifikovaný asfalt PE vložka 200g/m2, tl. 4mm</t>
  </si>
  <si>
    <t>711432101R00</t>
  </si>
  <si>
    <t>Izolace, tlaková voda, svislá pásy na sucho</t>
  </si>
  <si>
    <t>28323132R</t>
  </si>
  <si>
    <t>Fólie nopová š. 1500 mm dl. 20 m, nopy 8 mm</t>
  </si>
  <si>
    <t>711491272RT1</t>
  </si>
  <si>
    <t>Izolace tlaková, ochranná textilie svislá, materiál ve specifikaci</t>
  </si>
  <si>
    <t>303a</t>
  </si>
  <si>
    <t>R7112001</t>
  </si>
  <si>
    <t>SO 01 Vnitřní svislý minerální solím odolný hydroizolační systém</t>
  </si>
  <si>
    <t>- mineralizace s hloubkovým ochranným účinkem 0,15 kg/m2</t>
  </si>
  <si>
    <t>- 1x minerální hydroizolační stěrka s vysokou odolností vůči síranům 1,6 kg/m2</t>
  </si>
  <si>
    <t>- vyrovnání podkladu svislé zdi a provedení izolačního fabionu těsnící maltou s vysokou odolností vůči síranům 6 kg/m2</t>
  </si>
  <si>
    <t>- 2x minerální hydroizolační stěrka s vysokou odolností vůči síranům 3,2 kg/m2</t>
  </si>
  <si>
    <t>m. 104 : (0,78+0,45*2+3,93)*0,5*1,1</t>
  </si>
  <si>
    <t>m. 105 : (0,34+7+1,53*2+0,45+1,537+0,45*2+0,25*2+0,637+0,35+1,597+2,046+0,345+2,98+4,77+0,95+1,05)*0,5*1,1</t>
  </si>
  <si>
    <t>m. 106 : (1,657+5,15+2,815+0,1*2+0,337+1,2+0,76+1,76)*0,5*1,1</t>
  </si>
  <si>
    <t>m. 107 : ((0,694+0,7*2+0,18+0,85+0,7*2+0,85+0,5+0,7*2+2,05+0,45+0,39)*0,5+0,145*0,3*4)*1,1</t>
  </si>
  <si>
    <t>m. 109 : (0,85*2+5,93+3,5)*0,5*1,1</t>
  </si>
  <si>
    <t>m. 110 : 3,6*0,5*1,1</t>
  </si>
  <si>
    <t>m. 115, 116 : (0,7*2+0,5)*0,5*1,1</t>
  </si>
  <si>
    <t>m. 117, 117a : (1,4*1+1,815*0,5)*1,1</t>
  </si>
  <si>
    <t>m. 118 : (4,114+3,2)*0,5*1,1</t>
  </si>
  <si>
    <t>m. 119, 120 : (4,23+3,807+0,71+0,2)*0,5*1,1</t>
  </si>
  <si>
    <t>m. 122 : (2,34+2,382+4,93+0,2)*0,5*1,1</t>
  </si>
  <si>
    <t>m. 125, 126, 127 : (4,135*2+3,285+0,115*2+3,384+3,6)*0,5*1,1</t>
  </si>
  <si>
    <t>m. 128 : (19,425*2-1,38+0,47*4+0,65*2-2-1,35-1,38*3-1,48+0,65*4+0,5*6+0,7*2)*0,5*1,1</t>
  </si>
  <si>
    <t>m. 129, 129a : (0,87+0,34*4+0,76+1,11+9,795*2+4,99*2+0,96*2+0,35*2+1,821*2)*0,5*1,1</t>
  </si>
  <si>
    <t>m. 130, 131, 132, 184 : (1,365+0,83+0,14*2+3,291+4,4*2+1,155+0,275)*0,5*1,1</t>
  </si>
  <si>
    <t>m. 133 : (0,34+1,384+9,649+6,92+5,6+0,65*2+1,328)*0,5*1,1</t>
  </si>
  <si>
    <t>m. 134, 135, 136 : (4,365*2-2,5+0,28+0,14*2+2,687*2+0,115*2+1,721+1,92+2,484)*0,5*1,1</t>
  </si>
  <si>
    <t>m. 137 : (0,3+4,3-1,48+6,06)*0,5*1,1</t>
  </si>
  <si>
    <t>m. 138, 139 : (5,564*2+(2,735+0,14+2,675)*2-1,38*2)*0,5*1,1</t>
  </si>
  <si>
    <t>m. 140 : (5,564*2-1,38+4,3*2-1,38)*0,5*1,1</t>
  </si>
  <si>
    <t>m. 141, 142, 143, 144 : (4,574+1,147+1,8+0,105+2,56+0,65*2+2,174+0,3)*0,5*1,1</t>
  </si>
  <si>
    <t>m. 001 : (2,455-1+0,5*2+0,17+0,5)*0,5*1,1</t>
  </si>
  <si>
    <t>m. 002, 003 : (2,96-1+1,995*2+1,06*2+0,5*2+2,9)*0,5*1,1</t>
  </si>
  <si>
    <t>m. 004 : (3,534+0,17)*0,5*1,1</t>
  </si>
  <si>
    <t>303b</t>
  </si>
  <si>
    <t>R7112002</t>
  </si>
  <si>
    <t>SO 02 Vnější svislý hydroizolační systém</t>
  </si>
  <si>
    <t>- vyrovnání podkladu svislé zdi těsnící maltou s vysokou odolností vůči síranům 6 kg/m2</t>
  </si>
  <si>
    <t>- 2x dvousložkový flexibilní polymerní silnovrstvý nátěr neobsahující rozpouštědla zušlechtěný plasty 6 kg/m2</t>
  </si>
  <si>
    <t>(kombinuje vlastnosti minerální stěrky MDS a izolace na bázi živice, určená pro silnovrstvé stavební izolace PMBC)</t>
  </si>
  <si>
    <t>- živičná stěrka pro lepení XPS se spotřebou 2 kg/m2</t>
  </si>
  <si>
    <t>Obv. zdivo do dvora : (8,1*1,88+(10,546+1,464+11,3+6,89)*1,2)*1,1</t>
  </si>
  <si>
    <t>Obv. zdivo do ulice : ((14,707+8,13)*1,88+(10,545+0,25*2+3,35+3,33)*1,8+(0,75*2+1,5)*1,5+(17,178+0,23+10,776)*1,8)*1,1</t>
  </si>
  <si>
    <t>303c</t>
  </si>
  <si>
    <t>R7112004</t>
  </si>
  <si>
    <t>SO 04 Vnitřní svislý minerální solím odolný HI systém konstrukcí v zásypu</t>
  </si>
  <si>
    <t>- podkladní, porézní jádrová omítka s pemzovým plnivem s aktivními soli jímajícími póry 19 kg/20 mm/m2</t>
  </si>
  <si>
    <t>m. 001 : (2,71*2,08*0,5+0,71*0,3+0,2*0,3*2+1,6*0,3+0,2*0,3*6+2,9*2,05*0,5+2,9*0,4+0,35*(0,995+0,4)+0,71*(1,195+0,4)+0,99*(2,58+0,4)+3,135*(2,2+0,1)+(0,4+0,35)*0,5)*1,1</t>
  </si>
  <si>
    <t>m. 002 : (4,056*2,996)*(2,2+0,1)*1,1</t>
  </si>
  <si>
    <t>m. 003 : (2,903*4,056)*(2,2+0,1)*1,1</t>
  </si>
  <si>
    <t>m. 004 : ((3,122+0,1+4,939*2+1,649+1,985)*(2,58+0,4)+0,35*0,5+1,6*1,192*0,5+1,6*0,4)*1,1</t>
  </si>
  <si>
    <t>303d</t>
  </si>
  <si>
    <t>R7112011</t>
  </si>
  <si>
    <t>Přetření spoje pásu a stěrky</t>
  </si>
  <si>
    <t>- dvousložkový flexibilní polymerní silnovrstvý nátěr 3 kg/m2</t>
  </si>
  <si>
    <t>m. 104 : (0,78+0,45*2+3,93)*0,15*1,1</t>
  </si>
  <si>
    <t>m. 105 : (0,34+7+1,53*2+0,45+1,537+0,45*2+0,25*2+0,637+0,35+1,597+2,046+0,345+2,98+4,77+0,95+1,05)*0,15*1,1</t>
  </si>
  <si>
    <t>m. 106 : (1,657+5,15+2,815+0,1*2+0,337+1,2+0,76+1,76)*0,15*1,1</t>
  </si>
  <si>
    <t>m. 107 : (0,694+0,7*2+0,18+0,85+0,7*2+0,85+0,5+0,7*2+2,05+0,45+0,39)*0,15*1,1</t>
  </si>
  <si>
    <t>m. 109 : (0,85*2+5,93+3,5)*0,15*1,1</t>
  </si>
  <si>
    <t>m. 110 : 3,6*0,15*1,1</t>
  </si>
  <si>
    <t>m. 115, 116 : (0,7*2+0,5)*0,15*1,1</t>
  </si>
  <si>
    <t>m. 117, 117a : (1,4+1,815)*0,15*1,1</t>
  </si>
  <si>
    <t>m. 118 : (4,114+3,2)*0,15*1,1</t>
  </si>
  <si>
    <t>m. 119, 120 : (4,23+3,807+0,71+0,2)*0,15*1,1</t>
  </si>
  <si>
    <t>m. 122 : (2,34+2,382+4,93+0,2)*0,15*1,1</t>
  </si>
  <si>
    <t>m. 125, 126, 127 : (4,135*2+3,285+0,115*2+3,384+3,6)*0,15*1,1</t>
  </si>
  <si>
    <t>m. 128 : (19,425*2-1,38+0,47*4+0,65*2-2-1,35-1,38*3-1,48+0,65*4+0,5*6+0,7*2)*0,15*1,1</t>
  </si>
  <si>
    <t>m. 129, 129a : (0,87+0,34*4+0,76+1,11+9,795*2+4,99*2+0,96*2+0,35*2+1,821*2)*0,15*1,1</t>
  </si>
  <si>
    <t>m. 130, 131, 132, 184 : (1,365+0,83+0,14*2+3,291+4,4*2+1,155+0,275)*0,15*1,1</t>
  </si>
  <si>
    <t>m. 133 : (0,34+1,384+9,649+6,92+5,6+0,65*2+1,328)*0,15*1,1</t>
  </si>
  <si>
    <t>m. 134, 135, 136 : (4,365*2-2,5+0,28+0,14*2+2,687*2+0,115*2+1,721+1,92+2,484)*0,15*1,1</t>
  </si>
  <si>
    <t>m. 137 : (0,3+4,3-1,48+6,06)*0,15*1,1</t>
  </si>
  <si>
    <t>m. 138, 139 : (5,564*2+(2,735+0,14+2,675)*2-1,38*2)*0,15*1,1</t>
  </si>
  <si>
    <t>m. 140 : (5,564*2-1,38+4,3*2-1,38)*0,15*1,1</t>
  </si>
  <si>
    <t>m. 141, 142, 143, 144 : (4,574+1,147+1,8+0,105+2,56+0,65*2+2,174+0,3)*0,15*1,1</t>
  </si>
  <si>
    <t>m. 001 : (2,455-1+0,5*2+0,17+0,5)*0,15*1,1</t>
  </si>
  <si>
    <t>m. 002, 003 : (2,96-1+1,995*2+1,06*2+0,5*2+2,9)*0,15*1,1</t>
  </si>
  <si>
    <t>m. 004 : (3,534+0,17)*0,15*1,1</t>
  </si>
  <si>
    <t>711210020RAA</t>
  </si>
  <si>
    <t>Stěrka hydroizolační těsnicí hmotou, systémové řešení koutů,rohů,lišty,doplňky,D+M</t>
  </si>
  <si>
    <t>1.NP:130,5</t>
  </si>
  <si>
    <t>2.NP:129,8</t>
  </si>
  <si>
    <t>3.NP:64,6</t>
  </si>
  <si>
    <t>Pod keramické obklady,sokly,stěny sprch,za WC a umyvadla:</t>
  </si>
  <si>
    <t>1.NP:150,72</t>
  </si>
  <si>
    <t>2.NP:80,6</t>
  </si>
  <si>
    <t>3.NP:72</t>
  </si>
  <si>
    <t>998711203R00</t>
  </si>
  <si>
    <t>Přesun hmot pro izolace proti vodě, výšky do 24 m</t>
  </si>
  <si>
    <t>%</t>
  </si>
  <si>
    <t>712</t>
  </si>
  <si>
    <t>Živičné krytiny</t>
  </si>
  <si>
    <t>712311101RZ1</t>
  </si>
  <si>
    <t>Povlaková krytina střech do 10°, za studena ALP, 1 x nátěr - včetně dodávky ALP</t>
  </si>
  <si>
    <t>R/01:1265</t>
  </si>
  <si>
    <t>R/02:118</t>
  </si>
  <si>
    <t>712811101RZ1</t>
  </si>
  <si>
    <t>Samostatné vytažení izolace, za studena  ALP, 1x nátěr - včetně dodávky ALP</t>
  </si>
  <si>
    <t>712341559RT1</t>
  </si>
  <si>
    <t>Povlaková krytina střech do 10°, NAIP přitavením, 1 vrstva - materiál ve specifikaci</t>
  </si>
  <si>
    <t>712841559RT1</t>
  </si>
  <si>
    <t>Samostatné vytažení izolace, pásy přitavením, 1 vrstva - asf.pás ve specifikaci</t>
  </si>
  <si>
    <t>62852263R</t>
  </si>
  <si>
    <t>Pás modifikovaný asfalt modif. SBS, tl. 4mm, vložka ze skelné tkaniny</t>
  </si>
  <si>
    <t>Specifikace viz kniha standardu!!!:</t>
  </si>
  <si>
    <t xml:space="preserve">  R/01:1265</t>
  </si>
  <si>
    <t xml:space="preserve">  R/02:118</t>
  </si>
  <si>
    <t>1383*1,2</t>
  </si>
  <si>
    <t xml:space="preserve">  W/11:1*(117+12,5+97+15,5)</t>
  </si>
  <si>
    <t xml:space="preserve">  W/12:0,95*73</t>
  </si>
  <si>
    <t xml:space="preserve">  W/13:0,68*63</t>
  </si>
  <si>
    <t>354,19*1,2</t>
  </si>
  <si>
    <t>712391171RT1</t>
  </si>
  <si>
    <t>Povlaková krytina střech do 10°, podklad. textilie, 1 vrstva - materiál ve specifikaci</t>
  </si>
  <si>
    <t>R/03:18,5</t>
  </si>
  <si>
    <t>lem:0,38*12,2</t>
  </si>
  <si>
    <t>712391172RT1</t>
  </si>
  <si>
    <t>Povlaková krytina střech do 10°, ochran. textilie, 1 vrstva - materiál ve specifikaci</t>
  </si>
  <si>
    <t>R/02:118*2</t>
  </si>
  <si>
    <t>284,84*1,2</t>
  </si>
  <si>
    <t>R/02:118*1,2</t>
  </si>
  <si>
    <t>69366199R</t>
  </si>
  <si>
    <t>Geotextilie 500 g/m2 š. 200cm 100% PP</t>
  </si>
  <si>
    <t xml:space="preserve">  R/03:18,5</t>
  </si>
  <si>
    <t xml:space="preserve">  lem:0,38*12,2</t>
  </si>
  <si>
    <t>712373111R00</t>
  </si>
  <si>
    <t>Krytina střech do 10° fólie, 6 kotev/m2, na beton, bez izolace</t>
  </si>
  <si>
    <t>712373111RV1</t>
  </si>
  <si>
    <t>Krytina střech do 10° fólie, 6 kotev/m2, na beton, tl. izolace do 300 mm, fólie ve specifikaci</t>
  </si>
  <si>
    <t>712871801RT1</t>
  </si>
  <si>
    <t>Samostatné vytažení izolace, fólií PVC kotvením, 1 vrstva - folie ve specifikaci</t>
  </si>
  <si>
    <t>R/03:</t>
  </si>
  <si>
    <t>28322010R</t>
  </si>
  <si>
    <t>Fólie mPVC tl. 1,5 mm š. 1600 mm, s PES výztuží</t>
  </si>
  <si>
    <t xml:space="preserve">  Fasády:</t>
  </si>
  <si>
    <t>1690,976*1,2</t>
  </si>
  <si>
    <t>712371801R00</t>
  </si>
  <si>
    <t>Povlaková krytina střech do 10°, fólií PVC, volně položenou</t>
  </si>
  <si>
    <t>28323113R</t>
  </si>
  <si>
    <t>Fólie nopová v.20mm tl. 1,0 mm š. 2000 mm</t>
  </si>
  <si>
    <t>631571005R00</t>
  </si>
  <si>
    <t>Násyp z kameniva těž. praného fr. 16-32 (kačírku)</t>
  </si>
  <si>
    <t>R/02-část:40*0,08</t>
  </si>
  <si>
    <t>631571010R00</t>
  </si>
  <si>
    <t>Zřízení násypu, střechy, bez dodávky materiálu</t>
  </si>
  <si>
    <t>R/02-část:78*0,08</t>
  </si>
  <si>
    <t>10371505R</t>
  </si>
  <si>
    <t>Substrát střešní extenzivní,vegetační</t>
  </si>
  <si>
    <t>712.1</t>
  </si>
  <si>
    <t>Střešní vegetační výsadba,netřesky,rozchodníky, kostřavy,vč.dodávky,jamek,zálivky,D+M</t>
  </si>
  <si>
    <t>R/02-část:78*1</t>
  </si>
  <si>
    <t>712.2</t>
  </si>
  <si>
    <t>Zátopová zkouška střechy,provedení,protokol, zpráva</t>
  </si>
  <si>
    <t>712.3</t>
  </si>
  <si>
    <t>Zřízení střešních prostupů,otvor,zapravení, lemování,kotvení,doplňky,detaily,D+M</t>
  </si>
  <si>
    <t>R/01:16+3</t>
  </si>
  <si>
    <t>R/02:5+2</t>
  </si>
  <si>
    <t>998712203R00</t>
  </si>
  <si>
    <t>Přesun hmot pro povlakové krytiny, výšky do 24 m</t>
  </si>
  <si>
    <t>713</t>
  </si>
  <si>
    <t>Izolace tepelné</t>
  </si>
  <si>
    <t>713121111RT1</t>
  </si>
  <si>
    <t>Izolace tepelná podlah na sucho, jednovrstvá, materiál ve specifikaci</t>
  </si>
  <si>
    <t>F/01:49,9*2</t>
  </si>
  <si>
    <t>F/04:278,7*3</t>
  </si>
  <si>
    <t>F/05:427,7*3</t>
  </si>
  <si>
    <t>F/07:99,8*3</t>
  </si>
  <si>
    <t>F/09:19,4*3</t>
  </si>
  <si>
    <t>F/10:183,7*3</t>
  </si>
  <si>
    <t>F/11:22,9*3</t>
  </si>
  <si>
    <t>F/12:27,2*3</t>
  </si>
  <si>
    <t>F/13:48*3</t>
  </si>
  <si>
    <t>F/14:11,7*3</t>
  </si>
  <si>
    <t>F/15:12*3</t>
  </si>
  <si>
    <t>F/16:1143,6*2</t>
  </si>
  <si>
    <t>F/17:189,1*2</t>
  </si>
  <si>
    <t>F/18:417,2*2</t>
  </si>
  <si>
    <t>F/19:192*2</t>
  </si>
  <si>
    <t>F/20:19,8*2</t>
  </si>
  <si>
    <t>F/21:55*2</t>
  </si>
  <si>
    <t>F/22:72,9*2</t>
  </si>
  <si>
    <t>F/23:65,6*2</t>
  </si>
  <si>
    <t>F/24:106,2*2</t>
  </si>
  <si>
    <t>28375768.AR</t>
  </si>
  <si>
    <t>Deska izolační polystyrén samozhášivý EPS 150</t>
  </si>
  <si>
    <t>F/01:49,9*0,1*1,1</t>
  </si>
  <si>
    <t xml:space="preserve">  F/08:84,2</t>
  </si>
  <si>
    <t xml:space="preserve">  F/09:19,4</t>
  </si>
  <si>
    <t xml:space="preserve">  F/10:183,7</t>
  </si>
  <si>
    <t xml:space="preserve">  F/11:22,9</t>
  </si>
  <si>
    <t xml:space="preserve">  F/12:27,2</t>
  </si>
  <si>
    <t xml:space="preserve">  F/13:48</t>
  </si>
  <si>
    <t xml:space="preserve">  F/14:11,7</t>
  </si>
  <si>
    <t xml:space="preserve">  F/15:12</t>
  </si>
  <si>
    <t>1291,3*0,08*1,1</t>
  </si>
  <si>
    <t>28375633R</t>
  </si>
  <si>
    <t>Deska kročejová EPS T 4000 N/m2 tl. 30 mm</t>
  </si>
  <si>
    <t xml:space="preserve">  F/16:1143,6</t>
  </si>
  <si>
    <t xml:space="preserve">  F/17:189,1</t>
  </si>
  <si>
    <t xml:space="preserve">  F/18:417,2</t>
  </si>
  <si>
    <t xml:space="preserve">  F/19:192</t>
  </si>
  <si>
    <t xml:space="preserve">  F/20:19,8</t>
  </si>
  <si>
    <t xml:space="preserve">  F/21:55</t>
  </si>
  <si>
    <t xml:space="preserve">  F/22:72,9</t>
  </si>
  <si>
    <t xml:space="preserve">  F/23:65,6</t>
  </si>
  <si>
    <t xml:space="preserve">  F/24:106,2</t>
  </si>
  <si>
    <t>3391,1*1,1</t>
  </si>
  <si>
    <t>28375635R</t>
  </si>
  <si>
    <t>Deska kročejová EPS T 4000 N/m2 tl. 40 mm</t>
  </si>
  <si>
    <t>2503,8*1,1</t>
  </si>
  <si>
    <t>713120080RA0</t>
  </si>
  <si>
    <t>Separační fólie PE, vč. dodávky folie</t>
  </si>
  <si>
    <t xml:space="preserve">  F/11:22,9*2</t>
  </si>
  <si>
    <t xml:space="preserve">  F/12:27,2*2</t>
  </si>
  <si>
    <t xml:space="preserve">  F/13:48*2</t>
  </si>
  <si>
    <t xml:space="preserve">  F/14:11,7*2</t>
  </si>
  <si>
    <t xml:space="preserve">  F/15:12*2</t>
  </si>
  <si>
    <t xml:space="preserve">  F/16:1143,6*2</t>
  </si>
  <si>
    <t xml:space="preserve">  F/17:189,1*2</t>
  </si>
  <si>
    <t xml:space="preserve">  F/18:417,2*2</t>
  </si>
  <si>
    <t xml:space="preserve">  F/19:192*2</t>
  </si>
  <si>
    <t>5747,1*1,15</t>
  </si>
  <si>
    <t>713121118RU1</t>
  </si>
  <si>
    <t>Montáž dilatačního pásku podél stěn, včetně dodávky pásku 8x100x1000 mm</t>
  </si>
  <si>
    <t>F/01-F/24:4145,2*1</t>
  </si>
  <si>
    <t>713141111R00</t>
  </si>
  <si>
    <t>Izolace tepelná střech plně lep.asfaltem, 1vrstvá</t>
  </si>
  <si>
    <t>R/01:1265*3</t>
  </si>
  <si>
    <t>R/02:118*3</t>
  </si>
  <si>
    <t>713131131R00</t>
  </si>
  <si>
    <t>Izolace tepelná stěn lepením</t>
  </si>
  <si>
    <t>W/13:0,68*63*2</t>
  </si>
  <si>
    <t>Atiky z horní strany:0,25*(242,5+75,4)</t>
  </si>
  <si>
    <t>63151500R</t>
  </si>
  <si>
    <t>Deska z minerální plsti střešní 2000x1200x 80 mm</t>
  </si>
  <si>
    <t>R/01:1265*1,1</t>
  </si>
  <si>
    <t>W/11:1*(117+12,5+97+15,5)*1,1</t>
  </si>
  <si>
    <t>W/13:0,68*63*1,1</t>
  </si>
  <si>
    <t>63151502R</t>
  </si>
  <si>
    <t>Deska z minerální plsti střešní 2000x1200x100 mm</t>
  </si>
  <si>
    <t xml:space="preserve">  R/01:1265*1</t>
  </si>
  <si>
    <t xml:space="preserve">  R/02:118*2</t>
  </si>
  <si>
    <t>1501*1,1</t>
  </si>
  <si>
    <t>63151368X</t>
  </si>
  <si>
    <t>Deska střešní spádová,minerální izolace</t>
  </si>
  <si>
    <t>1383*0,14*1,1</t>
  </si>
  <si>
    <t>28375972R</t>
  </si>
  <si>
    <t>Deska spádová EPS 150 S</t>
  </si>
  <si>
    <t>Atiky z horní strany:0,25*(242,5+75,4)*0,1*1,1</t>
  </si>
  <si>
    <t>998713203R00</t>
  </si>
  <si>
    <t>Přesun hmot pro izolace tepelné, výšky do 24 m</t>
  </si>
  <si>
    <t>721</t>
  </si>
  <si>
    <t>Vnitřní kanalizace</t>
  </si>
  <si>
    <t>212750010RAA</t>
  </si>
  <si>
    <t>Trativody z drenážních trubek, lože štěrkopís.,obsyp kamenivem,světlost trub 8 cm</t>
  </si>
  <si>
    <t>odvod radonu:8,8*2*5</t>
  </si>
  <si>
    <t>212750010RAC</t>
  </si>
  <si>
    <t>Trativody z drenážních trubek, lože štěrkopís.,obsyp kamenivem,světlost trub 13cm</t>
  </si>
  <si>
    <t>odvod radonu:12,8*2</t>
  </si>
  <si>
    <t>721176214R00</t>
  </si>
  <si>
    <t>Potrubí KG odpadní svislé D 160 x 4,0 mm</t>
  </si>
  <si>
    <t>odvod radonu:14*2</t>
  </si>
  <si>
    <t>721.1</t>
  </si>
  <si>
    <t>Střešní ventilační turbína ,nástavec,základna, lemování,kotvení,doplňky,detaily,D+M</t>
  </si>
  <si>
    <t>odvod radonu:1+1</t>
  </si>
  <si>
    <t>998721203R00</t>
  </si>
  <si>
    <t>Přesun hmot pro vnitřní kanalizaci, výšky do 24 m</t>
  </si>
  <si>
    <t>764</t>
  </si>
  <si>
    <t>Konstrukce klempířské</t>
  </si>
  <si>
    <t>K/01</t>
  </si>
  <si>
    <t>Oplechování parapetů včetně rohů,taž Al, rš 340 mm, lak RAL,příponky,kotvení,doplňky,detaily,D+M</t>
  </si>
  <si>
    <t>0,65*11</t>
  </si>
  <si>
    <t>K/02</t>
  </si>
  <si>
    <t>K/03</t>
  </si>
  <si>
    <t>1,13*2</t>
  </si>
  <si>
    <t>K/04</t>
  </si>
  <si>
    <t>1,2*11</t>
  </si>
  <si>
    <t>K/05</t>
  </si>
  <si>
    <t>Oplechování parapetů včetně rohů,taž Al, rš 260 mm, lak RAL,příponky,kotvení,doplňky,detaily,D+M</t>
  </si>
  <si>
    <t>1,22*9</t>
  </si>
  <si>
    <t>K/06</t>
  </si>
  <si>
    <t>1,25*2</t>
  </si>
  <si>
    <t>K/07</t>
  </si>
  <si>
    <t>1,26*18</t>
  </si>
  <si>
    <t>K/08</t>
  </si>
  <si>
    <t>1,36*7</t>
  </si>
  <si>
    <t>K/09</t>
  </si>
  <si>
    <t>1,4*10</t>
  </si>
  <si>
    <t>K/10</t>
  </si>
  <si>
    <t>1,4*4</t>
  </si>
  <si>
    <t>K/11</t>
  </si>
  <si>
    <t>1,8*20</t>
  </si>
  <si>
    <t>K/12</t>
  </si>
  <si>
    <t>K/13</t>
  </si>
  <si>
    <t>2*20</t>
  </si>
  <si>
    <t>K/14</t>
  </si>
  <si>
    <t>2,5*4</t>
  </si>
  <si>
    <t>K/15</t>
  </si>
  <si>
    <t>2,7*4</t>
  </si>
  <si>
    <t>K/16</t>
  </si>
  <si>
    <t>2,75*6</t>
  </si>
  <si>
    <t>K/17</t>
  </si>
  <si>
    <t>2,8*10</t>
  </si>
  <si>
    <t>K/18</t>
  </si>
  <si>
    <t>3,1*2</t>
  </si>
  <si>
    <t>K/19</t>
  </si>
  <si>
    <t>K/20</t>
  </si>
  <si>
    <t>3,5*12</t>
  </si>
  <si>
    <t>K/21</t>
  </si>
  <si>
    <t>3,6*3</t>
  </si>
  <si>
    <t>K/22</t>
  </si>
  <si>
    <t>K/23</t>
  </si>
  <si>
    <t>5,9*2</t>
  </si>
  <si>
    <t>K/24</t>
  </si>
  <si>
    <t>Okapnice atiky-oplechování z popl plechu,rš 250 mm, příponky,kotvení,doplňky,detaily,D+M</t>
  </si>
  <si>
    <t>K/25</t>
  </si>
  <si>
    <t>Oplechování atiky,taž Al plech tl. 0,7mm,rš 770 mm, příponky,kotvení,doplňky,detaily,D+M</t>
  </si>
  <si>
    <t>K/26a</t>
  </si>
  <si>
    <t>Žlaby z Pz plechu podokapní čtyřhranné,70x70mm, háky,kotvení,doplňky,detaily,D+M</t>
  </si>
  <si>
    <t>K/26b</t>
  </si>
  <si>
    <t>Odpadní trouby z Pz plechu, čtvercové 70/70mm, objímky,kotvení,doplňky,detaily,D+M</t>
  </si>
  <si>
    <t>K/27</t>
  </si>
  <si>
    <t>Krycí lišta z taž Al plechu,tl. 0,6mm, rš 120 mm, příponky,kotvení,doplňky,detaily,D+M</t>
  </si>
  <si>
    <t>998764203R00</t>
  </si>
  <si>
    <t>Přesun hmot pro klempířské konstr., výšky do 24 m</t>
  </si>
  <si>
    <t>766</t>
  </si>
  <si>
    <t>Konstrukce truhlářské</t>
  </si>
  <si>
    <t>766.1</t>
  </si>
  <si>
    <t>Podlaha terasy,dřevoplastová prkna,tl.28mm, nosný rošt,beze-spár,lišty,kotvení,doplňky,D+M</t>
  </si>
  <si>
    <t>T/01</t>
  </si>
  <si>
    <t>Sanitární dělící příčky s dveřmi,MDF deska s HPL, 18mm,šedá,kování,zámek,kotvení,doplňky,detaily,D+M</t>
  </si>
  <si>
    <t>2,3*3</t>
  </si>
  <si>
    <t>T/02</t>
  </si>
  <si>
    <t>T/03</t>
  </si>
  <si>
    <t>3,51*3</t>
  </si>
  <si>
    <t>T/04</t>
  </si>
  <si>
    <t>T/05</t>
  </si>
  <si>
    <t>T/06</t>
  </si>
  <si>
    <t>T/07</t>
  </si>
  <si>
    <t>T/08</t>
  </si>
  <si>
    <t>T/09</t>
  </si>
  <si>
    <t>6,08*2</t>
  </si>
  <si>
    <t>T/10</t>
  </si>
  <si>
    <t>6,05*2</t>
  </si>
  <si>
    <t>T/11</t>
  </si>
  <si>
    <t>7,36*2</t>
  </si>
  <si>
    <t>T/12</t>
  </si>
  <si>
    <t>Vnitřní parapet, MDF deska,CPL,bílá,š.260mm, tl.17mm,bez nosu,kotvení,doplňky,detaily,D+M</t>
  </si>
  <si>
    <t>T/13</t>
  </si>
  <si>
    <t>Vnitřní parapet, MDF deska,CPL,bílá,š.110mm, tl.17mm,bez nosu,kotvení,doplňky,detaily,D+M</t>
  </si>
  <si>
    <t>T/14</t>
  </si>
  <si>
    <t>Vnitřní parapet, MDF deska,CPL,bílá,š.460mm, tl.17mm,bez nosu,kotvení,doplňky,detaily,D+M</t>
  </si>
  <si>
    <t>T/15</t>
  </si>
  <si>
    <t>T/16a</t>
  </si>
  <si>
    <t>Vnitřní parapet, MDF deska,CPL,bílá,š.410mm, tl.17mm,bez nosu,kotvení,doplňky,detaily,D+M</t>
  </si>
  <si>
    <t>1,22*5</t>
  </si>
  <si>
    <t>T/16b</t>
  </si>
  <si>
    <t>Vnitřní parapet, MDF deska,CPL,bílá,š.530mm, tl.17mm,bez nosu,kotvení,doplňky,detaily,D+M</t>
  </si>
  <si>
    <t>1,22*4</t>
  </si>
  <si>
    <t>T/17</t>
  </si>
  <si>
    <t>T/18a</t>
  </si>
  <si>
    <t>1,26*6</t>
  </si>
  <si>
    <t>T/18b</t>
  </si>
  <si>
    <t>Vnitřní parapet, MDF deska,CPL,bílá,š.510mm, tl.17mm,bez nosu,kotvení,doplňky,detaily,D+M</t>
  </si>
  <si>
    <t>1,26*2</t>
  </si>
  <si>
    <t>T/18c</t>
  </si>
  <si>
    <t>1,26*8</t>
  </si>
  <si>
    <t>T/18d</t>
  </si>
  <si>
    <t>Vnitřní parapet, MDF deska,CPL,bílá,š.590mm, tl.17mm,bez nosu,kotvení,doplňky,detaily,D+M</t>
  </si>
  <si>
    <t>T/18e</t>
  </si>
  <si>
    <t>Vnitřní parapet, MDF deska,CPL,bílá,š.790mm, tl.17mm,bez nosu,kotvení,doplňky,detaily,D+M</t>
  </si>
  <si>
    <t>T/19a</t>
  </si>
  <si>
    <t>1,36*4</t>
  </si>
  <si>
    <t>T/19b</t>
  </si>
  <si>
    <t>1,36*3</t>
  </si>
  <si>
    <t>T/20a</t>
  </si>
  <si>
    <t>T/20b</t>
  </si>
  <si>
    <t>1,4*5</t>
  </si>
  <si>
    <t>T/20c</t>
  </si>
  <si>
    <t>T/21a</t>
  </si>
  <si>
    <t>T/21b</t>
  </si>
  <si>
    <t>1,8*2</t>
  </si>
  <si>
    <t>T/22</t>
  </si>
  <si>
    <t>1,835*2</t>
  </si>
  <si>
    <t>T/23a</t>
  </si>
  <si>
    <t>T/23b</t>
  </si>
  <si>
    <t>1,85*2</t>
  </si>
  <si>
    <t>T/24a</t>
  </si>
  <si>
    <t>2*16</t>
  </si>
  <si>
    <t>T/24b</t>
  </si>
  <si>
    <t>Vnitřní parapet, MDF deska,CPL,bílá,š.660mm, tl.17mm,bez nosu,kotvení,doplňky,detaily,D+M</t>
  </si>
  <si>
    <t>2*4</t>
  </si>
  <si>
    <t>T/25</t>
  </si>
  <si>
    <t>T/26</t>
  </si>
  <si>
    <t>2,35*2</t>
  </si>
  <si>
    <t>T/27</t>
  </si>
  <si>
    <t>T/28</t>
  </si>
  <si>
    <t>T/29a</t>
  </si>
  <si>
    <t>2,75*4</t>
  </si>
  <si>
    <t>T/29b</t>
  </si>
  <si>
    <t>2,75*2</t>
  </si>
  <si>
    <t>T/30</t>
  </si>
  <si>
    <t>T/31</t>
  </si>
  <si>
    <t>T/32</t>
  </si>
  <si>
    <t>T/33</t>
  </si>
  <si>
    <t>T/34</t>
  </si>
  <si>
    <t>Podkladní deska OSB na atiku,pro uchycení oplech., příponky,kotvení,doplňky,detaily,D+M</t>
  </si>
  <si>
    <t>Psi/101</t>
  </si>
  <si>
    <t>Prosklená stěna AL,3200/2140 fixní,RAL7037,rám, PO bezp.sklo,kotvení,doplňky,detaily,D+M</t>
  </si>
  <si>
    <t>Psi/102</t>
  </si>
  <si>
    <t>Prosklená stěna+dveře AL,980/2140,RAL7037,rám, PObezp.sklo,kování,madlo,zámek,doplňky,detaily,D+M</t>
  </si>
  <si>
    <t>Psi/103</t>
  </si>
  <si>
    <t>Psi/104</t>
  </si>
  <si>
    <t>Prosklená stěna+dveře AL,4653/3910,RAL7037,rám, bezp.sklo,kování,madlo,zámek,doplňky,detaily,D+M</t>
  </si>
  <si>
    <t>Psi/105</t>
  </si>
  <si>
    <t>Prosklená stěna+dveře AL,2150/4040,RAL7037,rám, PObezp.sklo,kování,madlo,zámek,doplňky,detaily,D+M</t>
  </si>
  <si>
    <t>Psi/106</t>
  </si>
  <si>
    <t>Prosklená stěna+dveře AL,2114/4020,RAL7037,rám, PObezp.sklo,kování,madlo,zámek,doplňky,detaily,D+M</t>
  </si>
  <si>
    <t>Psi/107</t>
  </si>
  <si>
    <t>Prosklená stěna+dveře AL,2045/4020,RAL7037,rám, PObezp.sklo,kování,madlo,zámek,doplňky,detaily,D+M</t>
  </si>
  <si>
    <t>Psi/108</t>
  </si>
  <si>
    <t>Prosklená stěna+dveře AL,2080/4020,RAL7037,rám, bezp.sklo,kování,madlo,zámek,doplňky,detaily,D+M</t>
  </si>
  <si>
    <t>Psi/109</t>
  </si>
  <si>
    <t>Prosklená stěna+dveře AL,2060/3860,RAL7037,rám, PObezp.sklo,kování,madlo,zámek,doplňky,detaily,D+M</t>
  </si>
  <si>
    <t>Psi/110.1</t>
  </si>
  <si>
    <t>Prosklená stěna fixní AL,1940/4020,RAL7037,rám, bezp.sklo,kotvení,doplňky,detaily,D+M</t>
  </si>
  <si>
    <t>Psi/110.2</t>
  </si>
  <si>
    <t>Prosklená stěna fixní+okno,AL,4100/4020,RAL7037, rám,bezp.sklo,kotvení,doplňky,detaily,D+M</t>
  </si>
  <si>
    <t>Psi/110.3</t>
  </si>
  <si>
    <t>Psi/111</t>
  </si>
  <si>
    <t>Prosklená stěna fixní AL,3020/1300,RAL7037,rám, bezp.sklo,kotvení,doplňky,detaily,D+M</t>
  </si>
  <si>
    <t>Psi/112</t>
  </si>
  <si>
    <t>Psi/113</t>
  </si>
  <si>
    <t>Prosklená stěna+dveře AL,2161/4040,RAL7037,rám, PObezp.sklo,kování,madlo,zámek,doplňky,detaily,D+M</t>
  </si>
  <si>
    <t>Psi/201</t>
  </si>
  <si>
    <t>Prosklená stěna+dveře AL,2150/3960,RAL7037,rám, PObezp.sklo,kování,madlo,zámek,doplňky,detaily,D+M</t>
  </si>
  <si>
    <t>Psi/202</t>
  </si>
  <si>
    <t>Prosklená stěna+dveře AL,2045/3850,RAL7037,rám, PObezp.sklo,kování,madlo,zámek,doplňky,detaily,D+M</t>
  </si>
  <si>
    <t>Psi/203</t>
  </si>
  <si>
    <t>Prosklená stěna+dveře AL,2060/3690,RAL7037,rám, PObezp.sklo,kování,madlo,zámek,doplňky,detaily,D+M</t>
  </si>
  <si>
    <t>Psi/204</t>
  </si>
  <si>
    <t>Psi/205</t>
  </si>
  <si>
    <t>Psi/301</t>
  </si>
  <si>
    <t>Prosklená stěna+dveře AL,2158/3575,RAL7037,rám, PObezp.sklo,kování,madlo,zámek,doplňky,detaily,D+M</t>
  </si>
  <si>
    <t>Psi/302</t>
  </si>
  <si>
    <t>Prosklená stěna+dveře AL,4300/3650,RAL7037,rám, PObezp.sklo,kování,madlo,zámek,doplňky,detaily,D+M</t>
  </si>
  <si>
    <t>Psi/303</t>
  </si>
  <si>
    <t>Prosklená stěna+dveře AL,2060/3670,RAL7037,rám, PObezp.sklo,kování,madlo,zámek,doplňky,detaily,D+M</t>
  </si>
  <si>
    <t>Psi/304</t>
  </si>
  <si>
    <t>Prosklená stěna+dveře AL,2060/3565,RAL7037,rám, PObezp.sklo,kování,madlo,zámek,doplňky,detaily,D+M</t>
  </si>
  <si>
    <t>Psi/305</t>
  </si>
  <si>
    <t>Prosklená stěna fixní AL,3020/600,RAL7037,rám, bezp.sklo,kotvení,doplňky,detaily,D+M</t>
  </si>
  <si>
    <t>Psi/306</t>
  </si>
  <si>
    <t>Psi/307</t>
  </si>
  <si>
    <t>Prosklená stěna fixní AL,3835/750,RAL7037,rám, bezp.sklo,kotvení,doplňky,detaily,D+M</t>
  </si>
  <si>
    <t>Pse/101</t>
  </si>
  <si>
    <t>Prosklená fasáda+dveře AL,11585/2820+180,RAL,rám, bezp.3-sklo,kování,madlo,zámek,doplňky,detaily,D+M</t>
  </si>
  <si>
    <t>D/1</t>
  </si>
  <si>
    <t>Dveře vnitřní otevíravé,Plné,GP01,900/2100,1-křídlé,křídlo plné, bezfalcové, jádro DTD, povrch HPL fólie hladká, barva bude upřesněna v rámci vzorkování,zárubeň skládaná ocelová rohová zárubeň s přesahem do podlahy, povrch vypalovaná prášková barva - bude upřesněna v rámci vzorkování,cylindrický zámek,zarážka,mřížka,kotvení,doplňky,detaily,D+M</t>
  </si>
  <si>
    <t>D/2</t>
  </si>
  <si>
    <t>D/3</t>
  </si>
  <si>
    <t>Dveře vnitřní otevíravé,Plné,GP01,900/2100,1-křídlé,křídlo plné, bezfalcové, jádro DTD, povrch HPL fólie hladká, barva bude upřesněna v rámci vzorkování,zárubeň skládaná ocelová rohová zárubeň s přesahem do podlahy, povrch vypalovaná prášková barva - bude upřesněna v rámci vzorkování,cylindrický zámek,zarážka,kotvení,doplňky,detaily,D+M</t>
  </si>
  <si>
    <t>D/101</t>
  </si>
  <si>
    <t>Dveře vnitřní otevíravé,Plné,GP02,700/2100,1-křídlé,křídlo plné, bezfalcové, jádro DTD, povrch HPL fólie hladká, barva bude upřesněna v rámci vzorkování,zárubeň skládaná obložková dřevěná zárubeň s přesahem do podlahy, povrch vypalovaná prášková barva - bude upřesněna v rámci vzorkování,WC zámek,zarážka,kotvení,doplňky,detaily,D+M</t>
  </si>
  <si>
    <t>D/102</t>
  </si>
  <si>
    <t>D/103</t>
  </si>
  <si>
    <t>D/104</t>
  </si>
  <si>
    <t>D/105</t>
  </si>
  <si>
    <t>Dveře vnitřní otevíravé,Plné,GP02,700/2100,1-křídlé,křídlo plné, bezfalcové, jádro DTD, povrch HPL fólie hladká, barva bude upřesněna v rámci vzorkování,zárubeň skládaná obložková dřevěná zárubeň s přesahem do podlahy, povrch vypalovaná prášková barva - bude upřesněna v rámci vzorkování,WC zámek,zarážka,mřížka,kotvení,doplňky,detaily,D+M</t>
  </si>
  <si>
    <t>D/106</t>
  </si>
  <si>
    <t>Dveře vnitřní otevíravé,Plné,GP01,700/2100,1-křídlé,EI 30 DP3-SC3,křídlo plné, kouřotěsné,bezfalcové, jádro DTD, povrch HPL fólie hladká, barva bude upřesněna v rámci vzorkování,zárubeň skládaná obložková dřevěná zárubeň s přesahem do podlahy, povrch vypalovaná prášková barva - bude upřesněna v rámci vzorkování,cylindrický zámek,zarážka,samozavírač,kotvení,doplňky,detaily,D+M</t>
  </si>
  <si>
    <t>D/107</t>
  </si>
  <si>
    <t>D/108</t>
  </si>
  <si>
    <t>D/109</t>
  </si>
  <si>
    <t>Dveře vnitřní otevíravé,Plné,GP02,700/2100,1-křídlé,křídlo plné, bezfalcové, jádro DTD, povrch HPL fólie hladká, barva bude upřesněna v rámci vzorkování,zárubeň skládaná obložková dřevěná zárubeň s přesahem do podlahy, povrch vypalovaná prášková barva - bude upřesněna v rámci vzorkování,bez zámku,zarážka,kotvení,doplňky,detaily,D+M</t>
  </si>
  <si>
    <t>D/110</t>
  </si>
  <si>
    <t>Dveře vnitřní otevíravé,Plné,GP02,800/2100,1-křídlé,Rw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zámek,zarážka,kotvení,doplňky,detaily,D+M</t>
  </si>
  <si>
    <t>D/111</t>
  </si>
  <si>
    <t>Dveře vnitřní otevíravé,Plné,GP02,800/2100,1-křídlé,křídlo plné, bezfalcové, jádro DTD, povrch HPL fólie hladká, barva bude upřesněna v rámci vzorkování,zárubeň skládaná obložková dřevěná zárubeň s přesahem do podlahy, povrch vypalovaná prášková barva - bude upřesněna v rámci vzorkování,bez zámku,zarážka,kotvení,doplňky,detaily,D+M</t>
  </si>
  <si>
    <t>D/112</t>
  </si>
  <si>
    <t>Dveře vnitřní otevíravé,Plné,GP02,800/2100,1-křídlé,křídlo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zámek,zarážka,kotvení,doplňky,detaily,D+M</t>
  </si>
  <si>
    <t>D/113</t>
  </si>
  <si>
    <t>D/114</t>
  </si>
  <si>
    <t>D/115</t>
  </si>
  <si>
    <t>D/116</t>
  </si>
  <si>
    <t>D/117</t>
  </si>
  <si>
    <t>D/118</t>
  </si>
  <si>
    <t>D/119</t>
  </si>
  <si>
    <t>D/120</t>
  </si>
  <si>
    <t>D/121</t>
  </si>
  <si>
    <t>D/122</t>
  </si>
  <si>
    <t>D/123</t>
  </si>
  <si>
    <t>D/124</t>
  </si>
  <si>
    <t>D/125</t>
  </si>
  <si>
    <t>Dveře vnitřní otevíravé,Plné,GP02,800/2100,1-křídlé,křídlo plné, bezfalcové, jádro DTD, povrch HPL fólie hladká, barva bude upřesněna v rámci vzorkování,zárubeň skládaná obložková dřevěná zárubeň s přesahem do podlahy, povrch vypalovaná prášková barva - bude upřesněna v rámci vzorkování,bez zámku,zarážka,mřížka,kotvení,doplňky,detaily,D+M</t>
  </si>
  <si>
    <t>D/126</t>
  </si>
  <si>
    <t>Dveře vnitřní otevíravé,Plné,GP02,800/2100,1-křídlé,křídlo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zámek,zarážka,samozavírač,mřížka,stavěč,kotvení,doplňky,detaily,D+M</t>
  </si>
  <si>
    <t>D/127</t>
  </si>
  <si>
    <t>Dveře vnitřní otevíravé,Plné,GP02,800/2100,1-křídlé,EW 30 DP3-C2,křídlo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zámek,zarážka,samozavírač,kotvení,doplňky,detaily,D+M</t>
  </si>
  <si>
    <t>D/128</t>
  </si>
  <si>
    <t>Dveře vnitřní otevíravé,Plné,GP02,800/2100,1-křídlé,křídlo plné, bezfalcové, jádro DTD, povrch HPL fólie hladká, barva bude upřesněna v rámci vzorkování,zárubeň skládaná obložková dřevěná zárubeň s přesahem do podlahy, povrch vypalovaná prášková barva - bude upřesněna v rámci vzorkování,bez zámku,zarážka,samozavírač,stavěč,kotvení,doplňky,detaily,D+M</t>
  </si>
  <si>
    <t>D/129</t>
  </si>
  <si>
    <t>D/130</t>
  </si>
  <si>
    <t>Dveře vnitřní otevíravé,Plné,GP02,800/2100,1-křídlé,EI 30 DP3-SC3,křídlo plné, kouřotěsné, bezfalcové, jádro DTD, povrch HPL fólie hladká, barva bude upřesněna v rámci vzorkování,zárubeň skládaná obložková dřevěná zárubeň s přesahem do podlahy, povrch vypalovaná prášková barva - bude upřesněna v rámci vzorkování,panikové kování,cylindrický zámek,zarážka,samozavírač,kotvení,doplňky,detaily,D+M</t>
  </si>
  <si>
    <t>D/131</t>
  </si>
  <si>
    <t>Dveře vnitřní otevíravé,Plné,GP01,800/2100,1-křídlé,EI 30 DP3-C2,křídlo plné, bezfalcové, jádro DTD, povrch HPL fólie hladká, barva bude upřesněna v rámci vzorkování,zárubeň skládaná ocelová rohová zárubeň s přesahem do podlahy, povrch vypalovaná prášková barva - bude upřesněna v rámci vzorkování,panikové kování,cylindrický zámek,zarážka,samozavírač,kotvení,doplňky,detaily,D+M</t>
  </si>
  <si>
    <t>D/132</t>
  </si>
  <si>
    <t>Dveře vnitřní otevíravé,Plné,GP02,800/2100,1-křídlé,Rw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vzorkování,elektrický dveřní zámek,EZS,ACS,zarážka,samozavírač,stavěč,kotvení,doplňky,detaily,D+M</t>
  </si>
  <si>
    <t>D/133</t>
  </si>
  <si>
    <t>D/134</t>
  </si>
  <si>
    <t>Dveře vnitřní otevíravé,Plné,GP02,800/2100,1-křídlé,křídlo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zámek,zarážka,mřížka,kotvení,doplňky,detaily,D+M</t>
  </si>
  <si>
    <t>D/135</t>
  </si>
  <si>
    <t>Dveře vnitřní otevíravé,Plné,GP02,800/2100,1-křídlé,Rw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vzorkování,bez zámku,zarážka,kotvení,doplňky,detaily,D+M</t>
  </si>
  <si>
    <t>D/136</t>
  </si>
  <si>
    <t>D/137</t>
  </si>
  <si>
    <t>D/138</t>
  </si>
  <si>
    <t>D/139</t>
  </si>
  <si>
    <t>D/140</t>
  </si>
  <si>
    <t>D/141</t>
  </si>
  <si>
    <t>D/142</t>
  </si>
  <si>
    <t>D/143</t>
  </si>
  <si>
    <t>D/144</t>
  </si>
  <si>
    <t>D/145</t>
  </si>
  <si>
    <t>D/146</t>
  </si>
  <si>
    <t>D/147</t>
  </si>
  <si>
    <t>D/148</t>
  </si>
  <si>
    <t>Dveře vnitřní otevíravé,Plné,GP02,900/2100,1-křídlé,Rw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vzorkování,bez zámku,zarážka,kotvení,doplňky,detaily,D+M</t>
  </si>
  <si>
    <t>D/149</t>
  </si>
  <si>
    <t>Dveře vnitřní otevíravé,Plné,GP02,900/2100,1-křídlé,EW 30 DP3-C2,křídlo plné, bezfalcové, jádro DTD, povrch HPL fólie hladká, barva bude upřesněna v rámci vzorkování,zárubeň skládaná obložková dřevěná zárubeň s přesahem do podlahy, povrch vypalovaná prášková barva - bude upřesněna v rámci vzorkování,panikové kování,cylindrický zámek,zarážka,samozavírač,kotvení,doplňky,detaily,D+M</t>
  </si>
  <si>
    <t>D/150</t>
  </si>
  <si>
    <t>D/151</t>
  </si>
  <si>
    <t>D/152</t>
  </si>
  <si>
    <t>D/153</t>
  </si>
  <si>
    <t>Dveře vnitřní otevíravé,Plné,GP02,800/2100,1-křídlé,křídlo plné, bezfalcové, jádro DTD, povrch HPL fólie hladká, barva bude upřesněna v rámci vzorkování,vodorovné madlo,zárubeň skládaná obložková dřevěná zárubeň s přesahem do podlahy, povrch vypalovaná prášková barva - bude upřesněna v rámci vzorkování,WC zámek,zarážka,samozavírač,stavěč,kotvení,doplňky,detaily,D+M</t>
  </si>
  <si>
    <t>D/154</t>
  </si>
  <si>
    <t>Dveře vnitřní otevíravé,Plné,GP02,900/2100,1-křídlé,EW 30 DP3-C2,křídlo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zámek,zarážka,samozavírač,kotvení,doplňky,detaily,D+M</t>
  </si>
  <si>
    <t>D/155</t>
  </si>
  <si>
    <t>Dveře vnitřní otevíravé,Plné,GP02,900/2100,1-křídlé,křídlo plné, bezfalcové, jádro DTD, povrch HPL fólie hladká, barva bude upřesněna v rámci vzorkování,zárubeň skládaná obložková dřevěná zárubeň s přesahem do podlahy, povrch vypalovaná prášková barva - bude upřesněna v rámci vzorkování,WC zámek,zarážka,kotvení,doplňky,detaily,D+M</t>
  </si>
  <si>
    <t>D/156</t>
  </si>
  <si>
    <t>Dveře vnitřní otevíravé,Plné,GP02,900/2100,1-křídlé,EW 30 DP3,křídlo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zámek,zarážka,kotvení,doplňky,detaily,D+M</t>
  </si>
  <si>
    <t>D/157</t>
  </si>
  <si>
    <t>D/158</t>
  </si>
  <si>
    <t>Dveře vnitřní otevíravé,Plné,GP02,900/2100,1-křídlé,Rw 32[dB],křídlo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zámek,zarážka,mřížka,kotvení,doplňky,detaily,D+M</t>
  </si>
  <si>
    <t>D/159</t>
  </si>
  <si>
    <t>D/160</t>
  </si>
  <si>
    <t>Dveře vnitřní otevíravé,Plné,GP02,900/2100,1-křídlé,EI 30 DP3-SC3,křídlo plné, kouřotěsné, bezfalcové, jádro DTD, povrch HPL fólie hladká, barva bude upřesněna v rámci vzorkování,zárubeň skládaná obložková dřevěná zárubeň s přesahem do podlahy, povrch vypalovaná prášková barva - bude upřesněna v rámci vzorkování,cylindrický zámek,zarážka,samozavírač,kotvení,doplňky,detaily,D+M</t>
  </si>
  <si>
    <t>D/161</t>
  </si>
  <si>
    <t>Dveře vnitřní otevíravé,Plné,GP02,900/2100,1-křídlé,Rw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vzorkování,panikové kování,cylindrický zámek,zarážka,kotvení,doplňky,detaily,D+M</t>
  </si>
  <si>
    <t>D/162</t>
  </si>
  <si>
    <t>D/163</t>
  </si>
  <si>
    <t>D/164</t>
  </si>
  <si>
    <t>D/165</t>
  </si>
  <si>
    <t>Dveře vnitřní otevíravé,Plné,GP02,900/2100,1-křídlé,EI 30 DP3-SC3,křídlo plné, kouřotěsné, bezfalcové, jádro DTD, povrch HPL fólie hladká, barva bude upřesněna v rámci vzorkování,zárubeň skládaná obložková dřevěná zárubeň s přesahem do podlahy, povrch vypalovaná prášková barva - bude upřesněna v rámci vzorkování,panikové kování,cylindrický zámek,zarážka,samozavírač,kotvení,doplňky,detaily,D+M</t>
  </si>
  <si>
    <t>D/166</t>
  </si>
  <si>
    <t>Dveře vnitřní otevíravé,Plné,GP02,900/2100,1-křídlé,křídlo plné, bezfalcové, jádro DTD, povrch HPL fólie hladká, barva bude upřesněna v rámci vzorkování,zárubeň skládaná obložková dřevěná zárubeň s přesahem do podlahy, povrch vypalovaná prášková barva - bude upřesněna v rámci vzorkování,bez zámku,zarážka,samozavírač,stavěč,kotvení,doplňky,detaily,D+M</t>
  </si>
  <si>
    <t>D/167</t>
  </si>
  <si>
    <t>Dveře vnitřní otevíravé,Plné,GP02,800/2100,1-křídlé,křídlo plné, bezfalcové, jádro DTD, povrch HPL fólie hladká, barva bude upřesněna v rámci vzorkování,vodorovné madlo,zárubeň skládaná obložková dřevěná zárubeň s přesahem do podlahy, povrch vypalovaná prášková barva - bude upřesněna v rámci vzorkování,WC zámek,zarážka,kotvení,doplňky,detaily,D+M</t>
  </si>
  <si>
    <t>D/168</t>
  </si>
  <si>
    <t>Dveře vnitřní otevíravé,Plné,GP02,900/2100,1-křídlé,EI 30 DP3-C2,křídlo plné, bezfalcové, jádro DTD, povrch HPL fólie hladká, barva bude upřesněna v rámci vzorkování,zárubeň skládaná obložková dřevěná zárubeň s přesahem do podlahy, povrch vypalovaná prášková barva - bude upřesněna v rámci vzorkování,panikové kování,cylindrický zámek,zarážka,samozavírač,kotvení,doplňky,detaily,D+M</t>
  </si>
  <si>
    <t>D/169</t>
  </si>
  <si>
    <t>Dveře venkovní otevíravé,Prosklené,GP06,900/2100,1-křídlé,křídlo částečně prosklené, dřevěné, součást dodávky exteriérovyćh dveří, impregnované, povrch lakovaný v přírodní barvě - dle vzorkování,zárubeň dřevěná zárubeň součásti dodávky exteriérových dveří, impregnována, povrch lakovaný v přírodní dřevěné barvě - dle vzorkování,cylindrický zámek,EZS,samozavírač,stavěč,kotvení,doplňky,detaily,D+M</t>
  </si>
  <si>
    <t>D/170</t>
  </si>
  <si>
    <t>Dveře venkovní otevíravé,Prosklené,GP06,900/2100,1-křídlé,křídlo částečně prosklené, dřevěné, součást dodávky exteriérovyćh dveří, impregnované, povrch lakovaný v přírodní barvě - dle vzorkování,zárubeň dřevěná zárubeň součásti dodávky exteriérových dveří, impregnována, povrch lakovaný v přírodní dřevěné barvě - dle vzorkování,panikové kování,cylindrický zámek,EZS,samozavírač,stavěč,kotvení,doplňky,detaily,D+M</t>
  </si>
  <si>
    <t>D/171</t>
  </si>
  <si>
    <t>Dveře venkovní otevíravé,Prosklené,GP04,1060/2100,1-křídlé,křídlo částečně prosklené, dřevěné, součást dodávky exteriérovyćh dveří, impregnované, povrch lakovaný v přírodní barvě - dle vzorkování,zárubeň dřevěná zárubeň součásti dodávky exteriérových dveří, impregnována, povrch lakovaný v přírodní dřevěné barvě - dle vzorkování,panikové kování,cylindrický zámek,EZS,zarážka,samozavírač,stavěč,kotvení,doplňky,detaily,D+M</t>
  </si>
  <si>
    <t>D/172</t>
  </si>
  <si>
    <t>Dveře venkovní otevíravé,Plné s proskleným pásem,GP05,1300/2450,2-křídlé,křídlo částečně prosklené, dřevěné, součást dodávky exteriérovyćh dveří, impregnované, povrch lakovaný v přírodní barvě - dle vzorkování,zárubeň dřevěná zárubeň součásti dodávky exteriérových dveří, impregnována, povrch lakovaný v přírodní dřevěné barvě - dle vzorkování,panikové kování,elektromechanický samozamykací zámek,EZS,ACS,zarážka,samozavírač,koordinátor,stavěč,kotvení,doplňky,detaily,D+M</t>
  </si>
  <si>
    <t>D/173</t>
  </si>
  <si>
    <t>Dveře vnitřní otevíravé,Plné,GP02,800/2100,1-křídlé,křídlo plné, bezfalcové, jádro DTD, povrch HPL fólie hladká, barva bude upřesněna v rámci vzorkování,zárubeň skládaná obložková dřevěná zárubeň s přesahem do podlahy, povrch vypalovaná prášková barva - bude upřesněna v rámci vzorkování,WC zámek,zarážka,kotvení,doplňky,detaily,D+M</t>
  </si>
  <si>
    <t>D/201</t>
  </si>
  <si>
    <t>Dveře vnitřní otevíravé,Plné,GP02,800/2100,1-křídlé,Rw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zámek,zarážka,mřížka,kotvení,doplňky,detaily,D+M</t>
  </si>
  <si>
    <t>D/202</t>
  </si>
  <si>
    <t>D/203</t>
  </si>
  <si>
    <t>D/204</t>
  </si>
  <si>
    <t>D/205</t>
  </si>
  <si>
    <t>D/206</t>
  </si>
  <si>
    <t>D/207</t>
  </si>
  <si>
    <t>Dveře vnitřní otevíravé,Plné,GP02,800/2100,1-křídlé,EW 30 DP3-C2,Rw 32[dB],křídlo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zámek,zarážka,samozavírač,kotvení,doplňky,detaily,D+M</t>
  </si>
  <si>
    <t>D/208</t>
  </si>
  <si>
    <t>Dveře vnitřní otevíravé,Plné,GP02,800/2100,1-křídlé,Rw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zámek,zarážka,okopný plech,kotvení,doplňky,detaily,D+M</t>
  </si>
  <si>
    <t>D/209</t>
  </si>
  <si>
    <t>D/210</t>
  </si>
  <si>
    <t>D/211</t>
  </si>
  <si>
    <t>Dveře vnitřní otevíravé,Plné,GP02,800/2100,1-křídlé,křídlo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zámek,zarážka,samozavírač,stavěč,kotvení,doplňky,detaily,D+M</t>
  </si>
  <si>
    <t>D/212</t>
  </si>
  <si>
    <t>Dveře vnitřní otevíravé,Plné,GP02,800/2100,1-křídlé,EW 30 DP3,křídlo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zámek,zarážka,samozavírač,kotvení,doplňky,detaily,D+M</t>
  </si>
  <si>
    <t>D/213</t>
  </si>
  <si>
    <t>D/214</t>
  </si>
  <si>
    <t>D/215</t>
  </si>
  <si>
    <t>D/216</t>
  </si>
  <si>
    <t>Dveře vnitřní otevíravé,Plné,GP02,900/2100,1-křídlé,křídlo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zámek,zarážka,kotvení,doplňky,detaily,D+M</t>
  </si>
  <si>
    <t>D/217</t>
  </si>
  <si>
    <t>D/218</t>
  </si>
  <si>
    <t>D/219</t>
  </si>
  <si>
    <t>D/220</t>
  </si>
  <si>
    <t>D/221</t>
  </si>
  <si>
    <t>Dveře vnitřní otevíravé,Plné,GP02,800/2100,1-křídlé,Rw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zámek,zarážka,mřížka,okopný plech,kotvení,doplňky,detaily,D+M</t>
  </si>
  <si>
    <t>D/222</t>
  </si>
  <si>
    <t>Dveře vnitřní otevíravé,Plné,GP02,900/2100,1-křídlé,Rw 32[dB],křídlo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zámek,zarážka,okopný plech,kotvení,doplňky,detaily,D+M</t>
  </si>
  <si>
    <t>D/223</t>
  </si>
  <si>
    <t>Dveře vnitřní otevíravé,Plné,GP02,900/2100,1-křídlé,Rw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vzorkování,elektrický dveřní zámek,EZS,ACS,zarážka,samozavírač,stavěč,kotvení,doplňky,detaily,D+M</t>
  </si>
  <si>
    <t>D/224</t>
  </si>
  <si>
    <t>D/225</t>
  </si>
  <si>
    <t>D/226</t>
  </si>
  <si>
    <t>D/227</t>
  </si>
  <si>
    <t>D/228</t>
  </si>
  <si>
    <t>D/229</t>
  </si>
  <si>
    <t>D/230</t>
  </si>
  <si>
    <t>D/231</t>
  </si>
  <si>
    <t>D/232</t>
  </si>
  <si>
    <t>D/233</t>
  </si>
  <si>
    <t>D/234</t>
  </si>
  <si>
    <t>D/235</t>
  </si>
  <si>
    <t>D/236</t>
  </si>
  <si>
    <t>D/237</t>
  </si>
  <si>
    <t>D/238</t>
  </si>
  <si>
    <t>D/239</t>
  </si>
  <si>
    <t>D/240</t>
  </si>
  <si>
    <t>D/241</t>
  </si>
  <si>
    <t>D/242</t>
  </si>
  <si>
    <t>D/243</t>
  </si>
  <si>
    <t>Dveře vnitřní otevíravé,Plné s kruhovými světlíky,GP04,900/2100,1-křídlé,Rw 32[dB],křídlo částečně prosklené (s kruhovým prosklením), bezfalcové, sklo čiré, jádro DTD, povrch HPL fólie hladká, barva dle vzorkování,zárubeň skládaná obložková dřevěná zárubeň s přesahem do podlahy, povrch vypalovaná prášková barva - bude upřesněna v rámci vzorkování,cylindrický zámek,zarážka,kotvení,doplňky,detaily,D+M</t>
  </si>
  <si>
    <t>D/244</t>
  </si>
  <si>
    <t>Dveře vnitřní otevíravé,Plné,GP02,900/2100,1-křídlé,EI 30 DP3-SC3,Rw 32[dB],křídlo plné, kouřotěsné, bezfalcové, jádro DTD, povrch HPL fólie hladká, barva bude upřesněna v rámci vzorkování,zárubeň skládaná obložková dřevěná zárubeň s přesahem do podlahy, povrch vypalovaná prášková barva - bude upřesněna v rámci vzorkování,elektromechanický samozamykací zámek,EZS,ACS,zarážka,samozavírač,kotvení,doplňky,detaily,D+M</t>
  </si>
  <si>
    <t>D/245</t>
  </si>
  <si>
    <t>Dveře vnitřní otevíravé,Plné,GP02,900/2100,1-křídlé,Rw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zámek,zarážka,mřížka,kotvení,doplňky,detaily,D+M</t>
  </si>
  <si>
    <t>D/246</t>
  </si>
  <si>
    <t>D/247</t>
  </si>
  <si>
    <t>D/248</t>
  </si>
  <si>
    <t>Dveře vnitřní otevíravé,Plné s kruhovými světlíky,GP03,1500/2100,2-křídlé,EW 30 DP3-C2,Rw 32[dB],křídlo částečně prosklené (s kruhovým prosklením), bezfalcové, sklo čiré, jádro DTD, povrch HPL fólie hladká, barva dle vzorkování,zárubeň skládaná obložková dřevěná zárubeň s přesahem do podlahy, povrch vypalovaná prášková barva - bude upřesněna v rámci vzorkování,elektrický dveřní zámek,EZS,ACS,zarážka,samozavírač,koordinátor,kotvení,doplňky,detaily,D+M</t>
  </si>
  <si>
    <t>D/249</t>
  </si>
  <si>
    <t>Dveře vnitřní otevíravé,Plné,GP02,900/2100,1-křídlé,křídlo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zámek,Koule/Klika,zarážka,kotvení,doplňky,detaily,D+M</t>
  </si>
  <si>
    <t>D/301</t>
  </si>
  <si>
    <t>D/302</t>
  </si>
  <si>
    <t>D/303</t>
  </si>
  <si>
    <t>D/304</t>
  </si>
  <si>
    <t>D/305</t>
  </si>
  <si>
    <t>D/306</t>
  </si>
  <si>
    <t>D/307</t>
  </si>
  <si>
    <t>D/308</t>
  </si>
  <si>
    <t>Dveře vnitřní otevíravé,Plné,GP02,800/2100,1-křídlé,EI 30 DP3-SC3,Rw 32[dB],křídlo plné, kouřotěsné, bezfalcové, jádro DTD, povrch HPL fólie hladká, barva bude upřesněna v rámci vzorkování,zárubeň skládaná obložková dřevěná zárubeň s přesahem do podlahy, povrch vypalovaná prášková barva - bude upřesněna v rámci vzorkování,panikové kování,elektromechanický samozamykací zámek,EZS,ACS,zarážka,samozavírač,kotvení,doplňky,detaily,D+M</t>
  </si>
  <si>
    <t>D/309</t>
  </si>
  <si>
    <t>D/310</t>
  </si>
  <si>
    <t>Dveře vnitřní otevíravé,Plné,GP02,800/2100,1-křídlé,Rw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vzorkování,bez zámku,zarážka,mřížka,kotvení,doplňky,detaily,D+M</t>
  </si>
  <si>
    <t>D/311</t>
  </si>
  <si>
    <t>D/312</t>
  </si>
  <si>
    <t>D/313</t>
  </si>
  <si>
    <t>D/314</t>
  </si>
  <si>
    <t>D/315</t>
  </si>
  <si>
    <t>D/316</t>
  </si>
  <si>
    <t>Dveře vnitřní otevíravé,Plné,GP02,800/2100,1-křídlé,křídlo plné, bezfalcové, jádro DTD, povrch HPL fólie hladká, barva bude upřesněna v rámci vzorkování, vodorovné madlo,zárubeň skládaná obložková dřevěná zárubeň s přesahem do podlahy, povrch vypalovaná prášková barva - bude upřesněna v rámci vzorkování,WC zámek,zarážka,samozavírač,stavěč,kotvení,doplňky,detaily,D+M</t>
  </si>
  <si>
    <t>D/317</t>
  </si>
  <si>
    <t>D/318</t>
  </si>
  <si>
    <t>D/319</t>
  </si>
  <si>
    <t>Dveře vnitřní otevíravé,Plné,GP02,800/2100,1-křídlé,EW 30 DP3-C2,Rw 27[dB],křídlo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zámek,zarážka,samozavírač,kotvení,doplňky,detaily,D+M</t>
  </si>
  <si>
    <t>D/320</t>
  </si>
  <si>
    <t>D/321</t>
  </si>
  <si>
    <t>D/322</t>
  </si>
  <si>
    <t>D/323</t>
  </si>
  <si>
    <t>D/324</t>
  </si>
  <si>
    <t>D/325</t>
  </si>
  <si>
    <t>D/326</t>
  </si>
  <si>
    <t>D/327</t>
  </si>
  <si>
    <t>D/328</t>
  </si>
  <si>
    <t>D/329</t>
  </si>
  <si>
    <t>D/330</t>
  </si>
  <si>
    <t>D/331</t>
  </si>
  <si>
    <t>D/332</t>
  </si>
  <si>
    <t>D/333</t>
  </si>
  <si>
    <t>D/334</t>
  </si>
  <si>
    <t>Dveře vnitřní otevíravé,Plné,GP02,900/2100,1-křídlé,Rw 27[dB],křídlo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zámek,zarážka,kotvení,doplňky,detaily,D+M</t>
  </si>
  <si>
    <t>D/335</t>
  </si>
  <si>
    <t>Dveře vnitřní otevíravé,Plné,GP02,900/2100,1-křídlé,EW 30 DP3-C2,Rw 27[dB],křídlo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zámek,zarážka,samozavírač,mřížka,kotvení,doplňky,detaily,D+M</t>
  </si>
  <si>
    <t>D/336</t>
  </si>
  <si>
    <t>D/337</t>
  </si>
  <si>
    <t>D/338</t>
  </si>
  <si>
    <t>D/339</t>
  </si>
  <si>
    <t>D/340</t>
  </si>
  <si>
    <t>D/341</t>
  </si>
  <si>
    <t>D/342</t>
  </si>
  <si>
    <t>D/343</t>
  </si>
  <si>
    <t>D/344</t>
  </si>
  <si>
    <t>Dveře vnitřní otevíravé,Plné,GP02,900/2100,1-křídlé,Rw 32[dB],křídlo plné, bezfalcové, jádro DTD, povrch HPL fólie hladká, barva bude upřesněna v rámci vzorkování,zárubeň skládaná obložková dřevěná zárubeň s přesahem do podlahy, povrch vypalovaná prášková barva - bude upřesněna v rámci vzorkování,cylindrický zámek,zarážka,kotvení,doplňky,detaily,D+M</t>
  </si>
  <si>
    <t>D/345</t>
  </si>
  <si>
    <t>D/346</t>
  </si>
  <si>
    <t>Dveře vnitřní otevíravé,Plné s kruhovými světlíky,GP03,1500/2100,2-křídlé,Rw 32[dB],křídlo částečně prosklené (s kruhovým prosklením), bezfalcové, sklo čiré, jádro DTD, povrch HPL fólie hladká, barva dle vzorkování,zárubeň skládaná obložková dřevěná zárubeň s přesahem do podlahy, povrch vypalovaná prášková barva - bude upřesněna v rámci vzorkování,elektrický dveřní zámek,ACS,zarážka,samozavírač,koordinátor,stavěč,kotvení,doplňky,detaily,D+M</t>
  </si>
  <si>
    <t>O/1</t>
  </si>
  <si>
    <t>Okno fasádní,Otevíravé, sklopné, pevné,1400/2200,rám dřevěný,hl. min. 90mm,lak,izolační 3-sklo,u terénu bezp.sklo,kování AL černé,Uw=0,90,Rw32dB,kotvení,doplňky,detaily,D+M</t>
  </si>
  <si>
    <t>O/2</t>
  </si>
  <si>
    <t>Okno fasádní,Otevíravé, sklopné, pevné,1260/2420,rám dřevěný,hl. min. 90mm,lak,izolační 3-sklo,u terénu bezp.sklo,kování AL černé,Uw=0,90,Rw32dB,kotvení,doplňky,detaily,D+M</t>
  </si>
  <si>
    <t>O/3</t>
  </si>
  <si>
    <t>Okno fasádní,Otevíravé, sklopné, pevné,1220/2420,rám dřevěný,hl. min. 90mm,lak,izolační 3-sklo,u terénu bezp.sklo,kování AL černé,Uw=0,90,Rw32dB,kotvení,doplňky,detaily,D+M</t>
  </si>
  <si>
    <t>O/4</t>
  </si>
  <si>
    <t>Okno fasádní,Otevíravé, sklopné, pevné,1360/2290,rám dřevěný,hl. min. 90mm,lak,izolační 3-sklo,u terénu bezp.sklo,kování AL černé,Uw=0,90,Rw32dB,kotvení,doplňky,detaily,D+M</t>
  </si>
  <si>
    <t>O/5</t>
  </si>
  <si>
    <t>Okno fasádní,Otevíravé, sklopné, pevné,1400/2300,rám dřevěný,hl. min. 90mm,lak,izolační 3-sklo,u terénu bezp.sklo,kování AL černé,Uw=0,90,Rw32dB,kotvení,doplňky,detaily,D+M</t>
  </si>
  <si>
    <t>O/6</t>
  </si>
  <si>
    <t>Okno fasádní,Otevíravé, sklopné, pevné,1250/2500,rám dřevěný,hl. min. 90mm,lak,izolační 3-sklo,u terénu bezp.sklo,kování AL černé,Uw=0,90,Rw32dB,kotvení,doplňky,detaily,D+M</t>
  </si>
  <si>
    <t>O/7</t>
  </si>
  <si>
    <t>Okno fasádní,Otevíravé, sklopné, pevné,1360/2180,rám dřevěný,hl. min. 90mm,lak,izolační 3-sklo,u terénu bezp.sklo,kování AL černé,Uw=0,90,Rw32dB,kotvení,doplňky,detaily,D+M</t>
  </si>
  <si>
    <t>O/8</t>
  </si>
  <si>
    <t>Okno fasádní,Otevíravé, sklopné,650/2100,rám dřevěný,hl. min. 90mm,lak,izolační 3-sklo,u terénu bezp.sklo,kování AL černé,Uw=0,90,Rw32dB,kotvení,doplňky,detaily,D+M</t>
  </si>
  <si>
    <t>O/9</t>
  </si>
  <si>
    <t>Okno fasádní,Otevíravé, sklopné,1200/2100,rám dřevěný,hl. min. 90mm,lak,izolační 3-sklo,u terénu bezp.sklo,kování AL černé,Uw=0,90,Rw32dB,kotvení,doplňky,detaily,D+M</t>
  </si>
  <si>
    <t>O/10</t>
  </si>
  <si>
    <t>Okno fasádní,Otevíravé, sklopné, pevné,1800/2100,rám dřevěný,hl. min. 90mm,lak,izolační 3-sklo,u terénu bezp.sklo,kování AL černé,Uw=0,90,Rw32dB,kotvení,doplňky,detaily,D+M</t>
  </si>
  <si>
    <t>O/11</t>
  </si>
  <si>
    <t>O/12</t>
  </si>
  <si>
    <t>Okno fasádní,Otevíravé, sklopné, pevné,3600/2100,rám dřevěný,hl. min. 90mm,lak,izolační 3-sklo,u terénu bezp.sklo,kování AL černé,Uw=0,90,Rw32dB,kotvení,doplňky,detaily,D+M</t>
  </si>
  <si>
    <t>O/13</t>
  </si>
  <si>
    <t>Okno fasádní,Otevíravé, sklopné, pevné,2000/2100,rám dřevěný,hl. min. 90mm,lak,izolační 3-sklo,u terénu bezp.sklo,kování AL černé,Uw=0,90,Rw32dB,kotvení,doplňky,detaily,D+M</t>
  </si>
  <si>
    <t>O/14</t>
  </si>
  <si>
    <t>O/15</t>
  </si>
  <si>
    <t>Okno fasádní,Otevíravé, sklopné, pevné,2750/2100,rám dřevěný,hl. min. 90mm,lak,izolační 3-sklo,u terénu bezp.sklo,kování AL černé,Uw=0,90,Rw32dB,kotvení,doplňky,detaily,D+M</t>
  </si>
  <si>
    <t>O/16</t>
  </si>
  <si>
    <t>Okno fasádní,Otevíravé, sklopné, pevné,3100/2100,rám dřevěný,hl. min. 90mm,lak,izolační 3-sklo,u terénu bezp.sklo,kování AL černé,Uw=0,90,Rw32dB,kotvení,doplňky,detaily,D+M</t>
  </si>
  <si>
    <t>O/17</t>
  </si>
  <si>
    <t>Okno fasádní,Otevíravé, sklopné, pevné,2800/2100,rám dřevěný,hl. min. 90mm,lak,izolační 3-sklo,u terénu bezp.sklo,kování AL černé,Uw=0,90,Rw32dB,kotvení,doplňky,detaily,D+M</t>
  </si>
  <si>
    <t>O/18</t>
  </si>
  <si>
    <t>Okno fasádní,Otevíravé, sklopné, pevné,2700/2100,rám dřevěný,hl. min. 90mm,lak,izolační 3-sklo,u terénu bezp.sklo,kování AL černé,Uw=0,90,Rw32dB,kotvení,doplňky,detaily,D+M</t>
  </si>
  <si>
    <t>O/19</t>
  </si>
  <si>
    <t>Okno fasádní,Otevíravé, sklopné, pevné,2500/2100,rám dřevěný,hl. min. 90mm,lak,izolační 3-sklo,u terénu bezp.sklo,kování AL černé,Uw=0,90,Rw32dB,kotvení,doplňky,detaily,D+M</t>
  </si>
  <si>
    <t>O/20</t>
  </si>
  <si>
    <t>O/21</t>
  </si>
  <si>
    <t>Okno fasádní,Otevíravé, sklopné, pevné,3500/2100,rám dřevěný,hl. min. 90mm,lak,izolační 3-sklo,u terénu bezp.sklo,kování AL černé,Uw=0,90,Rw32dB,kotvení,doplňky,detaily,D+M</t>
  </si>
  <si>
    <t>O/22</t>
  </si>
  <si>
    <t>Okno fasádní,Otevíravé, sklopné, pevné,1800/2400,rám dřevěný,hl. min. 90mm,lak,izolační 3-sklo,u terénu bezp.sklo,kování AL černé,Uw=0,90,Rw32dB,kotvení,doplňky,detaily,D+M</t>
  </si>
  <si>
    <t>O/23</t>
  </si>
  <si>
    <t>Okno fasádní,Otevíravé, sklopné, pevné,3500/2400,rám dřevěný,hl. min. 90mm,lak,izolační 3-sklo,u terénu bezp.sklo,kování AL černé,Uw=0,90,Rw32dB,kotvení,doplňky,detaily,D+M</t>
  </si>
  <si>
    <t>O/24</t>
  </si>
  <si>
    <t>Okno fasádní,Otevíravé, sklopné, pevné,2700/2400,rám dřevěný,hl. min. 90mm,lak,izolační 3-sklo,u terénu bezp.sklo,kování AL černé,Uw=0,90,Rw32dB,kotvení,doplňky,detaily,D+M</t>
  </si>
  <si>
    <t>O/25</t>
  </si>
  <si>
    <t>O/26</t>
  </si>
  <si>
    <t>O/27</t>
  </si>
  <si>
    <t>O/28</t>
  </si>
  <si>
    <t>Okno fasádní,Otevíravé, sklopné, pevné,1800/3000,rám dřevěný,hl. min. 90mm,lak,izolační 3-sklo,u terénu bezp.sklo,kování AL černé,Uw=0,90,Rw32dB,kotvení,doplňky,detaily,D+M</t>
  </si>
  <si>
    <t>O/29</t>
  </si>
  <si>
    <t>Okno fasádní,Otevíravé, sklopné, pevné,3500/3000,rám dřevěný,hl. min. 90mm,lak,izolační 3-sklo,u terénu bezp.sklo,kování AL černé,Uw=0,90,Rw32dB,kotvení,doplňky,detaily,D+M</t>
  </si>
  <si>
    <t>O/30</t>
  </si>
  <si>
    <t>Okno fasádní,Otevíravé, sklopné, pevné,2700/3000,rám dřevěný,hl. min. 90mm,lak,izolační 3-sklo,u terénu bezp.sklo,kování AL černé,Uw=0,90,Rw32dB,kotvení,doplňky,detaily,D+M</t>
  </si>
  <si>
    <t>O/31</t>
  </si>
  <si>
    <t>O/32</t>
  </si>
  <si>
    <t>Okno fasádní,Otevíravé, sklopné, pevné,2500/3000,rám dřevěný,hl. min. 90mm,lak,izolační 3-sklo,u terénu bezp.sklo,kování AL černé,Uw=0,90,Rw32dB,kotvení,doplňky,detaily,D+M</t>
  </si>
  <si>
    <t>O/33</t>
  </si>
  <si>
    <t>O/34</t>
  </si>
  <si>
    <t>O/35</t>
  </si>
  <si>
    <t>O/36</t>
  </si>
  <si>
    <t>O/37</t>
  </si>
  <si>
    <t>Okno fasádní,Otevíravé, sklopné, pevné,2800/700,pákové ovládání,rám dřevěný,hl. min. 90mm,lak,izolační 3-sklo,u terénu bezp.sklo,kování AL černé,Uw=0,90,Rw32dB,kotvení,doplňky,detaily,D+M</t>
  </si>
  <si>
    <t>O/38</t>
  </si>
  <si>
    <t>Okno fasádní,Pevné zasklení,5900/750,pákové ovládání,rám dřevěný,hl. min. 90mm,lak,izolační 3-sklo,u terénu bezp.sklo,kování AL černé,Uw=0,90,Rw32dB,kotvení,doplňky,detaily,D+M</t>
  </si>
  <si>
    <t>O/39</t>
  </si>
  <si>
    <t>Okno fasádní,Sklopné,1850/600,pákové ovládání,rám dřevěný,hl. min. 90mm,lak,izolační 3-sklo,u terénu bezp.sklo,kování AL černé,Uw=0,90,Rw32dB,kotvení,doplňky,detaily,D+M</t>
  </si>
  <si>
    <t>O/40</t>
  </si>
  <si>
    <t>Okno fasádní,Otevíravé, sklopné,1130/600,pákové ovládání,rám dřevěný,hl. min. 90mm,lak,izolační 3-sklo,u terénu bezp.sklo,kování AL černé,Uw=0,90,Rw32dB,kotvení,doplňky,detaily,D+M</t>
  </si>
  <si>
    <t>O/41</t>
  </si>
  <si>
    <t>Okno fasádní,Otevíravé, sklopné,1000/2200,rám dřevěný,hl. min. 90mm,lak,izolační 3-sklo,u terénu bezp.sklo,kování AL černé,Uw=0,90,Rw32dB,kotvení,doplňky,detaily,D+M</t>
  </si>
  <si>
    <t>O/42</t>
  </si>
  <si>
    <t>Okno fasádní,Pevné zasklení,2000/10650,rám AL,hl. min. 90mm,RAL7037,izolační 3-sklo,u terénu bezp.sklo,kování AL černé,Uw=0,90,Rw32dB,kotvení,doplňky,detaily,D+M</t>
  </si>
  <si>
    <t>998766203R00</t>
  </si>
  <si>
    <t>Přesun hmot pro truhlářské konstr., výšky do 24 m</t>
  </si>
  <si>
    <t>767</t>
  </si>
  <si>
    <t>Konstrukce zámečnické</t>
  </si>
  <si>
    <t>767995101R00</t>
  </si>
  <si>
    <t>Výroba a montáž kov. atypických konstr. do 5 kg</t>
  </si>
  <si>
    <t>kg</t>
  </si>
  <si>
    <t>spojovací a kotvící prvky:380*1</t>
  </si>
  <si>
    <t>767995102R00</t>
  </si>
  <si>
    <t>Výroba a montáž kov. atypických konstr. do 10 kg</t>
  </si>
  <si>
    <t>spojovací a kotvící prvky:470*1</t>
  </si>
  <si>
    <t>767995103R00</t>
  </si>
  <si>
    <t>Výroba a montáž kov. atypických konstr. do 20 kg</t>
  </si>
  <si>
    <t>spojovací a kotvící prvky:630*1</t>
  </si>
  <si>
    <t>767.1</t>
  </si>
  <si>
    <t>Požární ucpávky všech prostupů,štítek,zpráva, kotvení,doplňky,detaily,D+M</t>
  </si>
  <si>
    <t>38+42+36+12</t>
  </si>
  <si>
    <t>767.2</t>
  </si>
  <si>
    <t>Střešní kačírková lišta,AL tl. 1,5mm, profil 80/80, kotvení,doplňky,detaily,D+M</t>
  </si>
  <si>
    <t>R/02:137*1</t>
  </si>
  <si>
    <t>OS/01a</t>
  </si>
  <si>
    <t>Přenosný hasicí přístroj,PG6,6kg, 21A,113B, C, štítek,kotvení,D+M</t>
  </si>
  <si>
    <t>OS/01b</t>
  </si>
  <si>
    <t>Přenosný hasicí přístroj,PG6,6kg, 34A,233B, C, štítek,kotvení,D+M</t>
  </si>
  <si>
    <t>OS/01c</t>
  </si>
  <si>
    <t>Přenosný hasicí přístroj,S6KTe,6kg, 55B, C, CO2,štítek,kotvení,D+M</t>
  </si>
  <si>
    <t>OS/02</t>
  </si>
  <si>
    <t>Skříň na hasicí přístroj,ocel. plech,neprůhl.sklo,, 250x250x750mm,PP,nikl mosaz,štítek,kotvení,D+M</t>
  </si>
  <si>
    <t>OS/03</t>
  </si>
  <si>
    <t>Zrcadlo sklopné Z3 nad umyvadlem,pro imobilní WC, 850x1000mm,CU vrstva,kotvení,doplňky,detaily,D+M</t>
  </si>
  <si>
    <t>OS/04a</t>
  </si>
  <si>
    <t>Madlo sklopné,pro WC invalidů,lesklý nerez, 813mm,pr.32mm,kotvení,doplňky,detaily,D+M</t>
  </si>
  <si>
    <t>OS/04b</t>
  </si>
  <si>
    <t>Madlo pevné,pro WC invalidů,lesklý nerez, 500mm,pr.32mm,kotvení,doplňky,detaily,D+M</t>
  </si>
  <si>
    <t>OS/05a</t>
  </si>
  <si>
    <t>OS/05b</t>
  </si>
  <si>
    <t>OS/05c</t>
  </si>
  <si>
    <t>Madlo pevné přechod.,pro WC invalidů,lesklý nerez, pr.32mm,kotvení,doplňky,detaily,D+M</t>
  </si>
  <si>
    <t>OS/06</t>
  </si>
  <si>
    <t>Elektrický osobní výtah,evakuační,630kg,8osob, 3 stanice,dveře,pohon,kotvení,doplňky,detaily,D+M</t>
  </si>
  <si>
    <t>OS/07</t>
  </si>
  <si>
    <t>Systémový dilatační profil do podlahy,AL+PVC,RAL, 58x11mm,kotvení,doplňky,detaily,D+M</t>
  </si>
  <si>
    <t>OS/08</t>
  </si>
  <si>
    <t>Systémový dilatační profil do podlahy-kout.,AL+PVC, RAL,41x22m,kotvení,doplňky,detaily,D+M</t>
  </si>
  <si>
    <t>OS/09</t>
  </si>
  <si>
    <t>Systémový dilatační profil stěnový,AL+PVC,RAL, 30x10mm,kotvení,doplňky,detaily,D+M</t>
  </si>
  <si>
    <t>OS/10a</t>
  </si>
  <si>
    <t>Revizní dvířka do SDK podhledu,300x300mm,AL rám, tlačný zámek,GKF,kotvení,doplňky,detaily,D+M</t>
  </si>
  <si>
    <t>OS/10b</t>
  </si>
  <si>
    <t>Revizní dvířka do SDK podhledu,600x600mm,AL rám, tlačný zámek,GKF,kotvení,doplňky,detaily,D+M</t>
  </si>
  <si>
    <t>OS/11a</t>
  </si>
  <si>
    <t>Revizní dvířka do stěny,pod obklad,300x300mm,rám, tlačný zámek,deska GKF,kotvy,doplňky,detaily,D+M</t>
  </si>
  <si>
    <t>OS/11b</t>
  </si>
  <si>
    <t>Revizní dvířka do stěny,pod obklad,600x600mm,rám, tlačný zámek,deska GKF,kotvy,doplňky,detaily,D+M</t>
  </si>
  <si>
    <t>OS/12</t>
  </si>
  <si>
    <t>Revizní dvířka do stěny,plné,600x600mm,rám, tlačný zámek,deska GKF,kotvy,doplňky,detaily,D+M</t>
  </si>
  <si>
    <t>OS/13</t>
  </si>
  <si>
    <t>Skleněná příčka do sprchy,5mm bezp. sklo,čiré, 1110x1950,kování,,kotvy,doplňky,detaily,D+M</t>
  </si>
  <si>
    <t>OS/14a</t>
  </si>
  <si>
    <t>Záchytný systém střechy U1,kotvící bod dl. 900mm, kotvení,doplňky,detaily,D+M</t>
  </si>
  <si>
    <t>OS/14b</t>
  </si>
  <si>
    <t>Záchytný systém střechy U2,kotvící bod dl. 600mm, kotvení,doplňky,detaily,D+M</t>
  </si>
  <si>
    <t>OS/14c</t>
  </si>
  <si>
    <t>Záchytný systém střechy U3,kotvící bod dl. 700mm, kotvení,doplňky,detaily,D+M</t>
  </si>
  <si>
    <t>OS/14d</t>
  </si>
  <si>
    <t>Záchytný systém střechy U4,kotvící bod dl. 600mm, kotvení,doplňky,detaily,D+M</t>
  </si>
  <si>
    <t>OS/14f</t>
  </si>
  <si>
    <t>Záchytný systém střechy U5,kotvící bod dl. 500mm, kotvení,doplňky,detaily,D+M</t>
  </si>
  <si>
    <t>OS/14g</t>
  </si>
  <si>
    <t>Záchytný systém střechy U6,kotvící bod dl. 600mm, kotvení,doplňky,detaily,D+M</t>
  </si>
  <si>
    <t>OS/14h</t>
  </si>
  <si>
    <t>Záchytný systém střechy U7,kotvící bod dl. 900mm, kotvení,doplňky,detaily,D+M</t>
  </si>
  <si>
    <t>OS/14i</t>
  </si>
  <si>
    <t>Záchytný systém střechy,perm. nerez lano,pr.6mm, kotvení,doplňky,detaily,D+M</t>
  </si>
  <si>
    <t>OS/14j</t>
  </si>
  <si>
    <t>Záchytný systém střechy,montážní lano, kotvení,doplňky,detaily,D+M</t>
  </si>
  <si>
    <t>OS/15</t>
  </si>
  <si>
    <t>Ochranný koš pro vpusť na střeše,nerez,perfor., pr.162mm,v.200mm,kotvení,doplňky,detaily,D+M</t>
  </si>
  <si>
    <t>OS/16</t>
  </si>
  <si>
    <t>Šachta pro zelenou střechu na střeše,polyamid, poklop,300x300x130mm,kotvení,doplňky,detaily,D+M</t>
  </si>
  <si>
    <t>OS/17</t>
  </si>
  <si>
    <t>Manžeta těsnící prostup střechou,PVC-P,kruhová, folie tl.1,5mm,kotvení,doplňky,detaily,D+M</t>
  </si>
  <si>
    <t>OS/18</t>
  </si>
  <si>
    <t>Střešní světlík,pevný,plastový+AL rám,D 1000mm, podložky,bezp.2-sklo,kotvení,doplňky,detaily,D+M</t>
  </si>
  <si>
    <t>OS/19</t>
  </si>
  <si>
    <t>Požární klapka kruh. pro odvětr.CHÚC,plast+AL rám, 1000x600,bezp.2-sklo,kotvení,doplňky,detaily,D+M</t>
  </si>
  <si>
    <t>OS/20</t>
  </si>
  <si>
    <t>Výlez na plochou střechu,960x660,rám,3-sklo, podložky,kotvení,doplňky,detaily,D+M</t>
  </si>
  <si>
    <t>OS/21a</t>
  </si>
  <si>
    <t>Venkovní okenní žaluzie,kastlík,el.pohon,vodítka, š.90mm,AL,Z-profil,el.ovládání,doplňky,detaily,D+M</t>
  </si>
  <si>
    <t>0,6*2,1</t>
  </si>
  <si>
    <t>OS/21b</t>
  </si>
  <si>
    <t>0,65*2,1*5</t>
  </si>
  <si>
    <t>OS/21c</t>
  </si>
  <si>
    <t>1*2,1*4</t>
  </si>
  <si>
    <t>OS/21d</t>
  </si>
  <si>
    <t>1*2,4*2</t>
  </si>
  <si>
    <t>OS/21e</t>
  </si>
  <si>
    <t>1*3*5</t>
  </si>
  <si>
    <t>OS/21f</t>
  </si>
  <si>
    <t>1,2*2,1*2</t>
  </si>
  <si>
    <t>OS/21g</t>
  </si>
  <si>
    <t>1,36*2,18*4</t>
  </si>
  <si>
    <t>OS/21h</t>
  </si>
  <si>
    <t>1,36*2,29*3</t>
  </si>
  <si>
    <t>OS/21i</t>
  </si>
  <si>
    <t>1,4*2,1</t>
  </si>
  <si>
    <t>OS/21j</t>
  </si>
  <si>
    <t>1,4*2,3*4</t>
  </si>
  <si>
    <t>OS/21k</t>
  </si>
  <si>
    <t>1,5*3</t>
  </si>
  <si>
    <t>OS/21l</t>
  </si>
  <si>
    <t>1,7*3*2</t>
  </si>
  <si>
    <t>OS/21m</t>
  </si>
  <si>
    <t>1,8*2,1*7</t>
  </si>
  <si>
    <t>OS/21n</t>
  </si>
  <si>
    <t>1,8*2,4*2</t>
  </si>
  <si>
    <t>OS/21o</t>
  </si>
  <si>
    <t>1,8*3*4</t>
  </si>
  <si>
    <t>OS/21p</t>
  </si>
  <si>
    <t>2*2,1*11</t>
  </si>
  <si>
    <t>OS/21q</t>
  </si>
  <si>
    <t>2,5*2,1*8</t>
  </si>
  <si>
    <t>OS/21r</t>
  </si>
  <si>
    <t>2,5*2,4*2</t>
  </si>
  <si>
    <t>OS/21s</t>
  </si>
  <si>
    <t>2,5*3*2</t>
  </si>
  <si>
    <t>OS/21t</t>
  </si>
  <si>
    <t>2,7*2,1*2</t>
  </si>
  <si>
    <t>OS/21u</t>
  </si>
  <si>
    <t>2,7*2,4*2</t>
  </si>
  <si>
    <t>OS/21v</t>
  </si>
  <si>
    <t>2,75*2,1*3</t>
  </si>
  <si>
    <t>OS/21x</t>
  </si>
  <si>
    <t>2,8*0,7*2</t>
  </si>
  <si>
    <t>OS/21y</t>
  </si>
  <si>
    <t>2,8*2,1*8</t>
  </si>
  <si>
    <t>OS/21z</t>
  </si>
  <si>
    <t>3,1*2,1*2</t>
  </si>
  <si>
    <t>OS/22</t>
  </si>
  <si>
    <t>Střešní vpusť svislá,nástavec,PA6,vyhřívaná,DN100, PVC-P manžeta,kotvení,doplňky,detaily,D+M</t>
  </si>
  <si>
    <t>OS/23</t>
  </si>
  <si>
    <t>Pojistný přepad střechy,PA6,DN100,dl.500mm, PVC-P manžeta,mřížka,kotvení,doplňky,detaily,D+M</t>
  </si>
  <si>
    <t>OS/24</t>
  </si>
  <si>
    <t>Podlahová čistící zóna 16mm,vnitř.,nerez rám 2mm, 1445x1500mm,kotvení,doplňky,detaily,D+M</t>
  </si>
  <si>
    <t>OS/25</t>
  </si>
  <si>
    <t>Podlahová čistící zóna 16mm,venk.,nerez rám 3mm, 1700x3600mm,kotvení,doplňky,detaily,D+M</t>
  </si>
  <si>
    <t>OS/26</t>
  </si>
  <si>
    <t>Podlahová čistící zóna 16mm,venk.,nerez rám 3mm, 1020x1020mm,kotvení,doplňky,detaily,D+M</t>
  </si>
  <si>
    <t>OS/27</t>
  </si>
  <si>
    <t>Revizní šachta pro čistící kus kanalizace,plast, 800x1000mm,vodotěsná,poklop,doplňky,detaily,D+M</t>
  </si>
  <si>
    <t>OS/28</t>
  </si>
  <si>
    <t>Kalová jímka,plast, 600x600mm,vodotěsná,poklop,doplňky,detaily,D+M</t>
  </si>
  <si>
    <t>OS/29</t>
  </si>
  <si>
    <t>Zásobník na papírové ručníky,nástěnný,nerez, 255x120x265mm,zámek,kotvení,doplňky,detaily,D+M</t>
  </si>
  <si>
    <t>OS/30</t>
  </si>
  <si>
    <t>Dávkovač tekutého mýdla nástěnný, nerez, 125x210x75mm,kotvení,doplňky,detaily,D+M</t>
  </si>
  <si>
    <t>OS/31</t>
  </si>
  <si>
    <t>Odpadkový koš nástěnný,60l, nerez, kotvení,doplňky,detaily,D+M</t>
  </si>
  <si>
    <t>OS/32</t>
  </si>
  <si>
    <t>Zásobník na toaletní papír nástěnný,nerez, 1 role pr. 190mm,kotvení,doplňky,detaily,D+M</t>
  </si>
  <si>
    <t>OS/33</t>
  </si>
  <si>
    <t>WC souprava nástěnná,nerez, kotvení,doplňky,detaily,D+M</t>
  </si>
  <si>
    <t>OS/34a</t>
  </si>
  <si>
    <t>Zrcadlo Z1 nad umyvadlem,zapuštěné,AL lišta, 1370x900mm,kotvení,doplňky,detaily,D+M</t>
  </si>
  <si>
    <t>OS/34b</t>
  </si>
  <si>
    <t>Zrcadlo Z2 nad umyvadlem,zapuštěné,AL lišta, 1200x900mm,kotvení,doplňky,detaily,D+M</t>
  </si>
  <si>
    <t>OS/34c</t>
  </si>
  <si>
    <t>Zrcadlo Z4 nad umyvadlem,zapuštěné,AL lišta, 1110x900mm,kotvení,doplňky,detaily,D+M</t>
  </si>
  <si>
    <t>OS/34d</t>
  </si>
  <si>
    <t>Zrcadlo Z5 nad umyvadlem,zapuštěné,AL lišta, 1100x900mm,kotvení,doplňky,detaily,D+M</t>
  </si>
  <si>
    <t>OS/34e</t>
  </si>
  <si>
    <t>Zrcadlo Z6 nad umyvadlem,zapuštěné,AL lišta, 500x500mm,kotvení,doplňky,detaily,D+M</t>
  </si>
  <si>
    <t>OS/35</t>
  </si>
  <si>
    <t>Odpadkový koš nástěnný,nerez tl.0,8mm,30l, zámek,kotvení,doplňky,detaily,D+M</t>
  </si>
  <si>
    <t>OS/36</t>
  </si>
  <si>
    <t>Zásobník na hygienické sáčky,nerez tl.1,2mm, 92x22x150mm,kotvení,doplňky,detaily,D+M</t>
  </si>
  <si>
    <t>OS/37</t>
  </si>
  <si>
    <t>Polička do sprchy,nerez tl.1,5mm,320x75x60mm, perforace,kotvení,doplňky,detaily,D+M</t>
  </si>
  <si>
    <t>OS/38</t>
  </si>
  <si>
    <t>Háček jednoduchý,nerez tl. 17mm,18x60x38mm, kotvení,doplňky,detaily,D+M</t>
  </si>
  <si>
    <t>Z/01</t>
  </si>
  <si>
    <t>Madlo vnitřního schodiště,buk dřevo 50x50mm, ocel.pásoviny,nátěr,kotvení,doplňky,detaily,D+M</t>
  </si>
  <si>
    <t>1,35*2</t>
  </si>
  <si>
    <t>Z/02</t>
  </si>
  <si>
    <t>Madlo vnějšího schodiště,ocel 50x10mm,, ocel.pásoviny,nátěr,kotvení,doplňky,detaily,D+M</t>
  </si>
  <si>
    <t>Z/03</t>
  </si>
  <si>
    <t>Z/04</t>
  </si>
  <si>
    <t>Z/05</t>
  </si>
  <si>
    <t>Zábradlí vnitřního schodiště,ocel.pásovina,sloupky, v.0,9m,madlo buk,výplň,kotvení,doplňky,detaily,D+M</t>
  </si>
  <si>
    <t>Z/06</t>
  </si>
  <si>
    <t>Z/07</t>
  </si>
  <si>
    <t>Z/08</t>
  </si>
  <si>
    <t>Z/09</t>
  </si>
  <si>
    <t>Renovace stáv. zábradlí vnitř.schodiště,ocel, madlo dřevo,obroušení,vyčištění,nátěr Z+2xRAL,lak</t>
  </si>
  <si>
    <t>Z/10</t>
  </si>
  <si>
    <t>Ocelová konstrukce pod VZT jednotky na střeše,ocel, žár.poz.,profily,porošt,kotvy,doplňky,detaily,D+M</t>
  </si>
  <si>
    <t>Z/11</t>
  </si>
  <si>
    <t>Ocelová konstrukce pro montáž výtahu,IPE160, nátěr 2xZ,kotvy,doplňky,detaily,D+M</t>
  </si>
  <si>
    <t>Z/12</t>
  </si>
  <si>
    <t>Pevný ocelový žebřík pro plochou střechu,š.400mm, v.3950mm,RAL7037,kotvení,doplňky,detaily,D+M</t>
  </si>
  <si>
    <t>Z/13</t>
  </si>
  <si>
    <t>Opláštění stěny na střeše,AL lamely RAL7037, v.2550mm,kotvení,doplňky,detaily,D+M</t>
  </si>
  <si>
    <t>Z/14</t>
  </si>
  <si>
    <t>Zábradlí před oknem,ocel,žár.pozink+RAL7037, v.830mm,madlo,výplň,kotvení,doplňky,detaily,D+M</t>
  </si>
  <si>
    <t>Z/15a</t>
  </si>
  <si>
    <t>Zábradlí před oknem,ocel,žár.pozink+RAL7037, v.315mm,madlo,výplň,kotvení,doplňky,detaily,D+M</t>
  </si>
  <si>
    <t>0,585*6</t>
  </si>
  <si>
    <t>Z/15b</t>
  </si>
  <si>
    <t>0,985*4</t>
  </si>
  <si>
    <t>Z/16</t>
  </si>
  <si>
    <t>Z/17</t>
  </si>
  <si>
    <t>Zábradlí terasy,ocel.pásovina,sloupky,žár.pozink, RAL,v.0,9m,výplň,madlo,kotvení,doplňky,detaily,D+M</t>
  </si>
  <si>
    <t>Z/18</t>
  </si>
  <si>
    <t>Pergola,vodící AL profily,RAL,PVC folie,odolná UV, tř.hořl.C3,pohon,čidlo,kotvení,doplňky,detaily,D+M</t>
  </si>
  <si>
    <t>Z/19</t>
  </si>
  <si>
    <t>Stropní držák na projektor,slitina AL+FE,otočný, dosah 600-1200mm,kotvení,doplňky,detaily,D+M</t>
  </si>
  <si>
    <t>Z/20</t>
  </si>
  <si>
    <t>Ocelová konstrukce pod VZT jednotky,žár.pozink, profily,pororošt,kotvení,doplňky,detaily,D+M</t>
  </si>
  <si>
    <t>Z/21</t>
  </si>
  <si>
    <t>Z/22</t>
  </si>
  <si>
    <t>Podstavné trny pod VZT potrubí,plast,150x150x95mm, pryžové podložky,kotvení,doplňky,detaily,D+M</t>
  </si>
  <si>
    <t>998767203R00</t>
  </si>
  <si>
    <t>Přesun hmot pro zámečnické konstr., výšky do 24 m</t>
  </si>
  <si>
    <t>771</t>
  </si>
  <si>
    <t>Podlahy z dlaždic a obklady</t>
  </si>
  <si>
    <t>771101210RT1</t>
  </si>
  <si>
    <t>Penetrace podkladu pod dlažby, penetrační nátěr</t>
  </si>
  <si>
    <t>ker. dlažba na schodiště-stupnice+podstupnice:(0,2+0,3)*1,5*11+(0,16*0,3)*1,3*(28+27)+(0,17+0,29)*1,6*(26+25)+(0,17+0,29)*1,2*(28+27)</t>
  </si>
  <si>
    <t>sokly rovné:0,07*756,9</t>
  </si>
  <si>
    <t>sokly šikmé:0,07*96,2</t>
  </si>
  <si>
    <t>771475014R00</t>
  </si>
  <si>
    <t>Obklad soklíků keram.rovných, tmel,výška do 10 cm</t>
  </si>
  <si>
    <t>sokly rovné:1*756,9</t>
  </si>
  <si>
    <t>771475034R00</t>
  </si>
  <si>
    <t>Obklad soklíků keram.stupňov.,tmel,20x10 v do10 cm</t>
  </si>
  <si>
    <t>sokly šikmé:1*96,2</t>
  </si>
  <si>
    <t>771479001R00</t>
  </si>
  <si>
    <t>Řezání dlaždic keramických pro soklíky</t>
  </si>
  <si>
    <t>771575118R00</t>
  </si>
  <si>
    <t>Montáž podlah keram.,hladké, tmel, 60x60 cm</t>
  </si>
  <si>
    <t>771120111R00</t>
  </si>
  <si>
    <t>Kladení dlaždic na stupnice do tmele, jedna řada</t>
  </si>
  <si>
    <t>ker. dlažba na schodiště-stupnice+podstupnice:1*1,5*11+1*1,3*(28+27)+1*1,6*(26+25)+1*1,2*(28+27)</t>
  </si>
  <si>
    <t>771120211R00</t>
  </si>
  <si>
    <t>Kladení dlaždic na podstupnice do tmele, 1 řada</t>
  </si>
  <si>
    <t>ker. dlažba na schodiště-stupnice+podstupnice:1,5*11+1,3*(28+27)+1,6*(26+25)+1,2*(28+27)</t>
  </si>
  <si>
    <t>771579795R00</t>
  </si>
  <si>
    <t>Příplatek za spárování vodotěsnou hmotou - plošně</t>
  </si>
  <si>
    <t>771579793R00</t>
  </si>
  <si>
    <t>Příplatek za spárovací hmotu - plošně</t>
  </si>
  <si>
    <t>odečet vodotěsné:-324,9</t>
  </si>
  <si>
    <t>771578011R00</t>
  </si>
  <si>
    <t>Spára podlaha - stěna, silikonem</t>
  </si>
  <si>
    <t>771.1</t>
  </si>
  <si>
    <t>Dlažba keramická protiskluzná,vel. 60x60, R9, matná - specifikace viz. kniha standardu</t>
  </si>
  <si>
    <t xml:space="preserve">  ker. dlažba na schodiště-podesty+mezipodesty:40,4</t>
  </si>
  <si>
    <t xml:space="preserve">  ker. dlažba na schodiště-stupnice+podstupnice:(0,2+0,3)*1,5*11+(0,16*0,3)*1,3*(28+27)+(0,17+0,29)*1,6*(26+25)+(0,17+0,29)*1,2*(28+27)</t>
  </si>
  <si>
    <t xml:space="preserve">  sokly rovné:0,07*756,9</t>
  </si>
  <si>
    <t xml:space="preserve">  sokly šikmé:0,07*96,2</t>
  </si>
  <si>
    <t>1188,895*1,1</t>
  </si>
  <si>
    <t>998771203R00</t>
  </si>
  <si>
    <t>Přesun hmot pro podlahy z dlaždic, výšky do 24 m</t>
  </si>
  <si>
    <t>776</t>
  </si>
  <si>
    <t>Podlahy povlakové</t>
  </si>
  <si>
    <t>776101121R00</t>
  </si>
  <si>
    <t>Provedení penetrace podkladu, vč. penetr. laku</t>
  </si>
  <si>
    <t>Vinyl+Sametový vinyl:</t>
  </si>
  <si>
    <t>vinyl na schody:(0,15+0,32)*1,46*3</t>
  </si>
  <si>
    <t>sokly:0,06*1536</t>
  </si>
  <si>
    <t>Koberec čtverce:</t>
  </si>
  <si>
    <t>sokly:0,06*513</t>
  </si>
  <si>
    <t>Vinylová sportovní podlaha:</t>
  </si>
  <si>
    <t>sokly:0,06*231</t>
  </si>
  <si>
    <t>776421100RT1</t>
  </si>
  <si>
    <t>Lepení podlahových soklíků z linolea a vinylu, na lištu,vč. dodávky lišty - soklík ve specifikaci</t>
  </si>
  <si>
    <t>sokly:1*1536</t>
  </si>
  <si>
    <t>sokly:1*231</t>
  </si>
  <si>
    <t>776431010R00</t>
  </si>
  <si>
    <t>Montáž podlahových soklíků z koberc. pásů na lištu, vč. dodávky lišty - soklík ve specifikaci</t>
  </si>
  <si>
    <t>sokly:1*513</t>
  </si>
  <si>
    <t>776521100RT1</t>
  </si>
  <si>
    <t>Lepení povlak.podlah z pásů vinylových  na lepidlo, pouze položení - podlahovina ve specifikaci</t>
  </si>
  <si>
    <t>Vinyl + Sametový vinyl:</t>
  </si>
  <si>
    <t>776572200R00</t>
  </si>
  <si>
    <t>Lepení povlakových podlah ze čtverců textilních, pouze položení-podlahovina ve specifikaci</t>
  </si>
  <si>
    <t>776220110RT1</t>
  </si>
  <si>
    <t>Lepení podlah z vinylu na stupnice rovné, pouze lepení - vinyl ve specifikaci</t>
  </si>
  <si>
    <t>Sametový vinyl:</t>
  </si>
  <si>
    <t>vinyl na schody:1*1,46*3</t>
  </si>
  <si>
    <t>776220200RT1</t>
  </si>
  <si>
    <t>Lepení podlah z vinylu na podstupnice, pouze lepení - vinyl ve specifikaci</t>
  </si>
  <si>
    <t>776996110R00</t>
  </si>
  <si>
    <t>Napuštění povlakových podlah pastou</t>
  </si>
  <si>
    <t>Vinyl:1525,43</t>
  </si>
  <si>
    <t>sokly:0,06*1302</t>
  </si>
  <si>
    <t>776.1</t>
  </si>
  <si>
    <t>Podlahovina sametový vinyl, tl. 4,3mm, - specifikace viz. kniha standardu</t>
  </si>
  <si>
    <t xml:space="preserve">  1.NP:183,66</t>
  </si>
  <si>
    <t xml:space="preserve">  2.NP:90,61</t>
  </si>
  <si>
    <t xml:space="preserve">  sokly:0,06*234</t>
  </si>
  <si>
    <t>288,31*1,1</t>
  </si>
  <si>
    <t>776.2</t>
  </si>
  <si>
    <t>Podlahovina vinyl v rolích, - specifikace viz. kniha standardu</t>
  </si>
  <si>
    <t xml:space="preserve">  Vinyl:</t>
  </si>
  <si>
    <t xml:space="preserve">  odečet plochy sametového vinylu:-(183,66+90,61)</t>
  </si>
  <si>
    <t xml:space="preserve">  vinyl na schody:(0,15+0,32)*1,46*3</t>
  </si>
  <si>
    <t xml:space="preserve">  sokly:0,06*1302</t>
  </si>
  <si>
    <t>1605,6086*1,1</t>
  </si>
  <si>
    <t>Podlahovina víceúčelová sportovní podlaha,tl.12mm, skelné vlákno - specifikace viz. kniha standardu</t>
  </si>
  <si>
    <t xml:space="preserve">  sokly:0,06*231</t>
  </si>
  <si>
    <t>285,46*1,1</t>
  </si>
  <si>
    <t>776.3</t>
  </si>
  <si>
    <t>Podlahovina kobercové čtverce 50x50cm,tl. 5,8mm, - specifikace viz. kniha standardu</t>
  </si>
  <si>
    <t>Koberec:</t>
  </si>
  <si>
    <t xml:space="preserve">  sokly:0,06*513</t>
  </si>
  <si>
    <t>633,68*1,1</t>
  </si>
  <si>
    <t>998776203R00</t>
  </si>
  <si>
    <t>Přesun hmot pro podlahy povlakové, výšky do 24 m</t>
  </si>
  <si>
    <t>781</t>
  </si>
  <si>
    <t>Obklady keramické</t>
  </si>
  <si>
    <t>781101210RT1</t>
  </si>
  <si>
    <t>Penetrace podkladu pod obklady, penetrační nátěr</t>
  </si>
  <si>
    <t>ker. obklady na zdivo:</t>
  </si>
  <si>
    <t>ker obklady na SDK:</t>
  </si>
  <si>
    <t>1.NP:2,4*(1,8+1,3+3,5+1,9+3,1+5,3+1,1+3,1)+2,7*(2,5+2,3+1,3)-1,13*0,6*2</t>
  </si>
  <si>
    <t>2.NP:2,4*(11,9+5,9+1+3,1*2)-5,9*0,75</t>
  </si>
  <si>
    <t>3.NP:2,4*(12,2+5,9+3,1*2)-5,9*0,75</t>
  </si>
  <si>
    <t>781475120R00</t>
  </si>
  <si>
    <t>Obklad vnitřní stěn keramický, do tmele, 30x60 cm</t>
  </si>
  <si>
    <t>781491001RTX</t>
  </si>
  <si>
    <t>Montáž lišt k obkladům,rohových,koutových, i dilatačních,vč. dodávky lišt AL</t>
  </si>
  <si>
    <t>specifikace viz. kniha standardu:1137*1</t>
  </si>
  <si>
    <t>781479705R00</t>
  </si>
  <si>
    <t>Přípl.za spárovací hmotu - plošně</t>
  </si>
  <si>
    <t>781.1</t>
  </si>
  <si>
    <t>Obklad keramický glazovaný,vel. 300x600mm,bílá,mat, - specifikace viz. kniha standardu</t>
  </si>
  <si>
    <t xml:space="preserve">  ker. obklady na zdivo:</t>
  </si>
  <si>
    <t xml:space="preserve">  1.NP:2,4*(30,9+9,8+9,1+5,8+4,3+5,9+6,2+9,3+6,3+7,4+3,4*2+9,6+5,3)+1,5*0,9+2,7*(8,4*2+6,5+5,8)+0,6*2,4+3*(22,9+11,9+11,5)</t>
  </si>
  <si>
    <t xml:space="preserve">  -(0,7*2,1*14+0,8*2,1*16+1,36*0,98+0,9*2,1+3,02*1,3*2+1,8*2,1+0,65*2,1)</t>
  </si>
  <si>
    <t xml:space="preserve">  2.NP:0,6*(2,4+2,2+2,5+7,7)+1,5*(0,8*9+3+9+4+12)+2,4*(11,9+27,5+4,5+3,4*2+9,8*2)-(0,8*2,1*7+0,9*2,1+3,02*0,6*2)</t>
  </si>
  <si>
    <t xml:space="preserve">  3.NP:0,6*2,5+1,5*0,8*10+2,4*(12,3+18,5+9,1+13,3+9,8*2+3,4*2)-(0,8*2,1*8+0,65*2,1+3,02*0,6*2)</t>
  </si>
  <si>
    <t xml:space="preserve">  ker obklady na SDK:</t>
  </si>
  <si>
    <t xml:space="preserve">  1.NP:2,4*(1,8+1,3+3,5+1,9+3,1+5,3+1,1+3,1)+2,7*(2,5+2,3+1,3)-1,13*0,6*2</t>
  </si>
  <si>
    <t xml:space="preserve">  2.NP:2,4*(11,9+5,9+1+3,1*2)-5,9*0,75</t>
  </si>
  <si>
    <t xml:space="preserve">  3.NP:2,4*(12,2+5,9+3,1*2)-5,9*0,75</t>
  </si>
  <si>
    <t>1011,1212*1,1</t>
  </si>
  <si>
    <t>998781203R00</t>
  </si>
  <si>
    <t>Přesun hmot pro obklady keramické, výšky do 24 m</t>
  </si>
  <si>
    <t>783</t>
  </si>
  <si>
    <t>Nátěry</t>
  </si>
  <si>
    <t>783122710R00</t>
  </si>
  <si>
    <t>Nátěr syntetický OK "A" základní, 1 vrstva</t>
  </si>
  <si>
    <t>OK stropů:</t>
  </si>
  <si>
    <t>1.NP:45*2</t>
  </si>
  <si>
    <t>2.NP:45*2</t>
  </si>
  <si>
    <t>3.NP:45*2</t>
  </si>
  <si>
    <t>1.NP:18*2</t>
  </si>
  <si>
    <t>2.NP:18*2</t>
  </si>
  <si>
    <t>3.NP:18*2</t>
  </si>
  <si>
    <t>překlad Př1:14*2</t>
  </si>
  <si>
    <t>1.NP:1370*2</t>
  </si>
  <si>
    <t>2.NP:1675*2</t>
  </si>
  <si>
    <t>3.NP:606*2</t>
  </si>
  <si>
    <t>783893332R0X</t>
  </si>
  <si>
    <t>Nátěr betonových podlah dvojnásobný, olejivzdorný,odolný ropným produktům</t>
  </si>
  <si>
    <t>olejivzdorný nátěr šachty výtahu:4,18+0,3*8,2</t>
  </si>
  <si>
    <t>783.1</t>
  </si>
  <si>
    <t>Žárové zinkování ocelových konstrukcí</t>
  </si>
  <si>
    <t>OK terasy:5280,07</t>
  </si>
  <si>
    <t>OK paravánu VZT jednotek:2023,71</t>
  </si>
  <si>
    <t>784</t>
  </si>
  <si>
    <t>Malby</t>
  </si>
  <si>
    <t>784191201R00</t>
  </si>
  <si>
    <t>Penetrace podkladu hloubková 1x</t>
  </si>
  <si>
    <t>SDK:796,8+998,1+1860,6+12,9+213,2+11,5+59,6+20,3+7,3+2*(4,6+29,7)</t>
  </si>
  <si>
    <t>omítky:835,8+11756,7+686,4+18,6+269,1+49,9+69,4</t>
  </si>
  <si>
    <t>odečet ker. obkladů:-1011,1</t>
  </si>
  <si>
    <t>784195412R00</t>
  </si>
  <si>
    <t>Malba tekutá malířská, bílá, 2 x, otěruvzdorná</t>
  </si>
  <si>
    <t>M43</t>
  </si>
  <si>
    <t>Montáže ocelových konstrukcí</t>
  </si>
  <si>
    <t>M43.1</t>
  </si>
  <si>
    <t>Dodávka a montáž ocelových konstrukcí - profily</t>
  </si>
  <si>
    <t>1.NP:1426</t>
  </si>
  <si>
    <t>2.NP:1426</t>
  </si>
  <si>
    <t>3.NP:1426</t>
  </si>
  <si>
    <t>1.NP:552,55</t>
  </si>
  <si>
    <t>2.NP:552,55</t>
  </si>
  <si>
    <t>3.NP:552,55</t>
  </si>
  <si>
    <t>překlad Př1:457,35</t>
  </si>
  <si>
    <t>1.NP:45673,99</t>
  </si>
  <si>
    <t>2.NP:55772,87</t>
  </si>
  <si>
    <t>3.NP:20189,07</t>
  </si>
  <si>
    <t>M43.2</t>
  </si>
  <si>
    <t>Dodávka a montáž ocelových konstrukcí - tr. plechy</t>
  </si>
  <si>
    <t>stropy - TR40S/160/0,75:</t>
  </si>
  <si>
    <t>1.NP:4570</t>
  </si>
  <si>
    <t>2.NP:5417</t>
  </si>
  <si>
    <t>3.NP:5417</t>
  </si>
  <si>
    <t>M43.3</t>
  </si>
  <si>
    <t>Doprava a přeložení ocelových konstrukcí</t>
  </si>
  <si>
    <t>M99</t>
  </si>
  <si>
    <t>Skladby podlah a konstrukcí</t>
  </si>
  <si>
    <t>M99.1</t>
  </si>
  <si>
    <t>Skladby podlah a konstrukcí, - jen pomocné výpočty, neoceňovat!!!</t>
  </si>
  <si>
    <t>F/01:5,65+12,08+11,77+19,17</t>
  </si>
  <si>
    <t>Název</t>
  </si>
  <si>
    <t>Položkový soupis prací a dodávek</t>
  </si>
  <si>
    <t>0262</t>
  </si>
  <si>
    <t>ZŠ Hapalova - Brno</t>
  </si>
  <si>
    <t>03</t>
  </si>
  <si>
    <t>Zdravotechnika</t>
  </si>
  <si>
    <t>01</t>
  </si>
  <si>
    <t>Množství</t>
  </si>
  <si>
    <t>Cena / MJ</t>
  </si>
  <si>
    <t>Dodávka</t>
  </si>
  <si>
    <t>Montáž</t>
  </si>
  <si>
    <t>Hmotnost / MJ</t>
  </si>
  <si>
    <t>Hmotnost celk.(t)</t>
  </si>
  <si>
    <t>Dem. hmotnost / MJ</t>
  </si>
  <si>
    <t>Dem. hmotnost celk.(t)</t>
  </si>
  <si>
    <t>122202509R00</t>
  </si>
  <si>
    <t>Odkopávky a prokopávky pro železnice v hornině 3 příplatek k cenám za lepivost horniny</t>
  </si>
  <si>
    <t>nezapažené pro spodní stavbu železnic, s přemístěním výkopku v příčných profilech do 15 m nebo s naložením na dopravní prostředek,</t>
  </si>
  <si>
    <t>131001000T00</t>
  </si>
  <si>
    <t>Výkop pro potrubí vč.pískování</t>
  </si>
  <si>
    <t xml:space="preserve">m     </t>
  </si>
  <si>
    <t>131001020T00</t>
  </si>
  <si>
    <t>Výkop pro šachtu 1,5x1,5x1,5m</t>
  </si>
  <si>
    <t xml:space="preserve">ks    </t>
  </si>
  <si>
    <t>131001600T00</t>
  </si>
  <si>
    <t>Odvoz zeminy na skládku</t>
  </si>
  <si>
    <t xml:space="preserve">m3    </t>
  </si>
  <si>
    <t>139601102R00</t>
  </si>
  <si>
    <t>Ruční výkop jam, rýh a šachet v hornině 3</t>
  </si>
  <si>
    <t>s přehozením na vzdálenost do 5 m nebo s naložením na ruční dopravní prostředek</t>
  </si>
  <si>
    <t>151101101R00</t>
  </si>
  <si>
    <t>Zřízení pažení a rozepření stěn rýh příložné  pro jakoukoliv mezerovitost, hloubky do 2 m</t>
  </si>
  <si>
    <t>pro podzemní vedení pro všechny šířky rýhy,</t>
  </si>
  <si>
    <t>162201102R00</t>
  </si>
  <si>
    <t>Vodorovné přemístění výkopku z horniny 1 až 4, na vzdálenost přes 20  do 50 m</t>
  </si>
  <si>
    <t>po suchu, bez ohledu na druh dopravního prostředku, bez naložení výkopku, avšak se složením bez rozhrnutí,</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</si>
  <si>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</si>
  <si>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</si>
  <si>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</si>
  <si>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612403384R00</t>
  </si>
  <si>
    <t>Hrubá výplň rýh ve stěnách, jakoukoliv maltou maltou ze suchých směsí_x000D_
 70 x 70 mm</t>
  </si>
  <si>
    <t>jakékoliv šířky rýhy,</t>
  </si>
  <si>
    <t>Hrubá výplň rýh ve stěnách, jakoukoliv maltou maltou ze suchých směsí_x000D_
 150 x 150 mm</t>
  </si>
  <si>
    <t>972054141R00</t>
  </si>
  <si>
    <t>Vybourání otvorů ve stropech nebo klenbách železobetonových plochy do 0,0225 m2, tloušťky do 150 mm</t>
  </si>
  <si>
    <t>bez odstranění podlahy a násypu,</t>
  </si>
  <si>
    <t>55162536.AR</t>
  </si>
  <si>
    <t>hlavice větrací PP; DN 75; příslušenství krycí růžice</t>
  </si>
  <si>
    <t>55162537.AR</t>
  </si>
  <si>
    <t>hlavice větrací PP; DN 110; příslušenství krycí růžice</t>
  </si>
  <si>
    <t>97</t>
  </si>
  <si>
    <t>Prorážení otvorů</t>
  </si>
  <si>
    <t>974031142R00</t>
  </si>
  <si>
    <t>Vysekání rýh v jakémkoliv zdivu cihelném v ploše_x000D_
 do hloubky 70 mm, šířky do 70 mm</t>
  </si>
  <si>
    <t>Včetně pomocného lešení o výšce podlahy do 1900 mm a pro zatížení do 1,5 kPa  (150 kg/m2).</t>
  </si>
  <si>
    <t>974031154R00</t>
  </si>
  <si>
    <t>Vysekání rýh v jakémkoliv zdivu cihelném v ploše_x000D_
 do hloubky 100 mm, šířky do 150 mm</t>
  </si>
  <si>
    <t>Vnitřní vodovod</t>
  </si>
  <si>
    <t>713591170T00</t>
  </si>
  <si>
    <t>Montáž izolace potrubí Mirelon</t>
  </si>
  <si>
    <t>713591171T00</t>
  </si>
  <si>
    <t>Montáž izolace potrubí Paroc</t>
  </si>
  <si>
    <t>722181211RT7</t>
  </si>
  <si>
    <t>Izolace vodovodního potrubí návleková trubice z pěnového polyetylenu, tloušťka stěny 6 mm, d 22 mm</t>
  </si>
  <si>
    <t>722181211RT8</t>
  </si>
  <si>
    <t>Izolace vodovodního potrubí návleková trubice z pěnového polyetylenu, tloušťka stěny 6 mm, d 25 mm</t>
  </si>
  <si>
    <t>722181211RU1</t>
  </si>
  <si>
    <t>Izolace vodovodního potrubí návleková trubice z pěnového polyetylenu, tloušťka stěny 6 mm, d 32 mm</t>
  </si>
  <si>
    <t>722181212RU1</t>
  </si>
  <si>
    <t>Izolace vodovodního potrubí návleková trubice z pěnového polyetylenu, tloušťka stěny 9 mm, d 32 mm</t>
  </si>
  <si>
    <t>722181212RV9</t>
  </si>
  <si>
    <t>Izolace vodovodního potrubí návleková trubice z pěnového polyetylenu, tloušťka stěny 9 mm, d 40 mm</t>
  </si>
  <si>
    <t>722181212RW2</t>
  </si>
  <si>
    <t>Izolace vodovodního potrubí návleková trubice z pěnového polyetylenu, tloušťka stěny 9 mm, d 45 mm</t>
  </si>
  <si>
    <t>722181212RW4</t>
  </si>
  <si>
    <t>Izolace vodovodního potrubí návleková trubice z pěnového polyetylenu, tloušťka stěny 9 mm, d 48 mm</t>
  </si>
  <si>
    <t>722181213RW6</t>
  </si>
  <si>
    <t>Izolace vodovodního potrubí návleková trubice z pěnového polyetylenu, tloušťka stěny 13 mm, d 50 mm</t>
  </si>
  <si>
    <t>722181213RY1</t>
  </si>
  <si>
    <t>Izolace vodovodního potrubí návleková trubice z pěnového polyetylenu, tloušťka stěny 13 mm, d 60 mm</t>
  </si>
  <si>
    <t>63143081R</t>
  </si>
  <si>
    <t>pouzdro potrubní minerální vlákno; povrchová úprava Al fólie; vnitřní průměr 27,0 mm; tl. izolace 30,0 mm; provozní teplota  do 600 °C; tepelná vodivost (50°C) 0,040 W/mK; tepelná vodivost (250°C) 0,083 W/mK</t>
  </si>
  <si>
    <t>63143085R</t>
  </si>
  <si>
    <t>pouzdro potrubní minerální vlákno; povrchová úprava Al fólie; vnitřní průměr 61,0 mm; tl. izolace 30,0 mm; provozní teplota  do 600 °C; tepelná vodivost (50°C) 0,040 W/mK; tepelná vodivost (250°C) 0,083 W/mK</t>
  </si>
  <si>
    <t>63143110R</t>
  </si>
  <si>
    <t>pouzdro potrubní minerální vlákno; povrchová úprava Al fólie; vnitřní průměr 21,0 mm; tl. izolace 40,0 mm; provozní teplota  do 600 °C; tepelná vodivost (50°C) 0,040 W/mK; tepelná vodivost (250°C) 0,083 W/mK</t>
  </si>
  <si>
    <t>63143112R</t>
  </si>
  <si>
    <t>pouzdro potrubní minerální vlákno; povrchová úprava Al fólie; vnitřní průměr 34,0 mm; tl. izolace 40,0 mm; provozní teplota  do 600 °C; tepelná vodivost (50°C) 0,040 W/mK; tepelná vodivost (250°C) 0,083 W/mK</t>
  </si>
  <si>
    <t>63143116R</t>
  </si>
  <si>
    <t>pouzdro potrubní minerální vlákno; povrchová úprava Al fólie; vnitřní průměr 70,0 mm; tl. izolace 40,0 mm; provozní teplota  do 600 °C; tepelná vodivost (50°C) 0,040 W/mK; tepelná vodivost (250°C) 0,083 W/mK</t>
  </si>
  <si>
    <t>63143153R</t>
  </si>
  <si>
    <t>pouzdro potrubní minerální vlákno; povrchová úprava Al fólie; vnitřní průměr 43,0 mm; tl. izolace 50,0 mm; provozní teplota  do 600 °C; tepelná vodivost (50°C) 0,040 W/mK; tepelná vodivost (250°C) 0,083 W/mK</t>
  </si>
  <si>
    <t>731100002T00</t>
  </si>
  <si>
    <t>Průchod střechou DN125</t>
  </si>
  <si>
    <t>721176101R00</t>
  </si>
  <si>
    <t>Potrubí z plastových trub polypropylenové (PP), připojovací, D 32 mm, s 1,8 mm, DN 30</t>
  </si>
  <si>
    <t>721176103R00</t>
  </si>
  <si>
    <t>Potrubí z plastových trub polypropylenové potrubí PP, připojovací, D 50 mmm, s 1,8 mm, DN 50</t>
  </si>
  <si>
    <t>Potrubí včetně tvarovek. Bez zednických výpomocí.</t>
  </si>
  <si>
    <t>721176104R00</t>
  </si>
  <si>
    <t>Potrubí z plastových trub polypropylenové potrubí PP, připojovací, D 75 mmm, s 1,9 mm, DN 70</t>
  </si>
  <si>
    <t>721176105R00</t>
  </si>
  <si>
    <t>Potrubí z plastových trub polypropylenové potrubí PP, připojovací, D 110 mmm, s 2,7 mm, DN 100</t>
  </si>
  <si>
    <t>721176222R00</t>
  </si>
  <si>
    <t>Potrubí z plastových trub polyvinylchloridové potrubí PVC, svodné (ležaté) v zemi, D 110 mmm, s 3,2 mm, DN 100</t>
  </si>
  <si>
    <t>721176223R00</t>
  </si>
  <si>
    <t>Potrubí z plastových trub polyvinylchloridové potrubí PVC, svodné (ležaté) v zemi, D 125 mmm, s 3,2 mm, DN 125</t>
  </si>
  <si>
    <t>721176224R00</t>
  </si>
  <si>
    <t>Potrubí z plastových trub polyvinylchloridové potrubí PVC, svodné (ležaté) v zemi, D 160 mmm, s 4,0 mm, DN 150</t>
  </si>
  <si>
    <t>721176225R00</t>
  </si>
  <si>
    <t>Potrubí z plastových trub polyvinylchloridové potrubí PVC, svodné (ležaté) v zemi, D 200 mmm, s 4,9 mm, DN 200</t>
  </si>
  <si>
    <t>721176305T00</t>
  </si>
  <si>
    <t>Chránička KG DN300</t>
  </si>
  <si>
    <t>721194105R00</t>
  </si>
  <si>
    <t>Zřízení přípojek na potrubí D 50 mm, materiál ve specifikaci</t>
  </si>
  <si>
    <t>vyvedení a upevnění odpadních výpustek,</t>
  </si>
  <si>
    <t>721194107R00</t>
  </si>
  <si>
    <t>Zřízení přípojek na potrubí D 75 mm, materiál ve specifikaci</t>
  </si>
  <si>
    <t>721194110T00</t>
  </si>
  <si>
    <t>Vyvedení odpadních výpustek nad D 110 x 2,3</t>
  </si>
  <si>
    <t>721290851T00</t>
  </si>
  <si>
    <t>Poklop pro zádlaždění vnitřní rozměr 600x600mm, nerezový</t>
  </si>
  <si>
    <t>721090140T00</t>
  </si>
  <si>
    <t>Čistící kus s podélným víčkem DN125</t>
  </si>
  <si>
    <t>721100271T00</t>
  </si>
  <si>
    <t>Čistící tvarovka s hladkým koncem DN 110 na plastové potrubí HL98</t>
  </si>
  <si>
    <t>722100006T00</t>
  </si>
  <si>
    <t>Pachotěsný poklop 600</t>
  </si>
  <si>
    <t>55162428.AR</t>
  </si>
  <si>
    <t>uzávěrka zápachová DN 40/50; podomítková, pro pračky/myčky; PE; příslušenství přip. koleno, krycí deska nerez, montážní kryt, nástěnka mosaz, montážní deska</t>
  </si>
  <si>
    <t>55162518.AR</t>
  </si>
  <si>
    <t>lapač střešních splavenin plast; světlost 110 mm; / 125 mm; protizápachová klapka</t>
  </si>
  <si>
    <t>55162545.AR</t>
  </si>
  <si>
    <t>ventil přivzdušňovací pro splaškové potrubí, pro připojovací potrubí; s dvojitou izol. stěnou, s pryž. membránou, odnímatelná mřížka; DN 50/75/110; PP</t>
  </si>
  <si>
    <t>59224329.AR</t>
  </si>
  <si>
    <t>konus šachetní; železobetonový; TBR; d = 1 180,0 mm; DN = 1 000,0 mm; DN 2 = 625 mm; h = 580 mm; počet stupadel 2; ocelové s PE povlakem, kapsové</t>
  </si>
  <si>
    <t>59224349.AT</t>
  </si>
  <si>
    <t>Prstenec vyrovn šachetní TBW-Q.1 63/10</t>
  </si>
  <si>
    <t>998721102R00</t>
  </si>
  <si>
    <t>Přesun hmot pro vnitřní kanalizaci v objektech výšky do 12 m</t>
  </si>
  <si>
    <t>50 m vodorovně, měřeno od těžiště půdorysné plochy skládky do těžiště půdorysné plochy objektu</t>
  </si>
  <si>
    <t>722</t>
  </si>
  <si>
    <t>724125900T00</t>
  </si>
  <si>
    <t>Přečerpávací zařízení Unilift KP150A1 vč.šachty</t>
  </si>
  <si>
    <t>722130233R00</t>
  </si>
  <si>
    <t xml:space="preserve">Potrubí z ocelových trubek závitových pozinkovaných DN 25, svařovaných 11 343,  </t>
  </si>
  <si>
    <t>722130234R00</t>
  </si>
  <si>
    <t xml:space="preserve">Potrubí z ocelových trubek závitových pozinkovaných DN 32, svařovaných 11 343,  </t>
  </si>
  <si>
    <t>722130235R00</t>
  </si>
  <si>
    <t xml:space="preserve">Potrubí z ocelových trubek závitových pozinkovaných DN 40, svařovaných 11 343,  </t>
  </si>
  <si>
    <t>722172411R00</t>
  </si>
  <si>
    <t>Potrubí z plastických hmot polypropylenové potrubí PP-R, D 20 mm, s 2,8 mm, PN 16, polyfuzně svařované</t>
  </si>
  <si>
    <t>Potrubí včetně tvarovek a zednických výpomocí.</t>
  </si>
  <si>
    <t>Včetně pomocného lešení o výšce podlahy do 1900 mm a pro zatížení do 1,5 kPa.</t>
  </si>
  <si>
    <t>722172412R00</t>
  </si>
  <si>
    <t>Potrubí z plastických hmot polypropylenové potrubí PP-R, D 25 mm, s 3,5 mm, PN 16, polyfuzně svařované</t>
  </si>
  <si>
    <t>722172413R00</t>
  </si>
  <si>
    <t>Potrubí z plastických hmot polypropylenové potrubí PP-R, D 32 mm, s 4,4 mm, PN 16, polyfuzně svařované</t>
  </si>
  <si>
    <t>722172414R00</t>
  </si>
  <si>
    <t>Potrubí z plastických hmot polypropylenové potrubí PP-R, D 40 mm, s 5,5 mm, PN 16, polyfuzně svařované</t>
  </si>
  <si>
    <t>722172415R00</t>
  </si>
  <si>
    <t>Potrubí z plastických hmot polypropylenové potrubí PP-R, D 50 mm, s 6,9 mm, PN 16, polyfuzně svařované</t>
  </si>
  <si>
    <t>722172416R00</t>
  </si>
  <si>
    <t>Potrubí z plastických hmot polypropylenové potrubí PP-R, D 63 mm, s 8,6 mm, PN 16, polyfuzně svařované</t>
  </si>
  <si>
    <t>722172500T00</t>
  </si>
  <si>
    <t>Žlab pozink DN20/2m</t>
  </si>
  <si>
    <t>722172501T00</t>
  </si>
  <si>
    <t>Žlab pozink DN25/2m</t>
  </si>
  <si>
    <t>722172502T00</t>
  </si>
  <si>
    <t>Žlab pozink DN32/2m</t>
  </si>
  <si>
    <t>722172503T00</t>
  </si>
  <si>
    <t>Žlab pozink DN40/2m</t>
  </si>
  <si>
    <t>722172504T00</t>
  </si>
  <si>
    <t>Žlab pozink DN50/2m</t>
  </si>
  <si>
    <t>722172505T00</t>
  </si>
  <si>
    <t>Žlab pozink DN63/2m</t>
  </si>
  <si>
    <t>722181214RW6</t>
  </si>
  <si>
    <t>Izolace vodovodního potrubí návleková trubice z pěnového polyetylenu, tloušťka stěny 20 mm, d 50 mm</t>
  </si>
  <si>
    <t>722181214RY5</t>
  </si>
  <si>
    <t>Izolace vodovodního potrubí návleková trubice z pěnového polyetylenu, tloušťka stěny 20 mm, d 76 mm</t>
  </si>
  <si>
    <t>722181214RZ2</t>
  </si>
  <si>
    <t>Izolace vodovodního potrubí návleková trubice z pěnového polyetylenu, tloušťka stěny 20 mm, d 110 mm</t>
  </si>
  <si>
    <t>722190401R00</t>
  </si>
  <si>
    <t>Přípojky ke strojům a zařízením vyvedení a připojení výpustek, DN 15</t>
  </si>
  <si>
    <t>722224213T00</t>
  </si>
  <si>
    <t>Požární oddělovač KEMPER BA DN 20</t>
  </si>
  <si>
    <t>722237124R00</t>
  </si>
  <si>
    <t>Armatury závitové se dvěma závity včetně dodávky materiálu kulový kohout, vnitřní-vnitřní závit, DN 32, PN 35, mosaz</t>
  </si>
  <si>
    <t>722237126R00</t>
  </si>
  <si>
    <t>Armatury závitové se dvěma závity včetně dodávky materiálu kulový kohout, vnitřní-vnitřní závit, DN 50, PN 35, mosaz</t>
  </si>
  <si>
    <t>722237131R00</t>
  </si>
  <si>
    <t>Armatury závitové se dvěma závity včetně dodávky materiálu kulový kohout s vypouštěním, vnitřní-vnitřní závit, DN 15, PN 42, mosaz</t>
  </si>
  <si>
    <t>722237132R00</t>
  </si>
  <si>
    <t>Armatury závitové se dvěma závity včetně dodávky materiálu kulový kohout s vypouštěním, vnitřní-vnitřní závit, DN 20, PN 42, mosaz</t>
  </si>
  <si>
    <t>722237133R00</t>
  </si>
  <si>
    <t>Armatury závitové se dvěma závity včetně dodávky materiálu kulový kohout s vypouštěním, vnitřní-vnitřní závit, DN 25, PN 35, mosaz</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</si>
  <si>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</si>
  <si>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</si>
  <si>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</si>
  <si>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</si>
  <si>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722237136R00</t>
  </si>
  <si>
    <t>Armatury závitové se dvěma závity včetně dodávky materiálu kulový kohout s vypouštěním, vnitřní-vnitřní závit, DN 50, PN 35, mosaz</t>
  </si>
  <si>
    <t>722254201RT4</t>
  </si>
  <si>
    <t>Požární příslušenství hydrantový systém D 25, box s plnými dveřmi, stálotvará hadice, průměr 19/30</t>
  </si>
  <si>
    <t>722259201R00</t>
  </si>
  <si>
    <t>Montáž požárního příslušenství hydrantového systému D 25</t>
  </si>
  <si>
    <t>28654741R</t>
  </si>
  <si>
    <t>sifon kondenzační; PP; DN40 x 5/4" příp. d 12-18mm; odpad vodorovný; vodní zápach. uzávěrka, čisticí vložka, mechanický zápach. uzávěr</t>
  </si>
  <si>
    <t>484673422T</t>
  </si>
  <si>
    <t>Tlaková expanzní nádoba Reflex DD 18/10 bar</t>
  </si>
  <si>
    <t>484673900T</t>
  </si>
  <si>
    <t>Reflex Flowjet - uzavírací armatura se zajištěním</t>
  </si>
  <si>
    <t>5512010014R</t>
  </si>
  <si>
    <t>ventil pojistný pro topení; membránový; DN 20 mm; těleso mosaz; otvírací tlak 6,0 bar</t>
  </si>
  <si>
    <t>55162150.AR</t>
  </si>
  <si>
    <t>vtok nálevka; PP; DN 32; se zápachovou klapkou a uzávěrem pro suchý stav</t>
  </si>
  <si>
    <t>998722102R00</t>
  </si>
  <si>
    <t>Přesun hmot pro vnitřní vodovod v objektech výšky do 12 m</t>
  </si>
  <si>
    <t>vodorovně do 50 m</t>
  </si>
  <si>
    <t>725</t>
  </si>
  <si>
    <t>Zařizovací předměty</t>
  </si>
  <si>
    <t>725825672T00</t>
  </si>
  <si>
    <t>Baterie automatická umyvadlová stojánková, vč.směšovacího ventilu a napájecího zdroje</t>
  </si>
  <si>
    <t>725846010T00</t>
  </si>
  <si>
    <t>Grohe baterie sprchová Eurosmart</t>
  </si>
  <si>
    <t>725846100T00</t>
  </si>
  <si>
    <t>Grohe baterie umyvadlová stoj.Eurosmart</t>
  </si>
  <si>
    <t>725846150T00</t>
  </si>
  <si>
    <t>Grohe baterie dřezová stoj.Eurosmart</t>
  </si>
  <si>
    <t>725846170T00</t>
  </si>
  <si>
    <t>Grohe baterie dřezová nástěnná Euroeco ramínko 246mm</t>
  </si>
  <si>
    <t>725846520T00</t>
  </si>
  <si>
    <t>Baterie umyvadlová Metalia nást.invalidní páka</t>
  </si>
  <si>
    <t>725010112T00</t>
  </si>
  <si>
    <t>Sedátko duraplastové</t>
  </si>
  <si>
    <t>725014173T00</t>
  </si>
  <si>
    <t>Klozet závěsný dětský 3-7let</t>
  </si>
  <si>
    <t>725014141R00</t>
  </si>
  <si>
    <t>Klozetové mísy závěsné pro ZTP, bilé, hluboké splachování, zadní, včetně sedátka, šířka 360 mm, hloubka 700 mm, výška 480 mm</t>
  </si>
  <si>
    <t>725014161R00</t>
  </si>
  <si>
    <t>Klozetové mísy závěsné, bilé, hluboké splachování, zadní, včetně sedátka, šířka 360 mm, hloubka 510 mm, výška 400 mm</t>
  </si>
  <si>
    <t>725119306R00</t>
  </si>
  <si>
    <t>Klozetové mísy montáž  závěsné</t>
  </si>
  <si>
    <t>725122231R00</t>
  </si>
  <si>
    <t>Pisoárové záchodky Pisoáry (urinály) diturvit, bílý, s radarovým splachovačem</t>
  </si>
  <si>
    <t>725139101R00</t>
  </si>
  <si>
    <t>Montáž pisoárových stání ostatních</t>
  </si>
  <si>
    <t>725017162R00</t>
  </si>
  <si>
    <t>Umyvadlo na šrouby, bílé, šířka 550 mm, hloubka 450 mm</t>
  </si>
  <si>
    <t>725017183R00</t>
  </si>
  <si>
    <t>Umyvadlo na šrouby, bílé, šířky 65 cm</t>
  </si>
  <si>
    <t>725017352R00</t>
  </si>
  <si>
    <t>Umývátko na šrouby, bílé, šířka 450 mm, hloubka 370 mm</t>
  </si>
  <si>
    <t>725249103R00</t>
  </si>
  <si>
    <t>Sprchové kabiny a mísy montáž_x000D_
 sprchových koutů</t>
  </si>
  <si>
    <t>725249800T00</t>
  </si>
  <si>
    <t>Sprchová zástěna Ravak ASDP3 1100</t>
  </si>
  <si>
    <t>725291150T00</t>
  </si>
  <si>
    <t>Madlo JIKA pevné 55cm nerez</t>
  </si>
  <si>
    <t>725291151T00</t>
  </si>
  <si>
    <t xml:space="preserve">Madlo JIKA sklopné nerez </t>
  </si>
  <si>
    <t>725291152T00</t>
  </si>
  <si>
    <t>Madlo JIKA pevné nerez 75cm</t>
  </si>
  <si>
    <t>725291155T00</t>
  </si>
  <si>
    <t xml:space="preserve">zrcadlo JIKA sklopné nerez </t>
  </si>
  <si>
    <t>725319101R00</t>
  </si>
  <si>
    <t>Dřezy jednoduché montáž_x000D_
 dřezů jednoduchých</t>
  </si>
  <si>
    <t>725339101R00</t>
  </si>
  <si>
    <t>Výlevky diturvitové montáž_x000D_
 diturvitové, bez nádrže a armatur</t>
  </si>
  <si>
    <t>725410983T00</t>
  </si>
  <si>
    <t>Sprchový žlab APZ 1004-1050</t>
  </si>
  <si>
    <t>725410987T00</t>
  </si>
  <si>
    <t>Rošt k žlabu PURE 1050</t>
  </si>
  <si>
    <t>725410991T00</t>
  </si>
  <si>
    <t>Rošt žlabu PURE 1450mm</t>
  </si>
  <si>
    <t>725860350T00</t>
  </si>
  <si>
    <t>Sifon dřezový A447</t>
  </si>
  <si>
    <t>725860372T00</t>
  </si>
  <si>
    <t>Sifon umyvadlový A400 chrom</t>
  </si>
  <si>
    <t>725860376T00</t>
  </si>
  <si>
    <t>Sifon A39 click-clack</t>
  </si>
  <si>
    <t>725860378T00</t>
  </si>
  <si>
    <t>Sifon A403 umyvadlový invalidní</t>
  </si>
  <si>
    <t>725860381T00</t>
  </si>
  <si>
    <t>Sifon sprchový A46</t>
  </si>
  <si>
    <t>725200030RA0</t>
  </si>
  <si>
    <t>Montáž zařizovacích předmětů umyvadlo</t>
  </si>
  <si>
    <t>28696751R</t>
  </si>
  <si>
    <t>systém předstěnový pro WC, stavební výška 112 cm; pro suchou instalaci (do sádrokartonu), pro zazdění mokrým procesem; ovládání zepředu;</t>
  </si>
  <si>
    <t>28696752R</t>
  </si>
  <si>
    <t>tlačítko ovládací plastové; pro ovládání zepředu; ovládací síla do 20,0 N; množství splachování 2; barva Bílá / pochromovaná lesklá / bílá</t>
  </si>
  <si>
    <t>28696757T</t>
  </si>
  <si>
    <t>pneumatické oddálené splachování Geberit Digma 70</t>
  </si>
  <si>
    <t>286967601R</t>
  </si>
  <si>
    <t>systém předstěnový pro výlevku, pro nástěnnou armaturu; pro suchou instalaci (do sádrokartonu), pro zazdění mokrým procesem; h = 130,0 cm; š = 50,0 cm; hl = 8,3 cm</t>
  </si>
  <si>
    <t>55111864T</t>
  </si>
  <si>
    <t>kulový kohout rohový DN15 - roháček</t>
  </si>
  <si>
    <t>55145352R</t>
  </si>
  <si>
    <t>kombinace sprchová držák pevný; ruční sprcha d 68 mm; hadice 150 cm; povrch chrom</t>
  </si>
  <si>
    <t>55146000R</t>
  </si>
  <si>
    <t>zdroj napájecí 24 V ss; napájení umyv. baterií a sprch max. 2 ventily; napájení splachovačů a pisoárů max. 3 ventily; výkon 25 W</t>
  </si>
  <si>
    <t>55147019T</t>
  </si>
  <si>
    <t>Splachovač  pro splach nádrž Geberit, tlačítko Samba</t>
  </si>
  <si>
    <t>55162295.AR</t>
  </si>
  <si>
    <t>souprava izolační složení volná příruba nerez 196x114 mm, těsnicí kroužek, šrouby, fólie plast 400x400 mm</t>
  </si>
  <si>
    <t>55162400.AR</t>
  </si>
  <si>
    <t>vpust podlahová plast; třída zatížení 300 kg; sifonová vložka; D odtok 50 mm; / 75 mm; / 110 mm; odtok svislý; rámeček 123 x 123 mm; mřížka nerez</t>
  </si>
  <si>
    <t>551674021R</t>
  </si>
  <si>
    <t>sedátko klozetové plast; antibakteriální; bílé; úchyty ocelové</t>
  </si>
  <si>
    <t>55230700R</t>
  </si>
  <si>
    <t>dřez kuchyňský; jednoduchý; nerez; š = 450 mm; hl. 445 mm; 275 mm; obdélníkový; s opláštěním</t>
  </si>
  <si>
    <t>55231346R</t>
  </si>
  <si>
    <t>dřez kuchyňský; jednoduchý; odkap vlevo; nerez, lesk; š = 800 mm; hl. 600 mm; 177 mm; obdélníkový</t>
  </si>
  <si>
    <t>55231807R</t>
  </si>
  <si>
    <t>žlab odtokový do prostoru, s okrajem pro perforovaný rošt; nerez; l = 1 450 mm; min. tloušťka betonu 85 mm; š. koryta 60 mm; odtok boční; průtok 60 l/min</t>
  </si>
  <si>
    <t>64271102R</t>
  </si>
  <si>
    <t>výlevka závěsná; keramika; bílá; h = 450 mm; š = 425 mm; hl. 500 mm; mřížka plastová; průměr odpadu 102 mm</t>
  </si>
  <si>
    <t>732</t>
  </si>
  <si>
    <t>Strojovny</t>
  </si>
  <si>
    <t>732423534T00</t>
  </si>
  <si>
    <t xml:space="preserve">oběhové čerpadlo MAGNA 1 32-40 Nerez </t>
  </si>
  <si>
    <t>734</t>
  </si>
  <si>
    <t>Armatury</t>
  </si>
  <si>
    <t>725801000T00</t>
  </si>
  <si>
    <t>Ventil směšovací RADA 320 OEM 1" 6-120L</t>
  </si>
  <si>
    <t>734191749T00</t>
  </si>
  <si>
    <t>Ventily regulační vyvažovací STAD DN15</t>
  </si>
  <si>
    <t>734191750T00</t>
  </si>
  <si>
    <t>Ventily regulační vyvažovací STAD DN20</t>
  </si>
  <si>
    <t>734191752T00</t>
  </si>
  <si>
    <t>Ventily regulační vyvažovací STAD DN25</t>
  </si>
  <si>
    <t>734195000T00</t>
  </si>
  <si>
    <t>Termostatický ventil cirkulace TA-Therm 20</t>
  </si>
  <si>
    <t>734195001T00</t>
  </si>
  <si>
    <t>Termostatický ventil cirkulace TA-Therm 15</t>
  </si>
  <si>
    <t>55111867R</t>
  </si>
  <si>
    <t>ventil výtokový pro vodovod; venkovní nezámrzný, s přivzdušňovačem potrubí; DN 20 mm; ovládání manuální</t>
  </si>
  <si>
    <t>767100001T00</t>
  </si>
  <si>
    <t>Konzola nosníková 250mm</t>
  </si>
  <si>
    <t>767100002T00</t>
  </si>
  <si>
    <t>Konzola nosníková 2000mm</t>
  </si>
  <si>
    <t>767101000T00</t>
  </si>
  <si>
    <t>Doplňková konstrukce</t>
  </si>
  <si>
    <t>23153030R</t>
  </si>
  <si>
    <t>tmel silikonový; těsnicí, požární; š. spáry od 5 mm; pro interiér i exteriér; barva šedá; přilnavost k materiálům beton, omítky, sádrokarton, sklo, zdivo; tepelná odolnost -40 až 80 °C</t>
  </si>
  <si>
    <t>31179105R</t>
  </si>
  <si>
    <t>tyč závitová M8; l = 1 000 mm; mat. ocel 4,8 - DIN 975; povrch bez úpravy</t>
  </si>
  <si>
    <t>42310113R</t>
  </si>
  <si>
    <t>objímka ocelová dvoušroubová; vnější pr.potrubí d = 25-30 mm  3/4"; DN 20,0 mm; galvan.pozink.</t>
  </si>
  <si>
    <t>42310114R</t>
  </si>
  <si>
    <t>objímka ocelová dvoušroubová; vnější pr.potrubí d = 31-38 mm; DN 25,0 mm; galvan.pozink.</t>
  </si>
  <si>
    <t>42310115R</t>
  </si>
  <si>
    <t>objímka ocelová dvoušroubová; vnější pr.potrubí d = 40-46 mm  1"; DN 32,0 mm; galvan.pozink.</t>
  </si>
  <si>
    <t>42310116R</t>
  </si>
  <si>
    <t>objímka ocelová dvoušroubová; vnější pr.potrubí d = 48-53 mm  6/4"; DN 40,0 mm; galvan.pozink.</t>
  </si>
  <si>
    <t>42310118R</t>
  </si>
  <si>
    <t>objímka ocelová dvoušroubová; vnější pr.potrubí d = 60-64 mm  2"; DN 50,0 mm; galvan.pozink.</t>
  </si>
  <si>
    <t>42310120R</t>
  </si>
  <si>
    <t>objímka ocelová dvoušroubová; vnější pr.potrubí d = 72-78 mm  2 1/2"; DN 65,0 mm; galvan.pozink.</t>
  </si>
  <si>
    <t>42310123R</t>
  </si>
  <si>
    <t>objímka ocelová dvoušroubová; vnější pr.potrubí d = 95-103 mm; galvan.pozink.</t>
  </si>
  <si>
    <t>42310125R</t>
  </si>
  <si>
    <t>objímka ocelová dvoušroubová; vnější pr.potrubí d = 121-127 mm; galvan.pozink.</t>
  </si>
  <si>
    <t>998767102R00</t>
  </si>
  <si>
    <t>Přesun hmot pro kovové stavební doplňk. konstrukce v objektech výšky do 12 m</t>
  </si>
  <si>
    <t>50 m vodorovně</t>
  </si>
  <si>
    <t>799</t>
  </si>
  <si>
    <t>Ostatní</t>
  </si>
  <si>
    <t>801T00</t>
  </si>
  <si>
    <t>Spolupráce s jinou profesí</t>
  </si>
  <si>
    <t xml:space="preserve">hod   </t>
  </si>
  <si>
    <t>911T00</t>
  </si>
  <si>
    <t>Tlaková zkouška kanalizace</t>
  </si>
  <si>
    <t>912T00</t>
  </si>
  <si>
    <t>Tlaková zkouška vodovodu</t>
  </si>
  <si>
    <t>915T00</t>
  </si>
  <si>
    <t>Proplach a desinfekce potrubí</t>
  </si>
  <si>
    <t>951T00</t>
  </si>
  <si>
    <t>Zapravení otvorů</t>
  </si>
  <si>
    <t>955T00</t>
  </si>
  <si>
    <t>Sekání</t>
  </si>
  <si>
    <t>960T00</t>
  </si>
  <si>
    <t>Likvidace odpadu - kontejner</t>
  </si>
  <si>
    <t>963T00</t>
  </si>
  <si>
    <t>Třídění odpadu</t>
  </si>
  <si>
    <t>980T00</t>
  </si>
  <si>
    <t>Rozbor vody</t>
  </si>
  <si>
    <t>999T00</t>
  </si>
  <si>
    <t>Nezměřitelné práce</t>
  </si>
  <si>
    <t>02</t>
  </si>
  <si>
    <t>po suchu, bez naložení výkopku, avšak se složením bez rozhrnutí, zpáteční cesta vozidla.</t>
  </si>
  <si>
    <t>Úpravy povrchů vnitřní</t>
  </si>
  <si>
    <t>Hrubá výplň rýh ve stěnách, jakoukoliv maltou maltou ze suchých směsí_x000D_
 100 x 100 mm</t>
  </si>
  <si>
    <t>971042125T00</t>
  </si>
  <si>
    <t>Jádrové vrtání</t>
  </si>
  <si>
    <t>974031153R00</t>
  </si>
  <si>
    <t>Vysekání rýh v jakémkoliv zdivu cihelném v ploše_x000D_
 do hloubky 100 mm, šířky do 100 mm</t>
  </si>
  <si>
    <t>719</t>
  </si>
  <si>
    <t>Demontážní práce</t>
  </si>
  <si>
    <t>723120809R00</t>
  </si>
  <si>
    <t>Demontáž potrubí svařovaného z trubek závitových přes 50 do DN 80</t>
  </si>
  <si>
    <t>957T00</t>
  </si>
  <si>
    <t>723</t>
  </si>
  <si>
    <t>Vnitřní plynovod</t>
  </si>
  <si>
    <t>734429104T00</t>
  </si>
  <si>
    <t>Manometrický kohout třícestný Peveko PVKTK-25-1112L DN15-PN25</t>
  </si>
  <si>
    <t>734423133T00</t>
  </si>
  <si>
    <t>Tlakoměr 0-6 kPa</t>
  </si>
  <si>
    <t>723110052T00</t>
  </si>
  <si>
    <t>Nálepka HUP</t>
  </si>
  <si>
    <t>723120203R00</t>
  </si>
  <si>
    <t>Potrubí z trubek černých závitových svařovaných DN 20</t>
  </si>
  <si>
    <t>bezešvých ČSN 42 0250 a běžných ČSN 42 5710 - jakost 11353.0,</t>
  </si>
  <si>
    <t>723120206R00</t>
  </si>
  <si>
    <t>Potrubí z trubek černých závitových svařovaných DN 40</t>
  </si>
  <si>
    <t>723150312R00</t>
  </si>
  <si>
    <t>Potrubí ocelové hladké černé svařované D 57 mm, s 2,9 mm</t>
  </si>
  <si>
    <t>723150368R00</t>
  </si>
  <si>
    <t>Potrubí ocel. černé svařované - chráničky D 76 mm, s 3,2 mm</t>
  </si>
  <si>
    <t>723160206R00</t>
  </si>
  <si>
    <t>Přípojky k plynoměrům G 6/4", bez ochozu</t>
  </si>
  <si>
    <t>včetně uzavíracích armatur, tvarovek, upevňovacího a těsnícího materiálu,</t>
  </si>
  <si>
    <t>723190203R00</t>
  </si>
  <si>
    <t>Přípojky ke strojům a zařízením přípojky ke strojům a zařízením_x000D_
 DN 20</t>
  </si>
  <si>
    <t>plynovodní z ocelových trubek závitových černých spojovaných na závit, bezešvých, běžných - jakost 11 353.0,</t>
  </si>
  <si>
    <t>723190917R00</t>
  </si>
  <si>
    <t>Opravy plynovodního potrubí navaření odbočky na potrubí_x000D_
 DN 50</t>
  </si>
  <si>
    <t>723225113R00</t>
  </si>
  <si>
    <t>Armatury závitové s jedním závitem včetně materiálu vzorkovací ventil přímý, vnitřní závit, DN 15, mosaz</t>
  </si>
  <si>
    <t>723236113R00</t>
  </si>
  <si>
    <t>Armatury závitové se dvěma závity včetně materiálu kulový kohout, vnitřní-vnitřní, DN 15, PN 5, mosaz</t>
  </si>
  <si>
    <t>723236114R00</t>
  </si>
  <si>
    <t>Armatury závitové se dvěma závity včetně materiálu kulový kohout, vnitřní-vnitřní, DN 20, PN 5, mosaz</t>
  </si>
  <si>
    <t>14310504.AR</t>
  </si>
  <si>
    <t>trubka bralenová 11343; jmenovitá světlost DN 50-2"; použití: chránička, popláštěná - pro rozvody kapalin a plynů ukládaných do země</t>
  </si>
  <si>
    <t>42243825T</t>
  </si>
  <si>
    <t>Skříň ocelová 80x80x40</t>
  </si>
  <si>
    <t>998723201R00</t>
  </si>
  <si>
    <t>Přesun hmot pro vnitřní plynovod v objektech výšky do 6 m</t>
  </si>
  <si>
    <t>998767201R00</t>
  </si>
  <si>
    <t>Přesun hmot pro kovové stavební doplňk. konstrukce v objektech výšky do 6 m</t>
  </si>
  <si>
    <t>783424340R00</t>
  </si>
  <si>
    <t>Nátěry potrubí a armatur syntetické potrubí, do DN 50 mm, dvojnásobné s 1x emailováním a základním nátěrem</t>
  </si>
  <si>
    <t>na vzduchu schnoucí</t>
  </si>
  <si>
    <t>906T00</t>
  </si>
  <si>
    <t>Výchozí revize plynu</t>
  </si>
  <si>
    <t>910T00</t>
  </si>
  <si>
    <t>Tlaková zkouška plynovodu</t>
  </si>
  <si>
    <t>Likvidace odpadu - kontejner vč. odvozu na skládku a uhrazení poplatku za uložení odpadu</t>
  </si>
  <si>
    <t>Ústřední vytápění</t>
  </si>
  <si>
    <t>971033351R00</t>
  </si>
  <si>
    <t>Vybourání otvorů ve zdivu cihelném z jakýchkoliv cihel pálených_x000D_
 na jakoukoliv maltu vápenou nebo vápenocementovou, plochy do 0,09 m2, tloušťky do 450 mm</t>
  </si>
  <si>
    <t>základovém nebo nadzákladovém,</t>
  </si>
  <si>
    <t>722181212RT5</t>
  </si>
  <si>
    <t>Izolace vodovodního potrubí návleková trubice z pěnového polyetylenu, tloušťka stěny 9 mm, d 15 mm</t>
  </si>
  <si>
    <t>722181212RT6</t>
  </si>
  <si>
    <t>Izolace vodovodního potrubí návleková trubice z pěnového polyetylenu, tloušťka stěny 9 mm, d 18 mm</t>
  </si>
  <si>
    <t>722181214RT7</t>
  </si>
  <si>
    <t>Izolace vodovodního potrubí návleková trubice z pěnového polyetylenu, tloušťka stěny 20 mm, d 22 mm</t>
  </si>
  <si>
    <t>63143082R</t>
  </si>
  <si>
    <t>pouzdro potrubní minerální vlákno; povrchová úprava Al fólie; vnitřní průměr 34,0 mm; tl. izolace 30,0 mm; provozní teplota  do 600 °C; tepelná vodivost (50°C) 0,040 W/mK; tepelná vodivost (250°C) 0,083 W/mK</t>
  </si>
  <si>
    <t>63143083R</t>
  </si>
  <si>
    <t>pouzdro potrubní minerální vlákno; povrchová úprava Al fólie; vnitřní průměr 43,0 mm; tl. izolace 30,0 mm; provozní teplota  do 600 °C; tepelná vodivost (50°C) 0,040 W/mK; tepelná vodivost (250°C) 0,083 W/mK</t>
  </si>
  <si>
    <t>63143115R</t>
  </si>
  <si>
    <t>pouzdro potrubní minerální vlákno; povrchová úprava Al fólie; vnitřní průměr 61,0 mm; tl. izolace 40,0 mm; provozní teplota  do 600 °C; tepelná vodivost (50°C) 0,040 W/mK; tepelná vodivost (250°C) 0,083 W/mK</t>
  </si>
  <si>
    <t>998713201R00</t>
  </si>
  <si>
    <t>Přesun hmot pro izolace tepelné v objektech výšky do 6 m</t>
  </si>
  <si>
    <t>731</t>
  </si>
  <si>
    <t>Kotelny</t>
  </si>
  <si>
    <t>731249126R00</t>
  </si>
  <si>
    <t>Montáž ocelových kotlů do 50 kW (100 kW) na kapalná a plynná paliva_x000D_
 přes 35 do 52 kW</t>
  </si>
  <si>
    <t>731249500T00</t>
  </si>
  <si>
    <t>Montáž odkouření kotle</t>
  </si>
  <si>
    <t>811T00</t>
  </si>
  <si>
    <t>Uvedení kotle do provozu</t>
  </si>
  <si>
    <t>484173102T</t>
  </si>
  <si>
    <t>Stavebnice kask.kotelny PLUS (2xMP+1.50+KHR715200100)</t>
  </si>
  <si>
    <t>484173142.TOOT</t>
  </si>
  <si>
    <t>Ponorná sonda NTC bojleru (QAZ36)</t>
  </si>
  <si>
    <t>484173186T</t>
  </si>
  <si>
    <t>Baxi prodlužovací trubka 1m KHA715125100</t>
  </si>
  <si>
    <t>484173187T</t>
  </si>
  <si>
    <t>Baxi patní koleno pr.125 KHA715125001</t>
  </si>
  <si>
    <t>484173200T</t>
  </si>
  <si>
    <t>Obslužná jednotka QAA75</t>
  </si>
  <si>
    <t>484173201T</t>
  </si>
  <si>
    <t>Externí modul AVS75</t>
  </si>
  <si>
    <t>484173205T</t>
  </si>
  <si>
    <t>Baxi vystřeďovací kus  KHA715080004</t>
  </si>
  <si>
    <t>484173282T</t>
  </si>
  <si>
    <t>Baxi komín.ukončovací hlavice 125mm  KHA715125002</t>
  </si>
  <si>
    <t>484173283T</t>
  </si>
  <si>
    <t>Baxi sada odkouření pro 2kotle v kaskádě  KHA2LP080125</t>
  </si>
  <si>
    <t>484173284T</t>
  </si>
  <si>
    <t>Baxi sada pro dělené odkouř.pro konedn.kotle  KHG714089010</t>
  </si>
  <si>
    <t>484173285T</t>
  </si>
  <si>
    <t>Baxi revizní rovný kus s kont.víčkem KHA715125006</t>
  </si>
  <si>
    <t>998731201R00</t>
  </si>
  <si>
    <t>Přesun hmot pro kotelny umístěné ve výšce (hloubce) do 6 m</t>
  </si>
  <si>
    <t>731001947T00</t>
  </si>
  <si>
    <t>Bojler ACV SMART 320</t>
  </si>
  <si>
    <t>732111315R00</t>
  </si>
  <si>
    <t>Rozdělovače a sběrače včetně dodávky (výroby) těles_x000D_
 trubková hrdla rozdělovačů a sběračů bez přírub, DN 32</t>
  </si>
  <si>
    <t>732111316R00</t>
  </si>
  <si>
    <t>Rozdělovače a sběrače včetně dodávky (výroby) těles_x000D_
 trubková hrdla rozdělovačů a sběračů bez přírub, DN 40</t>
  </si>
  <si>
    <t>732111318R00</t>
  </si>
  <si>
    <t>Rozdělovače a sběrače včetně dodávky (výroby) těles_x000D_
 trubková hrdla rozdělovačů a sběračů bez přírub, DN 50</t>
  </si>
  <si>
    <t>732111100T00</t>
  </si>
  <si>
    <t>Montáž VZT uzlu</t>
  </si>
  <si>
    <t>732111148T00</t>
  </si>
  <si>
    <t>Podpěra k rozdělovači RS KOMBI 80-150</t>
  </si>
  <si>
    <t>732111151T00</t>
  </si>
  <si>
    <t>Hydraulický anuloid HVDT II DN 150, Qmax=8m3/h</t>
  </si>
  <si>
    <t>732111175T00</t>
  </si>
  <si>
    <t>Izolace pro hydraulický anuloid</t>
  </si>
  <si>
    <t>732111180T00</t>
  </si>
  <si>
    <t>Rozdělovač RS KOMBI MODUL 80</t>
  </si>
  <si>
    <t>732199100RM1</t>
  </si>
  <si>
    <t>Montáž orientačních štítků s dodávkou orientačního štítku</t>
  </si>
  <si>
    <t>732219305T00</t>
  </si>
  <si>
    <t>Montáž ohříváků vody zásobníkových</t>
  </si>
  <si>
    <t>732423102T00</t>
  </si>
  <si>
    <t>Čerpadlo oběhové Grundfos MAGNA3 32-40</t>
  </si>
  <si>
    <t>732423498T00</t>
  </si>
  <si>
    <t>Čerpadlo oběhové Grundfos ALPHA2 32-40 180</t>
  </si>
  <si>
    <t>7324235010T00</t>
  </si>
  <si>
    <t>Čerpadlo oběhové Grundfos ALPHA2 15-40</t>
  </si>
  <si>
    <t>732423524T00</t>
  </si>
  <si>
    <t>Čerpadlo oběhové Grundfos MAGNA 3 32- 60 180</t>
  </si>
  <si>
    <t>48466209R</t>
  </si>
  <si>
    <t>nádrž tlaková expanzní membránová; pro topné a chladící soustavy; objem 200 l; d nádrže 634 mm; uložení: stojatý; max. přetlak do 6 bar; přetlak plynu 1,5 bar; prac. látka plyn; membrána pevná; prac. teplota do 70 °C; připojení R 1"; barva bílá, červená, šedá</t>
  </si>
  <si>
    <t>484673901T</t>
  </si>
  <si>
    <t>Uzávěr se zajištěním MK DN25</t>
  </si>
  <si>
    <t>484674002T</t>
  </si>
  <si>
    <t>Fillcontrol Plus Compact</t>
  </si>
  <si>
    <t>484674041T</t>
  </si>
  <si>
    <t>Fillguard MINI</t>
  </si>
  <si>
    <t>484674042T</t>
  </si>
  <si>
    <t>Fillsoft II Zero</t>
  </si>
  <si>
    <t>484674043T</t>
  </si>
  <si>
    <t>Fillsoft II Pouzdro</t>
  </si>
  <si>
    <t>484674210T</t>
  </si>
  <si>
    <t>Sada pro měření tvrdosti</t>
  </si>
  <si>
    <t>484674220T</t>
  </si>
  <si>
    <t>Externí tlakové čidlo</t>
  </si>
  <si>
    <t>484674990T</t>
  </si>
  <si>
    <t>Uvedení Fillcontrol do provozu</t>
  </si>
  <si>
    <t>63153568R</t>
  </si>
  <si>
    <t>rohož, pas izolační pro tech. zařízení; minerální vlákno; tl. 80,0 mm; kašírování ocelové pletivo; obj. hmotnost 65,00 kg/m3; hydrofobizováno</t>
  </si>
  <si>
    <t>998732201R00</t>
  </si>
  <si>
    <t>Přesun hmot pro strojovny v objektech výšky do 6 m</t>
  </si>
  <si>
    <t>733</t>
  </si>
  <si>
    <t>Rozvod potrubí</t>
  </si>
  <si>
    <t>736 346927T00</t>
  </si>
  <si>
    <t>Montáž podlahového vytápění - fólie s rastrem</t>
  </si>
  <si>
    <t>736346925T00</t>
  </si>
  <si>
    <t>Montáž rozdělovače vč.skříně</t>
  </si>
  <si>
    <t>733113113R00</t>
  </si>
  <si>
    <t>Potrubí z trubek závitových příplatek k ceně za zhotovení přípojky z ocelových trubek závitových,  ,  , DN 15</t>
  </si>
  <si>
    <t>733162132T00</t>
  </si>
  <si>
    <t>Pancéřová hadice plnoprůtoková DN 15 Meibes, dl. 500mm</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</si>
  <si>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</si>
  <si>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</si>
  <si>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</si>
  <si>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</si>
  <si>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</si>
  <si>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</si>
  <si>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</si>
  <si>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</si>
  <si>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</si>
  <si>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</si>
  <si>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</si>
  <si>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</si>
  <si>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</si>
  <si>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</si>
  <si>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</si>
  <si>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733164102RT5</t>
  </si>
  <si>
    <t>Montáž potrubí měděného D 15 mm, spojovaného  lisováním, včetně dodávky a montáže závěsů</t>
  </si>
  <si>
    <t>obsahuje 1 spoj na 3 m délky délky rozvodu,bez dodávky potrubí a tvarovek, bez zednických výpomocí</t>
  </si>
  <si>
    <t>733164103RT5</t>
  </si>
  <si>
    <t>Montáž potrubí měděného D 18 mm, spojovaného  lisováním, včetně dodávky a montáže závěsů</t>
  </si>
  <si>
    <t>733164104RT5</t>
  </si>
  <si>
    <t>Montáž potrubí měděného D 22 mm, spojovaného  lisováním, včetně dodávky a montáže závěsů</t>
  </si>
  <si>
    <t>733164105RT5</t>
  </si>
  <si>
    <t>Montáž potrubí měděného D 28 mm, spojovaného  lisováním, včetně dodávky a montáže závěsů</t>
  </si>
  <si>
    <t>733164106RT5</t>
  </si>
  <si>
    <t>Montáž potrubí měděného D 35 mm, spojovaného  lisováním, včetně dodávky a montáže závěsů</t>
  </si>
  <si>
    <t>733164107RT5</t>
  </si>
  <si>
    <t>Montáž potrubí měděného D 42 mm, spojovaného  lisováním, včetně dodávky a montáže závěsů</t>
  </si>
  <si>
    <t>733164108RT5</t>
  </si>
  <si>
    <t>Montáž potrubí měděného D 54 mm, spojovaného  lisováním, včetně dodávky a montáže závěsů</t>
  </si>
  <si>
    <t>733178712T00</t>
  </si>
  <si>
    <t>Uponor fixační lišta 16</t>
  </si>
  <si>
    <t>733178713T00</t>
  </si>
  <si>
    <t>Uponor fóliová pojistka l=25mm</t>
  </si>
  <si>
    <t>286003240R</t>
  </si>
  <si>
    <t>trubka plastová otopné systémy PE-Xa; D = 16,0 mm; Di = 12,0 mm; s = 2,00 mm; teplota média max 95 °C; tlak média max 0,6 MPa; s kyslíkovou bariérou</t>
  </si>
  <si>
    <t>28600375T</t>
  </si>
  <si>
    <t>Uponor Smart S/Vario M Termopohon 24V</t>
  </si>
  <si>
    <t>28600377T</t>
  </si>
  <si>
    <t>Uponor upevňovací příchytka</t>
  </si>
  <si>
    <t>28600378T</t>
  </si>
  <si>
    <t>Uponor dilatační spára</t>
  </si>
  <si>
    <t>28600379T</t>
  </si>
  <si>
    <t xml:space="preserve">Uponor fólie s rastrem </t>
  </si>
  <si>
    <t>28600380T</t>
  </si>
  <si>
    <t>Uponor svěrné šroubení 16x2</t>
  </si>
  <si>
    <t>28600381T</t>
  </si>
  <si>
    <t>Uponor objímka červená</t>
  </si>
  <si>
    <t>28600390T</t>
  </si>
  <si>
    <t>Uponor ochranná trubka</t>
  </si>
  <si>
    <t>28600395T</t>
  </si>
  <si>
    <t>Uponor fixační oblouk 16</t>
  </si>
  <si>
    <t>551295720T</t>
  </si>
  <si>
    <t>Uponor rozdělovač vario M 8okruhů</t>
  </si>
  <si>
    <t>551295726T</t>
  </si>
  <si>
    <t>Uponor rozdělovač Vario M 7okruhů</t>
  </si>
  <si>
    <t>551295752T</t>
  </si>
  <si>
    <t>Uponor skříň rozdělovače UFH 3</t>
  </si>
  <si>
    <t>998733201R00</t>
  </si>
  <si>
    <t>Přesun hmot pro rozvody potrubí v objektech výšky do 6 m</t>
  </si>
  <si>
    <t>734191755T00</t>
  </si>
  <si>
    <t>Regulační ventil TA Hydronics TBV LF 15</t>
  </si>
  <si>
    <t>734423131T00</t>
  </si>
  <si>
    <t>Tlakoměr 0- 350kPa</t>
  </si>
  <si>
    <t>734191751T00</t>
  </si>
  <si>
    <t>Ventily regulační vyvažovací STAD DN32</t>
  </si>
  <si>
    <t>734191800T00</t>
  </si>
  <si>
    <t>Ventily regulační vyvažovací TBV NF DN20</t>
  </si>
  <si>
    <t>734215133R00</t>
  </si>
  <si>
    <t>Ventily odvzdušňovací závitové včetně dodávky materiálu automatický odvzdušňovací ventil , DN 15, PN 14, mosaz</t>
  </si>
  <si>
    <t>734221672RT3</t>
  </si>
  <si>
    <t>Ventily a kohouty regulační závitové včetně dodávky materiálu termostatická hlavice,  ,  ,  ,  ,  ,  ,</t>
  </si>
  <si>
    <t>734226212R00</t>
  </si>
  <si>
    <t>Ventily a kohouty regulační závitové včetně dodávky materiálu termostatický ventil, dvouregulační, DN 15, přímý, bronz, bez termostatické hlavice, PN 10, vnitřní závit</t>
  </si>
  <si>
    <t>734235121R00</t>
  </si>
  <si>
    <t>Ventily a kohouty uzavírací závitové včetně dodávky materiálu kulový kohout, DN 15, vnitřní-vnitřní, PN 42, mosaz</t>
  </si>
  <si>
    <t>734235122R00</t>
  </si>
  <si>
    <t>Ventily a kohouty uzavírací závitové včetně dodávky materiálu kulový kohout, DN 20, vnitřní-vnitřní, PN 42, mosaz</t>
  </si>
  <si>
    <t>734235123R00</t>
  </si>
  <si>
    <t>Ventily a kohouty uzavírací závitové včetně dodávky materiálu kulový kohout, DN 25, vnitřní-vnitřní, PN 35, mosaz</t>
  </si>
  <si>
    <t>734235124R00</t>
  </si>
  <si>
    <t>Ventily a kohouty uzavírací závitové včetně dodávky materiálu kulový kohout, DN 32, vnitřní-vnitřní, PN 35, mosaz</t>
  </si>
  <si>
    <t>734235125R00</t>
  </si>
  <si>
    <t>Ventily a kohouty uzavírací závitové včetně dodávky materiálu kulový kohout, DN 40, vnitřní-vnitřní, PN 35, mosaz</t>
  </si>
  <si>
    <t>734235126R00</t>
  </si>
  <si>
    <t>Ventily a kohouty uzavírací závitové včetně dodávky materiálu kulový kohout, DN 50, vnitřní-vnitřní, PN 35, mosaz</t>
  </si>
  <si>
    <t>734245421R00</t>
  </si>
  <si>
    <t>Ventily a klapky zpětné závitové včetně dodávky materiálu zpětná klapka, DN 15, vnitřní-vnitřní závit, PN 16, mosaz</t>
  </si>
  <si>
    <t>734245424R00</t>
  </si>
  <si>
    <t>Ventily a klapky zpětné závitové včetně dodávky materiálu zpětná klapka, DN 32, vnitřní-vnitřní závit, PN 12, mosaz</t>
  </si>
  <si>
    <t>734245425R00</t>
  </si>
  <si>
    <t>Ventily a klapky zpětné závitové včetně dodávky materiálu zpětná klapka, DN 40, vnitřní-vnitřní závit, PN 12, mosaz</t>
  </si>
  <si>
    <t>734266212R00</t>
  </si>
  <si>
    <t>Šroubení včetně dodávky materiálu uzavíratelné radiátorové šroubení regulační s vypouštěním, DN 15, rohové, PN 10, bronz</t>
  </si>
  <si>
    <t>734266426R00</t>
  </si>
  <si>
    <t>Šroubení včetně dodávky materiálu šroubení pro radiátory typu VK dvoutrubkový systém s vypouštěním, DN EK 20 x 15, rohové, PN 10, bronz</t>
  </si>
  <si>
    <t>734266446R00</t>
  </si>
  <si>
    <t>Šroubení včetně dodávky materiálu šroubení pro radiátory typu VK dvoutrubkový systém s integrovaným termostatickým ventilem, DN EK 20 x 15, rohové, PN 10, bronz</t>
  </si>
  <si>
    <t>734261301T00</t>
  </si>
  <si>
    <t>Šroubení  uzavírací k čerpadlu 6/4"</t>
  </si>
  <si>
    <t>734293312R00</t>
  </si>
  <si>
    <t>Ostatní armatury kohouty plnící a vypouštěcí včetně dodávky materiálu_x000D_
 kulový kohout vypouštěcí a napouštěcí, DN 15, PN 10, mosaz</t>
  </si>
  <si>
    <t>734295211R00</t>
  </si>
  <si>
    <t>Ostatní armatury filtry a kohouty kulové s filtrem závitové včetně dodávky materiálu filtr, DN 15, vnitřní-vnitřní závit, PN 20, mosaz</t>
  </si>
  <si>
    <t>734295214R00</t>
  </si>
  <si>
    <t>Ostatní armatury filtry a kohouty kulové s filtrem závitové včetně dodávky materiálu filtr, DN 32, vnitřní-vnitřní závit, PN 20, mosaz</t>
  </si>
  <si>
    <t>734295215R00</t>
  </si>
  <si>
    <t>Ostatní armatury filtry a kohouty kulové s filtrem závitové včetně dodávky materiálu filtr, DN 40, vnitřní-vnitřní závit, PN 20, mosaz</t>
  </si>
  <si>
    <t>734494213R00</t>
  </si>
  <si>
    <t>Stavoznaky, ochranné jímky, návarky návarky s trubkovým závitem_x000D_
 G 1/2"</t>
  </si>
  <si>
    <t>38832812R</t>
  </si>
  <si>
    <t>teploměr dvojkovový rovný; hlavice plastová; mat.stonku nerez; délka stonku 100 mm; rozsah stupnice 0 až 200 °C; měřicí rozsah  20 až 180 °C; dělení stupnice 5 °C; použití přímé měření v prům.odvětvích</t>
  </si>
  <si>
    <t>42217512T</t>
  </si>
  <si>
    <t>Směšovací klapka třícestná ESBE VRG 131 DN25 kv=10</t>
  </si>
  <si>
    <t>42217519T</t>
  </si>
  <si>
    <t>Směšovací klapka třícestná ESBE VRG 121 DN32 kv=16</t>
  </si>
  <si>
    <t>42217522T</t>
  </si>
  <si>
    <t>Směšovací klapka třícestná ESBE VRG 131 DN15, kv=1</t>
  </si>
  <si>
    <t>42217523T</t>
  </si>
  <si>
    <t>Směšovací klapka třícestná ESBE VRG 131 DN15, kv=0,4</t>
  </si>
  <si>
    <t>42217542T</t>
  </si>
  <si>
    <t>Servopohon ARA 651</t>
  </si>
  <si>
    <t>998734201R00</t>
  </si>
  <si>
    <t>Přesun hmot pro armatury v objektech výšky do 6 m</t>
  </si>
  <si>
    <t>735</t>
  </si>
  <si>
    <t>Otopná tělesa</t>
  </si>
  <si>
    <t>735149020T00</t>
  </si>
  <si>
    <t>Konvektor Koraflex FVX 080/11/20-NPORU1</t>
  </si>
  <si>
    <t>735149021T00</t>
  </si>
  <si>
    <t>Konvektor Koraflex FVX 120/11/20-NPORU1</t>
  </si>
  <si>
    <t>735149022T00</t>
  </si>
  <si>
    <t>Konvektor Koraflex FVX 160/11/20-NPORU1</t>
  </si>
  <si>
    <t>735171135R00</t>
  </si>
  <si>
    <t>Otopná tělesa koupelnová trubkové otopné těleso rovné, spodní středové připojení s roztečí 50 mm, výška 1820 mm, šířka 750 mm, průměr trubek 24 mm, objem tělesa 13,4 l</t>
  </si>
  <si>
    <t>735171328R00</t>
  </si>
  <si>
    <t>Otopná tělesa koupelnová trubkové otopné těleso rovné, spodní středové připojení s roztečí 50 mm, výška 1220 mm, šířka 600 mm, průměr trubek 20 mm, objem tělesa 5,4 l</t>
  </si>
  <si>
    <t>735171332R00</t>
  </si>
  <si>
    <t>Otopná tělesa koupelnová trubkové otopné těleso rovné, spodní středové připojení s roztečí 50 mm, výška 1500 mm, šířka 750 mm, průměr trubek 20 mm, objem tělesa 8,0 l</t>
  </si>
  <si>
    <t>735163001T00</t>
  </si>
  <si>
    <t>Těleso otopné Radik LINE VK 22/600/1200</t>
  </si>
  <si>
    <t>735163100T00</t>
  </si>
  <si>
    <t>Těleso otopné Radik LINE VK 22/900/700</t>
  </si>
  <si>
    <t>735164000T00</t>
  </si>
  <si>
    <t>Těleso otopné Radik LINE VK 11/600/400</t>
  </si>
  <si>
    <t>735164001T00</t>
  </si>
  <si>
    <t>Těleso otopné Radik LINE VK 11/600/500</t>
  </si>
  <si>
    <t>735164002T00</t>
  </si>
  <si>
    <t>Těleso otopné Radik LINE VK 11/600/600</t>
  </si>
  <si>
    <t>735164003T00</t>
  </si>
  <si>
    <t>Těleso otopné Radik LINE VK 11/600/700</t>
  </si>
  <si>
    <t>735164004T00</t>
  </si>
  <si>
    <t>Těleso otopné Radik LINE VK 11/600/800</t>
  </si>
  <si>
    <t>735164005T00</t>
  </si>
  <si>
    <t>Těleso otopné Radik LINE VK 11/600/900</t>
  </si>
  <si>
    <t>735164006T00</t>
  </si>
  <si>
    <t>Těleso otopné Radik LINE VK 11/600/1000</t>
  </si>
  <si>
    <t>735164007T00</t>
  </si>
  <si>
    <t>Těleso otopné Radik LINE VK 11/600/1100</t>
  </si>
  <si>
    <t>735164008T00</t>
  </si>
  <si>
    <t>Těleso otopné Radik LINE VK 11/600/1200</t>
  </si>
  <si>
    <t>735164500T00</t>
  </si>
  <si>
    <t>Těleso otopné Radik LINE VK 21/600/500</t>
  </si>
  <si>
    <t>735164501T00</t>
  </si>
  <si>
    <t>Těleso otopné Radik LINE VK 21/600/700</t>
  </si>
  <si>
    <t>735164502T00</t>
  </si>
  <si>
    <t>Těleso otopné Radik LINE VK 21/600/800</t>
  </si>
  <si>
    <t>735164503T00</t>
  </si>
  <si>
    <t>Těleso otopné Radik LINE VK 21/600/900</t>
  </si>
  <si>
    <t>735164504T00</t>
  </si>
  <si>
    <t>Těleso otopné Radik LINE VK 21/600/1000</t>
  </si>
  <si>
    <t>735164505T00</t>
  </si>
  <si>
    <t>Těleso otopné Radik LINE VK 21/600/1100</t>
  </si>
  <si>
    <t>735164506T00</t>
  </si>
  <si>
    <t>Těleso otopné Radik LINE VK 21/600/1200</t>
  </si>
  <si>
    <t>735164507T00</t>
  </si>
  <si>
    <t>Těleso otopné Radik LINE VK 21/600/1400</t>
  </si>
  <si>
    <t>998735201R00</t>
  </si>
  <si>
    <t>Přesun hmot pro otopná tělesa v objektech výšky do 6 m</t>
  </si>
  <si>
    <t>Konzola nosníková 30x30 2000mm</t>
  </si>
  <si>
    <t>24633211R</t>
  </si>
  <si>
    <t>tmel akrylátový; těsnicí, požární; š. spáry od 5 mm; pro interiér; expandující; barva šedá; přilnavost k materiálům beton, omítky, sádrokarton, zdivo; přetíratelný</t>
  </si>
  <si>
    <t>42310110R</t>
  </si>
  <si>
    <t>objímka ocelová dvoušroubová; vnější pr.potrubí d = 12-16 mm  1/4"; DN 8,0 mm; galvan.pozink.</t>
  </si>
  <si>
    <t>42310111R</t>
  </si>
  <si>
    <t>objímka ocelová dvoušroubová; vnější pr.potrubí d = 17-19 mm  3/8"; DN 10,0 mm; galvan.pozink.</t>
  </si>
  <si>
    <t>42310112R</t>
  </si>
  <si>
    <t>objímka ocelová dvoušroubová; vnější pr.potrubí d = 20-23 mm  1/2"; DN 15,0 mm; galvan.pozink.</t>
  </si>
  <si>
    <t>42310117R</t>
  </si>
  <si>
    <t>objímka ocelová dvoušroubová; vnější pr.potrubí d = 54-59 mm; galvan.pozink.</t>
  </si>
  <si>
    <t>914T00</t>
  </si>
  <si>
    <t>Zkouška těsnosti vytápění</t>
  </si>
  <si>
    <t>916T00</t>
  </si>
  <si>
    <t>Topná zkouška</t>
  </si>
  <si>
    <t>922T00</t>
  </si>
  <si>
    <t>Vyregulování systému</t>
  </si>
  <si>
    <t>9630T00</t>
  </si>
  <si>
    <t>Akce :</t>
  </si>
  <si>
    <t>SO01</t>
  </si>
  <si>
    <t>Položka specifikace</t>
  </si>
  <si>
    <t>Pozice</t>
  </si>
  <si>
    <t>Měrná jednotka</t>
  </si>
  <si>
    <t>Počet jednotek</t>
  </si>
  <si>
    <t>Jednotková cena</t>
  </si>
  <si>
    <t>Celková cena</t>
  </si>
  <si>
    <t>*</t>
  </si>
  <si>
    <t>Kč</t>
  </si>
  <si>
    <t>Větrání 1NP</t>
  </si>
  <si>
    <t>- společné potrubí a komponenty zař. 01, 02 a 03 vyspecifikovány u zař. 01</t>
  </si>
  <si>
    <t>01.01</t>
  </si>
  <si>
    <t>Vzduchotechnická jednotka kompaktní ve vnitřním provedení, umístěná v tech.místnosti, vertikální, regulace VAV (konstantní tlak)
Jednotka  se skládá z kapsových filtrů F7/M5, vodního ohřívače, protiproudého deskového rekuperátoru a radiálních ventilátorů s nízkoenergetickými EC motory. Dvojitý plášť z AluZinc 185 plechu s třídou korozní odolnosti C4 a vnitřní tepelnou a protihlukovou izolací z minerální vlny s tloušťkou izolace 50 mm. 
- parmetry dle tabulky výkonů</t>
  </si>
  <si>
    <t>ks</t>
  </si>
  <si>
    <t>01.02</t>
  </si>
  <si>
    <t>Regulátor variabilního průtoku se servopohonem izolovaný, ovládání 0-10V,
do potrubí 200×100mm, Vmin=200m3/h, Vmax=750m3/h</t>
  </si>
  <si>
    <t>01.03</t>
  </si>
  <si>
    <t>Regulátor variabilního průtoku se servopohonem izolovaný, ovládání 0-10V, do potrubí Ø125mm, Vmin=110m3/h, Vmax=375m3/h</t>
  </si>
  <si>
    <t>01.04</t>
  </si>
  <si>
    <t>01.05</t>
  </si>
  <si>
    <t>Regulátor variabilního průtoku se servopohonem izolovaný, ovládání 0-10V, do potrubí Ø140mm, Vmin=175m3/h, Vmax=425m3/h</t>
  </si>
  <si>
    <t>01.06</t>
  </si>
  <si>
    <t>Regulátor variabilního průtoku se servopohonem izolovaný, ovládání 0-10V, do potrubí Ø125mm, Vmin=125m3/h, Vmax=305m3/h</t>
  </si>
  <si>
    <t>01.07</t>
  </si>
  <si>
    <t>01.08</t>
  </si>
  <si>
    <t>01.09</t>
  </si>
  <si>
    <t>Čidlo CO2 0-2000 ppm, řídící signál 0-10V</t>
  </si>
  <si>
    <t>01.10</t>
  </si>
  <si>
    <t>Pružná manžeta 600×300mm</t>
  </si>
  <si>
    <t>01.11</t>
  </si>
  <si>
    <t>Plastový sifon k VZT jednotce</t>
  </si>
  <si>
    <t>01.12</t>
  </si>
  <si>
    <t>Klapka uzavírací se servem 600×300mm</t>
  </si>
  <si>
    <t>01.13</t>
  </si>
  <si>
    <t>Ovládací panel k VZT jednotce vč. kabelu (max. vzdálenost od jednotky 100m)</t>
  </si>
  <si>
    <t>01.14</t>
  </si>
  <si>
    <t>TLUMIČ SÁNÍ ČERSTVÉHO VZDUCHU:
Jádrový tlumič hluku pro osazení do  čtyrhranného vzduchotechnického potrubí. Jádra tlumičů hluku z pozinkovaného plechu s náběhy.
1×200/500/1000mm
1×200/300/1000mm
4×400/300/1000mm</t>
  </si>
  <si>
    <t>01.15</t>
  </si>
  <si>
    <t>TLUMIČ VÝTLAKU ČERSTVÉHO VZDUCHU:
Jádrový tlumič hluku pro osazení do  čtyrhranného vzduchotechnického potrubí. Jádra tlumičů hluku z pozinkovaného plechu s náběhy.
4×200/300/1000mm</t>
  </si>
  <si>
    <t>01.16</t>
  </si>
  <si>
    <t>TLUMIČ VÝTLAKU ČERSTVÉHO VZDUCHU:
Jádrový tlumič hluku pro osazení do  čtyrhranného vzduchotechnického potrubí. Jádra tlumičů hluku z pozinkovaného plechu s náběhy.
4×200/300/1500mm</t>
  </si>
  <si>
    <t>01.17</t>
  </si>
  <si>
    <t>TLUMIČ SÁNÍ ODPADNÍHO VZDUCHU:
Jádrový tlumič hluku pro osazení do  čtyrhranného vzduchotechnického potrubí. Jádra tlumičů hluku z pozinkovaného plechu s náběhy.
4×200/300/2000mm</t>
  </si>
  <si>
    <t>01.18</t>
  </si>
  <si>
    <t>TLUMIČ VÝTLAKU ODPADNÍHO VZDUCHU:
Jádrový tlumič hluku pro osazení do  čtyrhranného vzduchotechnického potrubí. Jádra tlumičů hluku z pozinkovaného plechu s náběhy.
1×200/500/2000mm
1×200/300/2000mm
4×400/300/2000mm</t>
  </si>
  <si>
    <t>01.19</t>
  </si>
  <si>
    <t>Protidešťová žaluzie 1400×800 (Aeff = 0,96m2) vč. montážního rámu</t>
  </si>
  <si>
    <t>01.20</t>
  </si>
  <si>
    <t>Výfuková hlavice 800×710mm, výška 1m se sítí</t>
  </si>
  <si>
    <t>01.21</t>
  </si>
  <si>
    <t>Regulátor konstantního průtoku do potrubí Ø100mm, V=15m3/h</t>
  </si>
  <si>
    <t>01.22</t>
  </si>
  <si>
    <t>Regulátor konstantního průtoku do potrubí Ø100mm, V=30m3/h</t>
  </si>
  <si>
    <t>01.23</t>
  </si>
  <si>
    <t>Regulátor konstantního průtoku do potrubí Ø100mm, V=40m3/h</t>
  </si>
  <si>
    <t>01.24</t>
  </si>
  <si>
    <t>Regulátor konstantního průtoku do potrubí Ø100mm, V=50m3/h</t>
  </si>
  <si>
    <t>01.25</t>
  </si>
  <si>
    <t>Regulátor konstantního průtoku do potrubí Ø100mm, V=60m3/h</t>
  </si>
  <si>
    <t>01.26</t>
  </si>
  <si>
    <t>Regulátor konstantního průtoku do potrubí Ø100mm, V=70m3/h</t>
  </si>
  <si>
    <t>01.27</t>
  </si>
  <si>
    <t>Regulátor konstantního průtoku do potrubí Ø100mm, V=80m3/h</t>
  </si>
  <si>
    <t>01.28</t>
  </si>
  <si>
    <t>Regulátor konstantního průtoku do potrubí Ø100mm, V=100m3/h</t>
  </si>
  <si>
    <t>01.29</t>
  </si>
  <si>
    <t>Regulátor konstantního průtoku do potrubí Ø125mm, V=125m3/h</t>
  </si>
  <si>
    <t>01.30</t>
  </si>
  <si>
    <t>Regulátor konstantního průtoku do potrubí Ø125mm, V=130m3/h</t>
  </si>
  <si>
    <t>01.31</t>
  </si>
  <si>
    <t>Regulátor konstantního průtoku do potrubí Ø160mm, V=180m3/h</t>
  </si>
  <si>
    <t>01.32</t>
  </si>
  <si>
    <t>Regulátor konstantního průtoku do potrubí Ø160mm, V=185m3/h</t>
  </si>
  <si>
    <t>01.33</t>
  </si>
  <si>
    <t>Regulátor konstantního průtoku do potrubí Ø160mm, V=260m3/h</t>
  </si>
  <si>
    <t>01.34</t>
  </si>
  <si>
    <t>Revizní kus pro vložení regulátoru konstatntního průtoku Ø100mm</t>
  </si>
  <si>
    <t>01.35</t>
  </si>
  <si>
    <t>Revizní kus pro vložení regulátoru konstatntního průtoku Ø125mm</t>
  </si>
  <si>
    <t>01.36</t>
  </si>
  <si>
    <t>Revizní kus pro vložení regulátoru konstatntního průtoku Ø160mm</t>
  </si>
  <si>
    <t>01.37</t>
  </si>
  <si>
    <t>Regulační klapka do kruhového potrubí s ručním ovláváním, Ø160mm</t>
  </si>
  <si>
    <t>01.38</t>
  </si>
  <si>
    <t>Regulační klapka do kruhového potrubí s ručním ovláváním, Ø125mm</t>
  </si>
  <si>
    <t>01.39</t>
  </si>
  <si>
    <t>Vyústka do kruhového potrubí, dvouřadá s regulací 300×100mm</t>
  </si>
  <si>
    <t>01.40</t>
  </si>
  <si>
    <t>Stropní tryskový difuzor pro instalaci do podhledu, jednotlivě nastavitelné trysky do libovolného úhlu (360°), RAL XXX (dle požadavku architekta), rozměr:600×600mm, připojení Ø125mm</t>
  </si>
  <si>
    <t>01.41</t>
  </si>
  <si>
    <t>Stropní tryskový difuzor pro instalaci do podhledu, jednotlivě nastavitelné trysky do libovolného úhlu (360°), RAL XXX (dle požadavku architekta), rozměr:355×355mm, připojení Ø125mm</t>
  </si>
  <si>
    <t>01.42</t>
  </si>
  <si>
    <t>Přetlaková komora pro napojení na difuzor s regulační klapkou Ø100/Ø125</t>
  </si>
  <si>
    <t>01.43</t>
  </si>
  <si>
    <t>Talířový ventil kovový, přívodní, bílý Ø100mm</t>
  </si>
  <si>
    <t>01.44</t>
  </si>
  <si>
    <t>Talířový ventil kovový, přívodní, bílý Ø125mm</t>
  </si>
  <si>
    <t>01.45</t>
  </si>
  <si>
    <t>Talířový ventil kovový, odvodní, bílý Ø100mm</t>
  </si>
  <si>
    <t>01.46</t>
  </si>
  <si>
    <t>Talířový ventil kovový, odvodní, bílý Ø125mm</t>
  </si>
  <si>
    <t>01.47</t>
  </si>
  <si>
    <t>Talířový ventil kovový, odvodní, bílý Ø200mm</t>
  </si>
  <si>
    <t>01.48</t>
  </si>
  <si>
    <t>Stěnová mřížka 200×100mm</t>
  </si>
  <si>
    <t>01.49</t>
  </si>
  <si>
    <t>Stěnová mřížka 300×100mm</t>
  </si>
  <si>
    <t>01.50</t>
  </si>
  <si>
    <t>Stěnová mřížka 400×100mm</t>
  </si>
  <si>
    <t>01.51</t>
  </si>
  <si>
    <t>Stěnová mřížka 400×200mm</t>
  </si>
  <si>
    <t>01.52</t>
  </si>
  <si>
    <t>Stěnová mřížka 600×100mm</t>
  </si>
  <si>
    <t>01.53</t>
  </si>
  <si>
    <t>Přeslechový stěnový průchod s hlukově izolovanými čelními panely 300×100mm</t>
  </si>
  <si>
    <t>01.54</t>
  </si>
  <si>
    <t>Přeslechový stěnový průchod s hlukově izolovanými čelními panely 500×100mm</t>
  </si>
  <si>
    <t>01.55</t>
  </si>
  <si>
    <t>Dveřní mřížka 300×100mm</t>
  </si>
  <si>
    <t>01.56</t>
  </si>
  <si>
    <t>Dveřní mřížka 400×100mm</t>
  </si>
  <si>
    <t>01.57</t>
  </si>
  <si>
    <t>Ohebné zvuktlumící potrubí s izolací, Ø100mm</t>
  </si>
  <si>
    <t>01.58</t>
  </si>
  <si>
    <t>Ohebné zvuktlumící potrubí s izolací, Ø125mm</t>
  </si>
  <si>
    <t>01.59</t>
  </si>
  <si>
    <t>Ohebné zvuktlumící potrubí s izolací, Ø200mm</t>
  </si>
  <si>
    <t>PK01.01</t>
  </si>
  <si>
    <t>Požární klapka 600×400mm se servopohonem s vratnou pružinou, napájení 230V</t>
  </si>
  <si>
    <t>PK01.02</t>
  </si>
  <si>
    <t>PK01.03</t>
  </si>
  <si>
    <t>Požární klapka 315×200mm se servopohonem s vratnou pružinou, napájení 230V</t>
  </si>
  <si>
    <t>PK01.04</t>
  </si>
  <si>
    <t>Požární klapka 400×200mm se servopohonem s vratnou pružinou, napájení 230V</t>
  </si>
  <si>
    <t>PK01.05</t>
  </si>
  <si>
    <t>Požární klapka Ø200mm se servopohonem s vratnou pružinou, napájení 230V</t>
  </si>
  <si>
    <t>PK01.06</t>
  </si>
  <si>
    <t>PK01.07</t>
  </si>
  <si>
    <t>Požární větrací mřížka 300×200mm se servopohonem s vratnou pružinou, napájení 230V</t>
  </si>
  <si>
    <t>PK01.08</t>
  </si>
  <si>
    <t>PK01.09</t>
  </si>
  <si>
    <t>Potrubí kruhové Spiro z oboustranně pozinkovaného plechu</t>
  </si>
  <si>
    <t>∅100 mm vč. 20% tvarovek</t>
  </si>
  <si>
    <t>∅125 mm vč. 20% tvarovek</t>
  </si>
  <si>
    <t>∅140 mm vč. 0% tvarovek</t>
  </si>
  <si>
    <t>∅160 mm vč. 20% tvarovek</t>
  </si>
  <si>
    <t>∅200 mm vč. 30% tvarovek</t>
  </si>
  <si>
    <t>Potrubí čtyřhranné skupiny I z oboustranně pozinkovaného plechu</t>
  </si>
  <si>
    <t>do obvodu 1050 mm vč. 20% tvarovek</t>
  </si>
  <si>
    <t>do obvodu 1500 mm vč. 10% tvarovek</t>
  </si>
  <si>
    <t>do obvodu 1890 mm vč. 30% tvarovek</t>
  </si>
  <si>
    <t>do obvodu 2630 mm vč. 50% tvarovek</t>
  </si>
  <si>
    <t>do obvodu 3500 mm vč. 80% tvarovek</t>
  </si>
  <si>
    <t>do obvodu 4460 mm vč. 100% tvarovek</t>
  </si>
  <si>
    <t>Tepelná izolace z minerální vlny tl.40mm s AL fólií</t>
  </si>
  <si>
    <t>Hluková izolace z minerální vlny tl.60mm s AL fólií (součinitel útlmu 0,81)</t>
  </si>
  <si>
    <t>Hluková izolace z minerální vlny tl.60mm s oplechováním (součinitel útlmu 0,81)</t>
  </si>
  <si>
    <t>Požární izolace s požární odolností 15 minut</t>
  </si>
  <si>
    <t>Požární izolace s požární odolností 30 minut</t>
  </si>
  <si>
    <t>Požární izolace s požární odolností 45 minut</t>
  </si>
  <si>
    <t>Větrání 2NP</t>
  </si>
  <si>
    <t>02.01</t>
  </si>
  <si>
    <t>02.02</t>
  </si>
  <si>
    <t>02.03</t>
  </si>
  <si>
    <t>Regulátor variabilního průtoku se servopohonem izolovaný, ovládání 0-10V, do potrubí Ø140mm, Vmin=175m3/h, Vmax=450m3/h</t>
  </si>
  <si>
    <t>02.04</t>
  </si>
  <si>
    <t>Regulátor variabilního průtoku se servopohonem izolovaný, ovládání 0-10V, do potrubí Ø140mm, Vmin=175m3/h, Vmax=400m3/h</t>
  </si>
  <si>
    <t>02.05</t>
  </si>
  <si>
    <t>Regulátor variabilního průtoku se servopohonem izolovaný, ovládání 0-10V, do potrubí Ø140mm, Vmin=175m3/h, Vmax=500m3/h</t>
  </si>
  <si>
    <t>02.06</t>
  </si>
  <si>
    <t>Regulátor variabilního průtoku se servopohonem izolovaný, ovládání 0-10V, do potrubí Ø100mm, Vmin=70m3/h, Vmax=225m3/h</t>
  </si>
  <si>
    <t>02.07</t>
  </si>
  <si>
    <t>Regulátor variabilního průtoku se servopohonem izolovaný, ovládání 0-10V, do potrubí Ø100mm, Vmin=60m3/h, Vmax=145m3/h</t>
  </si>
  <si>
    <t>02.08</t>
  </si>
  <si>
    <t>Regulátor variabilního průtoku se servopohonem izolovaný, ovládání 0-10V, do potrubí Ø125mm, Vmin=90m3/h, Vmax=300m3/h</t>
  </si>
  <si>
    <t>02.09</t>
  </si>
  <si>
    <t>02.10</t>
  </si>
  <si>
    <t>02.11</t>
  </si>
  <si>
    <t>02.12</t>
  </si>
  <si>
    <t>02.13</t>
  </si>
  <si>
    <t>02.14</t>
  </si>
  <si>
    <t>02.15</t>
  </si>
  <si>
    <t>02.16</t>
  </si>
  <si>
    <t>02.17</t>
  </si>
  <si>
    <t>02.18</t>
  </si>
  <si>
    <t>02.19</t>
  </si>
  <si>
    <t>02.20</t>
  </si>
  <si>
    <t>02.21</t>
  </si>
  <si>
    <t>02.22</t>
  </si>
  <si>
    <t>02.23</t>
  </si>
  <si>
    <t>Regulátor konstantního průtoku do potrubí Ø100mm, V=25m3/h</t>
  </si>
  <si>
    <t>02.24</t>
  </si>
  <si>
    <t>02.25</t>
  </si>
  <si>
    <t>02.26</t>
  </si>
  <si>
    <t>02.27</t>
  </si>
  <si>
    <t>02.28</t>
  </si>
  <si>
    <t>Regulátor konstantního průtoku do potrubí Ø100mm, V=90m3/h</t>
  </si>
  <si>
    <t>02.29</t>
  </si>
  <si>
    <t>Regulátor konstantního průtoku do potrubí Ø125mm, V=105m3/h</t>
  </si>
  <si>
    <t>02.30</t>
  </si>
  <si>
    <t>02.31</t>
  </si>
  <si>
    <t>Regulátor konstantního průtoku do potrubí Ø125mm, V=135m3/h</t>
  </si>
  <si>
    <t>02.32</t>
  </si>
  <si>
    <t>Regulátor konstantního průtoku do potrubí Ø160mm, V=200m3/h</t>
  </si>
  <si>
    <t>02.33</t>
  </si>
  <si>
    <t>Regulátor konstantního průtoku do potrubí Ø160mm, V=250m3/h</t>
  </si>
  <si>
    <t>02.34</t>
  </si>
  <si>
    <t>Regulátor konstantního průtoku do potrubí Ø200mm, V=320m3/h</t>
  </si>
  <si>
    <t>02.35</t>
  </si>
  <si>
    <t>02.36</t>
  </si>
  <si>
    <t>02.37</t>
  </si>
  <si>
    <t>02.38</t>
  </si>
  <si>
    <t>Revizní kus pro vložení regulátoru konstatntního průtoku Ø200mm</t>
  </si>
  <si>
    <t>02.39</t>
  </si>
  <si>
    <t>02.40</t>
  </si>
  <si>
    <t>02.41</t>
  </si>
  <si>
    <t>Regulační klapka do kruhového potrubí s ručním ovláváním, Ø100mm</t>
  </si>
  <si>
    <t>02.42</t>
  </si>
  <si>
    <t>02.43</t>
  </si>
  <si>
    <t>02.44</t>
  </si>
  <si>
    <t>02.45</t>
  </si>
  <si>
    <t>02.46</t>
  </si>
  <si>
    <t>02.47</t>
  </si>
  <si>
    <t>02.48</t>
  </si>
  <si>
    <t>Talířový ventil kovový, odvodní, bílý Ø160mm</t>
  </si>
  <si>
    <t>02.49</t>
  </si>
  <si>
    <t>02.50</t>
  </si>
  <si>
    <t>02.51</t>
  </si>
  <si>
    <t>02.52</t>
  </si>
  <si>
    <t>02.53</t>
  </si>
  <si>
    <t>02.54</t>
  </si>
  <si>
    <t>02.55</t>
  </si>
  <si>
    <t>02.56</t>
  </si>
  <si>
    <t>Dveřní mřížka 500×100mm</t>
  </si>
  <si>
    <t>02.57</t>
  </si>
  <si>
    <t>02.58</t>
  </si>
  <si>
    <t>02.59</t>
  </si>
  <si>
    <t>Ohebné zvuktlumící potrubí s izolací, Ø160mm</t>
  </si>
  <si>
    <t>02.60</t>
  </si>
  <si>
    <t>PK02.01</t>
  </si>
  <si>
    <t>PK02.02</t>
  </si>
  <si>
    <t>PK02.03</t>
  </si>
  <si>
    <t>PK02.04</t>
  </si>
  <si>
    <t>PK02.05</t>
  </si>
  <si>
    <t>PK02.06</t>
  </si>
  <si>
    <t>PK02.07</t>
  </si>
  <si>
    <t>PK02.08</t>
  </si>
  <si>
    <t>Požární klapka 355×200mm se servopohonem s vratnou pružinou, napájení 230V</t>
  </si>
  <si>
    <t>PK02.09</t>
  </si>
  <si>
    <t>∅125 mm vč. 30% tvarovek</t>
  </si>
  <si>
    <t>∅160 mm vč. 40% tvarovek</t>
  </si>
  <si>
    <t>∅200 mm vč. 20% tvarovek</t>
  </si>
  <si>
    <t>do obvodu 1500 mm vč. 20% tvarovek</t>
  </si>
  <si>
    <t>do obvodu 1890 mm vč. 40% tvarovek</t>
  </si>
  <si>
    <t>do obvodu 2630 mm vč. 80% tvarovek</t>
  </si>
  <si>
    <t>Větrání 3NP</t>
  </si>
  <si>
    <t>03.01</t>
  </si>
  <si>
    <t>03.02</t>
  </si>
  <si>
    <t>Regulátor variabilního průtoku se servopohonem izolovaný, ovládání 0-10V, do potrubí Ø125mm, Vmin=125m3/h, Vmax=325m3/h</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</si>
  <si>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</si>
  <si>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</si>
  <si>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</si>
  <si>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</si>
  <si>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</si>
  <si>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</si>
  <si>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</si>
  <si>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</si>
  <si>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</si>
  <si>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</si>
  <si>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</si>
  <si>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</si>
  <si>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</si>
  <si>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</si>
  <si>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</si>
  <si>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</si>
  <si>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</si>
  <si>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</si>
  <si>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</si>
  <si>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</si>
  <si>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</si>
  <si>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</si>
  <si>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</si>
  <si>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</si>
  <si>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</si>
  <si>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03.29</t>
  </si>
  <si>
    <t>03.31</t>
  </si>
  <si>
    <t>03.33</t>
  </si>
  <si>
    <t>Regulátor konstantního průtoku do potrubí Ø125mm, V=100m3/h</t>
  </si>
  <si>
    <t>Regulátor konstantního průtoku do potrubí Ø125mm, V=110m3/h</t>
  </si>
  <si>
    <t>03.34</t>
  </si>
  <si>
    <t>03.35</t>
  </si>
  <si>
    <t>03.36</t>
  </si>
  <si>
    <t>03.38</t>
  </si>
  <si>
    <t>Regulátor konstantního průtoku do potrubí Ø200mm, V=405m3/h</t>
  </si>
  <si>
    <t>03.39</t>
  </si>
  <si>
    <t>03.40</t>
  </si>
  <si>
    <t>03.41</t>
  </si>
  <si>
    <t>03.42</t>
  </si>
  <si>
    <t>03.43</t>
  </si>
  <si>
    <t>03.44</t>
  </si>
  <si>
    <t>Stropní tryskový difuzor pro instalaci do podhledu, jednotlivě nastavitelné trysky do libovolného úhlu (360°), RAL XXX (dle požadavku architekta), rozměr:600×600mm, připojení Ø160mm</t>
  </si>
  <si>
    <t>03.45</t>
  </si>
  <si>
    <t>03.46</t>
  </si>
  <si>
    <t>03.47</t>
  </si>
  <si>
    <t>Přetlaková komora pro napojení na difuzor s regulační klapkou Ø125/Ø160</t>
  </si>
  <si>
    <t>03.48</t>
  </si>
  <si>
    <t>03.49</t>
  </si>
  <si>
    <t>03.50</t>
  </si>
  <si>
    <t>03.51</t>
  </si>
  <si>
    <t>03.52</t>
  </si>
  <si>
    <t>03.53</t>
  </si>
  <si>
    <t>03.54</t>
  </si>
  <si>
    <t>03.55</t>
  </si>
  <si>
    <t>03.56</t>
  </si>
  <si>
    <t>03.57</t>
  </si>
  <si>
    <t>03.58</t>
  </si>
  <si>
    <t>03.59</t>
  </si>
  <si>
    <t>03.60</t>
  </si>
  <si>
    <t>03.61</t>
  </si>
  <si>
    <t>03.62</t>
  </si>
  <si>
    <t>03.63</t>
  </si>
  <si>
    <t>PK03.01</t>
  </si>
  <si>
    <t>PK03.02</t>
  </si>
  <si>
    <t>PK03.03</t>
  </si>
  <si>
    <t>PK03.04</t>
  </si>
  <si>
    <t>Požární větrací mřížka 400×200mm se servopohonem s vratnou pružinou, napájení 230V</t>
  </si>
  <si>
    <t>PK03.05</t>
  </si>
  <si>
    <t>PK03.06</t>
  </si>
  <si>
    <t>PK03.07</t>
  </si>
  <si>
    <t>PK03.08</t>
  </si>
  <si>
    <t>PK03.09</t>
  </si>
  <si>
    <t>PK03.10</t>
  </si>
  <si>
    <t>PK03.11</t>
  </si>
  <si>
    <t>PK03.12</t>
  </si>
  <si>
    <t>do obvodu 1050 mm vč. 30% tvarovek</t>
  </si>
  <si>
    <t>do obvodu 1890 mm vč. 20% tvarovek</t>
  </si>
  <si>
    <t>do obvodu 2630 mm vč. 60% tvarovek</t>
  </si>
  <si>
    <t>Větrání hlavní jídelny</t>
  </si>
  <si>
    <t>04.01</t>
  </si>
  <si>
    <t>Vzduchotechnická jednotka kompaktní ve vnitřním provedení, regulace CAV (konstantní průtok)
Kompaktní horizontální podstropní jednotka se skládá z kapsových filtrů F7/M5, vodního ohřívače, protiproudého deskového rekuperátoru a radiálních ventilátorů s nízkoenergetickými EC motory. Dvojitý plášť z AluZinc 185 plechu s třídou korozní odolnosti C4 a vnitřní tepelnou a protihlukovou izolací z minerální vlny s tloušťkou izolace 40 mm. Skříň pro řídicí systém je umístěna na boku jednotky. Jednotka je dodána s vysouvací sadou umožňující odsun revizních dvířek do strany. 
- parmetry dle tabulky výkonů</t>
  </si>
  <si>
    <t>04.02</t>
  </si>
  <si>
    <t>Pružná manžeta 500×250mm</t>
  </si>
  <si>
    <t>04.03</t>
  </si>
  <si>
    <t>Klapka uzavírací se servem 500×250mm</t>
  </si>
  <si>
    <t>04.04</t>
  </si>
  <si>
    <t>04.05</t>
  </si>
  <si>
    <t>TLUMIČ SÁNÍ ČERSTVÉHO VZDUCHU:
Jádrový tlumič hluku pro osazení do  čtyrhranného vzduchotechnického potrubí. Jádra tlumičů hluku z pozinkovaného plechu s náběhy.
1×200/300/2000mm
1×300/300/2000mm</t>
  </si>
  <si>
    <t>04.06</t>
  </si>
  <si>
    <t>TLUMIČ VÝTLAKU ČERSTVÉHO VZDUCHU:
Jádrový tlumič hluku pro osazení do  čtyrhranného vzduchotechnického potrubí. Jádra tlumičů hluku z pozinkovaného plechu s náběhy.
1×200/300/1500mm
1×300/300/1500mm</t>
  </si>
  <si>
    <t>04.07</t>
  </si>
  <si>
    <t>TLUMIČ VÝTLAKU ČERSTVÉHO VZDUCHU:
Jádrový tlumič hluku pro osazení do  čtyrhranného vzduchotechnického potrubí. Jádra tlumičů hluku z pozinkovaného plechu s náběhy.
1×200/300/1000mm
1×300/300/1000mm</t>
  </si>
  <si>
    <t>04.08</t>
  </si>
  <si>
    <t>TLUMIČ SÁNÍ ODPADNÍHO VZDUCHU:
Jádrový tlumič hluku pro osazení do  čtyrhranného vzduchotechnického potrubí. Jádra tlumičů hluku z pozinkovaného plechu s náběhy.
1×200/300/2000mm
1×300/300/2000mm</t>
  </si>
  <si>
    <t>04.09</t>
  </si>
  <si>
    <t>TLUMIČ VÝTLAKU ODPADNÍHO VZDUCHU:
Jádrový tlumič hluku pro osazení do  čtyrhranného vzduchotechnického potrubí. Jádra tlumičů hluku z pozinkovaného plechu s náběhy.
1×200/300/2000mm
1×300/300/2000mm</t>
  </si>
  <si>
    <t>04.10</t>
  </si>
  <si>
    <t>Filtrační kazeta pro tukový filtr do potrubí 500×300mm</t>
  </si>
  <si>
    <t>04.11</t>
  </si>
  <si>
    <t>Protidešťová žaluzie 500×500 (Aeff = 0,19m2) vč. montážního rámu</t>
  </si>
  <si>
    <t>04.12</t>
  </si>
  <si>
    <t>Protidešťová žaluzie 500×630 (Aeff = 0,25m2) vč. montážního rámu</t>
  </si>
  <si>
    <t>04.13</t>
  </si>
  <si>
    <t>Stropní tryskový difuzor pro instalaci do podhledu, jednotlivě nastavitelné trysky do libovolného úhlu (360°), RAL XXX (dle požadavku architekta), rozměr:600×600mm, připojení Ø250mm</t>
  </si>
  <si>
    <t>04.14</t>
  </si>
  <si>
    <t>Stropní čtvercový difuzor přisazený, RAL XXX (dle požadavku architekta), rozměr:300×300mm, připojení Ø125mm</t>
  </si>
  <si>
    <t>04.15</t>
  </si>
  <si>
    <t>04.16</t>
  </si>
  <si>
    <t>Přetlaková komora pro napojení na difuzor s regulační klapkou Ø200/Ø250</t>
  </si>
  <si>
    <t>04.17</t>
  </si>
  <si>
    <t>Digestoř 1100×900mm s tukovými filtry, připojení 1×Ø180mm</t>
  </si>
  <si>
    <t>04.18</t>
  </si>
  <si>
    <t>Digestoř 1100×1100mm s tukovými filtry, připojení 1×Ø250mm</t>
  </si>
  <si>
    <t>04.19</t>
  </si>
  <si>
    <t>04.20</t>
  </si>
  <si>
    <t>∅100 mm vč. 10% tvarovek</t>
  </si>
  <si>
    <t>∅200 mm vč. 50% tvarovek</t>
  </si>
  <si>
    <t>∅250 mm vč. 40% tvarovek</t>
  </si>
  <si>
    <t>do obvodu 1890 mm vč. 80% tvarovek</t>
  </si>
  <si>
    <t>do obvodu 2630 mm vč. 100% tvarovek</t>
  </si>
  <si>
    <t>Potrubí kruhové Spiro z oboustranně pozinkovaného plechu - TĚSNÉ</t>
  </si>
  <si>
    <t>∅180 mm vč. 10% tvarovek</t>
  </si>
  <si>
    <t>∅200 mm vč. 0% tvarovek</t>
  </si>
  <si>
    <t>∅250 mm vč. 20% tvarovek</t>
  </si>
  <si>
    <t>Potrubí čtyřhranné skupiny I z oboustranně pozinkovaného plechu - TĚSNÉ</t>
  </si>
  <si>
    <t>Tepelná izolace z minerální vlny tl.60mm s oplechováním</t>
  </si>
  <si>
    <t>5</t>
  </si>
  <si>
    <t>Neobsazené</t>
  </si>
  <si>
    <t>6</t>
  </si>
  <si>
    <t>Digestoř přípravny jídel ZŠ</t>
  </si>
  <si>
    <t>06.01</t>
  </si>
  <si>
    <t>Odsavač par komínový, šířka 600mm, 3 rychlosti, tlačítkové ovládání, halogenové osvětlení s kovovým filtrem</t>
  </si>
  <si>
    <t>06.02</t>
  </si>
  <si>
    <t>Výfuková hlavice Ø250mm</t>
  </si>
  <si>
    <t>∅160 mm vč. 10% tvarovek</t>
  </si>
  <si>
    <t>∅200 mm vč. 10% tvarovek</t>
  </si>
  <si>
    <t>∅250 mm vč. 100% tvarovek</t>
  </si>
  <si>
    <t>7</t>
  </si>
  <si>
    <t>Požární větrání CHÚC B</t>
  </si>
  <si>
    <t>07.01</t>
  </si>
  <si>
    <t>Radiální ventilátor do čtyřhranného potrubí 1000×500mm, 400V, vestavěné tepelné kontakty, stříška do exteriéru
- parametry dle tabulky výkonů</t>
  </si>
  <si>
    <t>07.02</t>
  </si>
  <si>
    <t>Servophon, 10 Nm</t>
  </si>
  <si>
    <t xml:space="preserve">ks </t>
  </si>
  <si>
    <t>07.03</t>
  </si>
  <si>
    <t>Regulační klapka s přípravou pro servopohon 1000×500mm</t>
  </si>
  <si>
    <t>07.04</t>
  </si>
  <si>
    <t>Pružná manžeta 1000×500mm</t>
  </si>
  <si>
    <t>07.05</t>
  </si>
  <si>
    <t>Protidešťová žaluzie 1250×800 (Aeff = 0,88m2) vč. montážního rámu</t>
  </si>
  <si>
    <t>07.06</t>
  </si>
  <si>
    <t xml:space="preserve">Vyústka do hranatého potrubí 1000×500 dvouřadá s regulací </t>
  </si>
  <si>
    <t>07.07</t>
  </si>
  <si>
    <t xml:space="preserve">Vyústka do hranatého potrubí 400×500 dvouřadá s regulací </t>
  </si>
  <si>
    <t>07.08</t>
  </si>
  <si>
    <t>do obvodu 1890 mm vč. 100% tvarovek</t>
  </si>
  <si>
    <t>do obvodu 3500 mm vč. 20% tvarovek</t>
  </si>
  <si>
    <t>08</t>
  </si>
  <si>
    <t>Chlazení 1NP</t>
  </si>
  <si>
    <t>08.01</t>
  </si>
  <si>
    <t>Venkovní jednotka mini VRV, 45kW</t>
  </si>
  <si>
    <t>08.02</t>
  </si>
  <si>
    <t>Vnitřní nástěnná jednotka, 1,5kW</t>
  </si>
  <si>
    <t>08.03</t>
  </si>
  <si>
    <t>08.04</t>
  </si>
  <si>
    <t>08.05</t>
  </si>
  <si>
    <t>08.06</t>
  </si>
  <si>
    <t>08.07</t>
  </si>
  <si>
    <t>Vnitřní kazetová jednotka, 2,0kW</t>
  </si>
  <si>
    <t>08.08</t>
  </si>
  <si>
    <t>08.09</t>
  </si>
  <si>
    <t>Vnitřní nástěnná jednotka, 3,2kW</t>
  </si>
  <si>
    <t>08.10</t>
  </si>
  <si>
    <t>Vnitřní nástěnná jednotka, 4,0kW</t>
  </si>
  <si>
    <t>08.11</t>
  </si>
  <si>
    <t>08.12</t>
  </si>
  <si>
    <t>08.13</t>
  </si>
  <si>
    <t>08.14</t>
  </si>
  <si>
    <t>08.15</t>
  </si>
  <si>
    <t>08.16</t>
  </si>
  <si>
    <t>Vnitřní kazetová jednotka, 2,5kW</t>
  </si>
  <si>
    <t>08.17</t>
  </si>
  <si>
    <t>Vnitřní nástěnná jednotka, 5,0kW</t>
  </si>
  <si>
    <t>08.18</t>
  </si>
  <si>
    <t>08.19</t>
  </si>
  <si>
    <t>08.20</t>
  </si>
  <si>
    <t>08.21</t>
  </si>
  <si>
    <t>Rozdělovač Cu potrubí 1</t>
  </si>
  <si>
    <t>08.22</t>
  </si>
  <si>
    <t>Rozdělovač Cu potrubí 2</t>
  </si>
  <si>
    <t>Rozdělovač Cu potrubí 3</t>
  </si>
  <si>
    <t>08.23</t>
  </si>
  <si>
    <t>Dálkový ovladač infračervený</t>
  </si>
  <si>
    <t>08.24</t>
  </si>
  <si>
    <t>Dekorační panel</t>
  </si>
  <si>
    <t>Cu potrubí vč. izolace</t>
  </si>
  <si>
    <t>Ø6,4mm</t>
  </si>
  <si>
    <t>Ø9,5mm</t>
  </si>
  <si>
    <t>Ø12,7mm</t>
  </si>
  <si>
    <t>Ø15,9mm</t>
  </si>
  <si>
    <t>Ø19,1mm</t>
  </si>
  <si>
    <t>Ø22,2mm</t>
  </si>
  <si>
    <t>Ø28,6mm</t>
  </si>
  <si>
    <t>Chladivo R410A</t>
  </si>
  <si>
    <t>09</t>
  </si>
  <si>
    <t>Chlazení 2NP</t>
  </si>
  <si>
    <t>09.01</t>
  </si>
  <si>
    <t>09.02</t>
  </si>
  <si>
    <t>09.03</t>
  </si>
  <si>
    <t>Vnitřní nástěnná jednotka, 2,5kW</t>
  </si>
  <si>
    <t>09.04</t>
  </si>
  <si>
    <t>09.05</t>
  </si>
  <si>
    <t>Vnitřní nástěnná jednotka, 2,0kW</t>
  </si>
  <si>
    <t>09.06</t>
  </si>
  <si>
    <t>09.07</t>
  </si>
  <si>
    <t>09.08</t>
  </si>
  <si>
    <t>09.09</t>
  </si>
  <si>
    <t>09.10</t>
  </si>
  <si>
    <t>09.11</t>
  </si>
  <si>
    <t>09.12</t>
  </si>
  <si>
    <t>09.13</t>
  </si>
  <si>
    <t>09.14</t>
  </si>
  <si>
    <t>09.15</t>
  </si>
  <si>
    <t>09.16</t>
  </si>
  <si>
    <t>09.17</t>
  </si>
  <si>
    <t>09.18</t>
  </si>
  <si>
    <t>09.21</t>
  </si>
  <si>
    <t>09.22</t>
  </si>
  <si>
    <t>09.23</t>
  </si>
  <si>
    <t>09.24</t>
  </si>
  <si>
    <t>10</t>
  </si>
  <si>
    <t>Chlazení 3NP</t>
  </si>
  <si>
    <t>10.01</t>
  </si>
  <si>
    <t>10.02</t>
  </si>
  <si>
    <t>10.03</t>
  </si>
  <si>
    <t>10.04</t>
  </si>
  <si>
    <t>10.05</t>
  </si>
  <si>
    <t>10.06</t>
  </si>
  <si>
    <t>10.07</t>
  </si>
  <si>
    <t>10.08</t>
  </si>
  <si>
    <t>10.09</t>
  </si>
  <si>
    <t>10.10</t>
  </si>
  <si>
    <t>10.11</t>
  </si>
  <si>
    <t>10.12</t>
  </si>
  <si>
    <t>10.13</t>
  </si>
  <si>
    <t>Vnitřní nástěnná jednotka, 6,3kW</t>
  </si>
  <si>
    <t>10.14</t>
  </si>
  <si>
    <t>10.15</t>
  </si>
  <si>
    <t>10.16</t>
  </si>
  <si>
    <t>10.17</t>
  </si>
  <si>
    <t>10.18</t>
  </si>
  <si>
    <t>10.19</t>
  </si>
  <si>
    <t>10.20</t>
  </si>
  <si>
    <t>10.21</t>
  </si>
  <si>
    <t>10.22</t>
  </si>
  <si>
    <t>11</t>
  </si>
  <si>
    <t>Větrání kotelny</t>
  </si>
  <si>
    <t>11.01</t>
  </si>
  <si>
    <t>Radiální ventilátor do čtyřhranného potrubí 400×200mm, 230V, EC motor
- parametry dle tabulky výkonů</t>
  </si>
  <si>
    <t>11.02</t>
  </si>
  <si>
    <t>Elektrický ohřívač do kruhového potrubí 400×200mm, výkon 15kW</t>
  </si>
  <si>
    <t>11.03</t>
  </si>
  <si>
    <t>Regulační klapka s ručním ovládáním 400×200mm</t>
  </si>
  <si>
    <t>11.04</t>
  </si>
  <si>
    <t>Tlumič do čtyřhranného potrubí 400×200mm, délky 950mm
(útlumový výkon Lw,TOT = 25dB)</t>
  </si>
  <si>
    <t>11.05</t>
  </si>
  <si>
    <t>Pružná manžeta 400×200mm</t>
  </si>
  <si>
    <t>11.06</t>
  </si>
  <si>
    <t>Filtrační kazeta 400×200mm vč. filtru F5</t>
  </si>
  <si>
    <t>11.07</t>
  </si>
  <si>
    <t>Protidešťová žaluzie 500×355 (Aeff = 0,12m2) vč. montážního rámu</t>
  </si>
  <si>
    <t>11.08</t>
  </si>
  <si>
    <t>Vyústka do čtyřhranného potrubí, dvouřadá s regulací 1000×200mm</t>
  </si>
  <si>
    <t>12</t>
  </si>
  <si>
    <t>Požární větrání ČCHÚC1</t>
  </si>
  <si>
    <t>- společné potrubí a komponenty zař. 12 a 14 vyspecifikovány u zař. 12</t>
  </si>
  <si>
    <t>12.01</t>
  </si>
  <si>
    <t>Radiální ventilátor do čtyřhranného potrubí 800×500mm, 400V, vestavěné tepelné kontakty, stříška do exteriéru
- parametry dle tabulky výkonů</t>
  </si>
  <si>
    <t>12.02</t>
  </si>
  <si>
    <t>12.03</t>
  </si>
  <si>
    <t>Regulační klapka s přípravou pro servopohon 800×500mm</t>
  </si>
  <si>
    <t>12.04</t>
  </si>
  <si>
    <t>Pružná manžeta 800×500mm</t>
  </si>
  <si>
    <t>12.05</t>
  </si>
  <si>
    <t>Protidešťová žaluzie 1250×630 (Aeff = 0,65m2) vč. montážního rámu</t>
  </si>
  <si>
    <t>12.06</t>
  </si>
  <si>
    <t xml:space="preserve">Vyústka do hranatého potrubí 500×300 dvouřadá s regulací </t>
  </si>
  <si>
    <t>12.07</t>
  </si>
  <si>
    <t xml:space="preserve">Vyústka do hranatého potrubí 500×800 dvouřadá s regulací </t>
  </si>
  <si>
    <t>do obvodu 1890 mm vč. 0% tvarovek</t>
  </si>
  <si>
    <t>do obvodu 2630 mm vč. 20% tvarovek</t>
  </si>
  <si>
    <t>do obvodu 4000 mm vč. 100% tvarovek</t>
  </si>
  <si>
    <t>13</t>
  </si>
  <si>
    <t>13.01</t>
  </si>
  <si>
    <t>13.02</t>
  </si>
  <si>
    <t>13.03</t>
  </si>
  <si>
    <t>13.04</t>
  </si>
  <si>
    <t>13.05</t>
  </si>
  <si>
    <t>Protidešťová žaluzie 400×355 (Aeff = 0,10m2) vč. montážního rámu</t>
  </si>
  <si>
    <t>13.06</t>
  </si>
  <si>
    <t>Vyústka do čtyřhranného potrubí, jednořadá s regulací 1000×200mm</t>
  </si>
  <si>
    <t>13.07</t>
  </si>
  <si>
    <t>Vyústka do čtyřhranného potrubí, jednořadá s regulací 300×100mm</t>
  </si>
  <si>
    <t>13.08</t>
  </si>
  <si>
    <t>13.09</t>
  </si>
  <si>
    <t>14</t>
  </si>
  <si>
    <t>Provozní větrání ČCHÚC1</t>
  </si>
  <si>
    <t>14.01</t>
  </si>
  <si>
    <t>Přívodní VZT jednotka s el. ohřevem, panelový filtr G4, dvojitý plášť z pozinkového plechu s 50mm tepelné izolace, stříška pro instalaci v exteriéru, připojení potrubí Ø200mm
- parametry dle tabulky výkonů</t>
  </si>
  <si>
    <t>14.02</t>
  </si>
  <si>
    <t>Servopohon 5Nm</t>
  </si>
  <si>
    <t>14.03</t>
  </si>
  <si>
    <t>Regulační klapka s ručním ovládáním Ø250mm</t>
  </si>
  <si>
    <t>14.04</t>
  </si>
  <si>
    <t>Tlumič do kruhového potrubí Ø250mm, délky 900mm
(útlumový výkon Lw,TOT = 29dB)</t>
  </si>
  <si>
    <t>14.05</t>
  </si>
  <si>
    <t>Rychloupínací spona  Ø200mm</t>
  </si>
  <si>
    <t>∅250 mm vč. 60% tvarovek</t>
  </si>
  <si>
    <t>Montážní a spojovací materiál</t>
  </si>
  <si>
    <t>Součet :</t>
  </si>
  <si>
    <t>Zaregulování, vyzkoušení, předávací řízení</t>
  </si>
  <si>
    <t>CELKEM BEZ  DPH:</t>
  </si>
  <si>
    <t>POZNÁMKA:
- všechny položky musí obsahovat dodávku i montáž, včetně nákladů na dopravu a manipulaci na místě, drobného spojovacího a kotvícího materiálu (např. kotvy, závěsy...)
-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 všechna zařízení, systémy rozvody, instalace a konstrukce budou oceňovány a dodávány plně funkční, tj. včetně všech komponentů, upevňovacích prvků, podpor, prostupů apod.
- do všech činností musí zhotovitel zohlednit stavební přípomoc (např. drážky, prostupy...)
- zhotovitel bere na vědomí, že musí v ceně zohlednit jak dílčí tak celkové revize, zkoušky, regulace, atd.
- zhotovitel musí v ceně zohlednit provizorní opatření vedoucí k zajištění stavby před vnějšími vlivy, zejména pak dešti
- zhotovitel musí provést na svůj náklad i zaškolení obsluhy a údržby na všech částech dodávky
- zhotovitel musí v ceně zohlednit náklady na pomocné lešení a konstrukce, které bude potřebovat pro realizaci díla</t>
  </si>
  <si>
    <t>D.1.4e - TECHNIKA PROSTŘEDÍ STAVEB - SILNOPROUDÉ INSTAL.</t>
  </si>
  <si>
    <t>Rekapitulace rozpočtu</t>
  </si>
  <si>
    <t>Základní rozpočtové náklady</t>
  </si>
  <si>
    <t>Dodávky celkem</t>
  </si>
  <si>
    <t>Montážní práce a služby celkem</t>
  </si>
  <si>
    <t>Mimostav. doprava 3.6% z dodávky</t>
  </si>
  <si>
    <t>PPV 1% obor 001-025</t>
  </si>
  <si>
    <t>PPV 6% mimo oboru 001-025</t>
  </si>
  <si>
    <t>Náklady hrazené z provozních prostředků</t>
  </si>
  <si>
    <t>Poplatek TIČR</t>
  </si>
  <si>
    <t>741 81-0003</t>
  </si>
  <si>
    <t>Revize a zkoušky</t>
  </si>
  <si>
    <t>Celkem bez DPH</t>
  </si>
  <si>
    <t>Ozn.</t>
  </si>
  <si>
    <t>Cenová soustava</t>
  </si>
  <si>
    <t>Kód
položky</t>
  </si>
  <si>
    <t>Cena
jednotková za materiál</t>
  </si>
  <si>
    <t>Cena celkem
bez DPH</t>
  </si>
  <si>
    <t>Cena
jednotková za práci</t>
  </si>
  <si>
    <t>INSTALACE</t>
  </si>
  <si>
    <t>CS ÚRS 2019 O1</t>
  </si>
  <si>
    <t>741 11-2061</t>
  </si>
  <si>
    <t>Krabice přístrojová pod omítku, bez zapojení</t>
  </si>
  <si>
    <t>KU 68-1901_KA</t>
  </si>
  <si>
    <t>741 11-2101</t>
  </si>
  <si>
    <t>Krabice odbočná pod omítku s víčkem, vč zapojení</t>
  </si>
  <si>
    <t>741 11-2352</t>
  </si>
  <si>
    <t>Odvíčkování nebo zavíčkování krabic na 2 šrouby</t>
  </si>
  <si>
    <t>460 68-0581</t>
  </si>
  <si>
    <t>Drážka pro uložení kabelu ve zdivu do 3x3 cm</t>
  </si>
  <si>
    <t>460 68-0593</t>
  </si>
  <si>
    <t>Drážka pro uložení kabelu ve zdivu do 5x7 cm</t>
  </si>
  <si>
    <t>460 71-0031</t>
  </si>
  <si>
    <t>Vyplnění a omítnutí rýh ve stěnách hloubky do 3x3 cm</t>
  </si>
  <si>
    <t>460 71-0043</t>
  </si>
  <si>
    <t>Vyplnění a omítnutí rýh ve stěnách hloubky do 5x7 cm</t>
  </si>
  <si>
    <t>460 68-0401</t>
  </si>
  <si>
    <t>Vysekání kapes pro přístroje</t>
  </si>
  <si>
    <t>460 68-0163</t>
  </si>
  <si>
    <r>
      <t>Průvrt v cihelném zdivu do 0,0225m</t>
    </r>
    <r>
      <rPr>
        <vertAlign val="superscript"/>
        <sz val="9"/>
        <rFont val="Arial"/>
        <family val="2"/>
        <charset val="238"/>
      </rPr>
      <t>2</t>
    </r>
    <r>
      <rPr>
        <sz val="9"/>
        <rFont val="Arial"/>
        <family val="2"/>
        <charset val="238"/>
      </rPr>
      <t>, tloušťky do 45 cm</t>
    </r>
  </si>
  <si>
    <t>741 92-0031</t>
  </si>
  <si>
    <t>Protipožární systémové ucpávky do 1m2</t>
  </si>
  <si>
    <t>741 12-0001</t>
  </si>
  <si>
    <t>H07V-K 6</t>
  </si>
  <si>
    <t>741 12-0003</t>
  </si>
  <si>
    <t>H07V-K 10</t>
  </si>
  <si>
    <t>H07V-K 16</t>
  </si>
  <si>
    <t>741 12-0005</t>
  </si>
  <si>
    <t>H07V-K 25</t>
  </si>
  <si>
    <t>741 12-2011</t>
  </si>
  <si>
    <t>1-CXKH-R-J 2x1.5</t>
  </si>
  <si>
    <t>741 12-2015</t>
  </si>
  <si>
    <t xml:space="preserve">1-CXKH-R-J 3x1,5 </t>
  </si>
  <si>
    <t>741 12-2016</t>
  </si>
  <si>
    <t>1-CXKH-R-J 3x2.5</t>
  </si>
  <si>
    <t>1-CXKH-R-J 3x4</t>
  </si>
  <si>
    <t>741 12-2021</t>
  </si>
  <si>
    <t>1-CXKH-R-J 4x1.5</t>
  </si>
  <si>
    <t>741 12-2031</t>
  </si>
  <si>
    <t>1-CXKH-R-J 5x1.5</t>
  </si>
  <si>
    <t>1-CXKH-R-J 5x2.5</t>
  </si>
  <si>
    <t>741 13-2032</t>
  </si>
  <si>
    <t>1-CXKH-R-J 5x4</t>
  </si>
  <si>
    <t>1-CXKH-R-J 5x6</t>
  </si>
  <si>
    <t>741 12-2033</t>
  </si>
  <si>
    <t>1-CXKH-R-J 5x10</t>
  </si>
  <si>
    <t>741 12-2223</t>
  </si>
  <si>
    <t>1-CXKH-R-J 5x25</t>
  </si>
  <si>
    <t>741 12-2225</t>
  </si>
  <si>
    <t>1-CXKH-R-J 5x35</t>
  </si>
  <si>
    <t>741 12-2226</t>
  </si>
  <si>
    <t>1-CXKH-R-J 5x70</t>
  </si>
  <si>
    <t>741 12-2227</t>
  </si>
  <si>
    <t>1-CXKH-R-J 3x120+70</t>
  </si>
  <si>
    <t>1-CXKH-V-O 2x1.5 P60-R</t>
  </si>
  <si>
    <t>1-CXKH-V-J 3x1.5 P60-R</t>
  </si>
  <si>
    <t>1-CXKH-V-J 5x2.5 P60-R</t>
  </si>
  <si>
    <t>1-CXKH-V-J 5x4 P60-R</t>
  </si>
  <si>
    <t>1-CXKH-V-J 5x6 P60-R</t>
  </si>
  <si>
    <t>CYKY-J 3x120+70</t>
  </si>
  <si>
    <t>741 12-4701</t>
  </si>
  <si>
    <t>J-H(St)H 2x2x0.8</t>
  </si>
  <si>
    <t>741 91-0412</t>
  </si>
  <si>
    <t>Kabelový žlab 60x200, drátěný</t>
  </si>
  <si>
    <t>LHD 40X20 HD</t>
  </si>
  <si>
    <t>Kabelový žlab 60x100, drátěný</t>
  </si>
  <si>
    <t>Kabelový žlab 60x60, drátěný</t>
  </si>
  <si>
    <t>Matice šestihranná</t>
  </si>
  <si>
    <t>Spojky pro kabelové žlaby</t>
  </si>
  <si>
    <t>Kotva pro kabelové žlaby zatloukací do stropu</t>
  </si>
  <si>
    <t>Tyč závitová - 0,5m na jeden závěs</t>
  </si>
  <si>
    <t>Závěs</t>
  </si>
  <si>
    <t>Závěs středový</t>
  </si>
  <si>
    <t>CS ÚRS 2018 O1</t>
  </si>
  <si>
    <t>741 91-0611</t>
  </si>
  <si>
    <t>Příchytka kabelová kovová - protipožární, nastřelovací</t>
  </si>
  <si>
    <t>741 31-0201</t>
  </si>
  <si>
    <t>Spínač jednopólový pro zapuštěnou montáž, řazení č. 1, komplet, vč. zapojení</t>
  </si>
  <si>
    <t>3559-A01345</t>
  </si>
  <si>
    <t>741 31-0231</t>
  </si>
  <si>
    <t>Spínač sériový pro zapuštěnou montáž, řazení č. 5, komplet, vč. zapojení</t>
  </si>
  <si>
    <t>3559-A05345</t>
  </si>
  <si>
    <t>741 31-0233</t>
  </si>
  <si>
    <t>Přepínač střídavý pro zapuštěnou montáž, řazení č. 6, komplet, vč. zapojení</t>
  </si>
  <si>
    <t>3559-A06345</t>
  </si>
  <si>
    <t>Přepínač střídavý dvojitý pro zapuštěnou montáž, řazení č. 6+6, komplet, vč. zapojení</t>
  </si>
  <si>
    <t>741 31-0031</t>
  </si>
  <si>
    <t>Spínač jednopólový pro zapuštěnou montáž IP44, řazení č. 1, komplet, vč. zapojení</t>
  </si>
  <si>
    <t>3558A-06940 B</t>
  </si>
  <si>
    <t>741 31-0112</t>
  </si>
  <si>
    <t>Ovladač zapínací pro zapuštěnou montáž, řazení č. 1/0, komplet vč. zapojení</t>
  </si>
  <si>
    <t>Ovladač zapínací pro zapuštěnou montáž, řazení č. 1/0+1/0, komplet vč. zapojení</t>
  </si>
  <si>
    <t>741 31-1004</t>
  </si>
  <si>
    <t>Čidlo pohybu pro stropní montáž - oblast zachycení kužel, na podlaze min, poloměr 4m</t>
  </si>
  <si>
    <t>Čidlo stropní PIR a čidlo intenzity osvětlení</t>
  </si>
  <si>
    <t>Modul vstupů pro 4 bezpotenciálové kontakty</t>
  </si>
  <si>
    <t>Modul vstupů pro 8 bezpotenciálových kontaktů</t>
  </si>
  <si>
    <t>Snímač povětrnostních údajů, venkovní montáž</t>
  </si>
  <si>
    <t>741 31-3042</t>
  </si>
  <si>
    <t>Zásuvka jednonásobná s ochrannými clonkami 16 A, 230 V, pro zapuštěnou montáž, komplet, vč. zapojení</t>
  </si>
  <si>
    <t>5519A-A02357 B</t>
  </si>
  <si>
    <t>741 31-3044</t>
  </si>
  <si>
    <t>Zásuvka dvojitá s horní natočenou dotinou s ochrannými clonkami 16 A, 230 V, pro zapuštěnou montáž, komplet, vč. zapojení</t>
  </si>
  <si>
    <t>Zásuvka jednonásobná s ochrannými clonkami, s přepěťovou ochranou, 16 A, 230 V, pro zapuštěnou montáž, komplet, vč. zapojení</t>
  </si>
  <si>
    <t>5599A-A02357 B</t>
  </si>
  <si>
    <t>Zásuvka dvojitá s horní natočenou dutinou s ochrannými clonkami, s přepěťovou ochranou, 16 A, 230 V, pro zapuštěnou montáž, komplet, vč. zapojení</t>
  </si>
  <si>
    <t>741 31-3083</t>
  </si>
  <si>
    <t>Zásuvka jednonásobná s ochrannými clonkami, s víčkem, IP44, 16 A, 230 V, pro zapuštěnou montáž, komplet, vč. zapojení</t>
  </si>
  <si>
    <t>5518A-2999 B</t>
  </si>
  <si>
    <t>741 31-3351</t>
  </si>
  <si>
    <t>Zásuvka vestavná 5P 16A IP44, zapuštěná, s víčkem a instalační krabicí, vč. zapojení</t>
  </si>
  <si>
    <t>D4125</t>
  </si>
  <si>
    <t>Podlahová krabice - pro 6x zásuvka 230V 45x45, 1x zásuvk s přepěťovou ochranou 45x45, 2x zásuvka SLP 22,5x45, komplet vč. montáže a zapojení</t>
  </si>
  <si>
    <t>D331.1010-2</t>
  </si>
  <si>
    <t>Sporáková přípojka 400V, 16A s doutnavkou, vč. zapojení</t>
  </si>
  <si>
    <t>Spínač 3-pólový, páčkový,  400V, 16A, IP44, vč. zapojení</t>
  </si>
  <si>
    <t>741 31-3352</t>
  </si>
  <si>
    <t>Spínač 3-pólový, páčkový,  400V, 25A, IP44, vč. zapojení</t>
  </si>
  <si>
    <t>Spínač 3-pólový, páčkový,  400V, 32A, IP44, vč. zapojení</t>
  </si>
  <si>
    <t>741 31-3353</t>
  </si>
  <si>
    <t>Spínač 3-pólový, páčkový,  400V, 40A, IP44, vč. zapojení</t>
  </si>
  <si>
    <t>A</t>
  </si>
  <si>
    <t>741 37-2062</t>
  </si>
  <si>
    <t>sv. přisazené LED 104W/4K, d=950, stmívatelné DALI, Opál, těleso AL slitina, různé barevné provedení, přívod 5Cx1,5mm</t>
  </si>
  <si>
    <t>ZCLED3GSPORT2-47L840/2B</t>
  </si>
  <si>
    <t>A1</t>
  </si>
  <si>
    <t>741 37-2061</t>
  </si>
  <si>
    <t>sv. přisazené LED 48W/4K, d=650, stmívatelné DALI, Opál, těleso AL slitina, různé barevné provedení, přívod 5Cx1,5mm</t>
  </si>
  <si>
    <t xml:space="preserve">ZCLED3GSPORT2-47L840/2B+NZ </t>
  </si>
  <si>
    <t>A2</t>
  </si>
  <si>
    <t>sv. přisazené LED 19W/4K, d=400, stmívatelné DALI, Opál, těleso AL slitina, různé barevné provedení, přívod 5Cx1,5mm</t>
  </si>
  <si>
    <t>ZCLED3G53L840/FLAT250MIKRO-C</t>
  </si>
  <si>
    <t>B</t>
  </si>
  <si>
    <t>sv. závěsné LED 142W/4K, = 4826mm, opal, různé barevné provedení, stmívatelné DALI, přívod 5Cx1,5mm</t>
  </si>
  <si>
    <t>B1</t>
  </si>
  <si>
    <t>sv. nástěnné LED 80W/K, l= 2700mm, opal, různé barevné provedení, stmívatelné DALI, přívod 5Cx1,5mm</t>
  </si>
  <si>
    <t>ZCLED3G32L840/FLAT250-OPAL</t>
  </si>
  <si>
    <t>C</t>
  </si>
  <si>
    <t>741 37-2112</t>
  </si>
  <si>
    <t>sv. vestavné LED 32W/4K, opal, různé barevné provedení, stmívatelné DALI, přívod 5Cx1,5mm</t>
  </si>
  <si>
    <t>D</t>
  </si>
  <si>
    <t>sv. nástěnné LED 126,87W/4K, opálové, l=5850mm</t>
  </si>
  <si>
    <t>ZCLED3G32L840/ASHR</t>
  </si>
  <si>
    <t>E</t>
  </si>
  <si>
    <t>sv. závěsné LED 27W/4K, IP44, různé barevné provedení</t>
  </si>
  <si>
    <t>ZCLED3G25Q840/FLAT325-OPAL 20181022-02</t>
  </si>
  <si>
    <t>F</t>
  </si>
  <si>
    <t>741 37-2111</t>
  </si>
  <si>
    <t>sv. vestavné LED 22W/4K, barva bílá, d=260mm, IP43</t>
  </si>
  <si>
    <t>ZCLED3G30L840/W1,2-PC-IP66</t>
  </si>
  <si>
    <t>F1</t>
  </si>
  <si>
    <t>sv. vestavné LED 10W/4K, barva bílá, d=153mm, IP43</t>
  </si>
  <si>
    <t>F3</t>
  </si>
  <si>
    <t>sv. vestavné LED 15W/4K, barva bílá, d=260mm, IP54</t>
  </si>
  <si>
    <t>DELIA_2 LED-1L16C07KN83_PM23 4000</t>
  </si>
  <si>
    <t>G</t>
  </si>
  <si>
    <t>sv. přisazené LED 38W/4K, IP44, opal</t>
  </si>
  <si>
    <t>J</t>
  </si>
  <si>
    <t>sv. závěsné LED 213W/4K d= 2300mm, různé barevné provedení, stmívatelné DALI, přívod 5Cx1,5mm</t>
  </si>
  <si>
    <t>SL2MNM42D1C3A</t>
  </si>
  <si>
    <t>K</t>
  </si>
  <si>
    <t>sv. přisazené LED 50W/4K, opálový difuzor, stmívatelné DALI, přívod 5Cx1,5mm</t>
  </si>
  <si>
    <t>M</t>
  </si>
  <si>
    <t>sv. vestavné LED 46W/3000K, 4095lm, do kazet. stropu,  597x597x70mm, IP54</t>
  </si>
  <si>
    <t>SL2MNM65D1C3A</t>
  </si>
  <si>
    <t>N</t>
  </si>
  <si>
    <t>741 37-0034</t>
  </si>
  <si>
    <t>sv. přisazené stropní nástěnné nouzové 7xLED 3h, praporek, CBS 3hod</t>
  </si>
  <si>
    <t>N.p</t>
  </si>
  <si>
    <t>příslušenství pro vestavbu</t>
  </si>
  <si>
    <t>N1</t>
  </si>
  <si>
    <t>sv. vestavné protipanické LED, koridor, CBS 3hod</t>
  </si>
  <si>
    <t>N2</t>
  </si>
  <si>
    <t>sv. vestavné protipanické LED, open space, CBS 3hod</t>
  </si>
  <si>
    <t>N3</t>
  </si>
  <si>
    <t>sv. přisazené protipanické LED venkovní, open space, CBS 3hod, IP44</t>
  </si>
  <si>
    <t>CBS doba svícení při výpadku něpětí v síti 3hod, monitoring jednotlivých okruhů</t>
  </si>
  <si>
    <t>O</t>
  </si>
  <si>
    <t>sv. zavěsné LED 65W/4K, mikroprisma, stmívatelné DALI, přívod 5Cx1,5mm</t>
  </si>
  <si>
    <t>P</t>
  </si>
  <si>
    <t>sv. závěsné E27, d=1100mm, bílé, designové</t>
  </si>
  <si>
    <t>P1</t>
  </si>
  <si>
    <t>sv. závěsné E27, d=800mm, bílé, designové</t>
  </si>
  <si>
    <t>P2</t>
  </si>
  <si>
    <t>sv. závěsné E27, d=500mm, bílé, designové</t>
  </si>
  <si>
    <t>V</t>
  </si>
  <si>
    <t>Velkoformátová fólie 6,9 m2, plošně podsvětlena, stmívatelná DALI, trafa externě, přívod 5Cx2,5mm</t>
  </si>
  <si>
    <t>V.p</t>
  </si>
  <si>
    <t>převodník DALI PWM, 12A</t>
  </si>
  <si>
    <t>trafo 240VA 24V</t>
  </si>
  <si>
    <t>V.z</t>
  </si>
  <si>
    <t>LED posvětlení o příkonu 200W</t>
  </si>
  <si>
    <r>
      <t>Vývod pro kabel</t>
    </r>
    <r>
      <rPr>
        <sz val="9"/>
        <rFont val="Arial"/>
        <family val="2"/>
        <charset val="238"/>
      </rPr>
      <t xml:space="preserve"> –  bez zapojení</t>
    </r>
  </si>
  <si>
    <t>741 33-0371</t>
  </si>
  <si>
    <t>Bezpečnostní tlačítko hřibové, červené</t>
  </si>
  <si>
    <t>Bezpečnostní vypínač "TOTAL STOP", červený, pod sklem, 3-patrový, požárně odolné</t>
  </si>
  <si>
    <t>Bezpečnostní vypínač "CENTRAL STOP", červený, pod sklem, 1-patrový, požárně odolné</t>
  </si>
  <si>
    <t>Patrové tlačítko, řazení 1/0, červené, pod sklem, požárně odolné</t>
  </si>
  <si>
    <t>HZS2221</t>
  </si>
  <si>
    <t>Demontáž</t>
  </si>
  <si>
    <t>Koordinace</t>
  </si>
  <si>
    <t>Pomocné práce</t>
  </si>
  <si>
    <t>Drobný materiál</t>
  </si>
  <si>
    <t>0</t>
  </si>
  <si>
    <t>Mezisoučet:</t>
  </si>
  <si>
    <t>ROZVÁDĚČ RH</t>
  </si>
  <si>
    <t>741 21-0201</t>
  </si>
  <si>
    <t>Oceloplechový skříňový rozváděč 2 pole, VxŠxH = 2000x1600(2x800)x400mm</t>
  </si>
  <si>
    <t>FW52US1</t>
  </si>
  <si>
    <t>741 32-0205</t>
  </si>
  <si>
    <t>Hlavní jistič 3 pólový 630A</t>
  </si>
  <si>
    <t>741 33-0805</t>
  </si>
  <si>
    <t>Podpěťová spoušť</t>
  </si>
  <si>
    <t>741 32-0105</t>
  </si>
  <si>
    <t>Jistič 1 pólový 10A, char. B</t>
  </si>
  <si>
    <t>NBN110</t>
  </si>
  <si>
    <t>Jistič 1 pólový 10A, char. C</t>
  </si>
  <si>
    <t>Jistič 1 pólový 16A, char. B</t>
  </si>
  <si>
    <t>NBN116</t>
  </si>
  <si>
    <t>741 32-0175</t>
  </si>
  <si>
    <t>Jistič 3 pólový 25A, char. B</t>
  </si>
  <si>
    <t>Jistič 3 pólový 32A, char. B</t>
  </si>
  <si>
    <t>Jistič 3 pólový 63A, char. B</t>
  </si>
  <si>
    <t>741 32-0202</t>
  </si>
  <si>
    <t>Jistič výkonový 3 pólový 125A, char. B</t>
  </si>
  <si>
    <t>741 32-1043</t>
  </si>
  <si>
    <t>Proudový chránič 4 pólový, 63 A, 30 mA</t>
  </si>
  <si>
    <t>CDA440D</t>
  </si>
  <si>
    <t>741 32-2012</t>
  </si>
  <si>
    <t>Přepěťová ochrana kombinovaná typ 1 + 2, LPL II typ SPC 25/3+0</t>
  </si>
  <si>
    <t>741 31-2501</t>
  </si>
  <si>
    <t>Pojistkový odpínač 32A, 1p pro poj. 10x38</t>
  </si>
  <si>
    <t>LR703</t>
  </si>
  <si>
    <t>741 32-0041</t>
  </si>
  <si>
    <t>Pojistka válcová gG10x38 6A</t>
  </si>
  <si>
    <t>741 31-2502</t>
  </si>
  <si>
    <t>Pojistkový odpínač 160A, 3p pro nožové poj. vel. 00</t>
  </si>
  <si>
    <t>741 32-0042</t>
  </si>
  <si>
    <t>Pojistka nožová, vel. 00, 25A, char. gG</t>
  </si>
  <si>
    <t>Pojistka nožová, vel. 00, 40A, char. gG</t>
  </si>
  <si>
    <t>Pojistka nožová, vel. 00, 100A, char. gG</t>
  </si>
  <si>
    <t>Pojistka nožová, vel. 00, 125A, char. gG</t>
  </si>
  <si>
    <t>Pojistka nožová, vel. 00, 160A, char. gG</t>
  </si>
  <si>
    <t>Pojistkový odpínač 250A, 3p pro nožové poj. vel. 1</t>
  </si>
  <si>
    <t>Pojistka nožová, vel. 1, 20A, char. gG</t>
  </si>
  <si>
    <t>741 33-0032</t>
  </si>
  <si>
    <t>Stykač modulový 20A, 230VAC, 1 spínací kontakt, cívka 230V</t>
  </si>
  <si>
    <t>741 33-0052</t>
  </si>
  <si>
    <t>Stykač modulový 20A, 230VAC, 3 spínací kontakty, cívka 230V</t>
  </si>
  <si>
    <t>741 35-0201</t>
  </si>
  <si>
    <t>Měřící transformátor proudu 400/5A, 10VA</t>
  </si>
  <si>
    <t>741 33-0331</t>
  </si>
  <si>
    <t>Signální hlavice na dveře rozvodnice</t>
  </si>
  <si>
    <t>Ovládací hlavice na dveře rozvodnice</t>
  </si>
  <si>
    <t>741 33-0336</t>
  </si>
  <si>
    <t>Upevňovací adaptér, čelní montáž</t>
  </si>
  <si>
    <t>741 13-0021</t>
  </si>
  <si>
    <t>Ukončení vodičů na PE a N svorkovnici do 2,5 mm2</t>
  </si>
  <si>
    <t>741 13-0023</t>
  </si>
  <si>
    <t>Ukončení vodičů na PE a N svorkovnici do 6 mm2</t>
  </si>
  <si>
    <t>741 13-0024</t>
  </si>
  <si>
    <t>Ukončení vodičů na PE a N svorkovnici do 10 mm2</t>
  </si>
  <si>
    <t>741 13-0025</t>
  </si>
  <si>
    <t>Ukončení vodičů na PE a N svorkovnici do 16 mm2</t>
  </si>
  <si>
    <t>741 13-0026</t>
  </si>
  <si>
    <t>Ukončení vodičů na PE a N svorkovnici do 25 mm2</t>
  </si>
  <si>
    <t>741 13-0027</t>
  </si>
  <si>
    <t>Ukončení vodičů na PE a N svorkovnici do 35 mm2</t>
  </si>
  <si>
    <t>741 13-0031</t>
  </si>
  <si>
    <t>Ukončení vodičů na PE a N svorkovnici do 70 mm2</t>
  </si>
  <si>
    <t>741 42-0083</t>
  </si>
  <si>
    <t>Umístění bezpečnostních tabulek</t>
  </si>
  <si>
    <t>Z998</t>
  </si>
  <si>
    <t>Kompletace rozváděče</t>
  </si>
  <si>
    <t>Rozváděč kompenzace</t>
  </si>
  <si>
    <t>Celkem za rozváděč RH:</t>
  </si>
  <si>
    <t>ROZVÁDĚČ R1</t>
  </si>
  <si>
    <t>741 21-0003</t>
  </si>
  <si>
    <t>Oceloplechový rozváděč pro vestavnou montáž, 216 modulů, bílý</t>
  </si>
  <si>
    <t>460 68-0485</t>
  </si>
  <si>
    <t>Vysekání kapes a výklenků ve zdivu cihelném pro elinstalační zařízení</t>
  </si>
  <si>
    <r>
      <t>m</t>
    </r>
    <r>
      <rPr>
        <vertAlign val="superscript"/>
        <sz val="9"/>
        <rFont val="Arial"/>
        <family val="2"/>
        <charset val="238"/>
      </rPr>
      <t>3</t>
    </r>
  </si>
  <si>
    <t>741 32-0415</t>
  </si>
  <si>
    <t>Hlavní vypínač 4 pólový 40A</t>
  </si>
  <si>
    <t>SBN440</t>
  </si>
  <si>
    <t>741 32-0165</t>
  </si>
  <si>
    <t>Jistič 3 pólový 10A, char. C</t>
  </si>
  <si>
    <t>NBN316</t>
  </si>
  <si>
    <t>741 32-1003</t>
  </si>
  <si>
    <t>Proudový chránič s jističem 2 pólový 10 A, 30 mA</t>
  </si>
  <si>
    <t>ADA510D</t>
  </si>
  <si>
    <t>Proudový chránič 4 pólový, 40 A, 30 mA</t>
  </si>
  <si>
    <t>Pojistkový odpínač 125A, 3p pro poj. 22x58</t>
  </si>
  <si>
    <t>Pojistka válcová gG22x58 125A</t>
  </si>
  <si>
    <t>Pojistkový odpínač 35A, 3p pro poj. 10x38</t>
  </si>
  <si>
    <t>Pojistka válcová gG10x38 125A</t>
  </si>
  <si>
    <t>741 32-2061</t>
  </si>
  <si>
    <t>Svodič přepětí typ 2, LPL II typ 275/3+1</t>
  </si>
  <si>
    <t>Modul výkonového relé 16 kanálů x 10 A</t>
  </si>
  <si>
    <t>Modul kontroléru sběrnice DALI</t>
  </si>
  <si>
    <t>Modul zdroje 960 mA</t>
  </si>
  <si>
    <t>Modul liniové spojky KNX</t>
  </si>
  <si>
    <t>Modul brány Ethernet</t>
  </si>
  <si>
    <t>Celkem za rozváděč R1:</t>
  </si>
  <si>
    <t>ROZVÁDĚČ R2</t>
  </si>
  <si>
    <t>Oceloplechový rozváděč pro vestavnou montáž, 240 modulů, bílý</t>
  </si>
  <si>
    <t>741 32-0425</t>
  </si>
  <si>
    <t>Hlavní vypínač 4 pólový 125A s podpěťovou spouští</t>
  </si>
  <si>
    <t>Jistič 1 pólový 6A, char. B</t>
  </si>
  <si>
    <t>Jistič 3 pólový 16A, char. B</t>
  </si>
  <si>
    <t>Proudový chránič s jističem 2 pólový 16 A, 30 mA</t>
  </si>
  <si>
    <t>Pojistka válcová gG22x58 50A</t>
  </si>
  <si>
    <t>741 13-0022</t>
  </si>
  <si>
    <t>Ukončení vodičů na PE a N svorkovnici do 4 mm2</t>
  </si>
  <si>
    <t>Celkem za rozváděč R2:</t>
  </si>
  <si>
    <t>ROZVÁDĚČ R3</t>
  </si>
  <si>
    <t>Oceloplechový rozváděč pro vestavnou montáž, 340 modulů, bílý</t>
  </si>
  <si>
    <t>741 32-0435</t>
  </si>
  <si>
    <t>Hlavní vypínač 4 pólový 250A s podpěťovou spouští</t>
  </si>
  <si>
    <t>Jistič 1 pólový 16A, char. C</t>
  </si>
  <si>
    <t>Jistič 3 pólový 40A, char. B</t>
  </si>
  <si>
    <t>Pojistka válcová gG22x58 63A</t>
  </si>
  <si>
    <t>741 35-0011</t>
  </si>
  <si>
    <t>Zroj domovního telefonu (dodávka SLP)</t>
  </si>
  <si>
    <t>Celkem za rozváděč R3:</t>
  </si>
  <si>
    <t>ROZVÁDĚČ R4</t>
  </si>
  <si>
    <t>Celkem za rozváděč R4:</t>
  </si>
  <si>
    <t>ROZVÁDĚČ R5</t>
  </si>
  <si>
    <t>Oceloplechový rozváděč pro vestavnou montáž, 288 modulů, bílý</t>
  </si>
  <si>
    <t>Hlavní vypínač 4 pólový 100A</t>
  </si>
  <si>
    <t>Modul výkonového relé 12 kanálů x 10 A</t>
  </si>
  <si>
    <t>Celkem za rozváděč R5:</t>
  </si>
  <si>
    <t>ROZVÁDĚČ R6</t>
  </si>
  <si>
    <t>Stanice povětrnostní řadová</t>
  </si>
  <si>
    <t>Celkem za rozváděč R6:</t>
  </si>
  <si>
    <t>ROZVÁDĚČ RP0</t>
  </si>
  <si>
    <t>741 21-0002</t>
  </si>
  <si>
    <t>Oceloplechový rozváděč pro vestavnou montáž, 72 modulů, bílý</t>
  </si>
  <si>
    <t>Hlavní vypínač 4 pólový 63A</t>
  </si>
  <si>
    <t>Jistič 1 pólový 6A, char. C</t>
  </si>
  <si>
    <t>Jistič 3 pólový 16A, char. C</t>
  </si>
  <si>
    <t>Jistič 3 pólový 63A, char. C</t>
  </si>
  <si>
    <t>Stykač modulový 20A, 230VAC, 1 rozpínací kontakt, cívka 230V</t>
  </si>
  <si>
    <t>UPS, 45kVA/36kW, 400V, 45min, vč. analizátoru stavu sítě</t>
  </si>
  <si>
    <t>Celkem za rozváděč RP0:</t>
  </si>
  <si>
    <t>ROZVÁDĚČ ELEKTROMĚROVÝ RE</t>
  </si>
  <si>
    <t>Elektroměrový rozváděč pro nepřímé měření, 1-sazbový, vestavný, instalace nad sebou</t>
  </si>
  <si>
    <r>
      <t>m</t>
    </r>
    <r>
      <rPr>
        <vertAlign val="superscript"/>
        <sz val="9"/>
        <rFont val="Arial"/>
        <family val="2"/>
      </rPr>
      <t>3</t>
    </r>
  </si>
  <si>
    <t>Hlavní jistič 3 pólový 630A, nastaveno max. 400A</t>
  </si>
  <si>
    <t>Měřící transformátory proudu 400A, 0,5S, 10VA</t>
  </si>
  <si>
    <t>Celkem za rozváděč RE:</t>
  </si>
  <si>
    <t>x</t>
  </si>
  <si>
    <t>BLESKOSVOD A UZEMNĚNÍ</t>
  </si>
  <si>
    <t>Izolovaný vodič s ekvivalentem s=75cm, připravený pro uložení vně podpůrné trubky, délka 6m</t>
  </si>
  <si>
    <t>Izolovaný vodič s ekvivalentem s=75cm, připravený pro uložení vně podpůrné trubky, délka 7m</t>
  </si>
  <si>
    <t>741 42-0002</t>
  </si>
  <si>
    <t>Izolovaný vodič s ekvivalentem s=75cm, 20mm, vč. montáže podpěr</t>
  </si>
  <si>
    <t>Prvek pro ukončení izolovaného vodič 20mm a připojení na svorky</t>
  </si>
  <si>
    <t>Sada pro upevnění izolovaného vodiče na podpůrné trubce</t>
  </si>
  <si>
    <t>741 42-0021</t>
  </si>
  <si>
    <t>Svorka pro oblast koncovky</t>
  </si>
  <si>
    <t>741 42-0011</t>
  </si>
  <si>
    <t>Vodič vedení AlMgSi d=8 mm, bez montáže podpěr</t>
  </si>
  <si>
    <t>741 41-0041</t>
  </si>
  <si>
    <t>Uzemňovací drát FeZn d=10 mm, PVC</t>
  </si>
  <si>
    <t>741 41-0021</t>
  </si>
  <si>
    <t>Uzemňovací páska FeZn 30x4 mm</t>
  </si>
  <si>
    <t>741 12-0301</t>
  </si>
  <si>
    <t>Vodič CY16</t>
  </si>
  <si>
    <t>Vodič CY25</t>
  </si>
  <si>
    <t>Držák oddáleného vedení na ploché střechy pro holý vodič, výška min. 0,4m</t>
  </si>
  <si>
    <t>Svorka pro spojování dát - srát, křížová</t>
  </si>
  <si>
    <t>Svorka pro spojování páska - drát</t>
  </si>
  <si>
    <t>kat. č. 308 120</t>
  </si>
  <si>
    <t>Svorka pro spojování páska - páska</t>
  </si>
  <si>
    <t>741 43-0012</t>
  </si>
  <si>
    <t>Podpůrná trubka 3,2m pro izolovaný vodič s jímací tyčí 1,0m</t>
  </si>
  <si>
    <t>741 42-0101</t>
  </si>
  <si>
    <t>Stojan malý pro montáž podpůrné trubky</t>
  </si>
  <si>
    <t>Betonový podstavec + podložka pro stojen jímací tyče + závitová tyč</t>
  </si>
  <si>
    <t>Podpěra vedení do zdiva pro izolovaný vodič</t>
  </si>
  <si>
    <t>Zkušební svorka</t>
  </si>
  <si>
    <t>741 11-2302</t>
  </si>
  <si>
    <t>Krabice pro zkušební svorku pro skrytý svod vč. dvířek</t>
  </si>
  <si>
    <t>Označení svodu štítky - číslo</t>
  </si>
  <si>
    <t>Umístění bezpečnostních tabulek (Zákaz vstupu na střechu v případě bouřky)</t>
  </si>
  <si>
    <t>Množství
celkem</t>
  </si>
  <si>
    <t>VÝKOPOVÉ PRÁCE</t>
  </si>
  <si>
    <t>460 03-0011</t>
  </si>
  <si>
    <t>Sejmutí drnu</t>
  </si>
  <si>
    <t>460 03-0038</t>
  </si>
  <si>
    <t>Vytrhání dlažby</t>
  </si>
  <si>
    <t>460 15-0143</t>
  </si>
  <si>
    <t>Hloubení kabelové rýhy 0,35 x 0,60 m, ručně, hornina tř. 3</t>
  </si>
  <si>
    <t>460 56-0143</t>
  </si>
  <si>
    <t>Zásyp kabelové rýhy 0,35 x 0,60 m, ručně, hornina tř. 3</t>
  </si>
  <si>
    <t>460 62-0002</t>
  </si>
  <si>
    <t>Úprava terénu</t>
  </si>
  <si>
    <t>460 62-0007</t>
  </si>
  <si>
    <t>Zatravnění včetně zalití vodou (vč. osiva)</t>
  </si>
  <si>
    <t>460 65-0042</t>
  </si>
  <si>
    <t>Zřízení podkladní vrstvy ze štěrkopísku</t>
  </si>
  <si>
    <t>460 65-0175</t>
  </si>
  <si>
    <t>Očištění vybouraných dlaždic</t>
  </si>
  <si>
    <t>Náhradní dlažba</t>
  </si>
  <si>
    <t>460 65-0161</t>
  </si>
  <si>
    <t>Kladení dlažby</t>
  </si>
  <si>
    <t>Celkem - výkopové práce</t>
  </si>
  <si>
    <t>Celkem - bleskosvod a uzemnění</t>
  </si>
  <si>
    <t>Celkem - rozvaděče</t>
  </si>
  <si>
    <t>Celkem - instalace</t>
  </si>
  <si>
    <t>NÁZEV</t>
  </si>
  <si>
    <t>MN.</t>
  </si>
  <si>
    <t>J.</t>
  </si>
  <si>
    <t>CENA/J.</t>
  </si>
  <si>
    <t>CELKEM</t>
  </si>
  <si>
    <t>Řídící systém</t>
  </si>
  <si>
    <t>Periferie</t>
  </si>
  <si>
    <t>Rozvaděče</t>
  </si>
  <si>
    <t>Centrální dispečink</t>
  </si>
  <si>
    <t>Montážní materiál</t>
  </si>
  <si>
    <t>Komplexní zkoušení</t>
  </si>
  <si>
    <t>Revize elektro</t>
  </si>
  <si>
    <t>Software</t>
  </si>
  <si>
    <t>841</t>
  </si>
  <si>
    <t>DB</t>
  </si>
  <si>
    <t>Generování DB, tvorba obrázků, graf. centrála</t>
  </si>
  <si>
    <t>841/19</t>
  </si>
  <si>
    <t>DB/obr</t>
  </si>
  <si>
    <t>Cena celkem</t>
  </si>
  <si>
    <t>Rozpis jednotlivých položek</t>
  </si>
  <si>
    <t>Kombinovaný I/O modul s řídící deskou PLC. 16xAI, 8xAO, 32xDI, 32xDO</t>
  </si>
  <si>
    <t>Procesní stanice s kapacitním dotykovým displejem 7“, 800x480, Ethernet, Linux</t>
  </si>
  <si>
    <t>Modul 8 analogových vstupů, s volitelným rozsahem (napětí, odpor, teplota) Mod-bus</t>
  </si>
  <si>
    <t>Modul 8 analogových výstupů, 0-10V DC, Modbus</t>
  </si>
  <si>
    <t>Modul 8 reléových výstupů, max. 8 A / 250 V st nebo 8A / 24 V ss, Modbus</t>
  </si>
  <si>
    <t>Řídící systém celkem</t>
  </si>
  <si>
    <t xml:space="preserve">BT118-119, BT123-127, BT 138-140, BT162, BT205, BT209, BT211, BT220, BT255, BT257-258, BT305, BT308, BT311, BT318, BT349, BT355, BT362 </t>
  </si>
  <si>
    <t>Pokojový ovladač, komunikativní Displej 60 x 60 mm, otočný knoflík s tlačítkem, měření teploty, nastavování hodnot, přepínání a indikace stavů, komunikace Modbus</t>
  </si>
  <si>
    <t>BT129, BT132-133, BT155, BT157, BT161, BT179-180, BT203, BT207, BT217, BT245, BT248, BT250-251, BT263-264, BT266-267, BT303, BT306, NT310, BT312, BT316, BT342, BT345, BT347-348, BT360-361, BT363</t>
  </si>
  <si>
    <t>Čidlo CO2 a teploty interiérové</t>
  </si>
  <si>
    <t>BT101-104, BT106, BT109, BT156, BT158, BT171, BT176, BT181-182, BT202, BT204, BT206, BT208, BT212-215, BT219, BT222-224, BT249, BT252, BT260, BT302, BT304, BT313, BT317, BT320-322, BT341, BT346, BT353, BT364</t>
  </si>
  <si>
    <t>Snímač teploty  - prostorový</t>
  </si>
  <si>
    <t>BT2.2, BT6.2</t>
  </si>
  <si>
    <t>Snímač teploty Ni1000 - venkovní</t>
  </si>
  <si>
    <t>BT11.1</t>
  </si>
  <si>
    <t xml:space="preserve">Snímač teploty - kanálový (250mm) + držák </t>
  </si>
  <si>
    <t>BT1.1-2, BT2.1, BT3.1, BT4.1</t>
  </si>
  <si>
    <t>Snímač teploty Ni1000 - s jímkou + jímka 120mm</t>
  </si>
  <si>
    <t>BT5.1</t>
  </si>
  <si>
    <t>Snímač teploty Ni1000 - s jímkou + jímka 225mm</t>
  </si>
  <si>
    <t>ST11.1-2, ST13.1</t>
  </si>
  <si>
    <t>Spínač dif. tlaku 30…500Pa</t>
  </si>
  <si>
    <t>BP6.1</t>
  </si>
  <si>
    <t>Snímač tlaku pro kapaliny a plyn  0-6 bar, 0-10V</t>
  </si>
  <si>
    <t>M11.1, M13.1</t>
  </si>
  <si>
    <t>Servopohon (klapky VZT) 20Nm 24V, ovl. 2,3B</t>
  </si>
  <si>
    <t>M2.1, M3.1, M4.1</t>
  </si>
  <si>
    <t>Servopohon 6Nm 24V, ovl. 0-10V doba běhu 45/120</t>
  </si>
  <si>
    <t>Periferie celkem</t>
  </si>
  <si>
    <t>Rozvaděč MaR D1 1200x800x250</t>
  </si>
  <si>
    <t>Rozvaděč MaR D2 1200x800x250</t>
  </si>
  <si>
    <t>Rozvaděč MaR D3 1200x800x250</t>
  </si>
  <si>
    <t>Rozvaděč MaR D4 1200x800x250</t>
  </si>
  <si>
    <t>Rozvaděče celkem</t>
  </si>
  <si>
    <t>Licence Runtime centrálního dispečinku pro 4500 datových bodů</t>
  </si>
  <si>
    <t>Ethernet switch, 8 kanálů</t>
  </si>
  <si>
    <t>GSM modem, bez karty SIM a předplatného</t>
  </si>
  <si>
    <t>PC nebo notebook  (dle podmínek)</t>
  </si>
  <si>
    <t>sb</t>
  </si>
  <si>
    <t>Instalace, oživení</t>
  </si>
  <si>
    <t>SIM karta + předplatné</t>
  </si>
  <si>
    <t>Záložní zdroj "UPS" 500VA</t>
  </si>
  <si>
    <t>Centrální dispečink celkem</t>
  </si>
  <si>
    <t>Elinst. krabice Acidur IP54</t>
  </si>
  <si>
    <t>Krabice univerzální s víčkem pod omítku</t>
  </si>
  <si>
    <t xml:space="preserve">Svorkovnice </t>
  </si>
  <si>
    <t>Sdělovací kabel s Cu jádry, Al fólie 2x1</t>
  </si>
  <si>
    <t>Sdělovací kabel s Cu jádry, Al fólie 4x1</t>
  </si>
  <si>
    <t>Sdělovací kabel s Cu jádry, Al fólie 7x1</t>
  </si>
  <si>
    <t>Silový kabel s Cu jádry  /C/ 3x1,5</t>
  </si>
  <si>
    <t>Silový kabel s Cu jádry  /C/ 5x1,5</t>
  </si>
  <si>
    <t>Cu vodič s izolací  /CY/ 6 ŽL/Z</t>
  </si>
  <si>
    <t>Výstražný štítek "POZOR ELEKTROOHŘEV"</t>
  </si>
  <si>
    <t>Kabelový žlab například "MERKUR" 50/50, podpěra, spojka, spoj.mat za 1m</t>
  </si>
  <si>
    <t>Kabelový žlab například "MERKUR"  100/50, podpěra, spojka, spoj.mat za 1m</t>
  </si>
  <si>
    <t>nosník 100</t>
  </si>
  <si>
    <t>Elinst. trubka například "SUPERFLEX"-ohebná 16mm</t>
  </si>
  <si>
    <t>Elinst. trubka například "SUPERFLEX"-ohebná 25mm</t>
  </si>
  <si>
    <t>Elinst. trubka například "SUPERFLEX"-ohebná 32mm</t>
  </si>
  <si>
    <t>Lišta vkládací PVC 24x22</t>
  </si>
  <si>
    <t>Lišta vkládací PVC 40x40</t>
  </si>
  <si>
    <t>Podružný materiál</t>
  </si>
  <si>
    <t>Montážní materiál celkem</t>
  </si>
  <si>
    <t>SO 02 VENKOVNÍ ZÁZEMÍ</t>
  </si>
  <si>
    <t>131301111R00</t>
  </si>
  <si>
    <t>Hloubení nezapaž. jam hor.4 do 100 m3, STROJNĚ</t>
  </si>
  <si>
    <t>jáma pod objekt:0,49*55</t>
  </si>
  <si>
    <t>jámy patek:0,3*(1,7*1,7*7)+0,7*(1,6*1,6*5+2*1,6*2)</t>
  </si>
  <si>
    <t>161101101R00</t>
  </si>
  <si>
    <t>Svislé přemístění výkopku z hor.1-4 do 2,5 m</t>
  </si>
  <si>
    <t>kolem patek:0,3*(1,7*1,7*7)+0,7*(1,6*1,6*5+2*1,6*2)-5,058</t>
  </si>
  <si>
    <t>167101101R00</t>
  </si>
  <si>
    <t>Nakládání výkopku z hor.1-4 v množství do 100 m3</t>
  </si>
  <si>
    <t>výkopek z deponie k zásypům:14,451</t>
  </si>
  <si>
    <t>přebytek výkopku z deponie na skládku:46,459-14,451</t>
  </si>
  <si>
    <t>Uložení sypaniny na skl.-modelace na výšku přes 2m</t>
  </si>
  <si>
    <t>výkopku na deponii:46,459</t>
  </si>
  <si>
    <t>výkopek na deponii a zpět z deponie k zásypům:14,451*2</t>
  </si>
  <si>
    <t>přebytek výkopku na deponii:46,459-14,451</t>
  </si>
  <si>
    <t>přebytek výkopku z deponie na skládku:(46,459-14,451)*24</t>
  </si>
  <si>
    <t>10 dní, 9h/den:10*9</t>
  </si>
  <si>
    <t>275321411R00</t>
  </si>
  <si>
    <t>Železobeton základových patek C 25/30 XC2-S3</t>
  </si>
  <si>
    <t>hlavice pilot:0,7*0,7*0,6*7</t>
  </si>
  <si>
    <t>patky:0,6*0,6*1*5+1*0,6*1*2</t>
  </si>
  <si>
    <t>hlavice pilot:4*0,7*0,6*7</t>
  </si>
  <si>
    <t>patky:4*0,6*1*5+2*(1+0,6)*1*2</t>
  </si>
  <si>
    <t>275361821R00</t>
  </si>
  <si>
    <t>Výztuž základ. patek z betonářské oceli 10 505 (R)</t>
  </si>
  <si>
    <t xml:space="preserve">  hlavice pilot:0,7*0,7*0,6*7</t>
  </si>
  <si>
    <t xml:space="preserve">  patky:0,6*0,6*1*5+1*0,6*1*2</t>
  </si>
  <si>
    <t>5,058*120/1000</t>
  </si>
  <si>
    <t>271571111R00</t>
  </si>
  <si>
    <t>Polštář základu ze štěrkopísku tříděného</t>
  </si>
  <si>
    <t>pod objekt:0,1*55</t>
  </si>
  <si>
    <t>pod objekt:1*55</t>
  </si>
  <si>
    <t>3.1</t>
  </si>
  <si>
    <t>Prefabrikovaný ocelový kontejner 6000x3090x3890mm, plech+OK,stěny,podlaha,strop,kotvení,doplňky,D+M</t>
  </si>
  <si>
    <t>3*1</t>
  </si>
  <si>
    <t>347111314R00</t>
  </si>
  <si>
    <t>Předstěna SDVK tl.87,5 mm,ocel.kce,oplášť tl.12,5</t>
  </si>
  <si>
    <t>Kvalita provedení Q3!!!:</t>
  </si>
  <si>
    <t>W/01:3,18*42,2</t>
  </si>
  <si>
    <t>okna:-(2*1,25+3*0,6+2*0,6*2+0,6*0,6*4)</t>
  </si>
  <si>
    <t>dveře:-(0,8*2,1*5)</t>
  </si>
  <si>
    <t>okna:0,08*2*(2+1,25+3+0,6+2*2+0,6*2+0,6*4+0,6*4)</t>
  </si>
  <si>
    <t>dveře:0,08*(0,8*5+2,1*10)</t>
  </si>
  <si>
    <t>W/02:3,18*2,65*4</t>
  </si>
  <si>
    <t>Příčka sádrokarton. ocel.kce, 1x oplášť. tl. 75 mm, desky standard tl.12,5 mm, izol. minerál tl.4 cm</t>
  </si>
  <si>
    <t>W/03:3,18*3,75-0,7*2,1*2</t>
  </si>
  <si>
    <t>342261212RT1</t>
  </si>
  <si>
    <t>Příčka sádrokarton. ocel.kce, 2x oplášť. tl.125 mm, desky standard tl. 12,5 mm, izol. minerál tl. 5 cm</t>
  </si>
  <si>
    <t>W/04:3,18*2,55</t>
  </si>
  <si>
    <t>347015121R0X</t>
  </si>
  <si>
    <t>Předstěna SDK,tl.100mm, ocel. kce CW, 1x RB 12,5mm, minerální izolace 40mm</t>
  </si>
  <si>
    <t>W/06:3,18*1,7</t>
  </si>
  <si>
    <t>347015131R0X</t>
  </si>
  <si>
    <t>Předstěna SDK,tl.125mm,oc.kce CW,2x RB 12,5mm, minerální izolace 40mm</t>
  </si>
  <si>
    <t>W/05:3,18*2,63*2</t>
  </si>
  <si>
    <t>347015131R0Y</t>
  </si>
  <si>
    <t>Předstěna SDK,tl.150mm,oc.kce CW,2x RB 12,5mm, minerální izolace 40mm</t>
  </si>
  <si>
    <t>W/07:3,18*1,73</t>
  </si>
  <si>
    <t>1+2</t>
  </si>
  <si>
    <t>Úprava sádrokartonové příčky pro osazení WC</t>
  </si>
  <si>
    <t>Podhled:</t>
  </si>
  <si>
    <t>C/01:42,21</t>
  </si>
  <si>
    <t>okna:(2*1,25+3*0,6+2*0,6*2+0,6*0,6*4)</t>
  </si>
  <si>
    <t>dveře:(0,8*2,1*5)</t>
  </si>
  <si>
    <t>Obklad dřevěný,hobl.prkna,sibiř.modřín,tl.20m, rošt svislý tl.30mm,2x lak,kotvy,lišty,doplňky,D+M</t>
  </si>
  <si>
    <t>W/01:3,53*42,2</t>
  </si>
  <si>
    <t>okna:0,15*2*(2+1,25+3+0,6+2*2+0,6*2+0,6*4+0,6*4)</t>
  </si>
  <si>
    <t>dveře:0,15*(0,8*5+2,1*10)</t>
  </si>
  <si>
    <t>941955002R00</t>
  </si>
  <si>
    <t>Lešení lehké pomocné, výška podlahy do 1,9 m</t>
  </si>
  <si>
    <t>F/01:42,21</t>
  </si>
  <si>
    <t>941941031RT4</t>
  </si>
  <si>
    <t>Montáž lešení leh.řad.s podlahami,š.do 1 m, H 10 m, lešení systémové</t>
  </si>
  <si>
    <t>(3,6-1,8)*(42,2+1,5*4)</t>
  </si>
  <si>
    <t>941941191R00</t>
  </si>
  <si>
    <t>Příplatek za každý měsíc použití lešení k pol.1031</t>
  </si>
  <si>
    <t>(3,6-1,8)*(42,2+1,5*4)*2</t>
  </si>
  <si>
    <t>941941831RT4</t>
  </si>
  <si>
    <t>Demontáž lešení leh.řad.s podlahami,š.1 m, H 10 m, lešení systémové</t>
  </si>
  <si>
    <t>Čištění zametáním v místnostech a chodbách</t>
  </si>
  <si>
    <t>15+8</t>
  </si>
  <si>
    <t>HZS, stavební dělník v tarifní třídě 4</t>
  </si>
  <si>
    <t>8+7</t>
  </si>
  <si>
    <t>998012021R0X</t>
  </si>
  <si>
    <t>Přesun hmot pro budovy montované výšky do 6 m</t>
  </si>
  <si>
    <t>115,92*1</t>
  </si>
  <si>
    <t>711210020RA0</t>
  </si>
  <si>
    <t>Stěrka hydroizolační těsnící hmotou, vč. lišt a detailů</t>
  </si>
  <si>
    <t>Podlahy sociálek:2,1+2,21+2,12+2,07+4,3</t>
  </si>
  <si>
    <t>sokly a za zař. předměty:1,5*1*6+0,3*21</t>
  </si>
  <si>
    <t>998711201R00</t>
  </si>
  <si>
    <t>Přesun hmot pro izolace proti vodě, výšky do 6 m</t>
  </si>
  <si>
    <t>712373121R00</t>
  </si>
  <si>
    <t>Krytina střech do 10° fólie, 6 kotev/m2,ocel,dřevo</t>
  </si>
  <si>
    <t>R/01:55</t>
  </si>
  <si>
    <t>R/01:55*1,2</t>
  </si>
  <si>
    <t>Násyp z kameniva těž. praného fr. 22-32 (kačírku)</t>
  </si>
  <si>
    <t>R/01:55*0,05</t>
  </si>
  <si>
    <t>998712201R00</t>
  </si>
  <si>
    <t>Přesun hmot pro povlakové krytiny, výšky do 6 m</t>
  </si>
  <si>
    <t>713131130R00</t>
  </si>
  <si>
    <t>Izolace tepelná stěn vložením do konstrukce</t>
  </si>
  <si>
    <t>okna:-(2*1,25+3*0,6+2*0,6*2+0,6*0,6*2)</t>
  </si>
  <si>
    <t>okna:0,15*2*(2+1,25+3+0,6+2*2+0,6*2+0,6*2+0,6*2)</t>
  </si>
  <si>
    <t>63150945R</t>
  </si>
  <si>
    <t>Deska izolační fasádní 1200x600 tl. 140 mm</t>
  </si>
  <si>
    <t xml:space="preserve">  W/01:3,53*42,2</t>
  </si>
  <si>
    <t xml:space="preserve">  okna:-(2*1,25+3*0,6+2*0,6*2+0,6*0,6*2)</t>
  </si>
  <si>
    <t xml:space="preserve">  dveře:-(0,8*2,1*5)</t>
  </si>
  <si>
    <t xml:space="preserve">  ostění:</t>
  </si>
  <si>
    <t xml:space="preserve">  okna:0,15*2*(2+1,25+3+0,6+2*2+0,6*2+0,6*2+0,6*2)</t>
  </si>
  <si>
    <t xml:space="preserve">  dveře:0,15*(0,8*5+2,1*10)</t>
  </si>
  <si>
    <t xml:space="preserve">  W/02:3,18*2,65*4</t>
  </si>
  <si>
    <t>174,939*1,1</t>
  </si>
  <si>
    <t>713111111RT1</t>
  </si>
  <si>
    <t>Izolace tepelné stropů vrchem kladené volně, 1 vrstva - materiál ve specifikaci</t>
  </si>
  <si>
    <t>63151400.AR</t>
  </si>
  <si>
    <t>Deska z minerální plsti tl. 40 mm</t>
  </si>
  <si>
    <t>C/01:42,21*1,1</t>
  </si>
  <si>
    <t>713191100RT9</t>
  </si>
  <si>
    <t>Položení separační fólie, včetně dodávky PE fólie</t>
  </si>
  <si>
    <t>F/01:42,21*2*1,15</t>
  </si>
  <si>
    <t>63151410R</t>
  </si>
  <si>
    <t>Deska z minerální plsti podlahová tl. 140 mm</t>
  </si>
  <si>
    <t>F/01:42,21*1,1</t>
  </si>
  <si>
    <t>713141151R00</t>
  </si>
  <si>
    <t>Izolace tepelná střech kladená na sucho 1vrstvá</t>
  </si>
  <si>
    <t>R/01:55*2</t>
  </si>
  <si>
    <t>631514802R</t>
  </si>
  <si>
    <t>R/01:55*1,1</t>
  </si>
  <si>
    <t>631514805R</t>
  </si>
  <si>
    <t>Deska z minerální plsti střešní 2000x1200x140 mm</t>
  </si>
  <si>
    <t>Přesun hmot pro izolace tepelné, výšky do 6 m</t>
  </si>
  <si>
    <t>762</t>
  </si>
  <si>
    <t>Konstrukce tesařské</t>
  </si>
  <si>
    <t>762512115R00</t>
  </si>
  <si>
    <t>Položení podlahových desek na pero a drážku</t>
  </si>
  <si>
    <t>60721527R</t>
  </si>
  <si>
    <t>Deska dřevotřísková broušená P2 kvalita S tl. 25mm</t>
  </si>
  <si>
    <t>762341220R00</t>
  </si>
  <si>
    <t>M. bedn.střech rovn. z aglomer.desek šroubováním</t>
  </si>
  <si>
    <t>60721514R</t>
  </si>
  <si>
    <t>Deska dřevotřísková broušená P2 kvalita S tl. 12mm</t>
  </si>
  <si>
    <t>998762202R00</t>
  </si>
  <si>
    <t>Přesun hmot pro tesařské konstrukce, výšky do 6 m</t>
  </si>
  <si>
    <t>Oplechování parapetů včetně rohů,taž Al, rš 165 mm, lak RAL,příponky,kotvení,doplňky,detaily,D+M</t>
  </si>
  <si>
    <t>0,6*4</t>
  </si>
  <si>
    <t>2*3</t>
  </si>
  <si>
    <t>998764201R00</t>
  </si>
  <si>
    <t>Přesun hmot pro klempířské konstr., výšky do 6 m</t>
  </si>
  <si>
    <t>D/01</t>
  </si>
  <si>
    <t>Dveře venkovní 800/2100,plné,dřevěné,dřev.zárubeň, klika/klika nerez,zámek cylindr.,madlo,doplňky,D+M</t>
  </si>
  <si>
    <t>D/02</t>
  </si>
  <si>
    <t>Dveře venkovní 800/2100,plné,dřevěné,dřev.zárubeň, klika/klika nerez,zámek cylindr.,kotvy,doplňky,D+M</t>
  </si>
  <si>
    <t>D/03</t>
  </si>
  <si>
    <t>D/04</t>
  </si>
  <si>
    <t>D/05</t>
  </si>
  <si>
    <t>D/06</t>
  </si>
  <si>
    <t>Dveře vnitřní 700/2100,plné,bezfalc HPL,oc.zárubeň, klika/klika,WC zámek,kotvy,zarážka,doplňky,D+M</t>
  </si>
  <si>
    <t>D/07</t>
  </si>
  <si>
    <t>O/01</t>
  </si>
  <si>
    <t>Okno fasádní,dřevěné,2000/600,OS+F,3-sklo,rám, kování černé,parapet DTD+HPL,kotvení,doplňky,D+M</t>
  </si>
  <si>
    <t>O/02</t>
  </si>
  <si>
    <t>Okno fasádní,dřevěné,3000/600,OS+F,3-sklo,rám, kování černé,parapet DTD+HPL,kotvení,doplňky,D+M</t>
  </si>
  <si>
    <t>O/03</t>
  </si>
  <si>
    <t>Okno fasádní,dřevěné,600/600,OS,3-sklo,rám, kování černé,parapet DTD+HPL,kotvení,doplňky,D+M</t>
  </si>
  <si>
    <t>O/04</t>
  </si>
  <si>
    <t>Okno fasádní,dřevěné,2000/1250,OS,3-sklo,rám, kování černé,parapet DTD+HPL,kotvení,doplňky,D+M</t>
  </si>
  <si>
    <t>998766201R00</t>
  </si>
  <si>
    <t>Přesun hmot pro truhlářské konstr., výšky do 6 m</t>
  </si>
  <si>
    <t>Os/01</t>
  </si>
  <si>
    <t>Přenosný hasicí přístroj,PG6,6kg, 21A,113B, štítek,kotvení,D+M</t>
  </si>
  <si>
    <t>Os/02</t>
  </si>
  <si>
    <t>Odpadkový koš nástěnný,60l, nerez, kotvení,doplňky, detaily,D+M</t>
  </si>
  <si>
    <t>Os/03</t>
  </si>
  <si>
    <t>Os/04</t>
  </si>
  <si>
    <t>Os/05</t>
  </si>
  <si>
    <t>Os/06</t>
  </si>
  <si>
    <t>Zrcadlo Z5 nad umyvadlem,zapuštěné,AL lišta, 600x900mm,kotvení,doplňky,detaily,D+M</t>
  </si>
  <si>
    <t>Os/07</t>
  </si>
  <si>
    <t>Zásobník na toaletní papír nástěnný,nerez, 1 role , pr. 190mm,kotvení,doplňky,detaily,D+M</t>
  </si>
  <si>
    <t>Os/08</t>
  </si>
  <si>
    <t>Os/09</t>
  </si>
  <si>
    <t>Zrcadlo sklopné nad umyvadlem,pro imobilní WC, , 850x1000mm,CU vrstva,kotvení,doplňky,detaily,D+M</t>
  </si>
  <si>
    <t>Os/10a</t>
  </si>
  <si>
    <t>Madlo sklopné,pro WC invalidů,lesklý nerez, 813mm, pr.32mm,kotvení,doplňky,detaily,D+M</t>
  </si>
  <si>
    <t>Os/10b</t>
  </si>
  <si>
    <t>Madlo pevné,pro WC invalidů,lesklý nerez, 500mm, pr.32mm,kotvení,doplňky,detaily,D+M</t>
  </si>
  <si>
    <t>Os/10c</t>
  </si>
  <si>
    <t>Os/11</t>
  </si>
  <si>
    <t>Revizní dvířka do SDK podhledu,600x600mm,AL rám, tlačný zámek,GK,kotvení,doplňky,detaily,D+M</t>
  </si>
  <si>
    <t>Přesun hmot pro zámečnické konstr., výšky do 6 m</t>
  </si>
  <si>
    <t>sokly:0,07*31</t>
  </si>
  <si>
    <t>Obklad soklíků keram.rovných, tmel,výška 10 cm</t>
  </si>
  <si>
    <t>sokly:31</t>
  </si>
  <si>
    <t>Příplatek za spárovací hmotu - plošně,keram.dlažba</t>
  </si>
  <si>
    <t>sokly:1*31</t>
  </si>
  <si>
    <t xml:space="preserve">  F/01:42,21</t>
  </si>
  <si>
    <t xml:space="preserve">  sokly:0,07*31</t>
  </si>
  <si>
    <t>44,38*1,1</t>
  </si>
  <si>
    <t>998771201R00</t>
  </si>
  <si>
    <t>Přesun hmot pro podlahy z dlaždic, výšky do 6 m</t>
  </si>
  <si>
    <t>2,8*(11,8*2+8,4)-(0,7*2,1*4+0,8*2,1*3+0,6*0,6*2+2*0,6)</t>
  </si>
  <si>
    <t>Montáž lišt k obkladům,rohových,koutových,  i dilatačních,vč. dodávky lišt AL</t>
  </si>
  <si>
    <t>52*1</t>
  </si>
  <si>
    <t>Přípl.za spárovací hmotu-plošně,keram.vnitř.obklad</t>
  </si>
  <si>
    <t>Obklad keramický glazovaný,vel. 300x600mm,bílá, mat, - specifikace viz. kniha standardu</t>
  </si>
  <si>
    <t>(2,8*(11,8*2+8,4)-(0,7*2,1*4+0,8*2,1*3+0,6*0,6*2+2*0,6))*1,1</t>
  </si>
  <si>
    <t>998781201R00</t>
  </si>
  <si>
    <t>Přesun hmot pro obklady keramické, výšky do 6 m</t>
  </si>
  <si>
    <t>SDK:156,4+5,4+16,7+5,5+42,21+2*(9+8,1)</t>
  </si>
  <si>
    <t>odečet ker. obkladů:-76,7</t>
  </si>
  <si>
    <t>Vyvedení odpadních výpustek nad D 110 x 2,3, dodávka a montáž</t>
  </si>
  <si>
    <t>Čistící tvarovka s hladkým koncem DN 110 na plastové potrubí , dodávka a montáž</t>
  </si>
  <si>
    <t>998721101R00</t>
  </si>
  <si>
    <t>Přesun hmot pro vnitřní kanalizaci v objektech výšky do 6 m</t>
  </si>
  <si>
    <t>722181211RZ6</t>
  </si>
  <si>
    <t>Izolace vodovodního potrubí návleková trubice z pěnového polyetylenu, tloušťka stěny 6 mm, d 20 mm</t>
  </si>
  <si>
    <t>722237121R00</t>
  </si>
  <si>
    <t>Armatury závitové se dvěma závity včetně dodávky materiálu kulový kohout, vnitřní-vnitřní závit, DN 15, PN 42, mosaz</t>
  </si>
  <si>
    <t>28349012R</t>
  </si>
  <si>
    <t>dvířka revizní plná; materiál PVC; š = 200,0 mm; h = 300,0 mm; barva bílá, šedá</t>
  </si>
  <si>
    <t>998722101R00</t>
  </si>
  <si>
    <t>Přesun hmot pro vnitřní vodovod v objektech výšky do 6 m</t>
  </si>
  <si>
    <t xml:space="preserve"> baterie umyvadlová stoj., dodávka a montáž, dodávka a montáž</t>
  </si>
  <si>
    <t>Baterie umyvadlová  nást.invalidní páka, dodávka a montáž</t>
  </si>
  <si>
    <t>Madlo pevné 55cm nerez, dodávka a montáž</t>
  </si>
  <si>
    <t>Madlo sklopné nerez , dodávka a montáž</t>
  </si>
  <si>
    <t>Madlo pevné nerez 75cm, dodávka a montáž</t>
  </si>
  <si>
    <t>zrcadlo sklopné nerez , dodávka a montáž</t>
  </si>
  <si>
    <t>725291300T00</t>
  </si>
  <si>
    <t>Pitná fontánka nerez , dodávka a montáž</t>
  </si>
  <si>
    <t>725291301T00</t>
  </si>
  <si>
    <t>Pitná fontánka nerez dětská, dodávka a montáž</t>
  </si>
  <si>
    <t>Sifon umyvadlový chrom, dodávka a montáž</t>
  </si>
  <si>
    <t>umyvadlová výpusť click-clack, dodávka a montáž</t>
  </si>
  <si>
    <t>Sifon  umyvadlový invalidní, dodávka a montáž</t>
  </si>
  <si>
    <t>28696750R</t>
  </si>
  <si>
    <t>systém předstěnový pro WC; pro zazdění mokrým procesem; ovládání zepředu;</t>
  </si>
  <si>
    <t>pneumatické oddálené splachování , dodávka a montáž</t>
  </si>
  <si>
    <t>54132292R</t>
  </si>
  <si>
    <t>ohřívač vody elektrický ohřev zásobníkový; tlakový; provedení závěsné; umístění pod umyvadlo; objem 10 l; v = 500 mm; š = 350 mm; hl = 265 mm; napětí 230 V; příkon 2 000 W</t>
  </si>
  <si>
    <t>kulový kohout rohový DN15 - roháček, dodávka a montáž</t>
  </si>
  <si>
    <t>998725101R00</t>
  </si>
  <si>
    <t>Přesun hmot pro zařizovací předměty v objektech výšky do 6 m</t>
  </si>
  <si>
    <t>998767101R00</t>
  </si>
  <si>
    <t>735176000T00</t>
  </si>
  <si>
    <t>El.přímotop nástěnný 500 W, 230 V, dodávka a montáž</t>
  </si>
  <si>
    <t>735176001T00</t>
  </si>
  <si>
    <t>El.přímotop nástěnný 1000 W, 230 V, dodávka a montáž</t>
  </si>
  <si>
    <t>Z1</t>
  </si>
  <si>
    <t>Větrání hygienického zázemí</t>
  </si>
  <si>
    <t>Z01.01</t>
  </si>
  <si>
    <t>Ventilátor radiální do kruhového potrubí Ø160mm
- parametry dle tabulky výkonů</t>
  </si>
  <si>
    <t>Z01.02</t>
  </si>
  <si>
    <t>Rychloupínací spona Ø160mm</t>
  </si>
  <si>
    <t>Z01.03</t>
  </si>
  <si>
    <t>Z01.04</t>
  </si>
  <si>
    <t>Zpětná klapka do kruhového potrubí, Ø160mm</t>
  </si>
  <si>
    <t>Z01.05</t>
  </si>
  <si>
    <t>Tlumič kruhový</t>
  </si>
  <si>
    <t>Z01.06</t>
  </si>
  <si>
    <t>Výfuková hlavice Ø160mm</t>
  </si>
  <si>
    <t>Z01.07</t>
  </si>
  <si>
    <t>Z01.08</t>
  </si>
  <si>
    <t>Z01.09</t>
  </si>
  <si>
    <t>Z01.10</t>
  </si>
  <si>
    <t>Rekonstrukce areálu ZŠ Hapalova – Marie Hübnerové</t>
  </si>
  <si>
    <t>D.2.4e - TECHNIKA PROSTŘEDÍ STAVEB - SILNOPROUDÉ INSTAL.</t>
  </si>
  <si>
    <t>741 81-0001</t>
  </si>
  <si>
    <t>741 11-1212</t>
  </si>
  <si>
    <t>Krabice odbočná nástěnná s víčkem, bezhalogenová, IP44, vč zapojení</t>
  </si>
  <si>
    <t>741 11-2353</t>
  </si>
  <si>
    <t>Odvíčkování nebo zavíčkování krabic na 4 šrouby</t>
  </si>
  <si>
    <t>H07V-K 4</t>
  </si>
  <si>
    <t>741 91-0512</t>
  </si>
  <si>
    <t>Elektroinstalační bezhalogenová lišta 80x40 s víkem, vč. příslušenství</t>
  </si>
  <si>
    <t>741 11-0511</t>
  </si>
  <si>
    <t>Elektroinstalační bezhalogenová lišta 40x20 s víkem, vč. příslušenství</t>
  </si>
  <si>
    <t>Spínač jednopólový pro nástěnnou montáž, řazení č. 1, IP 44, komplet, vč. zapojení</t>
  </si>
  <si>
    <t>Zásuvka jednonásobná s ochrannými clonkami 16 A, 230 V, pro nástěnnou montáž, IP 44, komplet, vč. zapojení</t>
  </si>
  <si>
    <t>Zásuvka vestavná 5P, 16A, nástěnná, IP 44, komplet, vč. zapojení</t>
  </si>
  <si>
    <t>Svítidlo vestavné LED 10W/4K, d=153mm, bílé , IP43</t>
  </si>
  <si>
    <t>Svítidlo vestavné LED 10W/4K, barva bílá, d=153mm, IP43</t>
  </si>
  <si>
    <t xml:space="preserve">Svítidlo přisazené LED 38W/4K, d=1155mm, IP44 , </t>
  </si>
  <si>
    <t>N4</t>
  </si>
  <si>
    <t>Nouzové svítidlo nástěnné s podvěšeným piktogramem, 7x0,23W, 18lm, 5700K, Ra80, 1hod</t>
  </si>
  <si>
    <r>
      <t>Vývod pro 3x1,5 mm</t>
    </r>
    <r>
      <rPr>
        <vertAlign val="superscript"/>
        <sz val="9"/>
        <rFont val="Arial"/>
        <family val="2"/>
        <charset val="238"/>
      </rPr>
      <t>2</t>
    </r>
    <r>
      <rPr>
        <sz val="9"/>
        <rFont val="Arial"/>
        <family val="2"/>
        <charset val="238"/>
      </rPr>
      <t xml:space="preserve"> –  bez zapojení</t>
    </r>
  </si>
  <si>
    <t>ROZVÁDĚČ R7</t>
  </si>
  <si>
    <t>Oceloplechový rozváděč, nástěnný, bílý, 72 modulů, IP44</t>
  </si>
  <si>
    <t>Proudový chránič s jističem 2 pólový 6 A, 30 mA, char. B</t>
  </si>
  <si>
    <t>Proudový chránič s jističem 2 pólový 10 A, 30 mA, char. C</t>
  </si>
  <si>
    <t>Přepěťová ochrana typ 1+2, LPL III, 12,5kA/pól/3+1</t>
  </si>
  <si>
    <t>741 33-1062</t>
  </si>
  <si>
    <t>Programovatelné týdenní spínací hodiny</t>
  </si>
  <si>
    <t>Celkem za rozváděč R7:</t>
  </si>
  <si>
    <t>HLAVNÍ OCHRANNÁ PŘÍPOJNICE</t>
  </si>
  <si>
    <t>741 21-0001</t>
  </si>
  <si>
    <t>Krabice nástěnná 165x165mm</t>
  </si>
  <si>
    <t>Svorkovnice EPS 3</t>
  </si>
  <si>
    <t>Celekm za MET:</t>
  </si>
  <si>
    <t>UZEMNĚNÍ</t>
  </si>
  <si>
    <t>460 01-0024</t>
  </si>
  <si>
    <t>Vytyčení trasy</t>
  </si>
  <si>
    <t>km</t>
  </si>
  <si>
    <t>460 15-0183</t>
  </si>
  <si>
    <t>Hloubení kabelové rýhy 0,35 x 1,0 m, ručně, hornina tř. 3</t>
  </si>
  <si>
    <t>460 52-0172</t>
  </si>
  <si>
    <t>Elektroinstalační trubka pro uložení do země, vnitřní průměr 50mm</t>
  </si>
  <si>
    <t>460 49-0013</t>
  </si>
  <si>
    <t>Krytí kabelů výstražnou fólií</t>
  </si>
  <si>
    <t>460 56-0183</t>
  </si>
  <si>
    <t>Zásyp kabelové rýhy 0,35 x 1,0 m, ručně, hornina tř. 3</t>
  </si>
  <si>
    <t>SO 03 PROSTOR PRO NÁDOBY NA ODPAD, OPLOCENÍ</t>
  </si>
  <si>
    <t>131301110R00</t>
  </si>
  <si>
    <t>Hloubení nezapaž. jam hor.4 do 50 m3, STROJNĚ</t>
  </si>
  <si>
    <t>patky oplocení v zahradě:0,3*0,3*0,5*105</t>
  </si>
  <si>
    <t>patky vzpěr:0,3*0,3*0,5*20</t>
  </si>
  <si>
    <t>132301210R00</t>
  </si>
  <si>
    <t>Hloubení rýh š.do 200 cm hor.4 do 50 m3, STROJNĚ</t>
  </si>
  <si>
    <t>pasy přístřešku:1,15*0,8*6,2</t>
  </si>
  <si>
    <t>pasy oplocení ul. Hübnerové:1,25*0,8*(0,9+1,9+2,2+2,6+4,2+0,15)</t>
  </si>
  <si>
    <t>5,625+17,654</t>
  </si>
  <si>
    <t>kolem pasů:17,654-3,134</t>
  </si>
  <si>
    <t>výkopek z deponie k zásypům:14,52</t>
  </si>
  <si>
    <t>přebytek výkopku z deponie na skládku:5,625+17,654-14,52</t>
  </si>
  <si>
    <t>výkopku na deponii:5,625+17,654</t>
  </si>
  <si>
    <t>výkopek na deponii a zpět z deponie k zásypům:14,52*2</t>
  </si>
  <si>
    <t>přebytek výkopku na deponii:5,625+17,654-14,52</t>
  </si>
  <si>
    <t>přebytek výkopku z deponie na skládku:(5,625+17,654-14,52)*24</t>
  </si>
  <si>
    <t>Beton základových patek prostý C 20/25</t>
  </si>
  <si>
    <t>Železobeton základových pasů C 25/30</t>
  </si>
  <si>
    <t>pasy přístřešku:0,15*0,8*6,2</t>
  </si>
  <si>
    <t>pasy oplocení ul. Hübnerové:0,25*0,8*(0,9+1,9+2,2+2,6+4,2+0,15)</t>
  </si>
  <si>
    <t>pasy přístřešku:2*(0,8*6,2+0,15*0,8)</t>
  </si>
  <si>
    <t>pasy oplocení ul. Hübnerové:2*0,8*(0,9+1,9+2,2+2,6+4,2+0,15+0,25*0,8*6)</t>
  </si>
  <si>
    <t>pasy přístřešku:0,15*0,8*6,2*140/1000</t>
  </si>
  <si>
    <t>pasy oplocení ul. Hübnerové:0,25*0,8*(0,9+1,9+2,2+2,6+4,2+0,15)*100/1000</t>
  </si>
  <si>
    <t>311321825R00</t>
  </si>
  <si>
    <t>Železobeton nadzákladových zdí pohledový C 25/30</t>
  </si>
  <si>
    <t>stěny přístřešku:0,15*1,5*6,2</t>
  </si>
  <si>
    <t>311351805R00</t>
  </si>
  <si>
    <t>Bednění nadzákl.zdí,pohled.hl.,oboustranné-zřízení</t>
  </si>
  <si>
    <t>stěny přístřešku:2*(1,5*6,2+0,15*1,5)</t>
  </si>
  <si>
    <t>311351806R00</t>
  </si>
  <si>
    <t>Bednění nadzákl.zdí,pohled.hl.,oboustr.-odstranění</t>
  </si>
  <si>
    <t>311361821R00</t>
  </si>
  <si>
    <t>Výztuž nadzáklad. zdí z betonářské oceli 10505 (R)</t>
  </si>
  <si>
    <t>stěny přístřešku:0,15*1,5*6,2*140/1000</t>
  </si>
  <si>
    <t>411321825R00</t>
  </si>
  <si>
    <t>Stropy deskové ze železobetonu pohledového C 25/30</t>
  </si>
  <si>
    <t>strop přístřešku, vč. drážky:0,1*4,4</t>
  </si>
  <si>
    <t>strop přístřešku, vč. drážky:4,4+0,4*10</t>
  </si>
  <si>
    <t>drážka:0,02*2*3,9</t>
  </si>
  <si>
    <t>411354171R00</t>
  </si>
  <si>
    <t>Podpěrná konstr. stropů do 5 kPa - zřízení</t>
  </si>
  <si>
    <t>strop přístřešku, vč. drážky:4,4</t>
  </si>
  <si>
    <t>411354172R00</t>
  </si>
  <si>
    <t>Podpěrná konstr. stropů do 5 kPa - odstranění</t>
  </si>
  <si>
    <t>strop přístřešku, vč. drážky:0,1*4,4*140/1000</t>
  </si>
  <si>
    <t>998012021R00</t>
  </si>
  <si>
    <t>Přesun hmot pro budovy monolitické výšky do 6 m</t>
  </si>
  <si>
    <t>33,2*1</t>
  </si>
  <si>
    <t>Čelní stěna přístřešku,otevír.křídla,smrk.dřevo, impreg,2xlak,rošt PZ jekly 50/50/5+RAL,kotvení,D+M</t>
  </si>
  <si>
    <t>stěna přístřešku:1,38*3,6</t>
  </si>
  <si>
    <t>Oplocení v zahradě,drátěné pletivo 2,5mm,oka 50/50, v.1,2m,sloupky,vzpěry,nap.drát,kotvení,doplňky,D+M</t>
  </si>
  <si>
    <t>767.3</t>
  </si>
  <si>
    <t>Oplocení v zahradě,drátěné pletivo 2,5mm,oka 50/50, v.1,5m,sloupky,vzpěry,nap.drát,kotvení,doplňky,D+M</t>
  </si>
  <si>
    <t>767.4</t>
  </si>
  <si>
    <t>Oplocení v zahradě,drátěné pletivo 2,5mm,oka 50/50, v.2,5m,sloupky,vzpěry,nap.drát,kotvení,doplňky,D+M</t>
  </si>
  <si>
    <t>767.5</t>
  </si>
  <si>
    <t>Oplocení v zahradě,branka v drátěném pletivu,rám, 0,85x1,5m,sloupky,kování,zámek,kotvení,doplňky,D+M</t>
  </si>
  <si>
    <t>767.6</t>
  </si>
  <si>
    <t>Oplocení v zahradě,branka v drátěném pletivu,rám, 1,5x1,2m,sloupky,kování,zámek,kotvení,doplňky,D+M</t>
  </si>
  <si>
    <t>767.7</t>
  </si>
  <si>
    <t>Oplocení uliční,ocelová kce.,PZ+RAL7037,v.1,4m, pásoviny 50/10,rám,výplň,kotvení,doplňky,D+M</t>
  </si>
  <si>
    <t>767.8</t>
  </si>
  <si>
    <t>Oplocení uliční,branka ocelová,1-křídlá, 1,12x1,6m, pásoviny50/10,RAL,kování,zámek,kotvení,doplňky,D+M</t>
  </si>
  <si>
    <t>767.9</t>
  </si>
  <si>
    <t>Oplocení uliční,brána ocelová,2-křídlá, 3,12x1,6m, pásoviny50/10,RAL,kování,zámek,kotvení,doplňky,D+M</t>
  </si>
  <si>
    <t>767.10</t>
  </si>
  <si>
    <t>Oplocení uliční,brána ocelová,2-křídlá, 2,62x1,6m, pásoviny50/10,RAL,kování,zámek,kotvení,doplňky,D+M</t>
  </si>
  <si>
    <t>767.11</t>
  </si>
  <si>
    <t>Popelnice na komunální odpad,plastové,240 litrů, D+M</t>
  </si>
  <si>
    <t>783893222R00</t>
  </si>
  <si>
    <t>Nátěr betonových stěn dvojnásobný, uzavírací, vodotěsný</t>
  </si>
  <si>
    <t>783893212R00</t>
  </si>
  <si>
    <t>Nátěr betonových stropů dvojnásobný, uzavírací, vodotěsný</t>
  </si>
  <si>
    <t>strop přístřešku, vč. drážky:2*4,4+0,4*10</t>
  </si>
  <si>
    <t>ZŠ Hapalova - Marie Hübnerové 1, Brno-Řečkovice</t>
  </si>
  <si>
    <t>Stavební rozpočet</t>
  </si>
  <si>
    <t>Název stavby:</t>
  </si>
  <si>
    <t>REKONSTRUKCE AREÁLU ZŠ HAPALOVA - MARIE HÜBNEROVÉ - PARKOVIŠTĚ</t>
  </si>
  <si>
    <t>Druh stavby:</t>
  </si>
  <si>
    <t>IO 100 - KOMUNIKACE A ZPEVNĚNÉ PLOCHY</t>
  </si>
  <si>
    <t>Lokalita:</t>
  </si>
  <si>
    <t>K.Ú. ŘEČKOVICE</t>
  </si>
  <si>
    <t>JKSO:</t>
  </si>
  <si>
    <t>Č</t>
  </si>
  <si>
    <t>Objekt</t>
  </si>
  <si>
    <t>Kód</t>
  </si>
  <si>
    <t>Zkrácený popis</t>
  </si>
  <si>
    <t>M.j.</t>
  </si>
  <si>
    <t>Jednot.</t>
  </si>
  <si>
    <t>Hmotnost (t)</t>
  </si>
  <si>
    <t xml:space="preserve"> </t>
  </si>
  <si>
    <t>Rozměry</t>
  </si>
  <si>
    <t>cena (Kč)</t>
  </si>
  <si>
    <t>Přesuny</t>
  </si>
  <si>
    <t>Typ skupiny</t>
  </si>
  <si>
    <t>HSV mat</t>
  </si>
  <si>
    <t>HSV prac</t>
  </si>
  <si>
    <t>PSV mat</t>
  </si>
  <si>
    <t>PSV prac</t>
  </si>
  <si>
    <t>Mont mat</t>
  </si>
  <si>
    <t>Mont prac</t>
  </si>
  <si>
    <t>Ostatní mat.</t>
  </si>
  <si>
    <t>MAT</t>
  </si>
  <si>
    <t>WORK</t>
  </si>
  <si>
    <t>CELK</t>
  </si>
  <si>
    <t>Všeobecné konstrukce a práce</t>
  </si>
  <si>
    <t>0116VD</t>
  </si>
  <si>
    <t>Dopravní začky svislé - nové</t>
  </si>
  <si>
    <t>0_</t>
  </si>
  <si>
    <t>_</t>
  </si>
  <si>
    <t>00027VD</t>
  </si>
  <si>
    <t>Poplatek za uložení vybourané živičné suti</t>
  </si>
  <si>
    <t>00002VD</t>
  </si>
  <si>
    <t>Poplatek za uložení vybourané suti a hmot na skládku</t>
  </si>
  <si>
    <t>00003VD</t>
  </si>
  <si>
    <t>Poplatek za uložení zeminy</t>
  </si>
  <si>
    <t>00102VD</t>
  </si>
  <si>
    <t>Uliční vpust D+M</t>
  </si>
  <si>
    <t>00204VD</t>
  </si>
  <si>
    <t>Geotextile 300 g/m2, dodávka a montáž</t>
  </si>
  <si>
    <t>00214VD</t>
  </si>
  <si>
    <t>Stabilizace podloží dle geologa - alternativa</t>
  </si>
  <si>
    <t>8</t>
  </si>
  <si>
    <t>00205VD</t>
  </si>
  <si>
    <t>Sadové úpravy - založení  trávníku včetně údržby</t>
  </si>
  <si>
    <t>9</t>
  </si>
  <si>
    <t>00210VD</t>
  </si>
  <si>
    <t>Odvodňovací žlábek šířky 150 mm - komplet, D+M</t>
  </si>
  <si>
    <t>Přípravné a přidružené práce</t>
  </si>
  <si>
    <t>113202111R00</t>
  </si>
  <si>
    <t>Vytrhání obrub z krajníků nebo obrubníků stojatých</t>
  </si>
  <si>
    <t>11_</t>
  </si>
  <si>
    <t>1_</t>
  </si>
  <si>
    <t>113107320R00</t>
  </si>
  <si>
    <t>Odstranění podkladu pl. 50 m2,kam.těžené tl.20 cm - chodník</t>
  </si>
  <si>
    <t>113109310R00</t>
  </si>
  <si>
    <t>Odstranění podkladu pl.50 m2, bet.prostý tl.10 cm - chodník</t>
  </si>
  <si>
    <t>113107330R00</t>
  </si>
  <si>
    <t>Odstranění podkladu pl. 50 m2,kam.těžené tl.30 cm - komunikace</t>
  </si>
  <si>
    <t>113108315R00</t>
  </si>
  <si>
    <t>Odstranění asfaltové vrstvy pl. do 50 m2, tl.15 cm -  komunikace</t>
  </si>
  <si>
    <t>15</t>
  </si>
  <si>
    <t>113105113R00</t>
  </si>
  <si>
    <t>Rozebrání dlažeb z lom. kamene do MC, spáry s MC - přídlažba, kostky dále použity</t>
  </si>
  <si>
    <t>16</t>
  </si>
  <si>
    <t>113108305R00</t>
  </si>
  <si>
    <t>Odstranění asfaltové vrstvy pl.do 50 m2, tl. 5 cm - chodníky</t>
  </si>
  <si>
    <t>Odkopávky a prokopávky</t>
  </si>
  <si>
    <t>17</t>
  </si>
  <si>
    <t>122202202R00</t>
  </si>
  <si>
    <t>Odkopávky pro silnice v hor. 3 do 1000 m3</t>
  </si>
  <si>
    <t>12_</t>
  </si>
  <si>
    <t>18</t>
  </si>
  <si>
    <t>121101101R00</t>
  </si>
  <si>
    <t>Sejmutí ornice s přemístěním do 50 m</t>
  </si>
  <si>
    <t>Hloubené vykopávky</t>
  </si>
  <si>
    <t>19</t>
  </si>
  <si>
    <t>132203302R00</t>
  </si>
  <si>
    <t>Hloubení rýh pro drény, hloubky do 1,1 m, v hor.3</t>
  </si>
  <si>
    <t>13_</t>
  </si>
  <si>
    <t>20</t>
  </si>
  <si>
    <t>133201101R00</t>
  </si>
  <si>
    <t>Hloubení šachet v hor.3 do 100 m3 - vpust</t>
  </si>
  <si>
    <t>Přemístění výkopku</t>
  </si>
  <si>
    <t>21</t>
  </si>
  <si>
    <t>162701105R00</t>
  </si>
  <si>
    <t>Vodorovné přemístění výkopku z hor.1-4 do 10000 m</t>
  </si>
  <si>
    <t>16_</t>
  </si>
  <si>
    <t>162601102R00</t>
  </si>
  <si>
    <t>Vodorovné přemístění výkopku z hor.1-4 do 5000 m (celkem max. 25 km)</t>
  </si>
  <si>
    <t>Konstrukce ze zemin</t>
  </si>
  <si>
    <t>23</t>
  </si>
  <si>
    <t>Zásyp jam, rýh, šachet se zhutněním - vpust</t>
  </si>
  <si>
    <t>17_</t>
  </si>
  <si>
    <t>24</t>
  </si>
  <si>
    <t>583420004</t>
  </si>
  <si>
    <t>Kamenivo drcené frakce  63/90 Jihomoravský kraj</t>
  </si>
  <si>
    <t>T</t>
  </si>
  <si>
    <t>Povrchové úpravy terénu</t>
  </si>
  <si>
    <t>25</t>
  </si>
  <si>
    <t>181101102R00</t>
  </si>
  <si>
    <t>Úprava pláně v zářezech v hor. 1-4, se zhutněním</t>
  </si>
  <si>
    <t>18_</t>
  </si>
  <si>
    <t>26</t>
  </si>
  <si>
    <t>182301121R00</t>
  </si>
  <si>
    <t>Rozprostření ornice, svah, tl. do 10 cm, do 500 m2</t>
  </si>
  <si>
    <t>27</t>
  </si>
  <si>
    <t>182101101R00</t>
  </si>
  <si>
    <t>Svahování v zářezech v hor. 1 - 4</t>
  </si>
  <si>
    <t>56</t>
  </si>
  <si>
    <t>Podkladní vrstvy komunikací, letišť a ploch</t>
  </si>
  <si>
    <t>28</t>
  </si>
  <si>
    <t>569903311R00</t>
  </si>
  <si>
    <t>Zřízení zemních krajnic se zhutněním</t>
  </si>
  <si>
    <t>56_</t>
  </si>
  <si>
    <t>5_</t>
  </si>
  <si>
    <t>29</t>
  </si>
  <si>
    <t>564851111R00</t>
  </si>
  <si>
    <t>Podklad ze štěrkodrti po zhutnění tloušťky 15 cm - zpevněné plochy</t>
  </si>
  <si>
    <t>30</t>
  </si>
  <si>
    <t>564861111R00</t>
  </si>
  <si>
    <t>Podklad ze štěrkodrti po zhutnění tloušťky 20 cm - chodník</t>
  </si>
  <si>
    <t>31</t>
  </si>
  <si>
    <t>564762111R00</t>
  </si>
  <si>
    <t>Podklad z kam.drceného 32-63 s výplň.kamen. 20 cm - zpevněné plochy</t>
  </si>
  <si>
    <t>32</t>
  </si>
  <si>
    <t>Podklad ze štěrkodrti po zhutnění tloušťky 15 cm - doplnění vozovky</t>
  </si>
  <si>
    <t>33</t>
  </si>
  <si>
    <t>565161111R00</t>
  </si>
  <si>
    <t>Podklad z obal kam.ACP 16+,ACP 22+,do 3 m,tl. 8 cm - doplnění vozovky</t>
  </si>
  <si>
    <t>34</t>
  </si>
  <si>
    <t>564752111R00</t>
  </si>
  <si>
    <t>Podklad z kam.drceného 32-63 s výplň.kamen. 15 cm  - doplnění vozovky</t>
  </si>
  <si>
    <t>35</t>
  </si>
  <si>
    <t>567132111R00</t>
  </si>
  <si>
    <t>Podklad z kameniva zpev.cementem SC C8/10 tl.16 cm - chodník</t>
  </si>
  <si>
    <t>57</t>
  </si>
  <si>
    <t>Kryty štěrkových a živičných pozemních komunikací a zpevněných ploch</t>
  </si>
  <si>
    <t>36</t>
  </si>
  <si>
    <t>573211111R00</t>
  </si>
  <si>
    <t>Postřik živičný spojovací z asfaltu 0,5-0,7 kg/m2 - doplnění vozovky</t>
  </si>
  <si>
    <t>57_</t>
  </si>
  <si>
    <t>37</t>
  </si>
  <si>
    <t>577112115R00</t>
  </si>
  <si>
    <t>Beton asfalt. ACO 11 S modifik. š. do 3 m, tl.6 cm - doplnění vozovky</t>
  </si>
  <si>
    <t>38</t>
  </si>
  <si>
    <t>577131111R00</t>
  </si>
  <si>
    <t>Beton asfalt. ACO 11+ obrusný, š. do 3 m, tl. 4 cm - doplnění vozovky</t>
  </si>
  <si>
    <t>39</t>
  </si>
  <si>
    <t>573111113R00</t>
  </si>
  <si>
    <t>Postřik živičný infiltr.+ posyp, asfalt 1,5 kg/m2 - doplnění vozovky</t>
  </si>
  <si>
    <t>40</t>
  </si>
  <si>
    <t>578142112R00</t>
  </si>
  <si>
    <t>Litý asfalt z kameniva hrubozrnný do 3 m tl.4,5 cm - chodník</t>
  </si>
  <si>
    <t>59</t>
  </si>
  <si>
    <t>Dlažby pozemních komunikací a ploch</t>
  </si>
  <si>
    <t>41</t>
  </si>
  <si>
    <t>596215040R00</t>
  </si>
  <si>
    <t>Kladení zámkové dlažby tl. 8 cm do drtě tl. 4 cm - zpevněné plochy</t>
  </si>
  <si>
    <t>59_</t>
  </si>
  <si>
    <t>42</t>
  </si>
  <si>
    <t>592451171</t>
  </si>
  <si>
    <t>Dlažba betonová zámková I 20x10x8 cm červená - zpevněné plochy - sjezd - vyznač p.s.</t>
  </si>
  <si>
    <t>592452650</t>
  </si>
  <si>
    <t>Dlažba betonová zámková přírodní pro nevidomé 20x10x8  - zpevněné plochy - sjezd</t>
  </si>
  <si>
    <t>44</t>
  </si>
  <si>
    <t>592451178</t>
  </si>
  <si>
    <t>Dlažba betonová zámková I BF 20x10x8 cm přírodní - zpevněné plochy - parking, kom.</t>
  </si>
  <si>
    <t>45</t>
  </si>
  <si>
    <t>592453011</t>
  </si>
  <si>
    <t>Dlažba betonová distanční (mezerovitá) tl. 80 mm - parkovací místa</t>
  </si>
  <si>
    <t>46</t>
  </si>
  <si>
    <t>596215021R00</t>
  </si>
  <si>
    <t>Kladení zámkové dlažby tl. 6 cm do drtě tl. 4 cm - chodníky</t>
  </si>
  <si>
    <t>47</t>
  </si>
  <si>
    <t>5924511900</t>
  </si>
  <si>
    <t>Dlažba betonová zámková tl. 60 mm přírodní - chodníky</t>
  </si>
  <si>
    <t>48</t>
  </si>
  <si>
    <t>591241111R00</t>
  </si>
  <si>
    <t>Kladení dlažby drobné kostky, lože z MC tl. 5 cm - vozovka - pův. materiál</t>
  </si>
  <si>
    <t>81</t>
  </si>
  <si>
    <t>Potrubí z trub betonových</t>
  </si>
  <si>
    <t>49</t>
  </si>
  <si>
    <t>817311121R00</t>
  </si>
  <si>
    <t>Montáž tvarovek betonových odbočných DN 160 - napojení drenáže do vpusti</t>
  </si>
  <si>
    <t>81_</t>
  </si>
  <si>
    <t>8_</t>
  </si>
  <si>
    <t>88</t>
  </si>
  <si>
    <t>Potrubí z drenážek</t>
  </si>
  <si>
    <t>50</t>
  </si>
  <si>
    <t>881327211R00</t>
  </si>
  <si>
    <t>Potrubí z drenážních trubek, DN 160</t>
  </si>
  <si>
    <t>88_</t>
  </si>
  <si>
    <t>51</t>
  </si>
  <si>
    <t>28611056</t>
  </si>
  <si>
    <t>Trubka drenážní PVC DN 160</t>
  </si>
  <si>
    <t>91</t>
  </si>
  <si>
    <t>Doplňující konstrukce a práce pozemních komunikací, letišť a ploch</t>
  </si>
  <si>
    <t>52</t>
  </si>
  <si>
    <t>919735113R00</t>
  </si>
  <si>
    <t>Řezání stávajícího živičného krytu tl. 10 - 15 cm - komunikace, chodník</t>
  </si>
  <si>
    <t>91_</t>
  </si>
  <si>
    <t>9_</t>
  </si>
  <si>
    <t>53</t>
  </si>
  <si>
    <t>917762111R00</t>
  </si>
  <si>
    <t>Osazení obrub. bet. s opěrou, lože z B 12,5</t>
  </si>
  <si>
    <t>54</t>
  </si>
  <si>
    <t>00015VD</t>
  </si>
  <si>
    <t>Nájezdový obrubník ABO 100/15/15 N</t>
  </si>
  <si>
    <t>55</t>
  </si>
  <si>
    <t>59217472</t>
  </si>
  <si>
    <t>Obrubník silniční 1000/150/250 šedý</t>
  </si>
  <si>
    <t>59217480</t>
  </si>
  <si>
    <t>Obrubník silniční přechodový L, P 1000/150/150-250</t>
  </si>
  <si>
    <t>916561111R00</t>
  </si>
  <si>
    <t>Osazení záhon.obrubníků do lože z B 12,5 s opěrou</t>
  </si>
  <si>
    <t>58</t>
  </si>
  <si>
    <t>59217421</t>
  </si>
  <si>
    <t>Obrubník chodníkový ABO 14-10 1000/100/250</t>
  </si>
  <si>
    <t>919723212R00</t>
  </si>
  <si>
    <t>Zálivka spáry řez. podélné 9 mm, zalití za tepla</t>
  </si>
  <si>
    <t>60</t>
  </si>
  <si>
    <t>915721111R00</t>
  </si>
  <si>
    <t>Vodorovné značení střík.barvou (symb. 225)</t>
  </si>
  <si>
    <t>919794441R00</t>
  </si>
  <si>
    <t>Úprava ploch kolem hydrantů v živ.krytech do 2 m2</t>
  </si>
  <si>
    <t>S</t>
  </si>
  <si>
    <t>Přesuny sutí</t>
  </si>
  <si>
    <t>979082213R00</t>
  </si>
  <si>
    <t>Vodorovná doprava suti po suchu do 1 km - ŽIVICE</t>
  </si>
  <si>
    <t>S_</t>
  </si>
  <si>
    <t>979082219R00</t>
  </si>
  <si>
    <t>Příplatek za dopravu suti po suchu za další 1 km - ŽIVICE (+20km)</t>
  </si>
  <si>
    <t>S0</t>
  </si>
  <si>
    <t>64</t>
  </si>
  <si>
    <t>Vodorovná doprava suti po suchu do 1 km - ŠTĚRKY, BETON, DLAŽBA</t>
  </si>
  <si>
    <t>S0_</t>
  </si>
  <si>
    <t>65</t>
  </si>
  <si>
    <t>Příplatek za dopravu suti po suchu za další 1 km - ŠTĚRKY, BETON, DLAŽBA (+20km)</t>
  </si>
  <si>
    <t>66</t>
  </si>
  <si>
    <t>998223011R00</t>
  </si>
  <si>
    <t>Přesun hmot, pozemní komunikace, kryt dlážděný</t>
  </si>
  <si>
    <t>Celkem:</t>
  </si>
  <si>
    <t>Poznámka:</t>
  </si>
  <si>
    <t>#TypZaznamu#</t>
  </si>
  <si>
    <t>STA</t>
  </si>
  <si>
    <t>IO 100 PŘÍPRAVA ÚZEMÍ, TERÉNNÍ ÚPRAVY</t>
  </si>
  <si>
    <t>OBJ</t>
  </si>
  <si>
    <t>ROZ</t>
  </si>
  <si>
    <t>CAS_STR</t>
  </si>
  <si>
    <t>DIL</t>
  </si>
  <si>
    <t>112100012RA0</t>
  </si>
  <si>
    <t>Kácení stromů 40-50 cm, naložení a odvoz do 1 km, odvětvení,odstranění pařezů+kořenů,odvoz,uložení</t>
  </si>
  <si>
    <t>POL2_0</t>
  </si>
  <si>
    <t>kácené stromy:3+4</t>
  </si>
  <si>
    <t>VV</t>
  </si>
  <si>
    <t>111200001RA0</t>
  </si>
  <si>
    <t>Odstranění křovin a stromů do 100 mm, odvětvení,odstranění pařezů+kořenů,odvoz,uložení</t>
  </si>
  <si>
    <t>křoviny:220*1</t>
  </si>
  <si>
    <t>113107222RA0</t>
  </si>
  <si>
    <t>Odstranění asfaltobet.krytu tl. do 5 cm nad 50 m2, vč. podkladních vrstev</t>
  </si>
  <si>
    <t>asfaltové plochy:170+600</t>
  </si>
  <si>
    <t>113107122RA0</t>
  </si>
  <si>
    <t>Odstranění bet.vozovky, kryt tl.20 cm, pl.nad 50m2, vč. podkladních vrstev</t>
  </si>
  <si>
    <t>betonové plochy:206+18+29+8,8</t>
  </si>
  <si>
    <t>113106000RA0</t>
  </si>
  <si>
    <t>Odstranění zám.dlažby 6 cm vč.podkladu,pl.do 50 m2, vč. podkladních vrstev</t>
  </si>
  <si>
    <t>dlážděné plochy:14+12</t>
  </si>
  <si>
    <t>POL1_0</t>
  </si>
  <si>
    <t>zídka v oplocení:0,15*1*6,5</t>
  </si>
  <si>
    <t>pas zídky v oplocení:0,3*0,8*6,5</t>
  </si>
  <si>
    <t>pas oplocení:0,3*0,8*(1,1+25,2)</t>
  </si>
  <si>
    <t>767914830R00</t>
  </si>
  <si>
    <t>Demontáž oplocení pletivového,výplň, v. 2,0m, sloupky,vzpěry,kotvení,doplňky</t>
  </si>
  <si>
    <t>oplocení dvora:39+87</t>
  </si>
  <si>
    <t>767914810R0X</t>
  </si>
  <si>
    <t>Demontáž oplocení rámového, ocelového, v. 1m, sloupky,výplň,kotvení,doplňky</t>
  </si>
  <si>
    <t>oplocení:1,1+25,2</t>
  </si>
  <si>
    <t>Demontáž vjezdových bran oplocení ocelového, do v. 2,0m</t>
  </si>
  <si>
    <t>brány:4,2+2,6</t>
  </si>
  <si>
    <t>Demontáž pevných stolů na ping-pong, vč. základů,kotvení,doplňků</t>
  </si>
  <si>
    <t>stoly:1+2</t>
  </si>
  <si>
    <t>1036,5*1</t>
  </si>
  <si>
    <t>1036,5*24</t>
  </si>
  <si>
    <t>979990112R00</t>
  </si>
  <si>
    <t>Poplatek za skládku suti-obal.kam.-asfalt do 30x30</t>
  </si>
  <si>
    <t>693,39*1</t>
  </si>
  <si>
    <t>979990103R00</t>
  </si>
  <si>
    <t>Poplatek za skládku suti - beton do 30x30 cm</t>
  </si>
  <si>
    <t>312,364*1</t>
  </si>
  <si>
    <t>1036,5-(693,39+312,364)</t>
  </si>
  <si>
    <t>SUM</t>
  </si>
  <si>
    <t>04</t>
  </si>
  <si>
    <t>Parkoviště - IO 200 přípojka kanalizace, IO 201 kanalizace</t>
  </si>
  <si>
    <t>131001028T00</t>
  </si>
  <si>
    <t>Výkop pro šachtu 2x2x1,8m</t>
  </si>
  <si>
    <t>131001030T00</t>
  </si>
  <si>
    <t>Výkop pro šachtu 2,5x2,5x5m</t>
  </si>
  <si>
    <t>Základy a zvláštní zakládání</t>
  </si>
  <si>
    <t>Beton základových desek prostý třídy C 12/15</t>
  </si>
  <si>
    <t>dodávka a uložení betonu do připravené konstrukce,</t>
  </si>
  <si>
    <t>893152111R00</t>
  </si>
  <si>
    <t>Montáž šachty vodoměrné a revizní plastové hranaté</t>
  </si>
  <si>
    <t>721100800T00</t>
  </si>
  <si>
    <t>Navrtávka do šachty kanalizační DN150</t>
  </si>
  <si>
    <t>721170957R00</t>
  </si>
  <si>
    <t>Opravy odpadního potrubí novodurového vsazení odbočky do potrubí hrdlového, D 160 mm</t>
  </si>
  <si>
    <t>Potrubí z plastových trub polyvinylchloridové (PVC), svodné (ležaté) v zemi, D 125 mm, s 3,2 mm, DN 125</t>
  </si>
  <si>
    <t>Potrubí z plastových trub polyvinylchloridové (PVC), svodné (ležaté) v zemi, D 160 mm, s 4,0 mm, DN 150</t>
  </si>
  <si>
    <t>722100005T00</t>
  </si>
  <si>
    <t>Litinový poklop retenční nádrže pr.600, dodávka a montáž</t>
  </si>
  <si>
    <t>722100091T00</t>
  </si>
  <si>
    <t>Montáž retenční nádrže</t>
  </si>
  <si>
    <t>28697052.AR</t>
  </si>
  <si>
    <t>dno šachetní přímé; PP; DN = 400,0 mm; l = 686 mm; h = 547 mm; DN žlabu 160 mm</t>
  </si>
  <si>
    <t>28697074.AR</t>
  </si>
  <si>
    <t>skruž plastová PVC; DN 400,0 mm; h = 2 000 mm; hladká</t>
  </si>
  <si>
    <t>552417011R</t>
  </si>
  <si>
    <t>poklop kanalizační do šachtové roury; DN šachty 400 mm; litinový; únosnost 1 500 kg</t>
  </si>
  <si>
    <t>IO 200 - KOMUNIKACE A ZPEVNĚNÉ PLOCHY MIMO AREÁL</t>
  </si>
  <si>
    <t>113106121R00</t>
  </si>
  <si>
    <t>Rozebrání dlažeb z betonových dlaždic na sucho - chodníky</t>
  </si>
  <si>
    <t>Odstranění podkladu pl. 50 m2,kam.těžené tl.20 cm - chodník (dl.+bet.)</t>
  </si>
  <si>
    <t>Odstranění podkladu pl. 50 m2,kam.těžené tl.30 cm - komunikace + přídlažba</t>
  </si>
  <si>
    <t>Odstranění asfaltové vrstvy pl. do 50 m2, tl.15 cm -  komunikace + sjezdy</t>
  </si>
  <si>
    <t>Podklad ze štěrkodrti po zhutnění tloušťky 15 cm - sjezdy</t>
  </si>
  <si>
    <t>Podklad z kam.drceného 32-63 s výplň.kamen. 15 cm - sjezdy</t>
  </si>
  <si>
    <t>Podklad ze štěrkodrti po zhutnění tloušťky 15 cm - komunikace</t>
  </si>
  <si>
    <t>Podklad ze štěrkodrti po zhutnění tloušťky 15 cm - park. stání</t>
  </si>
  <si>
    <t>Podklad z obal kam.ACP 16+,ACP 22+,do 3 m,tl. 8 cm - komunikace</t>
  </si>
  <si>
    <t>Podklad z kam.drceného 32-63 s výplň.kamen. 15 cm - komunikace</t>
  </si>
  <si>
    <t>Postřik živičný spojovací z asfaltu 0,5-0,7 kg/m2 - komunkace</t>
  </si>
  <si>
    <t>Beton asfalt. ACO 11 S modifik. š. do 3 m, tl.6 cm - komunikace</t>
  </si>
  <si>
    <t>Beton asfalt. ACO 11+ obrusný, š. do 3 m, tl. 4 cm - komunikace</t>
  </si>
  <si>
    <t>Postřik živičný infiltr.+ posyp, asfalt 1,5 kg/m2 - komunikace</t>
  </si>
  <si>
    <t>Kladení zámkové dlažby tl. 8 cm do drtě tl. 4 cm - sjezdy</t>
  </si>
  <si>
    <t>Dlažba betonová zámková I 20x10x8 cm červená - sjezdy</t>
  </si>
  <si>
    <t>Dlažba betonová zámková přírodní pro nevidomé 20x10x8 - sjezdy</t>
  </si>
  <si>
    <t>Kladení zámkové dlažby tl. 8 cm do drtě tl. 4 cm - park. stání</t>
  </si>
  <si>
    <t>592451170</t>
  </si>
  <si>
    <t>Dlažba betonová zámková tv. I, tloušťka 8 cm přírodní  - park. stání</t>
  </si>
  <si>
    <t>Dlažba betonová zámková tv. I, 20x10x8 cm červená  - park. stání</t>
  </si>
  <si>
    <t>Řezání stávajícího živičného krytu tl. 10 - 15 cm - komunikace</t>
  </si>
  <si>
    <t>Obrubník silniční 1000/150/250 šedý (areál)</t>
  </si>
  <si>
    <t>131001026T00</t>
  </si>
  <si>
    <t>Výkop pro šachtu 2,5x2,5x1,5m</t>
  </si>
  <si>
    <t>721170958R00</t>
  </si>
  <si>
    <t>Opravy odpadního potrubí novodurového vsazení odbočky do potrubí hrdlového, D 200 mm</t>
  </si>
  <si>
    <t>28697057.AR</t>
  </si>
  <si>
    <t>dno šachetní 3x vtok; PP; DN = 400,0 mm; l = 686 mm; h = 547 mm; DN žlabu 160 mm</t>
  </si>
  <si>
    <t>28697058.AR</t>
  </si>
  <si>
    <t>dno šachetní 3x vtok; PP; DN = 400,0 mm; l = 687 mm; h = 593 mm; DN žlabu 200 mm</t>
  </si>
  <si>
    <t>721290501T00</t>
  </si>
  <si>
    <t>Montáž vodoměrné šachty</t>
  </si>
  <si>
    <t>722171213R00</t>
  </si>
  <si>
    <t>Potrubí z plastických hmot polyetylenové potrubí PE-HD, D 32 mm, s 3,0 mm, PN 10, svěrné spojky, včetně zednických výpomocí</t>
  </si>
  <si>
    <t>722171216R00</t>
  </si>
  <si>
    <t>Potrubí z plastických hmot polyetylenové potrubí PE-HD, D 63 mm, s 5,8 mm, PN 10, svěrné spojky, včetně zednických výpomocí</t>
  </si>
  <si>
    <t>722181950T00</t>
  </si>
  <si>
    <t>Chránička PE63</t>
  </si>
  <si>
    <t>722181951T00</t>
  </si>
  <si>
    <t>Chránička PE90</t>
  </si>
  <si>
    <t>722219121T00</t>
  </si>
  <si>
    <t xml:space="preserve">Navrtávka 63 Hawle 5070 </t>
  </si>
  <si>
    <t>722219126T00</t>
  </si>
  <si>
    <t>Poklop Hawle 1650 + podkladní deska</t>
  </si>
  <si>
    <t>722219131T00</t>
  </si>
  <si>
    <t>Fólie modrá</t>
  </si>
  <si>
    <t>722237666R00</t>
  </si>
  <si>
    <t>Armatury závitové se dvěma závity včetně dodávky materiálu zpětná klapka, vnitřní-vnitřní závit, DN 50, PN 12, mosaz</t>
  </si>
  <si>
    <t>28653155.AR</t>
  </si>
  <si>
    <t>přechod kov-plast mat. tvarovky mosaz; mat. trubky měď, PE; d = 32 mm; PN 16; závit vnější R 3/4"</t>
  </si>
  <si>
    <t>28653158T</t>
  </si>
  <si>
    <t>Přechodka Tezap PE/ocel PE100 SDR 11 - 63/2"</t>
  </si>
  <si>
    <t>28697268T</t>
  </si>
  <si>
    <t>Vodoměrná šachta plastová samonosná 1,5x0,9x1,6m s poklopem a plastovými stupni</t>
  </si>
  <si>
    <t>42228156R</t>
  </si>
  <si>
    <t>šoupátko pro domovní přípojky pro vodovod; DN 2"; PN 16; L = 100 mm; médium pro agresivní vodu a vodu s nečistotami; provedení: na obou stranách s vnitřním závitem; těleso mosaz</t>
  </si>
  <si>
    <t>42293200R</t>
  </si>
  <si>
    <t>souprava zemní tuhá pro šoupátka a combi armatury; DN 50-100; krycí hloubka 1,5 m</t>
  </si>
  <si>
    <t>723110050T00</t>
  </si>
  <si>
    <t>Signalizační vodič</t>
  </si>
  <si>
    <t>Cenová hladina</t>
  </si>
  <si>
    <t>URS/1/2019</t>
  </si>
  <si>
    <t>460 52-0173</t>
  </si>
  <si>
    <t xml:space="preserve">El. instalační  HDPE chránící trubka d=63 mm </t>
  </si>
  <si>
    <t>210 81-2011</t>
  </si>
  <si>
    <t>CYKY-J 3x1,5 mm2</t>
  </si>
  <si>
    <t>210 81-2035</t>
  </si>
  <si>
    <t>CYKY-J 4x16 mm2</t>
  </si>
  <si>
    <t>210 10-0096</t>
  </si>
  <si>
    <t xml:space="preserve">Ukončení vodičů do 2,5mm2 s označením a zapojením na svorkovnici </t>
  </si>
  <si>
    <t>210 10-0101</t>
  </si>
  <si>
    <t xml:space="preserve">Ukončení vodičů do 16mm2 s označením a zapojením na svorkovnici </t>
  </si>
  <si>
    <t>210 10-0003</t>
  </si>
  <si>
    <t>Ukončení vodičů do 16mm2 s označením a zapojením v rozváděči</t>
  </si>
  <si>
    <t>210 20-2013</t>
  </si>
  <si>
    <t>Svítidlo LED pro osvětlení komunikací 15W, 3000K,  IK 08, IP66,  DALI + NEMÁ (7PIN), přepěť ochrana 6kV  RAL 7026  (např. GXS 3L WA4 Jipol)</t>
  </si>
  <si>
    <t>210 20-4011</t>
  </si>
  <si>
    <t>Stožáry v.5 , třístupňové, ž.z., provedení Brno</t>
  </si>
  <si>
    <t>210 20-4201</t>
  </si>
  <si>
    <t>Stožárová svorkovnice pro jištění svítidel 6A, vel. E27, IP. 43, (např. GURO EKM 2035)</t>
  </si>
  <si>
    <t>210 12-0001</t>
  </si>
  <si>
    <t xml:space="preserve">Pojistka E27, 6A </t>
  </si>
  <si>
    <t>210 22-0020</t>
  </si>
  <si>
    <t>Zemnící páska FeZn 30x4</t>
  </si>
  <si>
    <t>210 22-0002</t>
  </si>
  <si>
    <t>Zemnící drát FeZn d = 10 mm</t>
  </si>
  <si>
    <t>Gumoasfaltová suspenze SA IV</t>
  </si>
  <si>
    <t>210 19-1516</t>
  </si>
  <si>
    <t>Přípojková skříň RVO RF 5:3 - kompaktní pilíř</t>
  </si>
  <si>
    <t>Stavební mechanizace a pomocné práce</t>
  </si>
  <si>
    <t>460 01-0025</t>
  </si>
  <si>
    <t>Vytičení trasy inženýrských sítí v zastavěném prostoru</t>
  </si>
  <si>
    <t>460 15-1553</t>
  </si>
  <si>
    <t>Odkrytí stávajícího kabelu pro připojení RS 5:3, hornina tř 3</t>
  </si>
  <si>
    <t>Vytíčení trasy kabelového vedení</t>
  </si>
  <si>
    <t>460 20-2153</t>
  </si>
  <si>
    <t xml:space="preserve">Hloubení kabelové rýhy 0,35x 0,70 m, strojně, hornina tř. 3,  </t>
  </si>
  <si>
    <t>460 20-1611</t>
  </si>
  <si>
    <t>Zarovnání kabelových rýh po výkopu strojně</t>
  </si>
  <si>
    <t>460 56-1811</t>
  </si>
  <si>
    <t>Zásyp kabelové rýhy 0,35 x 0,5 m, strojně,  hutněná zemina</t>
  </si>
  <si>
    <t>460 42-1101</t>
  </si>
  <si>
    <t>Kabelové lože z písku tl. 100 mm, frakce 0-8mm</t>
  </si>
  <si>
    <t>460 05-0003</t>
  </si>
  <si>
    <t>Hloubení jam pro stožáry do v. 8m ručně,  hornina tř. 3</t>
  </si>
  <si>
    <t>Štěrkopískové lože pro stožár , štěrkopísek 4/8 ( cca 0,1m3/stožár)</t>
  </si>
  <si>
    <t>PVC pouzdro  DN250, pro stožár, vč. zapískování</t>
  </si>
  <si>
    <t>460 08-0034</t>
  </si>
  <si>
    <t>Betonový základ stožárů, beton C20/25 XA2</t>
  </si>
  <si>
    <t xml:space="preserve">Doprava a manipulace betonem </t>
  </si>
  <si>
    <t>460 12-0013</t>
  </si>
  <si>
    <t>Dosypání výkopů stožárů zeminou, vč. upchování, hornina tř. 3</t>
  </si>
  <si>
    <t>Betonová dlaždice 300x300mm, min. tl. 4</t>
  </si>
  <si>
    <t>460 60 0023</t>
  </si>
  <si>
    <t xml:space="preserve">Vodorovné přemístění zeminy do 1000m </t>
  </si>
  <si>
    <t>460 60 0031</t>
  </si>
  <si>
    <t>Příplatel za dopravu sutě za každých 1000m (20x)</t>
  </si>
  <si>
    <t>kpl.</t>
  </si>
  <si>
    <t>Projektové a průzkumné práce</t>
  </si>
  <si>
    <t>Kontrolní měření hladiny osvětlenosti</t>
  </si>
  <si>
    <t>Celkem montáž:</t>
  </si>
  <si>
    <t>Celkem materiál:</t>
  </si>
  <si>
    <t>Výložník jednoramenný, d. vyložení 1500mm, ž.z.</t>
  </si>
  <si>
    <t>210 20-4103</t>
  </si>
  <si>
    <t>Stožáry v.8 , třístupňové, ž.z., provedení Brno</t>
  </si>
  <si>
    <t>Přeprogramování předředníku stávajícího svítidla</t>
  </si>
  <si>
    <t>Stávající z překládaného svítidla přeprogramovat předředník na 500mA</t>
  </si>
  <si>
    <t xml:space="preserve">El. instalační  HDPE chránící trubka d=110 mm </t>
  </si>
  <si>
    <t>460 52-0174</t>
  </si>
  <si>
    <t>Vytičení trasy inženýrských sítí v zastavěném prostoru (plyn)</t>
  </si>
  <si>
    <t>Odkrytí stávajícího rušeného  kabelu VO</t>
  </si>
  <si>
    <t>Vytíčení trasy kabelového vedení stávající</t>
  </si>
  <si>
    <t>460 15-0153</t>
  </si>
  <si>
    <t xml:space="preserve">Hloubení kabelové rýhy 0,35x 0,70 m, ručně, hornina tř. 3,  </t>
  </si>
  <si>
    <t>PVC pouzdro  DN300, pro stožár, vč. zapískování</t>
  </si>
  <si>
    <t>IO 201 - KOMUNIKACE A ZPEVNĚNÉ PLOCHY AREÁLOVÉ</t>
  </si>
  <si>
    <t>Odvodňovací žlábek šířky 100 mm - komplet, D+M</t>
  </si>
  <si>
    <t>58344197</t>
  </si>
  <si>
    <t>Štěrkodrtě frakce 32-63 A</t>
  </si>
  <si>
    <t>Podklad ze štěrkodrti po zhutnění tloušťky 15 cm</t>
  </si>
  <si>
    <t>Podklad z kam.drceného 32-63 s výplň.kamen. 15 cm</t>
  </si>
  <si>
    <t>569731111R00</t>
  </si>
  <si>
    <t>Zpevnění krajnic kamenivem drceným tl. 10 cm - krajnice podél obrub</t>
  </si>
  <si>
    <t>Kladení zámkové dlažby tl. 8 cm do drtě tl. 4 cm (vč. místa pro odpady)</t>
  </si>
  <si>
    <t>Dlažba betonová zámková I 20x10x8 cm přírodní</t>
  </si>
  <si>
    <t>59245040</t>
  </si>
  <si>
    <t>Dlažba zámková SLP s vodicí linií přírodní 20/20/8</t>
  </si>
  <si>
    <t>Vodorovné značení střík.barvou (symb. 225 + vyznačení p.m.)</t>
  </si>
  <si>
    <t>Poplachový zabezpečovací a tísňový systém</t>
  </si>
  <si>
    <r>
      <rPr>
        <b/>
        <sz val="12"/>
        <rFont val="Arial Narrow"/>
        <family val="2"/>
        <charset val="238"/>
      </rPr>
      <t>↓</t>
    </r>
    <r>
      <rPr>
        <b/>
        <sz val="8"/>
        <rFont val="Arial Narrow"/>
        <family val="2"/>
        <charset val="238"/>
      </rPr>
      <t xml:space="preserve"> Vyplní uchazeč u označených položek</t>
    </r>
  </si>
  <si>
    <t>Pol.</t>
  </si>
  <si>
    <t>Číslo RTS</t>
  </si>
  <si>
    <t>Název - dodávka včetně montáže a popis standardu</t>
  </si>
  <si>
    <t>►</t>
  </si>
  <si>
    <t>Výrobce/typ</t>
  </si>
  <si>
    <t>Odkaz na dokument</t>
  </si>
  <si>
    <t>Jednotka</t>
  </si>
  <si>
    <t>Výkaz výměr</t>
  </si>
  <si>
    <t>Materiál / ks</t>
  </si>
  <si>
    <t>Materiál celkem</t>
  </si>
  <si>
    <t>Montáž / ks</t>
  </si>
  <si>
    <t>Montáž-celkem</t>
  </si>
  <si>
    <t>220 71-1103.R00</t>
  </si>
  <si>
    <t>Ústředna PZTS min. 15 podsystému s GSM/GPRS/LAN komunikátorem a zdrojem</t>
  </si>
  <si>
    <t>220 71-1112.R00</t>
  </si>
  <si>
    <t>Rozbočovač sběrnice v krabici</t>
  </si>
  <si>
    <t>Sběrnicový přístupový modul s displejem, klávesnicí a RFID modulem</t>
  </si>
  <si>
    <t>220 71-1606.R00</t>
  </si>
  <si>
    <t>Sběrnicová venkovní čtečka RFID</t>
  </si>
  <si>
    <t>Ovládací segment přístupových modulů</t>
  </si>
  <si>
    <t>Bezkontaktní karta nebo přívěšek pro dodanou čtečku RFID</t>
  </si>
  <si>
    <t>Elektrický otvírač 12V, stavitelná střelka, stejnosměrný</t>
  </si>
  <si>
    <t>Elektromechanický samozamykací zámek, funkce panik, požární únikové dveře, bezp. tř. 4, trasa dveřmi, přechodová armovaná hadice</t>
  </si>
  <si>
    <t>Napájecí zdroj pro el. Zámky, 12V</t>
  </si>
  <si>
    <t>Tlačítko pro otevření el.zámku, pod omítku, design dle NN, včetně krabice</t>
  </si>
  <si>
    <t>Sběrnicový modul vstupních relé</t>
  </si>
  <si>
    <t>220 71-1113.R00</t>
  </si>
  <si>
    <t>Akumulátor 12V / 40Ah</t>
  </si>
  <si>
    <t>220 71-1305.R00</t>
  </si>
  <si>
    <t>PIR detektor s půlkulovou čočkou, sběrnicový</t>
  </si>
  <si>
    <t>Detektor opticko-kouřový, sběrnicový</t>
  </si>
  <si>
    <t>220 71-1308.R00</t>
  </si>
  <si>
    <t>Magnetický kontakt závrtný</t>
  </si>
  <si>
    <t>Krabice propojovací pro magnetický kontakt</t>
  </si>
  <si>
    <t>Sběrnicový modul připojení magnetických kontaktů</t>
  </si>
  <si>
    <t>Sběrnicová siréna venkovní včetně krytu a baterie</t>
  </si>
  <si>
    <t>220 71-1401.R00</t>
  </si>
  <si>
    <t>Siréna vnitřní 105 dB pro vyhlášení poplachu "požár", sběrnicová</t>
  </si>
  <si>
    <t>220 71-1503.R00</t>
  </si>
  <si>
    <t>Systémový sběrnicový kabel, 1x2x20AWG+1x2x24AWG</t>
  </si>
  <si>
    <t>Kabel napájecí CYH 2x1,5</t>
  </si>
  <si>
    <t>Protahovací drát</t>
  </si>
  <si>
    <t>Trubka ohebná PVC 23 mm pod omítku</t>
  </si>
  <si>
    <t>Trubka ohebná PVC 38 mm pod omítku</t>
  </si>
  <si>
    <t>Trubka ohebná PVC 23 mm na příchytky v podhledu</t>
  </si>
  <si>
    <t>Trubka ohebná PVC 38 mm na příchytky v podhledu</t>
  </si>
  <si>
    <t>KO 97 - Krabice kruhová odbočná ( s víčkem )</t>
  </si>
  <si>
    <t>KO 68 - Elektroinstalační krabicie</t>
  </si>
  <si>
    <t xml:space="preserve">Požárně těsnící materiál do prostupu </t>
  </si>
  <si>
    <t>Upevňovací materiál kovový</t>
  </si>
  <si>
    <t>Upevňovací materiál plastový</t>
  </si>
  <si>
    <t>Průraz do 30 cm</t>
  </si>
  <si>
    <t>Stejnosměrná měření na místním kabelu</t>
  </si>
  <si>
    <t>220 71-1601.R00</t>
  </si>
  <si>
    <t>Programování základních parametrů ústředny</t>
  </si>
  <si>
    <t>Programování systému na jeden detektor</t>
  </si>
  <si>
    <t>Oživení systému na jeden detektor</t>
  </si>
  <si>
    <t>Nastavení přístupových oprávnění - na jedny dveře</t>
  </si>
  <si>
    <t>Dohledový videosystém</t>
  </si>
  <si>
    <t>Zatřídění</t>
  </si>
  <si>
    <t>222 73-1206.R00</t>
  </si>
  <si>
    <t>IP,Full HD,Barevná den/noc kamera,venkovní,kompaktní,infra přísvit,na stěnu,PoE</t>
  </si>
  <si>
    <t>222 73-1201.R00</t>
  </si>
  <si>
    <t>IP,Full HD,Barevná kamera,vnitřní,půlkulový kryt-dome,montáž na stěnu,PoE</t>
  </si>
  <si>
    <t>Montážní deska pro kameru do zateplení</t>
  </si>
  <si>
    <t>Samolepky - "Střeženo kamerovým systémem"</t>
  </si>
  <si>
    <t>Strukturovaná kabeláž</t>
  </si>
  <si>
    <t>19" stojanový rozvaděč 42 U, 800×800mm, prosklené dveře, uzamykatelný</t>
  </si>
  <si>
    <t>Police do 19" rozvaděče</t>
  </si>
  <si>
    <t>222 29-2351.R00</t>
  </si>
  <si>
    <t>Napájecí panel do rozvaděče</t>
  </si>
  <si>
    <t>222 29-0981.R00</t>
  </si>
  <si>
    <t>Vyvazovací panel 1U</t>
  </si>
  <si>
    <t>222 29-0971.R00</t>
  </si>
  <si>
    <t>Patch panel, 24 portů UTP, cat. 6</t>
  </si>
  <si>
    <t xml:space="preserve">Patchkabel RJ45-RJ45, cat 6, délka 1m, </t>
  </si>
  <si>
    <t>Patchkabel RJ45-RJ45, cat 6, délka 5m,</t>
  </si>
  <si>
    <t>Zemnící lišta do datového rozvaděče</t>
  </si>
  <si>
    <t>Dveřní komunikační tablo pro analog. tel. Ústřednu 6 tl.+instalační krabice a kryt</t>
  </si>
  <si>
    <t>Extender pro komunikační tablo 8 tlačítek+instalační krabice a kryt</t>
  </si>
  <si>
    <t>Extender pro komunikační tablo 16 tlačítek+instalační krabice a kryt</t>
  </si>
  <si>
    <t>Napájecí zdroj na DIN pro elektrický zámek a komunikační tablo</t>
  </si>
  <si>
    <t>Přepěťová ochrana UTP kabelu Cat 6</t>
  </si>
  <si>
    <t>222 29-0804.R00</t>
  </si>
  <si>
    <t>Datový kabel , UTP, 4 páry, PVC, vnitřní, cat 6, LSOH</t>
  </si>
  <si>
    <t>222 28-0417.R00</t>
  </si>
  <si>
    <t>Kabel telefonní UTP PE, 4 páry, venkovní, cat 6</t>
  </si>
  <si>
    <t>Kabel telefonní SYKFY 10×2×0,5</t>
  </si>
  <si>
    <t>Svorkovnice LSA, rozpojovací</t>
  </si>
  <si>
    <t>Nosník 19", 3U pro LSA</t>
  </si>
  <si>
    <t>222 29-0003.R00</t>
  </si>
  <si>
    <t>Dat. dvouzásuvka pod omítku, včetně rámečku a krabice, cat 6, design dle NN</t>
  </si>
  <si>
    <t>222 29-0001.R00</t>
  </si>
  <si>
    <t>Dat. zásuvka pod omítku, včetně rámečku a krabice, cat 6, design dle NN</t>
  </si>
  <si>
    <t>Dat. Zásuvka modul 22,5 do podlahové krabice, cat 6</t>
  </si>
  <si>
    <t>Popis portu zásuvky</t>
  </si>
  <si>
    <t>Popis portů patchpanelu</t>
  </si>
  <si>
    <t>Vysvazkování kabeláže ve žlabech</t>
  </si>
  <si>
    <t>Drátěný žlab 500/100mm (v metrech)</t>
  </si>
  <si>
    <t>Drátěný žlab 250/100mm (v metrech)</t>
  </si>
  <si>
    <t>Drátěný žlab 150/100mm (v metrech)</t>
  </si>
  <si>
    <t>Nosník pro žlab šířky 500mm</t>
  </si>
  <si>
    <t>Nosník pro žlab šířky 250mm</t>
  </si>
  <si>
    <t>Nosník pro žlab šířky 150mm</t>
  </si>
  <si>
    <t>Spojka pro spojování drátěnných žlabů</t>
  </si>
  <si>
    <t>Spojka pro přichycení žlabu k nosníkům</t>
  </si>
  <si>
    <t>Držák pro uchycení žlabu k závitové tyči (z boku žlabu)</t>
  </si>
  <si>
    <t>Závitová tyč M8</t>
  </si>
  <si>
    <t>Trubka ohebná pod omítku pr. 25mm, vč. zasekání</t>
  </si>
  <si>
    <t>Trubka ohebná pod omítku pr. 40mm, vč. zasekání</t>
  </si>
  <si>
    <t>Trubka ohebná na příchytky pr. 25mm, vč. příchytky</t>
  </si>
  <si>
    <t>Trubka ohebná na příchytky pr. 40mm, vč. příchytky</t>
  </si>
  <si>
    <t>Trubka tuhá pro vnitřní rozvod optickách vláken</t>
  </si>
  <si>
    <t>Trubka tuhá PVC šedá vnější pr. 25mm, vč. příchytky</t>
  </si>
  <si>
    <t>Trubka tuhá PVC šedá vnější pr. 40mm, vč. příchytky</t>
  </si>
  <si>
    <t>Lišta vkládací 40x40</t>
  </si>
  <si>
    <t>Lišta vkládací 25x20</t>
  </si>
  <si>
    <t>Drát protahovací</t>
  </si>
  <si>
    <t>Krabice instalační univerzální pr.75mm + víčko vč. zasekání</t>
  </si>
  <si>
    <t>Krabice instalační odbočná pr.103mm + víčko vč. zasekání</t>
  </si>
  <si>
    <t>Krabice instalační odbočná 150x150mm + víčko vč. zasekání</t>
  </si>
  <si>
    <t>Stahovací pásky</t>
  </si>
  <si>
    <t>Vyhledání vývodu nebo krabice</t>
  </si>
  <si>
    <t>Zařízení pro tělesně postižené</t>
  </si>
  <si>
    <t>Signalizační světlo s elektronikou a akustickou signalizací</t>
  </si>
  <si>
    <t>Potvrzovací tlačítko</t>
  </si>
  <si>
    <t>Volací tlačítko do výšky 900 mm + táhlo do výšky 150 mm</t>
  </si>
  <si>
    <t>Napájecí zdroj 24V</t>
  </si>
  <si>
    <t>Kabel napájení CYH 2x1,5</t>
  </si>
  <si>
    <t>Kabel pro napojení koncových prvků SYKFY 3x2x0,5</t>
  </si>
  <si>
    <t>Trubka ohebná PVC 23 mm</t>
  </si>
  <si>
    <t>KU 68 - Elektroinstalační krabicie</t>
  </si>
  <si>
    <t>Zapravení prostupů v cihlové stěně jádrovou omítkou+následné přeštukování</t>
  </si>
  <si>
    <t>Napojení na systém PZTS</t>
  </si>
  <si>
    <t xml:space="preserve">                Celková cena</t>
  </si>
  <si>
    <t xml:space="preserve">Pozn.: </t>
  </si>
  <si>
    <t>Tento soupis stavebních prací dodávek a služeb s výkazem výměr a standardy je zpracován v souladu s vyhláškou 169/2016 Sb. Vedlejší rozpočtové náklady jsou obsaženy v celkovém rozpočtu stavby. Každý řádek/položka soupisu prací obsahuje dodávku včetně montáže, mimo kolonek které jsou proškrtnuty. Za montáž se považují všechny úkony spojené s instalací výrobku. Součástí ceny jsou i náklady na přípravu a dopravu materiálu na místo montáže. Na cenu výrobku a montáže má vliv prostorové uspořádání jako je výška instalace, konstrukce budovy, apod., a požadovaná funkce. Z toho důvodu je nedílnou součástí tohoto soupisu i technická zpráva a výkresová dokumentace. Uvedené výměry jsou získány exportem z CAD software jako sumární hodnota, proto položka „Výkaz výměr“ neobsahuje dílčí výpočtové vzorce. Závazné jsou především počty koncových prvků.  Počty prvků, které tvoří topologii systému (rozbočovače, koncentrátory, kopplery, řídící jednotky, ústředny) vychází z předpokládaných nebo často používaných technologií. V závislosti na výrobci nebo modelu zařízení se mohou tyto počty lišit, proto je nutné tyto počty ověřit již ve fázi podávání nabídky. Obdobně se může v závislosti na výrobci lišit potřebný počet doplňkových dílů pro skládaná zařízení, jako jsou např. zásuvky, tlačítka, hlásiče, nebo ústředny. Pokud dodavatel dodá jinou, než předpokládanou technologii s jinou topologií může rovněž dojít k rozdílu v množství a druhu kabeláže. Pokud není uvedeno jinak, je požadavek dodat zařízení nebo díl kompletní a plně funkční. V závislosti na cenové politice výrobce včetně potřebných licencí v rozsahu dle projektu.  Licence musí být zahrnuty do ceny výrobku, pokud nejsou uvedeny jako samostatná položka. Pokud jsou u některých položek uvedeny popisy, které by moli směřovat k jednomu výrobci, slouží tyto popisy pouze jako příklad uvažovaného standardu a je možné dodat kvalitativně stejné nebo lepší řešení.  Součástí soupisu nejsou položky a honoráře, které si vyžádají třetí strany, např. přizvání organizace spravující stávající systémy které se rozšiřují, nebo na které se navazuje. Projekt předpokládá realizaci technologií v dohledné době, přibližně jeden rok. U položek označených šipkou vyplní uchazeč o zakázku druh zařízení (výrobce/typ), který je předmětem nabídky.</t>
  </si>
  <si>
    <t>Sběrnicový expandér, vstupní</t>
  </si>
  <si>
    <t>19" nástěnný rozvaděč, 18 U, 600x500mm, uzamykatelný</t>
  </si>
  <si>
    <t>222 31-0011.R00</t>
  </si>
  <si>
    <t>19" ODF-Kompletně vybavená optická vana a panel pro 12 konektorů SC</t>
  </si>
  <si>
    <t>Teplem smrštitelná ochrana sváru</t>
  </si>
  <si>
    <t xml:space="preserve">Konektor SC, MM, 50/125um, </t>
  </si>
  <si>
    <t xml:space="preserve">Optický patchcord 50/125um, MM, duplex, délka 2m, </t>
  </si>
  <si>
    <t>Optický kabel univerzální, 6 vl. MM, 50/125, OM3, LSZH</t>
  </si>
  <si>
    <t>Kabel telefonní TCEKPFLE 5XN</t>
  </si>
  <si>
    <t>Telefonní rozvaděč pod omítku pro 5 zářezových modulů</t>
  </si>
  <si>
    <t>Venkovní sítě</t>
  </si>
  <si>
    <t>460 01-0024.R00</t>
  </si>
  <si>
    <t>Vytýčení trasy v zastavěném terénu</t>
  </si>
  <si>
    <t>460 03-0071.R00</t>
  </si>
  <si>
    <t>Odstranění beton, dlažba nebo asfaltová vozovka - dodávka a montáž</t>
  </si>
  <si>
    <r>
      <t>m</t>
    </r>
    <r>
      <rPr>
        <sz val="14"/>
        <rFont val="Arial Narrow"/>
        <family val="2"/>
        <charset val="238"/>
      </rPr>
      <t>²</t>
    </r>
  </si>
  <si>
    <t>460 20-0163.R00</t>
  </si>
  <si>
    <t>Výkop rýhy hl. 0,8m, š 35 cm, tř.z. 3</t>
  </si>
  <si>
    <t>460 42-0371.R00</t>
  </si>
  <si>
    <t>Zřízení kabelového lože/pískování, včetně dopravy - dodávka a montáž</t>
  </si>
  <si>
    <t>460 57-0143.R00</t>
  </si>
  <si>
    <t>Zához rýhy hl. 0,6 m včetně pěchování ve více vrstvách</t>
  </si>
  <si>
    <t>460 42-0323.R00</t>
  </si>
  <si>
    <t>Ochrana kabelové trasy Krycí deska 250x1000 - dodávka a montáž</t>
  </si>
  <si>
    <t>460 49-0012.R00</t>
  </si>
  <si>
    <t>Fólie výstražná 330 mm, oranžová - dodávka a montáž</t>
  </si>
  <si>
    <t>PraflaGuard</t>
  </si>
  <si>
    <t>Fólie výstražná záborová 8 cm - dodávka a montáž</t>
  </si>
  <si>
    <t>Chránička HDPE 40/33 - dodávka a montáž</t>
  </si>
  <si>
    <t>IO 300 - VEŘEJNÉ OSVĚTLENÍ PARKOVIŠTĚ</t>
  </si>
  <si>
    <t>IO 300 - Přípojka vodovodu, IO 301 - Areálové rozvody vodovodu, IO 401 - Areálové rozvody kanalizace dešťové a IO 411 - Areálové rozvody kanalizace splaškové</t>
  </si>
  <si>
    <t>IO 601 - Přeložka vedení VO</t>
  </si>
  <si>
    <t>Vytápění</t>
  </si>
  <si>
    <t xml:space="preserve"> Vzduchotechnika</t>
  </si>
  <si>
    <t>architektonicko stavební řešení</t>
  </si>
  <si>
    <t xml:space="preserve">ZŠ Hapalova - Marie Hübnerové 1, Brno-Řečkovice </t>
  </si>
  <si>
    <t>Měření a regulace</t>
  </si>
  <si>
    <t>Zajištění všech podkladů a dokumentů pro vydání kolaudačního souhlasu, včetně zajištění jeho vydání.</t>
  </si>
  <si>
    <t xml:space="preserve">Dopravní opatření - zajištění údržby, čištění dotčených komunikací </t>
  </si>
  <si>
    <t>Náklady na ztížené podmínky provádění tam, kde jsou stavební práce zcela nebo zčásti omezovány provozem jiných osob. Jde zejména o zvýšené náklady v důsledku nezbytného respektování stávající dopravy ovlivňující stavební práce.</t>
  </si>
  <si>
    <t>měsíc</t>
  </si>
  <si>
    <t>Jednání s dotčenými institucemi, s dotčenými orgány státní správy a samosprávy - povolení a rozhodnutí nutných k realizací stavby apod.</t>
  </si>
  <si>
    <t>R/01:1265*2</t>
  </si>
  <si>
    <t xml:space="preserve">  R/01:1265*2</t>
  </si>
  <si>
    <t>2671,14*1,2</t>
  </si>
  <si>
    <t>R/01:1265*1,2</t>
  </si>
  <si>
    <t>R/01-část:145*0,08</t>
  </si>
  <si>
    <t>R/01-část:1120*0,08</t>
  </si>
  <si>
    <t>323a</t>
  </si>
  <si>
    <t>596 811111RT4</t>
  </si>
  <si>
    <t>Kladení dlaždic kom.pro pěší, lože z kameniva těž.,včetně dlaždic betonových HBB 50/50/5 cm</t>
  </si>
  <si>
    <t>R/01-servisní chodníky:67*1</t>
  </si>
  <si>
    <t>R/01-část:1120*1</t>
  </si>
  <si>
    <t>R/01:240+3,6+4*3+10*2+5,1+6,6+15,8+4,8*2+4,4+2+5,2</t>
  </si>
  <si>
    <r>
      <t>Retenční nádrž,prefa,dno+stěny+strop,prstenec, poklop,6,5x3,7x2m,kotvení,doplňky,detaily,D+M</t>
    </r>
    <r>
      <rPr>
        <sz val="8"/>
        <color rgb="FFFF0000"/>
        <rFont val="Arial CE"/>
        <charset val="238"/>
      </rPr>
      <t xml:space="preserve"> </t>
    </r>
  </si>
  <si>
    <t>998721202R00</t>
  </si>
  <si>
    <t>998722202R00</t>
  </si>
  <si>
    <t>Náklady na vypracování projektu tvaru a výztuže všech konstrukcí</t>
  </si>
  <si>
    <t>Dopravní značky svislé - nové</t>
  </si>
  <si>
    <t xml:space="preserve">Náklady za rozdělení (zatřídění) fakturovaných položek do kategorie TECHNICKÉ ZHODNOCENÍ (popř. OPRAVY), DLOUHODOBÝ HMOTNÝ MAJETEK a DLOUHODOBÝ DROBNÝ HMOTNÝ MAJETEK, </t>
  </si>
  <si>
    <t>1.1</t>
  </si>
  <si>
    <t>Zpracování geodetického zaměření skutečného provedení stavby na pozemcích parc. č. 2484 a 2494/1 v k.ú. Řečkovice, které jsou ve vlastnictví objednatele.</t>
  </si>
  <si>
    <t>Zpracování geodetického zaměření skutečného provedení stavby na pozemcích ve vlastnictví Statutárního města Brna v k.ú. Řečkovice.</t>
  </si>
  <si>
    <t xml:space="preserve">Zpracování geodetického zaměření skutečného provedení stavby na pozemcích ve vlastnictví České republiky (ve správě Úřadu pro zastupování státu ve věcech majetkových), k.ú. Řečkovice. </t>
  </si>
  <si>
    <t>Náklady na pojištění  proti všem možným rizikům, zejména proti živlům a krádeži, a to až do výše sjednané ceny díla včetně DPH dle této smlouvy.</t>
  </si>
  <si>
    <t>Náklady na pojištění  odpovědnosti za škodu způsobenou svou činností s jednorázovým pojistným plněním za jednu pojistnou událost nejméně ve výši hodnoty sjednané ceny díla včetně DPH dle této smlouvy.</t>
  </si>
  <si>
    <t>Náklady spojené s bankovní zárukou za jakost díla po dobu od začátku běhu záruční doby stavby do uplynutí 6 měsíců od skončení záruční doby stavby</t>
  </si>
  <si>
    <t>1.11</t>
  </si>
  <si>
    <t>1.19</t>
  </si>
  <si>
    <t>1.20</t>
  </si>
  <si>
    <t>1.21</t>
  </si>
  <si>
    <t>1.22</t>
  </si>
  <si>
    <t>1.23</t>
  </si>
  <si>
    <t>1.24</t>
  </si>
  <si>
    <t>1.25</t>
  </si>
  <si>
    <t>1.26</t>
  </si>
  <si>
    <t>1.27</t>
  </si>
  <si>
    <t>1.28</t>
  </si>
  <si>
    <t>1.29</t>
  </si>
  <si>
    <t>1.30</t>
  </si>
  <si>
    <t>1.31</t>
  </si>
  <si>
    <t>Užívání veřejných ploch a prostranství</t>
  </si>
  <si>
    <t>1.32</t>
  </si>
  <si>
    <t>(náklady a poplatky spojené s užíváním veřejných prostranství -  Sazba poplatku za užívání veřejného prostranství dle přílohy č. 4 OZV č. 21/2018 o místním poplatku pro MČ Brno-Řečkovice 20000 Kč/měsíc)</t>
  </si>
  <si>
    <t>721100102T00</t>
  </si>
  <si>
    <t>Retenční nádrž EO/PB d=2m, v.1,67m, objem 3m3</t>
  </si>
  <si>
    <t>721100028T00</t>
  </si>
  <si>
    <t>Zákrytová deska TZK-Q,1 100-63/17</t>
  </si>
  <si>
    <t>59224331.AT</t>
  </si>
  <si>
    <t>Skruž šachetní TBS-Q.1 100/25/10</t>
  </si>
  <si>
    <t>SOUPIS STAVEBNÍCH PRACÍ, DODÁVEK A SLUŽEB S VÝKAZEM VÝMĚR</t>
  </si>
  <si>
    <t>Půdorys 1. PP až 1. NP</t>
  </si>
  <si>
    <t>Seznam upřesnění soupisu prací dodatečnými informacemi</t>
  </si>
  <si>
    <t>List so_01_asr</t>
  </si>
  <si>
    <t>dle statiky:450*1</t>
  </si>
  <si>
    <t>List so_02_asr</t>
  </si>
  <si>
    <t>piloty:7*5</t>
  </si>
  <si>
    <t>List 01_plyn</t>
  </si>
  <si>
    <t>122201101.R00</t>
  </si>
  <si>
    <t>Odkopávky nezapažené v hor. 3 do 100 m3</t>
  </si>
  <si>
    <t>List 01_zti</t>
  </si>
  <si>
    <r>
      <t>Sprchová zástěna Ravak ASDP3 1100</t>
    </r>
    <r>
      <rPr>
        <sz val="8"/>
        <color rgb="FFFF0000"/>
        <rFont val="Arial"/>
        <family val="2"/>
        <charset val="238"/>
      </rPr>
      <t>-zrušeno, viz ARS část</t>
    </r>
  </si>
  <si>
    <r>
      <t>Madlo JIKA pevné 55cm nerez</t>
    </r>
    <r>
      <rPr>
        <sz val="8"/>
        <color rgb="FFFF0000"/>
        <rFont val="Arial"/>
        <family val="2"/>
        <charset val="238"/>
      </rPr>
      <t>-zrušeno, viz ARS část</t>
    </r>
  </si>
  <si>
    <r>
      <t xml:space="preserve">Madlo JIKA sklopné nerez </t>
    </r>
    <r>
      <rPr>
        <sz val="8"/>
        <color rgb="FFFF0000"/>
        <rFont val="Arial"/>
        <family val="2"/>
        <charset val="238"/>
      </rPr>
      <t>-zrušeno, viz ARS část</t>
    </r>
  </si>
  <si>
    <r>
      <t>Madlo JIKA pevné nerez 75cm</t>
    </r>
    <r>
      <rPr>
        <sz val="8"/>
        <color rgb="FFFF0000"/>
        <rFont val="Arial"/>
        <family val="2"/>
        <charset val="238"/>
      </rPr>
      <t>-zrušeno, viz ARS část</t>
    </r>
  </si>
  <si>
    <r>
      <t xml:space="preserve">zrcadlo JIKA sklopné nerez </t>
    </r>
    <r>
      <rPr>
        <sz val="8"/>
        <color rgb="FFFF0000"/>
        <rFont val="Arial"/>
        <family val="2"/>
        <charset val="238"/>
      </rPr>
      <t>-zrušeno, viz ARS část</t>
    </r>
  </si>
  <si>
    <t>List 02_zti</t>
  </si>
  <si>
    <r>
      <t>Madlo JIKA sklopné nerez</t>
    </r>
    <r>
      <rPr>
        <sz val="8"/>
        <color rgb="FFFF0000"/>
        <rFont val="Arial"/>
        <family val="2"/>
        <charset val="238"/>
      </rPr>
      <t>-zrušeno, viz ARS část</t>
    </r>
  </si>
  <si>
    <r>
      <t>zrcadlo JIKA sklopné nerez</t>
    </r>
    <r>
      <rPr>
        <sz val="8"/>
        <color rgb="FFFF0000"/>
        <rFont val="Arial"/>
        <family val="2"/>
        <charset val="238"/>
      </rPr>
      <t>-zrušeno, viz ARS část</t>
    </r>
  </si>
  <si>
    <t>22a</t>
  </si>
  <si>
    <t>721100266T00</t>
  </si>
  <si>
    <t>Lapač tuku, vč. dopravy a montáže</t>
  </si>
  <si>
    <t>List IO_301</t>
  </si>
  <si>
    <t>List IO_100_park</t>
  </si>
  <si>
    <t>List IO_200</t>
  </si>
  <si>
    <t>List IO_201</t>
  </si>
  <si>
    <t>1.NP: 3,8*2*22,4/1000</t>
  </si>
  <si>
    <t>1.NP:7,5*2*36,1/1000</t>
  </si>
  <si>
    <t xml:space="preserve">„o+vn“ buňka G30 </t>
  </si>
  <si>
    <t>„so_02_asr“ buňka G151</t>
  </si>
  <si>
    <t>„so_02_asr“ buňka E253</t>
  </si>
  <si>
    <t>„01_ut“ buňka G68</t>
  </si>
  <si>
    <t>Správné vzorce výpočtů upravte u buněk:</t>
  </si>
  <si>
    <t>List 01_vzt</t>
  </si>
  <si>
    <t>Vnitřní nástěnná  jednotka, 2,5kW</t>
  </si>
  <si>
    <t>Vnitřní nástěnná  jednotka, 1,5kW</t>
  </si>
  <si>
    <t>Vysvětlení zadávací dokumentace VII</t>
  </si>
  <si>
    <t>Vysvětlení zadávací dokumentace VI</t>
  </si>
  <si>
    <t>Vysvětlení zadávací dokumentace V</t>
  </si>
  <si>
    <t>Vysvětlení zadávací dokumentace IV</t>
  </si>
  <si>
    <t>Vysvětlení zadávací dokumentace III</t>
  </si>
  <si>
    <r>
      <t>Prosklená stěna fixní AL,3020/</t>
    </r>
    <r>
      <rPr>
        <sz val="8"/>
        <color rgb="FFFF0000"/>
        <rFont val="Arial CE"/>
        <charset val="238"/>
      </rPr>
      <t>600</t>
    </r>
    <r>
      <rPr>
        <sz val="8"/>
        <rFont val="Arial CE"/>
        <charset val="238"/>
      </rPr>
      <t>,RAL7037,rám, bezp.sklo,kotvení,doplňky,detaily,D+M</t>
    </r>
  </si>
  <si>
    <t>Vysvětlení zadávací dokumentace XI</t>
  </si>
  <si>
    <t>List 01_ut</t>
  </si>
  <si>
    <t>Vysvětlení zadávací dokumentace XIII</t>
  </si>
  <si>
    <t>722237664R00</t>
  </si>
  <si>
    <t>722235524R00</t>
  </si>
  <si>
    <t>145a</t>
  </si>
  <si>
    <t>145b</t>
  </si>
  <si>
    <t>145c</t>
  </si>
  <si>
    <t>Vysvětlení zadávací dokumentace XIV</t>
  </si>
  <si>
    <t>Klapka zpětná,2xvnitř.závit  DN 32,vod</t>
  </si>
  <si>
    <t>Klapka zpětná,2xvnitřní závit DN 50</t>
  </si>
  <si>
    <t>Filtr,vod.vnitřní-vnitřní z.DN 32</t>
  </si>
  <si>
    <t>Klapka zpětná,2xvnitř.závit DN 32,vod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</si>
</sst>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0.00\ &quot;Kč&quot;;[Red]\-#,##0.00\ &quot;Kč&quot;"/>
    <numFmt numFmtId="44" formatCode="_-* #,##0.00\ &quot;Kč&quot;_-;\-* #,##0.00\ &quot;Kč&quot;_-;_-* &quot;-&quot;??\ &quot;Kč&quot;_-;_-@_-"/>
    <numFmt numFmtId="43" formatCode="_-* #,##0.00\ _K_č_-;\-* #,##0.00\ _K_č_-;_-* &quot;-&quot;??\ _K_č_-;_-@_-"/>
    <numFmt numFmtId="164" formatCode="#,##0.00000"/>
    <numFmt numFmtId="165" formatCode="#,##0\ "/>
    <numFmt numFmtId="166" formatCode="#,##0\ &quot;Kč&quot;\ ;\-#,##0\ &quot;Kč&quot;\ "/>
    <numFmt numFmtId="167" formatCode="d/mm"/>
    <numFmt numFmtId="168" formatCode="##,#0?"/>
    <numFmt numFmtId="169" formatCode="#,##0.00\ "/>
    <numFmt numFmtId="170" formatCode="#,##0.00\ &quot;Kč&quot;"/>
    <numFmt numFmtId="171" formatCode="#,##0.00\ _K_č"/>
    <numFmt numFmtId="172" formatCode="0.000"/>
    <numFmt numFmtId="173" formatCode="#,##0.000"/>
  </numFmts>
  <fonts count="129"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0"/>
      <name val="Arial"/>
      <family val="2"/>
      <charset val="238"/>
    </font>
    <font>
      <sz val="10"/>
      <name val="Arial"/>
      <family val="2"/>
      <charset val="238"/>
    </font>
    <font>
      <b/>
      <sz val="11"/>
      <name val="Calibri"/>
      <family val="2"/>
      <charset val="238"/>
      <scheme val="minor"/>
    </font>
    <font>
      <b/>
      <sz val="24"/>
      <name val="Arial"/>
      <family val="2"/>
      <charset val="238"/>
    </font>
    <font>
      <sz val="10"/>
      <color theme="1"/>
      <name val="Arial"/>
      <family val="2"/>
      <charset val="238"/>
    </font>
    <font>
      <sz val="11"/>
      <color theme="1"/>
      <name val="Calibri"/>
      <family val="2"/>
      <charset val="238"/>
      <scheme val="minor"/>
    </font>
    <font>
      <b/>
      <sz val="12"/>
      <name val="Arial"/>
      <family val="2"/>
      <charset val="238"/>
    </font>
    <font>
      <sz val="11"/>
      <color indexed="8"/>
      <name val="Calibri"/>
      <family val="2"/>
      <charset val="238"/>
    </font>
    <font>
      <sz val="11"/>
      <color indexed="10"/>
      <name val="Calibri"/>
      <family val="2"/>
      <charset val="238"/>
    </font>
    <font>
      <b/>
      <sz val="11"/>
      <color indexed="8"/>
      <name val="Calibri"/>
      <family val="2"/>
      <charset val="238"/>
    </font>
    <font>
      <sz val="11"/>
      <color indexed="20"/>
      <name val="Calibri"/>
      <family val="2"/>
      <charset val="238"/>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53"/>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1"/>
      <name val="Arial"/>
      <family val="2"/>
      <charset val="238"/>
    </font>
    <font>
      <sz val="11"/>
      <color rgb="FFFF0000"/>
      <name val="Calibri"/>
      <family val="2"/>
      <charset val="238"/>
      <scheme val="minor"/>
    </font>
    <font>
      <sz val="11"/>
      <name val="Calibri"/>
      <family val="2"/>
      <charset val="238"/>
      <scheme val="minor"/>
    </font>
    <font>
      <b/>
      <sz val="12"/>
      <name val="Calibri"/>
      <family val="2"/>
      <charset val="238"/>
      <scheme val="minor"/>
    </font>
    <font>
      <b/>
      <sz val="14"/>
      <color theme="1"/>
      <name val="Calibri"/>
      <family val="2"/>
      <charset val="238"/>
      <scheme val="minor"/>
    </font>
    <font>
      <b/>
      <sz val="12"/>
      <name val="Arial CE"/>
      <charset val="238"/>
    </font>
    <font>
      <sz val="10"/>
      <name val="Helv"/>
      <charset val="238"/>
    </font>
    <font>
      <b/>
      <sz val="10"/>
      <name val="Helv"/>
      <charset val="238"/>
    </font>
    <font>
      <sz val="8"/>
      <name val="Arial CE"/>
      <charset val="238"/>
    </font>
    <font>
      <sz val="8"/>
      <color indexed="17"/>
      <name val="Arial CE"/>
      <charset val="238"/>
    </font>
    <font>
      <sz val="10"/>
      <name val="Arial CE"/>
    </font>
    <font>
      <sz val="11"/>
      <name val="Arial CE"/>
    </font>
    <font>
      <b/>
      <i/>
      <sz val="11"/>
      <name val="Arial CE"/>
    </font>
    <font>
      <b/>
      <sz val="11"/>
      <name val="Arial CE"/>
    </font>
    <font>
      <sz val="10"/>
      <name val="Arial CE"/>
      <charset val="238"/>
    </font>
    <font>
      <sz val="8"/>
      <color indexed="12"/>
      <name val="Arial CE"/>
      <charset val="238"/>
    </font>
    <font>
      <sz val="8"/>
      <color indexed="21"/>
      <name val="Arial CE"/>
      <charset val="238"/>
    </font>
    <font>
      <b/>
      <sz val="10"/>
      <name val="Arial CE"/>
      <charset val="238"/>
    </font>
    <font>
      <sz val="9"/>
      <name val="Arial CE"/>
      <family val="2"/>
      <charset val="238"/>
    </font>
    <font>
      <b/>
      <sz val="12"/>
      <name val="Arial CE"/>
      <family val="2"/>
      <charset val="238"/>
    </font>
    <font>
      <sz val="6"/>
      <name val="Calibri"/>
      <family val="2"/>
      <charset val="238"/>
      <scheme val="minor"/>
    </font>
    <font>
      <b/>
      <sz val="10"/>
      <name val="Calibri"/>
      <family val="2"/>
      <charset val="238"/>
      <scheme val="minor"/>
    </font>
    <font>
      <sz val="10"/>
      <name val="Calibri"/>
      <family val="2"/>
      <charset val="238"/>
      <scheme val="minor"/>
    </font>
    <font>
      <b/>
      <sz val="9"/>
      <name val="Arial CE"/>
      <family val="2"/>
      <charset val="238"/>
    </font>
    <font>
      <b/>
      <sz val="9"/>
      <name val="Calibri"/>
      <family val="2"/>
      <charset val="238"/>
      <scheme val="minor"/>
    </font>
    <font>
      <sz val="8"/>
      <name val="Arial CE"/>
      <family val="2"/>
      <charset val="238"/>
    </font>
    <font>
      <sz val="9"/>
      <name val="Calibri"/>
      <family val="2"/>
      <charset val="238"/>
      <scheme val="minor"/>
    </font>
    <font>
      <i/>
      <sz val="9"/>
      <name val="Calibri"/>
      <family val="2"/>
      <charset val="238"/>
      <scheme val="minor"/>
    </font>
    <font>
      <b/>
      <sz val="14"/>
      <name val="Calibri"/>
      <family val="2"/>
      <charset val="238"/>
      <scheme val="minor"/>
    </font>
    <font>
      <sz val="14"/>
      <name val="Calibri"/>
      <family val="2"/>
      <charset val="238"/>
      <scheme val="minor"/>
    </font>
    <font>
      <sz val="10"/>
      <name val="Arial"/>
      <family val="2"/>
      <charset val="238"/>
    </font>
    <font>
      <sz val="6"/>
      <color theme="1"/>
      <name val="Arial"/>
      <family val="2"/>
      <charset val="238"/>
    </font>
    <font>
      <sz val="10"/>
      <color theme="0"/>
      <name val="Arial"/>
      <family val="2"/>
      <charset val="238"/>
    </font>
    <font>
      <b/>
      <i/>
      <sz val="14"/>
      <name val="Arial CE"/>
      <family val="2"/>
      <charset val="238"/>
    </font>
    <font>
      <b/>
      <sz val="11"/>
      <name val="Arial CE"/>
      <family val="2"/>
      <charset val="238"/>
    </font>
    <font>
      <sz val="10"/>
      <name val="Arial CE"/>
      <family val="2"/>
      <charset val="238"/>
    </font>
    <font>
      <sz val="9"/>
      <name val="Arial"/>
      <family val="2"/>
      <charset val="238"/>
    </font>
    <font>
      <sz val="9"/>
      <name val="Arial"/>
      <family val="2"/>
    </font>
    <font>
      <sz val="9"/>
      <color theme="0"/>
      <name val="Arial"/>
      <family val="2"/>
    </font>
    <font>
      <sz val="9"/>
      <color theme="1"/>
      <name val="Arial"/>
      <family val="2"/>
    </font>
    <font>
      <u/>
      <sz val="10"/>
      <color theme="10"/>
      <name val="Arial"/>
      <family val="2"/>
      <charset val="238"/>
    </font>
    <font>
      <u/>
      <sz val="10"/>
      <color theme="0"/>
      <name val="Arial"/>
      <family val="2"/>
      <charset val="238"/>
    </font>
    <font>
      <vertAlign val="superscript"/>
      <sz val="9"/>
      <name val="Arial"/>
      <family val="2"/>
      <charset val="238"/>
    </font>
    <font>
      <sz val="8"/>
      <color theme="0"/>
      <name val="Arial"/>
      <family val="2"/>
      <charset val="238"/>
    </font>
    <font>
      <b/>
      <sz val="9"/>
      <name val="Arial"/>
      <family val="2"/>
    </font>
    <font>
      <b/>
      <sz val="9"/>
      <name val="Arial"/>
      <family val="2"/>
      <charset val="238"/>
    </font>
    <font>
      <sz val="8"/>
      <color theme="0"/>
      <name val="Arial CE"/>
      <family val="2"/>
      <charset val="238"/>
    </font>
    <font>
      <vertAlign val="superscript"/>
      <sz val="9"/>
      <name val="Arial"/>
      <family val="2"/>
    </font>
    <font>
      <b/>
      <sz val="9"/>
      <color theme="0"/>
      <name val="Arial"/>
      <family val="2"/>
    </font>
    <font>
      <b/>
      <sz val="9"/>
      <color theme="0"/>
      <name val="Arial"/>
      <family val="2"/>
      <charset val="238"/>
    </font>
    <font>
      <b/>
      <sz val="10"/>
      <name val="Arial"/>
      <family val="2"/>
    </font>
    <font>
      <u/>
      <sz val="11"/>
      <color theme="10"/>
      <name val="Calibri"/>
      <family val="2"/>
      <charset val="238"/>
      <scheme val="minor"/>
    </font>
    <font>
      <b/>
      <sz val="14"/>
      <color indexed="18"/>
      <name val="Times New Roman"/>
      <family val="1"/>
      <charset val="238"/>
    </font>
    <font>
      <b/>
      <sz val="14"/>
      <color indexed="18"/>
      <name val="Times New Roman"/>
      <family val="1"/>
    </font>
    <font>
      <b/>
      <sz val="14"/>
      <color indexed="22"/>
      <name val="Times New Roman"/>
      <family val="1"/>
    </font>
    <font>
      <sz val="10"/>
      <name val="Times New Roman"/>
      <family val="1"/>
      <charset val="238"/>
    </font>
    <font>
      <sz val="10"/>
      <name val="Times New Roman"/>
      <family val="1"/>
    </font>
    <font>
      <sz val="10"/>
      <color indexed="9"/>
      <name val="Times New Roman"/>
      <family val="1"/>
    </font>
    <font>
      <b/>
      <sz val="10"/>
      <name val="Times New Roman"/>
      <family val="1"/>
    </font>
    <font>
      <b/>
      <sz val="11"/>
      <name val="Times New Roman"/>
      <family val="1"/>
      <charset val="238"/>
    </font>
    <font>
      <b/>
      <sz val="11"/>
      <name val="Times New Roman"/>
      <family val="1"/>
    </font>
    <font>
      <b/>
      <sz val="13"/>
      <color indexed="18"/>
      <name val="Times New Roman"/>
      <family val="1"/>
      <charset val="238"/>
    </font>
    <font>
      <b/>
      <sz val="13"/>
      <color indexed="18"/>
      <name val="Times New Roman"/>
      <family val="1"/>
    </font>
    <font>
      <b/>
      <sz val="13"/>
      <color indexed="22"/>
      <name val="Times New Roman"/>
      <family val="1"/>
    </font>
    <font>
      <b/>
      <sz val="14"/>
      <color indexed="9"/>
      <name val="Times New Roman"/>
      <family val="1"/>
    </font>
    <font>
      <b/>
      <u/>
      <sz val="12"/>
      <color indexed="18"/>
      <name val="Times New Roman"/>
      <family val="1"/>
      <charset val="238"/>
    </font>
    <font>
      <b/>
      <u/>
      <sz val="12"/>
      <color indexed="18"/>
      <name val="Times New Roman"/>
      <family val="1"/>
    </font>
    <font>
      <b/>
      <sz val="12"/>
      <color indexed="18"/>
      <name val="Times New Roman"/>
      <family val="1"/>
      <charset val="238"/>
    </font>
    <font>
      <b/>
      <sz val="12"/>
      <color indexed="18"/>
      <name val="Times New Roman"/>
      <family val="1"/>
    </font>
    <font>
      <b/>
      <sz val="12"/>
      <color indexed="9"/>
      <name val="Times New Roman"/>
      <family val="1"/>
    </font>
    <font>
      <b/>
      <sz val="10"/>
      <color indexed="10"/>
      <name val="Times New Roman"/>
      <family val="1"/>
      <charset val="238"/>
    </font>
    <font>
      <sz val="18"/>
      <color indexed="8"/>
      <name val="Arial"/>
      <family val="2"/>
      <charset val="238"/>
    </font>
    <font>
      <sz val="10"/>
      <color indexed="8"/>
      <name val="Arial"/>
      <family val="2"/>
      <charset val="238"/>
    </font>
    <font>
      <b/>
      <sz val="10"/>
      <color indexed="8"/>
      <name val="Arial"/>
      <family val="2"/>
      <charset val="238"/>
    </font>
    <font>
      <b/>
      <sz val="10"/>
      <color indexed="56"/>
      <name val="Arial"/>
      <family val="2"/>
      <charset val="238"/>
    </font>
    <font>
      <sz val="10"/>
      <color indexed="56"/>
      <name val="Arial"/>
      <family val="2"/>
      <charset val="238"/>
    </font>
    <font>
      <sz val="10"/>
      <color indexed="61"/>
      <name val="Arial"/>
      <family val="2"/>
      <charset val="238"/>
    </font>
    <font>
      <sz val="10"/>
      <color indexed="62"/>
      <name val="Arial"/>
      <family val="2"/>
      <charset val="238"/>
    </font>
    <font>
      <i/>
      <sz val="8"/>
      <color indexed="8"/>
      <name val="Arial"/>
      <family val="2"/>
      <charset val="238"/>
    </font>
    <font>
      <sz val="10"/>
      <name val="Arial"/>
      <family val="2"/>
      <charset val="238"/>
    </font>
    <font>
      <sz val="9"/>
      <color rgb="FFFF0000"/>
      <name val="Arial"/>
      <family val="2"/>
    </font>
    <font>
      <sz val="8"/>
      <name val="Arial CE"/>
      <family val="2"/>
    </font>
    <font>
      <sz val="10"/>
      <name val="Arial"/>
      <family val="2"/>
      <charset val="238"/>
    </font>
    <font>
      <b/>
      <sz val="16"/>
      <name val="Arial CE"/>
      <family val="2"/>
      <charset val="238"/>
    </font>
    <font>
      <b/>
      <sz val="8"/>
      <name val="Arial Narrow"/>
      <family val="2"/>
      <charset val="238"/>
    </font>
    <font>
      <b/>
      <sz val="12"/>
      <name val="Arial Narrow"/>
      <family val="2"/>
      <charset val="238"/>
    </font>
    <font>
      <b/>
      <sz val="10"/>
      <name val="Arial Narrow"/>
      <family val="2"/>
      <charset val="238"/>
    </font>
    <font>
      <sz val="10"/>
      <name val="Arial Narrow"/>
      <family val="2"/>
      <charset val="238"/>
    </font>
    <font>
      <sz val="9"/>
      <color theme="1"/>
      <name val="Arial Narrow"/>
      <family val="2"/>
      <charset val="238"/>
    </font>
    <font>
      <sz val="9"/>
      <name val="Arial Narrow"/>
      <family val="2"/>
      <charset val="238"/>
    </font>
    <font>
      <sz val="9"/>
      <color rgb="FF424242"/>
      <name val="Arial Narrow"/>
      <family val="2"/>
      <charset val="238"/>
    </font>
    <font>
      <sz val="14"/>
      <name val="Arial Narrow"/>
      <family val="2"/>
      <charset val="238"/>
    </font>
    <font>
      <b/>
      <sz val="16"/>
      <color theme="1"/>
      <name val="Arial"/>
      <family val="2"/>
      <charset val="238"/>
    </font>
    <font>
      <sz val="16"/>
      <name val="Arial"/>
      <family val="2"/>
      <charset val="238"/>
    </font>
    <font>
      <b/>
      <sz val="16"/>
      <name val="Calibri"/>
      <family val="2"/>
      <charset val="238"/>
      <scheme val="minor"/>
    </font>
    <font>
      <b/>
      <sz val="12"/>
      <name val="Times New Roman"/>
      <family val="1"/>
      <charset val="238"/>
    </font>
    <font>
      <sz val="8"/>
      <color rgb="FFFF0000"/>
      <name val="Arial CE"/>
      <charset val="238"/>
    </font>
    <font>
      <sz val="9"/>
      <color indexed="17"/>
      <name val="Arial"/>
      <family val="2"/>
      <charset val="238"/>
    </font>
    <font>
      <b/>
      <sz val="16"/>
      <name val="Arial"/>
      <family val="2"/>
      <charset val="238"/>
    </font>
    <font>
      <sz val="8"/>
      <color theme="1"/>
      <name val="Arial"/>
      <family val="2"/>
      <charset val="238"/>
    </font>
    <font>
      <sz val="8"/>
      <color rgb="FFFF0000"/>
      <name val="Arial"/>
      <family val="2"/>
      <charset val="238"/>
    </font>
    <font>
      <sz val="8"/>
      <color rgb="FF000000"/>
      <name val="Arial"/>
      <family val="2"/>
      <charset val="238"/>
    </font>
  </fonts>
  <fills count="36">
    <fill>
      <patternFill patternType="none"/>
    </fill>
    <fill>
      <patternFill patternType="gray125"/>
    </fill>
    <fill>
      <patternFill patternType="solid">
        <fgColor theme="4" tint="0.79998168889431442"/>
        <bgColor indexed="64"/>
      </patternFill>
    </fill>
    <fill>
      <patternFill patternType="solid">
        <fgColor indexed="10"/>
      </patternFill>
    </fill>
    <fill>
      <patternFill patternType="solid">
        <fgColor indexed="47"/>
      </patternFill>
    </fill>
    <fill>
      <patternFill patternType="solid">
        <fgColor indexed="26"/>
      </patternFill>
    </fill>
    <fill>
      <patternFill patternType="solid">
        <fgColor indexed="27"/>
      </patternFill>
    </fill>
    <fill>
      <patternFill patternType="solid">
        <fgColor indexed="9"/>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45"/>
      </patternFill>
    </fill>
    <fill>
      <patternFill patternType="solid">
        <fgColor indexed="55"/>
      </patternFill>
    </fill>
    <fill>
      <patternFill patternType="solid">
        <fgColor indexed="42"/>
      </patternFill>
    </fill>
    <fill>
      <patternFill patternType="solid">
        <fgColor indexed="53"/>
      </patternFill>
    </fill>
    <fill>
      <patternFill patternType="solid">
        <fgColor indexed="57"/>
      </patternFill>
    </fill>
    <fill>
      <patternFill patternType="solid">
        <fgColor indexed="54"/>
      </patternFill>
    </fill>
    <fill>
      <patternFill patternType="solid">
        <fgColor theme="0" tint="-0.14999847407452621"/>
        <bgColor indexed="64"/>
      </patternFill>
    </fill>
    <fill>
      <patternFill patternType="solid">
        <fgColor indexed="22"/>
        <bgColor indexed="64"/>
      </patternFill>
    </fill>
    <fill>
      <patternFill patternType="solid">
        <fgColor indexed="44"/>
        <bgColor indexed="64"/>
      </patternFill>
    </fill>
    <fill>
      <patternFill patternType="solid">
        <fgColor rgb="FFC0C0C0"/>
        <bgColor indexed="64"/>
      </patternFill>
    </fill>
    <fill>
      <patternFill patternType="solid">
        <fgColor rgb="FF99CCFF"/>
        <bgColor indexed="64"/>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rgb="FFFFFFFF"/>
        <bgColor indexed="64"/>
      </patternFill>
    </fill>
    <fill>
      <patternFill patternType="solid">
        <fgColor indexed="43"/>
        <bgColor indexed="64"/>
      </patternFill>
    </fill>
    <fill>
      <patternFill patternType="gray06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indexed="57"/>
        <bgColor indexed="9"/>
      </patternFill>
    </fill>
    <fill>
      <patternFill patternType="solid">
        <fgColor rgb="FFFFFF00"/>
        <bgColor indexed="64"/>
      </patternFill>
    </fill>
  </fills>
  <borders count="16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9"/>
      </bottom>
      <diagonal/>
    </border>
    <border>
      <left/>
      <right/>
      <top/>
      <bottom style="medium">
        <color indexed="49"/>
      </bottom>
      <diagonal/>
    </border>
    <border>
      <left style="thin">
        <color indexed="9"/>
      </left>
      <right style="thin">
        <color indexed="9"/>
      </right>
      <top style="thin">
        <color indexed="9"/>
      </top>
      <bottom style="thin">
        <color indexed="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auto="1"/>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auto="1"/>
      </right>
      <top style="thin">
        <color indexed="64"/>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auto="1"/>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8"/>
      </left>
      <right style="thin">
        <color indexed="8"/>
      </right>
      <top/>
      <bottom style="medium">
        <color indexed="8"/>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medium">
        <color rgb="FFCCCCCC"/>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medium">
        <color indexed="18"/>
      </top>
      <bottom style="medium">
        <color indexed="18"/>
      </bottom>
      <diagonal/>
    </border>
    <border>
      <left/>
      <right/>
      <top style="medium">
        <color indexed="18"/>
      </top>
      <bottom/>
      <diagonal/>
    </border>
    <border>
      <left/>
      <right/>
      <top style="thin">
        <color indexed="18"/>
      </top>
      <bottom/>
      <diagonal/>
    </border>
    <border>
      <left style="thin">
        <color auto="1"/>
      </left>
      <right style="thin">
        <color auto="1"/>
      </right>
      <top style="thin">
        <color indexed="64"/>
      </top>
      <bottom style="thin">
        <color auto="1"/>
      </bottom>
      <diagonal/>
    </border>
    <border>
      <left style="thin">
        <color indexed="64"/>
      </left>
      <right/>
      <top style="thin">
        <color auto="1"/>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bottom style="medium">
        <color indexed="18"/>
      </bottom>
      <diagonal/>
    </border>
    <border>
      <left style="thin">
        <color indexed="23"/>
      </left>
      <right style="thin">
        <color indexed="23"/>
      </right>
      <top style="thin">
        <color indexed="64"/>
      </top>
      <bottom style="thin">
        <color indexed="64"/>
      </bottom>
      <diagonal/>
    </border>
    <border>
      <left style="thin">
        <color indexed="23"/>
      </left>
      <right style="thin">
        <color indexed="23"/>
      </right>
      <top/>
      <bottom/>
      <diagonal/>
    </border>
    <border>
      <left style="hair">
        <color indexed="64"/>
      </left>
      <right style="medium">
        <color indexed="64"/>
      </right>
      <top style="hair">
        <color indexed="64"/>
      </top>
      <bottom style="hair">
        <color indexed="64"/>
      </bottom>
      <diagonal/>
    </border>
    <border>
      <left/>
      <right/>
      <top/>
      <bottom style="thin">
        <color auto="1"/>
      </bottom>
      <diagonal/>
    </border>
    <border>
      <left/>
      <right style="thin">
        <color auto="1"/>
      </right>
      <top/>
      <bottom style="thin">
        <color auto="1"/>
      </bottom>
      <diagonal/>
    </border>
    <border>
      <left/>
      <right style="thin">
        <color indexed="64"/>
      </right>
      <top style="thin">
        <color auto="1"/>
      </top>
      <bottom/>
      <diagonal/>
    </border>
    <border>
      <left style="thin">
        <color auto="1"/>
      </left>
      <right style="thin">
        <color indexed="64"/>
      </right>
      <top style="thin">
        <color indexed="64"/>
      </top>
      <bottom/>
      <diagonal/>
    </border>
    <border>
      <left/>
      <right style="thin">
        <color indexed="23"/>
      </right>
      <top style="thin">
        <color indexed="64"/>
      </top>
      <bottom/>
      <diagonal/>
    </border>
    <border>
      <left style="medium">
        <color indexed="64"/>
      </left>
      <right style="thin">
        <color indexed="64"/>
      </right>
      <top/>
      <bottom/>
      <diagonal/>
    </border>
    <border>
      <left style="thin">
        <color auto="1"/>
      </left>
      <right style="medium">
        <color indexed="64"/>
      </right>
      <top style="thin">
        <color indexed="64"/>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23"/>
      </right>
      <top style="thin">
        <color indexed="64"/>
      </top>
      <bottom style="medium">
        <color indexed="64"/>
      </bottom>
      <diagonal/>
    </border>
    <border>
      <left style="thin">
        <color indexed="23"/>
      </left>
      <right style="thin">
        <color indexed="23"/>
      </right>
      <top style="thin">
        <color indexed="64"/>
      </top>
      <bottom style="medium">
        <color indexed="64"/>
      </bottom>
      <diagonal/>
    </border>
    <border>
      <left style="thin">
        <color indexed="23"/>
      </left>
      <right style="medium">
        <color indexed="64"/>
      </right>
      <top style="thin">
        <color indexed="64"/>
      </top>
      <bottom style="medium">
        <color indexed="64"/>
      </bottom>
      <diagonal/>
    </border>
    <border>
      <left style="thin">
        <color indexed="64"/>
      </left>
      <right/>
      <top style="thin">
        <color indexed="64"/>
      </top>
      <bottom/>
      <diagonal/>
    </border>
    <border>
      <left style="thin">
        <color indexed="23"/>
      </left>
      <right style="thin">
        <color indexed="23"/>
      </right>
      <top style="thin">
        <color indexed="64"/>
      </top>
      <bottom/>
      <diagonal/>
    </border>
    <border>
      <left style="thin">
        <color indexed="64"/>
      </left>
      <right style="thin">
        <color indexed="23"/>
      </right>
      <top style="thin">
        <color indexed="64"/>
      </top>
      <bottom/>
      <diagonal/>
    </border>
    <border>
      <left style="thin">
        <color indexed="23"/>
      </left>
      <right style="medium">
        <color indexed="64"/>
      </right>
      <top style="thin">
        <color indexed="64"/>
      </top>
      <bottom style="thin">
        <color indexed="64"/>
      </bottom>
      <diagonal/>
    </border>
    <border>
      <left style="medium">
        <color indexed="64"/>
      </left>
      <right style="thin">
        <color indexed="23"/>
      </right>
      <top style="thin">
        <color indexed="64"/>
      </top>
      <bottom/>
      <diagonal/>
    </border>
    <border>
      <left style="thin">
        <color indexed="23"/>
      </left>
      <right style="medium">
        <color indexed="64"/>
      </right>
      <top style="thin">
        <color indexed="64"/>
      </top>
      <bottom/>
      <diagonal/>
    </border>
    <border>
      <left style="thin">
        <color auto="1"/>
      </left>
      <right style="thin">
        <color auto="1"/>
      </right>
      <top style="thin">
        <color indexed="64"/>
      </top>
      <bottom style="thin">
        <color auto="1"/>
      </bottom>
      <diagonal/>
    </border>
    <border>
      <left style="thin">
        <color indexed="23"/>
      </left>
      <right style="medium">
        <color indexed="64"/>
      </right>
      <top style="thin">
        <color indexed="64"/>
      </top>
      <bottom/>
      <diagonal/>
    </border>
    <border>
      <left style="thin">
        <color indexed="23"/>
      </left>
      <right style="medium">
        <color indexed="64"/>
      </right>
      <top style="thin">
        <color indexed="64"/>
      </top>
      <bottom/>
      <diagonal/>
    </border>
  </borders>
  <cellStyleXfs count="80">
    <xf numFmtId="0" fontId="0" fillId="0" borderId="0"/>
    <xf numFmtId="0" fontId="4"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4" borderId="0" applyNumberFormat="0" applyBorder="0" applyAlignment="0" applyProtection="0"/>
    <xf numFmtId="0" fontId="12" fillId="0" borderId="29" applyNumberFormat="0" applyFill="0" applyAlignment="0" applyProtection="0"/>
    <xf numFmtId="0" fontId="13" fillId="12" borderId="0" applyNumberFormat="0" applyBorder="0" applyAlignment="0" applyProtection="0"/>
    <xf numFmtId="0" fontId="14" fillId="13" borderId="30" applyNumberFormat="0" applyAlignment="0" applyProtection="0"/>
    <xf numFmtId="0" fontId="15" fillId="0" borderId="31" applyNumberFormat="0" applyFill="0" applyAlignment="0" applyProtection="0"/>
    <xf numFmtId="0" fontId="16" fillId="0" borderId="32" applyNumberFormat="0" applyFill="0" applyAlignment="0" applyProtection="0"/>
    <xf numFmtId="0" fontId="17" fillId="0" borderId="33"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4" fillId="5" borderId="34" applyNumberFormat="0" applyFont="0" applyAlignment="0" applyProtection="0"/>
    <xf numFmtId="0" fontId="20" fillId="0" borderId="35" applyNumberFormat="0" applyFill="0" applyAlignment="0" applyProtection="0"/>
    <xf numFmtId="0" fontId="21" fillId="14" borderId="0" applyNumberFormat="0" applyBorder="0" applyAlignment="0" applyProtection="0"/>
    <xf numFmtId="0" fontId="22" fillId="0" borderId="0" applyNumberFormat="0" applyFill="0" applyBorder="0" applyAlignment="0" applyProtection="0"/>
    <xf numFmtId="0" fontId="23" fillId="4" borderId="36" applyNumberFormat="0" applyAlignment="0" applyProtection="0"/>
    <xf numFmtId="0" fontId="24" fillId="3" borderId="36" applyNumberFormat="0" applyAlignment="0" applyProtection="0"/>
    <xf numFmtId="0" fontId="25" fillId="3" borderId="37" applyNumberFormat="0" applyAlignment="0" applyProtection="0"/>
    <xf numFmtId="0" fontId="26" fillId="0" borderId="0" applyNumberFormat="0" applyFill="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4" fillId="0" borderId="0"/>
    <xf numFmtId="0" fontId="37" fillId="0" borderId="0"/>
    <xf numFmtId="0" fontId="41" fillId="0" borderId="0"/>
    <xf numFmtId="165" fontId="37" fillId="0" borderId="0">
      <alignment vertical="center"/>
    </xf>
    <xf numFmtId="0" fontId="50" fillId="0" borderId="0">
      <alignment horizontal="center" vertical="center" wrapText="1"/>
    </xf>
    <xf numFmtId="0" fontId="52" fillId="0" borderId="84">
      <alignment horizontal="center" vertical="center" wrapText="1"/>
    </xf>
    <xf numFmtId="165" fontId="45" fillId="0" borderId="0" applyFont="0" applyFill="0" applyBorder="0">
      <alignment horizontal="right" vertical="center"/>
    </xf>
    <xf numFmtId="9" fontId="37" fillId="0" borderId="0" applyFont="0" applyFill="0" applyBorder="0" applyAlignment="0" applyProtection="0"/>
    <xf numFmtId="0" fontId="57" fillId="0" borderId="0"/>
    <xf numFmtId="0" fontId="67" fillId="0" borderId="0" applyNumberFormat="0" applyFill="0" applyBorder="0" applyAlignment="0" applyProtection="0"/>
    <xf numFmtId="0" fontId="78" fillId="0" borderId="0" applyNumberFormat="0" applyFill="0" applyBorder="0" applyAlignment="0" applyProtection="0"/>
    <xf numFmtId="0" fontId="79" fillId="0" borderId="112"/>
    <xf numFmtId="0" fontId="82" fillId="0" borderId="0"/>
    <xf numFmtId="4" fontId="82" fillId="0" borderId="0"/>
    <xf numFmtId="44" fontId="41" fillId="0" borderId="0" applyFont="0" applyFill="0" applyBorder="0" applyAlignment="0" applyProtection="0"/>
    <xf numFmtId="170" fontId="86" fillId="0" borderId="0"/>
    <xf numFmtId="170" fontId="88" fillId="19" borderId="113"/>
    <xf numFmtId="0" fontId="92" fillId="0" borderId="0"/>
    <xf numFmtId="49" fontId="82" fillId="0" borderId="0"/>
    <xf numFmtId="170" fontId="94" fillId="0" borderId="114"/>
    <xf numFmtId="44" fontId="62" fillId="0" borderId="0" applyFont="0" applyFill="0" applyBorder="0" applyAlignment="0" applyProtection="0"/>
    <xf numFmtId="0" fontId="106" fillId="0" borderId="0"/>
    <xf numFmtId="0" fontId="108" fillId="0" borderId="0"/>
    <xf numFmtId="0" fontId="109" fillId="0" borderId="0"/>
    <xf numFmtId="0" fontId="62" fillId="0" borderId="0"/>
    <xf numFmtId="0" fontId="62" fillId="0" borderId="0" applyProtection="0"/>
    <xf numFmtId="0" fontId="62" fillId="0" borderId="0"/>
    <xf numFmtId="0" fontId="41" fillId="0" borderId="0"/>
    <xf numFmtId="0" fontId="62" fillId="0" borderId="0"/>
    <xf numFmtId="0" fontId="62" fillId="0" borderId="0"/>
    <xf numFmtId="0" fontId="62" fillId="0" borderId="0"/>
  </cellStyleXfs>
  <cellXfs count="1690">
    <xf numFmtId="0" fontId="0" fillId="0" borderId="0" xfId="0"/>
    <xf numFmtId="0" fontId="3" fillId="2" borderId="4" xfId="0" applyFont="1" applyFill="1" applyBorder="1" applyAlignment="1">
      <alignment horizontal="center" vertical="center"/>
    </xf>
    <xf numFmtId="0" fontId="3" fillId="0" borderId="1" xfId="0" applyFont="1" applyBorder="1" applyAlignment="1">
      <alignment horizontal="center" vertical="center"/>
    </xf>
    <xf numFmtId="0" fontId="4" fillId="0" borderId="28" xfId="0" applyFont="1" applyBorder="1" applyAlignment="1">
      <alignment vertical="center"/>
    </xf>
    <xf numFmtId="0" fontId="4" fillId="0" borderId="38" xfId="0" applyFont="1" applyBorder="1" applyAlignment="1">
      <alignment vertical="center"/>
    </xf>
    <xf numFmtId="0" fontId="1" fillId="0" borderId="7"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6" fillId="0" borderId="9" xfId="0" applyFont="1" applyBorder="1" applyAlignment="1">
      <alignment horizontal="left" vertical="center" wrapText="1"/>
    </xf>
    <xf numFmtId="0" fontId="4" fillId="0" borderId="3" xfId="0" applyFont="1" applyBorder="1" applyAlignment="1">
      <alignment horizontal="left" vertical="center"/>
    </xf>
    <xf numFmtId="0" fontId="4" fillId="0" borderId="26" xfId="0" applyFont="1" applyBorder="1" applyAlignment="1">
      <alignment horizontal="lef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29" fillId="0" borderId="13" xfId="0" applyFont="1" applyFill="1" applyBorder="1" applyAlignment="1">
      <alignment horizontal="left" vertical="center"/>
    </xf>
    <xf numFmtId="0" fontId="4" fillId="0" borderId="16" xfId="0" applyFont="1" applyFill="1" applyBorder="1" applyAlignment="1">
      <alignment horizontal="center" vertical="center"/>
    </xf>
    <xf numFmtId="0" fontId="1" fillId="0" borderId="9" xfId="0" applyFont="1" applyFill="1" applyBorder="1" applyAlignment="1">
      <alignment vertical="center"/>
    </xf>
    <xf numFmtId="0" fontId="28" fillId="0" borderId="9" xfId="0" applyFont="1" applyFill="1" applyBorder="1" applyAlignment="1">
      <alignment wrapText="1"/>
    </xf>
    <xf numFmtId="0" fontId="1" fillId="0" borderId="9" xfId="0" applyFont="1" applyFill="1" applyBorder="1" applyAlignment="1">
      <alignment vertical="center" wrapText="1"/>
    </xf>
    <xf numFmtId="0" fontId="4" fillId="0" borderId="19" xfId="0" applyFont="1" applyFill="1" applyBorder="1" applyAlignment="1">
      <alignment horizontal="center" vertical="center"/>
    </xf>
    <xf numFmtId="0" fontId="29" fillId="0" borderId="9" xfId="0" applyFont="1" applyFill="1" applyBorder="1" applyAlignment="1">
      <alignment horizontal="center" vertical="center"/>
    </xf>
    <xf numFmtId="0" fontId="0" fillId="0" borderId="9" xfId="0" applyFont="1" applyFill="1" applyBorder="1" applyAlignment="1">
      <alignment vertical="center"/>
    </xf>
    <xf numFmtId="16" fontId="0" fillId="0" borderId="9" xfId="0" applyNumberFormat="1" applyFont="1" applyFill="1" applyBorder="1" applyAlignment="1">
      <alignment horizontal="center" wrapText="1"/>
    </xf>
    <xf numFmtId="0" fontId="0" fillId="0" borderId="9" xfId="0" applyFont="1" applyFill="1" applyBorder="1"/>
    <xf numFmtId="0" fontId="0" fillId="0" borderId="9"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9" xfId="0" applyFont="1" applyFill="1" applyBorder="1"/>
    <xf numFmtId="0" fontId="0" fillId="0" borderId="9" xfId="0" applyFont="1" applyFill="1" applyBorder="1" applyAlignment="1">
      <alignment horizontal="center" vertical="center"/>
    </xf>
    <xf numFmtId="0" fontId="4" fillId="0" borderId="28" xfId="0" applyFont="1" applyFill="1" applyBorder="1" applyAlignment="1">
      <alignment horizontal="center" vertical="center"/>
    </xf>
    <xf numFmtId="0" fontId="3" fillId="0" borderId="0" xfId="0" applyFont="1" applyBorder="1" applyAlignment="1">
      <alignment horizontal="center" vertical="center"/>
    </xf>
    <xf numFmtId="3" fontId="0" fillId="0" borderId="3" xfId="0" applyNumberFormat="1" applyFill="1" applyBorder="1"/>
    <xf numFmtId="3" fontId="0" fillId="0" borderId="26" xfId="0" applyNumberFormat="1" applyFill="1" applyBorder="1"/>
    <xf numFmtId="3" fontId="0" fillId="0" borderId="23" xfId="0" applyNumberFormat="1" applyFill="1" applyBorder="1"/>
    <xf numFmtId="3" fontId="29" fillId="0" borderId="26" xfId="0" applyNumberFormat="1" applyFont="1" applyFill="1" applyBorder="1"/>
    <xf numFmtId="3" fontId="0" fillId="0" borderId="9" xfId="0" applyNumberFormat="1" applyFill="1" applyBorder="1"/>
    <xf numFmtId="3" fontId="0" fillId="0" borderId="9" xfId="0" applyNumberFormat="1" applyFill="1" applyBorder="1" applyAlignment="1">
      <alignment wrapText="1"/>
    </xf>
    <xf numFmtId="3" fontId="29" fillId="0" borderId="9" xfId="0" applyNumberFormat="1" applyFont="1" applyFill="1" applyBorder="1" applyAlignment="1">
      <alignment wrapText="1"/>
    </xf>
    <xf numFmtId="3" fontId="30" fillId="2" borderId="9" xfId="0" applyNumberFormat="1" applyFont="1" applyFill="1" applyBorder="1" applyAlignment="1">
      <alignment horizontal="right" vertical="center"/>
    </xf>
    <xf numFmtId="49" fontId="9" fillId="0" borderId="1" xfId="0" applyNumberFormat="1" applyFont="1" applyFill="1" applyBorder="1" applyAlignment="1">
      <alignment horizontal="center" vertical="center"/>
    </xf>
    <xf numFmtId="0" fontId="9" fillId="0" borderId="19" xfId="0" applyFont="1" applyFill="1" applyBorder="1" applyAlignment="1">
      <alignment horizontal="left" vertical="center"/>
    </xf>
    <xf numFmtId="0" fontId="2" fillId="0" borderId="41" xfId="0" applyFont="1" applyFill="1" applyBorder="1"/>
    <xf numFmtId="0" fontId="0" fillId="0" borderId="41" xfId="0" applyFill="1" applyBorder="1"/>
    <xf numFmtId="0" fontId="0" fillId="0" borderId="18" xfId="0" applyFill="1" applyBorder="1"/>
    <xf numFmtId="0" fontId="1" fillId="2" borderId="9" xfId="0" applyFont="1" applyFill="1" applyBorder="1" applyAlignment="1">
      <alignment horizontal="center"/>
    </xf>
    <xf numFmtId="49" fontId="27" fillId="18" borderId="22" xfId="0" applyNumberFormat="1" applyFont="1" applyFill="1" applyBorder="1" applyAlignment="1">
      <alignment horizontal="center" vertical="center"/>
    </xf>
    <xf numFmtId="0" fontId="27" fillId="18" borderId="40" xfId="0" applyFont="1" applyFill="1" applyBorder="1" applyAlignment="1">
      <alignment horizontal="left" vertical="center"/>
    </xf>
    <xf numFmtId="0" fontId="1" fillId="18" borderId="0" xfId="0" applyFont="1" applyFill="1" applyBorder="1"/>
    <xf numFmtId="0" fontId="2" fillId="18" borderId="9" xfId="0" applyFont="1" applyFill="1" applyBorder="1"/>
    <xf numFmtId="0" fontId="0" fillId="18" borderId="20" xfId="0" applyFill="1" applyBorder="1"/>
    <xf numFmtId="0" fontId="1" fillId="18" borderId="6" xfId="0" applyFont="1" applyFill="1" applyBorder="1" applyAlignment="1">
      <alignment horizontal="center"/>
    </xf>
    <xf numFmtId="0" fontId="1" fillId="0" borderId="9" xfId="0" applyFont="1" applyBorder="1" applyAlignment="1">
      <alignment horizontal="center"/>
    </xf>
    <xf numFmtId="0" fontId="0" fillId="0" borderId="0" xfId="0" applyAlignment="1">
      <alignment vertical="center"/>
    </xf>
    <xf numFmtId="0" fontId="33" fillId="0" borderId="0" xfId="0" applyFont="1" applyAlignment="1">
      <alignment horizontal="center"/>
    </xf>
    <xf numFmtId="0" fontId="33" fillId="0" borderId="0" xfId="0" applyFont="1"/>
    <xf numFmtId="0" fontId="33" fillId="0" borderId="43" xfId="0" applyFont="1" applyBorder="1"/>
    <xf numFmtId="49" fontId="33" fillId="0" borderId="44" xfId="0" applyNumberFormat="1" applyFont="1" applyBorder="1" applyAlignment="1">
      <alignment horizontal="center"/>
    </xf>
    <xf numFmtId="0" fontId="33" fillId="0" borderId="46" xfId="0" applyFont="1" applyBorder="1"/>
    <xf numFmtId="49" fontId="33" fillId="0" borderId="47" xfId="0" applyNumberFormat="1" applyFont="1" applyBorder="1"/>
    <xf numFmtId="0" fontId="33" fillId="0" borderId="49" xfId="0" applyFont="1" applyBorder="1"/>
    <xf numFmtId="49" fontId="33" fillId="0" borderId="50" xfId="0" applyNumberFormat="1" applyFont="1" applyBorder="1"/>
    <xf numFmtId="49" fontId="33" fillId="0" borderId="0" xfId="0" applyNumberFormat="1" applyFont="1"/>
    <xf numFmtId="49" fontId="33" fillId="0" borderId="0" xfId="0" applyNumberFormat="1" applyFont="1" applyAlignment="1">
      <alignment wrapText="1"/>
    </xf>
    <xf numFmtId="0" fontId="34" fillId="19" borderId="52" xfId="0" applyFont="1" applyFill="1" applyBorder="1" applyAlignment="1">
      <alignment horizontal="center"/>
    </xf>
    <xf numFmtId="49" fontId="34" fillId="19" borderId="53" xfId="0" applyNumberFormat="1" applyFont="1" applyFill="1" applyBorder="1" applyAlignment="1">
      <alignment horizontal="center"/>
    </xf>
    <xf numFmtId="49" fontId="34" fillId="19" borderId="53" xfId="0" applyNumberFormat="1" applyFont="1" applyFill="1" applyBorder="1" applyAlignment="1">
      <alignment horizontal="center" wrapText="1"/>
    </xf>
    <xf numFmtId="0" fontId="34" fillId="19" borderId="53" xfId="0" applyFont="1" applyFill="1" applyBorder="1" applyAlignment="1">
      <alignment horizontal="center"/>
    </xf>
    <xf numFmtId="0" fontId="34" fillId="19" borderId="54" xfId="0" applyFont="1" applyFill="1" applyBorder="1" applyAlignment="1">
      <alignment horizontal="center" wrapText="1"/>
    </xf>
    <xf numFmtId="0" fontId="34" fillId="19" borderId="41" xfId="0" applyFont="1" applyFill="1" applyBorder="1" applyAlignment="1">
      <alignment horizontal="center" wrapText="1"/>
    </xf>
    <xf numFmtId="0" fontId="33" fillId="19" borderId="55" xfId="0" applyFont="1" applyFill="1" applyBorder="1"/>
    <xf numFmtId="49" fontId="33" fillId="19" borderId="56" xfId="0" applyNumberFormat="1" applyFont="1" applyFill="1" applyBorder="1"/>
    <xf numFmtId="0" fontId="33" fillId="19" borderId="59" xfId="0" applyFont="1" applyFill="1" applyBorder="1"/>
    <xf numFmtId="0" fontId="33" fillId="19" borderId="60" xfId="0" applyNumberFormat="1" applyFont="1" applyFill="1" applyBorder="1"/>
    <xf numFmtId="0" fontId="33" fillId="19" borderId="38" xfId="0" applyNumberFormat="1" applyFont="1" applyFill="1" applyBorder="1" applyAlignment="1">
      <alignment horizontal="left" wrapText="1"/>
    </xf>
    <xf numFmtId="0" fontId="33" fillId="19" borderId="38" xfId="0" applyFont="1" applyFill="1" applyBorder="1" applyAlignment="1">
      <alignment horizontal="center" shrinkToFit="1"/>
    </xf>
    <xf numFmtId="164" fontId="33" fillId="19" borderId="38" xfId="0" applyNumberFormat="1" applyFont="1" applyFill="1" applyBorder="1"/>
    <xf numFmtId="4" fontId="33" fillId="19" borderId="60" xfId="0" applyNumberFormat="1" applyFont="1" applyFill="1" applyBorder="1" applyAlignment="1"/>
    <xf numFmtId="4" fontId="33" fillId="19" borderId="61" xfId="0" applyNumberFormat="1" applyFont="1" applyFill="1" applyBorder="1" applyAlignment="1"/>
    <xf numFmtId="0" fontId="35" fillId="0" borderId="15" xfId="0" applyFont="1" applyBorder="1"/>
    <xf numFmtId="0" fontId="35" fillId="0" borderId="0" xfId="0" applyFont="1"/>
    <xf numFmtId="0" fontId="35" fillId="0" borderId="15" xfId="0" applyFont="1" applyBorder="1" applyAlignment="1">
      <alignment vertical="top"/>
    </xf>
    <xf numFmtId="0" fontId="35" fillId="0" borderId="65" xfId="0" applyNumberFormat="1" applyFont="1" applyBorder="1" applyAlignment="1">
      <alignment vertical="top"/>
    </xf>
    <xf numFmtId="0" fontId="35" fillId="0" borderId="40" xfId="0" applyNumberFormat="1" applyFont="1" applyBorder="1" applyAlignment="1">
      <alignment horizontal="left" vertical="top" wrapText="1"/>
    </xf>
    <xf numFmtId="0" fontId="35" fillId="0" borderId="40" xfId="0" applyFont="1" applyBorder="1" applyAlignment="1">
      <alignment horizontal="center" vertical="top" shrinkToFit="1"/>
    </xf>
    <xf numFmtId="164" fontId="35" fillId="0" borderId="40" xfId="0" applyNumberFormat="1" applyFont="1" applyBorder="1" applyAlignment="1">
      <alignment vertical="top"/>
    </xf>
    <xf numFmtId="4" fontId="35" fillId="20" borderId="40" xfId="0" applyNumberFormat="1" applyFont="1" applyFill="1" applyBorder="1" applyAlignment="1" applyProtection="1">
      <alignment vertical="top"/>
      <protection locked="0"/>
    </xf>
    <xf numFmtId="4" fontId="35" fillId="0" borderId="40" xfId="0" applyNumberFormat="1" applyFont="1" applyBorder="1" applyAlignment="1">
      <alignment vertical="top"/>
    </xf>
    <xf numFmtId="0" fontId="35" fillId="0" borderId="15" xfId="0" applyFont="1" applyBorder="1" applyAlignment="1">
      <alignment horizontal="right" vertical="top"/>
    </xf>
    <xf numFmtId="0" fontId="35" fillId="0" borderId="65" xfId="0" applyNumberFormat="1" applyFont="1" applyBorder="1"/>
    <xf numFmtId="0" fontId="35" fillId="0" borderId="0" xfId="0" applyFont="1" applyFill="1"/>
    <xf numFmtId="0" fontId="35" fillId="0" borderId="4" xfId="0" applyFont="1" applyBorder="1" applyAlignment="1">
      <alignment vertical="top"/>
    </xf>
    <xf numFmtId="0" fontId="35" fillId="0" borderId="68" xfId="0" applyNumberFormat="1" applyFont="1" applyFill="1" applyBorder="1" applyAlignment="1">
      <alignment horizontal="left" vertical="top" wrapText="1"/>
    </xf>
    <xf numFmtId="0" fontId="35" fillId="0" borderId="68" xfId="0" applyFont="1" applyBorder="1" applyAlignment="1">
      <alignment horizontal="center" vertical="top" shrinkToFit="1"/>
    </xf>
    <xf numFmtId="164" fontId="35" fillId="0" borderId="68" xfId="0" applyNumberFormat="1" applyFont="1" applyBorder="1" applyAlignment="1">
      <alignment vertical="top"/>
    </xf>
    <xf numFmtId="4" fontId="35" fillId="20" borderId="68" xfId="0" applyNumberFormat="1" applyFont="1" applyFill="1" applyBorder="1" applyAlignment="1" applyProtection="1">
      <alignment vertical="top"/>
      <protection locked="0"/>
    </xf>
    <xf numFmtId="4" fontId="35" fillId="0" borderId="68" xfId="0" applyNumberFormat="1" applyFont="1" applyBorder="1" applyAlignment="1">
      <alignment vertical="top"/>
    </xf>
    <xf numFmtId="0" fontId="33" fillId="0" borderId="0" xfId="0" applyFont="1" applyFill="1"/>
    <xf numFmtId="0" fontId="35" fillId="0" borderId="0" xfId="0" applyFont="1" applyBorder="1"/>
    <xf numFmtId="0" fontId="35" fillId="0" borderId="0" xfId="0" applyNumberFormat="1" applyFont="1" applyBorder="1"/>
    <xf numFmtId="0" fontId="36" fillId="0" borderId="0" xfId="0" applyNumberFormat="1" applyFont="1" applyBorder="1" applyAlignment="1">
      <alignment horizontal="left" wrapText="1"/>
    </xf>
    <xf numFmtId="0" fontId="36" fillId="0" borderId="0" xfId="0" applyNumberFormat="1" applyFont="1" applyBorder="1" applyAlignment="1">
      <alignment wrapText="1" shrinkToFit="1"/>
    </xf>
    <xf numFmtId="164" fontId="36" fillId="0" borderId="0" xfId="0" applyNumberFormat="1" applyFont="1" applyBorder="1" applyAlignment="1">
      <alignment wrapText="1"/>
    </xf>
    <xf numFmtId="4" fontId="36" fillId="0" borderId="0" xfId="0" applyNumberFormat="1" applyFont="1" applyBorder="1" applyAlignment="1">
      <alignment wrapText="1"/>
    </xf>
    <xf numFmtId="0" fontId="38" fillId="19" borderId="19" xfId="50" applyFont="1" applyFill="1" applyBorder="1" applyAlignment="1">
      <alignment horizontal="center"/>
    </xf>
    <xf numFmtId="49" fontId="39" fillId="19" borderId="41" xfId="50" applyNumberFormat="1" applyFont="1" applyFill="1" applyBorder="1" applyAlignment="1">
      <alignment horizontal="left"/>
    </xf>
    <xf numFmtId="49" fontId="39" fillId="19" borderId="41" xfId="50" applyNumberFormat="1" applyFont="1" applyFill="1" applyBorder="1"/>
    <xf numFmtId="0" fontId="38" fillId="19" borderId="41" xfId="50" applyFont="1" applyFill="1" applyBorder="1" applyAlignment="1">
      <alignment horizontal="center"/>
    </xf>
    <xf numFmtId="4" fontId="38" fillId="19" borderId="41" xfId="50" applyNumberFormat="1" applyFont="1" applyFill="1" applyBorder="1" applyAlignment="1">
      <alignment horizontal="right"/>
    </xf>
    <xf numFmtId="4" fontId="40" fillId="19" borderId="18" xfId="50" applyNumberFormat="1" applyFont="1" applyFill="1" applyBorder="1"/>
    <xf numFmtId="4" fontId="33" fillId="0" borderId="0" xfId="0" applyNumberFormat="1" applyFont="1"/>
    <xf numFmtId="0" fontId="41" fillId="0" borderId="0" xfId="51" applyAlignment="1">
      <alignment horizontal="center"/>
    </xf>
    <xf numFmtId="0" fontId="41" fillId="0" borderId="0" xfId="51"/>
    <xf numFmtId="0" fontId="41" fillId="0" borderId="21" xfId="51" applyFont="1" applyBorder="1" applyAlignment="1">
      <alignment vertical="top"/>
    </xf>
    <xf numFmtId="49" fontId="41" fillId="0" borderId="47" xfId="51" applyNumberFormat="1" applyBorder="1" applyAlignment="1">
      <alignment vertical="top"/>
    </xf>
    <xf numFmtId="49" fontId="41" fillId="0" borderId="70" xfId="51" applyNumberFormat="1" applyBorder="1" applyAlignment="1">
      <alignment vertical="top"/>
    </xf>
    <xf numFmtId="49" fontId="41" fillId="0" borderId="70" xfId="51" applyNumberFormat="1" applyBorder="1" applyAlignment="1">
      <alignment vertical="center"/>
    </xf>
    <xf numFmtId="0" fontId="41" fillId="21" borderId="21" xfId="51" applyFill="1" applyBorder="1" applyAlignment="1">
      <alignment vertical="top"/>
    </xf>
    <xf numFmtId="49" fontId="41" fillId="21" borderId="70" xfId="51" applyNumberFormat="1" applyFill="1" applyBorder="1" applyAlignment="1">
      <alignment vertical="top"/>
    </xf>
    <xf numFmtId="0" fontId="41" fillId="21" borderId="70" xfId="51" applyFill="1" applyBorder="1" applyAlignment="1">
      <alignment horizontal="center"/>
    </xf>
    <xf numFmtId="4" fontId="41" fillId="21" borderId="70" xfId="51" applyNumberFormat="1" applyFill="1" applyBorder="1"/>
    <xf numFmtId="0" fontId="41" fillId="21" borderId="70" xfId="51" applyFill="1" applyBorder="1"/>
    <xf numFmtId="0" fontId="41" fillId="21" borderId="69" xfId="51" applyFill="1" applyBorder="1"/>
    <xf numFmtId="0" fontId="41" fillId="21" borderId="71" xfId="51" applyFill="1" applyBorder="1" applyAlignment="1">
      <alignment vertical="top"/>
    </xf>
    <xf numFmtId="49" fontId="41" fillId="21" borderId="71" xfId="51" applyNumberFormat="1" applyFill="1" applyBorder="1" applyAlignment="1">
      <alignment vertical="top"/>
    </xf>
    <xf numFmtId="0" fontId="41" fillId="21" borderId="71" xfId="51" applyFill="1" applyBorder="1" applyAlignment="1">
      <alignment horizontal="center"/>
    </xf>
    <xf numFmtId="4" fontId="41" fillId="21" borderId="71" xfId="51" applyNumberFormat="1" applyFill="1" applyBorder="1"/>
    <xf numFmtId="0" fontId="41" fillId="21" borderId="62" xfId="51" applyFill="1" applyBorder="1"/>
    <xf numFmtId="0" fontId="41" fillId="21" borderId="71" xfId="51" applyFill="1" applyBorder="1"/>
    <xf numFmtId="0" fontId="41" fillId="21" borderId="72" xfId="51" applyFill="1" applyBorder="1" applyAlignment="1">
      <alignment vertical="top"/>
    </xf>
    <xf numFmtId="49" fontId="41" fillId="21" borderId="72" xfId="51" applyNumberFormat="1" applyFill="1" applyBorder="1" applyAlignment="1">
      <alignment vertical="top"/>
    </xf>
    <xf numFmtId="49" fontId="41" fillId="21" borderId="21" xfId="51" applyNumberFormat="1" applyFill="1" applyBorder="1" applyAlignment="1">
      <alignment vertical="top"/>
    </xf>
    <xf numFmtId="0" fontId="41" fillId="21" borderId="69" xfId="51" applyFill="1" applyBorder="1" applyAlignment="1">
      <alignment horizontal="center" vertical="top"/>
    </xf>
    <xf numFmtId="4" fontId="41" fillId="21" borderId="21" xfId="51" applyNumberFormat="1" applyFill="1" applyBorder="1" applyAlignment="1">
      <alignment vertical="top"/>
    </xf>
    <xf numFmtId="0" fontId="35" fillId="0" borderId="65" xfId="51" applyFont="1" applyBorder="1" applyAlignment="1">
      <alignment vertical="top"/>
    </xf>
    <xf numFmtId="0" fontId="35" fillId="0" borderId="65" xfId="51" applyNumberFormat="1" applyFont="1" applyBorder="1" applyAlignment="1">
      <alignment vertical="top"/>
    </xf>
    <xf numFmtId="0" fontId="35" fillId="0" borderId="40" xfId="51" applyNumberFormat="1" applyFont="1" applyBorder="1" applyAlignment="1">
      <alignment horizontal="left" vertical="top" wrapText="1"/>
    </xf>
    <xf numFmtId="0" fontId="35" fillId="0" borderId="66" xfId="51" applyFont="1" applyBorder="1" applyAlignment="1">
      <alignment horizontal="center" vertical="top" shrinkToFit="1"/>
    </xf>
    <xf numFmtId="4" fontId="35" fillId="0" borderId="40" xfId="51" applyNumberFormat="1" applyFont="1" applyBorder="1" applyAlignment="1">
      <alignment vertical="top" shrinkToFit="1"/>
    </xf>
    <xf numFmtId="0" fontId="35" fillId="0" borderId="40" xfId="51" applyFont="1" applyBorder="1" applyAlignment="1">
      <alignment horizontal="center" vertical="top" shrinkToFit="1"/>
    </xf>
    <xf numFmtId="0" fontId="35" fillId="0" borderId="0" xfId="51" applyFont="1"/>
    <xf numFmtId="0" fontId="42" fillId="0" borderId="40" xfId="51" quotePrefix="1" applyNumberFormat="1" applyFont="1" applyBorder="1" applyAlignment="1">
      <alignment horizontal="left" vertical="top" wrapText="1"/>
    </xf>
    <xf numFmtId="0" fontId="42" fillId="0" borderId="66" xfId="51" applyNumberFormat="1" applyFont="1" applyBorder="1" applyAlignment="1">
      <alignment horizontal="center" vertical="top" wrapText="1" shrinkToFit="1"/>
    </xf>
    <xf numFmtId="4" fontId="42" fillId="0" borderId="40" xfId="51" applyNumberFormat="1" applyFont="1" applyBorder="1" applyAlignment="1">
      <alignment vertical="top" wrapText="1" shrinkToFit="1"/>
    </xf>
    <xf numFmtId="0" fontId="41" fillId="21" borderId="60" xfId="51" applyFill="1" applyBorder="1" applyAlignment="1">
      <alignment vertical="top"/>
    </xf>
    <xf numFmtId="0" fontId="41" fillId="21" borderId="60" xfId="51" applyNumberFormat="1" applyFill="1" applyBorder="1" applyAlignment="1">
      <alignment vertical="top"/>
    </xf>
    <xf numFmtId="0" fontId="41" fillId="21" borderId="38" xfId="51" applyNumberFormat="1" applyFill="1" applyBorder="1" applyAlignment="1">
      <alignment horizontal="left" vertical="top" wrapText="1"/>
    </xf>
    <xf numFmtId="0" fontId="41" fillId="21" borderId="61" xfId="51" applyFill="1" applyBorder="1" applyAlignment="1">
      <alignment horizontal="center" vertical="top" shrinkToFit="1"/>
    </xf>
    <xf numFmtId="4" fontId="41" fillId="21" borderId="38" xfId="51" applyNumberFormat="1" applyFill="1" applyBorder="1" applyAlignment="1">
      <alignment vertical="top" shrinkToFit="1"/>
    </xf>
    <xf numFmtId="0" fontId="43" fillId="0" borderId="40" xfId="51" applyNumberFormat="1" applyFont="1" applyBorder="1" applyAlignment="1">
      <alignment horizontal="left" vertical="top" wrapText="1"/>
    </xf>
    <xf numFmtId="0" fontId="43" fillId="0" borderId="66" xfId="51" applyNumberFormat="1" applyFont="1" applyBorder="1" applyAlignment="1">
      <alignment horizontal="center" vertical="top" wrapText="1" shrinkToFit="1"/>
    </xf>
    <xf numFmtId="4" fontId="43" fillId="0" borderId="40" xfId="51" applyNumberFormat="1" applyFont="1" applyBorder="1" applyAlignment="1">
      <alignment vertical="top" wrapText="1" shrinkToFit="1"/>
    </xf>
    <xf numFmtId="0" fontId="43" fillId="0" borderId="40" xfId="51" quotePrefix="1" applyNumberFormat="1" applyFont="1" applyBorder="1" applyAlignment="1">
      <alignment horizontal="left" vertical="top" wrapText="1"/>
    </xf>
    <xf numFmtId="0" fontId="42" fillId="0" borderId="40" xfId="51" applyNumberFormat="1" applyFont="1" applyBorder="1" applyAlignment="1">
      <alignment horizontal="left" vertical="top" wrapText="1"/>
    </xf>
    <xf numFmtId="0" fontId="35" fillId="0" borderId="0" xfId="51" applyFont="1" applyBorder="1" applyAlignment="1">
      <alignment horizontal="center" vertical="top" shrinkToFit="1"/>
    </xf>
    <xf numFmtId="4" fontId="35" fillId="0" borderId="0" xfId="51" applyNumberFormat="1" applyFont="1" applyBorder="1" applyAlignment="1">
      <alignment vertical="top" shrinkToFit="1"/>
    </xf>
    <xf numFmtId="0" fontId="36" fillId="0" borderId="65" xfId="51" applyFont="1" applyBorder="1" applyAlignment="1">
      <alignment horizontal="left" vertical="top" wrapText="1"/>
    </xf>
    <xf numFmtId="0" fontId="36" fillId="0" borderId="0" xfId="51" applyFont="1" applyAlignment="1">
      <alignment horizontal="center" vertical="top" wrapText="1" shrinkToFit="1"/>
    </xf>
    <xf numFmtId="4" fontId="36" fillId="0" borderId="0" xfId="51" applyNumberFormat="1" applyFont="1" applyAlignment="1">
      <alignment vertical="top" wrapText="1" shrinkToFit="1"/>
    </xf>
    <xf numFmtId="0" fontId="42" fillId="0" borderId="40" xfId="51" quotePrefix="1" applyFont="1" applyBorder="1" applyAlignment="1">
      <alignment horizontal="left" vertical="top" wrapText="1"/>
    </xf>
    <xf numFmtId="0" fontId="42" fillId="0" borderId="40" xfId="51" applyFont="1" applyBorder="1" applyAlignment="1">
      <alignment horizontal="center" vertical="top" wrapText="1" shrinkToFit="1"/>
    </xf>
    <xf numFmtId="0" fontId="35" fillId="0" borderId="40" xfId="51" applyFont="1" applyBorder="1" applyAlignment="1">
      <alignment horizontal="left" vertical="top" wrapText="1"/>
    </xf>
    <xf numFmtId="0" fontId="42" fillId="0" borderId="65" xfId="51" quotePrefix="1" applyFont="1" applyBorder="1" applyAlignment="1">
      <alignment horizontal="left" vertical="top" wrapText="1"/>
    </xf>
    <xf numFmtId="4" fontId="35" fillId="0" borderId="66" xfId="51" applyNumberFormat="1" applyFont="1" applyBorder="1" applyAlignment="1">
      <alignment vertical="top" shrinkToFit="1"/>
    </xf>
    <xf numFmtId="0" fontId="35" fillId="0" borderId="65" xfId="51" applyFont="1" applyBorder="1" applyAlignment="1">
      <alignment horizontal="left" vertical="top" wrapText="1"/>
    </xf>
    <xf numFmtId="0" fontId="36" fillId="0" borderId="40" xfId="51" applyFont="1" applyBorder="1" applyAlignment="1">
      <alignment horizontal="center" vertical="top" wrapText="1" shrinkToFit="1"/>
    </xf>
    <xf numFmtId="4" fontId="36" fillId="0" borderId="40" xfId="51" applyNumberFormat="1" applyFont="1" applyBorder="1" applyAlignment="1">
      <alignment vertical="top" wrapText="1" shrinkToFit="1"/>
    </xf>
    <xf numFmtId="0" fontId="36" fillId="0" borderId="40" xfId="51" applyFont="1" applyBorder="1" applyAlignment="1">
      <alignment horizontal="center" vertical="top" shrinkToFit="1"/>
    </xf>
    <xf numFmtId="4" fontId="36" fillId="0" borderId="40" xfId="51" applyNumberFormat="1" applyFont="1" applyBorder="1" applyAlignment="1">
      <alignment vertical="top" shrinkToFit="1"/>
    </xf>
    <xf numFmtId="0" fontId="35" fillId="0" borderId="65" xfId="51" applyFont="1" applyFill="1" applyBorder="1" applyAlignment="1">
      <alignment vertical="top"/>
    </xf>
    <xf numFmtId="0" fontId="35" fillId="0" borderId="60" xfId="51" applyFont="1" applyBorder="1" applyAlignment="1">
      <alignment vertical="top"/>
    </xf>
    <xf numFmtId="0" fontId="35" fillId="0" borderId="60" xfId="51" applyNumberFormat="1" applyFont="1" applyBorder="1" applyAlignment="1">
      <alignment vertical="top"/>
    </xf>
    <xf numFmtId="0" fontId="42" fillId="0" borderId="38" xfId="51" quotePrefix="1" applyNumberFormat="1" applyFont="1" applyBorder="1" applyAlignment="1">
      <alignment horizontal="left" vertical="top" wrapText="1"/>
    </xf>
    <xf numFmtId="0" fontId="42" fillId="0" borderId="61" xfId="51" applyNumberFormat="1" applyFont="1" applyBorder="1" applyAlignment="1">
      <alignment horizontal="center" vertical="top" wrapText="1" shrinkToFit="1"/>
    </xf>
    <xf numFmtId="4" fontId="42" fillId="0" borderId="38" xfId="51" applyNumberFormat="1" applyFont="1" applyBorder="1" applyAlignment="1">
      <alignment vertical="top" wrapText="1" shrinkToFit="1"/>
    </xf>
    <xf numFmtId="4" fontId="35" fillId="0" borderId="38" xfId="51" applyNumberFormat="1" applyFont="1" applyBorder="1" applyAlignment="1">
      <alignment vertical="top" shrinkToFit="1"/>
    </xf>
    <xf numFmtId="0" fontId="41" fillId="0" borderId="0" xfId="51" applyAlignment="1">
      <alignment vertical="top"/>
    </xf>
    <xf numFmtId="49" fontId="41" fillId="0" borderId="0" xfId="51" applyNumberFormat="1" applyAlignment="1">
      <alignment vertical="top"/>
    </xf>
    <xf numFmtId="49" fontId="41" fillId="0" borderId="0" xfId="51" applyNumberFormat="1" applyAlignment="1">
      <alignment horizontal="left" vertical="top" wrapText="1"/>
    </xf>
    <xf numFmtId="0" fontId="41" fillId="0" borderId="0" xfId="51" applyAlignment="1">
      <alignment horizontal="center" vertical="top"/>
    </xf>
    <xf numFmtId="4" fontId="41" fillId="0" borderId="0" xfId="51" applyNumberFormat="1" applyAlignment="1">
      <alignment vertical="top"/>
    </xf>
    <xf numFmtId="0" fontId="44" fillId="21" borderId="72" xfId="51" applyFont="1" applyFill="1" applyBorder="1" applyAlignment="1">
      <alignment vertical="top"/>
    </xf>
    <xf numFmtId="49" fontId="44" fillId="21" borderId="47" xfId="51" applyNumberFormat="1" applyFont="1" applyFill="1" applyBorder="1" applyAlignment="1">
      <alignment vertical="top"/>
    </xf>
    <xf numFmtId="49" fontId="44" fillId="21" borderId="47" xfId="51" applyNumberFormat="1" applyFont="1" applyFill="1" applyBorder="1" applyAlignment="1">
      <alignment horizontal="left" vertical="top" wrapText="1"/>
    </xf>
    <xf numFmtId="0" fontId="44" fillId="21" borderId="47" xfId="51" applyFont="1" applyFill="1" applyBorder="1" applyAlignment="1">
      <alignment horizontal="center" vertical="top"/>
    </xf>
    <xf numFmtId="4" fontId="44" fillId="21" borderId="47" xfId="51" applyNumberFormat="1" applyFont="1" applyFill="1" applyBorder="1" applyAlignment="1">
      <alignment vertical="top"/>
    </xf>
    <xf numFmtId="0" fontId="44" fillId="21" borderId="47" xfId="51" applyFont="1" applyFill="1" applyBorder="1" applyAlignment="1">
      <alignment vertical="top"/>
    </xf>
    <xf numFmtId="4" fontId="44" fillId="21" borderId="69" xfId="51" applyNumberFormat="1" applyFont="1" applyFill="1" applyBorder="1" applyAlignment="1">
      <alignment vertical="top"/>
    </xf>
    <xf numFmtId="4" fontId="41" fillId="0" borderId="0" xfId="51" applyNumberFormat="1"/>
    <xf numFmtId="0" fontId="41" fillId="0" borderId="21" xfId="51" applyFont="1" applyBorder="1" applyAlignment="1">
      <alignment vertical="center"/>
    </xf>
    <xf numFmtId="49" fontId="41" fillId="0" borderId="47" xfId="51" applyNumberFormat="1" applyBorder="1" applyAlignment="1">
      <alignment vertical="center"/>
    </xf>
    <xf numFmtId="49" fontId="41" fillId="0" borderId="0" xfId="51" applyNumberFormat="1"/>
    <xf numFmtId="0" fontId="41" fillId="23" borderId="21" xfId="51" applyFont="1" applyFill="1" applyBorder="1" applyAlignment="1">
      <alignment vertical="center"/>
    </xf>
    <xf numFmtId="49" fontId="41" fillId="23" borderId="47" xfId="51" applyNumberFormat="1" applyFill="1" applyBorder="1" applyAlignment="1">
      <alignment vertical="center"/>
    </xf>
    <xf numFmtId="0" fontId="41" fillId="24" borderId="21" xfId="51" applyFill="1" applyBorder="1"/>
    <xf numFmtId="49" fontId="41" fillId="24" borderId="21" xfId="51" applyNumberFormat="1" applyFill="1" applyBorder="1"/>
    <xf numFmtId="0" fontId="41" fillId="24" borderId="21" xfId="51" applyFill="1" applyBorder="1" applyAlignment="1">
      <alignment horizontal="center"/>
    </xf>
    <xf numFmtId="0" fontId="41" fillId="24" borderId="72" xfId="51" applyFill="1" applyBorder="1"/>
    <xf numFmtId="0" fontId="41" fillId="24" borderId="21" xfId="51" applyFill="1" applyBorder="1" applyAlignment="1">
      <alignment wrapText="1"/>
    </xf>
    <xf numFmtId="164" fontId="41" fillId="0" borderId="0" xfId="51" applyNumberFormat="1" applyAlignment="1">
      <alignment vertical="top"/>
    </xf>
    <xf numFmtId="0" fontId="44" fillId="23" borderId="62" xfId="51" applyFont="1" applyFill="1" applyBorder="1" applyAlignment="1">
      <alignment vertical="top"/>
    </xf>
    <xf numFmtId="49" fontId="44" fillId="23" borderId="63" xfId="51" applyNumberFormat="1" applyFont="1" applyFill="1" applyBorder="1" applyAlignment="1">
      <alignment vertical="top"/>
    </xf>
    <xf numFmtId="49" fontId="44" fillId="23" borderId="63" xfId="51" applyNumberFormat="1" applyFont="1" applyFill="1" applyBorder="1" applyAlignment="1">
      <alignment horizontal="left" vertical="top" wrapText="1"/>
    </xf>
    <xf numFmtId="0" fontId="44" fillId="23" borderId="63" xfId="51" applyFont="1" applyFill="1" applyBorder="1" applyAlignment="1">
      <alignment horizontal="center" vertical="top" shrinkToFit="1"/>
    </xf>
    <xf numFmtId="164" fontId="44" fillId="23" borderId="63" xfId="51" applyNumberFormat="1" applyFont="1" applyFill="1" applyBorder="1" applyAlignment="1">
      <alignment vertical="top" shrinkToFit="1"/>
    </xf>
    <xf numFmtId="4" fontId="44" fillId="23" borderId="63" xfId="51" applyNumberFormat="1" applyFont="1" applyFill="1" applyBorder="1" applyAlignment="1">
      <alignment vertical="top" shrinkToFit="1"/>
    </xf>
    <xf numFmtId="0" fontId="35" fillId="0" borderId="80" xfId="51" applyFont="1" applyBorder="1" applyAlignment="1">
      <alignment vertical="top"/>
    </xf>
    <xf numFmtId="49" fontId="35" fillId="0" borderId="81" xfId="51" applyNumberFormat="1" applyFont="1" applyBorder="1" applyAlignment="1">
      <alignment vertical="top"/>
    </xf>
    <xf numFmtId="49" fontId="35" fillId="0" borderId="81" xfId="51" applyNumberFormat="1" applyFont="1" applyBorder="1" applyAlignment="1">
      <alignment horizontal="left" vertical="top" wrapText="1"/>
    </xf>
    <xf numFmtId="0" fontId="35" fillId="0" borderId="81" xfId="51" applyFont="1" applyBorder="1" applyAlignment="1">
      <alignment horizontal="center" vertical="top" shrinkToFit="1"/>
    </xf>
    <xf numFmtId="164" fontId="35" fillId="0" borderId="81" xfId="51" applyNumberFormat="1" applyFont="1" applyBorder="1" applyAlignment="1">
      <alignment vertical="top" shrinkToFit="1"/>
    </xf>
    <xf numFmtId="4" fontId="35" fillId="22" borderId="81" xfId="51" applyNumberFormat="1" applyFont="1" applyFill="1" applyBorder="1" applyAlignment="1" applyProtection="1">
      <alignment vertical="top" shrinkToFit="1"/>
      <protection locked="0"/>
    </xf>
    <xf numFmtId="4" fontId="35" fillId="0" borderId="81" xfId="51" applyNumberFormat="1" applyFont="1" applyBorder="1" applyAlignment="1">
      <alignment vertical="top" shrinkToFit="1"/>
    </xf>
    <xf numFmtId="0" fontId="35" fillId="0" borderId="0" xfId="51" applyFont="1" applyBorder="1" applyAlignment="1">
      <alignment vertical="top"/>
    </xf>
    <xf numFmtId="49" fontId="35" fillId="0" borderId="0" xfId="51" applyNumberFormat="1" applyFont="1" applyBorder="1" applyAlignment="1">
      <alignment vertical="top"/>
    </xf>
    <xf numFmtId="0" fontId="35" fillId="0" borderId="82" xfId="51" applyFont="1" applyBorder="1" applyAlignment="1">
      <alignment vertical="top"/>
    </xf>
    <xf numFmtId="49" fontId="35" fillId="0" borderId="83" xfId="51" applyNumberFormat="1" applyFont="1" applyBorder="1" applyAlignment="1">
      <alignment vertical="top"/>
    </xf>
    <xf numFmtId="49" fontId="35" fillId="0" borderId="83" xfId="51" applyNumberFormat="1" applyFont="1" applyBorder="1" applyAlignment="1">
      <alignment horizontal="left" vertical="top" wrapText="1"/>
    </xf>
    <xf numFmtId="0" fontId="35" fillId="0" borderId="83" xfId="51" applyFont="1" applyBorder="1" applyAlignment="1">
      <alignment horizontal="center" vertical="top" shrinkToFit="1"/>
    </xf>
    <xf numFmtId="164" fontId="35" fillId="0" borderId="83" xfId="51" applyNumberFormat="1" applyFont="1" applyBorder="1" applyAlignment="1">
      <alignment vertical="top" shrinkToFit="1"/>
    </xf>
    <xf numFmtId="4" fontId="35" fillId="22" borderId="83" xfId="51" applyNumberFormat="1" applyFont="1" applyFill="1" applyBorder="1" applyAlignment="1" applyProtection="1">
      <alignment vertical="top" shrinkToFit="1"/>
      <protection locked="0"/>
    </xf>
    <xf numFmtId="4" fontId="35" fillId="0" borderId="83" xfId="51" applyNumberFormat="1" applyFont="1" applyBorder="1" applyAlignment="1">
      <alignment vertical="top" shrinkToFit="1"/>
    </xf>
    <xf numFmtId="0" fontId="44" fillId="23" borderId="72" xfId="51" applyFont="1" applyFill="1" applyBorder="1" applyAlignment="1">
      <alignment vertical="top"/>
    </xf>
    <xf numFmtId="49" fontId="44" fillId="23" borderId="47" xfId="51" applyNumberFormat="1" applyFont="1" applyFill="1" applyBorder="1" applyAlignment="1">
      <alignment vertical="top"/>
    </xf>
    <xf numFmtId="49" fontId="44" fillId="23" borderId="47" xfId="51" applyNumberFormat="1" applyFont="1" applyFill="1" applyBorder="1" applyAlignment="1">
      <alignment horizontal="left" vertical="top" wrapText="1"/>
    </xf>
    <xf numFmtId="0" fontId="44" fillId="23" borderId="47" xfId="51" applyFont="1" applyFill="1" applyBorder="1" applyAlignment="1">
      <alignment horizontal="center" vertical="top"/>
    </xf>
    <xf numFmtId="0" fontId="44" fillId="23" borderId="47" xfId="51" applyFont="1" applyFill="1" applyBorder="1" applyAlignment="1">
      <alignment vertical="top"/>
    </xf>
    <xf numFmtId="4" fontId="44" fillId="23" borderId="69" xfId="51" applyNumberFormat="1" applyFont="1" applyFill="1" applyBorder="1" applyAlignment="1">
      <alignment vertical="top"/>
    </xf>
    <xf numFmtId="49" fontId="41" fillId="0" borderId="0" xfId="51" applyNumberFormat="1" applyAlignment="1">
      <alignment horizontal="left" wrapText="1"/>
    </xf>
    <xf numFmtId="165" fontId="47" fillId="0" borderId="55" xfId="52" applyFont="1" applyBorder="1" applyAlignment="1">
      <alignment horizontal="center" vertical="center"/>
    </xf>
    <xf numFmtId="1" fontId="48" fillId="0" borderId="73" xfId="52" applyNumberFormat="1" applyFont="1" applyBorder="1" applyAlignment="1">
      <alignment horizontal="centerContinuous" vertical="center"/>
    </xf>
    <xf numFmtId="165" fontId="49" fillId="0" borderId="0" xfId="52" applyFont="1">
      <alignment vertical="center"/>
    </xf>
    <xf numFmtId="0" fontId="51" fillId="0" borderId="59" xfId="53" quotePrefix="1" applyFont="1" applyBorder="1" applyAlignment="1">
      <alignment horizontal="centerContinuous" vertical="center"/>
    </xf>
    <xf numFmtId="165" fontId="49" fillId="0" borderId="74" xfId="52" applyFont="1" applyBorder="1" applyAlignment="1">
      <alignment horizontal="centerContinuous" vertical="center" wrapText="1"/>
    </xf>
    <xf numFmtId="165" fontId="49" fillId="0" borderId="74" xfId="52" applyFont="1" applyBorder="1" applyAlignment="1">
      <alignment horizontal="centerContinuous" vertical="center"/>
    </xf>
    <xf numFmtId="1" fontId="49" fillId="0" borderId="74" xfId="52" applyNumberFormat="1" applyFont="1" applyBorder="1" applyAlignment="1">
      <alignment horizontal="centerContinuous" vertical="center"/>
    </xf>
    <xf numFmtId="166" fontId="49" fillId="0" borderId="74" xfId="52" applyNumberFormat="1" applyFont="1" applyBorder="1" applyAlignment="1">
      <alignment horizontal="centerContinuous" vertical="center"/>
    </xf>
    <xf numFmtId="166" fontId="49" fillId="0" borderId="75" xfId="52" applyNumberFormat="1" applyFont="1" applyBorder="1" applyAlignment="1">
      <alignment horizontal="centerContinuous" vertical="center"/>
    </xf>
    <xf numFmtId="165" fontId="47" fillId="0" borderId="38" xfId="55" applyFont="1" applyBorder="1" applyAlignment="1">
      <alignment horizontal="center" vertical="center" wrapText="1"/>
    </xf>
    <xf numFmtId="165" fontId="47" fillId="0" borderId="39" xfId="55" applyFont="1" applyBorder="1" applyAlignment="1">
      <alignment horizontal="center" vertical="center" wrapText="1"/>
    </xf>
    <xf numFmtId="167" fontId="47" fillId="0" borderId="4" xfId="54" applyNumberFormat="1" applyFont="1" applyBorder="1" applyAlignment="1">
      <alignment horizontal="center"/>
    </xf>
    <xf numFmtId="167" fontId="47" fillId="0" borderId="68" xfId="54" applyNumberFormat="1" applyFont="1" applyBorder="1" applyAlignment="1">
      <alignment horizontal="center" wrapText="1"/>
    </xf>
    <xf numFmtId="167" fontId="47" fillId="0" borderId="91" xfId="54" applyNumberFormat="1" applyFont="1" applyBorder="1" applyAlignment="1">
      <alignment horizontal="center" vertical="center"/>
    </xf>
    <xf numFmtId="1" fontId="47" fillId="0" borderId="91" xfId="54" applyNumberFormat="1" applyFont="1" applyBorder="1" applyAlignment="1">
      <alignment horizontal="center" vertical="center"/>
    </xf>
    <xf numFmtId="168" fontId="47" fillId="0" borderId="91" xfId="54" applyNumberFormat="1" applyFont="1" applyBorder="1" applyAlignment="1">
      <alignment horizontal="center" vertical="center"/>
    </xf>
    <xf numFmtId="168" fontId="47" fillId="0" borderId="79" xfId="54" applyNumberFormat="1" applyFont="1" applyBorder="1" applyAlignment="1">
      <alignment horizontal="center" vertical="center"/>
    </xf>
    <xf numFmtId="165" fontId="53" fillId="0" borderId="0" xfId="52" applyFont="1">
      <alignment vertical="center"/>
    </xf>
    <xf numFmtId="167" fontId="53" fillId="0" borderId="17" xfId="54" quotePrefix="1" applyNumberFormat="1" applyFont="1" applyBorder="1" applyAlignment="1">
      <alignment horizontal="center" vertical="center"/>
    </xf>
    <xf numFmtId="167" fontId="53" fillId="0" borderId="92" xfId="54" quotePrefix="1" applyNumberFormat="1" applyFont="1" applyBorder="1" applyAlignment="1">
      <alignment horizontal="left" vertical="center" wrapText="1"/>
    </xf>
    <xf numFmtId="167" fontId="53" fillId="0" borderId="92" xfId="54" quotePrefix="1" applyNumberFormat="1" applyFont="1" applyBorder="1" applyAlignment="1">
      <alignment horizontal="center" vertical="center"/>
    </xf>
    <xf numFmtId="1" fontId="53" fillId="0" borderId="92" xfId="54" quotePrefix="1" applyNumberFormat="1" applyFont="1" applyBorder="1" applyAlignment="1">
      <alignment horizontal="center" vertical="center"/>
    </xf>
    <xf numFmtId="165" fontId="53" fillId="0" borderId="92" xfId="55" quotePrefix="1" applyFont="1" applyBorder="1" applyAlignment="1">
      <alignment horizontal="right" vertical="center"/>
    </xf>
    <xf numFmtId="165" fontId="53" fillId="0" borderId="93" xfId="55" quotePrefix="1" applyFont="1" applyBorder="1" applyAlignment="1">
      <alignment horizontal="right" vertical="center"/>
    </xf>
    <xf numFmtId="165" fontId="51" fillId="0" borderId="0" xfId="52" applyFont="1" applyBorder="1">
      <alignment vertical="center"/>
    </xf>
    <xf numFmtId="167" fontId="5" fillId="18" borderId="76" xfId="54" quotePrefix="1" applyNumberFormat="1" applyFont="1" applyFill="1" applyBorder="1" applyAlignment="1">
      <alignment horizontal="center" vertical="center"/>
    </xf>
    <xf numFmtId="167" fontId="5" fillId="18" borderId="47" xfId="54" quotePrefix="1" applyNumberFormat="1" applyFont="1" applyFill="1" applyBorder="1" applyAlignment="1">
      <alignment horizontal="left" vertical="center" wrapText="1"/>
    </xf>
    <xf numFmtId="167" fontId="5" fillId="18" borderId="47" xfId="54" quotePrefix="1" applyNumberFormat="1" applyFont="1" applyFill="1" applyBorder="1" applyAlignment="1">
      <alignment horizontal="center" vertical="center"/>
    </xf>
    <xf numFmtId="1" fontId="5" fillId="18" borderId="47" xfId="54" quotePrefix="1" applyNumberFormat="1" applyFont="1" applyFill="1" applyBorder="1" applyAlignment="1">
      <alignment horizontal="center" vertical="center"/>
    </xf>
    <xf numFmtId="165" fontId="5" fillId="18" borderId="47" xfId="55" quotePrefix="1" applyFont="1" applyFill="1" applyBorder="1" applyAlignment="1">
      <alignment horizontal="right" vertical="center"/>
    </xf>
    <xf numFmtId="165" fontId="5" fillId="18" borderId="77" xfId="55" quotePrefix="1" applyFont="1" applyFill="1" applyBorder="1" applyAlignment="1">
      <alignment horizontal="right" vertical="center"/>
    </xf>
    <xf numFmtId="165" fontId="51" fillId="0" borderId="0" xfId="52" applyFont="1" applyBorder="1" applyAlignment="1">
      <alignment vertical="center" wrapText="1"/>
    </xf>
    <xf numFmtId="167" fontId="53" fillId="0" borderId="15" xfId="54" quotePrefix="1" applyNumberFormat="1" applyFont="1" applyBorder="1" applyAlignment="1">
      <alignment horizontal="center" vertical="center"/>
    </xf>
    <xf numFmtId="167" fontId="54" fillId="0" borderId="0" xfId="54" quotePrefix="1" applyNumberFormat="1" applyFont="1" applyBorder="1" applyAlignment="1">
      <alignment horizontal="left" vertical="center" wrapText="1"/>
    </xf>
    <xf numFmtId="167" fontId="53" fillId="0" borderId="0" xfId="54" quotePrefix="1" applyNumberFormat="1" applyFont="1" applyBorder="1" applyAlignment="1">
      <alignment horizontal="center" vertical="center"/>
    </xf>
    <xf numFmtId="1" fontId="53" fillId="0" borderId="0" xfId="54" quotePrefix="1" applyNumberFormat="1" applyFont="1" applyBorder="1" applyAlignment="1">
      <alignment horizontal="center" vertical="center"/>
    </xf>
    <xf numFmtId="4" fontId="53" fillId="0" borderId="0" xfId="55" quotePrefix="1" applyNumberFormat="1" applyFont="1" applyFill="1" applyBorder="1" applyAlignment="1">
      <alignment horizontal="right" vertical="center"/>
    </xf>
    <xf numFmtId="169" fontId="53" fillId="0" borderId="0" xfId="55" quotePrefix="1" applyNumberFormat="1" applyFont="1" applyBorder="1" applyAlignment="1">
      <alignment horizontal="right" vertical="center"/>
    </xf>
    <xf numFmtId="169" fontId="53" fillId="0" borderId="20" xfId="55" quotePrefix="1" applyNumberFormat="1" applyFont="1" applyBorder="1" applyAlignment="1">
      <alignment horizontal="right" vertical="center"/>
    </xf>
    <xf numFmtId="167" fontId="53" fillId="0" borderId="0" xfId="54" quotePrefix="1" applyNumberFormat="1" applyFont="1" applyBorder="1" applyAlignment="1">
      <alignment horizontal="left" vertical="center" wrapText="1"/>
    </xf>
    <xf numFmtId="165" fontId="29" fillId="0" borderId="0" xfId="52" applyFont="1">
      <alignment vertical="center"/>
    </xf>
    <xf numFmtId="167" fontId="51" fillId="0" borderId="0" xfId="54" quotePrefix="1" applyNumberFormat="1" applyFont="1" applyBorder="1" applyAlignment="1">
      <alignment horizontal="left" vertical="center" wrapText="1"/>
    </xf>
    <xf numFmtId="167" fontId="5" fillId="18" borderId="55" xfId="54" quotePrefix="1" applyNumberFormat="1" applyFont="1" applyFill="1" applyBorder="1" applyAlignment="1">
      <alignment horizontal="center" vertical="center"/>
    </xf>
    <xf numFmtId="167" fontId="5" fillId="18" borderId="57" xfId="54" quotePrefix="1" applyNumberFormat="1" applyFont="1" applyFill="1" applyBorder="1" applyAlignment="1">
      <alignment horizontal="left" vertical="center" wrapText="1"/>
    </xf>
    <xf numFmtId="167" fontId="5" fillId="18" borderId="57" xfId="54" quotePrefix="1" applyNumberFormat="1" applyFont="1" applyFill="1" applyBorder="1" applyAlignment="1">
      <alignment horizontal="center" vertical="center"/>
    </xf>
    <xf numFmtId="1" fontId="5" fillId="18" borderId="57" xfId="54" quotePrefix="1" applyNumberFormat="1" applyFont="1" applyFill="1" applyBorder="1" applyAlignment="1">
      <alignment horizontal="center" vertical="center"/>
    </xf>
    <xf numFmtId="165" fontId="5" fillId="18" borderId="57" xfId="55" quotePrefix="1" applyFont="1" applyFill="1" applyBorder="1" applyAlignment="1">
      <alignment horizontal="right" vertical="center"/>
    </xf>
    <xf numFmtId="170" fontId="5" fillId="18" borderId="57" xfId="55" quotePrefix="1" applyNumberFormat="1" applyFont="1" applyFill="1" applyBorder="1" applyAlignment="1">
      <alignment horizontal="right" vertical="center"/>
    </xf>
    <xf numFmtId="170" fontId="5" fillId="18" borderId="73" xfId="55" quotePrefix="1" applyNumberFormat="1" applyFont="1" applyFill="1" applyBorder="1" applyAlignment="1">
      <alignment horizontal="right" vertical="center"/>
    </xf>
    <xf numFmtId="165" fontId="53" fillId="0" borderId="0" xfId="55" quotePrefix="1" applyFont="1" applyBorder="1" applyAlignment="1">
      <alignment horizontal="right" vertical="center"/>
    </xf>
    <xf numFmtId="170" fontId="53" fillId="0" borderId="20" xfId="55" quotePrefix="1" applyNumberFormat="1" applyFont="1" applyFill="1" applyBorder="1" applyAlignment="1">
      <alignment horizontal="right" vertical="center"/>
    </xf>
    <xf numFmtId="167" fontId="55" fillId="18" borderId="94" xfId="54" quotePrefix="1" applyNumberFormat="1" applyFont="1" applyFill="1" applyBorder="1" applyAlignment="1">
      <alignment horizontal="center" vertical="center"/>
    </xf>
    <xf numFmtId="167" fontId="55" fillId="18" borderId="95" xfId="54" quotePrefix="1" applyNumberFormat="1" applyFont="1" applyFill="1" applyBorder="1" applyAlignment="1">
      <alignment horizontal="left" vertical="center" wrapText="1"/>
    </xf>
    <xf numFmtId="167" fontId="55" fillId="18" borderId="95" xfId="54" quotePrefix="1" applyNumberFormat="1" applyFont="1" applyFill="1" applyBorder="1" applyAlignment="1">
      <alignment horizontal="center" vertical="center"/>
    </xf>
    <xf numFmtId="1" fontId="55" fillId="18" borderId="95" xfId="54" quotePrefix="1" applyNumberFormat="1" applyFont="1" applyFill="1" applyBorder="1" applyAlignment="1">
      <alignment horizontal="center" vertical="center"/>
    </xf>
    <xf numFmtId="165" fontId="55" fillId="18" borderId="95" xfId="55" quotePrefix="1" applyFont="1" applyFill="1" applyBorder="1" applyAlignment="1">
      <alignment horizontal="right" vertical="center"/>
    </xf>
    <xf numFmtId="165" fontId="56" fillId="0" borderId="0" xfId="52" applyFont="1">
      <alignment vertical="center"/>
    </xf>
    <xf numFmtId="165" fontId="55" fillId="0" borderId="0" xfId="52" applyFont="1" applyBorder="1" applyAlignment="1">
      <alignment vertical="center" wrapText="1"/>
    </xf>
    <xf numFmtId="165" fontId="49" fillId="0" borderId="0" xfId="52" applyFont="1" applyBorder="1">
      <alignment vertical="center"/>
    </xf>
    <xf numFmtId="167" fontId="53" fillId="0" borderId="65" xfId="54" quotePrefix="1" applyNumberFormat="1" applyFont="1" applyBorder="1" applyAlignment="1">
      <alignment horizontal="center" vertical="center"/>
    </xf>
    <xf numFmtId="165" fontId="49" fillId="0" borderId="0" xfId="52" applyFont="1" applyAlignment="1">
      <alignment vertical="center"/>
    </xf>
    <xf numFmtId="165" fontId="49" fillId="0" borderId="0" xfId="52" applyFont="1" applyAlignment="1">
      <alignment vertical="center" wrapText="1"/>
    </xf>
    <xf numFmtId="165" fontId="49" fillId="0" borderId="0" xfId="52" applyFont="1" applyAlignment="1">
      <alignment horizontal="center" vertical="center"/>
    </xf>
    <xf numFmtId="1" fontId="49" fillId="0" borderId="0" xfId="52" applyNumberFormat="1" applyFont="1" applyAlignment="1">
      <alignment horizontal="center" vertical="center"/>
    </xf>
    <xf numFmtId="166" fontId="49" fillId="0" borderId="0" xfId="52" applyNumberFormat="1" applyFont="1" applyBorder="1" applyAlignment="1">
      <alignment horizontal="right"/>
    </xf>
    <xf numFmtId="22" fontId="58" fillId="25" borderId="0" xfId="57" applyNumberFormat="1" applyFont="1" applyFill="1"/>
    <xf numFmtId="0" fontId="59" fillId="0" borderId="0" xfId="57" applyFont="1" applyFill="1"/>
    <xf numFmtId="0" fontId="57" fillId="0" borderId="0" xfId="57"/>
    <xf numFmtId="0" fontId="57" fillId="0" borderId="15" xfId="57" applyBorder="1"/>
    <xf numFmtId="0" fontId="57" fillId="0" borderId="0" xfId="57" applyBorder="1" applyAlignment="1">
      <alignment horizontal="right"/>
    </xf>
    <xf numFmtId="0" fontId="57" fillId="0" borderId="0" xfId="57" applyBorder="1" applyAlignment="1">
      <alignment horizontal="left"/>
    </xf>
    <xf numFmtId="0" fontId="57" fillId="0" borderId="0" xfId="57" applyBorder="1"/>
    <xf numFmtId="0" fontId="57" fillId="0" borderId="20" xfId="57" applyBorder="1"/>
    <xf numFmtId="0" fontId="57" fillId="0" borderId="59" xfId="57" applyFill="1" applyBorder="1"/>
    <xf numFmtId="0" fontId="46" fillId="0" borderId="74" xfId="57" applyFont="1" applyFill="1" applyBorder="1"/>
    <xf numFmtId="0" fontId="57" fillId="0" borderId="74" xfId="57" applyFill="1" applyBorder="1"/>
    <xf numFmtId="0" fontId="57" fillId="0" borderId="75" xfId="57" applyFill="1" applyBorder="1"/>
    <xf numFmtId="0" fontId="61" fillId="0" borderId="15" xfId="57" applyFont="1" applyFill="1" applyBorder="1"/>
    <xf numFmtId="0" fontId="61" fillId="0" borderId="0" xfId="57" applyFont="1" applyFill="1" applyBorder="1"/>
    <xf numFmtId="0" fontId="57" fillId="0" borderId="0" xfId="57" applyFill="1" applyBorder="1"/>
    <xf numFmtId="0" fontId="57" fillId="0" borderId="20" xfId="57" applyFill="1" applyBorder="1"/>
    <xf numFmtId="0" fontId="57" fillId="0" borderId="4" xfId="57" applyBorder="1"/>
    <xf numFmtId="0" fontId="61" fillId="0" borderId="95" xfId="57" applyFont="1" applyBorder="1"/>
    <xf numFmtId="0" fontId="57" fillId="0" borderId="95" xfId="57" applyBorder="1"/>
    <xf numFmtId="0" fontId="63" fillId="0" borderId="59" xfId="57" applyFont="1" applyBorder="1" applyAlignment="1">
      <alignment horizontal="center"/>
    </xf>
    <xf numFmtId="0" fontId="57" fillId="0" borderId="4" xfId="57" applyFill="1" applyBorder="1"/>
    <xf numFmtId="0" fontId="61" fillId="0" borderId="78" xfId="57" applyFont="1" applyFill="1" applyBorder="1"/>
    <xf numFmtId="0" fontId="57" fillId="0" borderId="78" xfId="57" applyFill="1" applyBorder="1"/>
    <xf numFmtId="4" fontId="57" fillId="0" borderId="0" xfId="57" applyNumberFormat="1"/>
    <xf numFmtId="0" fontId="3" fillId="0" borderId="0" xfId="57" applyFont="1"/>
    <xf numFmtId="0" fontId="64" fillId="0" borderId="21" xfId="57" applyFont="1" applyBorder="1" applyAlignment="1">
      <alignment horizontal="left" vertical="center"/>
    </xf>
    <xf numFmtId="0" fontId="65" fillId="0" borderId="21" xfId="57" applyFont="1" applyFill="1" applyBorder="1" applyAlignment="1">
      <alignment horizontal="center" vertical="center" wrapText="1"/>
    </xf>
    <xf numFmtId="0" fontId="66" fillId="0" borderId="21" xfId="57" applyFont="1" applyFill="1" applyBorder="1" applyAlignment="1">
      <alignment horizontal="center" vertical="center" wrapText="1"/>
    </xf>
    <xf numFmtId="0" fontId="64" fillId="0" borderId="21" xfId="57" applyFont="1" applyBorder="1" applyAlignment="1">
      <alignment horizontal="center" vertical="center" wrapText="1"/>
    </xf>
    <xf numFmtId="0" fontId="64" fillId="0" borderId="21" xfId="57" applyFont="1" applyBorder="1" applyAlignment="1">
      <alignment horizontal="center" vertical="center"/>
    </xf>
    <xf numFmtId="0" fontId="65" fillId="0" borderId="0" xfId="57" applyFont="1" applyBorder="1" applyAlignment="1">
      <alignment horizontal="center" vertical="center"/>
    </xf>
    <xf numFmtId="0" fontId="64" fillId="0" borderId="0" xfId="57" applyFont="1" applyBorder="1" applyAlignment="1">
      <alignment horizontal="center" vertical="center"/>
    </xf>
    <xf numFmtId="0" fontId="65" fillId="0" borderId="97" xfId="57" applyFont="1" applyFill="1" applyBorder="1" applyAlignment="1">
      <alignment horizontal="center" vertical="center"/>
    </xf>
    <xf numFmtId="0" fontId="65" fillId="0" borderId="98" xfId="57" applyFont="1" applyFill="1" applyBorder="1"/>
    <xf numFmtId="0" fontId="65" fillId="0" borderId="99" xfId="57" applyFont="1" applyFill="1" applyBorder="1" applyAlignment="1">
      <alignment horizontal="center"/>
    </xf>
    <xf numFmtId="0" fontId="65" fillId="0" borderId="99" xfId="57" applyFont="1" applyFill="1" applyBorder="1" applyAlignment="1">
      <alignment horizontal="center" vertical="center" wrapText="1"/>
    </xf>
    <xf numFmtId="0" fontId="65" fillId="0" borderId="99" xfId="57" applyFont="1" applyFill="1" applyBorder="1" applyAlignment="1">
      <alignment horizontal="center" wrapText="1"/>
    </xf>
    <xf numFmtId="0" fontId="64" fillId="0" borderId="100" xfId="57" applyFont="1" applyBorder="1" applyAlignment="1">
      <alignment horizontal="center" vertical="center" wrapText="1"/>
    </xf>
    <xf numFmtId="0" fontId="65" fillId="0" borderId="0" xfId="57" applyFont="1" applyBorder="1"/>
    <xf numFmtId="0" fontId="64" fillId="0" borderId="0" xfId="57" applyFont="1" applyBorder="1"/>
    <xf numFmtId="0" fontId="64" fillId="0" borderId="97" xfId="57" applyFont="1" applyBorder="1" applyAlignment="1">
      <alignment horizontal="center" vertical="center"/>
    </xf>
    <xf numFmtId="0" fontId="64" fillId="0" borderId="99" xfId="57" applyFont="1" applyBorder="1" applyAlignment="1">
      <alignment horizontal="center" vertical="center" wrapText="1"/>
    </xf>
    <xf numFmtId="0" fontId="65" fillId="0" borderId="100" xfId="57" applyFont="1" applyFill="1" applyBorder="1" applyAlignment="1">
      <alignment horizontal="center" vertical="center" wrapText="1"/>
    </xf>
    <xf numFmtId="0" fontId="64" fillId="0" borderId="101" xfId="57" applyFont="1" applyFill="1" applyBorder="1" applyAlignment="1">
      <alignment horizontal="center"/>
    </xf>
    <xf numFmtId="0" fontId="64" fillId="0" borderId="98" xfId="57" applyFont="1" applyBorder="1"/>
    <xf numFmtId="0" fontId="64" fillId="0" borderId="98" xfId="57" applyFont="1" applyBorder="1" applyAlignment="1">
      <alignment horizontal="center"/>
    </xf>
    <xf numFmtId="0" fontId="64" fillId="0" borderId="98" xfId="57" applyFont="1" applyFill="1" applyBorder="1" applyAlignment="1">
      <alignment horizontal="center"/>
    </xf>
    <xf numFmtId="0" fontId="64" fillId="0" borderId="98" xfId="57" applyFont="1" applyFill="1" applyBorder="1" applyAlignment="1">
      <alignment wrapText="1"/>
    </xf>
    <xf numFmtId="4" fontId="64" fillId="0" borderId="98" xfId="57" applyNumberFormat="1" applyFont="1" applyFill="1" applyBorder="1" applyAlignment="1">
      <alignment horizontal="right"/>
    </xf>
    <xf numFmtId="4" fontId="64" fillId="0" borderId="102" xfId="57" applyNumberFormat="1" applyFont="1" applyFill="1" applyBorder="1" applyAlignment="1">
      <alignment horizontal="right"/>
    </xf>
    <xf numFmtId="0" fontId="68" fillId="0" borderId="0" xfId="58" applyFont="1" applyFill="1" applyBorder="1"/>
    <xf numFmtId="0" fontId="64" fillId="0" borderId="0" xfId="57" applyFont="1" applyFill="1" applyBorder="1"/>
    <xf numFmtId="3" fontId="64" fillId="0" borderId="98" xfId="57" applyNumberFormat="1" applyFont="1" applyFill="1" applyBorder="1" applyAlignment="1">
      <alignment horizontal="center"/>
    </xf>
    <xf numFmtId="0" fontId="70" fillId="0" borderId="0" xfId="57" applyFont="1"/>
    <xf numFmtId="4" fontId="64" fillId="0" borderId="0" xfId="57" applyNumberFormat="1" applyFont="1" applyBorder="1"/>
    <xf numFmtId="0" fontId="68" fillId="0" borderId="0" xfId="58" applyFont="1" applyAlignment="1">
      <alignment vertical="center" wrapText="1"/>
    </xf>
    <xf numFmtId="0" fontId="68" fillId="0" borderId="0" xfId="58" applyFont="1"/>
    <xf numFmtId="0" fontId="68" fillId="26" borderId="0" xfId="58" applyFont="1" applyFill="1" applyAlignment="1">
      <alignment vertical="top" wrapText="1"/>
    </xf>
    <xf numFmtId="0" fontId="68" fillId="0" borderId="0" xfId="58" applyFont="1" applyAlignment="1">
      <alignment horizontal="left"/>
    </xf>
    <xf numFmtId="4" fontId="64" fillId="0" borderId="0" xfId="57" applyNumberFormat="1" applyFont="1" applyFill="1" applyBorder="1"/>
    <xf numFmtId="0" fontId="64" fillId="0" borderId="98" xfId="57" applyFont="1" applyFill="1" applyBorder="1"/>
    <xf numFmtId="0" fontId="65" fillId="0" borderId="0" xfId="57" applyFont="1" applyFill="1" applyBorder="1"/>
    <xf numFmtId="0" fontId="68" fillId="0" borderId="0" xfId="58" applyFont="1" applyFill="1"/>
    <xf numFmtId="0" fontId="64" fillId="0" borderId="98" xfId="57" applyFont="1" applyFill="1" applyBorder="1" applyAlignment="1">
      <alignment vertical="center" wrapText="1"/>
    </xf>
    <xf numFmtId="4" fontId="65" fillId="0" borderId="0" xfId="57" applyNumberFormat="1" applyFont="1" applyFill="1" applyBorder="1" applyAlignment="1">
      <alignment horizontal="right"/>
    </xf>
    <xf numFmtId="0" fontId="64" fillId="0" borderId="98" xfId="57" applyFont="1" applyBorder="1" applyAlignment="1">
      <alignment wrapText="1"/>
    </xf>
    <xf numFmtId="49" fontId="64" fillId="0" borderId="98" xfId="57" applyNumberFormat="1" applyFont="1" applyFill="1" applyBorder="1" applyAlignment="1" applyProtection="1">
      <alignment horizontal="center"/>
    </xf>
    <xf numFmtId="4" fontId="64" fillId="0" borderId="98" xfId="57" applyNumberFormat="1" applyFont="1" applyBorder="1" applyAlignment="1">
      <alignment horizontal="right"/>
    </xf>
    <xf numFmtId="49" fontId="64" fillId="0" borderId="98" xfId="57" applyNumberFormat="1" applyFont="1" applyFill="1" applyBorder="1" applyAlignment="1" applyProtection="1">
      <alignment horizontal="center" vertical="center"/>
    </xf>
    <xf numFmtId="49" fontId="65" fillId="0" borderId="98" xfId="57" applyNumberFormat="1" applyFont="1" applyFill="1" applyBorder="1" applyAlignment="1" applyProtection="1">
      <alignment horizontal="center"/>
    </xf>
    <xf numFmtId="4" fontId="65" fillId="0" borderId="98" xfId="57" applyNumberFormat="1" applyFont="1" applyFill="1" applyBorder="1" applyAlignment="1">
      <alignment horizontal="right"/>
    </xf>
    <xf numFmtId="0" fontId="64" fillId="0" borderId="101" xfId="57" applyFont="1" applyBorder="1" applyAlignment="1">
      <alignment horizontal="center"/>
    </xf>
    <xf numFmtId="49" fontId="71" fillId="0" borderId="98" xfId="57" applyNumberFormat="1" applyFont="1" applyFill="1" applyBorder="1" applyAlignment="1" applyProtection="1">
      <alignment horizontal="center" vertical="center"/>
    </xf>
    <xf numFmtId="49" fontId="71" fillId="0" borderId="98" xfId="57" applyNumberFormat="1" applyFont="1" applyFill="1" applyBorder="1" applyAlignment="1" applyProtection="1">
      <alignment horizontal="left" vertical="center" wrapText="1"/>
    </xf>
    <xf numFmtId="4" fontId="72" fillId="0" borderId="98" xfId="57" applyNumberFormat="1" applyFont="1" applyFill="1" applyBorder="1" applyAlignment="1">
      <alignment horizontal="right"/>
    </xf>
    <xf numFmtId="4" fontId="72" fillId="0" borderId="102" xfId="57" applyNumberFormat="1" applyFont="1" applyFill="1" applyBorder="1" applyAlignment="1">
      <alignment horizontal="right"/>
    </xf>
    <xf numFmtId="0" fontId="64" fillId="0" borderId="0" xfId="57" applyFont="1" applyBorder="1" applyAlignment="1">
      <alignment horizontal="center"/>
    </xf>
    <xf numFmtId="0" fontId="64" fillId="0" borderId="0" xfId="57" applyFont="1" applyBorder="1" applyAlignment="1">
      <alignment wrapText="1"/>
    </xf>
    <xf numFmtId="0" fontId="64" fillId="0" borderId="21" xfId="57" applyFont="1" applyFill="1" applyBorder="1" applyAlignment="1">
      <alignment horizontal="left" vertical="center"/>
    </xf>
    <xf numFmtId="0" fontId="64" fillId="0" borderId="21" xfId="57" applyFont="1" applyFill="1" applyBorder="1" applyAlignment="1">
      <alignment horizontal="center" vertical="center"/>
    </xf>
    <xf numFmtId="0" fontId="64" fillId="0" borderId="21" xfId="57" applyFont="1" applyFill="1" applyBorder="1" applyAlignment="1">
      <alignment horizontal="center" vertical="center" wrapText="1"/>
    </xf>
    <xf numFmtId="0" fontId="64" fillId="0" borderId="0" xfId="57" applyFont="1" applyFill="1" applyBorder="1" applyAlignment="1">
      <alignment horizontal="center" vertical="center"/>
    </xf>
    <xf numFmtId="0" fontId="65" fillId="0" borderId="101" xfId="57" applyFont="1" applyFill="1" applyBorder="1" applyAlignment="1">
      <alignment horizontal="center" vertical="center"/>
    </xf>
    <xf numFmtId="0" fontId="65" fillId="0" borderId="98" xfId="57" applyFont="1" applyFill="1" applyBorder="1" applyAlignment="1">
      <alignment vertical="center"/>
    </xf>
    <xf numFmtId="0" fontId="65" fillId="0" borderId="98" xfId="57" applyFont="1" applyFill="1" applyBorder="1" applyAlignment="1">
      <alignment horizontal="center" vertical="center"/>
    </xf>
    <xf numFmtId="0" fontId="65" fillId="0" borderId="98" xfId="57" applyFont="1" applyFill="1" applyBorder="1" applyAlignment="1">
      <alignment vertical="center" wrapText="1"/>
    </xf>
    <xf numFmtId="1" fontId="65" fillId="0" borderId="98" xfId="57" applyNumberFormat="1" applyFont="1" applyFill="1" applyBorder="1" applyAlignment="1">
      <alignment horizontal="center" vertical="center"/>
    </xf>
    <xf numFmtId="4" fontId="65" fillId="0" borderId="98" xfId="57" applyNumberFormat="1" applyFont="1" applyFill="1" applyBorder="1" applyAlignment="1">
      <alignment horizontal="right" vertical="center"/>
    </xf>
    <xf numFmtId="4" fontId="65" fillId="0" borderId="102" xfId="57" applyNumberFormat="1" applyFont="1" applyFill="1" applyBorder="1" applyAlignment="1">
      <alignment horizontal="right" vertical="center"/>
    </xf>
    <xf numFmtId="0" fontId="64" fillId="0" borderId="0" xfId="57" applyFont="1" applyFill="1" applyBorder="1" applyAlignment="1">
      <alignment vertical="center"/>
    </xf>
    <xf numFmtId="0" fontId="64" fillId="0" borderId="101" xfId="57" applyFont="1" applyFill="1" applyBorder="1" applyAlignment="1">
      <alignment horizontal="center" vertical="center"/>
    </xf>
    <xf numFmtId="0" fontId="64" fillId="0" borderId="98" xfId="57" applyFont="1" applyFill="1" applyBorder="1" applyAlignment="1">
      <alignment horizontal="center" vertical="center" wrapText="1"/>
    </xf>
    <xf numFmtId="0" fontId="64" fillId="0" borderId="98" xfId="57" applyFont="1" applyFill="1" applyBorder="1" applyAlignment="1">
      <alignment vertical="center"/>
    </xf>
    <xf numFmtId="0" fontId="64" fillId="0" borderId="98" xfId="57" applyFont="1" applyFill="1" applyBorder="1" applyAlignment="1">
      <alignment horizontal="center" vertical="center"/>
    </xf>
    <xf numFmtId="2" fontId="64" fillId="0" borderId="98" xfId="57" applyNumberFormat="1" applyFont="1" applyFill="1" applyBorder="1" applyAlignment="1">
      <alignment horizontal="right" vertical="center"/>
    </xf>
    <xf numFmtId="4" fontId="64" fillId="0" borderId="98" xfId="57" applyNumberFormat="1" applyFont="1" applyFill="1" applyBorder="1" applyAlignment="1">
      <alignment horizontal="right" vertical="center"/>
    </xf>
    <xf numFmtId="4" fontId="64" fillId="0" borderId="102" xfId="57" applyNumberFormat="1" applyFont="1" applyFill="1" applyBorder="1" applyAlignment="1">
      <alignment horizontal="right" vertical="center"/>
    </xf>
    <xf numFmtId="0" fontId="64" fillId="0" borderId="98" xfId="57" applyFont="1" applyFill="1" applyBorder="1" applyAlignment="1">
      <alignment horizontal="left" vertical="center" wrapText="1"/>
    </xf>
    <xf numFmtId="0" fontId="64" fillId="0" borderId="98" xfId="57" applyFont="1" applyBorder="1" applyAlignment="1">
      <alignment horizontal="center" vertical="center"/>
    </xf>
    <xf numFmtId="4" fontId="64" fillId="0" borderId="98" xfId="57" applyNumberFormat="1" applyFont="1" applyBorder="1" applyAlignment="1">
      <alignment horizontal="right" vertical="center"/>
    </xf>
    <xf numFmtId="4" fontId="64" fillId="0" borderId="102" xfId="57" applyNumberFormat="1" applyFont="1" applyBorder="1" applyAlignment="1">
      <alignment horizontal="right" vertical="center"/>
    </xf>
    <xf numFmtId="0" fontId="68" fillId="0" borderId="0" xfId="58" applyFont="1" applyAlignment="1">
      <alignment vertical="center"/>
    </xf>
    <xf numFmtId="0" fontId="64" fillId="0" borderId="99" xfId="57" applyFont="1" applyFill="1" applyBorder="1" applyAlignment="1">
      <alignment horizontal="left" wrapText="1"/>
    </xf>
    <xf numFmtId="0" fontId="64" fillId="0" borderId="99" xfId="57" applyFont="1" applyFill="1" applyBorder="1" applyAlignment="1">
      <alignment horizontal="center"/>
    </xf>
    <xf numFmtId="0" fontId="64" fillId="0" borderId="98" xfId="57" applyFont="1" applyFill="1" applyBorder="1" applyAlignment="1">
      <alignment horizontal="left" vertical="center"/>
    </xf>
    <xf numFmtId="0" fontId="64" fillId="0" borderId="0" xfId="57" applyFont="1" applyFill="1" applyAlignment="1">
      <alignment vertical="center"/>
    </xf>
    <xf numFmtId="4" fontId="65" fillId="0" borderId="0" xfId="57" applyNumberFormat="1" applyFont="1" applyFill="1" applyBorder="1" applyAlignment="1">
      <alignment horizontal="right" vertical="center"/>
    </xf>
    <xf numFmtId="0" fontId="64" fillId="0" borderId="101" xfId="57" applyFont="1" applyBorder="1" applyAlignment="1">
      <alignment horizontal="center" vertical="center"/>
    </xf>
    <xf numFmtId="0" fontId="71" fillId="0" borderId="98" xfId="57" applyFont="1" applyFill="1" applyBorder="1" applyAlignment="1">
      <alignment horizontal="left" vertical="center" wrapText="1"/>
    </xf>
    <xf numFmtId="4" fontId="72" fillId="0" borderId="98" xfId="57" applyNumberFormat="1" applyFont="1" applyFill="1" applyBorder="1" applyAlignment="1">
      <alignment horizontal="right" vertical="center"/>
    </xf>
    <xf numFmtId="4" fontId="72" fillId="0" borderId="102" xfId="57" applyNumberFormat="1" applyFont="1" applyFill="1" applyBorder="1" applyAlignment="1">
      <alignment horizontal="right" vertical="center"/>
    </xf>
    <xf numFmtId="0" fontId="64" fillId="0" borderId="98" xfId="57" applyFont="1" applyBorder="1" applyAlignment="1">
      <alignment vertical="center"/>
    </xf>
    <xf numFmtId="0" fontId="71" fillId="0" borderId="98" xfId="57" applyFont="1" applyBorder="1" applyAlignment="1">
      <alignment horizontal="left" vertical="center" wrapText="1"/>
    </xf>
    <xf numFmtId="1" fontId="65" fillId="0" borderId="98" xfId="57" applyNumberFormat="1" applyFont="1" applyBorder="1" applyAlignment="1">
      <alignment horizontal="center" vertical="center"/>
    </xf>
    <xf numFmtId="4" fontId="72" fillId="0" borderId="98" xfId="57" applyNumberFormat="1" applyFont="1" applyBorder="1" applyAlignment="1">
      <alignment horizontal="right" vertical="center"/>
    </xf>
    <xf numFmtId="4" fontId="72" fillId="0" borderId="102" xfId="57" applyNumberFormat="1" applyFont="1" applyBorder="1" applyAlignment="1">
      <alignment horizontal="right" vertical="center"/>
    </xf>
    <xf numFmtId="0" fontId="65" fillId="0" borderId="0" xfId="57" applyFont="1" applyBorder="1" applyAlignment="1">
      <alignment vertical="center"/>
    </xf>
    <xf numFmtId="0" fontId="64" fillId="0" borderId="0" xfId="57" applyFont="1" applyBorder="1" applyAlignment="1">
      <alignment vertical="center"/>
    </xf>
    <xf numFmtId="0" fontId="64" fillId="0" borderId="98" xfId="57" applyFont="1" applyBorder="1" applyAlignment="1">
      <alignment horizontal="center" vertical="center" wrapText="1"/>
    </xf>
    <xf numFmtId="0" fontId="64" fillId="0" borderId="98" xfId="57" applyFont="1" applyBorder="1" applyAlignment="1">
      <alignment vertical="center" wrapText="1"/>
    </xf>
    <xf numFmtId="0" fontId="68" fillId="26" borderId="106" xfId="58" applyFont="1" applyFill="1" applyBorder="1" applyAlignment="1">
      <alignment horizontal="left" vertical="center"/>
    </xf>
    <xf numFmtId="0" fontId="64" fillId="0" borderId="98" xfId="57" applyFont="1" applyBorder="1" applyAlignment="1">
      <alignment horizontal="left" vertical="center" wrapText="1"/>
    </xf>
    <xf numFmtId="0" fontId="64" fillId="0" borderId="98" xfId="57" applyFont="1" applyBorder="1" applyAlignment="1">
      <alignment horizontal="left" vertical="center"/>
    </xf>
    <xf numFmtId="2" fontId="64" fillId="0" borderId="98" xfId="57" applyNumberFormat="1" applyFont="1" applyBorder="1" applyAlignment="1">
      <alignment horizontal="right" vertical="center"/>
    </xf>
    <xf numFmtId="0" fontId="73" fillId="27" borderId="0" xfId="57" applyFont="1" applyFill="1" applyAlignment="1">
      <alignment vertical="center"/>
    </xf>
    <xf numFmtId="0" fontId="64" fillId="0" borderId="0" xfId="57" applyFont="1" applyAlignment="1">
      <alignment vertical="center"/>
    </xf>
    <xf numFmtId="0" fontId="64" fillId="0" borderId="99" xfId="57" applyFont="1" applyFill="1" applyBorder="1" applyAlignment="1">
      <alignment horizontal="left" vertical="center" wrapText="1"/>
    </xf>
    <xf numFmtId="0" fontId="64" fillId="0" borderId="99" xfId="57" applyFont="1" applyFill="1" applyBorder="1" applyAlignment="1">
      <alignment horizontal="center" vertical="center"/>
    </xf>
    <xf numFmtId="4" fontId="64" fillId="0" borderId="0" xfId="57" applyNumberFormat="1" applyFont="1" applyBorder="1" applyAlignment="1">
      <alignment vertical="center"/>
    </xf>
    <xf numFmtId="1" fontId="64" fillId="0" borderId="98" xfId="57" applyNumberFormat="1" applyFont="1" applyFill="1" applyBorder="1" applyAlignment="1">
      <alignment horizontal="center" vertical="center"/>
    </xf>
    <xf numFmtId="4" fontId="71" fillId="0" borderId="98" xfId="57" applyNumberFormat="1" applyFont="1" applyFill="1" applyBorder="1" applyAlignment="1">
      <alignment horizontal="right" vertical="center"/>
    </xf>
    <xf numFmtId="4" fontId="71" fillId="0" borderId="102" xfId="57" applyNumberFormat="1" applyFont="1" applyFill="1" applyBorder="1" applyAlignment="1">
      <alignment horizontal="right" vertical="center"/>
    </xf>
    <xf numFmtId="171" fontId="64" fillId="0" borderId="98" xfId="57" applyNumberFormat="1" applyFont="1" applyBorder="1" applyAlignment="1">
      <alignment horizontal="center" vertical="center"/>
    </xf>
    <xf numFmtId="171" fontId="64" fillId="0" borderId="102" xfId="57" applyNumberFormat="1" applyFont="1" applyBorder="1" applyAlignment="1">
      <alignment horizontal="center" vertical="center"/>
    </xf>
    <xf numFmtId="0" fontId="72" fillId="0" borderId="101" xfId="57" applyFont="1" applyBorder="1" applyAlignment="1">
      <alignment horizontal="center" vertical="center"/>
    </xf>
    <xf numFmtId="0" fontId="72" fillId="0" borderId="98" xfId="57" applyFont="1" applyBorder="1" applyAlignment="1">
      <alignment horizontal="left" vertical="center"/>
    </xf>
    <xf numFmtId="0" fontId="72" fillId="0" borderId="98" xfId="57" applyFont="1" applyBorder="1" applyAlignment="1">
      <alignment horizontal="center" vertical="center"/>
    </xf>
    <xf numFmtId="0" fontId="72" fillId="0" borderId="98" xfId="57" applyFont="1" applyBorder="1" applyAlignment="1">
      <alignment horizontal="left" vertical="center" wrapText="1"/>
    </xf>
    <xf numFmtId="1" fontId="75" fillId="0" borderId="98" xfId="57" applyNumberFormat="1" applyFont="1" applyBorder="1" applyAlignment="1">
      <alignment horizontal="center" vertical="center"/>
    </xf>
    <xf numFmtId="171" fontId="72" fillId="0" borderId="98" xfId="57" applyNumberFormat="1" applyFont="1" applyBorder="1" applyAlignment="1">
      <alignment horizontal="center" vertical="center"/>
    </xf>
    <xf numFmtId="0" fontId="76" fillId="0" borderId="0" xfId="57" applyFont="1" applyBorder="1" applyAlignment="1">
      <alignment vertical="center"/>
    </xf>
    <xf numFmtId="0" fontId="72" fillId="0" borderId="0" xfId="57" applyFont="1" applyBorder="1" applyAlignment="1">
      <alignment vertical="center"/>
    </xf>
    <xf numFmtId="0" fontId="64" fillId="0" borderId="0" xfId="57" applyFont="1" applyBorder="1" applyAlignment="1">
      <alignment horizontal="left" vertical="center"/>
    </xf>
    <xf numFmtId="0" fontId="64" fillId="0" borderId="0" xfId="57" applyFont="1" applyBorder="1" applyAlignment="1">
      <alignment horizontal="left" vertical="center" wrapText="1"/>
    </xf>
    <xf numFmtId="172" fontId="64" fillId="0" borderId="0" xfId="57" applyNumberFormat="1" applyFont="1" applyBorder="1" applyAlignment="1">
      <alignment horizontal="center" vertical="center"/>
    </xf>
    <xf numFmtId="171" fontId="64" fillId="0" borderId="0" xfId="57" applyNumberFormat="1" applyFont="1" applyBorder="1" applyAlignment="1">
      <alignment horizontal="center" vertical="center"/>
    </xf>
    <xf numFmtId="0" fontId="64" fillId="0" borderId="0" xfId="57" applyFont="1" applyBorder="1" applyAlignment="1">
      <alignment vertical="center" wrapText="1"/>
    </xf>
    <xf numFmtId="0" fontId="64" fillId="0" borderId="62" xfId="57" applyFont="1" applyFill="1" applyBorder="1" applyAlignment="1">
      <alignment horizontal="left" vertical="center"/>
    </xf>
    <xf numFmtId="0" fontId="64" fillId="0" borderId="107" xfId="57" applyFont="1" applyFill="1" applyBorder="1" applyAlignment="1">
      <alignment horizontal="center"/>
    </xf>
    <xf numFmtId="0" fontId="64" fillId="0" borderId="98" xfId="57" applyFont="1" applyBorder="1" applyAlignment="1">
      <alignment horizontal="center" wrapText="1"/>
    </xf>
    <xf numFmtId="49" fontId="64" fillId="0" borderId="99" xfId="57" applyNumberFormat="1" applyFont="1" applyFill="1" applyBorder="1" applyAlignment="1" applyProtection="1">
      <alignment horizontal="center"/>
    </xf>
    <xf numFmtId="0" fontId="64" fillId="0" borderId="99" xfId="57" applyFont="1" applyFill="1" applyBorder="1" applyAlignment="1">
      <alignment horizontal="center" wrapText="1"/>
    </xf>
    <xf numFmtId="0" fontId="64" fillId="0" borderId="100" xfId="57" applyFont="1" applyFill="1" applyBorder="1" applyAlignment="1">
      <alignment horizontal="center" vertical="center" wrapText="1"/>
    </xf>
    <xf numFmtId="49" fontId="64" fillId="0" borderId="98" xfId="57" applyNumberFormat="1" applyFont="1" applyFill="1" applyBorder="1" applyAlignment="1" applyProtection="1">
      <alignment horizontal="left" vertical="center" wrapText="1"/>
    </xf>
    <xf numFmtId="2" fontId="64" fillId="0" borderId="98" xfId="57" applyNumberFormat="1" applyFont="1" applyFill="1" applyBorder="1" applyAlignment="1">
      <alignment horizontal="right"/>
    </xf>
    <xf numFmtId="2" fontId="64" fillId="0" borderId="102" xfId="57" applyNumberFormat="1" applyFont="1" applyFill="1" applyBorder="1" applyAlignment="1">
      <alignment horizontal="right"/>
    </xf>
    <xf numFmtId="2" fontId="64" fillId="0" borderId="98" xfId="57" applyNumberFormat="1" applyFont="1" applyBorder="1" applyAlignment="1">
      <alignment horizontal="right"/>
    </xf>
    <xf numFmtId="2" fontId="64" fillId="0" borderId="102" xfId="57" applyNumberFormat="1" applyFont="1" applyBorder="1" applyAlignment="1">
      <alignment horizontal="right"/>
    </xf>
    <xf numFmtId="0" fontId="64" fillId="0" borderId="98" xfId="57" applyFont="1" applyFill="1" applyBorder="1" applyAlignment="1">
      <alignment horizontal="left"/>
    </xf>
    <xf numFmtId="0" fontId="64" fillId="0" borderId="0" xfId="57" applyFont="1" applyFill="1"/>
    <xf numFmtId="4" fontId="64" fillId="0" borderId="0" xfId="57" applyNumberFormat="1" applyFont="1" applyFill="1" applyBorder="1" applyAlignment="1">
      <alignment horizontal="right"/>
    </xf>
    <xf numFmtId="0" fontId="71" fillId="0" borderId="101" xfId="57" applyFont="1" applyFill="1" applyBorder="1" applyAlignment="1">
      <alignment horizontal="center"/>
    </xf>
    <xf numFmtId="0" fontId="71" fillId="0" borderId="98" xfId="57" applyFont="1" applyFill="1" applyBorder="1" applyAlignment="1">
      <alignment horizontal="left"/>
    </xf>
    <xf numFmtId="0" fontId="71" fillId="0" borderId="98" xfId="57" applyFont="1" applyFill="1" applyBorder="1"/>
    <xf numFmtId="49" fontId="71" fillId="0" borderId="98" xfId="57" applyNumberFormat="1" applyFont="1" applyFill="1" applyBorder="1" applyAlignment="1" applyProtection="1">
      <alignment horizontal="center"/>
    </xf>
    <xf numFmtId="2" fontId="71" fillId="0" borderId="98" xfId="57" applyNumberFormat="1" applyFont="1" applyFill="1" applyBorder="1" applyAlignment="1">
      <alignment horizontal="right"/>
    </xf>
    <xf numFmtId="2" fontId="71" fillId="0" borderId="98" xfId="57" applyNumberFormat="1" applyFont="1" applyFill="1" applyBorder="1" applyAlignment="1" applyProtection="1">
      <alignment horizontal="right"/>
    </xf>
    <xf numFmtId="4" fontId="71" fillId="0" borderId="98" xfId="57" applyNumberFormat="1" applyFont="1" applyFill="1" applyBorder="1" applyAlignment="1">
      <alignment horizontal="right"/>
    </xf>
    <xf numFmtId="4" fontId="71" fillId="0" borderId="102" xfId="57" applyNumberFormat="1" applyFont="1" applyFill="1" applyBorder="1" applyAlignment="1">
      <alignment horizontal="right"/>
    </xf>
    <xf numFmtId="0" fontId="71" fillId="0" borderId="0" xfId="57" applyFont="1" applyFill="1" applyBorder="1"/>
    <xf numFmtId="0" fontId="64" fillId="0" borderId="103" xfId="57" applyFont="1" applyFill="1" applyBorder="1" applyAlignment="1">
      <alignment horizontal="center"/>
    </xf>
    <xf numFmtId="0" fontId="64" fillId="0" borderId="104" xfId="57" applyFont="1" applyFill="1" applyBorder="1" applyAlignment="1">
      <alignment horizontal="left"/>
    </xf>
    <xf numFmtId="0" fontId="64" fillId="0" borderId="104" xfId="57" applyFont="1" applyFill="1" applyBorder="1" applyAlignment="1">
      <alignment horizontal="center"/>
    </xf>
    <xf numFmtId="0" fontId="64" fillId="0" borderId="104" xfId="57" applyFont="1" applyFill="1" applyBorder="1"/>
    <xf numFmtId="49" fontId="64" fillId="0" borderId="104" xfId="57" applyNumberFormat="1" applyFont="1" applyFill="1" applyBorder="1" applyAlignment="1" applyProtection="1">
      <alignment horizontal="center"/>
    </xf>
    <xf numFmtId="2" fontId="64" fillId="0" borderId="104" xfId="57" applyNumberFormat="1" applyFont="1" applyFill="1" applyBorder="1" applyAlignment="1">
      <alignment horizontal="right"/>
    </xf>
    <xf numFmtId="2" fontId="64" fillId="0" borderId="104" xfId="57" applyNumberFormat="1" applyFont="1" applyFill="1" applyBorder="1" applyAlignment="1" applyProtection="1">
      <alignment horizontal="right"/>
    </xf>
    <xf numFmtId="2" fontId="64" fillId="0" borderId="105" xfId="57" applyNumberFormat="1" applyFont="1" applyFill="1" applyBorder="1" applyAlignment="1">
      <alignment horizontal="right"/>
    </xf>
    <xf numFmtId="0" fontId="64" fillId="0" borderId="0" xfId="57" applyFont="1" applyFill="1" applyBorder="1" applyAlignment="1">
      <alignment horizontal="center"/>
    </xf>
    <xf numFmtId="0" fontId="64" fillId="0" borderId="0" xfId="57" applyFont="1" applyFill="1" applyBorder="1" applyAlignment="1">
      <alignment horizontal="left"/>
    </xf>
    <xf numFmtId="0" fontId="71" fillId="0" borderId="0" xfId="57" applyFont="1" applyFill="1" applyBorder="1" applyAlignment="1">
      <alignment horizontal="left"/>
    </xf>
    <xf numFmtId="49" fontId="71" fillId="0" borderId="0" xfId="57" applyNumberFormat="1" applyFont="1" applyFill="1" applyBorder="1" applyAlignment="1" applyProtection="1">
      <alignment horizontal="center"/>
    </xf>
    <xf numFmtId="2" fontId="71" fillId="0" borderId="0" xfId="57" applyNumberFormat="1" applyFont="1" applyFill="1" applyBorder="1" applyAlignment="1">
      <alignment horizontal="right"/>
    </xf>
    <xf numFmtId="2" fontId="71" fillId="0" borderId="0" xfId="57" applyNumberFormat="1" applyFont="1" applyFill="1" applyBorder="1" applyAlignment="1" applyProtection="1">
      <alignment horizontal="right"/>
    </xf>
    <xf numFmtId="0" fontId="64" fillId="0" borderId="0" xfId="57" applyFont="1" applyFill="1" applyBorder="1" applyAlignment="1"/>
    <xf numFmtId="49" fontId="64" fillId="0" borderId="0" xfId="57" applyNumberFormat="1" applyFont="1" applyFill="1" applyBorder="1" applyAlignment="1" applyProtection="1">
      <alignment horizontal="center"/>
    </xf>
    <xf numFmtId="43" fontId="64" fillId="0" borderId="0" xfId="57" applyNumberFormat="1" applyFont="1" applyFill="1" applyBorder="1" applyAlignment="1">
      <alignment horizontal="center"/>
    </xf>
    <xf numFmtId="43" fontId="64" fillId="0" borderId="0" xfId="57" applyNumberFormat="1" applyFont="1" applyFill="1" applyBorder="1" applyAlignment="1" applyProtection="1">
      <alignment horizontal="center"/>
    </xf>
    <xf numFmtId="49" fontId="64" fillId="0" borderId="0" xfId="57" applyNumberFormat="1" applyFont="1" applyFill="1" applyBorder="1" applyAlignment="1" applyProtection="1">
      <alignment horizontal="left" vertical="center" wrapText="1"/>
    </xf>
    <xf numFmtId="0" fontId="64" fillId="0" borderId="0" xfId="57" applyFont="1" applyFill="1" applyBorder="1" applyAlignment="1">
      <alignment wrapText="1"/>
    </xf>
    <xf numFmtId="4" fontId="64" fillId="0" borderId="0" xfId="57" applyNumberFormat="1" applyFont="1" applyFill="1" applyBorder="1" applyAlignment="1" applyProtection="1">
      <alignment horizontal="center"/>
    </xf>
    <xf numFmtId="0" fontId="71" fillId="0" borderId="0" xfId="57" applyFont="1" applyFill="1" applyBorder="1" applyAlignment="1">
      <alignment wrapText="1"/>
    </xf>
    <xf numFmtId="43" fontId="71" fillId="0" borderId="0" xfId="57" applyNumberFormat="1" applyFont="1" applyFill="1" applyBorder="1" applyAlignment="1" applyProtection="1">
      <alignment horizontal="center"/>
    </xf>
    <xf numFmtId="43" fontId="71" fillId="0" borderId="0" xfId="57" applyNumberFormat="1" applyFont="1" applyFill="1" applyBorder="1" applyAlignment="1">
      <alignment horizontal="center"/>
    </xf>
    <xf numFmtId="0" fontId="64" fillId="0" borderId="0" xfId="57" applyFont="1" applyFill="1" applyBorder="1" applyAlignment="1">
      <alignment horizontal="left" wrapText="1"/>
    </xf>
    <xf numFmtId="49" fontId="71" fillId="0" borderId="0" xfId="57" applyNumberFormat="1" applyFont="1" applyFill="1" applyBorder="1" applyAlignment="1" applyProtection="1">
      <alignment horizontal="left" vertical="center" wrapText="1"/>
    </xf>
    <xf numFmtId="0" fontId="71" fillId="0" borderId="0" xfId="57" applyFont="1" applyFill="1" applyBorder="1" applyAlignment="1">
      <alignment horizontal="left" wrapText="1"/>
    </xf>
    <xf numFmtId="171" fontId="64" fillId="0" borderId="0" xfId="57" applyNumberFormat="1" applyFont="1" applyFill="1" applyBorder="1" applyAlignment="1">
      <alignment horizontal="center"/>
    </xf>
    <xf numFmtId="9" fontId="64" fillId="0" borderId="0" xfId="57" applyNumberFormat="1" applyFont="1" applyFill="1" applyBorder="1"/>
    <xf numFmtId="172" fontId="64" fillId="0" borderId="0" xfId="57" applyNumberFormat="1" applyFont="1" applyFill="1" applyBorder="1" applyAlignment="1">
      <alignment horizontal="center"/>
    </xf>
    <xf numFmtId="0" fontId="64" fillId="0" borderId="71" xfId="29" applyFont="1" applyBorder="1" applyAlignment="1">
      <alignment horizontal="center" vertical="center"/>
    </xf>
    <xf numFmtId="0" fontId="65" fillId="0" borderId="71" xfId="29" applyFont="1" applyFill="1" applyBorder="1" applyAlignment="1">
      <alignment horizontal="center" vertical="center"/>
    </xf>
    <xf numFmtId="0" fontId="64" fillId="0" borderId="71" xfId="29" applyFont="1" applyBorder="1" applyAlignment="1">
      <alignment horizontal="center" vertical="center" wrapText="1"/>
    </xf>
    <xf numFmtId="0" fontId="65" fillId="0" borderId="0" xfId="29" applyFont="1" applyAlignment="1">
      <alignment horizontal="center" vertical="center"/>
    </xf>
    <xf numFmtId="0" fontId="64" fillId="0" borderId="0" xfId="29" applyFont="1" applyAlignment="1">
      <alignment horizontal="center" vertical="center"/>
    </xf>
    <xf numFmtId="0" fontId="65" fillId="0" borderId="101" xfId="29" applyFont="1" applyBorder="1" applyAlignment="1">
      <alignment horizontal="center" vertical="center"/>
    </xf>
    <xf numFmtId="0" fontId="65" fillId="0" borderId="98" xfId="29" applyFont="1" applyFill="1" applyBorder="1" applyAlignment="1">
      <alignment horizontal="center" vertical="center"/>
    </xf>
    <xf numFmtId="0" fontId="65" fillId="0" borderId="98" xfId="29" applyFont="1" applyBorder="1" applyAlignment="1">
      <alignment horizontal="center" vertical="center" wrapText="1"/>
    </xf>
    <xf numFmtId="0" fontId="65" fillId="0" borderId="98" xfId="29" applyFont="1" applyBorder="1" applyAlignment="1">
      <alignment horizontal="center" vertical="center"/>
    </xf>
    <xf numFmtId="0" fontId="65" fillId="0" borderId="102" xfId="29" applyFont="1" applyBorder="1" applyAlignment="1">
      <alignment horizontal="center" vertical="center" wrapText="1"/>
    </xf>
    <xf numFmtId="0" fontId="65" fillId="0" borderId="98" xfId="57" applyFont="1" applyBorder="1" applyAlignment="1">
      <alignment horizontal="center"/>
    </xf>
    <xf numFmtId="3" fontId="65" fillId="0" borderId="98" xfId="57" applyNumberFormat="1" applyFont="1" applyBorder="1" applyAlignment="1">
      <alignment horizontal="center"/>
    </xf>
    <xf numFmtId="2" fontId="65" fillId="0" borderId="98" xfId="29" applyNumberFormat="1" applyFont="1" applyBorder="1" applyAlignment="1">
      <alignment horizontal="right" wrapText="1"/>
    </xf>
    <xf numFmtId="2" fontId="65" fillId="0" borderId="98" xfId="29" applyNumberFormat="1" applyFont="1" applyBorder="1" applyAlignment="1">
      <alignment horizontal="right"/>
    </xf>
    <xf numFmtId="4" fontId="65" fillId="0" borderId="98" xfId="57" applyNumberFormat="1" applyFont="1" applyBorder="1" applyAlignment="1">
      <alignment horizontal="right"/>
    </xf>
    <xf numFmtId="2" fontId="65" fillId="0" borderId="102" xfId="29" applyNumberFormat="1" applyFont="1" applyBorder="1" applyAlignment="1">
      <alignment horizontal="right"/>
    </xf>
    <xf numFmtId="0" fontId="65" fillId="0" borderId="0" xfId="29" applyFont="1"/>
    <xf numFmtId="0" fontId="64" fillId="0" borderId="0" xfId="29" applyFont="1"/>
    <xf numFmtId="0" fontId="64" fillId="0" borderId="99" xfId="57" applyFont="1" applyBorder="1" applyAlignment="1">
      <alignment horizontal="center" vertical="center"/>
    </xf>
    <xf numFmtId="0" fontId="64" fillId="0" borderId="99" xfId="57" applyFont="1" applyBorder="1" applyAlignment="1">
      <alignment horizontal="left" vertical="center" wrapText="1"/>
    </xf>
    <xf numFmtId="0" fontId="64" fillId="0" borderId="99" xfId="57" applyFont="1" applyBorder="1" applyAlignment="1">
      <alignment horizontal="center"/>
    </xf>
    <xf numFmtId="4" fontId="64" fillId="0" borderId="102" xfId="57" applyNumberFormat="1" applyFont="1" applyBorder="1" applyAlignment="1">
      <alignment horizontal="right"/>
    </xf>
    <xf numFmtId="0" fontId="64" fillId="0" borderId="0" xfId="57" applyFont="1"/>
    <xf numFmtId="0" fontId="64" fillId="25" borderId="101" xfId="57" applyFont="1" applyFill="1" applyBorder="1" applyAlignment="1">
      <alignment horizontal="center"/>
    </xf>
    <xf numFmtId="0" fontId="64" fillId="0" borderId="108" xfId="57" applyFont="1" applyBorder="1"/>
    <xf numFmtId="0" fontId="64" fillId="25" borderId="98" xfId="57" applyFont="1" applyFill="1" applyBorder="1"/>
    <xf numFmtId="49" fontId="64" fillId="25" borderId="98" xfId="57" applyNumberFormat="1" applyFont="1" applyFill="1" applyBorder="1" applyAlignment="1" applyProtection="1">
      <alignment horizontal="center" vertical="center"/>
    </xf>
    <xf numFmtId="0" fontId="64" fillId="25" borderId="98" xfId="57" applyFont="1" applyFill="1" applyBorder="1" applyAlignment="1">
      <alignment wrapText="1"/>
    </xf>
    <xf numFmtId="49" fontId="64" fillId="25" borderId="98" xfId="57" applyNumberFormat="1" applyFont="1" applyFill="1" applyBorder="1" applyAlignment="1" applyProtection="1">
      <alignment horizontal="center"/>
    </xf>
    <xf numFmtId="4" fontId="64" fillId="25" borderId="98" xfId="57" applyNumberFormat="1" applyFont="1" applyFill="1" applyBorder="1" applyAlignment="1">
      <alignment horizontal="right"/>
    </xf>
    <xf numFmtId="4" fontId="64" fillId="25" borderId="102" xfId="57" applyNumberFormat="1" applyFont="1" applyFill="1" applyBorder="1" applyAlignment="1">
      <alignment horizontal="right"/>
    </xf>
    <xf numFmtId="0" fontId="64" fillId="25" borderId="0" xfId="57" applyFont="1" applyFill="1"/>
    <xf numFmtId="0" fontId="64" fillId="25" borderId="0" xfId="57" applyFont="1" applyFill="1" applyBorder="1"/>
    <xf numFmtId="0" fontId="64" fillId="0" borderId="101" xfId="29" applyFont="1" applyBorder="1" applyAlignment="1">
      <alignment horizontal="center"/>
    </xf>
    <xf numFmtId="0" fontId="64" fillId="0" borderId="98" xfId="29" applyFont="1" applyBorder="1"/>
    <xf numFmtId="0" fontId="64" fillId="0" borderId="98" xfId="29" applyFont="1" applyBorder="1" applyAlignment="1">
      <alignment horizontal="center"/>
    </xf>
    <xf numFmtId="0" fontId="64" fillId="0" borderId="98" xfId="29" applyFont="1" applyBorder="1" applyAlignment="1">
      <alignment wrapText="1"/>
    </xf>
    <xf numFmtId="3" fontId="65" fillId="0" borderId="98" xfId="57" applyNumberFormat="1" applyFont="1" applyFill="1" applyBorder="1" applyAlignment="1">
      <alignment horizontal="center"/>
    </xf>
    <xf numFmtId="0" fontId="64" fillId="0" borderId="101" xfId="29" applyFont="1" applyBorder="1" applyAlignment="1">
      <alignment horizontal="left"/>
    </xf>
    <xf numFmtId="0" fontId="64" fillId="0" borderId="98" xfId="29" applyFont="1" applyBorder="1" applyAlignment="1">
      <alignment horizontal="left"/>
    </xf>
    <xf numFmtId="49" fontId="71" fillId="0" borderId="98" xfId="29" applyNumberFormat="1" applyFont="1" applyFill="1" applyBorder="1" applyAlignment="1" applyProtection="1">
      <alignment horizontal="left" vertical="center" wrapText="1"/>
    </xf>
    <xf numFmtId="49" fontId="71" fillId="0" borderId="98" xfId="29" applyNumberFormat="1" applyFont="1" applyFill="1" applyBorder="1" applyAlignment="1" applyProtection="1">
      <alignment horizontal="center"/>
    </xf>
    <xf numFmtId="0" fontId="64" fillId="0" borderId="103" xfId="29" applyFont="1" applyBorder="1" applyAlignment="1">
      <alignment horizontal="center"/>
    </xf>
    <xf numFmtId="0" fontId="64" fillId="0" borderId="104" xfId="29" applyFont="1" applyBorder="1"/>
    <xf numFmtId="49" fontId="71" fillId="0" borderId="104" xfId="29" applyNumberFormat="1" applyFont="1" applyFill="1" applyBorder="1" applyAlignment="1" applyProtection="1">
      <alignment horizontal="center" vertical="center"/>
    </xf>
    <xf numFmtId="0" fontId="64" fillId="0" borderId="104" xfId="29" applyFont="1" applyBorder="1" applyAlignment="1">
      <alignment horizontal="center"/>
    </xf>
    <xf numFmtId="2" fontId="64" fillId="0" borderId="104" xfId="29" applyNumberFormat="1" applyFont="1" applyBorder="1" applyAlignment="1">
      <alignment horizontal="right"/>
    </xf>
    <xf numFmtId="0" fontId="65" fillId="0" borderId="0" xfId="29" applyFont="1" applyBorder="1"/>
    <xf numFmtId="0" fontId="64" fillId="0" borderId="0" xfId="29" applyFont="1" applyBorder="1"/>
    <xf numFmtId="0" fontId="64" fillId="0" borderId="0" xfId="29" applyFont="1" applyBorder="1" applyAlignment="1">
      <alignment horizontal="center"/>
    </xf>
    <xf numFmtId="0" fontId="64" fillId="0" borderId="0" xfId="29" applyFont="1" applyBorder="1" applyAlignment="1">
      <alignment horizontal="left"/>
    </xf>
    <xf numFmtId="49" fontId="71" fillId="0" borderId="0" xfId="29" applyNumberFormat="1" applyFont="1" applyFill="1" applyBorder="1" applyAlignment="1" applyProtection="1">
      <alignment horizontal="center" vertical="center"/>
    </xf>
    <xf numFmtId="49" fontId="64" fillId="0" borderId="0" xfId="29" applyNumberFormat="1" applyFont="1" applyFill="1" applyBorder="1" applyAlignment="1" applyProtection="1">
      <alignment horizontal="center"/>
    </xf>
    <xf numFmtId="2" fontId="64" fillId="0" borderId="0" xfId="29" applyNumberFormat="1" applyFont="1" applyBorder="1" applyAlignment="1">
      <alignment horizontal="right"/>
    </xf>
    <xf numFmtId="2" fontId="64" fillId="0" borderId="0" xfId="29" applyNumberFormat="1" applyFont="1" applyFill="1" applyBorder="1" applyAlignment="1" applyProtection="1"/>
    <xf numFmtId="2" fontId="64" fillId="0" borderId="0" xfId="29" applyNumberFormat="1" applyFont="1" applyFill="1" applyBorder="1" applyAlignment="1" applyProtection="1">
      <alignment horizontal="right"/>
    </xf>
    <xf numFmtId="49" fontId="71" fillId="0" borderId="0" xfId="29" applyNumberFormat="1" applyFont="1" applyFill="1" applyBorder="1" applyAlignment="1" applyProtection="1">
      <alignment horizontal="center"/>
    </xf>
    <xf numFmtId="2" fontId="71" fillId="0" borderId="0" xfId="29" applyNumberFormat="1" applyFont="1" applyBorder="1" applyAlignment="1">
      <alignment horizontal="right"/>
    </xf>
    <xf numFmtId="2" fontId="71" fillId="0" borderId="0" xfId="29" applyNumberFormat="1" applyFont="1" applyFill="1" applyBorder="1" applyAlignment="1" applyProtection="1">
      <alignment horizontal="right"/>
    </xf>
    <xf numFmtId="43" fontId="64" fillId="0" borderId="0" xfId="29" applyNumberFormat="1" applyFont="1" applyBorder="1" applyAlignment="1">
      <alignment horizontal="center"/>
    </xf>
    <xf numFmtId="43" fontId="64" fillId="0" borderId="0" xfId="29" applyNumberFormat="1" applyFont="1" applyFill="1" applyBorder="1" applyAlignment="1" applyProtection="1">
      <alignment horizontal="center"/>
    </xf>
    <xf numFmtId="0" fontId="64" fillId="0" borderId="0" xfId="29" applyFont="1" applyBorder="1" applyAlignment="1">
      <alignment horizontal="center" vertical="center"/>
    </xf>
    <xf numFmtId="49" fontId="64" fillId="0" borderId="0" xfId="29" applyNumberFormat="1" applyFont="1" applyFill="1" applyBorder="1" applyAlignment="1" applyProtection="1">
      <alignment horizontal="center" vertical="center"/>
    </xf>
    <xf numFmtId="0" fontId="64" fillId="0" borderId="0" xfId="29" applyFont="1" applyBorder="1" applyAlignment="1">
      <alignment horizontal="center" wrapText="1"/>
    </xf>
    <xf numFmtId="0" fontId="64" fillId="0" borderId="0" xfId="29" applyFont="1" applyBorder="1" applyAlignment="1">
      <alignment horizontal="center" vertical="center" wrapText="1"/>
    </xf>
    <xf numFmtId="2" fontId="64" fillId="0" borderId="0" xfId="29" applyNumberFormat="1" applyFont="1" applyBorder="1" applyAlignment="1"/>
    <xf numFmtId="49" fontId="71" fillId="0" borderId="0" xfId="29" applyNumberFormat="1" applyFont="1" applyFill="1" applyBorder="1" applyAlignment="1" applyProtection="1">
      <alignment horizontal="left" vertical="center" wrapText="1"/>
    </xf>
    <xf numFmtId="49" fontId="64" fillId="0" borderId="0" xfId="29" applyNumberFormat="1" applyFont="1" applyFill="1" applyBorder="1" applyAlignment="1" applyProtection="1">
      <alignment horizontal="left" vertical="center" wrapText="1"/>
    </xf>
    <xf numFmtId="0" fontId="77" fillId="0" borderId="0" xfId="29" applyFont="1" applyBorder="1" applyAlignment="1">
      <alignment horizontal="center" vertical="center" wrapText="1"/>
    </xf>
    <xf numFmtId="0" fontId="64" fillId="0" borderId="0" xfId="29" applyFont="1" applyFill="1" applyBorder="1"/>
    <xf numFmtId="43" fontId="65" fillId="0" borderId="0" xfId="29" applyNumberFormat="1" applyFont="1" applyBorder="1"/>
    <xf numFmtId="0" fontId="64" fillId="0" borderId="0" xfId="29" applyFont="1" applyBorder="1" applyAlignment="1">
      <alignment horizontal="left" wrapText="1"/>
    </xf>
    <xf numFmtId="49" fontId="64" fillId="0" borderId="0" xfId="29" applyNumberFormat="1" applyFont="1" applyFill="1" applyBorder="1" applyAlignment="1" applyProtection="1">
      <alignment horizontal="center" vertical="center" wrapText="1"/>
    </xf>
    <xf numFmtId="0" fontId="71" fillId="0" borderId="0" xfId="29" applyFont="1" applyBorder="1" applyAlignment="1">
      <alignment horizontal="left" wrapText="1"/>
    </xf>
    <xf numFmtId="43" fontId="71" fillId="0" borderId="0" xfId="29" applyNumberFormat="1" applyFont="1" applyFill="1" applyBorder="1" applyAlignment="1" applyProtection="1">
      <alignment horizontal="center"/>
    </xf>
    <xf numFmtId="43" fontId="71" fillId="0" borderId="0" xfId="29" applyNumberFormat="1" applyFont="1" applyBorder="1" applyAlignment="1">
      <alignment horizontal="center"/>
    </xf>
    <xf numFmtId="0" fontId="71" fillId="0" borderId="0" xfId="29" applyFont="1" applyBorder="1" applyAlignment="1">
      <alignment horizontal="center"/>
    </xf>
    <xf numFmtId="171" fontId="64" fillId="0" borderId="0" xfId="29" applyNumberFormat="1" applyFont="1" applyBorder="1" applyAlignment="1">
      <alignment horizontal="center"/>
    </xf>
    <xf numFmtId="172" fontId="64" fillId="0" borderId="0" xfId="29" applyNumberFormat="1" applyFont="1" applyBorder="1" applyAlignment="1">
      <alignment horizontal="center"/>
    </xf>
    <xf numFmtId="0" fontId="64" fillId="0" borderId="0" xfId="29" applyFont="1" applyAlignment="1">
      <alignment horizontal="left" wrapText="1"/>
    </xf>
    <xf numFmtId="0" fontId="64" fillId="0" borderId="0" xfId="29" applyFont="1" applyAlignment="1">
      <alignment horizontal="center"/>
    </xf>
    <xf numFmtId="0" fontId="64" fillId="0" borderId="0" xfId="29" applyFont="1" applyAlignment="1">
      <alignment horizontal="left"/>
    </xf>
    <xf numFmtId="172" fontId="64" fillId="0" borderId="0" xfId="29" applyNumberFormat="1" applyFont="1" applyAlignment="1">
      <alignment horizontal="center"/>
    </xf>
    <xf numFmtId="171" fontId="64" fillId="0" borderId="0" xfId="29" applyNumberFormat="1" applyFont="1" applyAlignment="1">
      <alignment horizontal="center"/>
    </xf>
    <xf numFmtId="0" fontId="64" fillId="0" borderId="0" xfId="29" applyFont="1" applyAlignment="1">
      <alignment wrapText="1"/>
    </xf>
    <xf numFmtId="0" fontId="3" fillId="0" borderId="104" xfId="29" applyFont="1" applyBorder="1"/>
    <xf numFmtId="2" fontId="64" fillId="0" borderId="109" xfId="29" applyNumberFormat="1" applyFont="1" applyBorder="1" applyAlignment="1">
      <alignment horizontal="right"/>
    </xf>
    <xf numFmtId="4" fontId="72" fillId="0" borderId="110" xfId="57" applyNumberFormat="1" applyFont="1" applyFill="1" applyBorder="1" applyAlignment="1">
      <alignment horizontal="right"/>
    </xf>
    <xf numFmtId="4" fontId="72" fillId="0" borderId="111" xfId="57" applyNumberFormat="1" applyFont="1" applyBorder="1" applyAlignment="1">
      <alignment horizontal="right"/>
    </xf>
    <xf numFmtId="0" fontId="80" fillId="19" borderId="112" xfId="60" applyFont="1" applyFill="1" applyAlignment="1"/>
    <xf numFmtId="0" fontId="81" fillId="19" borderId="112" xfId="60" applyFont="1" applyFill="1"/>
    <xf numFmtId="0" fontId="80" fillId="19" borderId="112" xfId="60" applyFont="1" applyFill="1"/>
    <xf numFmtId="0" fontId="83" fillId="0" borderId="0" xfId="61" applyFont="1"/>
    <xf numFmtId="49" fontId="83" fillId="0" borderId="0" xfId="61" applyNumberFormat="1" applyFont="1" applyAlignment="1"/>
    <xf numFmtId="49" fontId="84" fillId="0" borderId="0" xfId="61" applyNumberFormat="1" applyFont="1" applyAlignment="1"/>
    <xf numFmtId="4" fontId="83" fillId="0" borderId="0" xfId="62" applyFont="1"/>
    <xf numFmtId="170" fontId="83" fillId="0" borderId="0" xfId="63" applyNumberFormat="1" applyFont="1"/>
    <xf numFmtId="49" fontId="85" fillId="28" borderId="0" xfId="61" applyNumberFormat="1" applyFont="1" applyFill="1" applyBorder="1" applyAlignment="1"/>
    <xf numFmtId="0" fontId="85" fillId="28" borderId="0" xfId="61" applyFont="1" applyFill="1" applyBorder="1" applyAlignment="1"/>
    <xf numFmtId="0" fontId="85" fillId="28" borderId="0" xfId="61" applyFont="1" applyFill="1" applyBorder="1" applyAlignment="1">
      <alignment horizontal="right"/>
    </xf>
    <xf numFmtId="0" fontId="83" fillId="0" borderId="0" xfId="61" applyFont="1" applyAlignment="1"/>
    <xf numFmtId="4" fontId="83" fillId="0" borderId="0" xfId="61" applyNumberFormat="1" applyFont="1" applyAlignment="1"/>
    <xf numFmtId="170" fontId="83" fillId="0" borderId="0" xfId="61" applyNumberFormat="1" applyFont="1" applyAlignment="1"/>
    <xf numFmtId="170" fontId="87" fillId="0" borderId="0" xfId="64" applyFont="1" applyAlignment="1"/>
    <xf numFmtId="170" fontId="87" fillId="0" borderId="0" xfId="64" applyFont="1"/>
    <xf numFmtId="49" fontId="83" fillId="0" borderId="0" xfId="61" applyNumberFormat="1" applyFont="1" applyAlignment="1">
      <alignment horizontal="center"/>
    </xf>
    <xf numFmtId="170" fontId="89" fillId="19" borderId="113" xfId="65" applyFont="1" applyAlignment="1"/>
    <xf numFmtId="170" fontId="89" fillId="19" borderId="113" xfId="65" applyFont="1" applyFill="1" applyAlignment="1"/>
    <xf numFmtId="0" fontId="90" fillId="19" borderId="113" xfId="65" applyNumberFormat="1" applyFont="1" applyAlignment="1"/>
    <xf numFmtId="170" fontId="89" fillId="19" borderId="113" xfId="65" applyFont="1"/>
    <xf numFmtId="0" fontId="80" fillId="0" borderId="112" xfId="60" applyFont="1" applyAlignment="1"/>
    <xf numFmtId="0" fontId="80" fillId="0" borderId="112" xfId="60" applyFont="1"/>
    <xf numFmtId="0" fontId="91" fillId="0" borderId="112" xfId="60" applyFont="1" applyAlignment="1"/>
    <xf numFmtId="0" fontId="93" fillId="0" borderId="0" xfId="66" applyFont="1" applyAlignment="1"/>
    <xf numFmtId="0" fontId="83" fillId="0" borderId="0" xfId="61" applyFont="1" applyBorder="1"/>
    <xf numFmtId="49" fontId="83" fillId="0" borderId="0" xfId="67" applyFont="1" applyFill="1"/>
    <xf numFmtId="0" fontId="83" fillId="0" borderId="0" xfId="61" applyFont="1" applyFill="1" applyBorder="1"/>
    <xf numFmtId="170" fontId="95" fillId="0" borderId="114" xfId="68" applyFont="1" applyAlignment="1"/>
    <xf numFmtId="0" fontId="96" fillId="0" borderId="114" xfId="68" applyNumberFormat="1" applyFont="1" applyAlignment="1"/>
    <xf numFmtId="170" fontId="95" fillId="0" borderId="114" xfId="68" applyFont="1"/>
    <xf numFmtId="49" fontId="97" fillId="0" borderId="0" xfId="61" applyNumberFormat="1" applyFont="1" applyAlignment="1"/>
    <xf numFmtId="0" fontId="83" fillId="0" borderId="0" xfId="61" applyFont="1" applyAlignment="1">
      <alignment vertical="top" wrapText="1"/>
    </xf>
    <xf numFmtId="49" fontId="83" fillId="0" borderId="0" xfId="67" applyFont="1" applyFill="1" applyAlignment="1">
      <alignment vertical="top" wrapText="1"/>
    </xf>
    <xf numFmtId="0" fontId="83" fillId="0" borderId="0" xfId="61" applyFont="1" applyAlignment="1">
      <alignment vertical="top"/>
    </xf>
    <xf numFmtId="0" fontId="83" fillId="0" borderId="0" xfId="61" applyFont="1" applyBorder="1" applyAlignment="1">
      <alignment vertical="top"/>
    </xf>
    <xf numFmtId="49" fontId="83" fillId="0" borderId="0" xfId="61" applyNumberFormat="1" applyFont="1" applyAlignment="1">
      <alignment vertical="top"/>
    </xf>
    <xf numFmtId="49" fontId="83" fillId="0" borderId="0" xfId="61" applyNumberFormat="1" applyFont="1" applyFill="1" applyAlignment="1"/>
    <xf numFmtId="0" fontId="83" fillId="0" borderId="0" xfId="61" applyFont="1" applyFill="1"/>
    <xf numFmtId="0" fontId="83" fillId="0" borderId="0" xfId="61" applyNumberFormat="1" applyFont="1" applyFill="1" applyBorder="1" applyAlignment="1">
      <alignment vertical="center"/>
    </xf>
    <xf numFmtId="49" fontId="83" fillId="0" borderId="0" xfId="61" applyNumberFormat="1" applyFont="1" applyFill="1" applyBorder="1" applyAlignment="1"/>
    <xf numFmtId="170" fontId="96" fillId="0" borderId="114" xfId="68" applyFont="1"/>
    <xf numFmtId="0" fontId="84" fillId="0" borderId="0" xfId="61" applyFont="1"/>
    <xf numFmtId="170" fontId="96" fillId="0" borderId="114" xfId="68" applyFont="1" applyAlignment="1"/>
    <xf numFmtId="49" fontId="83" fillId="0" borderId="0" xfId="61" applyNumberFormat="1" applyFont="1" applyBorder="1" applyAlignment="1"/>
    <xf numFmtId="0" fontId="85" fillId="0" borderId="0" xfId="61" applyFont="1"/>
    <xf numFmtId="49" fontId="85" fillId="0" borderId="0" xfId="61" applyNumberFormat="1" applyFont="1" applyAlignment="1"/>
    <xf numFmtId="49" fontId="85" fillId="0" borderId="0" xfId="67" applyFont="1" applyFill="1"/>
    <xf numFmtId="0" fontId="41" fillId="0" borderId="115" xfId="51" applyFont="1" applyBorder="1" applyAlignment="1">
      <alignment vertical="top"/>
    </xf>
    <xf numFmtId="0" fontId="41" fillId="21" borderId="115" xfId="51" applyFill="1" applyBorder="1" applyAlignment="1">
      <alignment vertical="top"/>
    </xf>
    <xf numFmtId="0" fontId="41" fillId="21" borderId="116" xfId="51" applyFill="1" applyBorder="1" applyAlignment="1">
      <alignment vertical="top"/>
    </xf>
    <xf numFmtId="49" fontId="41" fillId="21" borderId="116" xfId="51" applyNumberFormat="1" applyFill="1" applyBorder="1" applyAlignment="1">
      <alignment vertical="top"/>
    </xf>
    <xf numFmtId="49" fontId="41" fillId="21" borderId="115" xfId="51" applyNumberFormat="1" applyFill="1" applyBorder="1" applyAlignment="1">
      <alignment vertical="top"/>
    </xf>
    <xf numFmtId="4" fontId="41" fillId="21" borderId="115" xfId="51" applyNumberFormat="1" applyFill="1" applyBorder="1" applyAlignment="1">
      <alignment vertical="top"/>
    </xf>
    <xf numFmtId="0" fontId="44" fillId="21" borderId="116" xfId="51" applyFont="1" applyFill="1" applyBorder="1" applyAlignment="1">
      <alignment vertical="top"/>
    </xf>
    <xf numFmtId="49" fontId="44" fillId="21" borderId="70" xfId="51" applyNumberFormat="1" applyFont="1" applyFill="1" applyBorder="1" applyAlignment="1">
      <alignment vertical="top"/>
    </xf>
    <xf numFmtId="49" fontId="44" fillId="21" borderId="70" xfId="51" applyNumberFormat="1" applyFont="1" applyFill="1" applyBorder="1" applyAlignment="1">
      <alignment horizontal="left" vertical="top" wrapText="1"/>
    </xf>
    <xf numFmtId="0" fontId="44" fillId="21" borderId="70" xfId="51" applyFont="1" applyFill="1" applyBorder="1" applyAlignment="1">
      <alignment horizontal="center" vertical="top"/>
    </xf>
    <xf numFmtId="4" fontId="44" fillId="21" borderId="70" xfId="51" applyNumberFormat="1" applyFont="1" applyFill="1" applyBorder="1" applyAlignment="1">
      <alignment vertical="top"/>
    </xf>
    <xf numFmtId="0" fontId="44" fillId="21" borderId="70" xfId="51" applyFont="1" applyFill="1" applyBorder="1" applyAlignment="1">
      <alignment vertical="top"/>
    </xf>
    <xf numFmtId="0" fontId="41" fillId="0" borderId="115" xfId="51" applyFont="1" applyBorder="1" applyAlignment="1">
      <alignment vertical="center"/>
    </xf>
    <xf numFmtId="0" fontId="41" fillId="23" borderId="115" xfId="51" applyFont="1" applyFill="1" applyBorder="1" applyAlignment="1">
      <alignment vertical="center"/>
    </xf>
    <xf numFmtId="49" fontId="41" fillId="23" borderId="70" xfId="51" applyNumberFormat="1" applyFill="1" applyBorder="1" applyAlignment="1">
      <alignment vertical="center"/>
    </xf>
    <xf numFmtId="0" fontId="41" fillId="24" borderId="115" xfId="51" applyFill="1" applyBorder="1"/>
    <xf numFmtId="49" fontId="41" fillId="24" borderId="115" xfId="51" applyNumberFormat="1" applyFill="1" applyBorder="1"/>
    <xf numFmtId="0" fontId="41" fillId="24" borderId="115" xfId="51" applyFill="1" applyBorder="1" applyAlignment="1">
      <alignment horizontal="center"/>
    </xf>
    <xf numFmtId="0" fontId="41" fillId="24" borderId="116" xfId="51" applyFill="1" applyBorder="1"/>
    <xf numFmtId="0" fontId="41" fillId="24" borderId="115" xfId="51" applyFill="1" applyBorder="1" applyAlignment="1">
      <alignment wrapText="1"/>
    </xf>
    <xf numFmtId="49" fontId="44" fillId="23" borderId="70" xfId="51" applyNumberFormat="1" applyFont="1" applyFill="1" applyBorder="1" applyAlignment="1">
      <alignment vertical="top"/>
    </xf>
    <xf numFmtId="49" fontId="44" fillId="23" borderId="70" xfId="51" applyNumberFormat="1" applyFont="1" applyFill="1" applyBorder="1" applyAlignment="1">
      <alignment horizontal="left" vertical="top" wrapText="1"/>
    </xf>
    <xf numFmtId="0" fontId="44" fillId="23" borderId="70" xfId="51" applyFont="1" applyFill="1" applyBorder="1" applyAlignment="1">
      <alignment horizontal="center" vertical="top"/>
    </xf>
    <xf numFmtId="0" fontId="44" fillId="23" borderId="70" xfId="51" applyFont="1" applyFill="1" applyBorder="1" applyAlignment="1">
      <alignment vertical="top"/>
    </xf>
    <xf numFmtId="49" fontId="35" fillId="0" borderId="117" xfId="51" applyNumberFormat="1" applyFont="1" applyBorder="1" applyAlignment="1">
      <alignment vertical="top"/>
    </xf>
    <xf numFmtId="0" fontId="35" fillId="0" borderId="117" xfId="51" applyFont="1" applyBorder="1" applyAlignment="1">
      <alignment horizontal="center" vertical="top" shrinkToFit="1"/>
    </xf>
    <xf numFmtId="164" fontId="35" fillId="0" borderId="117" xfId="51" applyNumberFormat="1" applyFont="1" applyBorder="1" applyAlignment="1">
      <alignment vertical="top" shrinkToFit="1"/>
    </xf>
    <xf numFmtId="4" fontId="35" fillId="22" borderId="117" xfId="51" applyNumberFormat="1" applyFont="1" applyFill="1" applyBorder="1" applyAlignment="1" applyProtection="1">
      <alignment vertical="top" shrinkToFit="1"/>
      <protection locked="0"/>
    </xf>
    <xf numFmtId="4" fontId="35" fillId="0" borderId="117" xfId="51" applyNumberFormat="1" applyFont="1" applyBorder="1" applyAlignment="1">
      <alignment vertical="top" shrinkToFit="1"/>
    </xf>
    <xf numFmtId="0" fontId="44" fillId="23" borderId="116" xfId="51" applyFont="1" applyFill="1" applyBorder="1" applyAlignment="1">
      <alignment vertical="top"/>
    </xf>
    <xf numFmtId="167" fontId="5" fillId="18" borderId="70" xfId="54" quotePrefix="1" applyNumberFormat="1" applyFont="1" applyFill="1" applyBorder="1" applyAlignment="1">
      <alignment horizontal="left" vertical="center" wrapText="1"/>
    </xf>
    <xf numFmtId="167" fontId="5" fillId="18" borderId="70" xfId="54" quotePrefix="1" applyNumberFormat="1" applyFont="1" applyFill="1" applyBorder="1" applyAlignment="1">
      <alignment horizontal="center" vertical="center"/>
    </xf>
    <xf numFmtId="1" fontId="5" fillId="18" borderId="70" xfId="54" quotePrefix="1" applyNumberFormat="1" applyFont="1" applyFill="1" applyBorder="1" applyAlignment="1">
      <alignment horizontal="center" vertical="center"/>
    </xf>
    <xf numFmtId="165" fontId="5" fillId="18" borderId="70" xfId="55" quotePrefix="1" applyFont="1" applyFill="1" applyBorder="1" applyAlignment="1">
      <alignment horizontal="right" vertical="center"/>
    </xf>
    <xf numFmtId="0" fontId="64" fillId="0" borderId="103" xfId="57" applyFont="1" applyBorder="1" applyAlignment="1">
      <alignment horizontal="center"/>
    </xf>
    <xf numFmtId="0" fontId="64" fillId="0" borderId="104" xfId="57" applyFont="1" applyBorder="1" applyAlignment="1">
      <alignment horizontal="center"/>
    </xf>
    <xf numFmtId="0" fontId="64" fillId="0" borderId="104" xfId="57" applyFont="1" applyBorder="1" applyAlignment="1">
      <alignment wrapText="1"/>
    </xf>
    <xf numFmtId="0" fontId="65" fillId="0" borderId="104" xfId="57" applyFont="1" applyBorder="1" applyAlignment="1">
      <alignment horizontal="center"/>
    </xf>
    <xf numFmtId="4" fontId="65" fillId="0" borderId="104" xfId="57" applyNumberFormat="1" applyFont="1" applyFill="1" applyBorder="1" applyAlignment="1">
      <alignment horizontal="right"/>
    </xf>
    <xf numFmtId="4" fontId="64" fillId="0" borderId="104" xfId="57" applyNumberFormat="1" applyFont="1" applyFill="1" applyBorder="1" applyAlignment="1">
      <alignment horizontal="right"/>
    </xf>
    <xf numFmtId="4" fontId="64" fillId="0" borderId="105" xfId="57" applyNumberFormat="1" applyFont="1" applyFill="1" applyBorder="1" applyAlignment="1">
      <alignment horizontal="right"/>
    </xf>
    <xf numFmtId="1" fontId="65" fillId="0" borderId="98" xfId="57" applyNumberFormat="1" applyFont="1" applyBorder="1" applyAlignment="1">
      <alignment horizontal="center"/>
    </xf>
    <xf numFmtId="0" fontId="64" fillId="0" borderId="98" xfId="57" applyFont="1" applyBorder="1" applyAlignment="1">
      <alignment horizontal="left" wrapText="1"/>
    </xf>
    <xf numFmtId="1" fontId="65" fillId="0" borderId="98" xfId="57" applyNumberFormat="1" applyFont="1" applyFill="1" applyBorder="1" applyAlignment="1">
      <alignment horizontal="center"/>
    </xf>
    <xf numFmtId="0" fontId="71" fillId="0" borderId="98" xfId="57" applyFont="1" applyBorder="1" applyAlignment="1">
      <alignment horizontal="left" wrapText="1"/>
    </xf>
    <xf numFmtId="0" fontId="64" fillId="0" borderId="103" xfId="57" applyFont="1" applyBorder="1" applyAlignment="1">
      <alignment horizontal="center" vertical="center"/>
    </xf>
    <xf numFmtId="0" fontId="64" fillId="0" borderId="104" xfId="57" applyFont="1" applyBorder="1" applyAlignment="1">
      <alignment horizontal="left" vertical="center"/>
    </xf>
    <xf numFmtId="0" fontId="64" fillId="0" borderId="104" xfId="57" applyFont="1" applyBorder="1" applyAlignment="1">
      <alignment horizontal="center" vertical="center"/>
    </xf>
    <xf numFmtId="0" fontId="64" fillId="0" borderId="104" xfId="57" applyFont="1" applyBorder="1" applyAlignment="1">
      <alignment horizontal="left" vertical="center" wrapText="1"/>
    </xf>
    <xf numFmtId="1" fontId="65" fillId="0" borderId="104" xfId="57" applyNumberFormat="1" applyFont="1" applyBorder="1" applyAlignment="1">
      <alignment horizontal="center" vertical="center"/>
    </xf>
    <xf numFmtId="171" fontId="64" fillId="0" borderId="104" xfId="57" applyNumberFormat="1" applyFont="1" applyBorder="1" applyAlignment="1">
      <alignment horizontal="center" vertical="center"/>
    </xf>
    <xf numFmtId="171" fontId="64" fillId="0" borderId="105" xfId="57" applyNumberFormat="1" applyFont="1" applyBorder="1" applyAlignment="1">
      <alignment horizontal="center" vertical="center"/>
    </xf>
    <xf numFmtId="0" fontId="63" fillId="0" borderId="97" xfId="57" applyFont="1" applyBorder="1" applyAlignment="1">
      <alignment horizontal="center" vertical="center"/>
    </xf>
    <xf numFmtId="0" fontId="64" fillId="0" borderId="99" xfId="29" applyFont="1" applyBorder="1" applyAlignment="1">
      <alignment horizontal="center" vertical="center"/>
    </xf>
    <xf numFmtId="2" fontId="64" fillId="0" borderId="99" xfId="29" applyNumberFormat="1" applyFont="1" applyBorder="1" applyAlignment="1">
      <alignment horizontal="right" wrapText="1"/>
    </xf>
    <xf numFmtId="2" fontId="64" fillId="0" borderId="98" xfId="29" applyNumberFormat="1" applyFont="1" applyBorder="1" applyAlignment="1">
      <alignment horizontal="right"/>
    </xf>
    <xf numFmtId="0" fontId="64" fillId="0" borderId="0" xfId="57" applyFont="1" applyFill="1" applyAlignment="1">
      <alignment wrapText="1"/>
    </xf>
    <xf numFmtId="0" fontId="64" fillId="0" borderId="0" xfId="57" applyFont="1" applyFill="1" applyAlignment="1">
      <alignment horizontal="center"/>
    </xf>
    <xf numFmtId="4" fontId="72" fillId="0" borderId="102" xfId="57" applyNumberFormat="1" applyFont="1" applyBorder="1" applyAlignment="1">
      <alignment horizontal="right"/>
    </xf>
    <xf numFmtId="2" fontId="64" fillId="0" borderId="105" xfId="29" applyNumberFormat="1" applyFont="1" applyBorder="1" applyAlignment="1">
      <alignment horizontal="right"/>
    </xf>
    <xf numFmtId="49" fontId="2" fillId="29" borderId="1" xfId="0" applyNumberFormat="1" applyFont="1" applyFill="1" applyBorder="1" applyAlignment="1">
      <alignment vertical="center"/>
    </xf>
    <xf numFmtId="0" fontId="2" fillId="29" borderId="9" xfId="0" applyFont="1" applyFill="1" applyBorder="1" applyAlignment="1">
      <alignment wrapText="1"/>
    </xf>
    <xf numFmtId="3" fontId="2" fillId="29" borderId="9" xfId="0" applyNumberFormat="1" applyFont="1" applyFill="1" applyBorder="1"/>
    <xf numFmtId="49" fontId="2" fillId="30" borderId="1" xfId="0" applyNumberFormat="1" applyFont="1" applyFill="1" applyBorder="1" applyAlignment="1">
      <alignment vertical="center"/>
    </xf>
    <xf numFmtId="0" fontId="2" fillId="30" borderId="9" xfId="0" applyFont="1" applyFill="1" applyBorder="1" applyAlignment="1">
      <alignment wrapText="1"/>
    </xf>
    <xf numFmtId="3" fontId="2" fillId="30" borderId="9" xfId="0" applyNumberFormat="1" applyFont="1" applyFill="1" applyBorder="1"/>
    <xf numFmtId="49" fontId="2" fillId="31" borderId="1" xfId="0" applyNumberFormat="1" applyFont="1" applyFill="1" applyBorder="1" applyAlignment="1">
      <alignment vertical="center"/>
    </xf>
    <xf numFmtId="0" fontId="2" fillId="31" borderId="9" xfId="0" applyFont="1" applyFill="1" applyBorder="1" applyAlignment="1">
      <alignment wrapText="1"/>
    </xf>
    <xf numFmtId="3" fontId="2" fillId="31" borderId="9" xfId="0" applyNumberFormat="1" applyFont="1" applyFill="1" applyBorder="1"/>
    <xf numFmtId="0" fontId="1" fillId="32" borderId="9" xfId="0" applyFont="1" applyFill="1" applyBorder="1" applyAlignment="1">
      <alignment vertical="center"/>
    </xf>
    <xf numFmtId="0" fontId="1" fillId="32" borderId="9" xfId="0" applyFont="1" applyFill="1" applyBorder="1" applyAlignment="1">
      <alignment horizontal="left" vertical="center" wrapText="1"/>
    </xf>
    <xf numFmtId="0" fontId="0" fillId="32" borderId="9" xfId="0" applyFont="1" applyFill="1" applyBorder="1" applyAlignment="1">
      <alignment horizontal="center" vertical="center" wrapText="1"/>
    </xf>
    <xf numFmtId="0" fontId="0" fillId="32" borderId="9" xfId="0" applyFont="1" applyFill="1" applyBorder="1"/>
    <xf numFmtId="3" fontId="0" fillId="32" borderId="9" xfId="0" applyNumberFormat="1" applyFill="1" applyBorder="1"/>
    <xf numFmtId="0" fontId="31" fillId="33" borderId="9" xfId="0" applyFont="1" applyFill="1" applyBorder="1" applyAlignment="1">
      <alignment vertical="center"/>
    </xf>
    <xf numFmtId="3" fontId="31" fillId="33" borderId="9" xfId="0" applyNumberFormat="1" applyFont="1" applyFill="1" applyBorder="1" applyAlignment="1">
      <alignment vertical="center"/>
    </xf>
    <xf numFmtId="0" fontId="78" fillId="0" borderId="39" xfId="59" applyFill="1" applyBorder="1" applyAlignment="1">
      <alignment horizontal="left" vertical="center"/>
    </xf>
    <xf numFmtId="0" fontId="78" fillId="0" borderId="13" xfId="59" applyFill="1" applyBorder="1" applyAlignment="1">
      <alignment horizontal="left" vertical="center"/>
    </xf>
    <xf numFmtId="0" fontId="78" fillId="0" borderId="27" xfId="59" applyFill="1" applyBorder="1" applyAlignment="1">
      <alignment horizontal="left" vertical="center"/>
    </xf>
    <xf numFmtId="49" fontId="78" fillId="0" borderId="0" xfId="59" applyNumberFormat="1" applyAlignment="1"/>
    <xf numFmtId="0" fontId="78" fillId="0" borderId="11" xfId="59" applyFill="1" applyBorder="1" applyAlignment="1">
      <alignment horizontal="left" vertical="center"/>
    </xf>
    <xf numFmtId="0" fontId="78" fillId="0" borderId="18" xfId="59" applyFill="1" applyBorder="1" applyAlignment="1">
      <alignment horizontal="left" vertical="center"/>
    </xf>
    <xf numFmtId="0" fontId="99" fillId="0" borderId="0" xfId="1" applyFont="1" applyAlignment="1">
      <alignment vertical="center"/>
    </xf>
    <xf numFmtId="0" fontId="99" fillId="0" borderId="65" xfId="1" applyNumberFormat="1" applyFont="1" applyFill="1" applyBorder="1" applyAlignment="1" applyProtection="1">
      <alignment vertical="center"/>
    </xf>
    <xf numFmtId="49" fontId="100" fillId="0" borderId="52" xfId="1" applyNumberFormat="1" applyFont="1" applyFill="1" applyBorder="1" applyAlignment="1" applyProtection="1">
      <alignment horizontal="left" vertical="center"/>
    </xf>
    <xf numFmtId="49" fontId="100" fillId="0" borderId="53" xfId="1" applyNumberFormat="1" applyFont="1" applyFill="1" applyBorder="1" applyAlignment="1" applyProtection="1">
      <alignment horizontal="left" vertical="center"/>
    </xf>
    <xf numFmtId="49" fontId="100" fillId="0" borderId="53" xfId="1" applyNumberFormat="1" applyFont="1" applyFill="1" applyBorder="1" applyAlignment="1" applyProtection="1">
      <alignment horizontal="center" vertical="center"/>
    </xf>
    <xf numFmtId="49" fontId="100" fillId="0" borderId="120" xfId="1" applyNumberFormat="1" applyFont="1" applyFill="1" applyBorder="1" applyAlignment="1" applyProtection="1">
      <alignment horizontal="center" vertical="center"/>
    </xf>
    <xf numFmtId="0" fontId="99" fillId="0" borderId="15" xfId="1" applyNumberFormat="1" applyFont="1" applyFill="1" applyBorder="1" applyAlignment="1" applyProtection="1">
      <alignment vertical="center"/>
    </xf>
    <xf numFmtId="49" fontId="99" fillId="0" borderId="22" xfId="1" applyNumberFormat="1" applyFont="1" applyFill="1" applyBorder="1" applyAlignment="1" applyProtection="1">
      <alignment horizontal="left" vertical="center"/>
    </xf>
    <xf numFmtId="49" fontId="99" fillId="0" borderId="68" xfId="1" applyNumberFormat="1" applyFont="1" applyFill="1" applyBorder="1" applyAlignment="1" applyProtection="1">
      <alignment horizontal="left" vertical="center"/>
    </xf>
    <xf numFmtId="49" fontId="100" fillId="0" borderId="68" xfId="1" applyNumberFormat="1" applyFont="1" applyFill="1" applyBorder="1" applyAlignment="1" applyProtection="1">
      <alignment horizontal="left" vertical="center"/>
    </xf>
    <xf numFmtId="49" fontId="100" fillId="0" borderId="121" xfId="1" applyNumberFormat="1" applyFont="1" applyFill="1" applyBorder="1" applyAlignment="1" applyProtection="1">
      <alignment horizontal="center" vertical="center"/>
    </xf>
    <xf numFmtId="49" fontId="100" fillId="0" borderId="14" xfId="1" applyNumberFormat="1" applyFont="1" applyFill="1" applyBorder="1" applyAlignment="1" applyProtection="1">
      <alignment horizontal="center" vertical="center"/>
    </xf>
    <xf numFmtId="49" fontId="100" fillId="0" borderId="122" xfId="1" applyNumberFormat="1" applyFont="1" applyFill="1" applyBorder="1" applyAlignment="1" applyProtection="1">
      <alignment horizontal="center" vertical="center"/>
    </xf>
    <xf numFmtId="49" fontId="101" fillId="34" borderId="0" xfId="1" applyNumberFormat="1" applyFont="1" applyFill="1" applyBorder="1" applyAlignment="1" applyProtection="1">
      <alignment horizontal="right" vertical="center"/>
    </xf>
    <xf numFmtId="49" fontId="102" fillId="34" borderId="92" xfId="1" applyNumberFormat="1" applyFont="1" applyFill="1" applyBorder="1" applyAlignment="1" applyProtection="1">
      <alignment horizontal="left" vertical="center"/>
    </xf>
    <xf numFmtId="49" fontId="101" fillId="34" borderId="92" xfId="1" applyNumberFormat="1" applyFont="1" applyFill="1" applyBorder="1" applyAlignment="1" applyProtection="1">
      <alignment horizontal="left" vertical="center"/>
    </xf>
    <xf numFmtId="4" fontId="101" fillId="34" borderId="92" xfId="1" applyNumberFormat="1" applyFont="1" applyFill="1" applyBorder="1" applyAlignment="1" applyProtection="1">
      <alignment horizontal="right" vertical="center"/>
    </xf>
    <xf numFmtId="49" fontId="101" fillId="34" borderId="92" xfId="1" applyNumberFormat="1" applyFont="1" applyFill="1" applyBorder="1" applyAlignment="1" applyProtection="1">
      <alignment horizontal="right" vertical="center"/>
    </xf>
    <xf numFmtId="4" fontId="101" fillId="34" borderId="0" xfId="1" applyNumberFormat="1" applyFont="1" applyFill="1" applyBorder="1" applyAlignment="1" applyProtection="1">
      <alignment horizontal="right" vertical="center"/>
    </xf>
    <xf numFmtId="4" fontId="103" fillId="0" borderId="0" xfId="1" applyNumberFormat="1" applyFont="1" applyFill="1" applyBorder="1" applyAlignment="1" applyProtection="1">
      <alignment horizontal="right" vertical="center"/>
    </xf>
    <xf numFmtId="49" fontId="103" fillId="0" borderId="0" xfId="1" applyNumberFormat="1" applyFont="1" applyFill="1" applyBorder="1" applyAlignment="1" applyProtection="1">
      <alignment horizontal="right" vertical="center"/>
    </xf>
    <xf numFmtId="4" fontId="99" fillId="0" borderId="0" xfId="1" applyNumberFormat="1" applyFont="1" applyFill="1" applyBorder="1" applyAlignment="1" applyProtection="1">
      <alignment horizontal="right" vertical="center"/>
    </xf>
    <xf numFmtId="49" fontId="99" fillId="0" borderId="0" xfId="1" applyNumberFormat="1" applyFont="1" applyFill="1" applyBorder="1" applyAlignment="1" applyProtection="1">
      <alignment horizontal="right" vertical="center"/>
    </xf>
    <xf numFmtId="4" fontId="104" fillId="0" borderId="0" xfId="1" applyNumberFormat="1" applyFont="1" applyFill="1" applyBorder="1" applyAlignment="1" applyProtection="1">
      <alignment horizontal="right" vertical="center"/>
    </xf>
    <xf numFmtId="49" fontId="104" fillId="0" borderId="0" xfId="1" applyNumberFormat="1" applyFont="1" applyFill="1" applyBorder="1" applyAlignment="1" applyProtection="1">
      <alignment horizontal="right" vertical="center"/>
    </xf>
    <xf numFmtId="0" fontId="99" fillId="0" borderId="119" xfId="1" applyNumberFormat="1" applyFont="1" applyFill="1" applyBorder="1" applyAlignment="1" applyProtection="1">
      <alignment vertical="center"/>
    </xf>
    <xf numFmtId="4" fontId="100" fillId="0" borderId="119" xfId="1" applyNumberFormat="1" applyFont="1" applyFill="1" applyBorder="1" applyAlignment="1" applyProtection="1">
      <alignment horizontal="right" vertical="center"/>
    </xf>
    <xf numFmtId="49" fontId="105" fillId="0" borderId="0" xfId="1" applyNumberFormat="1" applyFont="1" applyFill="1" applyBorder="1" applyAlignment="1" applyProtection="1">
      <alignment horizontal="left" vertical="center"/>
    </xf>
    <xf numFmtId="0" fontId="78" fillId="0" borderId="17" xfId="59" applyFill="1" applyBorder="1" applyAlignment="1">
      <alignment horizontal="left" vertical="center" wrapText="1"/>
    </xf>
    <xf numFmtId="0" fontId="41" fillId="0" borderId="123" xfId="51" applyFont="1" applyBorder="1" applyAlignment="1">
      <alignment vertical="top"/>
    </xf>
    <xf numFmtId="49" fontId="41" fillId="0" borderId="124" xfId="51" applyNumberFormat="1" applyBorder="1" applyAlignment="1">
      <alignment vertical="top"/>
    </xf>
    <xf numFmtId="0" fontId="41" fillId="21" borderId="123" xfId="51" applyFill="1" applyBorder="1" applyAlignment="1">
      <alignment vertical="top"/>
    </xf>
    <xf numFmtId="49" fontId="41" fillId="21" borderId="124" xfId="51" applyNumberFormat="1" applyFill="1" applyBorder="1" applyAlignment="1">
      <alignment vertical="top"/>
    </xf>
    <xf numFmtId="0" fontId="41" fillId="21" borderId="124" xfId="51" applyFill="1" applyBorder="1" applyAlignment="1">
      <alignment horizontal="center"/>
    </xf>
    <xf numFmtId="4" fontId="41" fillId="21" borderId="124" xfId="51" applyNumberFormat="1" applyFill="1" applyBorder="1"/>
    <xf numFmtId="0" fontId="41" fillId="21" borderId="124" xfId="51" applyFill="1" applyBorder="1"/>
    <xf numFmtId="0" fontId="41" fillId="21" borderId="125" xfId="51" applyFill="1" applyBorder="1"/>
    <xf numFmtId="0" fontId="41" fillId="21" borderId="126" xfId="51" applyFill="1" applyBorder="1" applyAlignment="1">
      <alignment vertical="top"/>
    </xf>
    <xf numFmtId="49" fontId="41" fillId="21" borderId="126" xfId="51" applyNumberFormat="1" applyFill="1" applyBorder="1" applyAlignment="1">
      <alignment vertical="top"/>
    </xf>
    <xf numFmtId="0" fontId="41" fillId="21" borderId="126" xfId="51" applyFill="1" applyBorder="1" applyAlignment="1">
      <alignment horizontal="center"/>
    </xf>
    <xf numFmtId="4" fontId="41" fillId="21" borderId="126" xfId="51" applyNumberFormat="1" applyFill="1" applyBorder="1"/>
    <xf numFmtId="0" fontId="41" fillId="21" borderId="118" xfId="51" applyFill="1" applyBorder="1"/>
    <xf numFmtId="0" fontId="41" fillId="21" borderId="126" xfId="51" applyFill="1" applyBorder="1"/>
    <xf numFmtId="0" fontId="41" fillId="21" borderId="127" xfId="51" applyFill="1" applyBorder="1" applyAlignment="1">
      <alignment vertical="top"/>
    </xf>
    <xf numFmtId="49" fontId="41" fillId="21" borderId="127" xfId="51" applyNumberFormat="1" applyFill="1" applyBorder="1" applyAlignment="1">
      <alignment vertical="top"/>
    </xf>
    <xf numFmtId="49" fontId="41" fillId="21" borderId="123" xfId="51" applyNumberFormat="1" applyFill="1" applyBorder="1" applyAlignment="1">
      <alignment vertical="top"/>
    </xf>
    <xf numFmtId="0" fontId="41" fillId="21" borderId="125" xfId="51" applyFill="1" applyBorder="1" applyAlignment="1">
      <alignment horizontal="center" vertical="top"/>
    </xf>
    <xf numFmtId="4" fontId="41" fillId="21" borderId="123" xfId="51" applyNumberFormat="1" applyFill="1" applyBorder="1" applyAlignment="1">
      <alignment vertical="top"/>
    </xf>
    <xf numFmtId="0" fontId="44" fillId="21" borderId="127" xfId="51" applyFont="1" applyFill="1" applyBorder="1" applyAlignment="1">
      <alignment vertical="top"/>
    </xf>
    <xf numFmtId="49" fontId="44" fillId="21" borderId="124" xfId="51" applyNumberFormat="1" applyFont="1" applyFill="1" applyBorder="1" applyAlignment="1">
      <alignment vertical="top"/>
    </xf>
    <xf numFmtId="49" fontId="44" fillId="21" borderId="124" xfId="51" applyNumberFormat="1" applyFont="1" applyFill="1" applyBorder="1" applyAlignment="1">
      <alignment horizontal="left" vertical="top" wrapText="1"/>
    </xf>
    <xf numFmtId="0" fontId="44" fillId="21" borderId="124" xfId="51" applyFont="1" applyFill="1" applyBorder="1" applyAlignment="1">
      <alignment horizontal="center" vertical="top"/>
    </xf>
    <xf numFmtId="4" fontId="44" fillId="21" borderId="124" xfId="51" applyNumberFormat="1" applyFont="1" applyFill="1" applyBorder="1" applyAlignment="1">
      <alignment vertical="top"/>
    </xf>
    <xf numFmtId="0" fontId="44" fillId="21" borderId="124" xfId="51" applyFont="1" applyFill="1" applyBorder="1" applyAlignment="1">
      <alignment vertical="top"/>
    </xf>
    <xf numFmtId="4" fontId="44" fillId="21" borderId="125" xfId="51" applyNumberFormat="1" applyFont="1" applyFill="1" applyBorder="1" applyAlignment="1">
      <alignment vertical="top"/>
    </xf>
    <xf numFmtId="0" fontId="78" fillId="0" borderId="5" xfId="59" applyFill="1" applyBorder="1" applyAlignment="1">
      <alignment vertical="center" wrapText="1"/>
    </xf>
    <xf numFmtId="0" fontId="41" fillId="0" borderId="123" xfId="51" applyFont="1" applyBorder="1" applyAlignment="1">
      <alignment vertical="center"/>
    </xf>
    <xf numFmtId="49" fontId="41" fillId="0" borderId="124" xfId="51" applyNumberFormat="1" applyBorder="1" applyAlignment="1">
      <alignment vertical="center"/>
    </xf>
    <xf numFmtId="0" fontId="41" fillId="23" borderId="123" xfId="51" applyFont="1" applyFill="1" applyBorder="1" applyAlignment="1">
      <alignment vertical="center"/>
    </xf>
    <xf numFmtId="49" fontId="41" fillId="23" borderId="124" xfId="51" applyNumberFormat="1" applyFill="1" applyBorder="1" applyAlignment="1">
      <alignment vertical="center"/>
    </xf>
    <xf numFmtId="0" fontId="41" fillId="24" borderId="123" xfId="51" applyFill="1" applyBorder="1"/>
    <xf numFmtId="49" fontId="41" fillId="24" borderId="123" xfId="51" applyNumberFormat="1" applyFill="1" applyBorder="1"/>
    <xf numFmtId="0" fontId="41" fillId="24" borderId="123" xfId="51" applyFill="1" applyBorder="1" applyAlignment="1">
      <alignment horizontal="center"/>
    </xf>
    <xf numFmtId="0" fontId="41" fillId="24" borderId="127" xfId="51" applyFill="1" applyBorder="1"/>
    <xf numFmtId="0" fontId="41" fillId="24" borderId="123" xfId="51" applyFill="1" applyBorder="1" applyAlignment="1">
      <alignment wrapText="1"/>
    </xf>
    <xf numFmtId="0" fontId="44" fillId="23" borderId="118" xfId="51" applyFont="1" applyFill="1" applyBorder="1" applyAlignment="1">
      <alignment vertical="top"/>
    </xf>
    <xf numFmtId="49" fontId="44" fillId="23" borderId="119" xfId="51" applyNumberFormat="1" applyFont="1" applyFill="1" applyBorder="1" applyAlignment="1">
      <alignment vertical="top"/>
    </xf>
    <xf numFmtId="49" fontId="44" fillId="23" borderId="119" xfId="51" applyNumberFormat="1" applyFont="1" applyFill="1" applyBorder="1" applyAlignment="1">
      <alignment horizontal="left" vertical="top" wrapText="1"/>
    </xf>
    <xf numFmtId="0" fontId="44" fillId="23" borderId="119" xfId="51" applyFont="1" applyFill="1" applyBorder="1" applyAlignment="1">
      <alignment horizontal="center" vertical="top" shrinkToFit="1"/>
    </xf>
    <xf numFmtId="164" fontId="44" fillId="23" borderId="119" xfId="51" applyNumberFormat="1" applyFont="1" applyFill="1" applyBorder="1" applyAlignment="1">
      <alignment vertical="top" shrinkToFit="1"/>
    </xf>
    <xf numFmtId="4" fontId="44" fillId="23" borderId="119" xfId="51" applyNumberFormat="1" applyFont="1" applyFill="1" applyBorder="1" applyAlignment="1">
      <alignment vertical="top" shrinkToFit="1"/>
    </xf>
    <xf numFmtId="49" fontId="35" fillId="0" borderId="117" xfId="51" applyNumberFormat="1" applyFont="1" applyBorder="1" applyAlignment="1">
      <alignment horizontal="left" vertical="top" wrapText="1"/>
    </xf>
    <xf numFmtId="0" fontId="35" fillId="0" borderId="128" xfId="51" applyFont="1" applyBorder="1" applyAlignment="1">
      <alignment vertical="top"/>
    </xf>
    <xf numFmtId="49" fontId="35" fillId="0" borderId="129" xfId="51" applyNumberFormat="1" applyFont="1" applyBorder="1" applyAlignment="1">
      <alignment vertical="top"/>
    </xf>
    <xf numFmtId="49" fontId="35" fillId="0" borderId="129" xfId="51" applyNumberFormat="1" applyFont="1" applyBorder="1" applyAlignment="1">
      <alignment horizontal="left" vertical="top" wrapText="1"/>
    </xf>
    <xf numFmtId="0" fontId="35" fillId="0" borderId="129" xfId="51" applyFont="1" applyBorder="1" applyAlignment="1">
      <alignment horizontal="center" vertical="top" shrinkToFit="1"/>
    </xf>
    <xf numFmtId="164" fontId="35" fillId="0" borderId="129" xfId="51" applyNumberFormat="1" applyFont="1" applyBorder="1" applyAlignment="1">
      <alignment vertical="top" shrinkToFit="1"/>
    </xf>
    <xf numFmtId="4" fontId="35" fillId="22" borderId="129" xfId="51" applyNumberFormat="1" applyFont="1" applyFill="1" applyBorder="1" applyAlignment="1" applyProtection="1">
      <alignment vertical="top" shrinkToFit="1"/>
      <protection locked="0"/>
    </xf>
    <xf numFmtId="4" fontId="35" fillId="0" borderId="129" xfId="51" applyNumberFormat="1" applyFont="1" applyBorder="1" applyAlignment="1">
      <alignment vertical="top" shrinkToFit="1"/>
    </xf>
    <xf numFmtId="49" fontId="44" fillId="23" borderId="124" xfId="51" applyNumberFormat="1" applyFont="1" applyFill="1" applyBorder="1" applyAlignment="1">
      <alignment vertical="top"/>
    </xf>
    <xf numFmtId="49" fontId="44" fillId="23" borderId="124" xfId="51" applyNumberFormat="1" applyFont="1" applyFill="1" applyBorder="1" applyAlignment="1">
      <alignment horizontal="left" vertical="top" wrapText="1"/>
    </xf>
    <xf numFmtId="0" fontId="44" fillId="23" borderId="124" xfId="51" applyFont="1" applyFill="1" applyBorder="1" applyAlignment="1">
      <alignment horizontal="center" vertical="top"/>
    </xf>
    <xf numFmtId="0" fontId="44" fillId="23" borderId="124" xfId="51" applyFont="1" applyFill="1" applyBorder="1" applyAlignment="1">
      <alignment vertical="top"/>
    </xf>
    <xf numFmtId="4" fontId="44" fillId="23" borderId="125" xfId="51" applyNumberFormat="1" applyFont="1" applyFill="1" applyBorder="1" applyAlignment="1">
      <alignment vertical="top"/>
    </xf>
    <xf numFmtId="0" fontId="78" fillId="0" borderId="5" xfId="59" applyFill="1" applyBorder="1" applyAlignment="1">
      <alignment horizontal="left" vertical="center" wrapText="1"/>
    </xf>
    <xf numFmtId="0" fontId="78" fillId="0" borderId="6" xfId="59" applyFill="1" applyBorder="1" applyAlignment="1">
      <alignment horizontal="left" vertical="center" wrapText="1"/>
    </xf>
    <xf numFmtId="0" fontId="64" fillId="0" borderId="123" xfId="70" applyFont="1" applyFill="1" applyBorder="1" applyAlignment="1">
      <alignment horizontal="center" vertical="center"/>
    </xf>
    <xf numFmtId="0" fontId="64" fillId="0" borderId="123" xfId="30" applyFont="1" applyFill="1" applyBorder="1" applyAlignment="1">
      <alignment horizontal="center" vertical="center"/>
    </xf>
    <xf numFmtId="0" fontId="64" fillId="0" borderId="123" xfId="70" applyFont="1" applyFill="1" applyBorder="1" applyAlignment="1">
      <alignment horizontal="center" vertical="center" wrapText="1"/>
    </xf>
    <xf numFmtId="0" fontId="64" fillId="0" borderId="0" xfId="70" applyFont="1" applyFill="1" applyAlignment="1">
      <alignment horizontal="center" vertical="center"/>
    </xf>
    <xf numFmtId="43" fontId="64" fillId="0" borderId="0" xfId="70" applyNumberFormat="1" applyFont="1" applyFill="1" applyAlignment="1">
      <alignment horizontal="center" vertical="center"/>
    </xf>
    <xf numFmtId="0" fontId="64" fillId="0" borderId="107" xfId="70" applyFont="1" applyFill="1" applyBorder="1" applyAlignment="1">
      <alignment horizontal="center" vertical="center"/>
    </xf>
    <xf numFmtId="0" fontId="64" fillId="0" borderId="130" xfId="70" applyFont="1" applyFill="1" applyBorder="1" applyAlignment="1">
      <alignment horizontal="center" vertical="center"/>
    </xf>
    <xf numFmtId="0" fontId="64" fillId="0" borderId="99" xfId="30" applyFont="1" applyFill="1" applyBorder="1" applyAlignment="1">
      <alignment horizontal="center" vertical="center"/>
    </xf>
    <xf numFmtId="0" fontId="64" fillId="0" borderId="99" xfId="70" applyFont="1" applyFill="1" applyBorder="1" applyAlignment="1">
      <alignment horizontal="center" vertical="center" wrapText="1"/>
    </xf>
    <xf numFmtId="0" fontId="64" fillId="0" borderId="130" xfId="70" applyFont="1" applyFill="1" applyBorder="1" applyAlignment="1">
      <alignment horizontal="center" vertical="center" wrapText="1"/>
    </xf>
    <xf numFmtId="0" fontId="64" fillId="0" borderId="130" xfId="70" applyFont="1" applyFill="1" applyBorder="1" applyAlignment="1">
      <alignment horizontal="center"/>
    </xf>
    <xf numFmtId="4" fontId="64" fillId="0" borderId="130" xfId="70" applyNumberFormat="1" applyFont="1" applyFill="1" applyBorder="1" applyAlignment="1">
      <alignment horizontal="center" wrapText="1"/>
    </xf>
    <xf numFmtId="4" fontId="64" fillId="0" borderId="131" xfId="70" applyNumberFormat="1" applyFont="1" applyFill="1" applyBorder="1" applyAlignment="1">
      <alignment horizontal="center" vertical="center" wrapText="1"/>
    </xf>
    <xf numFmtId="0" fontId="64" fillId="0" borderId="0" xfId="70" applyFont="1" applyFill="1"/>
    <xf numFmtId="43" fontId="64" fillId="0" borderId="0" xfId="70" applyNumberFormat="1" applyFont="1" applyFill="1"/>
    <xf numFmtId="0" fontId="64" fillId="0" borderId="101" xfId="70" applyFont="1" applyFill="1" applyBorder="1" applyAlignment="1">
      <alignment horizontal="center"/>
    </xf>
    <xf numFmtId="0" fontId="64" fillId="0" borderId="98" xfId="70" applyFont="1" applyFill="1" applyBorder="1"/>
    <xf numFmtId="0" fontId="64" fillId="0" borderId="98" xfId="30" applyFont="1" applyFill="1" applyBorder="1"/>
    <xf numFmtId="0" fontId="64" fillId="0" borderId="98" xfId="70" applyFont="1" applyFill="1" applyBorder="1" applyAlignment="1">
      <alignment horizontal="center"/>
    </xf>
    <xf numFmtId="4" fontId="64" fillId="0" borderId="98" xfId="70" applyNumberFormat="1" applyFont="1" applyFill="1" applyBorder="1" applyAlignment="1">
      <alignment horizontal="right"/>
    </xf>
    <xf numFmtId="4" fontId="64" fillId="0" borderId="98" xfId="70" applyNumberFormat="1" applyFont="1" applyFill="1" applyBorder="1" applyAlignment="1"/>
    <xf numFmtId="4" fontId="64" fillId="0" borderId="98" xfId="70" applyNumberFormat="1" applyFont="1" applyFill="1" applyBorder="1" applyAlignment="1" applyProtection="1">
      <alignment horizontal="right"/>
    </xf>
    <xf numFmtId="4" fontId="64" fillId="0" borderId="102" xfId="70" applyNumberFormat="1" applyFont="1" applyFill="1" applyBorder="1" applyAlignment="1">
      <alignment horizontal="right"/>
    </xf>
    <xf numFmtId="2" fontId="64" fillId="0" borderId="0" xfId="70" applyNumberFormat="1" applyFont="1" applyFill="1"/>
    <xf numFmtId="2" fontId="64" fillId="0" borderId="98" xfId="70" applyNumberFormat="1" applyFont="1" applyFill="1" applyBorder="1" applyAlignment="1"/>
    <xf numFmtId="2" fontId="64" fillId="0" borderId="98" xfId="70" applyNumberFormat="1" applyFont="1" applyFill="1" applyBorder="1" applyAlignment="1">
      <alignment horizontal="right"/>
    </xf>
    <xf numFmtId="0" fontId="63" fillId="0" borderId="98" xfId="70" applyFont="1" applyFill="1" applyBorder="1" applyAlignment="1">
      <alignment wrapText="1"/>
    </xf>
    <xf numFmtId="0" fontId="64" fillId="0" borderId="98" xfId="70" applyFont="1" applyFill="1" applyBorder="1" applyAlignment="1">
      <alignment wrapText="1"/>
    </xf>
    <xf numFmtId="0" fontId="64" fillId="0" borderId="98" xfId="70" applyFont="1" applyFill="1" applyBorder="1" applyAlignment="1">
      <alignment horizontal="left"/>
    </xf>
    <xf numFmtId="49" fontId="64" fillId="0" borderId="98" xfId="70" applyNumberFormat="1" applyFont="1" applyFill="1" applyBorder="1" applyAlignment="1" applyProtection="1">
      <alignment horizontal="center"/>
    </xf>
    <xf numFmtId="0" fontId="64" fillId="0" borderId="0" xfId="70" applyFont="1" applyFill="1" applyBorder="1"/>
    <xf numFmtId="43" fontId="107" fillId="0" borderId="0" xfId="70" applyNumberFormat="1" applyFont="1" applyFill="1" applyBorder="1"/>
    <xf numFmtId="0" fontId="107" fillId="0" borderId="0" xfId="70" applyFont="1" applyFill="1" applyBorder="1"/>
    <xf numFmtId="4" fontId="64" fillId="0" borderId="98" xfId="70" applyNumberFormat="1" applyFont="1" applyFill="1" applyBorder="1" applyAlignment="1" applyProtection="1"/>
    <xf numFmtId="0" fontId="64" fillId="0" borderId="0" xfId="70" applyFont="1" applyFill="1" applyAlignment="1">
      <alignment horizontal="center"/>
    </xf>
    <xf numFmtId="0" fontId="64" fillId="0" borderId="98" xfId="33" applyFont="1" applyFill="1" applyBorder="1" applyAlignment="1">
      <alignment horizontal="center"/>
    </xf>
    <xf numFmtId="0" fontId="64" fillId="0" borderId="98" xfId="33" applyFont="1" applyFill="1" applyBorder="1" applyAlignment="1">
      <alignment wrapText="1"/>
    </xf>
    <xf numFmtId="2" fontId="64" fillId="0" borderId="98" xfId="33" applyNumberFormat="1" applyFont="1" applyFill="1" applyBorder="1" applyAlignment="1">
      <alignment horizontal="right"/>
    </xf>
    <xf numFmtId="0" fontId="107" fillId="0" borderId="98" xfId="70" applyFont="1" applyFill="1" applyBorder="1" applyAlignment="1">
      <alignment horizontal="left"/>
    </xf>
    <xf numFmtId="49" fontId="64" fillId="0" borderId="98" xfId="70" applyNumberFormat="1" applyFont="1" applyFill="1" applyBorder="1" applyAlignment="1" applyProtection="1">
      <alignment horizontal="center" vertical="center"/>
    </xf>
    <xf numFmtId="43" fontId="64" fillId="0" borderId="0" xfId="70" applyNumberFormat="1" applyFont="1" applyFill="1" applyBorder="1"/>
    <xf numFmtId="49" fontId="71" fillId="0" borderId="98" xfId="70" applyNumberFormat="1" applyFont="1" applyFill="1" applyBorder="1" applyAlignment="1" applyProtection="1">
      <alignment horizontal="left" vertical="center" wrapText="1"/>
    </xf>
    <xf numFmtId="49" fontId="71" fillId="0" borderId="98" xfId="70" applyNumberFormat="1" applyFont="1" applyFill="1" applyBorder="1" applyAlignment="1" applyProtection="1">
      <alignment horizontal="center"/>
    </xf>
    <xf numFmtId="4" fontId="71" fillId="0" borderId="98" xfId="70" applyNumberFormat="1" applyFont="1" applyFill="1" applyBorder="1" applyAlignment="1">
      <alignment horizontal="right"/>
    </xf>
    <xf numFmtId="4" fontId="71" fillId="0" borderId="98" xfId="70" applyNumberFormat="1" applyFont="1" applyFill="1" applyBorder="1" applyAlignment="1" applyProtection="1">
      <alignment horizontal="right"/>
    </xf>
    <xf numFmtId="4" fontId="71" fillId="0" borderId="102" xfId="70" applyNumberFormat="1" applyFont="1" applyFill="1" applyBorder="1" applyAlignment="1">
      <alignment horizontal="right"/>
    </xf>
    <xf numFmtId="49" fontId="64" fillId="0" borderId="98" xfId="70" applyNumberFormat="1" applyFont="1" applyFill="1" applyBorder="1" applyAlignment="1" applyProtection="1">
      <alignment horizontal="left" vertical="center" wrapText="1"/>
    </xf>
    <xf numFmtId="0" fontId="64" fillId="0" borderId="130" xfId="70" applyFont="1" applyFill="1" applyBorder="1" applyAlignment="1">
      <alignment horizontal="center" wrapText="1"/>
    </xf>
    <xf numFmtId="0" fontId="64" fillId="0" borderId="99" xfId="70" applyFont="1" applyFill="1" applyBorder="1" applyAlignment="1">
      <alignment horizontal="center" vertical="center"/>
    </xf>
    <xf numFmtId="0" fontId="64" fillId="0" borderId="99" xfId="70" applyFont="1" applyFill="1" applyBorder="1" applyAlignment="1">
      <alignment horizontal="left" vertical="center" wrapText="1"/>
    </xf>
    <xf numFmtId="0" fontId="64" fillId="0" borderId="99" xfId="70" applyFont="1" applyFill="1" applyBorder="1" applyAlignment="1">
      <alignment horizontal="center"/>
    </xf>
    <xf numFmtId="0" fontId="64" fillId="0" borderId="99" xfId="70" applyFont="1" applyFill="1" applyBorder="1" applyAlignment="1">
      <alignment horizontal="right" wrapText="1"/>
    </xf>
    <xf numFmtId="4" fontId="64" fillId="0" borderId="99" xfId="70" applyNumberFormat="1" applyFont="1" applyFill="1" applyBorder="1" applyAlignment="1">
      <alignment horizontal="center" wrapText="1"/>
    </xf>
    <xf numFmtId="173" fontId="64" fillId="0" borderId="98" xfId="70" applyNumberFormat="1" applyFont="1" applyFill="1" applyBorder="1" applyAlignment="1">
      <alignment horizontal="right"/>
    </xf>
    <xf numFmtId="4" fontId="64" fillId="0" borderId="98" xfId="70" applyNumberFormat="1" applyFont="1" applyFill="1" applyBorder="1"/>
    <xf numFmtId="0" fontId="64" fillId="0" borderId="0" xfId="70" applyFont="1" applyFill="1" applyAlignment="1">
      <alignment wrapText="1"/>
    </xf>
    <xf numFmtId="0" fontId="64" fillId="0" borderId="108" xfId="70" applyFont="1" applyFill="1" applyBorder="1"/>
    <xf numFmtId="0" fontId="64" fillId="0" borderId="108" xfId="29" applyFont="1" applyBorder="1"/>
    <xf numFmtId="4" fontId="64" fillId="0" borderId="98" xfId="29" applyNumberFormat="1" applyFont="1" applyFill="1" applyBorder="1" applyAlignment="1">
      <alignment horizontal="right"/>
    </xf>
    <xf numFmtId="4" fontId="64" fillId="0" borderId="98" xfId="70" applyNumberFormat="1" applyFont="1" applyFill="1" applyBorder="1" applyAlignment="1">
      <alignment horizontal="center"/>
    </xf>
    <xf numFmtId="4" fontId="64" fillId="0" borderId="102" xfId="70" applyNumberFormat="1" applyFont="1" applyFill="1" applyBorder="1" applyAlignment="1">
      <alignment horizontal="center"/>
    </xf>
    <xf numFmtId="0" fontId="64" fillId="0" borderId="101" xfId="70" applyFont="1" applyFill="1" applyBorder="1" applyAlignment="1">
      <alignment horizontal="left"/>
    </xf>
    <xf numFmtId="0" fontId="64" fillId="0" borderId="132" xfId="70" applyFont="1" applyFill="1" applyBorder="1" applyAlignment="1">
      <alignment horizontal="left"/>
    </xf>
    <xf numFmtId="0" fontId="64" fillId="0" borderId="110" xfId="70" applyFont="1" applyFill="1" applyBorder="1" applyAlignment="1">
      <alignment horizontal="left"/>
    </xf>
    <xf numFmtId="0" fontId="64" fillId="0" borderId="110" xfId="70" applyFont="1" applyFill="1" applyBorder="1" applyAlignment="1">
      <alignment horizontal="center"/>
    </xf>
    <xf numFmtId="49" fontId="71" fillId="0" borderId="110" xfId="70" applyNumberFormat="1" applyFont="1" applyFill="1" applyBorder="1" applyAlignment="1" applyProtection="1">
      <alignment horizontal="left" vertical="center" wrapText="1"/>
    </xf>
    <xf numFmtId="49" fontId="71" fillId="0" borderId="110" xfId="70" applyNumberFormat="1" applyFont="1" applyFill="1" applyBorder="1" applyAlignment="1" applyProtection="1">
      <alignment horizontal="center"/>
    </xf>
    <xf numFmtId="4" fontId="71" fillId="0" borderId="110" xfId="70" applyNumberFormat="1" applyFont="1" applyFill="1" applyBorder="1" applyAlignment="1">
      <alignment horizontal="right"/>
    </xf>
    <xf numFmtId="4" fontId="71" fillId="0" borderId="110" xfId="70" applyNumberFormat="1" applyFont="1" applyFill="1" applyBorder="1" applyAlignment="1" applyProtection="1">
      <alignment horizontal="right"/>
    </xf>
    <xf numFmtId="4" fontId="71" fillId="0" borderId="111" xfId="70" applyNumberFormat="1" applyFont="1" applyFill="1" applyBorder="1" applyAlignment="1">
      <alignment horizontal="right"/>
    </xf>
    <xf numFmtId="2" fontId="64" fillId="0" borderId="0" xfId="70" applyNumberFormat="1" applyFont="1" applyFill="1" applyBorder="1"/>
    <xf numFmtId="0" fontId="64" fillId="0" borderId="103" xfId="70" applyFont="1" applyFill="1" applyBorder="1" applyAlignment="1">
      <alignment horizontal="center"/>
    </xf>
    <xf numFmtId="0" fontId="64" fillId="0" borderId="104" xfId="70" applyFont="1" applyFill="1" applyBorder="1"/>
    <xf numFmtId="0" fontId="64" fillId="0" borderId="104" xfId="70" applyFont="1" applyFill="1" applyBorder="1" applyAlignment="1">
      <alignment horizontal="left"/>
    </xf>
    <xf numFmtId="49" fontId="71" fillId="0" borderId="104" xfId="70" applyNumberFormat="1" applyFont="1" applyFill="1" applyBorder="1" applyAlignment="1" applyProtection="1">
      <alignment horizontal="center" vertical="center"/>
    </xf>
    <xf numFmtId="0" fontId="64" fillId="0" borderId="104" xfId="70" applyFont="1" applyFill="1" applyBorder="1" applyAlignment="1">
      <alignment horizontal="center"/>
    </xf>
    <xf numFmtId="2" fontId="64" fillId="0" borderId="104" xfId="70" applyNumberFormat="1" applyFont="1" applyFill="1" applyBorder="1" applyAlignment="1">
      <alignment horizontal="right"/>
    </xf>
    <xf numFmtId="4" fontId="64" fillId="0" borderId="104" xfId="70" applyNumberFormat="1" applyFont="1" applyFill="1" applyBorder="1" applyAlignment="1">
      <alignment horizontal="right"/>
    </xf>
    <xf numFmtId="4" fontId="64" fillId="0" borderId="105" xfId="70" applyNumberFormat="1" applyFont="1" applyFill="1" applyBorder="1" applyAlignment="1">
      <alignment horizontal="right"/>
    </xf>
    <xf numFmtId="0" fontId="64" fillId="0" borderId="0" xfId="70" applyFont="1" applyFill="1" applyBorder="1" applyAlignment="1">
      <alignment horizontal="center"/>
    </xf>
    <xf numFmtId="0" fontId="64" fillId="0" borderId="0" xfId="70" applyFont="1" applyFill="1" applyBorder="1" applyAlignment="1">
      <alignment horizontal="left"/>
    </xf>
    <xf numFmtId="49" fontId="71" fillId="0" borderId="0" xfId="70" applyNumberFormat="1" applyFont="1" applyFill="1" applyBorder="1" applyAlignment="1" applyProtection="1">
      <alignment horizontal="center" vertical="center"/>
    </xf>
    <xf numFmtId="49" fontId="64" fillId="0" borderId="0" xfId="70" applyNumberFormat="1" applyFont="1" applyFill="1" applyBorder="1" applyAlignment="1" applyProtection="1">
      <alignment horizontal="left" vertical="center" wrapText="1"/>
    </xf>
    <xf numFmtId="49" fontId="64" fillId="0" borderId="0" xfId="70" applyNumberFormat="1" applyFont="1" applyFill="1" applyBorder="1" applyAlignment="1" applyProtection="1">
      <alignment horizontal="center"/>
    </xf>
    <xf numFmtId="43" fontId="64" fillId="0" borderId="0" xfId="70" applyNumberFormat="1" applyFont="1" applyFill="1" applyBorder="1" applyAlignment="1">
      <alignment horizontal="center"/>
    </xf>
    <xf numFmtId="4" fontId="64" fillId="0" borderId="0" xfId="70" applyNumberFormat="1" applyFont="1" applyFill="1" applyBorder="1" applyAlignment="1" applyProtection="1">
      <alignment horizontal="center"/>
    </xf>
    <xf numFmtId="0" fontId="64" fillId="0" borderId="0" xfId="70" applyFont="1" applyFill="1" applyBorder="1" applyAlignment="1">
      <alignment wrapText="1"/>
    </xf>
    <xf numFmtId="49" fontId="64" fillId="0" borderId="0" xfId="70" applyNumberFormat="1" applyFont="1" applyFill="1" applyBorder="1" applyAlignment="1" applyProtection="1">
      <alignment horizontal="center" vertical="center"/>
    </xf>
    <xf numFmtId="43" fontId="64" fillId="0" borderId="0" xfId="70" applyNumberFormat="1" applyFont="1" applyFill="1" applyBorder="1" applyAlignment="1" applyProtection="1">
      <alignment horizontal="center"/>
    </xf>
    <xf numFmtId="49" fontId="71" fillId="0" borderId="0" xfId="70" applyNumberFormat="1" applyFont="1" applyFill="1" applyBorder="1" applyAlignment="1" applyProtection="1">
      <alignment horizontal="center"/>
    </xf>
    <xf numFmtId="43" fontId="71" fillId="0" borderId="0" xfId="70" applyNumberFormat="1" applyFont="1" applyFill="1" applyBorder="1" applyAlignment="1" applyProtection="1">
      <alignment horizontal="center"/>
    </xf>
    <xf numFmtId="43" fontId="71" fillId="0" borderId="0" xfId="70" applyNumberFormat="1" applyFont="1" applyFill="1" applyBorder="1" applyAlignment="1">
      <alignment horizontal="center"/>
    </xf>
    <xf numFmtId="0" fontId="64" fillId="0" borderId="0" xfId="70" applyFont="1" applyFill="1" applyBorder="1" applyAlignment="1">
      <alignment horizontal="left" wrapText="1"/>
    </xf>
    <xf numFmtId="49" fontId="71" fillId="0" borderId="0" xfId="70" applyNumberFormat="1" applyFont="1" applyFill="1" applyBorder="1" applyAlignment="1" applyProtection="1">
      <alignment horizontal="left" vertical="center" wrapText="1"/>
    </xf>
    <xf numFmtId="171" fontId="64" fillId="0" borderId="0" xfId="70" applyNumberFormat="1" applyFont="1" applyFill="1" applyBorder="1"/>
    <xf numFmtId="49" fontId="64" fillId="0" borderId="0" xfId="70" applyNumberFormat="1" applyFont="1" applyFill="1" applyBorder="1" applyAlignment="1" applyProtection="1">
      <alignment horizontal="center" vertical="center" wrapText="1"/>
    </xf>
    <xf numFmtId="0" fontId="71" fillId="0" borderId="0" xfId="70" applyFont="1" applyFill="1" applyBorder="1" applyAlignment="1">
      <alignment horizontal="left" wrapText="1"/>
    </xf>
    <xf numFmtId="171" fontId="64" fillId="0" borderId="0" xfId="70" applyNumberFormat="1" applyFont="1" applyFill="1" applyBorder="1" applyAlignment="1">
      <alignment horizontal="center"/>
    </xf>
    <xf numFmtId="0" fontId="71" fillId="0" borderId="0" xfId="70" applyFont="1" applyFill="1" applyBorder="1" applyAlignment="1">
      <alignment horizontal="center"/>
    </xf>
    <xf numFmtId="9" fontId="64" fillId="0" borderId="0" xfId="70" applyNumberFormat="1" applyFont="1" applyFill="1" applyBorder="1"/>
    <xf numFmtId="0" fontId="64" fillId="0" borderId="0" xfId="70" applyFont="1" applyFill="1" applyAlignment="1">
      <alignment horizontal="left"/>
    </xf>
    <xf numFmtId="0" fontId="64" fillId="0" borderId="0" xfId="70" applyFont="1" applyFill="1" applyAlignment="1">
      <alignment horizontal="left" wrapText="1"/>
    </xf>
    <xf numFmtId="43" fontId="64" fillId="0" borderId="0" xfId="70" applyNumberFormat="1" applyFont="1" applyFill="1" applyAlignment="1">
      <alignment horizontal="center"/>
    </xf>
    <xf numFmtId="172" fontId="64" fillId="0" borderId="0" xfId="70" applyNumberFormat="1" applyFont="1" applyFill="1" applyAlignment="1">
      <alignment horizontal="center"/>
    </xf>
    <xf numFmtId="171" fontId="64" fillId="0" borderId="0" xfId="70" applyNumberFormat="1" applyFont="1" applyFill="1" applyAlignment="1">
      <alignment horizontal="center"/>
    </xf>
    <xf numFmtId="0" fontId="78" fillId="0" borderId="9" xfId="59" applyFill="1" applyBorder="1" applyAlignment="1">
      <alignment vertical="center" wrapText="1"/>
    </xf>
    <xf numFmtId="0" fontId="61" fillId="0" borderId="0" xfId="0" applyFont="1" applyFill="1" applyBorder="1"/>
    <xf numFmtId="0" fontId="0" fillId="0" borderId="0" xfId="0" applyFill="1" applyBorder="1"/>
    <xf numFmtId="0" fontId="0" fillId="0" borderId="0" xfId="0" applyBorder="1"/>
    <xf numFmtId="0" fontId="4" fillId="0" borderId="0" xfId="0" applyFont="1" applyFill="1" applyBorder="1"/>
    <xf numFmtId="4" fontId="71" fillId="0" borderId="123" xfId="70" applyNumberFormat="1" applyFont="1" applyFill="1" applyBorder="1" applyAlignment="1">
      <alignment horizontal="right"/>
    </xf>
    <xf numFmtId="0" fontId="78" fillId="0" borderId="0" xfId="59" applyFill="1" applyAlignment="1">
      <alignment wrapText="1"/>
    </xf>
    <xf numFmtId="0" fontId="64" fillId="0" borderId="101" xfId="0" applyFont="1" applyFill="1" applyBorder="1" applyAlignment="1">
      <alignment horizontal="center"/>
    </xf>
    <xf numFmtId="0" fontId="64" fillId="0" borderId="130" xfId="0" applyFont="1" applyFill="1" applyBorder="1" applyAlignment="1">
      <alignment horizontal="center" vertical="center"/>
    </xf>
    <xf numFmtId="0" fontId="64" fillId="0" borderId="99" xfId="0" applyFont="1" applyFill="1" applyBorder="1" applyAlignment="1">
      <alignment horizontal="center" vertical="center" wrapText="1"/>
    </xf>
    <xf numFmtId="0" fontId="64" fillId="0" borderId="130" xfId="0" applyFont="1" applyFill="1" applyBorder="1" applyAlignment="1">
      <alignment horizontal="center" vertical="center" wrapText="1"/>
    </xf>
    <xf numFmtId="0" fontId="64" fillId="0" borderId="130" xfId="0" applyFont="1" applyFill="1" applyBorder="1" applyAlignment="1">
      <alignment horizontal="center"/>
    </xf>
    <xf numFmtId="0" fontId="64" fillId="0" borderId="130" xfId="0" applyFont="1" applyFill="1" applyBorder="1" applyAlignment="1">
      <alignment horizontal="center" wrapText="1"/>
    </xf>
    <xf numFmtId="4" fontId="64" fillId="0" borderId="130" xfId="0" applyNumberFormat="1" applyFont="1" applyFill="1" applyBorder="1" applyAlignment="1">
      <alignment horizontal="center" wrapText="1"/>
    </xf>
    <xf numFmtId="4" fontId="64" fillId="0" borderId="131" xfId="0" applyNumberFormat="1" applyFont="1" applyFill="1" applyBorder="1" applyAlignment="1">
      <alignment horizontal="center" vertical="center" wrapText="1"/>
    </xf>
    <xf numFmtId="0" fontId="64" fillId="0" borderId="0" xfId="0" applyFont="1" applyFill="1"/>
    <xf numFmtId="0" fontId="64" fillId="0" borderId="99" xfId="0" applyFont="1" applyFill="1" applyBorder="1" applyAlignment="1">
      <alignment horizontal="center" vertical="center"/>
    </xf>
    <xf numFmtId="0" fontId="64" fillId="0" borderId="99" xfId="0" applyFont="1" applyFill="1" applyBorder="1" applyAlignment="1">
      <alignment horizontal="left" vertical="center" wrapText="1"/>
    </xf>
    <xf numFmtId="0" fontId="64" fillId="0" borderId="99" xfId="0" applyFont="1" applyFill="1" applyBorder="1" applyAlignment="1">
      <alignment horizontal="center"/>
    </xf>
    <xf numFmtId="0" fontId="64" fillId="0" borderId="99" xfId="0" applyFont="1" applyFill="1" applyBorder="1" applyAlignment="1">
      <alignment horizontal="right" wrapText="1"/>
    </xf>
    <xf numFmtId="4" fontId="64" fillId="0" borderId="99" xfId="0" applyNumberFormat="1" applyFont="1" applyFill="1" applyBorder="1" applyAlignment="1">
      <alignment horizontal="center" wrapText="1"/>
    </xf>
    <xf numFmtId="4" fontId="64" fillId="0" borderId="102" xfId="0" applyNumberFormat="1" applyFont="1" applyFill="1" applyBorder="1" applyAlignment="1">
      <alignment horizontal="right"/>
    </xf>
    <xf numFmtId="2" fontId="64" fillId="0" borderId="98" xfId="0" applyNumberFormat="1" applyFont="1" applyFill="1" applyBorder="1" applyAlignment="1"/>
    <xf numFmtId="0" fontId="64" fillId="0" borderId="98" xfId="0" applyFont="1" applyFill="1" applyBorder="1" applyAlignment="1">
      <alignment horizontal="center"/>
    </xf>
    <xf numFmtId="173" fontId="64" fillId="0" borderId="98" xfId="0" applyNumberFormat="1" applyFont="1" applyFill="1" applyBorder="1" applyAlignment="1">
      <alignment horizontal="right"/>
    </xf>
    <xf numFmtId="4" fontId="64" fillId="0" borderId="98" xfId="0" applyNumberFormat="1" applyFont="1" applyFill="1" applyBorder="1" applyAlignment="1">
      <alignment horizontal="right"/>
    </xf>
    <xf numFmtId="2" fontId="64" fillId="0" borderId="0" xfId="0" applyNumberFormat="1" applyFont="1" applyFill="1"/>
    <xf numFmtId="0" fontId="64" fillId="0" borderId="98" xfId="0" applyFont="1" applyFill="1" applyBorder="1"/>
    <xf numFmtId="4" fontId="64" fillId="0" borderId="98" xfId="0" applyNumberFormat="1" applyFont="1" applyFill="1" applyBorder="1"/>
    <xf numFmtId="0" fontId="64" fillId="0" borderId="0" xfId="0" applyFont="1" applyFill="1" applyBorder="1"/>
    <xf numFmtId="0" fontId="64" fillId="0" borderId="0" xfId="0" applyFont="1" applyFill="1" applyAlignment="1">
      <alignment wrapText="1"/>
    </xf>
    <xf numFmtId="0" fontId="64" fillId="0" borderId="0" xfId="0" applyFont="1" applyFill="1" applyAlignment="1">
      <alignment horizontal="center"/>
    </xf>
    <xf numFmtId="0" fontId="64" fillId="0" borderId="108" xfId="0" applyFont="1" applyFill="1" applyBorder="1"/>
    <xf numFmtId="43" fontId="64" fillId="0" borderId="0" xfId="0" applyNumberFormat="1" applyFont="1" applyFill="1" applyBorder="1"/>
    <xf numFmtId="0" fontId="64" fillId="0" borderId="98" xfId="0" applyFont="1" applyFill="1" applyBorder="1" applyAlignment="1">
      <alignment wrapText="1"/>
    </xf>
    <xf numFmtId="49" fontId="64" fillId="0" borderId="98" xfId="0" applyNumberFormat="1" applyFont="1" applyFill="1" applyBorder="1" applyAlignment="1" applyProtection="1">
      <alignment horizontal="center"/>
    </xf>
    <xf numFmtId="2" fontId="64" fillId="0" borderId="98" xfId="0" applyNumberFormat="1" applyFont="1" applyFill="1" applyBorder="1" applyAlignment="1">
      <alignment horizontal="right"/>
    </xf>
    <xf numFmtId="0" fontId="64" fillId="0" borderId="98" xfId="0" applyFont="1" applyFill="1" applyBorder="1" applyAlignment="1">
      <alignment horizontal="left"/>
    </xf>
    <xf numFmtId="49" fontId="64" fillId="0" borderId="98" xfId="0" applyNumberFormat="1" applyFont="1" applyFill="1" applyBorder="1" applyAlignment="1" applyProtection="1">
      <alignment horizontal="center" vertical="center"/>
    </xf>
    <xf numFmtId="4" fontId="64" fillId="0" borderId="98" xfId="0" applyNumberFormat="1" applyFont="1" applyFill="1" applyBorder="1" applyAlignment="1"/>
    <xf numFmtId="4" fontId="64" fillId="0" borderId="98" xfId="0" applyNumberFormat="1" applyFont="1" applyFill="1" applyBorder="1" applyAlignment="1">
      <alignment horizontal="center"/>
    </xf>
    <xf numFmtId="4" fontId="64" fillId="0" borderId="102" xfId="0" applyNumberFormat="1" applyFont="1" applyFill="1" applyBorder="1" applyAlignment="1">
      <alignment horizontal="center"/>
    </xf>
    <xf numFmtId="49" fontId="71" fillId="0" borderId="98" xfId="0" applyNumberFormat="1" applyFont="1" applyFill="1" applyBorder="1" applyAlignment="1" applyProtection="1">
      <alignment horizontal="left" vertical="center" wrapText="1"/>
    </xf>
    <xf numFmtId="49" fontId="71" fillId="0" borderId="98" xfId="0" applyNumberFormat="1" applyFont="1" applyFill="1" applyBorder="1" applyAlignment="1" applyProtection="1">
      <alignment horizontal="center"/>
    </xf>
    <xf numFmtId="4" fontId="71" fillId="0" borderId="98" xfId="0" applyNumberFormat="1" applyFont="1" applyFill="1" applyBorder="1" applyAlignment="1">
      <alignment horizontal="right"/>
    </xf>
    <xf numFmtId="4" fontId="71" fillId="0" borderId="98" xfId="0" applyNumberFormat="1" applyFont="1" applyFill="1" applyBorder="1" applyAlignment="1" applyProtection="1">
      <alignment horizontal="right"/>
    </xf>
    <xf numFmtId="4" fontId="71" fillId="0" borderId="102" xfId="0" applyNumberFormat="1" applyFont="1" applyFill="1" applyBorder="1" applyAlignment="1">
      <alignment horizontal="right"/>
    </xf>
    <xf numFmtId="0" fontId="64" fillId="0" borderId="99" xfId="0" applyFont="1" applyFill="1" applyBorder="1" applyAlignment="1">
      <alignment vertical="center"/>
    </xf>
    <xf numFmtId="0" fontId="64" fillId="0" borderId="98" xfId="0" applyFont="1" applyFill="1" applyBorder="1" applyAlignment="1">
      <alignment vertical="center"/>
    </xf>
    <xf numFmtId="0" fontId="100" fillId="0" borderId="73" xfId="1" applyNumberFormat="1" applyFont="1" applyFill="1" applyBorder="1" applyAlignment="1" applyProtection="1">
      <alignment horizontal="center" vertical="center"/>
    </xf>
    <xf numFmtId="49" fontId="4" fillId="0" borderId="0" xfId="1" applyNumberFormat="1" applyFont="1" applyFill="1" applyBorder="1" applyAlignment="1" applyProtection="1">
      <alignment horizontal="left" vertical="center"/>
    </xf>
    <xf numFmtId="4" fontId="4" fillId="0" borderId="0" xfId="1" applyNumberFormat="1" applyFont="1" applyFill="1" applyBorder="1" applyAlignment="1" applyProtection="1">
      <alignment horizontal="right" vertical="center"/>
    </xf>
    <xf numFmtId="49" fontId="4" fillId="34" borderId="0" xfId="1" applyNumberFormat="1" applyFont="1" applyFill="1" applyBorder="1" applyAlignment="1" applyProtection="1">
      <alignment horizontal="left" vertical="center"/>
    </xf>
    <xf numFmtId="49" fontId="3" fillId="34" borderId="0" xfId="1" applyNumberFormat="1" applyFont="1" applyFill="1" applyBorder="1" applyAlignment="1" applyProtection="1">
      <alignment horizontal="left" vertical="center"/>
    </xf>
    <xf numFmtId="4" fontId="3" fillId="34" borderId="0" xfId="1" applyNumberFormat="1" applyFont="1" applyFill="1" applyBorder="1" applyAlignment="1" applyProtection="1">
      <alignment horizontal="right" vertical="center"/>
    </xf>
    <xf numFmtId="49" fontId="3" fillId="34" borderId="0" xfId="1" applyNumberFormat="1" applyFont="1" applyFill="1" applyBorder="1" applyAlignment="1" applyProtection="1">
      <alignment horizontal="right" vertical="center"/>
    </xf>
    <xf numFmtId="49" fontId="4" fillId="0" borderId="74" xfId="1" applyNumberFormat="1" applyFont="1" applyFill="1" applyBorder="1" applyAlignment="1" applyProtection="1">
      <alignment horizontal="left" vertical="center"/>
    </xf>
    <xf numFmtId="4" fontId="4" fillId="0" borderId="74" xfId="1" applyNumberFormat="1" applyFont="1" applyFill="1" applyBorder="1" applyAlignment="1" applyProtection="1">
      <alignment horizontal="right" vertical="center"/>
    </xf>
    <xf numFmtId="0" fontId="4" fillId="0" borderId="119" xfId="1" applyNumberFormat="1" applyFont="1" applyFill="1" applyBorder="1" applyAlignment="1" applyProtection="1">
      <alignment vertical="center"/>
    </xf>
    <xf numFmtId="4" fontId="3" fillId="0" borderId="119" xfId="1" applyNumberFormat="1" applyFont="1" applyFill="1" applyBorder="1" applyAlignment="1" applyProtection="1">
      <alignment horizontal="right" vertical="center"/>
    </xf>
    <xf numFmtId="0" fontId="110" fillId="19" borderId="8" xfId="0" applyFont="1" applyFill="1" applyBorder="1" applyAlignment="1" applyProtection="1">
      <alignment horizontal="left"/>
      <protection hidden="1"/>
    </xf>
    <xf numFmtId="0" fontId="111" fillId="19" borderId="8" xfId="0" applyFont="1" applyFill="1" applyBorder="1" applyAlignment="1" applyProtection="1">
      <alignment horizontal="left"/>
      <protection hidden="1"/>
    </xf>
    <xf numFmtId="0" fontId="0" fillId="0" borderId="0" xfId="0" applyProtection="1">
      <protection hidden="1"/>
    </xf>
    <xf numFmtId="0" fontId="113" fillId="0" borderId="19" xfId="0" applyFont="1" applyBorder="1" applyAlignment="1" applyProtection="1">
      <alignment horizontal="center"/>
      <protection hidden="1"/>
    </xf>
    <xf numFmtId="49" fontId="0" fillId="0" borderId="9" xfId="0" applyNumberFormat="1" applyBorder="1" applyProtection="1">
      <protection hidden="1"/>
    </xf>
    <xf numFmtId="0" fontId="113" fillId="0" borderId="133" xfId="0" applyFont="1" applyBorder="1" applyAlignment="1" applyProtection="1">
      <alignment horizontal="center" vertical="center"/>
      <protection hidden="1"/>
    </xf>
    <xf numFmtId="0" fontId="3" fillId="0" borderId="133" xfId="0" applyFont="1" applyBorder="1" applyAlignment="1" applyProtection="1">
      <alignment horizontal="center" vertical="center"/>
      <protection hidden="1"/>
    </xf>
    <xf numFmtId="0" fontId="113" fillId="0" borderId="41" xfId="0" applyFont="1" applyBorder="1" applyAlignment="1" applyProtection="1">
      <alignment horizontal="center"/>
      <protection hidden="1"/>
    </xf>
    <xf numFmtId="171" fontId="113" fillId="0" borderId="19" xfId="0" applyNumberFormat="1" applyFont="1" applyBorder="1" applyAlignment="1" applyProtection="1">
      <alignment horizontal="center"/>
      <protection hidden="1"/>
    </xf>
    <xf numFmtId="171" fontId="113" fillId="0" borderId="41" xfId="0" applyNumberFormat="1" applyFont="1" applyBorder="1" applyAlignment="1" applyProtection="1">
      <alignment horizontal="center"/>
      <protection hidden="1"/>
    </xf>
    <xf numFmtId="171" fontId="113" fillId="0" borderId="18" xfId="0" applyNumberFormat="1" applyFont="1" applyBorder="1" applyAlignment="1" applyProtection="1">
      <alignment horizontal="center"/>
      <protection hidden="1"/>
    </xf>
    <xf numFmtId="3" fontId="114" fillId="0" borderId="12" xfId="73" applyNumberFormat="1" applyFont="1" applyBorder="1" applyAlignment="1" applyProtection="1">
      <alignment horizontal="center"/>
      <protection hidden="1"/>
    </xf>
    <xf numFmtId="49" fontId="115" fillId="0" borderId="11" xfId="0" applyNumberFormat="1" applyFont="1" applyBorder="1" applyProtection="1">
      <protection hidden="1"/>
    </xf>
    <xf numFmtId="49" fontId="116" fillId="0" borderId="123" xfId="0" applyNumberFormat="1" applyFont="1" applyBorder="1" applyAlignment="1" applyProtection="1">
      <alignment vertical="top" wrapText="1"/>
      <protection hidden="1"/>
    </xf>
    <xf numFmtId="49" fontId="116" fillId="0" borderId="123" xfId="0" applyNumberFormat="1" applyFont="1" applyBorder="1" applyAlignment="1" applyProtection="1">
      <alignment horizontal="right" vertical="top" wrapText="1"/>
      <protection hidden="1"/>
    </xf>
    <xf numFmtId="49" fontId="116" fillId="0" borderId="123" xfId="0" applyNumberFormat="1" applyFont="1" applyBorder="1" applyAlignment="1" applyProtection="1">
      <alignment vertical="top" wrapText="1"/>
      <protection locked="0" hidden="1"/>
    </xf>
    <xf numFmtId="49" fontId="116" fillId="0" borderId="123" xfId="0" applyNumberFormat="1" applyFont="1" applyBorder="1" applyAlignment="1" applyProtection="1">
      <alignment horizontal="center" vertical="top" wrapText="1"/>
      <protection hidden="1"/>
    </xf>
    <xf numFmtId="49" fontId="116" fillId="0" borderId="123" xfId="0" applyNumberFormat="1" applyFont="1" applyBorder="1" applyAlignment="1" applyProtection="1">
      <alignment horizontal="right" vertical="center"/>
      <protection hidden="1"/>
    </xf>
    <xf numFmtId="1" fontId="116" fillId="0" borderId="123" xfId="0" applyNumberFormat="1" applyFont="1" applyFill="1" applyBorder="1" applyAlignment="1" applyProtection="1">
      <alignment horizontal="right" vertical="center" wrapText="1"/>
      <protection hidden="1"/>
    </xf>
    <xf numFmtId="1" fontId="116" fillId="0" borderId="123" xfId="0" applyNumberFormat="1" applyFont="1" applyFill="1" applyBorder="1" applyAlignment="1" applyProtection="1">
      <alignment horizontal="center" vertical="center" wrapText="1"/>
      <protection hidden="1"/>
    </xf>
    <xf numFmtId="170" fontId="116" fillId="0" borderId="12" xfId="0" applyNumberFormat="1" applyFont="1" applyFill="1" applyBorder="1" applyAlignment="1" applyProtection="1">
      <alignment vertical="center"/>
      <protection locked="0" hidden="1"/>
    </xf>
    <xf numFmtId="170" fontId="116" fillId="0" borderId="123" xfId="0" applyNumberFormat="1" applyFont="1" applyBorder="1" applyAlignment="1" applyProtection="1">
      <alignment horizontal="right" vertical="center"/>
      <protection hidden="1"/>
    </xf>
    <xf numFmtId="170" fontId="116" fillId="0" borderId="13" xfId="0" applyNumberFormat="1" applyFont="1" applyBorder="1" applyAlignment="1" applyProtection="1">
      <alignment vertical="center"/>
      <protection locked="0" hidden="1"/>
    </xf>
    <xf numFmtId="170" fontId="116" fillId="0" borderId="13" xfId="0" applyNumberFormat="1" applyFont="1" applyBorder="1" applyAlignment="1" applyProtection="1">
      <alignment horizontal="right" vertical="center"/>
      <protection hidden="1"/>
    </xf>
    <xf numFmtId="0" fontId="117" fillId="0" borderId="134" xfId="0" applyFont="1" applyBorder="1"/>
    <xf numFmtId="0" fontId="116" fillId="0" borderId="123" xfId="73" applyFont="1" applyBorder="1" applyAlignment="1" applyProtection="1">
      <alignment wrapText="1"/>
      <protection hidden="1"/>
    </xf>
    <xf numFmtId="49" fontId="116" fillId="0" borderId="123" xfId="74" applyNumberFormat="1" applyFont="1" applyBorder="1" applyAlignment="1" applyProtection="1">
      <alignment horizontal="right" vertical="top" wrapText="1"/>
      <protection hidden="1"/>
    </xf>
    <xf numFmtId="49" fontId="116" fillId="0" borderId="123" xfId="74" applyNumberFormat="1" applyFont="1" applyBorder="1" applyAlignment="1" applyProtection="1">
      <alignment vertical="top" wrapText="1"/>
      <protection locked="0" hidden="1"/>
    </xf>
    <xf numFmtId="49" fontId="115" fillId="0" borderId="13" xfId="0" applyNumberFormat="1" applyFont="1" applyBorder="1" applyProtection="1">
      <protection hidden="1"/>
    </xf>
    <xf numFmtId="3" fontId="114" fillId="0" borderId="135" xfId="73" applyNumberFormat="1" applyFont="1" applyBorder="1" applyAlignment="1" applyProtection="1">
      <alignment horizontal="center"/>
      <protection hidden="1"/>
    </xf>
    <xf numFmtId="0" fontId="117" fillId="0" borderId="20" xfId="0" applyFont="1" applyBorder="1"/>
    <xf numFmtId="49" fontId="116" fillId="0" borderId="126" xfId="0" applyNumberFormat="1" applyFont="1" applyBorder="1" applyAlignment="1" applyProtection="1">
      <alignment vertical="top" wrapText="1"/>
      <protection hidden="1"/>
    </xf>
    <xf numFmtId="49" fontId="116" fillId="0" borderId="126" xfId="0" applyNumberFormat="1" applyFont="1" applyBorder="1" applyAlignment="1" applyProtection="1">
      <alignment horizontal="right" vertical="top" wrapText="1"/>
      <protection hidden="1"/>
    </xf>
    <xf numFmtId="49" fontId="116" fillId="0" borderId="126" xfId="0" applyNumberFormat="1" applyFont="1" applyBorder="1" applyAlignment="1" applyProtection="1">
      <alignment horizontal="center" vertical="top" wrapText="1"/>
      <protection hidden="1"/>
    </xf>
    <xf numFmtId="49" fontId="116" fillId="0" borderId="126" xfId="0" applyNumberFormat="1" applyFont="1" applyBorder="1" applyAlignment="1" applyProtection="1">
      <alignment horizontal="right" vertical="center"/>
      <protection hidden="1"/>
    </xf>
    <xf numFmtId="1" fontId="116" fillId="0" borderId="126" xfId="0" applyNumberFormat="1" applyFont="1" applyFill="1" applyBorder="1" applyAlignment="1" applyProtection="1">
      <alignment horizontal="right" vertical="center" wrapText="1"/>
      <protection hidden="1"/>
    </xf>
    <xf numFmtId="1" fontId="116" fillId="0" borderId="126" xfId="0" applyNumberFormat="1" applyFont="1" applyFill="1" applyBorder="1" applyAlignment="1" applyProtection="1">
      <alignment horizontal="center" vertical="center" wrapText="1"/>
      <protection hidden="1"/>
    </xf>
    <xf numFmtId="3" fontId="114" fillId="0" borderId="10" xfId="73" applyNumberFormat="1" applyFont="1" applyBorder="1" applyAlignment="1" applyProtection="1">
      <alignment horizontal="center"/>
      <protection hidden="1"/>
    </xf>
    <xf numFmtId="0" fontId="117" fillId="0" borderId="93" xfId="0" applyFont="1" applyBorder="1"/>
    <xf numFmtId="0" fontId="116" fillId="0" borderId="136" xfId="73" applyFont="1" applyBorder="1" applyAlignment="1" applyProtection="1">
      <alignment wrapText="1"/>
      <protection hidden="1"/>
    </xf>
    <xf numFmtId="0" fontId="114" fillId="0" borderId="136" xfId="73" applyFont="1" applyBorder="1" applyAlignment="1" applyProtection="1">
      <alignment horizontal="right" wrapText="1"/>
      <protection hidden="1"/>
    </xf>
    <xf numFmtId="0" fontId="114" fillId="0" borderId="136" xfId="73" applyFont="1" applyBorder="1" applyAlignment="1" applyProtection="1">
      <alignment wrapText="1"/>
      <protection locked="0" hidden="1"/>
    </xf>
    <xf numFmtId="49" fontId="116" fillId="0" borderId="136" xfId="0" applyNumberFormat="1" applyFont="1" applyBorder="1" applyAlignment="1" applyProtection="1">
      <alignment horizontal="center" vertical="top" wrapText="1"/>
      <protection hidden="1"/>
    </xf>
    <xf numFmtId="49" fontId="116" fillId="0" borderId="136" xfId="0" applyNumberFormat="1" applyFont="1" applyBorder="1" applyAlignment="1" applyProtection="1">
      <alignment horizontal="right" vertical="center"/>
      <protection hidden="1"/>
    </xf>
    <xf numFmtId="1" fontId="116" fillId="0" borderId="136" xfId="0" applyNumberFormat="1" applyFont="1" applyFill="1" applyBorder="1" applyAlignment="1" applyProtection="1">
      <alignment horizontal="right" vertical="center" wrapText="1"/>
      <protection hidden="1"/>
    </xf>
    <xf numFmtId="1" fontId="116" fillId="0" borderId="136" xfId="0" applyNumberFormat="1" applyFont="1" applyFill="1" applyBorder="1" applyAlignment="1" applyProtection="1">
      <alignment horizontal="center" vertical="center" wrapText="1"/>
      <protection hidden="1"/>
    </xf>
    <xf numFmtId="170" fontId="116" fillId="0" borderId="28" xfId="0" applyNumberFormat="1" applyFont="1" applyFill="1" applyBorder="1" applyAlignment="1" applyProtection="1">
      <alignment vertical="center"/>
      <protection locked="0" hidden="1"/>
    </xf>
    <xf numFmtId="170" fontId="116" fillId="0" borderId="136" xfId="0" applyNumberFormat="1" applyFont="1" applyBorder="1" applyAlignment="1" applyProtection="1">
      <alignment horizontal="right" vertical="center"/>
      <protection hidden="1"/>
    </xf>
    <xf numFmtId="170" fontId="116" fillId="0" borderId="11" xfId="0" applyNumberFormat="1" applyFont="1" applyBorder="1" applyAlignment="1" applyProtection="1">
      <alignment horizontal="right" vertical="center"/>
      <protection hidden="1"/>
    </xf>
    <xf numFmtId="49" fontId="116" fillId="0" borderId="123" xfId="74" applyNumberFormat="1" applyFont="1" applyBorder="1" applyAlignment="1" applyProtection="1">
      <alignment vertical="top" wrapText="1"/>
      <protection hidden="1"/>
    </xf>
    <xf numFmtId="0" fontId="116" fillId="0" borderId="123" xfId="0" applyFont="1" applyBorder="1" applyAlignment="1" applyProtection="1">
      <alignment wrapText="1"/>
      <protection hidden="1"/>
    </xf>
    <xf numFmtId="0" fontId="116" fillId="0" borderId="123" xfId="0" applyFont="1" applyBorder="1" applyAlignment="1" applyProtection="1">
      <alignment horizontal="right"/>
      <protection hidden="1"/>
    </xf>
    <xf numFmtId="0" fontId="116" fillId="0" borderId="123" xfId="0" applyFont="1" applyBorder="1" applyProtection="1">
      <protection locked="0" hidden="1"/>
    </xf>
    <xf numFmtId="0" fontId="116" fillId="0" borderId="123" xfId="74" applyFont="1" applyBorder="1" applyAlignment="1" applyProtection="1">
      <alignment wrapText="1"/>
      <protection hidden="1"/>
    </xf>
    <xf numFmtId="0" fontId="116" fillId="0" borderId="123" xfId="0" applyNumberFormat="1" applyFont="1" applyFill="1" applyBorder="1" applyAlignment="1" applyProtection="1">
      <alignment horizontal="right" vertical="center" wrapText="1"/>
      <protection hidden="1"/>
    </xf>
    <xf numFmtId="0" fontId="116" fillId="0" borderId="123" xfId="74" applyFont="1" applyBorder="1" applyAlignment="1" applyProtection="1">
      <alignment horizontal="right"/>
      <protection hidden="1"/>
    </xf>
    <xf numFmtId="0" fontId="116" fillId="0" borderId="123" xfId="74" applyFont="1" applyBorder="1" applyProtection="1">
      <protection locked="0" hidden="1"/>
    </xf>
    <xf numFmtId="3" fontId="114" fillId="0" borderId="14" xfId="73" applyNumberFormat="1" applyFont="1" applyBorder="1" applyAlignment="1" applyProtection="1">
      <alignment horizontal="center"/>
      <protection hidden="1"/>
    </xf>
    <xf numFmtId="49" fontId="115" fillId="0" borderId="122" xfId="0" applyNumberFormat="1" applyFont="1" applyBorder="1" applyProtection="1">
      <protection hidden="1"/>
    </xf>
    <xf numFmtId="0" fontId="116" fillId="0" borderId="24" xfId="0" applyFont="1" applyBorder="1" applyAlignment="1" applyProtection="1">
      <alignment wrapText="1"/>
      <protection hidden="1"/>
    </xf>
    <xf numFmtId="0" fontId="116" fillId="0" borderId="24" xfId="0" applyFont="1" applyBorder="1" applyAlignment="1" applyProtection="1">
      <alignment horizontal="right"/>
      <protection hidden="1"/>
    </xf>
    <xf numFmtId="0" fontId="116" fillId="0" borderId="24" xfId="0" applyFont="1" applyBorder="1" applyProtection="1">
      <protection locked="0" hidden="1"/>
    </xf>
    <xf numFmtId="49" fontId="116" fillId="0" borderId="24" xfId="0" applyNumberFormat="1" applyFont="1" applyBorder="1" applyAlignment="1" applyProtection="1">
      <alignment horizontal="center" vertical="top" wrapText="1"/>
      <protection hidden="1"/>
    </xf>
    <xf numFmtId="49" fontId="116" fillId="0" borderId="24" xfId="0" applyNumberFormat="1" applyFont="1" applyBorder="1" applyAlignment="1" applyProtection="1">
      <alignment horizontal="right" vertical="center"/>
      <protection hidden="1"/>
    </xf>
    <xf numFmtId="1" fontId="116" fillId="0" borderId="24" xfId="0" applyNumberFormat="1" applyFont="1" applyFill="1" applyBorder="1" applyAlignment="1" applyProtection="1">
      <alignment horizontal="right" vertical="center" wrapText="1"/>
      <protection hidden="1"/>
    </xf>
    <xf numFmtId="1" fontId="116" fillId="0" borderId="24" xfId="0" applyNumberFormat="1" applyFont="1" applyFill="1" applyBorder="1" applyAlignment="1" applyProtection="1">
      <alignment horizontal="center" vertical="center" wrapText="1"/>
      <protection hidden="1"/>
    </xf>
    <xf numFmtId="170" fontId="116" fillId="0" borderId="14" xfId="0" applyNumberFormat="1" applyFont="1" applyFill="1" applyBorder="1" applyAlignment="1" applyProtection="1">
      <alignment vertical="center"/>
      <protection locked="0" hidden="1"/>
    </xf>
    <xf numFmtId="170" fontId="116" fillId="0" borderId="24" xfId="0" applyNumberFormat="1" applyFont="1" applyBorder="1" applyAlignment="1" applyProtection="1">
      <alignment horizontal="right" vertical="center"/>
      <protection hidden="1"/>
    </xf>
    <xf numFmtId="170" fontId="116" fillId="0" borderId="122" xfId="0" applyNumberFormat="1" applyFont="1" applyBorder="1" applyAlignment="1" applyProtection="1">
      <alignment horizontal="right" vertical="center"/>
      <protection hidden="1"/>
    </xf>
    <xf numFmtId="0" fontId="116" fillId="0" borderId="136" xfId="0" applyFont="1" applyBorder="1" applyAlignment="1" applyProtection="1">
      <alignment wrapText="1"/>
      <protection hidden="1"/>
    </xf>
    <xf numFmtId="0" fontId="116" fillId="0" borderId="136" xfId="0" applyFont="1" applyBorder="1" applyAlignment="1" applyProtection="1">
      <alignment horizontal="right"/>
      <protection hidden="1"/>
    </xf>
    <xf numFmtId="0" fontId="116" fillId="0" borderId="136" xfId="0" applyFont="1" applyBorder="1" applyProtection="1">
      <protection locked="0" hidden="1"/>
    </xf>
    <xf numFmtId="1" fontId="116" fillId="0" borderId="136" xfId="0" applyNumberFormat="1" applyFont="1" applyFill="1" applyBorder="1" applyAlignment="1" applyProtection="1">
      <alignment vertical="center"/>
      <protection hidden="1"/>
    </xf>
    <xf numFmtId="170" fontId="116" fillId="0" borderId="10" xfId="0" applyNumberFormat="1" applyFont="1" applyFill="1" applyBorder="1" applyAlignment="1" applyProtection="1">
      <alignment vertical="center"/>
      <protection locked="0" hidden="1"/>
    </xf>
    <xf numFmtId="1" fontId="116" fillId="0" borderId="123" xfId="0" applyNumberFormat="1" applyFont="1" applyFill="1" applyBorder="1" applyAlignment="1" applyProtection="1">
      <alignment vertical="center"/>
      <protection hidden="1"/>
    </xf>
    <xf numFmtId="1" fontId="116" fillId="0" borderId="24" xfId="0" applyNumberFormat="1" applyFont="1" applyFill="1" applyBorder="1" applyAlignment="1" applyProtection="1">
      <alignment vertical="center"/>
      <protection hidden="1"/>
    </xf>
    <xf numFmtId="170" fontId="116" fillId="0" borderId="22" xfId="0" applyNumberFormat="1" applyFont="1" applyFill="1" applyBorder="1" applyAlignment="1" applyProtection="1">
      <alignment vertical="center"/>
      <protection locked="0" hidden="1"/>
    </xf>
    <xf numFmtId="0" fontId="114" fillId="0" borderId="1" xfId="0" applyFont="1" applyBorder="1" applyAlignment="1" applyProtection="1">
      <alignment horizontal="center" vertical="top"/>
      <protection hidden="1"/>
    </xf>
    <xf numFmtId="49" fontId="0" fillId="0" borderId="8" xfId="0" applyNumberFormat="1" applyBorder="1" applyProtection="1">
      <protection hidden="1"/>
    </xf>
    <xf numFmtId="49" fontId="113" fillId="0" borderId="8" xfId="0" applyNumberFormat="1" applyFont="1" applyBorder="1" applyAlignment="1" applyProtection="1">
      <alignment vertical="top"/>
      <protection hidden="1"/>
    </xf>
    <xf numFmtId="49" fontId="113" fillId="0" borderId="8" xfId="0" applyNumberFormat="1" applyFont="1" applyBorder="1" applyAlignment="1" applyProtection="1">
      <alignment vertical="top"/>
      <protection locked="0" hidden="1"/>
    </xf>
    <xf numFmtId="0" fontId="113" fillId="0" borderId="8" xfId="0" applyFont="1" applyFill="1" applyBorder="1" applyAlignment="1" applyProtection="1">
      <alignment vertical="center"/>
      <protection hidden="1"/>
    </xf>
    <xf numFmtId="49" fontId="113" fillId="0" borderId="8" xfId="0" applyNumberFormat="1" applyFont="1" applyBorder="1" applyAlignment="1" applyProtection="1">
      <alignment vertical="center"/>
      <protection hidden="1"/>
    </xf>
    <xf numFmtId="49" fontId="113" fillId="0" borderId="1" xfId="0" applyNumberFormat="1" applyFont="1" applyBorder="1" applyAlignment="1" applyProtection="1">
      <alignment vertical="top"/>
      <protection hidden="1"/>
    </xf>
    <xf numFmtId="170" fontId="113" fillId="0" borderId="8" xfId="0" applyNumberFormat="1" applyFont="1" applyBorder="1" applyAlignment="1" applyProtection="1">
      <alignment vertical="center"/>
      <protection hidden="1"/>
    </xf>
    <xf numFmtId="0" fontId="0" fillId="0" borderId="8" xfId="0" applyBorder="1" applyProtection="1">
      <protection locked="0" hidden="1"/>
    </xf>
    <xf numFmtId="170" fontId="114" fillId="0" borderId="2" xfId="0" applyNumberFormat="1" applyFont="1" applyBorder="1" applyAlignment="1" applyProtection="1">
      <alignment vertical="center"/>
      <protection hidden="1"/>
    </xf>
    <xf numFmtId="170" fontId="114" fillId="0" borderId="8" xfId="0" applyNumberFormat="1" applyFont="1" applyBorder="1" applyAlignment="1" applyProtection="1">
      <alignment vertical="center"/>
      <protection hidden="1"/>
    </xf>
    <xf numFmtId="170" fontId="113" fillId="0" borderId="2" xfId="0" applyNumberFormat="1" applyFont="1" applyBorder="1" applyAlignment="1" applyProtection="1">
      <alignment vertical="center"/>
      <protection hidden="1"/>
    </xf>
    <xf numFmtId="0" fontId="114" fillId="19" borderId="4" xfId="0" applyFont="1" applyFill="1" applyBorder="1" applyAlignment="1" applyProtection="1">
      <alignment horizontal="center" vertical="top"/>
      <protection hidden="1"/>
    </xf>
    <xf numFmtId="0" fontId="114" fillId="19" borderId="78" xfId="0" applyFont="1" applyFill="1" applyBorder="1" applyAlignment="1" applyProtection="1">
      <alignment horizontal="center" vertical="top"/>
      <protection hidden="1"/>
    </xf>
    <xf numFmtId="49" fontId="113" fillId="19" borderId="78" xfId="0" applyNumberFormat="1" applyFont="1" applyFill="1" applyBorder="1" applyAlignment="1" applyProtection="1">
      <alignment vertical="top"/>
      <protection hidden="1"/>
    </xf>
    <xf numFmtId="49" fontId="113" fillId="19" borderId="78" xfId="0" applyNumberFormat="1" applyFont="1" applyFill="1" applyBorder="1" applyAlignment="1" applyProtection="1">
      <alignment vertical="top"/>
      <protection locked="0" hidden="1"/>
    </xf>
    <xf numFmtId="0" fontId="114" fillId="19" borderId="78" xfId="0" applyFont="1" applyFill="1" applyBorder="1" applyAlignment="1" applyProtection="1">
      <alignment vertical="center"/>
      <protection hidden="1"/>
    </xf>
    <xf numFmtId="49" fontId="114" fillId="19" borderId="78" xfId="0" applyNumberFormat="1" applyFont="1" applyFill="1" applyBorder="1" applyAlignment="1" applyProtection="1">
      <alignment vertical="center"/>
      <protection hidden="1"/>
    </xf>
    <xf numFmtId="170" fontId="114" fillId="19" borderId="78" xfId="0" applyNumberFormat="1" applyFont="1" applyFill="1" applyBorder="1" applyAlignment="1" applyProtection="1">
      <alignment vertical="center"/>
      <protection hidden="1"/>
    </xf>
    <xf numFmtId="170" fontId="113" fillId="19" borderId="79" xfId="0" applyNumberFormat="1" applyFont="1" applyFill="1" applyBorder="1" applyAlignment="1" applyProtection="1">
      <alignment vertical="center"/>
      <protection hidden="1"/>
    </xf>
    <xf numFmtId="0" fontId="114" fillId="0" borderId="0" xfId="0" applyFont="1" applyBorder="1" applyAlignment="1" applyProtection="1">
      <alignment horizontal="center" vertical="top"/>
      <protection hidden="1"/>
    </xf>
    <xf numFmtId="49" fontId="0" fillId="0" borderId="0" xfId="0" applyNumberFormat="1" applyBorder="1" applyProtection="1">
      <protection hidden="1"/>
    </xf>
    <xf numFmtId="49" fontId="113" fillId="0" borderId="0" xfId="0" applyNumberFormat="1" applyFont="1" applyBorder="1" applyAlignment="1" applyProtection="1">
      <alignment vertical="top"/>
      <protection hidden="1"/>
    </xf>
    <xf numFmtId="49" fontId="113" fillId="0" borderId="0" xfId="0" applyNumberFormat="1" applyFont="1" applyBorder="1" applyAlignment="1" applyProtection="1">
      <alignment vertical="top"/>
      <protection locked="0" hidden="1"/>
    </xf>
    <xf numFmtId="0" fontId="113" fillId="0" borderId="0" xfId="0" applyFont="1" applyFill="1" applyBorder="1" applyAlignment="1" applyProtection="1">
      <alignment vertical="center"/>
      <protection hidden="1"/>
    </xf>
    <xf numFmtId="49" fontId="113" fillId="0" borderId="0" xfId="0" applyNumberFormat="1" applyFont="1" applyBorder="1" applyAlignment="1" applyProtection="1">
      <alignment vertical="center"/>
      <protection hidden="1"/>
    </xf>
    <xf numFmtId="170" fontId="114" fillId="0" borderId="0" xfId="0" applyNumberFormat="1" applyFont="1" applyBorder="1" applyAlignment="1" applyProtection="1">
      <alignment vertical="center"/>
      <protection hidden="1"/>
    </xf>
    <xf numFmtId="0" fontId="0" fillId="0" borderId="0" xfId="0" applyBorder="1" applyProtection="1">
      <protection locked="0" hidden="1"/>
    </xf>
    <xf numFmtId="170" fontId="113" fillId="0" borderId="0" xfId="0" applyNumberFormat="1" applyFont="1" applyBorder="1" applyAlignment="1" applyProtection="1">
      <alignment vertical="center"/>
      <protection hidden="1"/>
    </xf>
    <xf numFmtId="49" fontId="0" fillId="0" borderId="0" xfId="0" applyNumberFormat="1" applyProtection="1">
      <protection hidden="1"/>
    </xf>
    <xf numFmtId="171" fontId="110" fillId="19" borderId="2" xfId="0" applyNumberFormat="1" applyFont="1" applyFill="1" applyBorder="1" applyAlignment="1" applyProtection="1">
      <alignment horizontal="left"/>
      <protection hidden="1"/>
    </xf>
    <xf numFmtId="0" fontId="113" fillId="0" borderId="133" xfId="0" applyFont="1" applyBorder="1" applyAlignment="1" applyProtection="1">
      <alignment horizontal="center"/>
      <protection hidden="1"/>
    </xf>
    <xf numFmtId="0" fontId="117" fillId="0" borderId="11" xfId="0" applyFont="1" applyBorder="1"/>
    <xf numFmtId="0" fontId="117" fillId="0" borderId="13" xfId="0" applyFont="1" applyBorder="1"/>
    <xf numFmtId="0" fontId="115" fillId="0" borderId="13" xfId="0" applyFont="1" applyBorder="1" applyProtection="1">
      <protection hidden="1"/>
    </xf>
    <xf numFmtId="0" fontId="115" fillId="0" borderId="122" xfId="0" applyFont="1" applyBorder="1" applyProtection="1">
      <protection hidden="1"/>
    </xf>
    <xf numFmtId="49" fontId="116" fillId="0" borderId="24" xfId="0" applyNumberFormat="1" applyFont="1" applyBorder="1" applyAlignment="1" applyProtection="1">
      <alignment vertical="top" wrapText="1"/>
      <protection hidden="1"/>
    </xf>
    <xf numFmtId="49" fontId="116" fillId="0" borderId="24" xfId="0" applyNumberFormat="1" applyFont="1" applyBorder="1" applyAlignment="1" applyProtection="1">
      <alignment horizontal="right" vertical="top" wrapText="1"/>
      <protection hidden="1"/>
    </xf>
    <xf numFmtId="49" fontId="116" fillId="0" borderId="24" xfId="0" applyNumberFormat="1" applyFont="1" applyBorder="1" applyAlignment="1" applyProtection="1">
      <alignment vertical="top" wrapText="1"/>
      <protection locked="0" hidden="1"/>
    </xf>
    <xf numFmtId="0" fontId="114" fillId="0" borderId="4" xfId="0" applyFont="1" applyBorder="1" applyAlignment="1" applyProtection="1">
      <alignment horizontal="center" vertical="top"/>
      <protection hidden="1"/>
    </xf>
    <xf numFmtId="0" fontId="114" fillId="0" borderId="78" xfId="0" applyFont="1" applyBorder="1" applyAlignment="1" applyProtection="1">
      <alignment horizontal="center" vertical="top"/>
      <protection hidden="1"/>
    </xf>
    <xf numFmtId="49" fontId="113" fillId="0" borderId="78" xfId="0" applyNumberFormat="1" applyFont="1" applyBorder="1" applyAlignment="1" applyProtection="1">
      <alignment vertical="top"/>
      <protection hidden="1"/>
    </xf>
    <xf numFmtId="49" fontId="113" fillId="0" borderId="78" xfId="0" applyNumberFormat="1" applyFont="1" applyBorder="1" applyAlignment="1" applyProtection="1">
      <alignment vertical="top"/>
      <protection locked="0" hidden="1"/>
    </xf>
    <xf numFmtId="0" fontId="113" fillId="0" borderId="78" xfId="0" applyFont="1" applyFill="1" applyBorder="1" applyAlignment="1" applyProtection="1">
      <alignment vertical="center"/>
      <protection hidden="1"/>
    </xf>
    <xf numFmtId="49" fontId="113" fillId="0" borderId="78" xfId="0" applyNumberFormat="1" applyFont="1" applyBorder="1" applyAlignment="1" applyProtection="1">
      <alignment vertical="center"/>
      <protection hidden="1"/>
    </xf>
    <xf numFmtId="170" fontId="113" fillId="0" borderId="78" xfId="0" applyNumberFormat="1" applyFont="1" applyBorder="1" applyAlignment="1" applyProtection="1">
      <alignment vertical="center"/>
      <protection hidden="1"/>
    </xf>
    <xf numFmtId="170" fontId="114" fillId="0" borderId="78" xfId="0" applyNumberFormat="1" applyFont="1" applyBorder="1" applyAlignment="1" applyProtection="1">
      <alignment vertical="center"/>
      <protection hidden="1"/>
    </xf>
    <xf numFmtId="170" fontId="114" fillId="0" borderId="79" xfId="0" applyNumberFormat="1" applyFont="1" applyBorder="1" applyAlignment="1" applyProtection="1">
      <alignment vertical="center"/>
      <protection hidden="1"/>
    </xf>
    <xf numFmtId="170" fontId="113" fillId="0" borderId="79" xfId="0" applyNumberFormat="1" applyFont="1" applyBorder="1" applyAlignment="1" applyProtection="1">
      <alignment vertical="center"/>
      <protection hidden="1"/>
    </xf>
    <xf numFmtId="171" fontId="110" fillId="19" borderId="8" xfId="0" applyNumberFormat="1" applyFont="1" applyFill="1" applyBorder="1" applyAlignment="1" applyProtection="1">
      <alignment horizontal="left"/>
      <protection hidden="1"/>
    </xf>
    <xf numFmtId="0" fontId="114" fillId="0" borderId="136" xfId="73" applyFont="1" applyBorder="1" applyAlignment="1" applyProtection="1">
      <alignment horizontal="center"/>
      <protection hidden="1"/>
    </xf>
    <xf numFmtId="49" fontId="116" fillId="0" borderId="136" xfId="0" applyNumberFormat="1" applyFont="1" applyBorder="1" applyAlignment="1" applyProtection="1">
      <alignment vertical="top" wrapText="1"/>
      <protection hidden="1"/>
    </xf>
    <xf numFmtId="49" fontId="116" fillId="0" borderId="136" xfId="0" applyNumberFormat="1" applyFont="1" applyBorder="1" applyAlignment="1" applyProtection="1">
      <alignment horizontal="right" vertical="top" wrapText="1"/>
      <protection hidden="1"/>
    </xf>
    <xf numFmtId="49" fontId="116" fillId="0" borderId="136" xfId="0" applyNumberFormat="1" applyFont="1" applyBorder="1" applyAlignment="1" applyProtection="1">
      <alignment vertical="top" wrapText="1"/>
      <protection locked="0" hidden="1"/>
    </xf>
    <xf numFmtId="0" fontId="114" fillId="0" borderId="38" xfId="73" applyFont="1" applyBorder="1" applyAlignment="1" applyProtection="1">
      <alignment horizontal="center"/>
      <protection hidden="1"/>
    </xf>
    <xf numFmtId="49" fontId="116" fillId="0" borderId="38" xfId="0" applyNumberFormat="1" applyFont="1" applyBorder="1" applyAlignment="1" applyProtection="1">
      <alignment vertical="top" wrapText="1"/>
      <protection hidden="1"/>
    </xf>
    <xf numFmtId="49" fontId="116" fillId="0" borderId="38" xfId="0" applyNumberFormat="1" applyFont="1" applyBorder="1" applyAlignment="1" applyProtection="1">
      <alignment horizontal="right" vertical="top" wrapText="1"/>
      <protection hidden="1"/>
    </xf>
    <xf numFmtId="49" fontId="116" fillId="0" borderId="38" xfId="0" applyNumberFormat="1" applyFont="1" applyBorder="1" applyAlignment="1" applyProtection="1">
      <alignment vertical="top" wrapText="1"/>
      <protection locked="0" hidden="1"/>
    </xf>
    <xf numFmtId="0" fontId="114" fillId="0" borderId="68" xfId="73" applyFont="1" applyBorder="1" applyAlignment="1" applyProtection="1">
      <alignment horizontal="center"/>
      <protection hidden="1"/>
    </xf>
    <xf numFmtId="49" fontId="116" fillId="0" borderId="68" xfId="0" applyNumberFormat="1" applyFont="1" applyBorder="1" applyAlignment="1" applyProtection="1">
      <alignment vertical="top" wrapText="1"/>
      <protection hidden="1"/>
    </xf>
    <xf numFmtId="49" fontId="116" fillId="0" borderId="68" xfId="0" applyNumberFormat="1" applyFont="1" applyBorder="1" applyAlignment="1" applyProtection="1">
      <alignment horizontal="right" vertical="top" wrapText="1"/>
      <protection hidden="1"/>
    </xf>
    <xf numFmtId="49" fontId="116" fillId="0" borderId="68" xfId="0" applyNumberFormat="1" applyFont="1" applyBorder="1" applyAlignment="1" applyProtection="1">
      <alignment vertical="top" wrapText="1"/>
      <protection locked="0" hidden="1"/>
    </xf>
    <xf numFmtId="3" fontId="114" fillId="0" borderId="28" xfId="73" applyNumberFormat="1" applyFont="1" applyBorder="1" applyAlignment="1" applyProtection="1">
      <alignment horizontal="center"/>
      <protection hidden="1"/>
    </xf>
    <xf numFmtId="0" fontId="116" fillId="0" borderId="38" xfId="73" applyFont="1" applyBorder="1" applyAlignment="1" applyProtection="1">
      <alignment wrapText="1"/>
      <protection hidden="1"/>
    </xf>
    <xf numFmtId="0" fontId="114" fillId="0" borderId="38" xfId="73" applyFont="1" applyBorder="1" applyAlignment="1" applyProtection="1">
      <alignment horizontal="right" wrapText="1"/>
      <protection hidden="1"/>
    </xf>
    <xf numFmtId="0" fontId="114" fillId="0" borderId="38" xfId="73" applyFont="1" applyBorder="1" applyAlignment="1" applyProtection="1">
      <alignment wrapText="1"/>
      <protection locked="0" hidden="1"/>
    </xf>
    <xf numFmtId="49" fontId="116" fillId="0" borderId="38" xfId="0" applyNumberFormat="1" applyFont="1" applyBorder="1" applyAlignment="1" applyProtection="1">
      <alignment horizontal="center" vertical="top" wrapText="1"/>
      <protection hidden="1"/>
    </xf>
    <xf numFmtId="49" fontId="116" fillId="0" borderId="38" xfId="0" applyNumberFormat="1" applyFont="1" applyBorder="1" applyAlignment="1" applyProtection="1">
      <alignment horizontal="right" vertical="center"/>
      <protection hidden="1"/>
    </xf>
    <xf numFmtId="1" fontId="116" fillId="0" borderId="38" xfId="0" applyNumberFormat="1" applyFont="1" applyFill="1" applyBorder="1" applyAlignment="1" applyProtection="1">
      <alignment horizontal="right" vertical="center" wrapText="1"/>
      <protection hidden="1"/>
    </xf>
    <xf numFmtId="1" fontId="116" fillId="0" borderId="38" xfId="0" applyNumberFormat="1" applyFont="1" applyFill="1" applyBorder="1" applyAlignment="1" applyProtection="1">
      <alignment horizontal="center" vertical="center" wrapText="1"/>
      <protection hidden="1"/>
    </xf>
    <xf numFmtId="170" fontId="116" fillId="0" borderId="38" xfId="0" applyNumberFormat="1" applyFont="1" applyBorder="1" applyAlignment="1" applyProtection="1">
      <alignment horizontal="right" vertical="center"/>
      <protection hidden="1"/>
    </xf>
    <xf numFmtId="170" fontId="116" fillId="0" borderId="39" xfId="0" applyNumberFormat="1" applyFont="1" applyBorder="1" applyAlignment="1" applyProtection="1">
      <alignment horizontal="right" vertical="center"/>
      <protection hidden="1"/>
    </xf>
    <xf numFmtId="0" fontId="114" fillId="0" borderId="123" xfId="73" applyFont="1" applyBorder="1" applyAlignment="1" applyProtection="1">
      <alignment horizontal="center"/>
      <protection hidden="1"/>
    </xf>
    <xf numFmtId="0" fontId="114" fillId="0" borderId="123" xfId="73" applyFont="1" applyBorder="1" applyAlignment="1" applyProtection="1">
      <alignment horizontal="right" wrapText="1"/>
      <protection hidden="1"/>
    </xf>
    <xf numFmtId="0" fontId="114" fillId="0" borderId="123" xfId="73" applyFont="1" applyBorder="1" applyAlignment="1" applyProtection="1">
      <alignment wrapText="1"/>
      <protection locked="0" hidden="1"/>
    </xf>
    <xf numFmtId="0" fontId="114" fillId="0" borderId="126" xfId="73" applyFont="1" applyBorder="1" applyAlignment="1" applyProtection="1">
      <alignment horizontal="center"/>
      <protection hidden="1"/>
    </xf>
    <xf numFmtId="0" fontId="116" fillId="0" borderId="126" xfId="74" applyFont="1" applyBorder="1" applyAlignment="1" applyProtection="1">
      <alignment wrapText="1"/>
      <protection hidden="1"/>
    </xf>
    <xf numFmtId="0" fontId="116" fillId="0" borderId="126" xfId="74" applyFont="1" applyBorder="1" applyAlignment="1" applyProtection="1">
      <alignment horizontal="right"/>
      <protection hidden="1"/>
    </xf>
    <xf numFmtId="0" fontId="116" fillId="0" borderId="126" xfId="74" applyFont="1" applyBorder="1" applyProtection="1">
      <protection locked="0" hidden="1"/>
    </xf>
    <xf numFmtId="170" fontId="116" fillId="0" borderId="135" xfId="0" applyNumberFormat="1" applyFont="1" applyFill="1" applyBorder="1" applyAlignment="1" applyProtection="1">
      <alignment vertical="center"/>
      <protection locked="0" hidden="1"/>
    </xf>
    <xf numFmtId="170" fontId="116" fillId="0" borderId="126" xfId="0" applyNumberFormat="1" applyFont="1" applyBorder="1" applyAlignment="1" applyProtection="1">
      <alignment horizontal="right" vertical="center"/>
      <protection hidden="1"/>
    </xf>
    <xf numFmtId="170" fontId="116" fillId="0" borderId="137" xfId="0" applyNumberFormat="1" applyFont="1" applyBorder="1" applyAlignment="1" applyProtection="1">
      <alignment horizontal="right" vertical="center"/>
      <protection hidden="1"/>
    </xf>
    <xf numFmtId="0" fontId="114" fillId="0" borderId="8" xfId="0" applyFont="1" applyBorder="1" applyAlignment="1" applyProtection="1">
      <alignment horizontal="center" vertical="top"/>
      <protection hidden="1"/>
    </xf>
    <xf numFmtId="3" fontId="114" fillId="0" borderId="22" xfId="73" applyNumberFormat="1" applyFont="1" applyBorder="1" applyAlignment="1" applyProtection="1">
      <alignment horizontal="center"/>
      <protection hidden="1"/>
    </xf>
    <xf numFmtId="0" fontId="116" fillId="0" borderId="126" xfId="0" applyFont="1" applyBorder="1" applyAlignment="1" applyProtection="1">
      <alignment horizontal="right"/>
      <protection hidden="1"/>
    </xf>
    <xf numFmtId="0" fontId="116" fillId="0" borderId="126" xfId="0" applyFont="1" applyBorder="1" applyProtection="1">
      <protection locked="0" hidden="1"/>
    </xf>
    <xf numFmtId="0" fontId="114" fillId="0" borderId="24" xfId="73" applyFont="1" applyBorder="1" applyAlignment="1" applyProtection="1">
      <alignment horizontal="center"/>
      <protection hidden="1"/>
    </xf>
    <xf numFmtId="0" fontId="116" fillId="0" borderId="24" xfId="74" applyFont="1" applyBorder="1" applyAlignment="1" applyProtection="1">
      <alignment wrapText="1"/>
      <protection hidden="1"/>
    </xf>
    <xf numFmtId="0" fontId="116" fillId="0" borderId="24" xfId="74" applyFont="1" applyBorder="1" applyAlignment="1" applyProtection="1">
      <alignment horizontal="right"/>
      <protection hidden="1"/>
    </xf>
    <xf numFmtId="0" fontId="116" fillId="0" borderId="24" xfId="74" applyFont="1" applyBorder="1" applyProtection="1">
      <protection locked="0" hidden="1"/>
    </xf>
    <xf numFmtId="3" fontId="114" fillId="0" borderId="19" xfId="73" applyNumberFormat="1" applyFont="1" applyBorder="1" applyAlignment="1" applyProtection="1">
      <alignment horizontal="center"/>
      <protection hidden="1"/>
    </xf>
    <xf numFmtId="0" fontId="114" fillId="0" borderId="41" xfId="73" applyFont="1" applyBorder="1" applyAlignment="1" applyProtection="1">
      <alignment horizontal="center"/>
      <protection hidden="1"/>
    </xf>
    <xf numFmtId="0" fontId="116" fillId="0" borderId="41" xfId="0" applyFont="1" applyBorder="1" applyAlignment="1" applyProtection="1">
      <alignment wrapText="1"/>
      <protection hidden="1"/>
    </xf>
    <xf numFmtId="0" fontId="116" fillId="0" borderId="41" xfId="0" applyFont="1" applyBorder="1" applyAlignment="1" applyProtection="1">
      <alignment horizontal="right"/>
      <protection hidden="1"/>
    </xf>
    <xf numFmtId="0" fontId="116" fillId="0" borderId="41" xfId="0" applyFont="1" applyBorder="1" applyProtection="1">
      <protection locked="0" hidden="1"/>
    </xf>
    <xf numFmtId="49" fontId="116" fillId="0" borderId="41" xfId="0" applyNumberFormat="1" applyFont="1" applyBorder="1" applyAlignment="1" applyProtection="1">
      <alignment horizontal="center" vertical="top" wrapText="1"/>
      <protection hidden="1"/>
    </xf>
    <xf numFmtId="49" fontId="116" fillId="0" borderId="41" xfId="0" applyNumberFormat="1" applyFont="1" applyBorder="1" applyAlignment="1" applyProtection="1">
      <alignment horizontal="right" vertical="center"/>
      <protection hidden="1"/>
    </xf>
    <xf numFmtId="1" fontId="116" fillId="0" borderId="41" xfId="0" applyNumberFormat="1" applyFont="1" applyFill="1" applyBorder="1" applyAlignment="1" applyProtection="1">
      <alignment vertical="center"/>
      <protection hidden="1"/>
    </xf>
    <xf numFmtId="1" fontId="116" fillId="0" borderId="41" xfId="0" applyNumberFormat="1" applyFont="1" applyFill="1" applyBorder="1" applyAlignment="1" applyProtection="1">
      <alignment horizontal="center" vertical="center"/>
      <protection hidden="1"/>
    </xf>
    <xf numFmtId="170" fontId="116" fillId="0" borderId="41" xfId="0" applyNumberFormat="1" applyFont="1" applyFill="1" applyBorder="1" applyAlignment="1" applyProtection="1">
      <alignment horizontal="right" vertical="center"/>
      <protection locked="0" hidden="1"/>
    </xf>
    <xf numFmtId="170" fontId="116" fillId="0" borderId="41" xfId="0" applyNumberFormat="1" applyFont="1" applyBorder="1" applyAlignment="1" applyProtection="1">
      <alignment horizontal="right" vertical="center"/>
      <protection hidden="1"/>
    </xf>
    <xf numFmtId="170" fontId="116" fillId="0" borderId="18" xfId="0" applyNumberFormat="1" applyFont="1" applyBorder="1" applyAlignment="1" applyProtection="1">
      <alignment horizontal="right" vertical="center"/>
      <protection hidden="1"/>
    </xf>
    <xf numFmtId="0" fontId="110" fillId="19" borderId="8" xfId="0" applyFont="1" applyFill="1" applyBorder="1" applyAlignment="1" applyProtection="1">
      <alignment horizontal="left"/>
      <protection hidden="1"/>
    </xf>
    <xf numFmtId="0" fontId="100" fillId="0" borderId="73" xfId="1" applyNumberFormat="1" applyFont="1" applyFill="1" applyBorder="1" applyAlignment="1" applyProtection="1">
      <alignment horizontal="center" vertical="center"/>
    </xf>
    <xf numFmtId="0" fontId="114" fillId="0" borderId="115" xfId="73" applyFont="1" applyBorder="1" applyAlignment="1" applyProtection="1">
      <alignment horizontal="center"/>
      <protection hidden="1"/>
    </xf>
    <xf numFmtId="0" fontId="116" fillId="0" borderId="115" xfId="73" applyFont="1" applyBorder="1" applyAlignment="1" applyProtection="1">
      <alignment wrapText="1"/>
      <protection hidden="1"/>
    </xf>
    <xf numFmtId="49" fontId="116" fillId="0" borderId="115" xfId="74" applyNumberFormat="1" applyFont="1" applyBorder="1" applyAlignment="1" applyProtection="1">
      <alignment horizontal="right" vertical="top" wrapText="1"/>
      <protection hidden="1"/>
    </xf>
    <xf numFmtId="49" fontId="116" fillId="0" borderId="115" xfId="74" applyNumberFormat="1" applyFont="1" applyBorder="1" applyAlignment="1" applyProtection="1">
      <alignment vertical="top" wrapText="1"/>
      <protection locked="0" hidden="1"/>
    </xf>
    <xf numFmtId="49" fontId="116" fillId="0" borderId="115" xfId="0" applyNumberFormat="1" applyFont="1" applyBorder="1" applyAlignment="1" applyProtection="1">
      <alignment horizontal="center" vertical="top" wrapText="1"/>
      <protection hidden="1"/>
    </xf>
    <xf numFmtId="49" fontId="116" fillId="0" borderId="115" xfId="0" applyNumberFormat="1" applyFont="1" applyBorder="1" applyAlignment="1" applyProtection="1">
      <alignment horizontal="right" vertical="center"/>
      <protection hidden="1"/>
    </xf>
    <xf numFmtId="1" fontId="116" fillId="0" borderId="115" xfId="0" applyNumberFormat="1" applyFont="1" applyFill="1" applyBorder="1" applyAlignment="1" applyProtection="1">
      <alignment horizontal="right" vertical="center" wrapText="1"/>
      <protection hidden="1"/>
    </xf>
    <xf numFmtId="1" fontId="116" fillId="0" borderId="115" xfId="0" applyNumberFormat="1" applyFont="1" applyFill="1" applyBorder="1" applyAlignment="1" applyProtection="1">
      <alignment horizontal="center" vertical="center" wrapText="1"/>
      <protection hidden="1"/>
    </xf>
    <xf numFmtId="49" fontId="116" fillId="0" borderId="115" xfId="0" applyNumberFormat="1" applyFont="1" applyBorder="1" applyAlignment="1" applyProtection="1">
      <alignment vertical="top" wrapText="1"/>
      <protection hidden="1"/>
    </xf>
    <xf numFmtId="49" fontId="116" fillId="0" borderId="115" xfId="0" applyNumberFormat="1" applyFont="1" applyBorder="1" applyAlignment="1" applyProtection="1">
      <alignment horizontal="right" vertical="top" wrapText="1"/>
      <protection hidden="1"/>
    </xf>
    <xf numFmtId="49" fontId="116" fillId="0" borderId="115" xfId="0" applyNumberFormat="1" applyFont="1" applyBorder="1" applyAlignment="1" applyProtection="1">
      <alignment vertical="top" wrapText="1"/>
      <protection locked="0" hidden="1"/>
    </xf>
    <xf numFmtId="49" fontId="116" fillId="0" borderId="115" xfId="74" applyNumberFormat="1" applyFont="1" applyBorder="1" applyAlignment="1" applyProtection="1">
      <alignment vertical="top" wrapText="1"/>
      <protection hidden="1"/>
    </xf>
    <xf numFmtId="0" fontId="116" fillId="0" borderId="115" xfId="74" applyFont="1" applyBorder="1" applyAlignment="1" applyProtection="1">
      <alignment wrapText="1"/>
      <protection hidden="1"/>
    </xf>
    <xf numFmtId="0" fontId="116" fillId="0" borderId="115" xfId="0" applyFont="1" applyBorder="1" applyAlignment="1" applyProtection="1">
      <alignment horizontal="right"/>
      <protection hidden="1"/>
    </xf>
    <xf numFmtId="0" fontId="116" fillId="0" borderId="115" xfId="0" applyFont="1" applyBorder="1" applyProtection="1">
      <protection locked="0" hidden="1"/>
    </xf>
    <xf numFmtId="0" fontId="116" fillId="0" borderId="115" xfId="0" applyNumberFormat="1" applyFont="1" applyFill="1" applyBorder="1" applyAlignment="1" applyProtection="1">
      <alignment horizontal="right" vertical="center" wrapText="1"/>
      <protection hidden="1"/>
    </xf>
    <xf numFmtId="0" fontId="116" fillId="0" borderId="115" xfId="0" applyFont="1" applyBorder="1" applyAlignment="1" applyProtection="1">
      <alignment wrapText="1"/>
      <protection hidden="1"/>
    </xf>
    <xf numFmtId="0" fontId="116" fillId="0" borderId="115" xfId="74" applyFont="1" applyBorder="1" applyAlignment="1" applyProtection="1">
      <alignment horizontal="right"/>
      <protection hidden="1"/>
    </xf>
    <xf numFmtId="0" fontId="116" fillId="0" borderId="115" xfId="74" applyFont="1" applyBorder="1" applyProtection="1">
      <protection locked="0" hidden="1"/>
    </xf>
    <xf numFmtId="1" fontId="116" fillId="0" borderId="115" xfId="0" applyNumberFormat="1" applyFont="1" applyFill="1" applyBorder="1" applyAlignment="1" applyProtection="1">
      <alignment vertical="center"/>
      <protection hidden="1"/>
    </xf>
    <xf numFmtId="0" fontId="114" fillId="0" borderId="115" xfId="73" applyFont="1" applyBorder="1" applyAlignment="1" applyProtection="1">
      <alignment horizontal="right" wrapText="1"/>
      <protection hidden="1"/>
    </xf>
    <xf numFmtId="0" fontId="114" fillId="0" borderId="115" xfId="73" applyFont="1" applyBorder="1" applyAlignment="1" applyProtection="1">
      <alignment wrapText="1"/>
      <protection locked="0" hidden="1"/>
    </xf>
    <xf numFmtId="3" fontId="114" fillId="0" borderId="10" xfId="75" applyNumberFormat="1" applyFont="1" applyBorder="1" applyAlignment="1" applyProtection="1">
      <alignment horizontal="center"/>
      <protection hidden="1"/>
    </xf>
    <xf numFmtId="0" fontId="114" fillId="0" borderId="136" xfId="75" applyFont="1" applyBorder="1" applyAlignment="1" applyProtection="1">
      <alignment horizontal="center"/>
      <protection hidden="1"/>
    </xf>
    <xf numFmtId="0" fontId="116" fillId="0" borderId="136" xfId="75" applyFont="1" applyBorder="1" applyAlignment="1" applyProtection="1">
      <alignment wrapText="1"/>
      <protection hidden="1"/>
    </xf>
    <xf numFmtId="0" fontId="114" fillId="0" borderId="136" xfId="75" applyFont="1" applyBorder="1" applyAlignment="1" applyProtection="1">
      <alignment horizontal="right" wrapText="1"/>
      <protection hidden="1"/>
    </xf>
    <xf numFmtId="0" fontId="114" fillId="0" borderId="136" xfId="75" applyFont="1" applyBorder="1" applyAlignment="1" applyProtection="1">
      <alignment wrapText="1"/>
      <protection locked="0" hidden="1"/>
    </xf>
    <xf numFmtId="3" fontId="114" fillId="0" borderId="12" xfId="75" applyNumberFormat="1" applyFont="1" applyBorder="1" applyAlignment="1" applyProtection="1">
      <alignment horizontal="center"/>
      <protection hidden="1"/>
    </xf>
    <xf numFmtId="0" fontId="114" fillId="0" borderId="115" xfId="75" applyFont="1" applyBorder="1" applyAlignment="1" applyProtection="1">
      <alignment horizontal="center"/>
      <protection hidden="1"/>
    </xf>
    <xf numFmtId="0" fontId="116" fillId="0" borderId="115" xfId="75" applyFont="1" applyBorder="1" applyAlignment="1" applyProtection="1">
      <alignment wrapText="1"/>
      <protection hidden="1"/>
    </xf>
    <xf numFmtId="0" fontId="114" fillId="0" borderId="115" xfId="75" applyFont="1" applyBorder="1" applyAlignment="1" applyProtection="1">
      <alignment wrapText="1"/>
      <protection locked="0" hidden="1"/>
    </xf>
    <xf numFmtId="0" fontId="114" fillId="0" borderId="115" xfId="73" applyFont="1" applyBorder="1" applyAlignment="1" applyProtection="1">
      <alignment vertical="center" wrapText="1"/>
      <protection locked="0" hidden="1"/>
    </xf>
    <xf numFmtId="3" fontId="114" fillId="0" borderId="14" xfId="75" applyNumberFormat="1" applyFont="1" applyBorder="1" applyAlignment="1" applyProtection="1">
      <alignment horizontal="center"/>
      <protection hidden="1"/>
    </xf>
    <xf numFmtId="0" fontId="114" fillId="0" borderId="24" xfId="75" applyFont="1" applyBorder="1" applyAlignment="1" applyProtection="1">
      <alignment horizontal="center"/>
      <protection hidden="1"/>
    </xf>
    <xf numFmtId="0" fontId="116" fillId="0" borderId="24" xfId="73" applyFont="1" applyBorder="1" applyAlignment="1" applyProtection="1">
      <alignment wrapText="1"/>
      <protection hidden="1"/>
    </xf>
    <xf numFmtId="49" fontId="116" fillId="0" borderId="24" xfId="74" applyNumberFormat="1" applyFont="1" applyBorder="1" applyAlignment="1" applyProtection="1">
      <alignment horizontal="right" vertical="top" wrapText="1"/>
      <protection hidden="1"/>
    </xf>
    <xf numFmtId="49" fontId="116" fillId="0" borderId="24" xfId="74" applyNumberFormat="1" applyFont="1" applyBorder="1" applyAlignment="1" applyProtection="1">
      <alignment vertical="center" wrapText="1"/>
      <protection locked="0" hidden="1"/>
    </xf>
    <xf numFmtId="49" fontId="4" fillId="34" borderId="92" xfId="1" applyNumberFormat="1" applyFont="1" applyFill="1" applyBorder="1" applyAlignment="1" applyProtection="1">
      <alignment horizontal="left" vertical="center"/>
    </xf>
    <xf numFmtId="49" fontId="3" fillId="34" borderId="92" xfId="1" applyNumberFormat="1" applyFont="1" applyFill="1" applyBorder="1" applyAlignment="1" applyProtection="1">
      <alignment horizontal="left" vertical="center"/>
    </xf>
    <xf numFmtId="4" fontId="3" fillId="34" borderId="92" xfId="1" applyNumberFormat="1" applyFont="1" applyFill="1" applyBorder="1" applyAlignment="1" applyProtection="1">
      <alignment horizontal="right" vertical="center"/>
    </xf>
    <xf numFmtId="49" fontId="3" fillId="34" borderId="92" xfId="1" applyNumberFormat="1" applyFont="1" applyFill="1" applyBorder="1" applyAlignment="1" applyProtection="1">
      <alignment horizontal="right" vertical="center"/>
    </xf>
    <xf numFmtId="4" fontId="64" fillId="22" borderId="98" xfId="70" applyNumberFormat="1" applyFont="1" applyFill="1" applyBorder="1" applyAlignment="1"/>
    <xf numFmtId="2" fontId="64" fillId="22" borderId="98" xfId="70" applyNumberFormat="1" applyFont="1" applyFill="1" applyBorder="1" applyAlignment="1"/>
    <xf numFmtId="4" fontId="64" fillId="22" borderId="98" xfId="70" applyNumberFormat="1" applyFont="1" applyFill="1" applyBorder="1" applyAlignment="1" applyProtection="1"/>
    <xf numFmtId="2" fontId="64" fillId="22" borderId="98" xfId="70" applyNumberFormat="1" applyFont="1" applyFill="1" applyBorder="1" applyAlignment="1" applyProtection="1">
      <alignment horizontal="right"/>
    </xf>
    <xf numFmtId="2" fontId="64" fillId="22" borderId="98" xfId="33" applyNumberFormat="1" applyFont="1" applyFill="1" applyBorder="1" applyAlignment="1"/>
    <xf numFmtId="2" fontId="64" fillId="22" borderId="98" xfId="70" applyNumberFormat="1" applyFont="1" applyFill="1" applyBorder="1" applyAlignment="1">
      <alignment horizontal="right"/>
    </xf>
    <xf numFmtId="4" fontId="64" fillId="22" borderId="98" xfId="70" applyNumberFormat="1" applyFont="1" applyFill="1" applyBorder="1" applyAlignment="1" applyProtection="1">
      <alignment horizontal="right"/>
    </xf>
    <xf numFmtId="4" fontId="64" fillId="22" borderId="98" xfId="33" applyNumberFormat="1" applyFont="1" applyFill="1" applyBorder="1" applyAlignment="1" applyProtection="1">
      <alignment horizontal="right"/>
    </xf>
    <xf numFmtId="4" fontId="64" fillId="22" borderId="99" xfId="70" applyNumberFormat="1" applyFont="1" applyFill="1" applyBorder="1" applyAlignment="1">
      <alignment horizontal="right" wrapText="1"/>
    </xf>
    <xf numFmtId="4" fontId="64" fillId="22" borderId="98" xfId="70" applyNumberFormat="1" applyFont="1" applyFill="1" applyBorder="1" applyAlignment="1">
      <alignment horizontal="right"/>
    </xf>
    <xf numFmtId="4" fontId="64" fillId="22" borderId="98" xfId="29" applyNumberFormat="1" applyFont="1" applyFill="1" applyBorder="1" applyAlignment="1">
      <alignment horizontal="right"/>
    </xf>
    <xf numFmtId="4" fontId="64" fillId="22" borderId="98" xfId="70" applyNumberFormat="1" applyFont="1" applyFill="1" applyBorder="1"/>
    <xf numFmtId="4" fontId="64" fillId="22" borderId="98" xfId="0" applyNumberFormat="1" applyFont="1" applyFill="1" applyBorder="1" applyAlignment="1">
      <alignment horizontal="right"/>
    </xf>
    <xf numFmtId="4" fontId="64" fillId="22" borderId="98" xfId="0" applyNumberFormat="1" applyFont="1" applyFill="1" applyBorder="1"/>
    <xf numFmtId="4" fontId="64" fillId="22" borderId="99" xfId="0" applyNumberFormat="1" applyFont="1" applyFill="1" applyBorder="1" applyAlignment="1">
      <alignment horizontal="right" wrapText="1"/>
    </xf>
    <xf numFmtId="4" fontId="64" fillId="22" borderId="98" xfId="0" applyNumberFormat="1" applyFont="1" applyFill="1" applyBorder="1" applyAlignment="1" applyProtection="1"/>
    <xf numFmtId="4" fontId="4" fillId="22" borderId="0" xfId="1" applyNumberFormat="1" applyFont="1" applyFill="1" applyBorder="1" applyAlignment="1" applyProtection="1">
      <alignment horizontal="right" vertical="center"/>
    </xf>
    <xf numFmtId="4" fontId="4" fillId="22" borderId="74" xfId="1" applyNumberFormat="1" applyFont="1" applyFill="1" applyBorder="1" applyAlignment="1" applyProtection="1">
      <alignment horizontal="right" vertical="center"/>
    </xf>
    <xf numFmtId="4" fontId="35" fillId="22" borderId="40" xfId="51" applyNumberFormat="1" applyFont="1" applyFill="1" applyBorder="1" applyAlignment="1">
      <alignment vertical="top" shrinkToFit="1"/>
    </xf>
    <xf numFmtId="49" fontId="116" fillId="22" borderId="115" xfId="0" applyNumberFormat="1" applyFont="1" applyFill="1" applyBorder="1" applyAlignment="1" applyProtection="1">
      <alignment vertical="top" wrapText="1"/>
      <protection locked="0" hidden="1"/>
    </xf>
    <xf numFmtId="4" fontId="116" fillId="22" borderId="115" xfId="0" applyNumberFormat="1" applyFont="1" applyFill="1" applyBorder="1" applyAlignment="1" applyProtection="1">
      <alignment horizontal="right" vertical="center"/>
      <protection locked="0" hidden="1"/>
    </xf>
    <xf numFmtId="4" fontId="116" fillId="0" borderId="115" xfId="0" applyNumberFormat="1" applyFont="1" applyBorder="1" applyAlignment="1" applyProtection="1">
      <alignment horizontal="right" vertical="center"/>
      <protection hidden="1"/>
    </xf>
    <xf numFmtId="4" fontId="116" fillId="0" borderId="13" xfId="0" applyNumberFormat="1" applyFont="1" applyBorder="1" applyAlignment="1" applyProtection="1">
      <alignment horizontal="right" vertical="center"/>
      <protection hidden="1"/>
    </xf>
    <xf numFmtId="4" fontId="116" fillId="22" borderId="136" xfId="0" applyNumberFormat="1" applyFont="1" applyFill="1" applyBorder="1" applyAlignment="1" applyProtection="1">
      <alignment horizontal="right" vertical="center"/>
      <protection locked="0" hidden="1"/>
    </xf>
    <xf numFmtId="4" fontId="116" fillId="0" borderId="136" xfId="0" applyNumberFormat="1" applyFont="1" applyBorder="1" applyAlignment="1" applyProtection="1">
      <alignment horizontal="right" vertical="center"/>
      <protection hidden="1"/>
    </xf>
    <xf numFmtId="4" fontId="116" fillId="0" borderId="11" xfId="0" applyNumberFormat="1" applyFont="1" applyBorder="1" applyAlignment="1" applyProtection="1">
      <alignment horizontal="right" vertical="center"/>
      <protection hidden="1"/>
    </xf>
    <xf numFmtId="4" fontId="116" fillId="0" borderId="115" xfId="0" applyNumberFormat="1" applyFont="1" applyFill="1" applyBorder="1" applyAlignment="1" applyProtection="1">
      <alignment horizontal="right" vertical="center"/>
      <protection locked="0" hidden="1"/>
    </xf>
    <xf numFmtId="4" fontId="116" fillId="0" borderId="24" xfId="0" applyNumberFormat="1" applyFont="1" applyFill="1" applyBorder="1" applyAlignment="1" applyProtection="1">
      <alignment horizontal="right" vertical="center"/>
      <protection locked="0" hidden="1"/>
    </xf>
    <xf numFmtId="4" fontId="116" fillId="0" borderId="24" xfId="0" applyNumberFormat="1" applyFont="1" applyBorder="1" applyAlignment="1" applyProtection="1">
      <alignment horizontal="right" vertical="center"/>
      <protection hidden="1"/>
    </xf>
    <xf numFmtId="4" fontId="116" fillId="22" borderId="24" xfId="0" applyNumberFormat="1" applyFont="1" applyFill="1" applyBorder="1" applyAlignment="1" applyProtection="1">
      <alignment horizontal="right" vertical="center"/>
      <protection locked="0" hidden="1"/>
    </xf>
    <xf numFmtId="4" fontId="116" fillId="0" borderId="122" xfId="0" applyNumberFormat="1" applyFont="1" applyBorder="1" applyAlignment="1" applyProtection="1">
      <alignment horizontal="right" vertical="center"/>
      <protection hidden="1"/>
    </xf>
    <xf numFmtId="4" fontId="116" fillId="0" borderId="136" xfId="0" applyNumberFormat="1" applyFont="1" applyFill="1" applyBorder="1" applyAlignment="1" applyProtection="1">
      <alignment horizontal="right" vertical="center"/>
      <protection locked="0" hidden="1"/>
    </xf>
    <xf numFmtId="4" fontId="113" fillId="0" borderId="78" xfId="0" applyNumberFormat="1" applyFont="1" applyBorder="1" applyAlignment="1" applyProtection="1">
      <alignment vertical="top"/>
      <protection hidden="1"/>
    </xf>
    <xf numFmtId="4" fontId="113" fillId="0" borderId="78" xfId="0" applyNumberFormat="1" applyFont="1" applyBorder="1" applyAlignment="1" applyProtection="1">
      <alignment vertical="center"/>
      <protection hidden="1"/>
    </xf>
    <xf numFmtId="4" fontId="114" fillId="0" borderId="78" xfId="0" applyNumberFormat="1" applyFont="1" applyBorder="1" applyAlignment="1" applyProtection="1">
      <alignment vertical="center"/>
      <protection hidden="1"/>
    </xf>
    <xf numFmtId="4" fontId="114" fillId="0" borderId="79" xfId="0" applyNumberFormat="1" applyFont="1" applyBorder="1" applyAlignment="1" applyProtection="1">
      <alignment vertical="center"/>
      <protection hidden="1"/>
    </xf>
    <xf numFmtId="4" fontId="113" fillId="0" borderId="8" xfId="0" applyNumberFormat="1" applyFont="1" applyBorder="1" applyAlignment="1" applyProtection="1">
      <alignment vertical="top"/>
      <protection hidden="1"/>
    </xf>
    <xf numFmtId="4" fontId="113" fillId="0" borderId="79" xfId="0" applyNumberFormat="1" applyFont="1" applyBorder="1" applyAlignment="1" applyProtection="1">
      <alignment vertical="center"/>
      <protection hidden="1"/>
    </xf>
    <xf numFmtId="4" fontId="114" fillId="19" borderId="78" xfId="0" applyNumberFormat="1" applyFont="1" applyFill="1" applyBorder="1" applyAlignment="1" applyProtection="1">
      <alignment vertical="center"/>
      <protection hidden="1"/>
    </xf>
    <xf numFmtId="4" fontId="113" fillId="19" borderId="79" xfId="0" applyNumberFormat="1" applyFont="1" applyFill="1" applyBorder="1" applyAlignment="1" applyProtection="1">
      <alignment vertical="center"/>
      <protection hidden="1"/>
    </xf>
    <xf numFmtId="4" fontId="116" fillId="0" borderId="115" xfId="0" applyNumberFormat="1" applyFont="1" applyBorder="1" applyAlignment="1" applyProtection="1">
      <alignment horizontal="right" vertical="center"/>
      <protection locked="0" hidden="1"/>
    </xf>
    <xf numFmtId="4" fontId="0" fillId="0" borderId="0" xfId="0" applyNumberFormat="1" applyProtection="1">
      <protection hidden="1"/>
    </xf>
    <xf numFmtId="4" fontId="110" fillId="19" borderId="8" xfId="0" applyNumberFormat="1" applyFont="1" applyFill="1" applyBorder="1" applyAlignment="1" applyProtection="1">
      <alignment horizontal="left"/>
      <protection hidden="1"/>
    </xf>
    <xf numFmtId="4" fontId="110" fillId="19" borderId="2" xfId="0" applyNumberFormat="1" applyFont="1" applyFill="1" applyBorder="1" applyAlignment="1" applyProtection="1">
      <alignment horizontal="left"/>
      <protection hidden="1"/>
    </xf>
    <xf numFmtId="4" fontId="113" fillId="0" borderId="41" xfId="0" applyNumberFormat="1" applyFont="1" applyBorder="1" applyAlignment="1" applyProtection="1">
      <alignment horizontal="center"/>
      <protection hidden="1"/>
    </xf>
    <xf numFmtId="4" fontId="113" fillId="0" borderId="18" xfId="0" applyNumberFormat="1" applyFont="1" applyBorder="1" applyAlignment="1" applyProtection="1">
      <alignment horizontal="center"/>
      <protection hidden="1"/>
    </xf>
    <xf numFmtId="4" fontId="116" fillId="0" borderId="41" xfId="0" applyNumberFormat="1" applyFont="1" applyFill="1" applyBorder="1" applyAlignment="1" applyProtection="1">
      <alignment horizontal="right" vertical="center"/>
      <protection locked="0" hidden="1"/>
    </xf>
    <xf numFmtId="4" fontId="116" fillId="0" borderId="41" xfId="0" applyNumberFormat="1" applyFont="1" applyBorder="1" applyAlignment="1" applyProtection="1">
      <alignment horizontal="right" vertical="center"/>
      <protection hidden="1"/>
    </xf>
    <xf numFmtId="4" fontId="116" fillId="0" borderId="18" xfId="0" applyNumberFormat="1" applyFont="1" applyBorder="1" applyAlignment="1" applyProtection="1">
      <alignment horizontal="right" vertical="center"/>
      <protection hidden="1"/>
    </xf>
    <xf numFmtId="4" fontId="116" fillId="22" borderId="41" xfId="0" applyNumberFormat="1" applyFont="1" applyFill="1" applyBorder="1" applyAlignment="1" applyProtection="1">
      <alignment horizontal="right" vertical="center"/>
      <protection locked="0" hidden="1"/>
    </xf>
    <xf numFmtId="4" fontId="64" fillId="22" borderId="98" xfId="57" applyNumberFormat="1" applyFont="1" applyFill="1" applyBorder="1" applyAlignment="1">
      <alignment horizontal="right"/>
    </xf>
    <xf numFmtId="4" fontId="64" fillId="22" borderId="98" xfId="57" applyNumberFormat="1" applyFont="1" applyFill="1" applyBorder="1"/>
    <xf numFmtId="2" fontId="64" fillId="22" borderId="98" xfId="57" applyNumberFormat="1" applyFont="1" applyFill="1" applyBorder="1" applyAlignment="1">
      <alignment horizontal="right"/>
    </xf>
    <xf numFmtId="4" fontId="64" fillId="22" borderId="98" xfId="57" applyNumberFormat="1" applyFont="1" applyFill="1" applyBorder="1" applyAlignment="1">
      <alignment horizontal="right" vertical="center"/>
    </xf>
    <xf numFmtId="2" fontId="64" fillId="22" borderId="98" xfId="57" applyNumberFormat="1" applyFont="1" applyFill="1" applyBorder="1" applyAlignment="1">
      <alignment horizontal="right" vertical="center"/>
    </xf>
    <xf numFmtId="4" fontId="53" fillId="22" borderId="0" xfId="55" quotePrefix="1" applyNumberFormat="1" applyFont="1" applyFill="1" applyBorder="1" applyAlignment="1">
      <alignment horizontal="right" vertical="center"/>
    </xf>
    <xf numFmtId="0" fontId="72" fillId="0" borderId="0" xfId="70" applyFont="1" applyFill="1" applyAlignment="1">
      <alignment horizontal="center" wrapText="1"/>
    </xf>
    <xf numFmtId="0" fontId="5" fillId="0" borderId="0" xfId="59" applyFont="1" applyFill="1" applyAlignment="1">
      <alignment wrapText="1"/>
    </xf>
    <xf numFmtId="4" fontId="35" fillId="0" borderId="66" xfId="0" applyNumberFormat="1" applyFont="1" applyBorder="1" applyAlignment="1">
      <alignment vertical="top"/>
    </xf>
    <xf numFmtId="4" fontId="35" fillId="0" borderId="119" xfId="51" applyNumberFormat="1" applyFont="1" applyBorder="1" applyAlignment="1">
      <alignment vertical="top" shrinkToFit="1"/>
    </xf>
    <xf numFmtId="0" fontId="35" fillId="0" borderId="66" xfId="0" applyFont="1" applyBorder="1" applyAlignment="1">
      <alignment horizontal="center" vertical="top" shrinkToFit="1"/>
    </xf>
    <xf numFmtId="0" fontId="35" fillId="0" borderId="80" xfId="51" applyFont="1" applyFill="1" applyBorder="1" applyAlignment="1">
      <alignment vertical="top"/>
    </xf>
    <xf numFmtId="49" fontId="35" fillId="0" borderId="81" xfId="51" applyNumberFormat="1" applyFont="1" applyFill="1" applyBorder="1" applyAlignment="1">
      <alignment vertical="top"/>
    </xf>
    <xf numFmtId="49" fontId="35" fillId="0" borderId="81" xfId="51" applyNumberFormat="1" applyFont="1" applyFill="1" applyBorder="1" applyAlignment="1">
      <alignment horizontal="left" vertical="top" wrapText="1"/>
    </xf>
    <xf numFmtId="0" fontId="35" fillId="0" borderId="81" xfId="51" applyFont="1" applyFill="1" applyBorder="1" applyAlignment="1">
      <alignment horizontal="center" vertical="top" shrinkToFit="1"/>
    </xf>
    <xf numFmtId="4" fontId="35" fillId="0" borderId="81" xfId="51" applyNumberFormat="1" applyFont="1" applyFill="1" applyBorder="1" applyAlignment="1">
      <alignment vertical="top" shrinkToFit="1"/>
    </xf>
    <xf numFmtId="49" fontId="35" fillId="0" borderId="141" xfId="51" applyNumberFormat="1" applyFont="1" applyBorder="1" applyAlignment="1">
      <alignment horizontal="left" vertical="top" wrapText="1"/>
    </xf>
    <xf numFmtId="4" fontId="35" fillId="22" borderId="0" xfId="51" applyNumberFormat="1" applyFont="1" applyFill="1" applyBorder="1" applyAlignment="1" applyProtection="1">
      <alignment vertical="top" shrinkToFit="1"/>
      <protection locked="0"/>
    </xf>
    <xf numFmtId="0" fontId="35" fillId="0" borderId="140" xfId="51" applyFont="1" applyBorder="1" applyAlignment="1">
      <alignment horizontal="center" vertical="top" shrinkToFit="1"/>
    </xf>
    <xf numFmtId="4" fontId="35" fillId="22" borderId="140" xfId="51" applyNumberFormat="1" applyFont="1" applyFill="1" applyBorder="1" applyAlignment="1" applyProtection="1">
      <alignment vertical="top" shrinkToFit="1"/>
      <protection locked="0"/>
    </xf>
    <xf numFmtId="4" fontId="35" fillId="0" borderId="140" xfId="51" applyNumberFormat="1" applyFont="1" applyBorder="1" applyAlignment="1">
      <alignment vertical="top" shrinkToFit="1"/>
    </xf>
    <xf numFmtId="49" fontId="116" fillId="30" borderId="123" xfId="0" applyNumberFormat="1" applyFont="1" applyFill="1" applyBorder="1" applyAlignment="1" applyProtection="1">
      <alignment vertical="top" wrapText="1"/>
      <protection locked="0" hidden="1"/>
    </xf>
    <xf numFmtId="49" fontId="116" fillId="30" borderId="123" xfId="74" applyNumberFormat="1" applyFont="1" applyFill="1" applyBorder="1" applyAlignment="1" applyProtection="1">
      <alignment vertical="top" wrapText="1"/>
      <protection locked="0" hidden="1"/>
    </xf>
    <xf numFmtId="49" fontId="116" fillId="30" borderId="126" xfId="0" applyNumberFormat="1" applyFont="1" applyFill="1" applyBorder="1" applyAlignment="1" applyProtection="1">
      <alignment vertical="top" wrapText="1"/>
      <protection locked="0" hidden="1"/>
    </xf>
    <xf numFmtId="170" fontId="116" fillId="30" borderId="12" xfId="0" applyNumberFormat="1" applyFont="1" applyFill="1" applyBorder="1" applyAlignment="1" applyProtection="1">
      <alignment vertical="center"/>
      <protection locked="0" hidden="1"/>
    </xf>
    <xf numFmtId="170" fontId="116" fillId="30" borderId="13" xfId="0" applyNumberFormat="1" applyFont="1" applyFill="1" applyBorder="1" applyAlignment="1" applyProtection="1">
      <alignment vertical="center"/>
      <protection locked="0" hidden="1"/>
    </xf>
    <xf numFmtId="170" fontId="116" fillId="30" borderId="39" xfId="0" applyNumberFormat="1" applyFont="1" applyFill="1" applyBorder="1" applyAlignment="1" applyProtection="1">
      <alignment vertical="center"/>
      <protection locked="0" hidden="1"/>
    </xf>
    <xf numFmtId="170" fontId="116" fillId="30" borderId="122" xfId="0" applyNumberFormat="1" applyFont="1" applyFill="1" applyBorder="1" applyAlignment="1" applyProtection="1">
      <alignment vertical="center"/>
      <protection locked="0" hidden="1"/>
    </xf>
    <xf numFmtId="170" fontId="116" fillId="30" borderId="11" xfId="0" applyNumberFormat="1" applyFont="1" applyFill="1" applyBorder="1" applyAlignment="1" applyProtection="1">
      <alignment vertical="center"/>
      <protection locked="0" hidden="1"/>
    </xf>
    <xf numFmtId="170" fontId="116" fillId="30" borderId="121" xfId="0" applyNumberFormat="1" applyFont="1" applyFill="1" applyBorder="1" applyAlignment="1" applyProtection="1">
      <alignment vertical="center"/>
      <protection locked="0" hidden="1"/>
    </xf>
    <xf numFmtId="169" fontId="53" fillId="0" borderId="0" xfId="55" quotePrefix="1" applyNumberFormat="1" applyFont="1" applyFill="1" applyBorder="1" applyAlignment="1">
      <alignment horizontal="right" vertical="center"/>
    </xf>
    <xf numFmtId="4" fontId="35" fillId="22" borderId="40" xfId="51" applyNumberFormat="1" applyFont="1" applyFill="1" applyBorder="1" applyAlignment="1" applyProtection="1">
      <alignment vertical="top" shrinkToFit="1"/>
      <protection locked="0"/>
    </xf>
    <xf numFmtId="4" fontId="35" fillId="0" borderId="40" xfId="51" applyNumberFormat="1" applyFont="1" applyFill="1" applyBorder="1" applyAlignment="1">
      <alignment vertical="top" shrinkToFit="1"/>
    </xf>
    <xf numFmtId="4" fontId="35" fillId="22" borderId="66" xfId="51" applyNumberFormat="1" applyFont="1" applyFill="1" applyBorder="1" applyAlignment="1">
      <alignment vertical="top" shrinkToFit="1"/>
    </xf>
    <xf numFmtId="4" fontId="35" fillId="22" borderId="40" xfId="0" applyNumberFormat="1" applyFont="1" applyFill="1" applyBorder="1" applyAlignment="1">
      <alignment vertical="top" shrinkToFit="1"/>
    </xf>
    <xf numFmtId="49" fontId="35" fillId="0" borderId="65" xfId="0" applyNumberFormat="1" applyFont="1" applyBorder="1" applyAlignment="1">
      <alignment vertical="top"/>
    </xf>
    <xf numFmtId="0" fontId="35" fillId="0" borderId="40" xfId="0" applyNumberFormat="1" applyFont="1" applyFill="1" applyBorder="1" applyAlignment="1">
      <alignment horizontal="left" vertical="top" wrapText="1"/>
    </xf>
    <xf numFmtId="49" fontId="35" fillId="0" borderId="38" xfId="0" applyNumberFormat="1" applyFont="1" applyBorder="1" applyAlignment="1">
      <alignment vertical="top"/>
    </xf>
    <xf numFmtId="0" fontId="35" fillId="0" borderId="0" xfId="76" applyFont="1" applyBorder="1" applyAlignment="1">
      <alignment vertical="top"/>
    </xf>
    <xf numFmtId="49" fontId="35" fillId="0" borderId="0" xfId="76" applyNumberFormat="1" applyFont="1" applyBorder="1" applyAlignment="1">
      <alignment vertical="top"/>
    </xf>
    <xf numFmtId="0" fontId="35" fillId="0" borderId="0" xfId="76" applyFont="1"/>
    <xf numFmtId="0" fontId="41" fillId="0" borderId="0" xfId="76"/>
    <xf numFmtId="0" fontId="42" fillId="0" borderId="40" xfId="0" quotePrefix="1" applyNumberFormat="1" applyFont="1" applyFill="1" applyBorder="1" applyAlignment="1">
      <alignment horizontal="left" vertical="top" wrapText="1"/>
    </xf>
    <xf numFmtId="0" fontId="42" fillId="0" borderId="66" xfId="0" applyNumberFormat="1" applyFont="1" applyFill="1" applyBorder="1" applyAlignment="1">
      <alignment horizontal="center" vertical="top" wrapText="1" shrinkToFit="1"/>
    </xf>
    <xf numFmtId="4" fontId="42" fillId="0" borderId="40" xfId="0" applyNumberFormat="1" applyFont="1" applyFill="1" applyBorder="1" applyAlignment="1">
      <alignment vertical="top" wrapText="1" shrinkToFit="1"/>
    </xf>
    <xf numFmtId="0" fontId="42" fillId="0" borderId="40" xfId="51" quotePrefix="1" applyNumberFormat="1" applyFont="1" applyFill="1" applyBorder="1" applyAlignment="1">
      <alignment horizontal="left" vertical="top" wrapText="1"/>
    </xf>
    <xf numFmtId="0" fontId="42" fillId="0" borderId="66" xfId="51" applyNumberFormat="1" applyFont="1" applyFill="1" applyBorder="1" applyAlignment="1">
      <alignment horizontal="center" vertical="top" wrapText="1" shrinkToFit="1"/>
    </xf>
    <xf numFmtId="4" fontId="42" fillId="0" borderId="40" xfId="51" applyNumberFormat="1" applyFont="1" applyFill="1" applyBorder="1" applyAlignment="1">
      <alignment vertical="top" wrapText="1" shrinkToFit="1"/>
    </xf>
    <xf numFmtId="0" fontId="35" fillId="0" borderId="40" xfId="51" applyNumberFormat="1" applyFont="1" applyFill="1" applyBorder="1" applyAlignment="1">
      <alignment horizontal="left" vertical="top" wrapText="1"/>
    </xf>
    <xf numFmtId="0" fontId="35" fillId="0" borderId="66" xfId="51" applyFont="1" applyFill="1" applyBorder="1" applyAlignment="1">
      <alignment horizontal="center" vertical="top" shrinkToFit="1"/>
    </xf>
    <xf numFmtId="0" fontId="35" fillId="0" borderId="66" xfId="0" applyFont="1" applyFill="1" applyBorder="1" applyAlignment="1">
      <alignment horizontal="center" vertical="top" shrinkToFit="1"/>
    </xf>
    <xf numFmtId="4" fontId="35" fillId="0" borderId="40" xfId="0" applyNumberFormat="1" applyFont="1" applyFill="1" applyBorder="1" applyAlignment="1">
      <alignment vertical="top" shrinkToFit="1"/>
    </xf>
    <xf numFmtId="0" fontId="35" fillId="0" borderId="65" xfId="0" applyFont="1" applyFill="1" applyBorder="1" applyAlignment="1">
      <alignment vertical="top"/>
    </xf>
    <xf numFmtId="0" fontId="35" fillId="0" borderId="65" xfId="0" applyNumberFormat="1" applyFont="1" applyFill="1" applyBorder="1" applyAlignment="1">
      <alignment vertical="top"/>
    </xf>
    <xf numFmtId="0" fontId="35" fillId="0" borderId="65" xfId="51" applyNumberFormat="1" applyFont="1" applyFill="1" applyBorder="1" applyAlignment="1">
      <alignment vertical="top"/>
    </xf>
    <xf numFmtId="0" fontId="43" fillId="0" borderId="40" xfId="51" applyNumberFormat="1" applyFont="1" applyFill="1" applyBorder="1" applyAlignment="1">
      <alignment horizontal="left" vertical="top" wrapText="1"/>
    </xf>
    <xf numFmtId="0" fontId="43" fillId="0" borderId="66" xfId="51" applyNumberFormat="1" applyFont="1" applyFill="1" applyBorder="1" applyAlignment="1">
      <alignment horizontal="center" vertical="top" wrapText="1" shrinkToFit="1"/>
    </xf>
    <xf numFmtId="4" fontId="43" fillId="0" borderId="40" xfId="51" applyNumberFormat="1" applyFont="1" applyFill="1" applyBorder="1" applyAlignment="1">
      <alignment vertical="top" wrapText="1" shrinkToFit="1"/>
    </xf>
    <xf numFmtId="0" fontId="43" fillId="0" borderId="40" xfId="51" quotePrefix="1" applyNumberFormat="1" applyFont="1" applyFill="1" applyBorder="1" applyAlignment="1">
      <alignment horizontal="left" vertical="top" wrapText="1"/>
    </xf>
    <xf numFmtId="0" fontId="43" fillId="0" borderId="40" xfId="0" quotePrefix="1" applyNumberFormat="1" applyFont="1" applyFill="1" applyBorder="1" applyAlignment="1">
      <alignment horizontal="left" vertical="top" wrapText="1"/>
    </xf>
    <xf numFmtId="0" fontId="43" fillId="0" borderId="66" xfId="0" applyNumberFormat="1" applyFont="1" applyFill="1" applyBorder="1" applyAlignment="1">
      <alignment horizontal="center" vertical="top" wrapText="1" shrinkToFit="1"/>
    </xf>
    <xf numFmtId="4" fontId="43" fillId="0" borderId="40" xfId="0" applyNumberFormat="1" applyFont="1" applyFill="1" applyBorder="1" applyAlignment="1">
      <alignment vertical="top" wrapText="1" shrinkToFit="1"/>
    </xf>
    <xf numFmtId="0" fontId="42" fillId="0" borderId="40" xfId="0" applyNumberFormat="1" applyFont="1" applyFill="1" applyBorder="1" applyAlignment="1">
      <alignment horizontal="left" vertical="top" wrapText="1"/>
    </xf>
    <xf numFmtId="4" fontId="83" fillId="22" borderId="0" xfId="61" applyNumberFormat="1" applyFont="1" applyFill="1" applyBorder="1"/>
    <xf numFmtId="4" fontId="83" fillId="0" borderId="0" xfId="63" applyNumberFormat="1" applyFont="1"/>
    <xf numFmtId="4" fontId="95" fillId="0" borderId="114" xfId="68" applyNumberFormat="1" applyFont="1"/>
    <xf numFmtId="4" fontId="83" fillId="0" borderId="0" xfId="62" applyNumberFormat="1" applyFont="1"/>
    <xf numFmtId="4" fontId="83" fillId="0" borderId="0" xfId="63" applyNumberFormat="1" applyFont="1" applyAlignment="1">
      <alignment vertical="top"/>
    </xf>
    <xf numFmtId="4" fontId="83" fillId="0" borderId="0" xfId="69" applyNumberFormat="1" applyFont="1"/>
    <xf numFmtId="4" fontId="83" fillId="22" borderId="0" xfId="62" applyNumberFormat="1" applyFont="1" applyFill="1"/>
    <xf numFmtId="4" fontId="83" fillId="22" borderId="0" xfId="62" applyNumberFormat="1" applyFont="1" applyFill="1" applyBorder="1"/>
    <xf numFmtId="4" fontId="87" fillId="0" borderId="0" xfId="64" applyNumberFormat="1" applyFont="1"/>
    <xf numFmtId="4" fontId="89" fillId="19" borderId="113" xfId="65" applyNumberFormat="1" applyFont="1"/>
    <xf numFmtId="49" fontId="35" fillId="0" borderId="129" xfId="0" applyNumberFormat="1" applyFont="1" applyBorder="1" applyAlignment="1">
      <alignment vertical="top"/>
    </xf>
    <xf numFmtId="49" fontId="35" fillId="0" borderId="129" xfId="0" applyNumberFormat="1" applyFont="1" applyBorder="1" applyAlignment="1">
      <alignment horizontal="left" vertical="top" wrapText="1"/>
    </xf>
    <xf numFmtId="0" fontId="35" fillId="0" borderId="129" xfId="0" applyFont="1" applyBorder="1" applyAlignment="1">
      <alignment horizontal="center" vertical="top" shrinkToFit="1"/>
    </xf>
    <xf numFmtId="164" fontId="35" fillId="0" borderId="129" xfId="0" applyNumberFormat="1" applyFont="1" applyBorder="1" applyAlignment="1">
      <alignment vertical="top" shrinkToFit="1"/>
    </xf>
    <xf numFmtId="4" fontId="35" fillId="22" borderId="129" xfId="0" applyNumberFormat="1" applyFont="1" applyFill="1" applyBorder="1" applyAlignment="1" applyProtection="1">
      <alignment vertical="top" shrinkToFit="1"/>
      <protection locked="0"/>
    </xf>
    <xf numFmtId="4" fontId="83" fillId="0" borderId="0" xfId="61" applyNumberFormat="1" applyFont="1" applyFill="1" applyBorder="1"/>
    <xf numFmtId="4" fontId="86" fillId="22" borderId="0" xfId="61" applyNumberFormat="1" applyFont="1" applyFill="1" applyBorder="1"/>
    <xf numFmtId="4" fontId="57" fillId="0" borderId="20" xfId="57" applyNumberFormat="1" applyBorder="1" applyAlignment="1">
      <alignment horizontal="right"/>
    </xf>
    <xf numFmtId="4" fontId="4" fillId="0" borderId="20" xfId="57" applyNumberFormat="1" applyFont="1" applyBorder="1" applyAlignment="1">
      <alignment horizontal="right"/>
    </xf>
    <xf numFmtId="4" fontId="62" fillId="0" borderId="20" xfId="57" applyNumberFormat="1" applyFont="1" applyBorder="1" applyAlignment="1">
      <alignment horizontal="right"/>
    </xf>
    <xf numFmtId="4" fontId="61" fillId="0" borderId="96" xfId="57" applyNumberFormat="1" applyFont="1" applyBorder="1" applyAlignment="1">
      <alignment horizontal="right"/>
    </xf>
    <xf numFmtId="4" fontId="57" fillId="0" borderId="20" xfId="57" applyNumberFormat="1" applyFill="1" applyBorder="1"/>
    <xf numFmtId="4" fontId="61" fillId="0" borderId="79" xfId="57" applyNumberFormat="1" applyFont="1" applyFill="1" applyBorder="1" applyAlignment="1">
      <alignment horizontal="right"/>
    </xf>
    <xf numFmtId="4" fontId="64" fillId="22" borderId="142" xfId="57" applyNumberFormat="1" applyFont="1" applyFill="1" applyBorder="1" applyAlignment="1">
      <alignment horizontal="right"/>
    </xf>
    <xf numFmtId="0" fontId="0" fillId="0" borderId="0" xfId="0"/>
    <xf numFmtId="0" fontId="6" fillId="0" borderId="6" xfId="0" applyFont="1" applyBorder="1" applyAlignment="1">
      <alignment horizontal="left" vertical="center" wrapText="1"/>
    </xf>
    <xf numFmtId="0" fontId="0" fillId="0" borderId="0" xfId="0"/>
    <xf numFmtId="4" fontId="35" fillId="35" borderId="40" xfId="51" applyNumberFormat="1" applyFont="1" applyFill="1" applyBorder="1" applyAlignment="1">
      <alignment vertical="top" shrinkToFit="1"/>
    </xf>
    <xf numFmtId="49" fontId="35" fillId="35" borderId="81" xfId="51" applyNumberFormat="1" applyFont="1" applyFill="1" applyBorder="1" applyAlignment="1">
      <alignment vertical="top"/>
    </xf>
    <xf numFmtId="49" fontId="35" fillId="35" borderId="81" xfId="51" applyNumberFormat="1" applyFont="1" applyFill="1" applyBorder="1" applyAlignment="1">
      <alignment horizontal="left" vertical="top" wrapText="1"/>
    </xf>
    <xf numFmtId="0" fontId="35" fillId="35" borderId="66" xfId="51" applyFont="1" applyFill="1" applyBorder="1" applyAlignment="1">
      <alignment horizontal="center" vertical="top" shrinkToFit="1"/>
    </xf>
    <xf numFmtId="0" fontId="35" fillId="35" borderId="40" xfId="51" applyNumberFormat="1" applyFont="1" applyFill="1" applyBorder="1" applyAlignment="1">
      <alignment horizontal="left" vertical="top" wrapText="1"/>
    </xf>
    <xf numFmtId="164" fontId="35" fillId="35" borderId="83" xfId="51" applyNumberFormat="1" applyFont="1" applyFill="1" applyBorder="1" applyAlignment="1">
      <alignment vertical="top" shrinkToFit="1"/>
    </xf>
    <xf numFmtId="0" fontId="35" fillId="0" borderId="0" xfId="51" applyNumberFormat="1" applyFont="1" applyBorder="1" applyAlignment="1">
      <alignment vertical="top"/>
    </xf>
    <xf numFmtId="0" fontId="42" fillId="0" borderId="0" xfId="51" quotePrefix="1" applyNumberFormat="1" applyFont="1" applyBorder="1" applyAlignment="1">
      <alignment horizontal="left" vertical="top" wrapText="1"/>
    </xf>
    <xf numFmtId="0" fontId="42" fillId="0" borderId="0" xfId="51" applyNumberFormat="1" applyFont="1" applyBorder="1" applyAlignment="1">
      <alignment horizontal="center" vertical="top" wrapText="1" shrinkToFit="1"/>
    </xf>
    <xf numFmtId="4" fontId="42" fillId="0" borderId="0" xfId="51" applyNumberFormat="1" applyFont="1" applyBorder="1" applyAlignment="1">
      <alignment vertical="top" wrapText="1" shrinkToFit="1"/>
    </xf>
    <xf numFmtId="0" fontId="44" fillId="23" borderId="124" xfId="51" applyFont="1" applyFill="1" applyBorder="1" applyAlignment="1">
      <alignment horizontal="center" vertical="top" shrinkToFit="1"/>
    </xf>
    <xf numFmtId="164" fontId="44" fillId="23" borderId="124" xfId="51" applyNumberFormat="1" applyFont="1" applyFill="1" applyBorder="1" applyAlignment="1">
      <alignment vertical="top" shrinkToFit="1"/>
    </xf>
    <xf numFmtId="4" fontId="44" fillId="23" borderId="124" xfId="51" applyNumberFormat="1" applyFont="1" applyFill="1" applyBorder="1" applyAlignment="1">
      <alignment vertical="top" shrinkToFit="1"/>
    </xf>
    <xf numFmtId="49" fontId="44" fillId="23" borderId="123" xfId="51" applyNumberFormat="1" applyFont="1" applyFill="1" applyBorder="1" applyAlignment="1">
      <alignment vertical="top"/>
    </xf>
    <xf numFmtId="49" fontId="35" fillId="0" borderId="40" xfId="51" applyNumberFormat="1" applyFont="1" applyBorder="1" applyAlignment="1">
      <alignment vertical="top"/>
    </xf>
    <xf numFmtId="4" fontId="35" fillId="22" borderId="146" xfId="51" applyNumberFormat="1" applyFont="1" applyFill="1" applyBorder="1" applyAlignment="1" applyProtection="1">
      <alignment vertical="top" shrinkToFit="1"/>
      <protection locked="0"/>
    </xf>
    <xf numFmtId="0" fontId="35" fillId="0" borderId="145" xfId="51" applyFont="1" applyBorder="1" applyAlignment="1">
      <alignment horizontal="center" vertical="top" shrinkToFit="1"/>
    </xf>
    <xf numFmtId="49" fontId="35" fillId="0" borderId="146" xfId="51" applyNumberFormat="1" applyFont="1" applyBorder="1" applyAlignment="1">
      <alignment vertical="top"/>
    </xf>
    <xf numFmtId="0" fontId="126" fillId="35" borderId="40" xfId="0" applyFont="1" applyFill="1" applyBorder="1" applyAlignment="1">
      <alignment vertical="center" wrapText="1"/>
    </xf>
    <xf numFmtId="0" fontId="126" fillId="35" borderId="66" xfId="0" applyFont="1" applyFill="1" applyBorder="1" applyAlignment="1">
      <alignment vertical="center" wrapText="1"/>
    </xf>
    <xf numFmtId="49" fontId="44" fillId="23" borderId="126" xfId="51" applyNumberFormat="1" applyFont="1" applyFill="1" applyBorder="1" applyAlignment="1">
      <alignment vertical="top"/>
    </xf>
    <xf numFmtId="49" fontId="44" fillId="23" borderId="123" xfId="51" applyNumberFormat="1" applyFont="1" applyFill="1" applyBorder="1" applyAlignment="1">
      <alignment horizontal="left" vertical="top" wrapText="1"/>
    </xf>
    <xf numFmtId="0" fontId="44" fillId="23" borderId="123" xfId="51" applyFont="1" applyFill="1" applyBorder="1" applyAlignment="1">
      <alignment horizontal="center" vertical="top" shrinkToFit="1"/>
    </xf>
    <xf numFmtId="164" fontId="44" fillId="23" borderId="123" xfId="51" applyNumberFormat="1" applyFont="1" applyFill="1" applyBorder="1" applyAlignment="1">
      <alignment vertical="top" shrinkToFit="1"/>
    </xf>
    <xf numFmtId="4" fontId="44" fillId="23" borderId="123" xfId="51" applyNumberFormat="1" applyFont="1" applyFill="1" applyBorder="1" applyAlignment="1">
      <alignment vertical="top" shrinkToFit="1"/>
    </xf>
    <xf numFmtId="0" fontId="41" fillId="21" borderId="127" xfId="51" applyNumberFormat="1" applyFill="1" applyBorder="1" applyAlignment="1">
      <alignment vertical="top"/>
    </xf>
    <xf numFmtId="0" fontId="41" fillId="21" borderId="123" xfId="51" applyNumberFormat="1" applyFill="1" applyBorder="1" applyAlignment="1">
      <alignment horizontal="left" vertical="top" wrapText="1"/>
    </xf>
    <xf numFmtId="0" fontId="41" fillId="21" borderId="125" xfId="51" applyFill="1" applyBorder="1" applyAlignment="1">
      <alignment horizontal="center" vertical="top" shrinkToFit="1"/>
    </xf>
    <xf numFmtId="4" fontId="41" fillId="21" borderId="123" xfId="51" applyNumberFormat="1" applyFill="1" applyBorder="1" applyAlignment="1">
      <alignment vertical="top" shrinkToFit="1"/>
    </xf>
    <xf numFmtId="0" fontId="41" fillId="21" borderId="144" xfId="51" applyFill="1" applyBorder="1" applyAlignment="1">
      <alignment horizontal="center" vertical="top" shrinkToFit="1"/>
    </xf>
    <xf numFmtId="0" fontId="42" fillId="0" borderId="144" xfId="51" applyNumberFormat="1" applyFont="1" applyBorder="1" applyAlignment="1">
      <alignment horizontal="center" vertical="top" wrapText="1" shrinkToFit="1"/>
    </xf>
    <xf numFmtId="0" fontId="41" fillId="0" borderId="10" xfId="51" applyFont="1" applyBorder="1" applyAlignment="1">
      <alignment horizontal="left" vertical="center"/>
    </xf>
    <xf numFmtId="49" fontId="41" fillId="30" borderId="57" xfId="51" applyNumberFormat="1" applyFill="1" applyBorder="1" applyAlignment="1">
      <alignment horizontal="left" vertical="center"/>
    </xf>
    <xf numFmtId="0" fontId="44" fillId="23" borderId="135" xfId="51" applyFont="1" applyFill="1" applyBorder="1" applyAlignment="1">
      <alignment vertical="top"/>
    </xf>
    <xf numFmtId="4" fontId="44" fillId="23" borderId="138" xfId="51" applyNumberFormat="1" applyFont="1" applyFill="1" applyBorder="1" applyAlignment="1">
      <alignment vertical="top" shrinkToFit="1"/>
    </xf>
    <xf numFmtId="0" fontId="35" fillId="0" borderId="148" xfId="51" applyFont="1" applyBorder="1" applyAlignment="1">
      <alignment vertical="top"/>
    </xf>
    <xf numFmtId="4" fontId="35" fillId="0" borderId="134" xfId="51" applyNumberFormat="1" applyFont="1" applyBorder="1" applyAlignment="1">
      <alignment vertical="top" shrinkToFit="1"/>
    </xf>
    <xf numFmtId="0" fontId="35" fillId="0" borderId="22" xfId="51" applyFont="1" applyBorder="1" applyAlignment="1">
      <alignment vertical="top"/>
    </xf>
    <xf numFmtId="49" fontId="35" fillId="0" borderId="68" xfId="51" applyNumberFormat="1" applyFont="1" applyBorder="1" applyAlignment="1">
      <alignment vertical="top"/>
    </xf>
    <xf numFmtId="0" fontId="126" fillId="35" borderId="91" xfId="0" applyFont="1" applyFill="1" applyBorder="1" applyAlignment="1">
      <alignment vertical="center" wrapText="1"/>
    </xf>
    <xf numFmtId="0" fontId="35" fillId="0" borderId="68" xfId="51" applyFont="1" applyBorder="1" applyAlignment="1">
      <alignment horizontal="center" vertical="top" shrinkToFit="1"/>
    </xf>
    <xf numFmtId="4" fontId="35" fillId="22" borderId="68" xfId="51" applyNumberFormat="1" applyFont="1" applyFill="1" applyBorder="1" applyAlignment="1" applyProtection="1">
      <alignment vertical="top" shrinkToFit="1"/>
      <protection locked="0"/>
    </xf>
    <xf numFmtId="4" fontId="35" fillId="0" borderId="121" xfId="51" applyNumberFormat="1" applyFont="1" applyBorder="1" applyAlignment="1">
      <alignment vertical="top" shrinkToFit="1"/>
    </xf>
    <xf numFmtId="0" fontId="41" fillId="21" borderId="59" xfId="51" applyFill="1" applyBorder="1" applyAlignment="1">
      <alignment vertical="top"/>
    </xf>
    <xf numFmtId="4" fontId="41" fillId="21" borderId="39" xfId="51" applyNumberFormat="1" applyFill="1" applyBorder="1" applyAlignment="1">
      <alignment vertical="top" shrinkToFit="1"/>
    </xf>
    <xf numFmtId="0" fontId="35" fillId="0" borderId="15" xfId="51" applyFont="1" applyBorder="1" applyAlignment="1">
      <alignment vertical="top"/>
    </xf>
    <xf numFmtId="0" fontId="35" fillId="0" borderId="59" xfId="51" applyFont="1" applyBorder="1" applyAlignment="1">
      <alignment vertical="top"/>
    </xf>
    <xf numFmtId="4" fontId="35" fillId="0" borderId="39" xfId="51" applyNumberFormat="1" applyFont="1" applyBorder="1" applyAlignment="1">
      <alignment vertical="top" shrinkToFit="1"/>
    </xf>
    <xf numFmtId="4" fontId="35" fillId="0" borderId="20" xfId="51" applyNumberFormat="1" applyFont="1" applyBorder="1" applyAlignment="1">
      <alignment vertical="top" shrinkToFit="1"/>
    </xf>
    <xf numFmtId="0" fontId="41" fillId="21" borderId="76" xfId="51" applyFill="1" applyBorder="1" applyAlignment="1">
      <alignment vertical="top"/>
    </xf>
    <xf numFmtId="4" fontId="41" fillId="21" borderId="149" xfId="51" applyNumberFormat="1" applyFill="1" applyBorder="1" applyAlignment="1">
      <alignment vertical="top" shrinkToFit="1"/>
    </xf>
    <xf numFmtId="0" fontId="35" fillId="0" borderId="4" xfId="51" applyFont="1" applyBorder="1" applyAlignment="1">
      <alignment vertical="top"/>
    </xf>
    <xf numFmtId="0" fontId="35" fillId="0" borderId="67" xfId="51" applyNumberFormat="1" applyFont="1" applyBorder="1" applyAlignment="1">
      <alignment vertical="top"/>
    </xf>
    <xf numFmtId="0" fontId="35" fillId="0" borderId="68" xfId="51" applyNumberFormat="1" applyFont="1" applyBorder="1" applyAlignment="1">
      <alignment horizontal="left" vertical="top" wrapText="1"/>
    </xf>
    <xf numFmtId="0" fontId="35" fillId="0" borderId="91" xfId="51" applyFont="1" applyBorder="1" applyAlignment="1">
      <alignment horizontal="center" vertical="top" shrinkToFit="1"/>
    </xf>
    <xf numFmtId="4" fontId="35" fillId="35" borderId="68" xfId="51" applyNumberFormat="1" applyFont="1" applyFill="1" applyBorder="1" applyAlignment="1">
      <alignment vertical="top" shrinkToFit="1"/>
    </xf>
    <xf numFmtId="4" fontId="35" fillId="22" borderId="68" xfId="51" applyNumberFormat="1" applyFont="1" applyFill="1" applyBorder="1" applyAlignment="1">
      <alignment vertical="top" shrinkToFit="1"/>
    </xf>
    <xf numFmtId="49" fontId="41" fillId="29" borderId="57" xfId="51" applyNumberFormat="1" applyFill="1" applyBorder="1" applyAlignment="1">
      <alignment horizontal="left" vertical="center"/>
    </xf>
    <xf numFmtId="0" fontId="44" fillId="23" borderId="150" xfId="51" applyFont="1" applyFill="1" applyBorder="1" applyAlignment="1">
      <alignment vertical="top"/>
    </xf>
    <xf numFmtId="4" fontId="44" fillId="23" borderId="151" xfId="51" applyNumberFormat="1" applyFont="1" applyFill="1" applyBorder="1" applyAlignment="1">
      <alignment vertical="top" shrinkToFit="1"/>
    </xf>
    <xf numFmtId="0" fontId="35" fillId="0" borderId="152" xfId="51" applyFont="1" applyBorder="1" applyAlignment="1">
      <alignment vertical="top"/>
    </xf>
    <xf numFmtId="49" fontId="35" fillId="35" borderId="153" xfId="51" applyNumberFormat="1" applyFont="1" applyFill="1" applyBorder="1" applyAlignment="1">
      <alignment vertical="top"/>
    </xf>
    <xf numFmtId="49" fontId="35" fillId="35" borderId="153" xfId="51" applyNumberFormat="1" applyFont="1" applyFill="1" applyBorder="1" applyAlignment="1">
      <alignment horizontal="left" vertical="top" wrapText="1"/>
    </xf>
    <xf numFmtId="0" fontId="35" fillId="0" borderId="153" xfId="51" applyFont="1" applyBorder="1" applyAlignment="1">
      <alignment horizontal="center" vertical="top" shrinkToFit="1"/>
    </xf>
    <xf numFmtId="164" fontId="35" fillId="0" borderId="153" xfId="51" applyNumberFormat="1" applyFont="1" applyBorder="1" applyAlignment="1">
      <alignment vertical="top" shrinkToFit="1"/>
    </xf>
    <xf numFmtId="4" fontId="35" fillId="22" borderId="153" xfId="51" applyNumberFormat="1" applyFont="1" applyFill="1" applyBorder="1" applyAlignment="1" applyProtection="1">
      <alignment vertical="top" shrinkToFit="1"/>
      <protection locked="0"/>
    </xf>
    <xf numFmtId="4" fontId="35" fillId="0" borderId="154" xfId="51" applyNumberFormat="1" applyFont="1" applyBorder="1" applyAlignment="1">
      <alignment vertical="top" shrinkToFit="1"/>
    </xf>
    <xf numFmtId="0" fontId="44" fillId="23" borderId="12" xfId="51" applyFont="1" applyFill="1" applyBorder="1" applyAlignment="1">
      <alignment vertical="top"/>
    </xf>
    <xf numFmtId="4" fontId="35" fillId="0" borderId="137" xfId="51" applyNumberFormat="1" applyFont="1" applyBorder="1" applyAlignment="1">
      <alignment vertical="top" shrinkToFit="1"/>
    </xf>
    <xf numFmtId="0" fontId="126" fillId="35" borderId="68" xfId="0" applyFont="1" applyFill="1" applyBorder="1" applyAlignment="1">
      <alignment vertical="center" wrapText="1"/>
    </xf>
    <xf numFmtId="0" fontId="41" fillId="21" borderId="55" xfId="51" applyFill="1" applyBorder="1" applyAlignment="1">
      <alignment vertical="top"/>
    </xf>
    <xf numFmtId="0" fontId="41" fillId="21" borderId="56" xfId="51" applyNumberFormat="1" applyFill="1" applyBorder="1" applyAlignment="1">
      <alignment vertical="top"/>
    </xf>
    <xf numFmtId="0" fontId="41" fillId="21" borderId="136" xfId="51" applyNumberFormat="1" applyFill="1" applyBorder="1" applyAlignment="1">
      <alignment horizontal="left" vertical="top" wrapText="1"/>
    </xf>
    <xf numFmtId="0" fontId="41" fillId="21" borderId="58" xfId="51" applyFill="1" applyBorder="1" applyAlignment="1">
      <alignment horizontal="center" vertical="top" shrinkToFit="1"/>
    </xf>
    <xf numFmtId="4" fontId="41" fillId="21" borderId="136" xfId="51" applyNumberFormat="1" applyFill="1" applyBorder="1" applyAlignment="1">
      <alignment vertical="top" shrinkToFit="1"/>
    </xf>
    <xf numFmtId="4" fontId="41" fillId="21" borderId="11" xfId="51" applyNumberFormat="1" applyFill="1" applyBorder="1" applyAlignment="1">
      <alignment vertical="top" shrinkToFit="1"/>
    </xf>
    <xf numFmtId="0" fontId="35" fillId="35" borderId="68" xfId="51" applyNumberFormat="1" applyFont="1" applyFill="1" applyBorder="1" applyAlignment="1">
      <alignment horizontal="left" vertical="top" wrapText="1"/>
    </xf>
    <xf numFmtId="4" fontId="35" fillId="0" borderId="68" xfId="51" applyNumberFormat="1" applyFont="1" applyBorder="1" applyAlignment="1">
      <alignment vertical="top" shrinkToFit="1"/>
    </xf>
    <xf numFmtId="0" fontId="41" fillId="21" borderId="135" xfId="51" applyFill="1" applyBorder="1" applyAlignment="1">
      <alignment vertical="top"/>
    </xf>
    <xf numFmtId="49" fontId="41" fillId="21" borderId="146" xfId="51" applyNumberFormat="1" applyFill="1" applyBorder="1" applyAlignment="1">
      <alignment vertical="top"/>
    </xf>
    <xf numFmtId="0" fontId="41" fillId="21" borderId="146" xfId="51" applyFill="1" applyBorder="1" applyAlignment="1">
      <alignment horizontal="center"/>
    </xf>
    <xf numFmtId="4" fontId="41" fillId="21" borderId="146" xfId="51" applyNumberFormat="1" applyFill="1" applyBorder="1"/>
    <xf numFmtId="0" fontId="41" fillId="21" borderId="155" xfId="51" applyFill="1" applyBorder="1"/>
    <xf numFmtId="0" fontId="41" fillId="21" borderId="137" xfId="51" applyFill="1" applyBorder="1"/>
    <xf numFmtId="0" fontId="42" fillId="0" borderId="68" xfId="51" quotePrefix="1" applyNumberFormat="1" applyFont="1" applyBorder="1" applyAlignment="1">
      <alignment horizontal="left" vertical="top" wrapText="1"/>
    </xf>
    <xf numFmtId="0" fontId="42" fillId="0" borderId="91" xfId="51" applyNumberFormat="1" applyFont="1" applyBorder="1" applyAlignment="1">
      <alignment horizontal="center" vertical="top" wrapText="1" shrinkToFit="1"/>
    </xf>
    <xf numFmtId="4" fontId="42" fillId="0" borderId="68" xfId="51" applyNumberFormat="1" applyFont="1" applyBorder="1" applyAlignment="1">
      <alignment vertical="top" wrapText="1" shrinkToFit="1"/>
    </xf>
    <xf numFmtId="4" fontId="35" fillId="22" borderId="127" xfId="51" applyNumberFormat="1" applyFont="1" applyFill="1" applyBorder="1" applyAlignment="1" applyProtection="1">
      <alignment vertical="top" shrinkToFit="1"/>
      <protection locked="0"/>
    </xf>
    <xf numFmtId="0" fontId="35" fillId="0" borderId="157" xfId="51" applyFont="1" applyBorder="1" applyAlignment="1">
      <alignment vertical="top"/>
    </xf>
    <xf numFmtId="49" fontId="35" fillId="0" borderId="156" xfId="51" applyNumberFormat="1" applyFont="1" applyBorder="1" applyAlignment="1">
      <alignment vertical="top"/>
    </xf>
    <xf numFmtId="49" fontId="35" fillId="0" borderId="156" xfId="51" applyNumberFormat="1" applyFont="1" applyBorder="1" applyAlignment="1">
      <alignment horizontal="left" vertical="top" wrapText="1"/>
    </xf>
    <xf numFmtId="0" fontId="128" fillId="35" borderId="123" xfId="0" applyFont="1" applyFill="1" applyBorder="1" applyAlignment="1">
      <alignment horizontal="right" vertical="center"/>
    </xf>
    <xf numFmtId="0" fontId="128" fillId="35" borderId="123" xfId="0" applyFont="1" applyFill="1" applyBorder="1" applyAlignment="1">
      <alignment vertical="center"/>
    </xf>
    <xf numFmtId="0" fontId="128" fillId="35" borderId="123" xfId="0" applyFont="1" applyFill="1" applyBorder="1" applyAlignment="1">
      <alignment vertical="center" wrapText="1"/>
    </xf>
    <xf numFmtId="164" fontId="35" fillId="35" borderId="147" xfId="51" applyNumberFormat="1" applyFont="1" applyFill="1" applyBorder="1" applyAlignment="1">
      <alignment vertical="top" shrinkToFit="1"/>
    </xf>
    <xf numFmtId="0" fontId="35" fillId="35" borderId="123" xfId="51" applyFont="1" applyFill="1" applyBorder="1" applyAlignment="1">
      <alignment horizontal="center" vertical="top" shrinkToFit="1"/>
    </xf>
    <xf numFmtId="164" fontId="35" fillId="35" borderId="81" xfId="51" applyNumberFormat="1" applyFont="1" applyFill="1" applyBorder="1" applyAlignment="1">
      <alignment vertical="top" shrinkToFit="1"/>
    </xf>
    <xf numFmtId="49" fontId="41" fillId="0" borderId="57" xfId="51" applyNumberFormat="1" applyFill="1" applyBorder="1" applyAlignment="1">
      <alignment horizontal="left" vertical="center"/>
    </xf>
    <xf numFmtId="0" fontId="128" fillId="35" borderId="12" xfId="0" applyFont="1" applyFill="1" applyBorder="1" applyAlignment="1">
      <alignment horizontal="right" vertical="center"/>
    </xf>
    <xf numFmtId="4" fontId="35" fillId="0" borderId="158" xfId="51" applyNumberFormat="1" applyFont="1" applyBorder="1" applyAlignment="1">
      <alignment vertical="top" shrinkToFit="1"/>
    </xf>
    <xf numFmtId="0" fontId="35" fillId="0" borderId="152" xfId="51" applyFont="1" applyFill="1" applyBorder="1" applyAlignment="1">
      <alignment vertical="top"/>
    </xf>
    <xf numFmtId="49" fontId="35" fillId="0" borderId="153" xfId="51" applyNumberFormat="1" applyFont="1" applyFill="1" applyBorder="1" applyAlignment="1">
      <alignment vertical="top"/>
    </xf>
    <xf numFmtId="49" fontId="35" fillId="0" borderId="153" xfId="51" applyNumberFormat="1" applyFont="1" applyFill="1" applyBorder="1" applyAlignment="1">
      <alignment horizontal="left" vertical="top" wrapText="1"/>
    </xf>
    <xf numFmtId="0" fontId="35" fillId="0" borderId="153" xfId="51" applyFont="1" applyFill="1" applyBorder="1" applyAlignment="1">
      <alignment horizontal="center" vertical="top" shrinkToFit="1"/>
    </xf>
    <xf numFmtId="164" fontId="35" fillId="35" borderId="153" xfId="51" applyNumberFormat="1" applyFont="1" applyFill="1" applyBorder="1" applyAlignment="1">
      <alignment vertical="top" shrinkToFit="1"/>
    </xf>
    <xf numFmtId="4" fontId="35" fillId="22" borderId="78" xfId="51" applyNumberFormat="1" applyFont="1" applyFill="1" applyBorder="1" applyAlignment="1" applyProtection="1">
      <alignment vertical="top" shrinkToFit="1"/>
      <protection locked="0"/>
    </xf>
    <xf numFmtId="4" fontId="35" fillId="0" borderId="154" xfId="51" applyNumberFormat="1" applyFont="1" applyFill="1" applyBorder="1" applyAlignment="1">
      <alignment vertical="top" shrinkToFit="1"/>
    </xf>
    <xf numFmtId="49" fontId="32" fillId="0" borderId="0" xfId="51" applyNumberFormat="1" applyFont="1" applyBorder="1" applyAlignment="1">
      <alignment horizontal="center" vertical="center"/>
    </xf>
    <xf numFmtId="4" fontId="4" fillId="35" borderId="0" xfId="1" applyNumberFormat="1" applyFont="1" applyFill="1" applyBorder="1" applyAlignment="1" applyProtection="1">
      <alignment horizontal="right" vertical="center"/>
    </xf>
    <xf numFmtId="49" fontId="4" fillId="34" borderId="17" xfId="1" applyNumberFormat="1" applyFont="1" applyFill="1" applyBorder="1" applyAlignment="1" applyProtection="1">
      <alignment horizontal="left" vertical="center"/>
    </xf>
    <xf numFmtId="4" fontId="3" fillId="34" borderId="93" xfId="1" applyNumberFormat="1" applyFont="1" applyFill="1" applyBorder="1" applyAlignment="1" applyProtection="1">
      <alignment horizontal="right" vertical="center"/>
    </xf>
    <xf numFmtId="0" fontId="41" fillId="0" borderId="15" xfId="51" applyBorder="1" applyAlignment="1">
      <alignment vertical="top"/>
    </xf>
    <xf numFmtId="4" fontId="4" fillId="0" borderId="20" xfId="1" applyNumberFormat="1" applyFont="1" applyFill="1" applyBorder="1" applyAlignment="1" applyProtection="1">
      <alignment horizontal="right" vertical="center"/>
    </xf>
    <xf numFmtId="0" fontId="41" fillId="0" borderId="4" xfId="51" applyBorder="1" applyAlignment="1">
      <alignment vertical="top"/>
    </xf>
    <xf numFmtId="49" fontId="4" fillId="0" borderId="78" xfId="1" applyNumberFormat="1" applyFont="1" applyFill="1" applyBorder="1" applyAlignment="1" applyProtection="1">
      <alignment horizontal="left" vertical="center"/>
    </xf>
    <xf numFmtId="4" fontId="4" fillId="35" borderId="78" xfId="1" applyNumberFormat="1" applyFont="1" applyFill="1" applyBorder="1" applyAlignment="1" applyProtection="1">
      <alignment horizontal="right" vertical="center"/>
    </xf>
    <xf numFmtId="4" fontId="4" fillId="22" borderId="78" xfId="1" applyNumberFormat="1" applyFont="1" applyFill="1" applyBorder="1" applyAlignment="1" applyProtection="1">
      <alignment horizontal="right" vertical="center"/>
    </xf>
    <xf numFmtId="4" fontId="4" fillId="0" borderId="79" xfId="1" applyNumberFormat="1" applyFont="1" applyFill="1" applyBorder="1" applyAlignment="1" applyProtection="1">
      <alignment horizontal="right" vertical="center"/>
    </xf>
    <xf numFmtId="0" fontId="41" fillId="0" borderId="4" xfId="51" applyBorder="1" applyAlignment="1">
      <alignment horizontal="right" vertical="top"/>
    </xf>
    <xf numFmtId="0" fontId="42" fillId="35" borderId="40" xfId="51" quotePrefix="1" applyNumberFormat="1" applyFont="1" applyFill="1" applyBorder="1" applyAlignment="1">
      <alignment horizontal="left" vertical="top" wrapText="1"/>
    </xf>
    <xf numFmtId="4" fontId="42" fillId="35" borderId="40" xfId="51" applyNumberFormat="1" applyFont="1" applyFill="1" applyBorder="1" applyAlignment="1">
      <alignment vertical="top" wrapText="1" shrinkToFit="1"/>
    </xf>
    <xf numFmtId="49" fontId="32" fillId="0" borderId="143" xfId="51" applyNumberFormat="1" applyFont="1" applyBorder="1" applyAlignment="1">
      <alignment horizontal="center" vertical="center"/>
    </xf>
    <xf numFmtId="0" fontId="7" fillId="0" borderId="0" xfId="0" applyFont="1" applyAlignment="1">
      <alignment horizontal="justify" vertical="center"/>
    </xf>
    <xf numFmtId="4" fontId="7" fillId="0" borderId="0" xfId="0" applyNumberFormat="1" applyFont="1" applyAlignment="1">
      <alignment horizontal="justify" vertical="center"/>
    </xf>
    <xf numFmtId="0" fontId="7" fillId="0" borderId="0" xfId="0" applyFont="1" applyAlignment="1">
      <alignment vertical="center"/>
    </xf>
    <xf numFmtId="4" fontId="33" fillId="35" borderId="61" xfId="0" applyNumberFormat="1" applyFont="1" applyFill="1" applyBorder="1" applyAlignment="1"/>
    <xf numFmtId="4" fontId="41" fillId="35" borderId="38" xfId="51" applyNumberFormat="1" applyFill="1" applyBorder="1" applyAlignment="1">
      <alignment vertical="top" shrinkToFit="1"/>
    </xf>
    <xf numFmtId="4" fontId="44" fillId="35" borderId="63" xfId="51" applyNumberFormat="1" applyFont="1" applyFill="1" applyBorder="1" applyAlignment="1">
      <alignment vertical="top" shrinkToFit="1"/>
    </xf>
    <xf numFmtId="0" fontId="35" fillId="0" borderId="159" xfId="51" applyFont="1" applyBorder="1" applyAlignment="1">
      <alignment vertical="top"/>
    </xf>
    <xf numFmtId="0" fontId="35" fillId="0" borderId="156" xfId="51" applyFont="1" applyBorder="1" applyAlignment="1">
      <alignment horizontal="center" vertical="top" shrinkToFit="1"/>
    </xf>
    <xf numFmtId="4" fontId="35" fillId="35" borderId="156" xfId="51" applyNumberFormat="1" applyFont="1" applyFill="1" applyBorder="1" applyAlignment="1">
      <alignment vertical="top" shrinkToFit="1"/>
    </xf>
    <xf numFmtId="4" fontId="35" fillId="22" borderId="156" xfId="51" applyNumberFormat="1" applyFont="1" applyFill="1" applyBorder="1" applyAlignment="1" applyProtection="1">
      <alignment vertical="top" shrinkToFit="1"/>
      <protection locked="0"/>
    </xf>
    <xf numFmtId="4" fontId="35" fillId="0" borderId="160" xfId="51" applyNumberFormat="1" applyFont="1" applyBorder="1" applyAlignment="1">
      <alignment vertical="top" shrinkToFit="1"/>
    </xf>
    <xf numFmtId="49" fontId="35" fillId="0" borderId="153" xfId="51" applyNumberFormat="1" applyFont="1" applyBorder="1" applyAlignment="1">
      <alignment vertical="top"/>
    </xf>
    <xf numFmtId="49" fontId="35" fillId="0" borderId="153" xfId="51" applyNumberFormat="1" applyFont="1" applyBorder="1" applyAlignment="1">
      <alignment horizontal="left" vertical="top" wrapText="1"/>
    </xf>
    <xf numFmtId="4" fontId="35" fillId="35" borderId="153" xfId="51" applyNumberFormat="1" applyFont="1" applyFill="1" applyBorder="1" applyAlignment="1">
      <alignment vertical="top" shrinkToFit="1"/>
    </xf>
    <xf numFmtId="167" fontId="53" fillId="35" borderId="0" xfId="54" quotePrefix="1" applyNumberFormat="1" applyFont="1" applyFill="1" applyBorder="1" applyAlignment="1">
      <alignment horizontal="left" vertical="center" wrapText="1"/>
    </xf>
    <xf numFmtId="167" fontId="5" fillId="18" borderId="124" xfId="54" quotePrefix="1" applyNumberFormat="1" applyFont="1" applyFill="1" applyBorder="1" applyAlignment="1">
      <alignment horizontal="left" vertical="center" wrapText="1"/>
    </xf>
    <xf numFmtId="167" fontId="5" fillId="18" borderId="124" xfId="54" quotePrefix="1" applyNumberFormat="1" applyFont="1" applyFill="1" applyBorder="1" applyAlignment="1">
      <alignment horizontal="center" vertical="center"/>
    </xf>
    <xf numFmtId="1" fontId="5" fillId="18" borderId="124" xfId="54" quotePrefix="1" applyNumberFormat="1" applyFont="1" applyFill="1" applyBorder="1" applyAlignment="1">
      <alignment horizontal="center" vertical="center"/>
    </xf>
    <xf numFmtId="0" fontId="41" fillId="0" borderId="0" xfId="51" applyBorder="1"/>
    <xf numFmtId="0" fontId="41" fillId="0" borderId="20" xfId="51" applyBorder="1"/>
    <xf numFmtId="167" fontId="53" fillId="0" borderId="4" xfId="54" quotePrefix="1" applyNumberFormat="1" applyFont="1" applyBorder="1" applyAlignment="1">
      <alignment horizontal="center" vertical="center"/>
    </xf>
    <xf numFmtId="167" fontId="53" fillId="35" borderId="78" xfId="54" quotePrefix="1" applyNumberFormat="1" applyFont="1" applyFill="1" applyBorder="1" applyAlignment="1">
      <alignment horizontal="left" vertical="center" wrapText="1"/>
    </xf>
    <xf numFmtId="167" fontId="53" fillId="0" borderId="78" xfId="54" quotePrefix="1" applyNumberFormat="1" applyFont="1" applyBorder="1" applyAlignment="1">
      <alignment horizontal="center" vertical="center"/>
    </xf>
    <xf numFmtId="1" fontId="53" fillId="0" borderId="78" xfId="54" quotePrefix="1" applyNumberFormat="1" applyFont="1" applyBorder="1" applyAlignment="1">
      <alignment horizontal="center" vertical="center"/>
    </xf>
    <xf numFmtId="0" fontId="41" fillId="0" borderId="78" xfId="51" applyBorder="1"/>
    <xf numFmtId="0" fontId="41" fillId="0" borderId="79" xfId="51" applyBorder="1"/>
    <xf numFmtId="164" fontId="35" fillId="35" borderId="156" xfId="51" applyNumberFormat="1" applyFont="1" applyFill="1" applyBorder="1" applyAlignment="1">
      <alignment vertical="top" shrinkToFit="1"/>
    </xf>
    <xf numFmtId="0" fontId="35" fillId="0" borderId="0" xfId="51" applyFont="1" applyFill="1" applyBorder="1" applyAlignment="1">
      <alignment vertical="top"/>
    </xf>
    <xf numFmtId="49" fontId="35" fillId="0" borderId="0" xfId="51" applyNumberFormat="1" applyFont="1" applyFill="1" applyBorder="1" applyAlignment="1">
      <alignment vertical="top"/>
    </xf>
    <xf numFmtId="49" fontId="35" fillId="0" borderId="0" xfId="51" applyNumberFormat="1" applyFont="1" applyFill="1" applyBorder="1" applyAlignment="1">
      <alignment horizontal="left" vertical="top" wrapText="1"/>
    </xf>
    <xf numFmtId="0" fontId="35" fillId="0" borderId="0" xfId="51" applyFont="1" applyFill="1" applyBorder="1" applyAlignment="1">
      <alignment horizontal="center" vertical="top" shrinkToFit="1"/>
    </xf>
    <xf numFmtId="164" fontId="35" fillId="0" borderId="0" xfId="51" applyNumberFormat="1" applyFont="1" applyFill="1" applyBorder="1" applyAlignment="1">
      <alignment vertical="top" shrinkToFit="1"/>
    </xf>
    <xf numFmtId="4" fontId="35" fillId="0" borderId="0" xfId="51" applyNumberFormat="1" applyFont="1" applyFill="1" applyBorder="1" applyAlignment="1" applyProtection="1">
      <alignment vertical="top" shrinkToFit="1"/>
      <protection locked="0"/>
    </xf>
    <xf numFmtId="4" fontId="35" fillId="0" borderId="0" xfId="51" applyNumberFormat="1" applyFont="1" applyFill="1" applyBorder="1" applyAlignment="1">
      <alignment vertical="top" shrinkToFit="1"/>
    </xf>
    <xf numFmtId="4" fontId="44" fillId="35" borderId="151" xfId="51" applyNumberFormat="1" applyFont="1" applyFill="1" applyBorder="1" applyAlignment="1">
      <alignment vertical="top" shrinkToFit="1"/>
    </xf>
    <xf numFmtId="49" fontId="44" fillId="23" borderId="146" xfId="51" applyNumberFormat="1" applyFont="1" applyFill="1" applyBorder="1" applyAlignment="1">
      <alignment vertical="top"/>
    </xf>
    <xf numFmtId="49" fontId="44" fillId="23" borderId="161" xfId="51" applyNumberFormat="1" applyFont="1" applyFill="1" applyBorder="1" applyAlignment="1">
      <alignment horizontal="left" vertical="top" wrapText="1"/>
    </xf>
    <xf numFmtId="0" fontId="44" fillId="23" borderId="161" xfId="51" applyFont="1" applyFill="1" applyBorder="1" applyAlignment="1">
      <alignment horizontal="center" vertical="top" shrinkToFit="1"/>
    </xf>
    <xf numFmtId="164" fontId="44" fillId="23" borderId="161" xfId="51" applyNumberFormat="1" applyFont="1" applyFill="1" applyBorder="1" applyAlignment="1">
      <alignment vertical="top" shrinkToFit="1"/>
    </xf>
    <xf numFmtId="4" fontId="44" fillId="23" borderId="161" xfId="51" applyNumberFormat="1" applyFont="1" applyFill="1" applyBorder="1" applyAlignment="1">
      <alignment vertical="top" shrinkToFit="1"/>
    </xf>
    <xf numFmtId="164" fontId="35" fillId="35" borderId="129" xfId="51" applyNumberFormat="1" applyFont="1" applyFill="1" applyBorder="1" applyAlignment="1">
      <alignment vertical="top" shrinkToFit="1"/>
    </xf>
    <xf numFmtId="4" fontId="35" fillId="0" borderId="162" xfId="51" applyNumberFormat="1" applyFont="1" applyBorder="1" applyAlignment="1">
      <alignment vertical="top" shrinkToFit="1"/>
    </xf>
    <xf numFmtId="0" fontId="35" fillId="35" borderId="82" xfId="51" applyFont="1" applyFill="1" applyBorder="1" applyAlignment="1">
      <alignment vertical="top"/>
    </xf>
    <xf numFmtId="0" fontId="41" fillId="0" borderId="0" xfId="51"/>
    <xf numFmtId="0" fontId="41" fillId="0" borderId="0" xfId="51" applyBorder="1"/>
    <xf numFmtId="0" fontId="41" fillId="0" borderId="0" xfId="51" applyBorder="1" applyAlignment="1">
      <alignment horizontal="center"/>
    </xf>
    <xf numFmtId="49" fontId="35" fillId="35" borderId="83" xfId="51" applyNumberFormat="1" applyFont="1" applyFill="1" applyBorder="1" applyAlignment="1">
      <alignment vertical="top"/>
    </xf>
    <xf numFmtId="49" fontId="35" fillId="35" borderId="83" xfId="51" applyNumberFormat="1" applyFont="1" applyFill="1" applyBorder="1" applyAlignment="1">
      <alignment horizontal="left" vertical="top" wrapText="1"/>
    </xf>
    <xf numFmtId="0" fontId="35" fillId="35" borderId="83" xfId="51" applyFont="1" applyFill="1" applyBorder="1" applyAlignment="1">
      <alignment horizontal="center" vertical="top" shrinkToFit="1"/>
    </xf>
    <xf numFmtId="4" fontId="35" fillId="35" borderId="83" xfId="51" applyNumberFormat="1" applyFont="1" applyFill="1" applyBorder="1" applyAlignment="1">
      <alignment vertical="top" shrinkToFit="1"/>
    </xf>
    <xf numFmtId="49" fontId="41" fillId="0" borderId="0" xfId="51" applyNumberFormat="1" applyBorder="1" applyAlignment="1">
      <alignment vertical="top"/>
    </xf>
    <xf numFmtId="4" fontId="41" fillId="0" borderId="0" xfId="51" applyNumberFormat="1" applyBorder="1"/>
    <xf numFmtId="0" fontId="35" fillId="35" borderId="159" xfId="51" applyFont="1" applyFill="1" applyBorder="1" applyAlignment="1">
      <alignment vertical="top"/>
    </xf>
    <xf numFmtId="49" fontId="35" fillId="35" borderId="129" xfId="51" applyNumberFormat="1" applyFont="1" applyFill="1" applyBorder="1" applyAlignment="1">
      <alignment vertical="top"/>
    </xf>
    <xf numFmtId="49" fontId="35" fillId="35" borderId="129" xfId="51" applyNumberFormat="1" applyFont="1" applyFill="1" applyBorder="1" applyAlignment="1">
      <alignment horizontal="left" vertical="top" wrapText="1"/>
    </xf>
    <xf numFmtId="0" fontId="35" fillId="35" borderId="129" xfId="51" applyFont="1" applyFill="1" applyBorder="1" applyAlignment="1">
      <alignment horizontal="center" vertical="top" shrinkToFit="1"/>
    </xf>
    <xf numFmtId="4" fontId="35" fillId="35" borderId="163" xfId="51" applyNumberFormat="1" applyFont="1" applyFill="1" applyBorder="1" applyAlignment="1">
      <alignment vertical="top" shrinkToFit="1"/>
    </xf>
    <xf numFmtId="0" fontId="35" fillId="35" borderId="152" xfId="51" applyFont="1" applyFill="1" applyBorder="1" applyAlignment="1">
      <alignment vertical="top"/>
    </xf>
    <xf numFmtId="0" fontId="35" fillId="35" borderId="153" xfId="51" applyFont="1" applyFill="1" applyBorder="1" applyAlignment="1">
      <alignment horizontal="center" vertical="top" shrinkToFit="1"/>
    </xf>
    <xf numFmtId="4" fontId="35" fillId="35" borderId="154" xfId="51" applyNumberFormat="1" applyFont="1" applyFill="1" applyBorder="1" applyAlignment="1">
      <alignment vertical="top" shrinkToFit="1"/>
    </xf>
    <xf numFmtId="49" fontId="32" fillId="0" borderId="1" xfId="51" applyNumberFormat="1" applyFont="1" applyBorder="1" applyAlignment="1">
      <alignment horizontal="center" vertical="center"/>
    </xf>
    <xf numFmtId="49" fontId="32" fillId="0" borderId="8" xfId="51" applyNumberFormat="1" applyFont="1" applyBorder="1" applyAlignment="1">
      <alignment horizontal="center" vertical="center"/>
    </xf>
    <xf numFmtId="49" fontId="32" fillId="0" borderId="2" xfId="51" applyNumberFormat="1" applyFont="1" applyBorder="1" applyAlignment="1">
      <alignment horizontal="center" vertical="center"/>
    </xf>
    <xf numFmtId="49" fontId="41" fillId="0" borderId="57" xfId="51" applyNumberFormat="1" applyBorder="1" applyAlignment="1">
      <alignment vertical="center"/>
    </xf>
    <xf numFmtId="0" fontId="41" fillId="0" borderId="57" xfId="51" applyBorder="1" applyAlignment="1">
      <alignment vertical="center"/>
    </xf>
    <xf numFmtId="0" fontId="41" fillId="0" borderId="73" xfId="51" applyBorder="1" applyAlignment="1">
      <alignment vertical="center"/>
    </xf>
    <xf numFmtId="0" fontId="32" fillId="0" borderId="0" xfId="51" applyFont="1" applyAlignment="1">
      <alignment horizontal="center"/>
    </xf>
    <xf numFmtId="49" fontId="41" fillId="0" borderId="136" xfId="51" applyNumberFormat="1" applyBorder="1" applyAlignment="1">
      <alignment vertical="center"/>
    </xf>
    <xf numFmtId="0" fontId="41" fillId="0" borderId="136" xfId="51" applyBorder="1" applyAlignment="1">
      <alignment vertical="center"/>
    </xf>
    <xf numFmtId="0" fontId="41" fillId="0" borderId="11" xfId="51" applyBorder="1" applyAlignment="1">
      <alignment vertical="center"/>
    </xf>
    <xf numFmtId="49" fontId="41" fillId="0" borderId="136" xfId="51" applyNumberFormat="1" applyBorder="1" applyAlignment="1">
      <alignment vertical="center" wrapText="1"/>
    </xf>
    <xf numFmtId="0" fontId="41" fillId="0" borderId="136" xfId="51" applyBorder="1" applyAlignment="1">
      <alignment vertical="center" wrapText="1"/>
    </xf>
    <xf numFmtId="0" fontId="41" fillId="0" borderId="11" xfId="51" applyBorder="1" applyAlignment="1">
      <alignment vertical="center" wrapText="1"/>
    </xf>
    <xf numFmtId="49" fontId="41" fillId="0" borderId="56" xfId="51" applyNumberFormat="1" applyBorder="1" applyAlignment="1">
      <alignment horizontal="left" vertical="center"/>
    </xf>
    <xf numFmtId="49" fontId="41" fillId="0" borderId="57" xfId="51" applyNumberFormat="1" applyBorder="1" applyAlignment="1">
      <alignment horizontal="left" vertical="center"/>
    </xf>
    <xf numFmtId="49" fontId="41" fillId="0" borderId="73" xfId="51" applyNumberFormat="1" applyBorder="1" applyAlignment="1">
      <alignment horizontal="left" vertical="center"/>
    </xf>
    <xf numFmtId="0" fontId="1" fillId="0" borderId="5" xfId="0" applyFont="1" applyFill="1" applyBorder="1" applyAlignment="1">
      <alignment vertical="center"/>
    </xf>
    <xf numFmtId="0" fontId="1" fillId="0" borderId="6" xfId="0" applyFont="1" applyFill="1" applyBorder="1" applyAlignment="1">
      <alignment vertical="center"/>
    </xf>
    <xf numFmtId="49" fontId="27" fillId="0" borderId="17" xfId="0" applyNumberFormat="1" applyFont="1" applyBorder="1" applyAlignment="1">
      <alignment horizontal="center" vertical="center"/>
    </xf>
    <xf numFmtId="0" fontId="0" fillId="0" borderId="6" xfId="0" applyBorder="1" applyAlignment="1"/>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9" xfId="0" applyFont="1" applyFill="1" applyBorder="1" applyAlignment="1">
      <alignment horizontal="center" vertical="center"/>
    </xf>
    <xf numFmtId="0" fontId="0" fillId="2" borderId="25" xfId="0" applyFill="1" applyBorder="1" applyAlignment="1">
      <alignment horizontal="center"/>
    </xf>
    <xf numFmtId="0" fontId="1" fillId="0" borderId="17" xfId="0" applyFont="1" applyFill="1" applyBorder="1" applyAlignment="1">
      <alignment vertical="center"/>
    </xf>
    <xf numFmtId="0" fontId="0" fillId="0" borderId="4" xfId="0" applyBorder="1" applyAlignment="1">
      <alignment vertical="center"/>
    </xf>
    <xf numFmtId="0" fontId="1" fillId="0" borderId="17" xfId="0" applyFont="1" applyBorder="1" applyAlignment="1">
      <alignment vertical="center"/>
    </xf>
    <xf numFmtId="0" fontId="1" fillId="0" borderId="1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 fillId="0" borderId="12" xfId="0" applyFont="1" applyBorder="1" applyAlignment="1">
      <alignment horizontal="left" vertical="center"/>
    </xf>
    <xf numFmtId="0" fontId="4" fillId="0" borderId="21" xfId="0" applyFont="1" applyBorder="1" applyAlignment="1">
      <alignment horizontal="left" vertical="center"/>
    </xf>
    <xf numFmtId="0" fontId="125" fillId="0" borderId="17" xfId="0" applyFont="1" applyBorder="1" applyAlignment="1">
      <alignment horizontal="center" vertical="center" wrapText="1"/>
    </xf>
    <xf numFmtId="0" fontId="125" fillId="0" borderId="92" xfId="0" applyFont="1" applyBorder="1" applyAlignment="1">
      <alignment horizontal="center" vertical="center" wrapText="1"/>
    </xf>
    <xf numFmtId="0" fontId="125" fillId="0" borderId="93" xfId="0" applyFont="1" applyBorder="1" applyAlignment="1">
      <alignment horizontal="center" vertical="center" wrapText="1"/>
    </xf>
    <xf numFmtId="0" fontId="4" fillId="0" borderId="38" xfId="0" applyFont="1" applyBorder="1" applyAlignment="1">
      <alignment horizontal="left" vertical="center"/>
    </xf>
    <xf numFmtId="0" fontId="0" fillId="0" borderId="38" xfId="0" applyBorder="1" applyAlignment="1">
      <alignment horizontal="left" vertical="center"/>
    </xf>
    <xf numFmtId="0" fontId="0" fillId="0" borderId="21" xfId="0" applyBorder="1" applyAlignment="1">
      <alignment horizontal="left" vertical="center"/>
    </xf>
    <xf numFmtId="0" fontId="3" fillId="0" borderId="24" xfId="0" applyFont="1" applyBorder="1" applyAlignment="1">
      <alignment horizontal="left" vertical="center"/>
    </xf>
    <xf numFmtId="0" fontId="0" fillId="0" borderId="24" xfId="0" applyBorder="1" applyAlignment="1">
      <alignment horizontal="left" vertical="center"/>
    </xf>
    <xf numFmtId="0" fontId="4" fillId="0" borderId="14" xfId="0" applyFont="1" applyBorder="1" applyAlignment="1">
      <alignment horizontal="left" vertical="center"/>
    </xf>
    <xf numFmtId="0" fontId="4" fillId="0" borderId="24" xfId="0" applyFont="1" applyBorder="1" applyAlignment="1">
      <alignment horizontal="left"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124" fillId="0" borderId="65" xfId="0" applyNumberFormat="1" applyFont="1" applyBorder="1" applyAlignment="1">
      <alignment horizontal="left" wrapText="1"/>
    </xf>
    <xf numFmtId="0" fontId="124" fillId="0" borderId="0" xfId="0" applyNumberFormat="1" applyFont="1" applyBorder="1" applyAlignment="1">
      <alignment horizontal="left" wrapText="1"/>
    </xf>
    <xf numFmtId="0" fontId="124" fillId="0" borderId="66" xfId="0" applyNumberFormat="1" applyFont="1" applyBorder="1" applyAlignment="1">
      <alignment horizontal="left" wrapText="1"/>
    </xf>
    <xf numFmtId="0" fontId="35" fillId="0" borderId="65" xfId="0" applyNumberFormat="1" applyFont="1" applyBorder="1" applyAlignment="1">
      <alignment wrapText="1"/>
    </xf>
    <xf numFmtId="0" fontId="0" fillId="0" borderId="0" xfId="0"/>
    <xf numFmtId="0" fontId="0" fillId="0" borderId="66" xfId="0" applyBorder="1"/>
    <xf numFmtId="0" fontId="32" fillId="0" borderId="42" xfId="0" applyFont="1" applyBorder="1" applyAlignment="1">
      <alignment horizontal="center"/>
    </xf>
    <xf numFmtId="0" fontId="0" fillId="0" borderId="42" xfId="0" applyBorder="1"/>
    <xf numFmtId="49" fontId="33" fillId="0" borderId="44" xfId="0" applyNumberFormat="1" applyFont="1" applyBorder="1" applyAlignment="1">
      <alignment wrapText="1"/>
    </xf>
    <xf numFmtId="0" fontId="0" fillId="0" borderId="44" xfId="0" applyBorder="1"/>
    <xf numFmtId="0" fontId="0" fillId="0" borderId="45" xfId="0" applyBorder="1"/>
    <xf numFmtId="49" fontId="33" fillId="0" borderId="47" xfId="0" applyNumberFormat="1" applyFont="1" applyBorder="1" applyAlignment="1">
      <alignment wrapText="1"/>
    </xf>
    <xf numFmtId="0" fontId="0" fillId="0" borderId="47" xfId="0" applyBorder="1"/>
    <xf numFmtId="0" fontId="0" fillId="0" borderId="48" xfId="0" applyBorder="1"/>
    <xf numFmtId="49" fontId="33" fillId="0" borderId="50" xfId="0" applyNumberFormat="1" applyFont="1" applyBorder="1" applyAlignment="1">
      <alignment wrapText="1"/>
    </xf>
    <xf numFmtId="0" fontId="0" fillId="0" borderId="50" xfId="0" applyBorder="1"/>
    <xf numFmtId="0" fontId="0" fillId="0" borderId="51" xfId="0" applyBorder="1"/>
    <xf numFmtId="0" fontId="33" fillId="19" borderId="56" xfId="0" applyFont="1" applyFill="1" applyBorder="1" applyAlignment="1">
      <alignment wrapText="1"/>
    </xf>
    <xf numFmtId="0" fontId="0" fillId="0" borderId="57" xfId="0" applyBorder="1"/>
    <xf numFmtId="0" fontId="0" fillId="0" borderId="58" xfId="0" applyBorder="1"/>
    <xf numFmtId="0" fontId="35" fillId="0" borderId="62" xfId="0" applyNumberFormat="1" applyFont="1" applyBorder="1" applyAlignment="1">
      <alignment wrapText="1"/>
    </xf>
    <xf numFmtId="0" fontId="0" fillId="0" borderId="63" xfId="0" applyBorder="1"/>
    <xf numFmtId="0" fontId="0" fillId="0" borderId="64" xfId="0" applyBorder="1"/>
    <xf numFmtId="0" fontId="36" fillId="0" borderId="65" xfId="0" applyNumberFormat="1" applyFont="1" applyBorder="1" applyAlignment="1">
      <alignment horizontal="left" wrapText="1"/>
    </xf>
    <xf numFmtId="49" fontId="78" fillId="0" borderId="47" xfId="59" applyNumberFormat="1" applyBorder="1" applyAlignment="1">
      <alignment vertical="center"/>
    </xf>
    <xf numFmtId="0" fontId="78" fillId="0" borderId="47" xfId="59" applyBorder="1" applyAlignment="1">
      <alignment vertical="center"/>
    </xf>
    <xf numFmtId="0" fontId="78" fillId="0" borderId="69" xfId="59" applyBorder="1" applyAlignment="1">
      <alignment vertical="center"/>
    </xf>
    <xf numFmtId="49" fontId="41" fillId="0" borderId="70" xfId="51" applyNumberFormat="1" applyBorder="1" applyAlignment="1">
      <alignment vertical="center"/>
    </xf>
    <xf numFmtId="0" fontId="41" fillId="0" borderId="70" xfId="51" applyBorder="1" applyAlignment="1">
      <alignment vertical="center"/>
    </xf>
    <xf numFmtId="0" fontId="41" fillId="0" borderId="69" xfId="51" applyBorder="1" applyAlignment="1">
      <alignment vertical="center"/>
    </xf>
    <xf numFmtId="0" fontId="35" fillId="0" borderId="63" xfId="51" applyNumberFormat="1" applyFont="1" applyBorder="1" applyAlignment="1">
      <alignment horizontal="left" vertical="top" wrapText="1"/>
    </xf>
    <xf numFmtId="0" fontId="35" fillId="0" borderId="63" xfId="51" applyNumberFormat="1" applyFont="1" applyBorder="1" applyAlignment="1">
      <alignment vertical="top" wrapText="1"/>
    </xf>
    <xf numFmtId="49" fontId="41" fillId="0" borderId="47" xfId="51" applyNumberFormat="1" applyBorder="1" applyAlignment="1">
      <alignment vertical="center"/>
    </xf>
    <xf numFmtId="0" fontId="41" fillId="0" borderId="47" xfId="51" applyBorder="1" applyAlignment="1">
      <alignment vertical="center"/>
    </xf>
    <xf numFmtId="49" fontId="41" fillId="23" borderId="47" xfId="51" applyNumberFormat="1" applyFill="1" applyBorder="1" applyAlignment="1">
      <alignment vertical="center"/>
    </xf>
    <xf numFmtId="0" fontId="41" fillId="23" borderId="47" xfId="51" applyFill="1" applyBorder="1" applyAlignment="1">
      <alignment vertical="center"/>
    </xf>
    <xf numFmtId="0" fontId="41" fillId="23" borderId="69" xfId="51" applyFill="1" applyBorder="1" applyAlignment="1">
      <alignment vertical="center"/>
    </xf>
    <xf numFmtId="0" fontId="36" fillId="0" borderId="63" xfId="51" applyNumberFormat="1" applyFont="1" applyBorder="1" applyAlignment="1">
      <alignment horizontal="left" vertical="top" wrapText="1"/>
    </xf>
    <xf numFmtId="0" fontId="36" fillId="0" borderId="63" xfId="51" applyNumberFormat="1" applyFont="1" applyBorder="1" applyAlignment="1">
      <alignment vertical="top" wrapText="1"/>
    </xf>
    <xf numFmtId="0" fontId="36" fillId="0" borderId="0" xfId="51" applyNumberFormat="1" applyFont="1" applyBorder="1" applyAlignment="1">
      <alignment horizontal="left" vertical="top" wrapText="1"/>
    </xf>
    <xf numFmtId="0" fontId="36" fillId="0" borderId="0" xfId="51" applyNumberFormat="1" applyFont="1" applyBorder="1" applyAlignment="1">
      <alignment vertical="top" wrapText="1"/>
    </xf>
    <xf numFmtId="167" fontId="53" fillId="0" borderId="0" xfId="54" quotePrefix="1" applyNumberFormat="1" applyFont="1" applyBorder="1" applyAlignment="1">
      <alignment horizontal="left" vertical="top" wrapText="1"/>
    </xf>
    <xf numFmtId="167" fontId="53" fillId="0" borderId="20" xfId="54" quotePrefix="1" applyNumberFormat="1" applyFont="1" applyBorder="1" applyAlignment="1">
      <alignment horizontal="left" vertical="top" wrapText="1"/>
    </xf>
    <xf numFmtId="170" fontId="55" fillId="18" borderId="95" xfId="55" quotePrefix="1" applyNumberFormat="1" applyFont="1" applyFill="1" applyBorder="1" applyAlignment="1">
      <alignment horizontal="right" vertical="center"/>
    </xf>
    <xf numFmtId="170" fontId="55" fillId="18" borderId="96" xfId="55" quotePrefix="1" applyNumberFormat="1" applyFont="1" applyFill="1" applyBorder="1" applyAlignment="1">
      <alignment horizontal="right" vertical="center"/>
    </xf>
    <xf numFmtId="165" fontId="78" fillId="0" borderId="57" xfId="59" applyNumberFormat="1" applyBorder="1" applyAlignment="1">
      <alignment horizontal="center" vertical="center" wrapText="1"/>
    </xf>
    <xf numFmtId="165" fontId="78" fillId="0" borderId="58" xfId="59" applyNumberFormat="1" applyBorder="1" applyAlignment="1">
      <alignment horizontal="center" vertical="center" wrapText="1"/>
    </xf>
    <xf numFmtId="0" fontId="47" fillId="0" borderId="85" xfId="54" applyFont="1" applyBorder="1" applyAlignment="1">
      <alignment horizontal="center" vertical="center" wrapText="1"/>
    </xf>
    <xf numFmtId="0" fontId="47" fillId="0" borderId="88" xfId="54" applyFont="1" applyBorder="1" applyAlignment="1">
      <alignment horizontal="center" vertical="center" wrapText="1"/>
    </xf>
    <xf numFmtId="0" fontId="47" fillId="0" borderId="86" xfId="54" applyFont="1" applyBorder="1" applyAlignment="1">
      <alignment horizontal="center" vertical="center" wrapText="1"/>
    </xf>
    <xf numFmtId="0" fontId="47" fillId="0" borderId="89" xfId="54" applyFont="1" applyBorder="1" applyAlignment="1">
      <alignment horizontal="center" vertical="center" wrapText="1"/>
    </xf>
    <xf numFmtId="0" fontId="47" fillId="0" borderId="86" xfId="54" quotePrefix="1" applyFont="1" applyBorder="1" applyAlignment="1">
      <alignment horizontal="center" vertical="center" wrapText="1"/>
    </xf>
    <xf numFmtId="0" fontId="47" fillId="0" borderId="89" xfId="54" quotePrefix="1" applyFont="1" applyBorder="1" applyAlignment="1">
      <alignment horizontal="center" vertical="center" wrapText="1"/>
    </xf>
    <xf numFmtId="1" fontId="47" fillId="0" borderId="87" xfId="54" applyNumberFormat="1" applyFont="1" applyBorder="1" applyAlignment="1">
      <alignment horizontal="center" vertical="center" wrapText="1"/>
    </xf>
    <xf numFmtId="1" fontId="47" fillId="0" borderId="90" xfId="54" applyNumberFormat="1" applyFont="1" applyBorder="1" applyAlignment="1">
      <alignment horizontal="center" vertical="center" wrapText="1"/>
    </xf>
    <xf numFmtId="165" fontId="47" fillId="0" borderId="72" xfId="55" applyFont="1" applyBorder="1" applyAlignment="1">
      <alignment horizontal="center" vertical="center" wrapText="1"/>
    </xf>
    <xf numFmtId="165" fontId="47" fillId="0" borderId="69" xfId="55" applyFont="1" applyBorder="1" applyAlignment="1">
      <alignment horizontal="center" vertical="center" wrapText="1"/>
    </xf>
    <xf numFmtId="165" fontId="47" fillId="0" borderId="77" xfId="55" applyFont="1" applyBorder="1" applyAlignment="1">
      <alignment horizontal="center" vertical="center" wrapText="1"/>
    </xf>
    <xf numFmtId="165" fontId="120" fillId="0" borderId="76" xfId="52" applyFont="1" applyBorder="1" applyAlignment="1">
      <alignment horizontal="center" vertical="center"/>
    </xf>
    <xf numFmtId="165" fontId="120" fillId="0" borderId="124" xfId="52" applyFont="1" applyBorder="1" applyAlignment="1">
      <alignment horizontal="center" vertical="center"/>
    </xf>
    <xf numFmtId="165" fontId="120" fillId="0" borderId="138" xfId="52" applyFont="1" applyBorder="1" applyAlignment="1">
      <alignment horizontal="center" vertical="center"/>
    </xf>
    <xf numFmtId="0" fontId="78" fillId="0" borderId="17" xfId="59" applyFill="1" applyBorder="1" applyAlignment="1">
      <alignment horizontal="center"/>
    </xf>
    <xf numFmtId="0" fontId="78" fillId="0" borderId="92" xfId="59" applyFill="1" applyBorder="1" applyAlignment="1">
      <alignment horizontal="center"/>
    </xf>
    <xf numFmtId="0" fontId="78" fillId="0" borderId="93" xfId="59" applyFill="1" applyBorder="1" applyAlignment="1">
      <alignment horizontal="center"/>
    </xf>
    <xf numFmtId="0" fontId="60" fillId="0" borderId="15" xfId="57" applyFont="1" applyFill="1" applyBorder="1" applyAlignment="1">
      <alignment horizontal="center"/>
    </xf>
    <xf numFmtId="0" fontId="57" fillId="0" borderId="0" xfId="57" applyAlignment="1">
      <alignment horizontal="center"/>
    </xf>
    <xf numFmtId="0" fontId="57" fillId="0" borderId="20" xfId="57" applyBorder="1" applyAlignment="1">
      <alignment horizontal="center"/>
    </xf>
    <xf numFmtId="0" fontId="60" fillId="0" borderId="4" xfId="57" quotePrefix="1" applyFont="1" applyFill="1" applyBorder="1" applyAlignment="1">
      <alignment horizontal="center"/>
    </xf>
    <xf numFmtId="0" fontId="60" fillId="0" borderId="78" xfId="57" applyFont="1" applyFill="1" applyBorder="1" applyAlignment="1">
      <alignment horizontal="center"/>
    </xf>
    <xf numFmtId="0" fontId="60" fillId="0" borderId="79" xfId="57" applyFont="1" applyFill="1" applyBorder="1" applyAlignment="1">
      <alignment horizontal="center"/>
    </xf>
    <xf numFmtId="4" fontId="72" fillId="0" borderId="1" xfId="57" applyNumberFormat="1" applyFont="1" applyBorder="1" applyAlignment="1">
      <alignment horizontal="center"/>
    </xf>
    <xf numFmtId="4" fontId="72" fillId="0" borderId="8" xfId="57" applyNumberFormat="1" applyFont="1" applyBorder="1" applyAlignment="1">
      <alignment horizontal="center"/>
    </xf>
    <xf numFmtId="4" fontId="72" fillId="0" borderId="2" xfId="57" applyNumberFormat="1" applyFont="1" applyBorder="1" applyAlignment="1">
      <alignment horizontal="center"/>
    </xf>
    <xf numFmtId="0" fontId="110" fillId="19" borderId="1" xfId="0" applyFont="1" applyFill="1" applyBorder="1" applyAlignment="1" applyProtection="1">
      <alignment horizontal="left"/>
      <protection hidden="1"/>
    </xf>
    <xf numFmtId="0" fontId="110" fillId="19" borderId="8" xfId="0" applyFont="1" applyFill="1" applyBorder="1" applyAlignment="1" applyProtection="1">
      <alignment horizontal="left"/>
      <protection hidden="1"/>
    </xf>
    <xf numFmtId="170" fontId="113" fillId="19" borderId="1" xfId="0" applyNumberFormat="1" applyFont="1" applyFill="1" applyBorder="1" applyAlignment="1" applyProtection="1">
      <alignment horizontal="center" vertical="center"/>
      <protection hidden="1"/>
    </xf>
    <xf numFmtId="170" fontId="113" fillId="19" borderId="2" xfId="0" applyNumberFormat="1" applyFont="1" applyFill="1" applyBorder="1" applyAlignment="1" applyProtection="1">
      <alignment horizontal="center" vertical="center"/>
      <protection hidden="1"/>
    </xf>
    <xf numFmtId="0" fontId="0" fillId="0" borderId="0" xfId="0" applyAlignment="1" applyProtection="1">
      <alignment horizontal="left" vertical="center" wrapText="1"/>
      <protection hidden="1"/>
    </xf>
    <xf numFmtId="49" fontId="113" fillId="19" borderId="8" xfId="0" applyNumberFormat="1" applyFont="1" applyFill="1" applyBorder="1" applyAlignment="1" applyProtection="1">
      <alignment vertical="top"/>
      <protection hidden="1"/>
    </xf>
    <xf numFmtId="0" fontId="110" fillId="19" borderId="4" xfId="0" applyFont="1" applyFill="1" applyBorder="1" applyAlignment="1" applyProtection="1">
      <alignment horizontal="center"/>
      <protection hidden="1"/>
    </xf>
    <xf numFmtId="0" fontId="110" fillId="19" borderId="78" xfId="0" applyFont="1" applyFill="1" applyBorder="1" applyAlignment="1" applyProtection="1">
      <alignment horizontal="center"/>
      <protection hidden="1"/>
    </xf>
    <xf numFmtId="0" fontId="110" fillId="19" borderId="1" xfId="0" applyFont="1" applyFill="1" applyBorder="1" applyAlignment="1" applyProtection="1">
      <alignment horizontal="center"/>
      <protection hidden="1"/>
    </xf>
    <xf numFmtId="0" fontId="110" fillId="19" borderId="8" xfId="0" applyFont="1" applyFill="1" applyBorder="1" applyAlignment="1" applyProtection="1">
      <alignment horizontal="center"/>
      <protection hidden="1"/>
    </xf>
    <xf numFmtId="0" fontId="110" fillId="19" borderId="2" xfId="0" applyFont="1" applyFill="1" applyBorder="1" applyAlignment="1" applyProtection="1">
      <alignment horizontal="center"/>
      <protection hidden="1"/>
    </xf>
    <xf numFmtId="0" fontId="119" fillId="0" borderId="0" xfId="0" applyFont="1" applyAlignment="1" applyProtection="1">
      <alignment horizontal="center"/>
      <protection hidden="1"/>
    </xf>
    <xf numFmtId="0" fontId="78" fillId="0" borderId="0" xfId="59" applyAlignment="1" applyProtection="1">
      <alignment horizontal="center"/>
      <protection hidden="1"/>
    </xf>
    <xf numFmtId="0" fontId="121" fillId="0" borderId="0" xfId="59" applyFont="1" applyAlignment="1" applyProtection="1">
      <alignment horizontal="center"/>
      <protection hidden="1"/>
    </xf>
    <xf numFmtId="0" fontId="122" fillId="0" borderId="0" xfId="61" applyFont="1" applyAlignment="1">
      <alignment horizontal="center"/>
    </xf>
    <xf numFmtId="0" fontId="122" fillId="0" borderId="139" xfId="61" applyFont="1" applyBorder="1" applyAlignment="1">
      <alignment horizontal="center"/>
    </xf>
    <xf numFmtId="49" fontId="78" fillId="0" borderId="70" xfId="59" applyNumberFormat="1" applyBorder="1" applyAlignment="1">
      <alignment vertical="center"/>
    </xf>
    <xf numFmtId="0" fontId="78" fillId="0" borderId="70" xfId="59" applyBorder="1" applyAlignment="1">
      <alignment vertical="center"/>
    </xf>
    <xf numFmtId="49" fontId="41" fillId="23" borderId="70" xfId="51" applyNumberFormat="1" applyFill="1" applyBorder="1" applyAlignment="1">
      <alignment vertical="center"/>
    </xf>
    <xf numFmtId="0" fontId="41" fillId="23" borderId="70" xfId="51" applyFill="1" applyBorder="1" applyAlignment="1">
      <alignment vertical="center"/>
    </xf>
    <xf numFmtId="165" fontId="47" fillId="0" borderId="116" xfId="55" applyFont="1" applyBorder="1" applyAlignment="1">
      <alignment horizontal="center" vertical="center" wrapText="1"/>
    </xf>
    <xf numFmtId="0" fontId="57" fillId="0" borderId="0" xfId="57" applyBorder="1" applyAlignment="1">
      <alignment horizontal="center"/>
    </xf>
    <xf numFmtId="4" fontId="113" fillId="19" borderId="8" xfId="0" applyNumberFormat="1" applyFont="1" applyFill="1" applyBorder="1" applyAlignment="1" applyProtection="1">
      <alignment vertical="top"/>
      <protection hidden="1"/>
    </xf>
    <xf numFmtId="49" fontId="78" fillId="0" borderId="124" xfId="59" applyNumberFormat="1" applyBorder="1" applyAlignment="1">
      <alignment vertical="center"/>
    </xf>
    <xf numFmtId="0" fontId="78" fillId="0" borderId="124" xfId="59" applyBorder="1" applyAlignment="1">
      <alignment vertical="center"/>
    </xf>
    <xf numFmtId="0" fontId="78" fillId="0" borderId="125" xfId="59" applyBorder="1" applyAlignment="1">
      <alignment vertical="center"/>
    </xf>
    <xf numFmtId="49" fontId="41" fillId="0" borderId="124" xfId="51" applyNumberFormat="1" applyBorder="1" applyAlignment="1">
      <alignment vertical="center"/>
    </xf>
    <xf numFmtId="0" fontId="41" fillId="0" borderId="124" xfId="51" applyBorder="1" applyAlignment="1">
      <alignment vertical="center"/>
    </xf>
    <xf numFmtId="0" fontId="41" fillId="0" borderId="125" xfId="51" applyBorder="1" applyAlignment="1">
      <alignment vertical="center"/>
    </xf>
    <xf numFmtId="49" fontId="98" fillId="0" borderId="74" xfId="1" applyNumberFormat="1" applyFont="1" applyFill="1" applyBorder="1" applyAlignment="1" applyProtection="1">
      <alignment horizontal="center"/>
    </xf>
    <xf numFmtId="0" fontId="98" fillId="0" borderId="74" xfId="1" applyNumberFormat="1" applyFont="1" applyFill="1" applyBorder="1" applyAlignment="1" applyProtection="1">
      <alignment horizontal="center" vertical="center"/>
    </xf>
    <xf numFmtId="0" fontId="99" fillId="0" borderId="118" xfId="1" applyNumberFormat="1" applyFont="1" applyFill="1" applyBorder="1" applyAlignment="1" applyProtection="1">
      <alignment horizontal="left" vertical="center" wrapText="1"/>
    </xf>
    <xf numFmtId="0" fontId="99" fillId="0" borderId="119" xfId="1" applyNumberFormat="1" applyFont="1" applyFill="1" applyBorder="1" applyAlignment="1" applyProtection="1">
      <alignment horizontal="left" vertical="center"/>
    </xf>
    <xf numFmtId="0" fontId="99" fillId="0" borderId="65" xfId="1" applyNumberFormat="1" applyFont="1" applyFill="1" applyBorder="1" applyAlignment="1" applyProtection="1">
      <alignment horizontal="left" vertical="center"/>
    </xf>
    <xf numFmtId="0" fontId="99" fillId="0" borderId="0" xfId="1" applyNumberFormat="1" applyFont="1" applyFill="1" applyBorder="1" applyAlignment="1" applyProtection="1">
      <alignment horizontal="left" vertical="center"/>
    </xf>
    <xf numFmtId="0" fontId="78" fillId="0" borderId="119" xfId="59" applyNumberFormat="1" applyFill="1" applyBorder="1" applyAlignment="1" applyProtection="1">
      <alignment horizontal="left" vertical="center" wrapText="1"/>
    </xf>
    <xf numFmtId="0" fontId="78" fillId="0" borderId="0" xfId="59" applyNumberFormat="1" applyFill="1" applyBorder="1" applyAlignment="1" applyProtection="1">
      <alignment horizontal="left" vertical="center"/>
    </xf>
    <xf numFmtId="49" fontId="99" fillId="0" borderId="119" xfId="1" applyNumberFormat="1" applyFont="1" applyFill="1" applyBorder="1" applyAlignment="1" applyProtection="1">
      <alignment horizontal="left" vertical="center"/>
    </xf>
    <xf numFmtId="49" fontId="99" fillId="0" borderId="0" xfId="1" applyNumberFormat="1" applyFont="1" applyFill="1" applyBorder="1" applyAlignment="1" applyProtection="1">
      <alignment horizontal="left" vertical="center"/>
    </xf>
    <xf numFmtId="8" fontId="99" fillId="0" borderId="119" xfId="1" applyNumberFormat="1" applyFont="1" applyFill="1" applyBorder="1" applyAlignment="1" applyProtection="1">
      <alignment horizontal="left" vertical="center" wrapText="1"/>
    </xf>
    <xf numFmtId="8" fontId="99" fillId="0" borderId="0" xfId="1" applyNumberFormat="1" applyFont="1" applyFill="1" applyBorder="1" applyAlignment="1" applyProtection="1">
      <alignment horizontal="left" vertical="center" wrapText="1"/>
    </xf>
    <xf numFmtId="0" fontId="99" fillId="0" borderId="65" xfId="1" applyNumberFormat="1" applyFont="1" applyFill="1" applyBorder="1" applyAlignment="1" applyProtection="1">
      <alignment horizontal="left" vertical="center" wrapText="1"/>
    </xf>
    <xf numFmtId="0" fontId="99" fillId="0" borderId="0" xfId="1" applyNumberFormat="1" applyFont="1" applyFill="1" applyBorder="1" applyAlignment="1" applyProtection="1">
      <alignment horizontal="left" vertical="center" wrapText="1"/>
    </xf>
    <xf numFmtId="49" fontId="100" fillId="0" borderId="55" xfId="1" applyNumberFormat="1" applyFont="1" applyFill="1" applyBorder="1" applyAlignment="1" applyProtection="1">
      <alignment horizontal="center" vertical="center"/>
    </xf>
    <xf numFmtId="0" fontId="100" fillId="0" borderId="73" xfId="1" applyNumberFormat="1" applyFont="1" applyFill="1" applyBorder="1" applyAlignment="1" applyProtection="1">
      <alignment horizontal="center" vertical="center"/>
    </xf>
    <xf numFmtId="0" fontId="99" fillId="0" borderId="67" xfId="1" applyNumberFormat="1" applyFont="1" applyFill="1" applyBorder="1" applyAlignment="1" applyProtection="1">
      <alignment horizontal="left" vertical="center"/>
    </xf>
    <xf numFmtId="0" fontId="99" fillId="0" borderId="78" xfId="1" applyNumberFormat="1" applyFont="1" applyFill="1" applyBorder="1" applyAlignment="1" applyProtection="1">
      <alignment horizontal="left" vertical="center"/>
    </xf>
    <xf numFmtId="49" fontId="99" fillId="0" borderId="78" xfId="1" applyNumberFormat="1" applyFont="1" applyFill="1" applyBorder="1" applyAlignment="1" applyProtection="1">
      <alignment horizontal="left" vertical="center"/>
    </xf>
    <xf numFmtId="0" fontId="99" fillId="0" borderId="78" xfId="1" applyNumberFormat="1" applyFont="1" applyFill="1" applyBorder="1" applyAlignment="1" applyProtection="1">
      <alignment horizontal="left" vertical="center" wrapText="1"/>
    </xf>
    <xf numFmtId="0" fontId="35" fillId="0" borderId="119" xfId="51" applyNumberFormat="1" applyFont="1" applyBorder="1" applyAlignment="1">
      <alignment horizontal="left" vertical="top" wrapText="1"/>
    </xf>
    <xf numFmtId="0" fontId="35" fillId="0" borderId="119" xfId="51" applyNumberFormat="1" applyFont="1" applyBorder="1" applyAlignment="1">
      <alignment vertical="top" wrapText="1"/>
    </xf>
    <xf numFmtId="49" fontId="41" fillId="23" borderId="124" xfId="51" applyNumberFormat="1" applyFill="1" applyBorder="1" applyAlignment="1">
      <alignment vertical="center" wrapText="1"/>
    </xf>
    <xf numFmtId="0" fontId="41" fillId="23" borderId="124" xfId="51" applyFill="1" applyBorder="1" applyAlignment="1">
      <alignment vertical="center" wrapText="1"/>
    </xf>
    <xf numFmtId="0" fontId="41" fillId="23" borderId="125" xfId="51" applyFill="1" applyBorder="1" applyAlignment="1">
      <alignment vertical="center" wrapText="1"/>
    </xf>
    <xf numFmtId="0" fontId="36" fillId="0" borderId="119" xfId="51" applyNumberFormat="1" applyFont="1" applyBorder="1" applyAlignment="1">
      <alignment horizontal="left" vertical="top" wrapText="1"/>
    </xf>
    <xf numFmtId="0" fontId="36" fillId="0" borderId="119" xfId="51" applyNumberFormat="1" applyFont="1" applyBorder="1" applyAlignment="1">
      <alignment vertical="top" wrapText="1"/>
    </xf>
    <xf numFmtId="0" fontId="61" fillId="0" borderId="123" xfId="0" applyFont="1" applyFill="1" applyBorder="1" applyAlignment="1">
      <alignment horizontal="left"/>
    </xf>
    <xf numFmtId="0" fontId="0" fillId="0" borderId="123" xfId="0" applyBorder="1" applyAlignment="1">
      <alignment horizontal="left"/>
    </xf>
    <xf numFmtId="0" fontId="0" fillId="0" borderId="123" xfId="0" applyFill="1" applyBorder="1" applyAlignment="1">
      <alignment horizontal="left"/>
    </xf>
    <xf numFmtId="0" fontId="46" fillId="0" borderId="123" xfId="0" applyFont="1" applyFill="1" applyBorder="1" applyAlignment="1">
      <alignment horizontal="left"/>
    </xf>
    <xf numFmtId="0" fontId="61" fillId="0" borderId="123" xfId="0" applyFont="1" applyBorder="1" applyAlignment="1">
      <alignment horizontal="left"/>
    </xf>
    <xf numFmtId="0" fontId="61" fillId="0" borderId="127" xfId="0" applyFont="1" applyFill="1" applyBorder="1" applyAlignment="1">
      <alignment horizontal="left"/>
    </xf>
    <xf numFmtId="0" fontId="61" fillId="0" borderId="124" xfId="0" applyFont="1" applyFill="1" applyBorder="1" applyAlignment="1">
      <alignment horizontal="left"/>
    </xf>
    <xf numFmtId="0" fontId="61" fillId="0" borderId="125" xfId="0" applyFont="1" applyFill="1" applyBorder="1" applyAlignment="1">
      <alignment horizontal="left"/>
    </xf>
    <xf numFmtId="49" fontId="41" fillId="23" borderId="124" xfId="51" applyNumberFormat="1" applyFill="1" applyBorder="1" applyAlignment="1">
      <alignment vertical="center"/>
    </xf>
    <xf numFmtId="0" fontId="41" fillId="23" borderId="124" xfId="51" applyFill="1" applyBorder="1" applyAlignment="1">
      <alignment vertical="center"/>
    </xf>
    <xf numFmtId="0" fontId="41" fillId="23" borderId="125" xfId="51" applyFill="1" applyBorder="1" applyAlignment="1">
      <alignment vertical="center"/>
    </xf>
  </cellXfs>
  <cellStyles count="80">
    <cellStyle name="20 % – Zvýraznění1 2" xfId="2" xr:uid="{00000000-0005-0000-0000-000000000000}"/>
    <cellStyle name="20 % – Zvýraznění2 2" xfId="3" xr:uid="{00000000-0005-0000-0000-000001000000}"/>
    <cellStyle name="20 % – Zvýraznění3 2" xfId="4" xr:uid="{00000000-0005-0000-0000-000002000000}"/>
    <cellStyle name="20 % – Zvýraznění4 2" xfId="5" xr:uid="{00000000-0005-0000-0000-000003000000}"/>
    <cellStyle name="20 % – Zvýraznění5 2" xfId="6" xr:uid="{00000000-0005-0000-0000-000004000000}"/>
    <cellStyle name="20 % – Zvýraznění6 2" xfId="7" xr:uid="{00000000-0005-0000-0000-000005000000}"/>
    <cellStyle name="40 % – Zvýraznění1 2" xfId="8" xr:uid="{00000000-0005-0000-0000-000006000000}"/>
    <cellStyle name="40 % – Zvýraznění2 2" xfId="9" xr:uid="{00000000-0005-0000-0000-000007000000}"/>
    <cellStyle name="40 % – Zvýraznění3 2" xfId="10" xr:uid="{00000000-0005-0000-0000-000008000000}"/>
    <cellStyle name="40 % – Zvýraznění4 2" xfId="11" xr:uid="{00000000-0005-0000-0000-000009000000}"/>
    <cellStyle name="40 % – Zvýraznění5 2" xfId="12" xr:uid="{00000000-0005-0000-0000-00000A000000}"/>
    <cellStyle name="40 % – Zvýraznění6 2" xfId="13" xr:uid="{00000000-0005-0000-0000-00000B000000}"/>
    <cellStyle name="60 % – Zvýraznění1 2" xfId="14" xr:uid="{00000000-0005-0000-0000-00000C000000}"/>
    <cellStyle name="60 % – Zvýraznění2 2" xfId="15" xr:uid="{00000000-0005-0000-0000-00000D000000}"/>
    <cellStyle name="60 % – Zvýraznění3 2" xfId="16" xr:uid="{00000000-0005-0000-0000-00000E000000}"/>
    <cellStyle name="60 % – Zvýraznění4 2" xfId="17" xr:uid="{00000000-0005-0000-0000-00000F000000}"/>
    <cellStyle name="60 % – Zvýraznění5 2" xfId="18" xr:uid="{00000000-0005-0000-0000-000010000000}"/>
    <cellStyle name="60 % – Zvýraznění6 2" xfId="19" xr:uid="{00000000-0005-0000-0000-000011000000}"/>
    <cellStyle name="Celá čísla" xfId="55" xr:uid="{E306F1EA-F615-4D1A-B390-397371461566}"/>
    <cellStyle name="Celkem 2" xfId="20" xr:uid="{00000000-0005-0000-0000-000012000000}"/>
    <cellStyle name="cena" xfId="64" xr:uid="{DD7E6CD1-C793-4E7A-9C6B-CF3FA8E5AEA5}"/>
    <cellStyle name="cena celkem" xfId="65" xr:uid="{A615715C-73B5-4BDB-A329-7D1377DC4ECE}"/>
    <cellStyle name="cena součet" xfId="68" xr:uid="{67384327-3BC8-4A9E-A283-727C456F5D19}"/>
    <cellStyle name="číslo" xfId="62" xr:uid="{361349F0-247A-40BB-879B-440C050F39A7}"/>
    <cellStyle name="Hlavička" xfId="53" xr:uid="{E6ED9555-0E5D-44FE-9A59-230FCCF7D2B5}"/>
    <cellStyle name="Hypertextový odkaz" xfId="59" builtinId="8"/>
    <cellStyle name="Hypertextový odkaz 2" xfId="58" xr:uid="{88A4AB67-63F5-4972-A567-A70297D97ADA}"/>
    <cellStyle name="Chybně 2" xfId="21" xr:uid="{00000000-0005-0000-0000-000013000000}"/>
    <cellStyle name="Kontrolní buňka 2" xfId="22" xr:uid="{00000000-0005-0000-0000-000014000000}"/>
    <cellStyle name="Měna 2" xfId="63" xr:uid="{274A3439-2453-4F5F-9DE6-8915B1AE6523}"/>
    <cellStyle name="Měna 2 2" xfId="69" xr:uid="{DE47FB3D-73B3-43E9-85B6-2B95F86EFD7D}"/>
    <cellStyle name="Nadpis 1 2" xfId="23" xr:uid="{00000000-0005-0000-0000-000015000000}"/>
    <cellStyle name="nadpis 1 3" xfId="66" xr:uid="{819D0BE8-1050-407B-9404-8864A4A3CD73}"/>
    <cellStyle name="Nadpis 2 2" xfId="24" xr:uid="{00000000-0005-0000-0000-000016000000}"/>
    <cellStyle name="nadpis 2 3" xfId="60" xr:uid="{4A39E35C-2CB1-41CC-B4D8-C940490F1BE0}"/>
    <cellStyle name="Nadpis 3 2" xfId="25" xr:uid="{00000000-0005-0000-0000-000017000000}"/>
    <cellStyle name="Nadpis 4 2" xfId="26" xr:uid="{00000000-0005-0000-0000-000018000000}"/>
    <cellStyle name="Název 2" xfId="27" xr:uid="{00000000-0005-0000-0000-000019000000}"/>
    <cellStyle name="Neutrální 2" xfId="28" xr:uid="{00000000-0005-0000-0000-00001A000000}"/>
    <cellStyle name="Normální" xfId="0" builtinId="0"/>
    <cellStyle name="Normální 10" xfId="51" xr:uid="{C87052D7-DA42-468B-BFC3-49C3137655D7}"/>
    <cellStyle name="Normální 11" xfId="52" xr:uid="{63BF1780-5297-425A-85E5-2A46D61B7EC8}"/>
    <cellStyle name="Normální 12" xfId="57" xr:uid="{4A021462-E164-46FF-9763-2D49A2B606B8}"/>
    <cellStyle name="Normální 13" xfId="61" xr:uid="{22468654-CB4F-465A-8D5C-AAA8DC1268E5}"/>
    <cellStyle name="Normální 14" xfId="70" xr:uid="{D5CAE1D0-2CF2-447D-8364-EE2F82BD81F8}"/>
    <cellStyle name="Normální 15" xfId="71" xr:uid="{FF5641F5-45DD-439B-9EFE-376362DCD7E8}"/>
    <cellStyle name="Normální 16" xfId="72" xr:uid="{1490CE99-5B91-47B6-BCE6-6405F50A1629}"/>
    <cellStyle name="normální 2" xfId="29" xr:uid="{00000000-0005-0000-0000-00001C000000}"/>
    <cellStyle name="Normální 2 2" xfId="76" xr:uid="{1B269D57-4A42-4927-8ADB-553D641CBB3A}"/>
    <cellStyle name="normální 2 3" xfId="77" xr:uid="{8F9B8042-C00D-42B9-9089-33B3A7206B84}"/>
    <cellStyle name="normální 2 4" xfId="78" xr:uid="{98EB335B-F242-4C86-B297-A2EF2A7673AD}"/>
    <cellStyle name="normální 2 5" xfId="79" xr:uid="{073001E3-F00D-4900-AF3A-A37DF409CC86}"/>
    <cellStyle name="normální 3" xfId="30" xr:uid="{00000000-0005-0000-0000-00001D000000}"/>
    <cellStyle name="normální 4" xfId="31" xr:uid="{00000000-0005-0000-0000-00001E000000}"/>
    <cellStyle name="normální 5" xfId="32" xr:uid="{00000000-0005-0000-0000-00001F000000}"/>
    <cellStyle name="normální 6" xfId="33" xr:uid="{00000000-0005-0000-0000-000020000000}"/>
    <cellStyle name="normální 7" xfId="34" xr:uid="{00000000-0005-0000-0000-000021000000}"/>
    <cellStyle name="Normální 8" xfId="1" xr:uid="{00000000-0005-0000-0000-000022000000}"/>
    <cellStyle name="Normální 9" xfId="49" xr:uid="{00000000-0005-0000-0000-000023000000}"/>
    <cellStyle name="normální_AS06_SO_01.8.X.2_Rozpocet_Univerzitni_centrum_ve_Zline_real" xfId="74" xr:uid="{A185A3D2-42F9-4E4F-B581-FD02C50A54DD}"/>
    <cellStyle name="normální_POL.XLS" xfId="50" xr:uid="{2F62DB80-2634-4A2C-BF1B-42F4C62788F3}"/>
    <cellStyle name="normální_ROZPOCET_STA_ZALOZKA" xfId="73" xr:uid="{732A9963-7648-4A7D-B30D-ABCB01E3381E}"/>
    <cellStyle name="normální_ROZPOCET_STA_ZALOZKA_Soupis stavebních prací dodávek a služeb s výkazem výměr" xfId="75" xr:uid="{21F628FE-682F-40AC-B4CE-72BBEBE29FF0}"/>
    <cellStyle name="Podhlavička" xfId="54" xr:uid="{94531C8E-023D-420F-A0EA-B7851DACEF4A}"/>
    <cellStyle name="Poznámka 2" xfId="35" xr:uid="{00000000-0005-0000-0000-000024000000}"/>
    <cellStyle name="Procenta 2" xfId="56" xr:uid="{3A5902F6-8F72-480D-B617-8424694BDD0E}"/>
    <cellStyle name="Propojená buňka 2" xfId="36" xr:uid="{00000000-0005-0000-0000-000025000000}"/>
    <cellStyle name="Správně 2" xfId="37" xr:uid="{00000000-0005-0000-0000-000026000000}"/>
    <cellStyle name="text" xfId="67" xr:uid="{46078979-C118-4434-9752-50F0D471B109}"/>
    <cellStyle name="Text upozornění 2" xfId="38" xr:uid="{00000000-0005-0000-0000-000027000000}"/>
    <cellStyle name="Vstup 2" xfId="39" xr:uid="{00000000-0005-0000-0000-000028000000}"/>
    <cellStyle name="Výpočet 2" xfId="40" xr:uid="{00000000-0005-0000-0000-000029000000}"/>
    <cellStyle name="Výstup 2" xfId="41" xr:uid="{00000000-0005-0000-0000-00002A000000}"/>
    <cellStyle name="Vysvětlující text 2" xfId="42" xr:uid="{00000000-0005-0000-0000-00002B000000}"/>
    <cellStyle name="Zvýraznění 1 2" xfId="43" xr:uid="{00000000-0005-0000-0000-00002C000000}"/>
    <cellStyle name="Zvýraznění 2 2" xfId="44" xr:uid="{00000000-0005-0000-0000-00002D000000}"/>
    <cellStyle name="Zvýraznění 3 2" xfId="45" xr:uid="{00000000-0005-0000-0000-00002E000000}"/>
    <cellStyle name="Zvýraznění 4 2" xfId="46" xr:uid="{00000000-0005-0000-0000-00002F000000}"/>
    <cellStyle name="Zvýraznění 5 2" xfId="47" xr:uid="{00000000-0005-0000-0000-000030000000}"/>
    <cellStyle name="Zvýraznění 6 2" xfId="48" xr:uid="{00000000-0005-0000-0000-000031000000}"/>
  </cellStyles>
  <dxfs count="107">
    <dxf>
      <font>
        <color theme="0" tint="-0.24994659260841701"/>
      </font>
    </dxf>
    <dxf>
      <font>
        <color theme="0"/>
        <name val="Cambria"/>
        <scheme val="none"/>
      </font>
    </dxf>
    <dxf>
      <numFmt numFmtId="174" formatCode="\—\—\—\—\X\—*—\ "/>
    </dxf>
    <dxf>
      <numFmt numFmtId="174" formatCode="\—\—\—\—\X\—*—\ "/>
    </dxf>
    <dxf>
      <font>
        <color theme="0" tint="-0.24994659260841701"/>
      </font>
    </dxf>
    <dxf>
      <font>
        <color theme="0"/>
        <name val="Cambria"/>
        <scheme val="none"/>
      </font>
    </dxf>
    <dxf>
      <font>
        <color indexed="55"/>
      </font>
    </dxf>
    <dxf>
      <font>
        <color indexed="9"/>
        <name val="Cambria"/>
        <scheme val="none"/>
      </font>
    </dxf>
    <dxf>
      <font>
        <color theme="0" tint="-0.24994659260841701"/>
      </font>
    </dxf>
    <dxf>
      <numFmt numFmtId="174" formatCode="\—\—\—\—\X\—*—\ "/>
    </dxf>
    <dxf>
      <numFmt numFmtId="174" formatCode="\—\—\—\—\X\—*—\ "/>
    </dxf>
    <dxf>
      <font>
        <color theme="0" tint="-0.24994659260841701"/>
      </font>
    </dxf>
    <dxf>
      <font>
        <color theme="0"/>
        <name val="Cambria"/>
        <scheme val="none"/>
      </font>
    </dxf>
    <dxf>
      <font>
        <color theme="0" tint="-0.24994659260841701"/>
      </font>
    </dxf>
    <dxf>
      <numFmt numFmtId="174" formatCode="\—\—\—\—\X\—*—\ "/>
    </dxf>
    <dxf>
      <numFmt numFmtId="174" formatCode="\—\—\—\—\X\—*—\ "/>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tint="-0.24994659260841701"/>
      </font>
    </dxf>
    <dxf>
      <font>
        <color theme="0" tint="-0.24994659260841701"/>
      </font>
    </dxf>
    <dxf>
      <font>
        <color theme="0"/>
        <name val="Cambria"/>
        <scheme val="none"/>
      </font>
    </dxf>
    <dxf>
      <numFmt numFmtId="174" formatCode="\—\—\—\—\X\—*—\ "/>
    </dxf>
    <dxf>
      <numFmt numFmtId="174" formatCode="\—\—\—\—\X\—*—\ "/>
    </dxf>
    <dxf>
      <font>
        <color theme="0" tint="-0.24994659260841701"/>
      </font>
    </dxf>
    <dxf>
      <font>
        <color theme="0" tint="-0.24994659260841701"/>
      </font>
    </dxf>
    <dxf>
      <font>
        <color theme="0"/>
        <name val="Cambria"/>
        <scheme val="none"/>
      </font>
    </dxf>
    <dxf>
      <font>
        <color theme="0"/>
        <name val="Cambria"/>
        <scheme val="none"/>
      </font>
    </dxf>
    <dxf>
      <numFmt numFmtId="174" formatCode="\—\—\—\—\X\—*—\ "/>
    </dxf>
    <dxf>
      <numFmt numFmtId="174" formatCode="\—\—\—\—\X\—*—\ "/>
    </dxf>
    <dxf>
      <font>
        <color theme="0"/>
        <name val="Cambria"/>
        <scheme val="none"/>
      </font>
    </dxf>
    <dxf>
      <font>
        <color theme="0"/>
        <name val="Cambria"/>
        <scheme val="none"/>
      </font>
    </dxf>
    <dxf>
      <font>
        <color theme="0"/>
        <name val="Cambria"/>
        <scheme val="none"/>
      </font>
    </dxf>
    <dxf>
      <font>
        <color theme="0" tint="-0.24994659260841701"/>
      </font>
    </dxf>
    <dxf>
      <font>
        <color theme="0" tint="-0.24994659260841701"/>
      </font>
    </dxf>
    <dxf>
      <font>
        <color theme="0"/>
        <name val="Cambria"/>
        <scheme val="none"/>
      </font>
    </dxf>
    <dxf>
      <font>
        <condense val="0"/>
        <extend val="0"/>
        <color indexed="9"/>
      </font>
    </dxf>
    <dxf>
      <font>
        <condense val="0"/>
        <extend val="0"/>
        <color indexed="9"/>
      </font>
    </dxf>
    <dxf>
      <font>
        <condense val="0"/>
        <extend val="0"/>
        <color indexed="9"/>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tint="-0.24994659260841701"/>
      </font>
    </dxf>
    <dxf>
      <font>
        <color theme="0" tint="-0.24994659260841701"/>
      </font>
    </dxf>
    <dxf>
      <font>
        <color theme="0"/>
        <name val="Cambria"/>
        <scheme val="none"/>
      </font>
    </dxf>
    <dxf>
      <font>
        <color theme="0" tint="-0.24994659260841701"/>
      </font>
    </dxf>
    <dxf>
      <font>
        <color theme="0" tint="-0.24994659260841701"/>
      </font>
    </dxf>
    <dxf>
      <numFmt numFmtId="174" formatCode="\—\—\—\—\X\—*—\ "/>
    </dxf>
    <dxf>
      <numFmt numFmtId="174" formatCode="\—\—\—\—\X\—*—\ "/>
    </dxf>
    <dxf>
      <font>
        <color theme="0"/>
        <name val="Cambria"/>
        <scheme val="none"/>
      </font>
    </dxf>
    <dxf>
      <font>
        <color theme="0" tint="-0.24994659260841701"/>
      </font>
    </dxf>
    <dxf>
      <font>
        <color theme="0" tint="-0.24994659260841701"/>
      </font>
    </dxf>
    <dxf>
      <font>
        <color theme="0"/>
        <name val="Cambria"/>
        <scheme val="none"/>
      </font>
    </dxf>
    <dxf>
      <numFmt numFmtId="174" formatCode="\—\—\—\—\X\—*—\ "/>
    </dxf>
    <dxf>
      <numFmt numFmtId="174" formatCode="\—\—\—\—\X\—*—\ "/>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tint="-0.24994659260841701"/>
      </font>
    </dxf>
    <dxf>
      <font>
        <color theme="0" tint="-0.24994659260841701"/>
      </font>
    </dxf>
    <dxf>
      <font>
        <color theme="0"/>
        <name val="Cambria"/>
        <scheme val="none"/>
      </font>
    </dxf>
    <dxf>
      <font>
        <condense val="0"/>
        <extend val="0"/>
        <color indexed="9"/>
      </font>
    </dxf>
    <dxf>
      <font>
        <condense val="0"/>
        <extend val="0"/>
        <color indexed="9"/>
      </font>
    </dxf>
    <dxf>
      <font>
        <color theme="0"/>
        <name val="Cambria"/>
        <scheme val="none"/>
      </font>
    </dxf>
    <dxf>
      <font>
        <color theme="0" tint="-0.24994659260841701"/>
      </font>
    </dxf>
    <dxf>
      <font>
        <color theme="0" tint="-0.24994659260841701"/>
      </font>
    </dxf>
    <dxf>
      <font>
        <color theme="0"/>
        <name val="Cambria"/>
        <scheme val="none"/>
      </font>
    </dxf>
    <dxf>
      <numFmt numFmtId="174" formatCode="\—\—\—\—\X\—*—\ "/>
    </dxf>
    <dxf>
      <numFmt numFmtId="174" formatCode="\—\—\—\—\X\—*—\ "/>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762000</xdr:colOff>
      <xdr:row>0</xdr:row>
      <xdr:rowOff>0</xdr:rowOff>
    </xdr:to>
    <xdr:pic>
      <xdr:nvPicPr>
        <xdr:cNvPr id="2" name="Picture 1" descr="logo_1%20kopie">
          <a:extLst>
            <a:ext uri="{FF2B5EF4-FFF2-40B4-BE49-F238E27FC236}">
              <a16:creationId xmlns:a16="http://schemas.microsoft.com/office/drawing/2014/main" id="{790818DD-0DAF-4823-A60F-D67E5C3EF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34000" cy="0"/>
        </a:xfrm>
        <a:prstGeom prst="rect">
          <a:avLst/>
        </a:prstGeom>
        <a:solidFill>
          <a:srgbClr val="FFFFFF">
            <a:alpha val="0"/>
          </a:srgbClr>
        </a:solidFill>
        <a:ln w="3175">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762000</xdr:colOff>
      <xdr:row>0</xdr:row>
      <xdr:rowOff>0</xdr:rowOff>
    </xdr:to>
    <xdr:pic>
      <xdr:nvPicPr>
        <xdr:cNvPr id="2" name="Picture 1" descr="logo_1%20kopie">
          <a:extLst>
            <a:ext uri="{FF2B5EF4-FFF2-40B4-BE49-F238E27FC236}">
              <a16:creationId xmlns:a16="http://schemas.microsoft.com/office/drawing/2014/main" id="{679C840F-E701-404F-881E-D11EBA000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19425" cy="0"/>
        </a:xfrm>
        <a:prstGeom prst="rect">
          <a:avLst/>
        </a:prstGeom>
        <a:solidFill>
          <a:srgbClr val="FFFFFF">
            <a:alpha val="0"/>
          </a:srgbClr>
        </a:solidFill>
        <a:ln w="3175">
          <a:solidFill>
            <a:srgbClr val="FFFFFF"/>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762000</xdr:colOff>
      <xdr:row>0</xdr:row>
      <xdr:rowOff>0</xdr:rowOff>
    </xdr:to>
    <xdr:pic>
      <xdr:nvPicPr>
        <xdr:cNvPr id="2" name="Picture 1" descr="logo_1%20kopie">
          <a:extLst>
            <a:ext uri="{FF2B5EF4-FFF2-40B4-BE49-F238E27FC236}">
              <a16:creationId xmlns:a16="http://schemas.microsoft.com/office/drawing/2014/main" id="{F4D4AA83-2D7C-4C96-A953-E9893FD07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19425" cy="0"/>
        </a:xfrm>
        <a:prstGeom prst="rect">
          <a:avLst/>
        </a:prstGeom>
        <a:solidFill>
          <a:srgbClr val="FFFFFF">
            <a:alpha val="0"/>
          </a:srgbClr>
        </a:solidFill>
        <a:ln w="3175">
          <a:solidFill>
            <a:srgbClr val="FFFFFF"/>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200025</xdr:colOff>
      <xdr:row>2</xdr:row>
      <xdr:rowOff>57150</xdr:rowOff>
    </xdr:from>
    <xdr:to>
      <xdr:col>24</xdr:col>
      <xdr:colOff>85725</xdr:colOff>
      <xdr:row>4</xdr:row>
      <xdr:rowOff>47624</xdr:rowOff>
    </xdr:to>
    <xdr:sp macro="" textlink="">
      <xdr:nvSpPr>
        <xdr:cNvPr id="2" name="TextovéPole 1">
          <a:extLst>
            <a:ext uri="{FF2B5EF4-FFF2-40B4-BE49-F238E27FC236}">
              <a16:creationId xmlns:a16="http://schemas.microsoft.com/office/drawing/2014/main" id="{72A1BF49-269E-42A4-ADC9-C5E1A2DFD4CF}"/>
            </a:ext>
          </a:extLst>
        </xdr:cNvPr>
        <xdr:cNvSpPr txBox="1">
          <a:spLocks noChangeAspect="1"/>
        </xdr:cNvSpPr>
      </xdr:nvSpPr>
      <xdr:spPr>
        <a:xfrm>
          <a:off x="15706725" y="514350"/>
          <a:ext cx="2933700" cy="523874"/>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endParaRPr lang="cs-CZ" sz="1200" baseline="0">
            <a:latin typeface="Arial Narrow" panose="020B060602020203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762000</xdr:colOff>
      <xdr:row>0</xdr:row>
      <xdr:rowOff>0</xdr:rowOff>
    </xdr:to>
    <xdr:pic>
      <xdr:nvPicPr>
        <xdr:cNvPr id="2" name="Picture 1" descr="logo_1%20kopie">
          <a:extLst>
            <a:ext uri="{FF2B5EF4-FFF2-40B4-BE49-F238E27FC236}">
              <a16:creationId xmlns:a16="http://schemas.microsoft.com/office/drawing/2014/main" id="{8C2FE2F7-0C99-4AFD-9B1A-91C7A15AE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34000" cy="0"/>
        </a:xfrm>
        <a:prstGeom prst="rect">
          <a:avLst/>
        </a:prstGeom>
        <a:solidFill>
          <a:srgbClr val="FFFFFF">
            <a:alpha val="0"/>
          </a:srgbClr>
        </a:solidFill>
        <a:ln w="3175">
          <a:solidFill>
            <a:srgbClr val="FFFFFF"/>
          </a:solid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762000</xdr:colOff>
      <xdr:row>0</xdr:row>
      <xdr:rowOff>0</xdr:rowOff>
    </xdr:to>
    <xdr:pic>
      <xdr:nvPicPr>
        <xdr:cNvPr id="2" name="Picture 1" descr="logo_1%20kopie">
          <a:extLst>
            <a:ext uri="{FF2B5EF4-FFF2-40B4-BE49-F238E27FC236}">
              <a16:creationId xmlns:a16="http://schemas.microsoft.com/office/drawing/2014/main" id="{E5B32B5E-BFB8-4586-B179-F41F012B7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19425" cy="0"/>
        </a:xfrm>
        <a:prstGeom prst="rect">
          <a:avLst/>
        </a:prstGeom>
        <a:solidFill>
          <a:srgbClr val="FFFFFF">
            <a:alpha val="0"/>
          </a:srgbClr>
        </a:solidFill>
        <a:ln w="3175">
          <a:solidFill>
            <a:srgbClr val="FFFFFF"/>
          </a:solid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762000</xdr:colOff>
      <xdr:row>0</xdr:row>
      <xdr:rowOff>0</xdr:rowOff>
    </xdr:to>
    <xdr:pic>
      <xdr:nvPicPr>
        <xdr:cNvPr id="2" name="Picture 1" descr="logo_1%20kopie">
          <a:extLst>
            <a:ext uri="{FF2B5EF4-FFF2-40B4-BE49-F238E27FC236}">
              <a16:creationId xmlns:a16="http://schemas.microsoft.com/office/drawing/2014/main" id="{9FF79050-7FDC-4B6A-ADF9-5D6DBAA54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19425" cy="0"/>
        </a:xfrm>
        <a:prstGeom prst="rect">
          <a:avLst/>
        </a:prstGeom>
        <a:solidFill>
          <a:srgbClr val="FFFFFF">
            <a:alpha val="0"/>
          </a:srgbClr>
        </a:solidFill>
        <a:ln w="3175">
          <a:solidFill>
            <a:srgbClr val="FFFFFF"/>
          </a:solid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18</xdr:col>
      <xdr:colOff>542925</xdr:colOff>
      <xdr:row>2</xdr:row>
      <xdr:rowOff>66675</xdr:rowOff>
    </xdr:from>
    <xdr:to>
      <xdr:col>23</xdr:col>
      <xdr:colOff>428625</xdr:colOff>
      <xdr:row>4</xdr:row>
      <xdr:rowOff>57149</xdr:rowOff>
    </xdr:to>
    <xdr:sp macro="" textlink="">
      <xdr:nvSpPr>
        <xdr:cNvPr id="2" name="TextovéPole 1">
          <a:extLst>
            <a:ext uri="{FF2B5EF4-FFF2-40B4-BE49-F238E27FC236}">
              <a16:creationId xmlns:a16="http://schemas.microsoft.com/office/drawing/2014/main" id="{85F216EA-AA20-46D1-972A-C5A7DA31991D}"/>
            </a:ext>
          </a:extLst>
        </xdr:cNvPr>
        <xdr:cNvSpPr txBox="1">
          <a:spLocks noChangeAspect="1"/>
        </xdr:cNvSpPr>
      </xdr:nvSpPr>
      <xdr:spPr>
        <a:xfrm>
          <a:off x="15706725" y="514350"/>
          <a:ext cx="2933700" cy="523874"/>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lang="cs-CZ" sz="1200" b="0" i="0" u="none" strike="noStrike" baseline="0">
              <a:solidFill>
                <a:schemeClr val="dk1"/>
              </a:solidFill>
              <a:effectLst/>
              <a:latin typeface="Arial Narrow" panose="020B0606020202030204" pitchFamily="34" charset="0"/>
              <a:ea typeface="+mn-ea"/>
              <a:cs typeface="+mn-cs"/>
            </a:rPr>
            <a:t>Tech.Mat</a:t>
          </a:r>
          <a:r>
            <a:rPr lang="en-US" sz="1200" b="0" i="0" u="none" strike="noStrike" baseline="0">
              <a:solidFill>
                <a:schemeClr val="dk1"/>
              </a:solidFill>
              <a:effectLst/>
              <a:latin typeface="Arial Narrow" panose="020B0606020202030204" pitchFamily="34" charset="0"/>
              <a:ea typeface="+mn-ea"/>
              <a:cs typeface="+mn-cs"/>
            </a:rPr>
            <a:t>|</a:t>
          </a:r>
          <a:r>
            <a:rPr lang="cs-CZ" sz="1200" b="0" i="0" u="none" strike="noStrike" baseline="0">
              <a:solidFill>
                <a:schemeClr val="dk1"/>
              </a:solidFill>
              <a:effectLst/>
              <a:latin typeface="Arial Narrow" panose="020B0606020202030204" pitchFamily="34" charset="0"/>
              <a:ea typeface="+mn-ea"/>
              <a:cs typeface="+mn-cs"/>
            </a:rPr>
            <a:t>Tech.Mont.</a:t>
          </a:r>
          <a:r>
            <a:rPr lang="en-US" sz="1200" b="0" i="0" u="none" strike="noStrike" baseline="0">
              <a:solidFill>
                <a:schemeClr val="dk1"/>
              </a:solidFill>
              <a:effectLst/>
              <a:latin typeface="Arial Narrow" panose="020B0606020202030204" pitchFamily="34" charset="0"/>
              <a:ea typeface="+mn-ea"/>
              <a:cs typeface="+mn-cs"/>
            </a:rPr>
            <a:t>|</a:t>
          </a:r>
          <a:r>
            <a:rPr lang="cs-CZ" sz="1200" b="0" i="0" u="none" strike="noStrike" baseline="0">
              <a:solidFill>
                <a:schemeClr val="dk1"/>
              </a:solidFill>
              <a:effectLst/>
              <a:latin typeface="Arial Narrow" panose="020B0606020202030204" pitchFamily="34" charset="0"/>
              <a:ea typeface="+mn-ea"/>
              <a:cs typeface="+mn-cs"/>
            </a:rPr>
            <a:t>Kab.Mat.</a:t>
          </a:r>
          <a:r>
            <a:rPr lang="en-US" sz="1200" b="0" i="0" u="none" strike="noStrike" baseline="0">
              <a:solidFill>
                <a:schemeClr val="dk1"/>
              </a:solidFill>
              <a:effectLst/>
              <a:latin typeface="Arial Narrow" panose="020B0606020202030204" pitchFamily="34" charset="0"/>
              <a:ea typeface="+mn-ea"/>
              <a:cs typeface="+mn-cs"/>
            </a:rPr>
            <a:t>|</a:t>
          </a:r>
          <a:r>
            <a:rPr lang="cs-CZ" sz="1200" b="0" i="0" u="none" strike="noStrike" baseline="0">
              <a:solidFill>
                <a:schemeClr val="dk1"/>
              </a:solidFill>
              <a:effectLst/>
              <a:latin typeface="Arial Narrow" panose="020B0606020202030204" pitchFamily="34" charset="0"/>
              <a:ea typeface="+mn-ea"/>
              <a:cs typeface="+mn-cs"/>
            </a:rPr>
            <a:t>Kab.Mont.</a:t>
          </a:r>
          <a:r>
            <a:rPr lang="en-US" sz="1200" b="0" i="0" u="none" strike="noStrike" baseline="0">
              <a:solidFill>
                <a:schemeClr val="dk1"/>
              </a:solidFill>
              <a:effectLst/>
              <a:latin typeface="Arial Narrow" panose="020B0606020202030204" pitchFamily="34" charset="0"/>
              <a:ea typeface="+mn-ea"/>
              <a:cs typeface="+mn-cs"/>
            </a:rPr>
            <a:t>|</a:t>
          </a:r>
          <a:r>
            <a:rPr lang="cs-CZ" sz="1200" b="0" i="0" u="none" strike="noStrike" baseline="0">
              <a:solidFill>
                <a:schemeClr val="dk1"/>
              </a:solidFill>
              <a:effectLst/>
              <a:latin typeface="Arial Narrow" panose="020B0606020202030204" pitchFamily="34" charset="0"/>
              <a:ea typeface="+mn-ea"/>
              <a:cs typeface="+mn-cs"/>
            </a:rPr>
            <a:t>Odborné</a:t>
          </a:r>
          <a:r>
            <a:rPr lang="cs-CZ" sz="1200" baseline="0">
              <a:latin typeface="Arial Narrow" panose="020B0606020202030204" pitchFamily="34" charset="0"/>
            </a:rPr>
            <a:t> </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762000</xdr:colOff>
      <xdr:row>2</xdr:row>
      <xdr:rowOff>0</xdr:rowOff>
    </xdr:to>
    <xdr:pic>
      <xdr:nvPicPr>
        <xdr:cNvPr id="2" name="Picture 1" descr="logo_1%20kopie">
          <a:extLst>
            <a:ext uri="{FF2B5EF4-FFF2-40B4-BE49-F238E27FC236}">
              <a16:creationId xmlns:a16="http://schemas.microsoft.com/office/drawing/2014/main" id="{7E2DAFB4-4C85-48F2-B595-EA89487E0F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952750" cy="0"/>
        </a:xfrm>
        <a:prstGeom prst="rect">
          <a:avLst/>
        </a:prstGeom>
        <a:solidFill>
          <a:srgbClr val="FFFFFF">
            <a:alpha val="0"/>
          </a:srgbClr>
        </a:solidFill>
        <a:ln w="3175">
          <a:solidFill>
            <a:srgbClr val="FFFFFF"/>
          </a:solid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762000</xdr:colOff>
      <xdr:row>2</xdr:row>
      <xdr:rowOff>0</xdr:rowOff>
    </xdr:to>
    <xdr:pic>
      <xdr:nvPicPr>
        <xdr:cNvPr id="2" name="Picture 1" descr="logo_1%20kopie">
          <a:extLst>
            <a:ext uri="{FF2B5EF4-FFF2-40B4-BE49-F238E27FC236}">
              <a16:creationId xmlns:a16="http://schemas.microsoft.com/office/drawing/2014/main" id="{D9F5DC28-0863-4931-A977-2524544A6C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933700" cy="0"/>
        </a:xfrm>
        <a:prstGeom prst="rect">
          <a:avLst/>
        </a:prstGeom>
        <a:solidFill>
          <a:srgbClr val="FFFFFF">
            <a:alpha val="0"/>
          </a:srgbClr>
        </a:solidFill>
        <a:ln w="3175">
          <a:solidFill>
            <a:srgbClr val="FFFFFF"/>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kal.jaroslav/Documents/aktivni/hapalova/Rozpocty/SO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okal.jaroslav/Documents/aktivni/hapalova/Rozpocty/SO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okal.jaroslav/Documents/aktivni/hapalova/Rozpocty/D.1%20SO%20+%20IO/1.%20SO%20Stavebn&#237;%20objekty/SO%2001%20Hlavn&#237;%20budova/D.1.4b%20Plynoinstalace/SO%2001%20Plynoinstalace%20-%20rozpo&#269;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vokal.jaroslav/Documents/aktivni/hapalova/Rozpocty/D.1%20SO%20+%20IO/1.%20SO%20Stavebn&#237;%20objekty/SO%2001%20Hlavn&#237;%20budova/D.1.4c%20Vyt&#225;p&#283;n&#237;/SO%2001%20Vyt&#225;p&#283;n&#237;%20-%20rozpo&#269;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okal.jaroslav/Documents/aktivni/hapalova/Rozpocty/D.1%20SO%20+%20IO/1.%20SO%20Stavebn&#237;%20objekty/SO%2001%20Hlavn&#237;%20budova/D.1.4a%20Zdravotn&#283;%20technick&#233;%20instalace/SO%2001%20Zdravotechnika%20-%20rozpo&#269;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VOKAL~1.JAR/AppData/Local/Temp/FreeCommander4640/2/SO%2002%20Vyt&#225;p&#283;n&#237;%20-%20rozpo&#269;e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OKAL~1.JAR/AppData/Local/Temp/FreeCommander4640/2/SO%2002%20Zdravotechnika%20-%20rozpo&#269;e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VOKAL~1.JAR/AppData/Local/Temp/FreeCommander4640/2/IO%20200%20Pripojka%20kanalizace,%20IO%20201%20kanalizace%20-%20parkovis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vokal.jaroslav/Documents/aktivni/hapalova/Rozpocty/D.1%20SO%20+%20IO/2.%20IO%20In&#382;en&#253;rsk&#233;%20objekty/IO%20300%20P&#345;&#237;pojka%20vodovodu/IO%20300,%20IO%20301,%20IO%20401%20a%20IO%20411%20Zdravotechnika%20%20-%20rozpo&#269;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TS%20Stavitel%202016/Templates/Rozpocty/Sablon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VOKAL~1.JAR/AppData/Local/Temp/FreeCommander4640/2/IO%20100%20P&#344;&#205;PRAVA%20&#218;ZEM&#205;%20-%20rozpo&#269;et%20AR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VOKAL~1.JAR/AppData/Local/Temp/FreeCommander4640/2/SO%2002%20VENKOVN&#205;%20Z&#193;ZEM&#205;%20-%20rozpo&#269;et%20AR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VOKAL~1.JAR/AppData/Local/Temp/FreeCommander4640/2/SO%2003%20PROSTOR%20PRO%20N&#193;DOBY%20NA%20ODPAD,%20OPLOCEN&#205;%20-%20rozpo&#269;et%20AR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vokal.jaroslav/Documents/aktivni/hapalova/Rozpocty/D.1%20SO%20+%20IO/1.%20SO%20Stavebn&#237;%20objekty/SO%2001%20Hlavn&#237;%20budova/D.1.1%20Architektonicko-stavebn&#237;%20&#345;e&#353;en&#237;/SO%2001%20OBJEKT%20&#352;KOLY%20-%20rozpo&#269;et%20A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PZTS"/>
      <sheetName val="VSS"/>
      <sheetName val="SK"/>
      <sheetName val="Invalidé"/>
      <sheetName val="Venky"/>
    </sheetNames>
    <sheetDataSet>
      <sheetData sheetId="0">
        <row r="1">
          <cell r="J1">
            <v>0.21</v>
          </cell>
          <cell r="S1">
            <v>1</v>
          </cell>
        </row>
        <row r="2">
          <cell r="O2" t="str">
            <v>Půdorys 1. PP až 1. NP</v>
          </cell>
        </row>
        <row r="3">
          <cell r="S3" t="b">
            <v>1</v>
          </cell>
        </row>
        <row r="4">
          <cell r="Q4">
            <v>1</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PZTS"/>
      <sheetName val="VSS"/>
      <sheetName val="SK"/>
      <sheetName val="Invalidé"/>
    </sheetNames>
    <sheetDataSet>
      <sheetData sheetId="0">
        <row r="1">
          <cell r="J1">
            <v>0.21</v>
          </cell>
          <cell r="S1">
            <v>1</v>
          </cell>
        </row>
        <row r="2">
          <cell r="O2" t="str">
            <v>Půdorys 1. PP až 1. NP</v>
          </cell>
        </row>
        <row r="3">
          <cell r="S3" t="b">
            <v>1</v>
          </cell>
        </row>
        <row r="4">
          <cell r="Q4">
            <v>1</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2 02 Pol"/>
    </sheetNames>
    <sheetDataSet>
      <sheetData sheetId="0"/>
      <sheetData sheetId="1">
        <row r="23">
          <cell r="G23">
            <v>0</v>
          </cell>
        </row>
        <row r="24">
          <cell r="G24">
            <v>0</v>
          </cell>
        </row>
        <row r="25">
          <cell r="G25">
            <v>65387.950000000004</v>
          </cell>
        </row>
        <row r="26">
          <cell r="G26">
            <v>2266122</v>
          </cell>
        </row>
        <row r="27">
          <cell r="G27">
            <v>4.9999999995634425E-2</v>
          </cell>
        </row>
        <row r="28">
          <cell r="G28">
            <v>65388</v>
          </cell>
        </row>
        <row r="29">
          <cell r="J29" t="str">
            <v>CZK</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01 Pol"/>
    </sheetNames>
    <sheetDataSet>
      <sheetData sheetId="0"/>
      <sheetData sheetId="1">
        <row r="23">
          <cell r="G23">
            <v>0</v>
          </cell>
        </row>
        <row r="24">
          <cell r="G24">
            <v>0</v>
          </cell>
        </row>
        <row r="25">
          <cell r="G25">
            <v>4123129.9</v>
          </cell>
        </row>
        <row r="26">
          <cell r="G26">
            <v>2266122</v>
          </cell>
        </row>
        <row r="27">
          <cell r="G27">
            <v>0.10000000009313226</v>
          </cell>
        </row>
        <row r="28">
          <cell r="G28">
            <v>4123130</v>
          </cell>
        </row>
        <row r="29">
          <cell r="J29" t="str">
            <v>CZK</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3 01 Pol"/>
    </sheetNames>
    <sheetDataSet>
      <sheetData sheetId="0"/>
      <sheetData sheetId="1">
        <row r="23">
          <cell r="G23">
            <v>0</v>
          </cell>
        </row>
        <row r="24">
          <cell r="G24">
            <v>0</v>
          </cell>
        </row>
        <row r="25">
          <cell r="G25">
            <v>5854782.3300000001</v>
          </cell>
        </row>
        <row r="26">
          <cell r="G26">
            <v>2266122</v>
          </cell>
        </row>
        <row r="27">
          <cell r="G27">
            <v>-0.33000000007450581</v>
          </cell>
        </row>
        <row r="28">
          <cell r="G28">
            <v>5854782</v>
          </cell>
        </row>
        <row r="29">
          <cell r="J29" t="str">
            <v>CZK</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02 Pol"/>
    </sheetNames>
    <sheetDataSet>
      <sheetData sheetId="0" refreshError="1"/>
      <sheetData sheetId="1">
        <row r="23">
          <cell r="G23">
            <v>0</v>
          </cell>
        </row>
        <row r="24">
          <cell r="G24">
            <v>0</v>
          </cell>
        </row>
        <row r="25">
          <cell r="G25">
            <v>8948</v>
          </cell>
        </row>
        <row r="26">
          <cell r="G26">
            <v>1879</v>
          </cell>
        </row>
        <row r="27">
          <cell r="G27">
            <v>0</v>
          </cell>
        </row>
        <row r="28">
          <cell r="G28">
            <v>8948</v>
          </cell>
        </row>
        <row r="29">
          <cell r="J29" t="str">
            <v>CZK</v>
          </cell>
        </row>
      </sheetData>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3 02 Pol"/>
    </sheetNames>
    <sheetDataSet>
      <sheetData sheetId="0" refreshError="1"/>
      <sheetData sheetId="1">
        <row r="23">
          <cell r="G23">
            <v>0</v>
          </cell>
        </row>
        <row r="24">
          <cell r="G24">
            <v>0</v>
          </cell>
        </row>
        <row r="25">
          <cell r="G25">
            <v>316210.83999999997</v>
          </cell>
        </row>
        <row r="26">
          <cell r="G26">
            <v>66404</v>
          </cell>
        </row>
        <row r="27">
          <cell r="G27">
            <v>0.16000000003259629</v>
          </cell>
        </row>
        <row r="28">
          <cell r="G28">
            <v>316211</v>
          </cell>
        </row>
        <row r="29">
          <cell r="J29" t="str">
            <v>CZK</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4 01 Pol"/>
    </sheetNames>
    <sheetDataSet>
      <sheetData sheetId="0" refreshError="1"/>
      <sheetData sheetId="1">
        <row r="23">
          <cell r="G23">
            <v>0</v>
          </cell>
        </row>
        <row r="24">
          <cell r="G24">
            <v>0</v>
          </cell>
        </row>
        <row r="25">
          <cell r="G25">
            <v>151490.6</v>
          </cell>
        </row>
        <row r="26">
          <cell r="G26">
            <v>31813</v>
          </cell>
        </row>
        <row r="27">
          <cell r="G27">
            <v>0.39999999999417923</v>
          </cell>
        </row>
        <row r="28">
          <cell r="G28">
            <v>151491</v>
          </cell>
        </row>
        <row r="29">
          <cell r="J29" t="str">
            <v>CZK</v>
          </cell>
        </row>
      </sheetData>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3 03 Pol"/>
    </sheetNames>
    <sheetDataSet>
      <sheetData sheetId="0"/>
      <sheetData sheetId="1">
        <row r="23">
          <cell r="G23">
            <v>0</v>
          </cell>
        </row>
        <row r="24">
          <cell r="G24">
            <v>0</v>
          </cell>
        </row>
        <row r="25">
          <cell r="G25">
            <v>422599.4</v>
          </cell>
        </row>
        <row r="26">
          <cell r="G26">
            <v>2266122</v>
          </cell>
        </row>
        <row r="27">
          <cell r="G27">
            <v>-0.40000000002328306</v>
          </cell>
        </row>
        <row r="28">
          <cell r="G28">
            <v>422599</v>
          </cell>
        </row>
        <row r="29">
          <cell r="J29" t="str">
            <v>CZK</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
    </sheetNames>
    <sheetDataSet>
      <sheetData sheetId="0">
        <row r="23">
          <cell r="G23">
            <v>0</v>
          </cell>
        </row>
        <row r="24">
          <cell r="G24">
            <v>0</v>
          </cell>
        </row>
        <row r="25">
          <cell r="G25">
            <v>1390047.1199999999</v>
          </cell>
        </row>
        <row r="26">
          <cell r="G26">
            <v>291909.89519999997</v>
          </cell>
        </row>
        <row r="27">
          <cell r="G27">
            <v>0</v>
          </cell>
        </row>
        <row r="29">
          <cell r="J29" t="str">
            <v>CZK</v>
          </cell>
        </row>
      </sheetData>
      <sheetData sheetId="1" refreshError="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
    </sheetNames>
    <sheetDataSet>
      <sheetData sheetId="0">
        <row r="23">
          <cell r="G23">
            <v>0</v>
          </cell>
        </row>
        <row r="24">
          <cell r="G24">
            <v>0</v>
          </cell>
        </row>
        <row r="25">
          <cell r="G25">
            <v>2084866.29</v>
          </cell>
        </row>
        <row r="26">
          <cell r="G26">
            <v>437821.92090000003</v>
          </cell>
        </row>
        <row r="27">
          <cell r="G27">
            <v>0</v>
          </cell>
        </row>
        <row r="29">
          <cell r="J29" t="str">
            <v>CZK</v>
          </cell>
        </row>
      </sheetData>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
    </sheetNames>
    <sheetDataSet>
      <sheetData sheetId="0">
        <row r="23">
          <cell r="G23">
            <v>0</v>
          </cell>
        </row>
        <row r="24">
          <cell r="G24">
            <v>0</v>
          </cell>
        </row>
        <row r="25">
          <cell r="G25">
            <v>376939.2</v>
          </cell>
        </row>
        <row r="26">
          <cell r="G26">
            <v>79157.232000000004</v>
          </cell>
        </row>
        <row r="27">
          <cell r="G27">
            <v>0</v>
          </cell>
        </row>
        <row r="29">
          <cell r="J29" t="str">
            <v>CZK</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
    </sheetNames>
    <sheetDataSet>
      <sheetData sheetId="0">
        <row r="23">
          <cell r="G23">
            <v>0</v>
          </cell>
        </row>
        <row r="24">
          <cell r="G24">
            <v>0</v>
          </cell>
        </row>
        <row r="25">
          <cell r="G25">
            <v>130269960.20999999</v>
          </cell>
        </row>
        <row r="26">
          <cell r="G26">
            <v>27356691.644099999</v>
          </cell>
        </row>
        <row r="27">
          <cell r="G27">
            <v>0</v>
          </cell>
        </row>
        <row r="29">
          <cell r="J29" t="str">
            <v>CZK</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117.abb.com/catalog.asp?thema=4032&amp;item=32956&amp;category=1728" TargetMode="External"/><Relationship Id="rId13" Type="http://schemas.openxmlformats.org/officeDocument/2006/relationships/hyperlink" Target="http://www117.abb.com/catalog.asp?thema=3892&amp;category=1375" TargetMode="External"/><Relationship Id="rId18" Type="http://schemas.openxmlformats.org/officeDocument/2006/relationships/hyperlink" Target="https://www.kopos.cz/sites/default/files/styles/produkt-vypis/public/product/2017/11/03/lhd_40x20.jpg?itok=fRVoGZv-" TargetMode="External"/><Relationship Id="rId26" Type="http://schemas.openxmlformats.org/officeDocument/2006/relationships/hyperlink" Target="http://www117.abb.com/catalog.asp?thema=4773&amp;item=32211&amp;category=1284" TargetMode="External"/><Relationship Id="rId3" Type="http://schemas.openxmlformats.org/officeDocument/2006/relationships/hyperlink" Target="http://www117.abb.com/catalog.asp?thema=3893&amp;category=1376" TargetMode="External"/><Relationship Id="rId21" Type="http://schemas.openxmlformats.org/officeDocument/2006/relationships/hyperlink" Target="http://www117.abb.com/catalog.asp?thema=3892&amp;category=1375" TargetMode="External"/><Relationship Id="rId7" Type="http://schemas.openxmlformats.org/officeDocument/2006/relationships/hyperlink" Target="http://www117.abb.com/catalog.asp?thema=4540&amp;item=34995&amp;category=1569" TargetMode="External"/><Relationship Id="rId12" Type="http://schemas.openxmlformats.org/officeDocument/2006/relationships/hyperlink" Target="https://www.kopos.cz/sites/default/files/styles/produkt-vypis/public/product/2017/11/03/lhd_40x20.jpg?itok=fRVoGZv-" TargetMode="External"/><Relationship Id="rId17" Type="http://schemas.openxmlformats.org/officeDocument/2006/relationships/hyperlink" Target="https://www.kopos.cz/sites/default/files/styles/produkt-vypis/public/product/2017/11/03/lhd_40x20.jpg?itok=fRVoGZv-" TargetMode="External"/><Relationship Id="rId25" Type="http://schemas.openxmlformats.org/officeDocument/2006/relationships/hyperlink" Target="http://www117.abb.com/catalog.asp?thema=4773&amp;item=32211&amp;category=1284" TargetMode="External"/><Relationship Id="rId33" Type="http://schemas.openxmlformats.org/officeDocument/2006/relationships/drawing" Target="../drawings/drawing2.xml"/><Relationship Id="rId2" Type="http://schemas.openxmlformats.org/officeDocument/2006/relationships/hyperlink" Target="http://www117.abb.com/catalog.asp?thema=4544&amp;item=32788&amp;category=1573" TargetMode="External"/><Relationship Id="rId16" Type="http://schemas.openxmlformats.org/officeDocument/2006/relationships/hyperlink" Target="http://www117.abb.com/catalog.asp?thema=4540&amp;item=34995&amp;category=1569" TargetMode="External"/><Relationship Id="rId20" Type="http://schemas.openxmlformats.org/officeDocument/2006/relationships/hyperlink" Target="http://www117.abb.com/catalog.asp?thema=3893&amp;category=1376" TargetMode="External"/><Relationship Id="rId29" Type="http://schemas.openxmlformats.org/officeDocument/2006/relationships/hyperlink" Target="https://www.kopos.cz/sites/default/files/styles/produkt-vypis/public/product/2017/11/03/lhd_40x20.jpg?itok=fRVoGZv-" TargetMode="External"/><Relationship Id="rId1" Type="http://schemas.openxmlformats.org/officeDocument/2006/relationships/hyperlink" Target="http://www117.abb.com/catalog.asp?thema=4038&amp;item=33228&amp;category=1734" TargetMode="External"/><Relationship Id="rId6" Type="http://schemas.openxmlformats.org/officeDocument/2006/relationships/hyperlink" Target="http://www.scame.cz/app/product.php?structureID=439&amp;productID=5277" TargetMode="External"/><Relationship Id="rId11" Type="http://schemas.openxmlformats.org/officeDocument/2006/relationships/hyperlink" Target="http://www117.abb.com/catalog.asp?thema=4773&amp;item=32211&amp;category=1284" TargetMode="External"/><Relationship Id="rId24" Type="http://schemas.openxmlformats.org/officeDocument/2006/relationships/hyperlink" Target="http://www117.abb.com/catalog.asp?thema=4773&amp;item=32211&amp;category=1284" TargetMode="External"/><Relationship Id="rId32" Type="http://schemas.openxmlformats.org/officeDocument/2006/relationships/printerSettings" Target="../printerSettings/printerSettings10.bin"/><Relationship Id="rId5" Type="http://schemas.openxmlformats.org/officeDocument/2006/relationships/hyperlink" Target="http://www117.abb.com/catalog.asp?thema=3888&amp;category=1371" TargetMode="External"/><Relationship Id="rId15" Type="http://schemas.openxmlformats.org/officeDocument/2006/relationships/hyperlink" Target="http://www117.abb.com/catalog.asp?thema=4038&amp;item=33228&amp;category=1734" TargetMode="External"/><Relationship Id="rId23" Type="http://schemas.openxmlformats.org/officeDocument/2006/relationships/hyperlink" Target="http://www117.abb.com/catalog.asp?thema=4773&amp;item=32211&amp;category=1284" TargetMode="External"/><Relationship Id="rId28" Type="http://schemas.openxmlformats.org/officeDocument/2006/relationships/hyperlink" Target="https://www.kopos.cz/sites/default/files/styles/produkt-vypis/public/product/2017/11/03/lhd_40x20.jpg?itok=fRVoGZv-" TargetMode="External"/><Relationship Id="rId10" Type="http://schemas.openxmlformats.org/officeDocument/2006/relationships/hyperlink" Target="http://www117.abb.com/catalog.asp?thema=4540&amp;item=34995&amp;category=1569" TargetMode="External"/><Relationship Id="rId19" Type="http://schemas.openxmlformats.org/officeDocument/2006/relationships/hyperlink" Target="https://www.kopos.cz/sites/default/files/styles/produkt-vypis/public/product/2017/11/03/lhd_40x20.jpg?itok=fRVoGZv-" TargetMode="External"/><Relationship Id="rId31" Type="http://schemas.openxmlformats.org/officeDocument/2006/relationships/hyperlink" Target="https://www.kopos.cz/sites/default/files/styles/produkt-vypis/public/product/2017/11/03/lhd_40x20.jpg?itok=fRVoGZv-" TargetMode="External"/><Relationship Id="rId4" Type="http://schemas.openxmlformats.org/officeDocument/2006/relationships/hyperlink" Target="http://www117.abb.com/catalog.asp?thema=3892&amp;category=1375" TargetMode="External"/><Relationship Id="rId9" Type="http://schemas.openxmlformats.org/officeDocument/2006/relationships/hyperlink" Target="https://www.kopos.cz/cs/produkt/2897-krabice-univerzalni" TargetMode="External"/><Relationship Id="rId14" Type="http://schemas.openxmlformats.org/officeDocument/2006/relationships/hyperlink" Target="http://www117.abb.com/catalog.asp?thema=4032&amp;item=32956&amp;category=1728" TargetMode="External"/><Relationship Id="rId22" Type="http://schemas.openxmlformats.org/officeDocument/2006/relationships/hyperlink" Target="http://www117.abb.com/catalog.asp?thema=4773&amp;item=32211&amp;category=1284" TargetMode="External"/><Relationship Id="rId27" Type="http://schemas.openxmlformats.org/officeDocument/2006/relationships/hyperlink" Target="https://www.kopos.cz/sites/default/files/styles/produkt-vypis/public/product/2017/11/03/lhd_40x20.jpg?itok=fRVoGZv-" TargetMode="External"/><Relationship Id="rId30" Type="http://schemas.openxmlformats.org/officeDocument/2006/relationships/hyperlink" Target="https://www.kopos.cz/sites/default/files/styles/produkt-vypis/public/product/2017/11/03/lhd_40x20.jpg?itok=fRVoGZv-"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kopos.cz/sites/default/files/styles/produkt-vypis/public/product/2017/11/03/lhd_40x20.jpg?itok=fRVoGZv-" TargetMode="External"/><Relationship Id="rId7" Type="http://schemas.openxmlformats.org/officeDocument/2006/relationships/drawing" Target="../drawings/drawing6.xml"/><Relationship Id="rId2" Type="http://schemas.openxmlformats.org/officeDocument/2006/relationships/hyperlink" Target="http://www117.abb.com/catalog.asp?thema=4032&amp;item=32956&amp;category=1728" TargetMode="External"/><Relationship Id="rId1" Type="http://schemas.openxmlformats.org/officeDocument/2006/relationships/hyperlink" Target="http://www117.abb.com/catalog.asp?thema=3888&amp;category=1371" TargetMode="External"/><Relationship Id="rId6" Type="http://schemas.openxmlformats.org/officeDocument/2006/relationships/printerSettings" Target="../printerSettings/printerSettings21.bin"/><Relationship Id="rId5" Type="http://schemas.openxmlformats.org/officeDocument/2006/relationships/hyperlink" Target="https://www.kopos.cz/sites/default/files/styles/produkt-vypis/public/product/2017/11/03/lhd_40x20.jpg?itok=fRVoGZv-" TargetMode="External"/><Relationship Id="rId4" Type="http://schemas.openxmlformats.org/officeDocument/2006/relationships/hyperlink" Target="http://www117.abb.com/catalog.asp?thema=4773&amp;item=32211&amp;category=1284"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hager.cz/e-katalog/distribuce-energie/vykonnove-jistice-a-odpinace/pojiskove-odpinace-a-odpojovace/pojistkove-odpojovace-a-valcove-pojistkove-vlozky/lr703/62525.htm" TargetMode="External"/><Relationship Id="rId3" Type="http://schemas.openxmlformats.org/officeDocument/2006/relationships/hyperlink" Target="http://www.hager.cz/elektronicky-katalog/distribuce-energie/jistici-pristroje/jistice-10-ka/ncn332/63101.htm?Suchbegriffe=ncn332" TargetMode="External"/><Relationship Id="rId7" Type="http://schemas.openxmlformats.org/officeDocument/2006/relationships/hyperlink" Target="http://www.hager.cz/elektronicky-katalog/distribuce-energie/spinaci-a-signalizacni-pristroje/vypinace/sbn332/53385.htm?PPF_IN=32+A&amp;PPF_NBREPOLE=3+P" TargetMode="External"/><Relationship Id="rId12" Type="http://schemas.openxmlformats.org/officeDocument/2006/relationships/drawing" Target="../drawings/drawing7.xml"/><Relationship Id="rId2" Type="http://schemas.openxmlformats.org/officeDocument/2006/relationships/hyperlink" Target="http://www.hager.cz/elektronicky-katalog/distribuce-energie/proudove-chranice-s-nadproudovou-ochranou/proudove-chranice-s-nadproudovou-ochranou-10-ka-typ-a/ada510d/71683.htm?PPF_IN=10+A&amp;PPF_DECLENCH=B" TargetMode="External"/><Relationship Id="rId1" Type="http://schemas.openxmlformats.org/officeDocument/2006/relationships/hyperlink" Target="http://www.hager.cz/elektronicky-katalog/distribuce-energie/modulove-rozvadece-fw/zapustene-rozvadece-univers-tridy-izolace-ii-se-svorkovnici-pe-n-ip30/fw52us1/62541.htm?PPF_NBREMOD=120" TargetMode="External"/><Relationship Id="rId6" Type="http://schemas.openxmlformats.org/officeDocument/2006/relationships/hyperlink" Target="http://www.hager.cz/elektronicky-katalog/distribuce-energie/jistici-pristroje/jistice-10-ka/ncn313/63062.htm?PPF_IN=13+A&amp;PPF_DECLENCH=C&amp;PPF_NBREPOLE=3+P" TargetMode="External"/><Relationship Id="rId11" Type="http://schemas.openxmlformats.org/officeDocument/2006/relationships/printerSettings" Target="../printerSettings/printerSettings22.bin"/><Relationship Id="rId5" Type="http://schemas.openxmlformats.org/officeDocument/2006/relationships/hyperlink" Target="http://www.hager.cz/katalog/distribuce-energie/proudove-chranice/proudove-chranice/cda225d/13091.htm?PPF_IDN=30+mA" TargetMode="External"/><Relationship Id="rId10" Type="http://schemas.openxmlformats.org/officeDocument/2006/relationships/hyperlink" Target="http://www.hager.cz/elektronicky-katalog/distribuce-energie/proudove-chranice-s-nadproudovou-ochranou/proudove-chranice-s-nadproudovou-ochranou-10-ka-typ-a/ada510d/71683.htm?PPF_IN=10+A&amp;PPF_DECLENCH=B" TargetMode="External"/><Relationship Id="rId4" Type="http://schemas.openxmlformats.org/officeDocument/2006/relationships/hyperlink" Target="http://www.hager.cz/elektronicky-katalog/distribuce-energie/jistici-pristroje/jistice-10-ka/ncn332/63101.htm?Suchbegriffe=ncn332" TargetMode="External"/><Relationship Id="rId9" Type="http://schemas.openxmlformats.org/officeDocument/2006/relationships/hyperlink" Target="http://www.hager.cz/elektronicky-katalog/distribuce-energie/jistici-pristroje/jistice-10-ka/ncn332/63101.htm?Suchbegriffe=ncn332"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kopos.cz/sites/default/files/styles/produkt-vypis/public/product/2017/11/03/lhd_40x20.jpg?itok=fRVoGZv-"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BD89-63F8-4B55-841F-5AB21332D139}">
  <sheetPr>
    <tabColor rgb="FFFF0000"/>
    <outlinePr summaryBelow="0"/>
  </sheetPr>
  <dimension ref="A1:L170"/>
  <sheetViews>
    <sheetView showZeros="0" topLeftCell="A156" zoomScaleNormal="100" workbookViewId="0">
      <selection activeCell="H183" sqref="H183"/>
    </sheetView>
  </sheetViews>
  <sheetFormatPr defaultColWidth="9.140625" defaultRowHeight="12.75" outlineLevelRow="1" x14ac:dyDescent="0.2"/>
  <cols>
    <col min="1" max="1" width="4.28515625" style="174" customWidth="1"/>
    <col min="2" max="2" width="14.42578125" style="175" customWidth="1"/>
    <col min="3" max="3" width="60.7109375" style="175" customWidth="1"/>
    <col min="4" max="4" width="4.5703125" style="109" customWidth="1"/>
    <col min="5" max="5" width="10.5703125" style="186" customWidth="1"/>
    <col min="6" max="6" width="9.85546875" style="110" customWidth="1"/>
    <col min="7" max="7" width="14.42578125" style="110" customWidth="1"/>
    <col min="8" max="16384" width="9.140625" style="110"/>
  </cols>
  <sheetData>
    <row r="1" spans="1:7" ht="15.75" customHeight="1" thickBot="1" x14ac:dyDescent="0.3">
      <c r="A1" s="1512" t="s">
        <v>5906</v>
      </c>
      <c r="B1" s="1512"/>
      <c r="C1" s="1512"/>
      <c r="D1" s="1512"/>
      <c r="E1" s="1512"/>
      <c r="F1" s="1512"/>
      <c r="G1" s="1512"/>
    </row>
    <row r="2" spans="1:7" ht="24.95" customHeight="1" thickBot="1" x14ac:dyDescent="0.25">
      <c r="A2" s="1506" t="s">
        <v>5944</v>
      </c>
      <c r="B2" s="1507"/>
      <c r="C2" s="1507"/>
      <c r="D2" s="1507"/>
      <c r="E2" s="1507"/>
      <c r="F2" s="1507"/>
      <c r="G2" s="1508"/>
    </row>
    <row r="3" spans="1:7" ht="24.95" customHeight="1" x14ac:dyDescent="0.2">
      <c r="A3" s="1355" t="s">
        <v>79</v>
      </c>
      <c r="B3" s="1381" t="s">
        <v>5907</v>
      </c>
      <c r="C3" s="1509" t="s">
        <v>5848</v>
      </c>
      <c r="D3" s="1510"/>
      <c r="E3" s="1510"/>
      <c r="F3" s="1510"/>
      <c r="G3" s="1511"/>
    </row>
    <row r="4" spans="1:7" x14ac:dyDescent="0.2">
      <c r="A4" s="1402" t="s">
        <v>80</v>
      </c>
      <c r="B4" s="1403" t="s">
        <v>81</v>
      </c>
      <c r="C4" s="1403" t="s">
        <v>82</v>
      </c>
      <c r="D4" s="1404" t="s">
        <v>83</v>
      </c>
      <c r="E4" s="1405" t="s">
        <v>84</v>
      </c>
      <c r="F4" s="1406" t="s">
        <v>177</v>
      </c>
      <c r="G4" s="1407" t="s">
        <v>178</v>
      </c>
    </row>
    <row r="5" spans="1:7" x14ac:dyDescent="0.2">
      <c r="A5" s="1367" t="s">
        <v>89</v>
      </c>
      <c r="B5" s="143" t="s">
        <v>379</v>
      </c>
      <c r="C5" s="144" t="s">
        <v>380</v>
      </c>
      <c r="D5" s="1353"/>
      <c r="E5" s="146"/>
      <c r="F5" s="146"/>
      <c r="G5" s="1368"/>
    </row>
    <row r="6" spans="1:7" ht="22.5" outlineLevel="1" x14ac:dyDescent="0.2">
      <c r="A6" s="1369">
        <v>37</v>
      </c>
      <c r="B6" s="133" t="s">
        <v>381</v>
      </c>
      <c r="C6" s="134" t="s">
        <v>382</v>
      </c>
      <c r="D6" s="135" t="s">
        <v>383</v>
      </c>
      <c r="E6" s="1324">
        <v>450</v>
      </c>
      <c r="F6" s="1202"/>
      <c r="G6" s="1360">
        <f>ROUND(E6*F6,2)</f>
        <v>0</v>
      </c>
    </row>
    <row r="7" spans="1:7" ht="13.5" outlineLevel="1" thickBot="1" x14ac:dyDescent="0.25">
      <c r="A7" s="1375"/>
      <c r="B7" s="1376"/>
      <c r="C7" s="1408" t="s">
        <v>5908</v>
      </c>
      <c r="D7" s="1409"/>
      <c r="E7" s="1410">
        <v>450</v>
      </c>
      <c r="F7" s="1401"/>
      <c r="G7" s="1366"/>
    </row>
    <row r="8" spans="1:7" ht="13.5" outlineLevel="1" thickBot="1" x14ac:dyDescent="0.25">
      <c r="A8" s="132"/>
      <c r="B8" s="133"/>
      <c r="C8" s="139"/>
      <c r="D8" s="140"/>
      <c r="E8" s="141"/>
      <c r="F8" s="136"/>
      <c r="G8" s="136"/>
    </row>
    <row r="9" spans="1:7" x14ac:dyDescent="0.2">
      <c r="A9" s="1394" t="s">
        <v>89</v>
      </c>
      <c r="B9" s="1395" t="s">
        <v>2114</v>
      </c>
      <c r="C9" s="1396" t="s">
        <v>2115</v>
      </c>
      <c r="D9" s="1397"/>
      <c r="E9" s="1398"/>
      <c r="F9" s="1398"/>
      <c r="G9" s="1399"/>
    </row>
    <row r="10" spans="1:7" ht="22.5" outlineLevel="1" x14ac:dyDescent="0.2">
      <c r="A10" s="1369">
        <v>376</v>
      </c>
      <c r="B10" s="133" t="s">
        <v>2118</v>
      </c>
      <c r="C10" s="134" t="s">
        <v>2119</v>
      </c>
      <c r="D10" s="1327" t="s">
        <v>261</v>
      </c>
      <c r="E10" s="136">
        <v>6.8999999999999995</v>
      </c>
      <c r="F10" s="1202"/>
      <c r="G10" s="1360">
        <f>ROUND(E10*F10,2)</f>
        <v>0</v>
      </c>
    </row>
    <row r="11" spans="1:7" outlineLevel="1" x14ac:dyDescent="0.2">
      <c r="A11" s="1369"/>
      <c r="B11" s="133"/>
      <c r="C11" s="139" t="s">
        <v>2120</v>
      </c>
      <c r="D11" s="140"/>
      <c r="E11" s="141">
        <v>6.9</v>
      </c>
      <c r="F11" s="136"/>
      <c r="G11" s="1360"/>
    </row>
    <row r="12" spans="1:7" ht="22.5" outlineLevel="1" x14ac:dyDescent="0.2">
      <c r="A12" s="1369">
        <v>377</v>
      </c>
      <c r="B12" s="133" t="s">
        <v>2121</v>
      </c>
      <c r="C12" s="134" t="s">
        <v>2119</v>
      </c>
      <c r="D12" s="1327" t="s">
        <v>261</v>
      </c>
      <c r="E12" s="136">
        <v>6.8999999999999995</v>
      </c>
      <c r="F12" s="1202"/>
      <c r="G12" s="1360">
        <f>ROUND(E12*F12,2)</f>
        <v>0</v>
      </c>
    </row>
    <row r="13" spans="1:7" outlineLevel="1" x14ac:dyDescent="0.2">
      <c r="A13" s="1369"/>
      <c r="B13" s="133"/>
      <c r="C13" s="139" t="s">
        <v>2120</v>
      </c>
      <c r="D13" s="140"/>
      <c r="E13" s="141">
        <v>6.9</v>
      </c>
      <c r="F13" s="136"/>
      <c r="G13" s="1360"/>
    </row>
    <row r="14" spans="1:7" ht="22.5" outlineLevel="1" x14ac:dyDescent="0.2">
      <c r="A14" s="1369">
        <v>378</v>
      </c>
      <c r="B14" s="133" t="s">
        <v>2122</v>
      </c>
      <c r="C14" s="134" t="s">
        <v>2119</v>
      </c>
      <c r="D14" s="1327" t="s">
        <v>261</v>
      </c>
      <c r="E14" s="136">
        <v>10.53</v>
      </c>
      <c r="F14" s="1202"/>
      <c r="G14" s="1360">
        <f>ROUND(E14*F14,2)</f>
        <v>0</v>
      </c>
    </row>
    <row r="15" spans="1:7" outlineLevel="1" x14ac:dyDescent="0.2">
      <c r="A15" s="1369"/>
      <c r="B15" s="133"/>
      <c r="C15" s="139" t="s">
        <v>2123</v>
      </c>
      <c r="D15" s="140"/>
      <c r="E15" s="141">
        <v>10.53</v>
      </c>
      <c r="F15" s="136"/>
      <c r="G15" s="1360"/>
    </row>
    <row r="16" spans="1:7" ht="22.5" outlineLevel="1" x14ac:dyDescent="0.2">
      <c r="A16" s="1369">
        <v>379</v>
      </c>
      <c r="B16" s="133" t="s">
        <v>2124</v>
      </c>
      <c r="C16" s="134" t="s">
        <v>2119</v>
      </c>
      <c r="D16" s="1327" t="s">
        <v>261</v>
      </c>
      <c r="E16" s="136">
        <v>10.53</v>
      </c>
      <c r="F16" s="1202"/>
      <c r="G16" s="1360">
        <f>ROUND(E16*F16,2)</f>
        <v>0</v>
      </c>
    </row>
    <row r="17" spans="1:7" outlineLevel="1" x14ac:dyDescent="0.2">
      <c r="A17" s="1369"/>
      <c r="B17" s="133"/>
      <c r="C17" s="139" t="s">
        <v>2123</v>
      </c>
      <c r="D17" s="140"/>
      <c r="E17" s="141">
        <v>10.53</v>
      </c>
      <c r="F17" s="136"/>
      <c r="G17" s="1360"/>
    </row>
    <row r="18" spans="1:7" ht="22.5" outlineLevel="1" x14ac:dyDescent="0.2">
      <c r="A18" s="1369">
        <v>380</v>
      </c>
      <c r="B18" s="133" t="s">
        <v>2125</v>
      </c>
      <c r="C18" s="134" t="s">
        <v>2119</v>
      </c>
      <c r="D18" s="1327" t="s">
        <v>261</v>
      </c>
      <c r="E18" s="136">
        <v>2.2599999999999998</v>
      </c>
      <c r="F18" s="1202"/>
      <c r="G18" s="1360">
        <f>ROUND(E18*F18,2)</f>
        <v>0</v>
      </c>
    </row>
    <row r="19" spans="1:7" ht="22.5" outlineLevel="1" x14ac:dyDescent="0.2">
      <c r="A19" s="1369">
        <v>381</v>
      </c>
      <c r="B19" s="133" t="s">
        <v>2126</v>
      </c>
      <c r="C19" s="134" t="s">
        <v>2119</v>
      </c>
      <c r="D19" s="1327" t="s">
        <v>261</v>
      </c>
      <c r="E19" s="136">
        <v>2.2599999999999998</v>
      </c>
      <c r="F19" s="1202"/>
      <c r="G19" s="1360">
        <f>ROUND(E19*F19,2)</f>
        <v>0</v>
      </c>
    </row>
    <row r="20" spans="1:7" ht="22.5" outlineLevel="1" x14ac:dyDescent="0.2">
      <c r="A20" s="1369">
        <v>382</v>
      </c>
      <c r="B20" s="133" t="s">
        <v>2127</v>
      </c>
      <c r="C20" s="134" t="s">
        <v>2119</v>
      </c>
      <c r="D20" s="1327" t="s">
        <v>261</v>
      </c>
      <c r="E20" s="136">
        <v>6.98</v>
      </c>
      <c r="F20" s="1202"/>
      <c r="G20" s="1360">
        <f>ROUND(E20*F20,2)</f>
        <v>0</v>
      </c>
    </row>
    <row r="21" spans="1:7" ht="22.5" outlineLevel="1" x14ac:dyDescent="0.2">
      <c r="A21" s="1369">
        <v>383</v>
      </c>
      <c r="B21" s="133" t="s">
        <v>2128</v>
      </c>
      <c r="C21" s="134" t="s">
        <v>2119</v>
      </c>
      <c r="D21" s="1327" t="s">
        <v>261</v>
      </c>
      <c r="E21" s="136">
        <v>6.8</v>
      </c>
      <c r="F21" s="1202"/>
      <c r="G21" s="1360">
        <f>ROUND(E21*F21,2)</f>
        <v>0</v>
      </c>
    </row>
    <row r="22" spans="1:7" ht="22.5" outlineLevel="1" x14ac:dyDescent="0.2">
      <c r="A22" s="1369">
        <v>384</v>
      </c>
      <c r="B22" s="133" t="s">
        <v>2129</v>
      </c>
      <c r="C22" s="134" t="s">
        <v>2119</v>
      </c>
      <c r="D22" s="1327" t="s">
        <v>261</v>
      </c>
      <c r="E22" s="136">
        <v>12.16</v>
      </c>
      <c r="F22" s="1202"/>
      <c r="G22" s="1360">
        <f>ROUND(E22*F22,2)</f>
        <v>0</v>
      </c>
    </row>
    <row r="23" spans="1:7" outlineLevel="1" x14ac:dyDescent="0.2">
      <c r="A23" s="1369"/>
      <c r="B23" s="133"/>
      <c r="C23" s="139" t="s">
        <v>2130</v>
      </c>
      <c r="D23" s="140"/>
      <c r="E23" s="141">
        <v>12.16</v>
      </c>
      <c r="F23" s="136"/>
      <c r="G23" s="1360"/>
    </row>
    <row r="24" spans="1:7" ht="22.5" outlineLevel="1" x14ac:dyDescent="0.2">
      <c r="A24" s="1369">
        <v>385</v>
      </c>
      <c r="B24" s="133" t="s">
        <v>2131</v>
      </c>
      <c r="C24" s="134" t="s">
        <v>2119</v>
      </c>
      <c r="D24" s="1327" t="s">
        <v>261</v>
      </c>
      <c r="E24" s="136">
        <v>12.1</v>
      </c>
      <c r="F24" s="1202"/>
      <c r="G24" s="1360">
        <f>ROUND(E24*F24,2)</f>
        <v>0</v>
      </c>
    </row>
    <row r="25" spans="1:7" outlineLevel="1" x14ac:dyDescent="0.2">
      <c r="A25" s="1369"/>
      <c r="B25" s="133"/>
      <c r="C25" s="139" t="s">
        <v>2132</v>
      </c>
      <c r="D25" s="140"/>
      <c r="E25" s="141">
        <v>12.1</v>
      </c>
      <c r="F25" s="136"/>
      <c r="G25" s="1360"/>
    </row>
    <row r="26" spans="1:7" ht="22.5" outlineLevel="1" x14ac:dyDescent="0.2">
      <c r="A26" s="1369">
        <v>386</v>
      </c>
      <c r="B26" s="133" t="s">
        <v>2133</v>
      </c>
      <c r="C26" s="134" t="s">
        <v>2119</v>
      </c>
      <c r="D26" s="1327" t="s">
        <v>261</v>
      </c>
      <c r="E26" s="136">
        <v>14.72</v>
      </c>
      <c r="F26" s="1202"/>
      <c r="G26" s="1360">
        <f>ROUND(E26*F26,2)</f>
        <v>0</v>
      </c>
    </row>
    <row r="27" spans="1:7" outlineLevel="1" x14ac:dyDescent="0.2">
      <c r="A27" s="1369"/>
      <c r="B27" s="133"/>
      <c r="C27" s="139" t="s">
        <v>2134</v>
      </c>
      <c r="D27" s="140"/>
      <c r="E27" s="141">
        <v>14.72</v>
      </c>
      <c r="F27" s="136"/>
      <c r="G27" s="1360"/>
    </row>
    <row r="28" spans="1:7" outlineLevel="1" x14ac:dyDescent="0.2">
      <c r="A28" s="1369"/>
      <c r="B28" s="133"/>
      <c r="C28" s="139"/>
      <c r="D28" s="140"/>
      <c r="E28" s="141"/>
      <c r="F28" s="136"/>
      <c r="G28" s="1360"/>
    </row>
    <row r="29" spans="1:7" ht="23.25" outlineLevel="1" thickBot="1" x14ac:dyDescent="0.25">
      <c r="A29" s="1375">
        <v>441</v>
      </c>
      <c r="B29" s="1376" t="s">
        <v>2230</v>
      </c>
      <c r="C29" s="1400" t="s">
        <v>5945</v>
      </c>
      <c r="D29" s="1378" t="s">
        <v>374</v>
      </c>
      <c r="E29" s="1401">
        <v>1</v>
      </c>
      <c r="F29" s="1380"/>
      <c r="G29" s="1366">
        <f t="shared" ref="G29" si="0">ROUND(E29*F29,2)</f>
        <v>0</v>
      </c>
    </row>
    <row r="30" spans="1:7" ht="13.5" outlineLevel="1" thickBot="1" x14ac:dyDescent="0.25">
      <c r="A30" s="132"/>
      <c r="B30" s="133"/>
      <c r="C30" s="139"/>
      <c r="D30" s="140"/>
      <c r="E30" s="141"/>
      <c r="F30" s="136"/>
      <c r="G30" s="136"/>
    </row>
    <row r="31" spans="1:7" x14ac:dyDescent="0.2">
      <c r="A31" s="1394" t="s">
        <v>89</v>
      </c>
      <c r="B31" s="1395" t="s">
        <v>2550</v>
      </c>
      <c r="C31" s="1396" t="s">
        <v>2551</v>
      </c>
      <c r="D31" s="1397"/>
      <c r="E31" s="1398"/>
      <c r="F31" s="1398"/>
      <c r="G31" s="1399"/>
    </row>
    <row r="32" spans="1:7" ht="23.25" outlineLevel="1" thickBot="1" x14ac:dyDescent="0.25">
      <c r="A32" s="1375">
        <v>674</v>
      </c>
      <c r="B32" s="1376" t="s">
        <v>2578</v>
      </c>
      <c r="C32" s="1377" t="s">
        <v>2579</v>
      </c>
      <c r="D32" s="1378" t="s">
        <v>374</v>
      </c>
      <c r="E32" s="1379">
        <v>2</v>
      </c>
      <c r="F32" s="1380"/>
      <c r="G32" s="1366">
        <f t="shared" ref="G32" si="1">ROUND(E32*F32,2)</f>
        <v>0</v>
      </c>
    </row>
    <row r="33" spans="1:7" ht="13.5" outlineLevel="1" thickBot="1" x14ac:dyDescent="0.25">
      <c r="A33" s="211"/>
      <c r="B33" s="1330"/>
      <c r="C33" s="1331"/>
      <c r="D33" s="1332"/>
      <c r="E33" s="1333"/>
      <c r="F33" s="153"/>
      <c r="G33" s="153"/>
    </row>
    <row r="34" spans="1:7" ht="24.95" customHeight="1" x14ac:dyDescent="0.2">
      <c r="A34" s="1355" t="s">
        <v>79</v>
      </c>
      <c r="B34" s="1381" t="s">
        <v>5914</v>
      </c>
      <c r="C34" s="1509" t="s">
        <v>2960</v>
      </c>
      <c r="D34" s="1510"/>
      <c r="E34" s="1510"/>
      <c r="F34" s="1510"/>
      <c r="G34" s="1511"/>
    </row>
    <row r="35" spans="1:7" x14ac:dyDescent="0.2">
      <c r="A35" s="1391" t="s">
        <v>89</v>
      </c>
      <c r="B35" s="1337" t="s">
        <v>3174</v>
      </c>
      <c r="C35" s="778" t="s">
        <v>3175</v>
      </c>
      <c r="D35" s="1334"/>
      <c r="E35" s="1335"/>
      <c r="F35" s="1336"/>
      <c r="G35" s="1358"/>
    </row>
    <row r="36" spans="1:7" outlineLevel="1" x14ac:dyDescent="0.2">
      <c r="A36" s="1359">
        <v>110</v>
      </c>
      <c r="B36" s="1341" t="s">
        <v>3210</v>
      </c>
      <c r="C36" s="1342" t="s">
        <v>5915</v>
      </c>
      <c r="D36" s="1340" t="s">
        <v>2978</v>
      </c>
      <c r="E36" s="1324">
        <v>9.9999999999999995E-7</v>
      </c>
      <c r="F36" s="1339">
        <v>0</v>
      </c>
      <c r="G36" s="1392">
        <f t="shared" ref="G36:G40" si="2">ROUND(E36*F36,2)</f>
        <v>0</v>
      </c>
    </row>
    <row r="37" spans="1:7" outlineLevel="1" x14ac:dyDescent="0.2">
      <c r="A37" s="1359">
        <v>111</v>
      </c>
      <c r="B37" s="1338" t="s">
        <v>3212</v>
      </c>
      <c r="C37" s="1342" t="s">
        <v>5916</v>
      </c>
      <c r="D37" s="135" t="s">
        <v>2978</v>
      </c>
      <c r="E37" s="1324">
        <v>9.9999999999999995E-7</v>
      </c>
      <c r="F37" s="1265">
        <v>0</v>
      </c>
      <c r="G37" s="1360">
        <f t="shared" si="2"/>
        <v>0</v>
      </c>
    </row>
    <row r="38" spans="1:7" outlineLevel="1" x14ac:dyDescent="0.2">
      <c r="A38" s="1359">
        <v>112</v>
      </c>
      <c r="B38" s="1338" t="s">
        <v>3214</v>
      </c>
      <c r="C38" s="1342" t="s">
        <v>5917</v>
      </c>
      <c r="D38" s="135" t="s">
        <v>2978</v>
      </c>
      <c r="E38" s="1324">
        <v>9.9999999999999995E-7</v>
      </c>
      <c r="F38" s="1265">
        <v>0</v>
      </c>
      <c r="G38" s="1360">
        <f t="shared" si="2"/>
        <v>0</v>
      </c>
    </row>
    <row r="39" spans="1:7" x14ac:dyDescent="0.2">
      <c r="A39" s="1359">
        <v>113</v>
      </c>
      <c r="B39" s="1338" t="s">
        <v>3216</v>
      </c>
      <c r="C39" s="1342" t="s">
        <v>5918</v>
      </c>
      <c r="D39" s="135" t="s">
        <v>2978</v>
      </c>
      <c r="E39" s="1324">
        <v>9.9999999999999995E-7</v>
      </c>
      <c r="F39" s="1265">
        <v>0</v>
      </c>
      <c r="G39" s="1360">
        <f t="shared" si="2"/>
        <v>0</v>
      </c>
    </row>
    <row r="40" spans="1:7" ht="13.5" thickBot="1" x14ac:dyDescent="0.25">
      <c r="A40" s="1361">
        <v>114</v>
      </c>
      <c r="B40" s="1362" t="s">
        <v>3218</v>
      </c>
      <c r="C40" s="1393" t="s">
        <v>5919</v>
      </c>
      <c r="D40" s="1378" t="s">
        <v>2978</v>
      </c>
      <c r="E40" s="1379">
        <v>9.9999999999999995E-7</v>
      </c>
      <c r="F40" s="1365">
        <v>0</v>
      </c>
      <c r="G40" s="1366">
        <f t="shared" si="2"/>
        <v>0</v>
      </c>
    </row>
    <row r="41" spans="1:7" ht="13.5" thickBot="1" x14ac:dyDescent="0.25"/>
    <row r="42" spans="1:7" ht="24.95" customHeight="1" x14ac:dyDescent="0.2">
      <c r="A42" s="1355" t="s">
        <v>79</v>
      </c>
      <c r="B42" s="1381" t="s">
        <v>5911</v>
      </c>
      <c r="C42" s="1509" t="s">
        <v>16</v>
      </c>
      <c r="D42" s="1510"/>
      <c r="E42" s="1510"/>
      <c r="F42" s="1510"/>
      <c r="G42" s="1511"/>
    </row>
    <row r="43" spans="1:7" x14ac:dyDescent="0.2">
      <c r="A43" s="1382" t="s">
        <v>89</v>
      </c>
      <c r="B43" s="777" t="s">
        <v>179</v>
      </c>
      <c r="C43" s="778" t="s">
        <v>180</v>
      </c>
      <c r="D43" s="779"/>
      <c r="E43" s="780"/>
      <c r="F43" s="781"/>
      <c r="G43" s="1383"/>
    </row>
    <row r="44" spans="1:7" ht="13.5" outlineLevel="1" thickBot="1" x14ac:dyDescent="0.25">
      <c r="A44" s="1384">
        <v>1</v>
      </c>
      <c r="B44" s="1385" t="s">
        <v>5912</v>
      </c>
      <c r="C44" s="1386" t="s">
        <v>5913</v>
      </c>
      <c r="D44" s="1387" t="s">
        <v>183</v>
      </c>
      <c r="E44" s="1388">
        <v>3</v>
      </c>
      <c r="F44" s="1389">
        <v>0</v>
      </c>
      <c r="G44" s="1390">
        <f>ROUND(E44*F44,2)</f>
        <v>0</v>
      </c>
    </row>
    <row r="45" spans="1:7" ht="13.5" outlineLevel="1" thickBot="1" x14ac:dyDescent="0.25">
      <c r="A45" s="132"/>
      <c r="B45" s="133"/>
      <c r="C45" s="139"/>
      <c r="D45" s="140"/>
      <c r="E45" s="141"/>
      <c r="F45" s="136"/>
      <c r="G45" s="136"/>
    </row>
    <row r="46" spans="1:7" ht="24.95" customHeight="1" x14ac:dyDescent="0.2">
      <c r="A46" s="1355" t="s">
        <v>79</v>
      </c>
      <c r="B46" s="1356" t="s">
        <v>5909</v>
      </c>
      <c r="C46" s="1509" t="s">
        <v>5848</v>
      </c>
      <c r="D46" s="1510"/>
      <c r="E46" s="1510"/>
      <c r="F46" s="1510"/>
      <c r="G46" s="1511"/>
    </row>
    <row r="47" spans="1:7" x14ac:dyDescent="0.2">
      <c r="A47" s="1367" t="s">
        <v>89</v>
      </c>
      <c r="B47" s="143" t="s">
        <v>379</v>
      </c>
      <c r="C47" s="144" t="s">
        <v>380</v>
      </c>
      <c r="D47" s="1353"/>
      <c r="E47" s="146"/>
      <c r="F47" s="146"/>
      <c r="G47" s="1368">
        <f>SUM(G48)</f>
        <v>0</v>
      </c>
    </row>
    <row r="48" spans="1:7" ht="22.5" outlineLevel="1" x14ac:dyDescent="0.2">
      <c r="A48" s="1369">
        <v>18</v>
      </c>
      <c r="B48" s="133" t="s">
        <v>381</v>
      </c>
      <c r="C48" s="134" t="s">
        <v>382</v>
      </c>
      <c r="D48" s="135" t="s">
        <v>383</v>
      </c>
      <c r="E48" s="1324">
        <v>35</v>
      </c>
      <c r="F48" s="1202"/>
      <c r="G48" s="1360">
        <f>ROUND(E48*F48,2)</f>
        <v>0</v>
      </c>
    </row>
    <row r="49" spans="1:7" outlineLevel="1" x14ac:dyDescent="0.2">
      <c r="A49" s="1370"/>
      <c r="B49" s="169"/>
      <c r="C49" s="170" t="s">
        <v>5910</v>
      </c>
      <c r="D49" s="1354"/>
      <c r="E49" s="172">
        <v>35</v>
      </c>
      <c r="F49" s="173"/>
      <c r="G49" s="1371"/>
    </row>
    <row r="50" spans="1:7" outlineLevel="1" x14ac:dyDescent="0.2">
      <c r="A50" s="1369"/>
      <c r="B50" s="1330"/>
      <c r="C50" s="1331"/>
      <c r="D50" s="1332"/>
      <c r="E50" s="1333"/>
      <c r="F50" s="153"/>
      <c r="G50" s="1372"/>
    </row>
    <row r="51" spans="1:7" x14ac:dyDescent="0.2">
      <c r="A51" s="1373" t="s">
        <v>89</v>
      </c>
      <c r="B51" s="1349" t="s">
        <v>2114</v>
      </c>
      <c r="C51" s="1350" t="s">
        <v>2115</v>
      </c>
      <c r="D51" s="1351"/>
      <c r="E51" s="1352"/>
      <c r="F51" s="1352"/>
      <c r="G51" s="1374">
        <f>SUM(G52:G52)</f>
        <v>0</v>
      </c>
    </row>
    <row r="52" spans="1:7" ht="23.25" outlineLevel="1" thickBot="1" x14ac:dyDescent="0.25">
      <c r="A52" s="1375">
        <v>80</v>
      </c>
      <c r="B52" s="1376" t="s">
        <v>4972</v>
      </c>
      <c r="C52" s="1377" t="s">
        <v>4973</v>
      </c>
      <c r="D52" s="1378" t="s">
        <v>374</v>
      </c>
      <c r="E52" s="1379">
        <v>1</v>
      </c>
      <c r="F52" s="1380"/>
      <c r="G52" s="1366">
        <f t="shared" ref="G52" si="3">ROUND(E52*F52,2)</f>
        <v>0</v>
      </c>
    </row>
    <row r="53" spans="1:7" ht="13.5" thickBot="1" x14ac:dyDescent="0.25"/>
    <row r="54" spans="1:7" ht="24.95" customHeight="1" x14ac:dyDescent="0.2">
      <c r="A54" s="1355" t="s">
        <v>79</v>
      </c>
      <c r="B54" s="1356" t="s">
        <v>5920</v>
      </c>
      <c r="C54" s="1513" t="s">
        <v>2960</v>
      </c>
      <c r="D54" s="1514"/>
      <c r="E54" s="1514"/>
      <c r="F54" s="1514"/>
      <c r="G54" s="1515"/>
    </row>
    <row r="55" spans="1:7" x14ac:dyDescent="0.2">
      <c r="A55" s="1357" t="s">
        <v>89</v>
      </c>
      <c r="B55" s="1344" t="s">
        <v>3174</v>
      </c>
      <c r="C55" s="1345" t="s">
        <v>3175</v>
      </c>
      <c r="D55" s="1346"/>
      <c r="E55" s="1347"/>
      <c r="F55" s="1348"/>
      <c r="G55" s="1358">
        <f>SUM(G56:G82)</f>
        <v>0</v>
      </c>
    </row>
    <row r="56" spans="1:7" x14ac:dyDescent="0.2">
      <c r="A56" s="1359">
        <v>44</v>
      </c>
      <c r="B56" s="1338" t="s">
        <v>3212</v>
      </c>
      <c r="C56" s="1343" t="s">
        <v>5916</v>
      </c>
      <c r="D56" s="137" t="s">
        <v>2978</v>
      </c>
      <c r="E56" s="1324">
        <v>9.9999999999999995E-7</v>
      </c>
      <c r="F56" s="1265">
        <v>0</v>
      </c>
      <c r="G56" s="1360">
        <f t="shared" ref="G56:G59" si="4">ROUND(E56*F56,2)</f>
        <v>0</v>
      </c>
    </row>
    <row r="57" spans="1:7" x14ac:dyDescent="0.2">
      <c r="A57" s="1359">
        <v>45</v>
      </c>
      <c r="B57" s="1338" t="s">
        <v>3214</v>
      </c>
      <c r="C57" s="1343" t="s">
        <v>5921</v>
      </c>
      <c r="D57" s="137" t="s">
        <v>2978</v>
      </c>
      <c r="E57" s="1324">
        <v>9.9999999999999995E-7</v>
      </c>
      <c r="F57" s="1265">
        <v>0</v>
      </c>
      <c r="G57" s="1360">
        <f t="shared" si="4"/>
        <v>0</v>
      </c>
    </row>
    <row r="58" spans="1:7" x14ac:dyDescent="0.2">
      <c r="A58" s="1359">
        <v>46</v>
      </c>
      <c r="B58" s="1338" t="s">
        <v>3216</v>
      </c>
      <c r="C58" s="1343" t="s">
        <v>5918</v>
      </c>
      <c r="D58" s="137" t="s">
        <v>2978</v>
      </c>
      <c r="E58" s="1324">
        <v>9.9999999999999995E-7</v>
      </c>
      <c r="F58" s="1265">
        <v>0</v>
      </c>
      <c r="G58" s="1360">
        <f t="shared" si="4"/>
        <v>0</v>
      </c>
    </row>
    <row r="59" spans="1:7" ht="13.5" thickBot="1" x14ac:dyDescent="0.25">
      <c r="A59" s="1361">
        <v>47</v>
      </c>
      <c r="B59" s="1362" t="s">
        <v>3218</v>
      </c>
      <c r="C59" s="1363" t="s">
        <v>5922</v>
      </c>
      <c r="D59" s="1364" t="s">
        <v>2978</v>
      </c>
      <c r="E59" s="1379">
        <v>9.9999999999999995E-7</v>
      </c>
      <c r="F59" s="1365">
        <v>0</v>
      </c>
      <c r="G59" s="1366">
        <f t="shared" si="4"/>
        <v>0</v>
      </c>
    </row>
    <row r="61" spans="1:7" ht="13.5" thickBot="1" x14ac:dyDescent="0.25"/>
    <row r="62" spans="1:7" ht="24.95" customHeight="1" thickBot="1" x14ac:dyDescent="0.25">
      <c r="A62" s="1506" t="s">
        <v>5943</v>
      </c>
      <c r="B62" s="1507"/>
      <c r="C62" s="1507"/>
      <c r="D62" s="1507"/>
      <c r="E62" s="1507"/>
      <c r="F62" s="1507"/>
      <c r="G62" s="1508"/>
    </row>
    <row r="63" spans="1:7" ht="24.95" customHeight="1" thickBot="1" x14ac:dyDescent="0.25">
      <c r="A63" s="1431"/>
      <c r="B63" s="1431"/>
      <c r="C63" s="1431"/>
      <c r="D63" s="1431"/>
      <c r="E63" s="1431"/>
      <c r="F63" s="1431"/>
      <c r="G63" s="1431"/>
    </row>
    <row r="64" spans="1:7" ht="24.95" customHeight="1" thickBot="1" x14ac:dyDescent="0.25">
      <c r="A64" s="1355" t="s">
        <v>79</v>
      </c>
      <c r="B64" s="1421" t="s">
        <v>5928</v>
      </c>
      <c r="C64" s="1519" t="s">
        <v>5524</v>
      </c>
      <c r="D64" s="1520"/>
      <c r="E64" s="1520"/>
      <c r="F64" s="1520"/>
      <c r="G64" s="1521"/>
    </row>
    <row r="65" spans="1:7" x14ac:dyDescent="0.2">
      <c r="A65" s="1433"/>
      <c r="B65" s="1180"/>
      <c r="C65" s="1181" t="s">
        <v>5230</v>
      </c>
      <c r="D65" s="1180" t="s">
        <v>5215</v>
      </c>
      <c r="E65" s="1180" t="s">
        <v>5215</v>
      </c>
      <c r="F65" s="1180" t="s">
        <v>5215</v>
      </c>
      <c r="G65" s="1434"/>
    </row>
    <row r="66" spans="1:7" ht="13.5" thickBot="1" x14ac:dyDescent="0.25">
      <c r="A66" s="1437">
        <v>7</v>
      </c>
      <c r="B66" s="1438" t="s">
        <v>5245</v>
      </c>
      <c r="C66" s="1438" t="s">
        <v>5246</v>
      </c>
      <c r="D66" s="1438" t="s">
        <v>261</v>
      </c>
      <c r="E66" s="1439">
        <v>9.9999999999999995E-7</v>
      </c>
      <c r="F66" s="1440">
        <v>0</v>
      </c>
      <c r="G66" s="1441">
        <f t="shared" ref="G66" si="5">E66*F66</f>
        <v>0</v>
      </c>
    </row>
    <row r="67" spans="1:7" ht="12.95" customHeight="1" thickBot="1" x14ac:dyDescent="0.25">
      <c r="A67" s="1431"/>
      <c r="B67" s="1431"/>
      <c r="C67" s="1431"/>
      <c r="D67" s="1431"/>
      <c r="E67" s="1431"/>
      <c r="F67" s="1431"/>
      <c r="G67" s="1431"/>
    </row>
    <row r="68" spans="1:7" ht="24.95" customHeight="1" thickBot="1" x14ac:dyDescent="0.25">
      <c r="A68" s="1355" t="s">
        <v>79</v>
      </c>
      <c r="B68" s="1421" t="s">
        <v>5929</v>
      </c>
      <c r="C68" s="1519" t="s">
        <v>5662</v>
      </c>
      <c r="D68" s="1520"/>
      <c r="E68" s="1520"/>
      <c r="F68" s="1520"/>
      <c r="G68" s="1521"/>
    </row>
    <row r="69" spans="1:7" x14ac:dyDescent="0.2">
      <c r="A69" s="1433"/>
      <c r="B69" s="1180"/>
      <c r="C69" s="1181" t="s">
        <v>5230</v>
      </c>
      <c r="D69" s="1180" t="s">
        <v>5215</v>
      </c>
      <c r="E69" s="1180" t="s">
        <v>5215</v>
      </c>
      <c r="F69" s="1180" t="s">
        <v>5215</v>
      </c>
      <c r="G69" s="1434"/>
    </row>
    <row r="70" spans="1:7" ht="12.95" customHeight="1" thickBot="1" x14ac:dyDescent="0.25">
      <c r="A70" s="1442" t="s">
        <v>742</v>
      </c>
      <c r="B70" s="1438" t="s">
        <v>5245</v>
      </c>
      <c r="C70" s="1438" t="s">
        <v>5246</v>
      </c>
      <c r="D70" s="1438" t="s">
        <v>261</v>
      </c>
      <c r="E70" s="1439">
        <v>9.9999999999999995E-7</v>
      </c>
      <c r="F70" s="1440">
        <v>0</v>
      </c>
      <c r="G70" s="1441">
        <f>E70*F70</f>
        <v>0</v>
      </c>
    </row>
    <row r="71" spans="1:7" ht="12.95" customHeight="1" thickBot="1" x14ac:dyDescent="0.25">
      <c r="A71" s="1431"/>
      <c r="B71" s="1431"/>
      <c r="C71" s="1431"/>
      <c r="D71" s="1431"/>
      <c r="E71" s="1431"/>
      <c r="F71" s="1431"/>
      <c r="G71" s="1431"/>
    </row>
    <row r="72" spans="1:7" ht="24.95" customHeight="1" x14ac:dyDescent="0.2">
      <c r="A72" s="1355" t="s">
        <v>79</v>
      </c>
      <c r="B72" s="1421" t="s">
        <v>5926</v>
      </c>
      <c r="C72" s="1516" t="s">
        <v>5844</v>
      </c>
      <c r="D72" s="1517"/>
      <c r="E72" s="1517"/>
      <c r="F72" s="1517"/>
      <c r="G72" s="1518"/>
    </row>
    <row r="73" spans="1:7" x14ac:dyDescent="0.2">
      <c r="A73" s="1382" t="s">
        <v>89</v>
      </c>
      <c r="B73" s="777" t="s">
        <v>2040</v>
      </c>
      <c r="C73" s="778" t="s">
        <v>2041</v>
      </c>
      <c r="D73" s="779"/>
      <c r="E73" s="780"/>
      <c r="F73" s="781"/>
      <c r="G73" s="1383"/>
    </row>
    <row r="74" spans="1:7" x14ac:dyDescent="0.2">
      <c r="A74" s="1422" t="s">
        <v>5923</v>
      </c>
      <c r="B74" s="1416" t="s">
        <v>5924</v>
      </c>
      <c r="C74" s="1417" t="s">
        <v>5925</v>
      </c>
      <c r="D74" s="1419" t="s">
        <v>374</v>
      </c>
      <c r="E74" s="1418">
        <v>1</v>
      </c>
      <c r="F74" s="209">
        <v>0</v>
      </c>
      <c r="G74" s="1423">
        <f t="shared" ref="G74:G75" si="6">ROUND(E74*F74,2)</f>
        <v>0</v>
      </c>
    </row>
    <row r="75" spans="1:7" ht="13.5" thickBot="1" x14ac:dyDescent="0.25">
      <c r="A75" s="1424">
        <v>23</v>
      </c>
      <c r="B75" s="1425" t="s">
        <v>5869</v>
      </c>
      <c r="C75" s="1426" t="s">
        <v>3094</v>
      </c>
      <c r="D75" s="1427" t="s">
        <v>1878</v>
      </c>
      <c r="E75" s="1428">
        <f>SUM(G62:G74,G60,G58,G56,G54,G53,G52,G51)</f>
        <v>0</v>
      </c>
      <c r="F75" s="1429">
        <v>1.85</v>
      </c>
      <c r="G75" s="1430">
        <f t="shared" si="6"/>
        <v>0</v>
      </c>
    </row>
    <row r="76" spans="1:7" ht="13.5" thickBot="1" x14ac:dyDescent="0.25"/>
    <row r="77" spans="1:7" ht="24.95" customHeight="1" thickBot="1" x14ac:dyDescent="0.25">
      <c r="A77" s="1355" t="s">
        <v>79</v>
      </c>
      <c r="B77" s="1421" t="s">
        <v>5927</v>
      </c>
      <c r="C77" s="1519" t="s">
        <v>5204</v>
      </c>
      <c r="D77" s="1520"/>
      <c r="E77" s="1520"/>
      <c r="F77" s="1520"/>
      <c r="G77" s="1521"/>
    </row>
    <row r="78" spans="1:7" x14ac:dyDescent="0.2">
      <c r="A78" s="1433"/>
      <c r="B78" s="1180"/>
      <c r="C78" s="1181" t="s">
        <v>5230</v>
      </c>
      <c r="D78" s="1180" t="s">
        <v>5215</v>
      </c>
      <c r="E78" s="1180" t="s">
        <v>5215</v>
      </c>
      <c r="F78" s="1180" t="s">
        <v>5215</v>
      </c>
      <c r="G78" s="1434">
        <f>SUM(G79:G81)</f>
        <v>0</v>
      </c>
    </row>
    <row r="79" spans="1:7" x14ac:dyDescent="0.2">
      <c r="A79" s="1435">
        <v>7</v>
      </c>
      <c r="B79" s="952" t="s">
        <v>5245</v>
      </c>
      <c r="C79" s="952" t="s">
        <v>5246</v>
      </c>
      <c r="D79" s="952" t="s">
        <v>261</v>
      </c>
      <c r="E79" s="1432">
        <v>9.9999999999999995E-7</v>
      </c>
      <c r="F79" s="1200">
        <v>0</v>
      </c>
      <c r="G79" s="1436">
        <f t="shared" ref="G79:G80" si="7">E79*F79</f>
        <v>0</v>
      </c>
    </row>
    <row r="80" spans="1:7" ht="13.5" thickBot="1" x14ac:dyDescent="0.25">
      <c r="A80" s="1437">
        <v>8</v>
      </c>
      <c r="B80" s="1438" t="s">
        <v>5248</v>
      </c>
      <c r="C80" s="1438" t="s">
        <v>5249</v>
      </c>
      <c r="D80" s="1438" t="s">
        <v>261</v>
      </c>
      <c r="E80" s="1439">
        <v>9.9999999999999995E-7</v>
      </c>
      <c r="F80" s="1440">
        <v>0</v>
      </c>
      <c r="G80" s="1441">
        <f t="shared" si="7"/>
        <v>0</v>
      </c>
    </row>
    <row r="82" spans="1:7" ht="13.5" thickBot="1" x14ac:dyDescent="0.25"/>
    <row r="83" spans="1:7" ht="24.95" customHeight="1" thickBot="1" x14ac:dyDescent="0.25">
      <c r="A83" s="1506" t="s">
        <v>5942</v>
      </c>
      <c r="B83" s="1507"/>
      <c r="C83" s="1507"/>
      <c r="D83" s="1507"/>
      <c r="E83" s="1507"/>
      <c r="F83" s="1507"/>
      <c r="G83" s="1508"/>
    </row>
    <row r="84" spans="1:7" ht="24.95" customHeight="1" thickBot="1" x14ac:dyDescent="0.25">
      <c r="A84" s="1445"/>
      <c r="B84" s="1445"/>
      <c r="C84" s="1445"/>
      <c r="D84" s="1445"/>
      <c r="E84" s="1445"/>
      <c r="F84" s="1445"/>
      <c r="G84" s="1445"/>
    </row>
    <row r="85" spans="1:7" ht="24.95" customHeight="1" x14ac:dyDescent="0.2">
      <c r="A85" s="1355" t="s">
        <v>79</v>
      </c>
      <c r="B85" s="1381" t="s">
        <v>5907</v>
      </c>
      <c r="C85" s="1509" t="s">
        <v>5848</v>
      </c>
      <c r="D85" s="1510"/>
      <c r="E85" s="1510"/>
      <c r="F85" s="1510"/>
      <c r="G85" s="1511"/>
    </row>
    <row r="86" spans="1:7" x14ac:dyDescent="0.2">
      <c r="A86" s="1367" t="s">
        <v>89</v>
      </c>
      <c r="B86" s="143" t="s">
        <v>391</v>
      </c>
      <c r="C86" s="144" t="s">
        <v>392</v>
      </c>
      <c r="D86" s="1353"/>
      <c r="E86" s="146"/>
      <c r="F86" s="146"/>
      <c r="G86" s="1368">
        <f>SUM(G87:G443)</f>
        <v>0</v>
      </c>
    </row>
    <row r="87" spans="1:7" outlineLevel="1" x14ac:dyDescent="0.2">
      <c r="A87" s="1369">
        <v>71</v>
      </c>
      <c r="B87" s="133" t="s">
        <v>613</v>
      </c>
      <c r="C87" s="134" t="s">
        <v>614</v>
      </c>
      <c r="D87" s="135" t="s">
        <v>130</v>
      </c>
      <c r="E87" s="1324">
        <v>0.72</v>
      </c>
      <c r="F87" s="1202"/>
      <c r="G87" s="1360">
        <f>ROUND(E87*F87,2)</f>
        <v>0</v>
      </c>
    </row>
    <row r="88" spans="1:7" outlineLevel="1" x14ac:dyDescent="0.2">
      <c r="A88" s="1369"/>
      <c r="B88" s="133"/>
      <c r="C88" s="139" t="s">
        <v>615</v>
      </c>
      <c r="D88" s="140"/>
      <c r="E88" s="141"/>
      <c r="F88" s="136"/>
      <c r="G88" s="1360"/>
    </row>
    <row r="89" spans="1:7" outlineLevel="1" x14ac:dyDescent="0.2">
      <c r="A89" s="1369"/>
      <c r="B89" s="133"/>
      <c r="C89" s="139" t="s">
        <v>185</v>
      </c>
      <c r="D89" s="140"/>
      <c r="E89" s="141"/>
      <c r="F89" s="136"/>
      <c r="G89" s="1360"/>
    </row>
    <row r="90" spans="1:7" outlineLevel="1" x14ac:dyDescent="0.2">
      <c r="A90" s="1369"/>
      <c r="B90" s="133"/>
      <c r="C90" s="1443" t="s">
        <v>5930</v>
      </c>
      <c r="D90" s="140"/>
      <c r="E90" s="1444">
        <v>0.17</v>
      </c>
      <c r="F90" s="136"/>
      <c r="G90" s="1360"/>
    </row>
    <row r="91" spans="1:7" outlineLevel="1" x14ac:dyDescent="0.2">
      <c r="A91" s="1369"/>
      <c r="B91" s="133"/>
      <c r="C91" s="139" t="s">
        <v>424</v>
      </c>
      <c r="D91" s="140"/>
      <c r="E91" s="141"/>
      <c r="F91" s="136"/>
      <c r="G91" s="1360"/>
    </row>
    <row r="92" spans="1:7" outlineLevel="1" x14ac:dyDescent="0.2">
      <c r="A92" s="1369"/>
      <c r="B92" s="133"/>
      <c r="C92" s="139" t="s">
        <v>408</v>
      </c>
      <c r="D92" s="140"/>
      <c r="E92" s="141"/>
      <c r="F92" s="136"/>
      <c r="G92" s="1360"/>
    </row>
    <row r="93" spans="1:7" outlineLevel="1" x14ac:dyDescent="0.2">
      <c r="A93" s="1369"/>
      <c r="B93" s="133"/>
      <c r="C93" s="139" t="s">
        <v>616</v>
      </c>
      <c r="D93" s="140"/>
      <c r="E93" s="141"/>
      <c r="F93" s="136"/>
      <c r="G93" s="1360"/>
    </row>
    <row r="94" spans="1:7" outlineLevel="1" x14ac:dyDescent="0.2">
      <c r="A94" s="1369"/>
      <c r="B94" s="133"/>
      <c r="C94" s="139" t="s">
        <v>185</v>
      </c>
      <c r="D94" s="140"/>
      <c r="E94" s="141"/>
      <c r="F94" s="136"/>
      <c r="G94" s="1360"/>
    </row>
    <row r="95" spans="1:7" outlineLevel="1" x14ac:dyDescent="0.2">
      <c r="A95" s="1369"/>
      <c r="B95" s="133"/>
      <c r="C95" s="1443" t="s">
        <v>5931</v>
      </c>
      <c r="D95" s="140"/>
      <c r="E95" s="1444">
        <v>0.55000000000000004</v>
      </c>
      <c r="F95" s="136"/>
      <c r="G95" s="1360"/>
    </row>
    <row r="96" spans="1:7" outlineLevel="1" x14ac:dyDescent="0.2">
      <c r="A96" s="1369"/>
      <c r="B96" s="133"/>
      <c r="C96" s="139" t="s">
        <v>424</v>
      </c>
      <c r="D96" s="140"/>
      <c r="E96" s="141"/>
      <c r="F96" s="136"/>
      <c r="G96" s="1360"/>
    </row>
    <row r="97" spans="1:7" ht="13.5" outlineLevel="1" thickBot="1" x14ac:dyDescent="0.25">
      <c r="A97" s="1375"/>
      <c r="B97" s="1376"/>
      <c r="C97" s="1408" t="s">
        <v>408</v>
      </c>
      <c r="D97" s="1409"/>
      <c r="E97" s="1410"/>
      <c r="F97" s="1401"/>
      <c r="G97" s="1366"/>
    </row>
    <row r="98" spans="1:7" ht="13.5" thickBot="1" x14ac:dyDescent="0.25"/>
    <row r="99" spans="1:7" x14ac:dyDescent="0.2">
      <c r="A99" s="1394" t="s">
        <v>89</v>
      </c>
      <c r="B99" s="1395" t="s">
        <v>2550</v>
      </c>
      <c r="C99" s="1396" t="s">
        <v>2551</v>
      </c>
      <c r="D99" s="1397"/>
      <c r="E99" s="1398"/>
      <c r="F99" s="1398"/>
      <c r="G99" s="1399">
        <f>SUM(G100:G186)</f>
        <v>0</v>
      </c>
    </row>
    <row r="100" spans="1:7" ht="22.5" outlineLevel="1" x14ac:dyDescent="0.2">
      <c r="A100" s="1369">
        <v>756</v>
      </c>
      <c r="B100" s="133" t="s">
        <v>2738</v>
      </c>
      <c r="C100" s="134" t="s">
        <v>2737</v>
      </c>
      <c r="D100" s="135" t="s">
        <v>383</v>
      </c>
      <c r="E100" s="1324">
        <v>13.5</v>
      </c>
      <c r="F100" s="1202"/>
      <c r="G100" s="1360">
        <f t="shared" ref="G100:G101" si="8">ROUND(E100*F100,2)</f>
        <v>0</v>
      </c>
    </row>
    <row r="101" spans="1:7" ht="23.25" outlineLevel="1" thickBot="1" x14ac:dyDescent="0.25">
      <c r="A101" s="1375">
        <v>757</v>
      </c>
      <c r="B101" s="1376" t="s">
        <v>2739</v>
      </c>
      <c r="C101" s="1377" t="s">
        <v>2730</v>
      </c>
      <c r="D101" s="1378" t="s">
        <v>383</v>
      </c>
      <c r="E101" s="1379">
        <v>32</v>
      </c>
      <c r="F101" s="1380"/>
      <c r="G101" s="1366">
        <f t="shared" si="8"/>
        <v>0</v>
      </c>
    </row>
    <row r="103" spans="1:7" ht="15" x14ac:dyDescent="0.25">
      <c r="C103" s="1446" t="s">
        <v>5936</v>
      </c>
      <c r="D103"/>
      <c r="E103"/>
      <c r="F103"/>
      <c r="G103"/>
    </row>
    <row r="104" spans="1:7" ht="15" x14ac:dyDescent="0.25">
      <c r="C104" s="1446" t="s">
        <v>5932</v>
      </c>
      <c r="D104"/>
      <c r="E104" s="1447">
        <f>G33+G37+G41+G45+G48+SUM(G50:G82)</f>
        <v>0</v>
      </c>
      <c r="F104"/>
      <c r="G104"/>
    </row>
    <row r="105" spans="1:7" ht="15" x14ac:dyDescent="0.25">
      <c r="C105" s="1446" t="s">
        <v>5933</v>
      </c>
      <c r="D105" s="1446"/>
      <c r="E105"/>
      <c r="F105"/>
      <c r="G105"/>
    </row>
    <row r="106" spans="1:7" ht="15" x14ac:dyDescent="0.25">
      <c r="C106" s="1446" t="s">
        <v>5934</v>
      </c>
      <c r="D106" s="1446">
        <f>SUM(G183:G193)/100</f>
        <v>0</v>
      </c>
      <c r="E106"/>
      <c r="F106"/>
      <c r="G106"/>
    </row>
    <row r="107" spans="1:7" ht="15" x14ac:dyDescent="0.25">
      <c r="C107" s="1448" t="s">
        <v>5935</v>
      </c>
      <c r="D107"/>
      <c r="E107"/>
      <c r="F107"/>
      <c r="G107"/>
    </row>
    <row r="108" spans="1:7" ht="15.75" thickBot="1" x14ac:dyDescent="0.3">
      <c r="C108" s="1448"/>
      <c r="D108" s="1323"/>
      <c r="E108" s="1323"/>
      <c r="F108" s="1323"/>
      <c r="G108" s="1323"/>
    </row>
    <row r="109" spans="1:7" ht="24.95" customHeight="1" x14ac:dyDescent="0.2">
      <c r="A109" s="1355" t="s">
        <v>79</v>
      </c>
      <c r="B109" s="1381" t="s">
        <v>5914</v>
      </c>
      <c r="C109" s="1509" t="s">
        <v>2960</v>
      </c>
      <c r="D109" s="1510"/>
      <c r="E109" s="1510"/>
      <c r="F109" s="1510"/>
      <c r="G109" s="1511"/>
    </row>
    <row r="110" spans="1:7" x14ac:dyDescent="0.2">
      <c r="A110" s="1382" t="s">
        <v>89</v>
      </c>
      <c r="B110" s="777" t="s">
        <v>3174</v>
      </c>
      <c r="C110" s="778" t="s">
        <v>3175</v>
      </c>
      <c r="D110" s="779"/>
      <c r="E110" s="780"/>
      <c r="F110" s="781"/>
      <c r="G110" s="1383">
        <f>SUM(G111:G115)</f>
        <v>0</v>
      </c>
    </row>
    <row r="111" spans="1:7" ht="22.5" outlineLevel="1" x14ac:dyDescent="0.2">
      <c r="A111" s="1452">
        <v>115</v>
      </c>
      <c r="B111" s="1413" t="s">
        <v>3220</v>
      </c>
      <c r="C111" s="1414" t="s">
        <v>3221</v>
      </c>
      <c r="D111" s="1453" t="s">
        <v>1707</v>
      </c>
      <c r="E111" s="1454">
        <v>1E-8</v>
      </c>
      <c r="F111" s="1455">
        <v>0</v>
      </c>
      <c r="G111" s="1456">
        <f t="shared" ref="G111:G113" si="9">ROUND(E111*F111,2)</f>
        <v>0</v>
      </c>
    </row>
    <row r="112" spans="1:7" ht="22.5" outlineLevel="1" x14ac:dyDescent="0.2">
      <c r="A112" s="1452">
        <v>137</v>
      </c>
      <c r="B112" s="1413" t="s">
        <v>3264</v>
      </c>
      <c r="C112" s="1414" t="s">
        <v>3265</v>
      </c>
      <c r="D112" s="1453" t="s">
        <v>374</v>
      </c>
      <c r="E112" s="1454">
        <v>1E-8</v>
      </c>
      <c r="F112" s="1455">
        <v>0</v>
      </c>
      <c r="G112" s="1456">
        <f t="shared" si="9"/>
        <v>0</v>
      </c>
    </row>
    <row r="113" spans="1:12" ht="23.25" outlineLevel="1" thickBot="1" x14ac:dyDescent="0.25">
      <c r="A113" s="1384">
        <v>138</v>
      </c>
      <c r="B113" s="1457" t="s">
        <v>3266</v>
      </c>
      <c r="C113" s="1458" t="s">
        <v>3267</v>
      </c>
      <c r="D113" s="1387" t="s">
        <v>374</v>
      </c>
      <c r="E113" s="1459">
        <v>1E-8</v>
      </c>
      <c r="F113" s="1389">
        <v>0</v>
      </c>
      <c r="G113" s="1390">
        <f t="shared" si="9"/>
        <v>0</v>
      </c>
    </row>
    <row r="114" spans="1:12" ht="13.5" thickBot="1" x14ac:dyDescent="0.25"/>
    <row r="115" spans="1:12" ht="24.95" customHeight="1" thickBot="1" x14ac:dyDescent="0.25">
      <c r="A115" s="1506" t="s">
        <v>5941</v>
      </c>
      <c r="B115" s="1507"/>
      <c r="C115" s="1507"/>
      <c r="D115" s="1507"/>
      <c r="E115" s="1507"/>
      <c r="F115" s="1507"/>
      <c r="G115" s="1508"/>
    </row>
    <row r="116" spans="1:12" ht="13.5" thickBot="1" x14ac:dyDescent="0.25"/>
    <row r="117" spans="1:12" ht="24.95" customHeight="1" x14ac:dyDescent="0.2">
      <c r="A117" s="1355" t="s">
        <v>79</v>
      </c>
      <c r="B117" s="1381" t="s">
        <v>5907</v>
      </c>
      <c r="C117" s="1509" t="s">
        <v>5848</v>
      </c>
      <c r="D117" s="1510"/>
      <c r="E117" s="1510"/>
      <c r="F117" s="1510"/>
      <c r="G117" s="1511"/>
    </row>
    <row r="118" spans="1:12" x14ac:dyDescent="0.2">
      <c r="A118" s="1367" t="s">
        <v>89</v>
      </c>
      <c r="B118" s="143" t="s">
        <v>2550</v>
      </c>
      <c r="C118" s="144" t="s">
        <v>2551</v>
      </c>
      <c r="D118" s="1353"/>
      <c r="E118" s="146"/>
      <c r="F118" s="146"/>
      <c r="G118" s="1368">
        <f>SUM(G119:G250)</f>
        <v>0</v>
      </c>
      <c r="H118" s="138"/>
    </row>
    <row r="119" spans="1:12" ht="23.25" outlineLevel="1" thickBot="1" x14ac:dyDescent="0.25">
      <c r="A119" s="1375">
        <v>679</v>
      </c>
      <c r="B119" s="1376" t="s">
        <v>2586</v>
      </c>
      <c r="C119" s="1377" t="s">
        <v>2587</v>
      </c>
      <c r="D119" s="1378" t="s">
        <v>374</v>
      </c>
      <c r="E119" s="1379">
        <v>9.9999999999999995E-8</v>
      </c>
      <c r="F119" s="1380"/>
      <c r="G119" s="1366">
        <f t="shared" ref="G119" si="10">ROUND(E119*F119,2)</f>
        <v>0</v>
      </c>
      <c r="H119" s="138"/>
      <c r="I119" s="138"/>
      <c r="J119" s="138"/>
      <c r="K119" s="138"/>
      <c r="L119" s="138"/>
    </row>
    <row r="120" spans="1:12" ht="13.5" thickBot="1" x14ac:dyDescent="0.25"/>
    <row r="121" spans="1:12" ht="24.95" customHeight="1" thickBot="1" x14ac:dyDescent="0.25">
      <c r="A121" s="1506" t="s">
        <v>5940</v>
      </c>
      <c r="B121" s="1507"/>
      <c r="C121" s="1507"/>
      <c r="D121" s="1507"/>
      <c r="E121" s="1507"/>
      <c r="F121" s="1507"/>
      <c r="G121" s="1508"/>
    </row>
    <row r="122" spans="1:12" ht="13.5" thickBot="1" x14ac:dyDescent="0.25"/>
    <row r="123" spans="1:12" ht="24.95" customHeight="1" x14ac:dyDescent="0.2">
      <c r="A123" s="1355" t="s">
        <v>79</v>
      </c>
      <c r="B123" s="1381" t="s">
        <v>5937</v>
      </c>
      <c r="C123" s="1509" t="s">
        <v>5847</v>
      </c>
      <c r="D123" s="1510"/>
      <c r="E123" s="1510"/>
      <c r="F123" s="1510"/>
      <c r="G123" s="1511"/>
    </row>
    <row r="124" spans="1:12" ht="15" x14ac:dyDescent="0.2">
      <c r="A124" s="1435"/>
      <c r="B124" s="252" t="s">
        <v>4176</v>
      </c>
      <c r="C124" s="1461" t="s">
        <v>4177</v>
      </c>
      <c r="D124" s="1462">
        <v>0</v>
      </c>
      <c r="E124" s="1463">
        <v>0</v>
      </c>
      <c r="F124" s="1464"/>
      <c r="G124" s="1465"/>
    </row>
    <row r="125" spans="1:12" x14ac:dyDescent="0.2">
      <c r="A125" s="1435"/>
      <c r="B125" s="259" t="s">
        <v>4186</v>
      </c>
      <c r="C125" s="1460" t="s">
        <v>5938</v>
      </c>
      <c r="D125" s="261" t="s">
        <v>3726</v>
      </c>
      <c r="E125" s="262">
        <v>1</v>
      </c>
      <c r="F125" s="1464"/>
      <c r="G125" s="1465"/>
    </row>
    <row r="126" spans="1:12" x14ac:dyDescent="0.2">
      <c r="A126" s="1435"/>
      <c r="B126" s="259" t="s">
        <v>4187</v>
      </c>
      <c r="C126" s="1460" t="s">
        <v>5938</v>
      </c>
      <c r="D126" s="261" t="s">
        <v>3726</v>
      </c>
      <c r="E126" s="262">
        <v>1</v>
      </c>
      <c r="F126" s="1464"/>
      <c r="G126" s="1465"/>
    </row>
    <row r="127" spans="1:12" x14ac:dyDescent="0.2">
      <c r="A127" s="1435"/>
      <c r="B127" s="259" t="s">
        <v>4195</v>
      </c>
      <c r="C127" s="1460" t="s">
        <v>5939</v>
      </c>
      <c r="D127" s="261" t="s">
        <v>3726</v>
      </c>
      <c r="E127" s="262">
        <v>1</v>
      </c>
      <c r="F127" s="1464"/>
      <c r="G127" s="1465"/>
    </row>
    <row r="128" spans="1:12" ht="15" x14ac:dyDescent="0.2">
      <c r="A128" s="1435"/>
      <c r="B128" s="252" t="s">
        <v>4202</v>
      </c>
      <c r="C128" s="1461" t="s">
        <v>4203</v>
      </c>
      <c r="D128" s="1462">
        <v>0</v>
      </c>
      <c r="E128" s="1463">
        <v>0</v>
      </c>
      <c r="F128" s="1464"/>
      <c r="G128" s="1465"/>
    </row>
    <row r="129" spans="1:7" x14ac:dyDescent="0.2">
      <c r="A129" s="1435"/>
      <c r="B129" s="259" t="s">
        <v>4210</v>
      </c>
      <c r="C129" s="1460" t="s">
        <v>4181</v>
      </c>
      <c r="D129" s="261" t="s">
        <v>3726</v>
      </c>
      <c r="E129" s="262">
        <v>1</v>
      </c>
      <c r="F129" s="1464"/>
      <c r="G129" s="1465"/>
    </row>
    <row r="130" spans="1:7" x14ac:dyDescent="0.2">
      <c r="A130" s="1435"/>
      <c r="B130" s="259" t="s">
        <v>4211</v>
      </c>
      <c r="C130" s="1460" t="s">
        <v>4134</v>
      </c>
      <c r="D130" s="261" t="s">
        <v>3726</v>
      </c>
      <c r="E130" s="262">
        <v>1</v>
      </c>
      <c r="F130" s="1464"/>
      <c r="G130" s="1465"/>
    </row>
    <row r="131" spans="1:7" ht="13.5" thickBot="1" x14ac:dyDescent="0.25">
      <c r="A131" s="1437"/>
      <c r="B131" s="1466" t="s">
        <v>4220</v>
      </c>
      <c r="C131" s="1467" t="s">
        <v>4145</v>
      </c>
      <c r="D131" s="1468" t="s">
        <v>3726</v>
      </c>
      <c r="E131" s="1469">
        <v>1</v>
      </c>
      <c r="F131" s="1470"/>
      <c r="G131" s="1471"/>
    </row>
    <row r="132" spans="1:7" ht="13.5" thickBot="1" x14ac:dyDescent="0.25"/>
    <row r="133" spans="1:7" ht="24.95" customHeight="1" thickBot="1" x14ac:dyDescent="0.25">
      <c r="A133" s="1506" t="s">
        <v>5946</v>
      </c>
      <c r="B133" s="1507"/>
      <c r="C133" s="1507"/>
      <c r="D133" s="1507"/>
      <c r="E133" s="1507"/>
      <c r="F133" s="1507"/>
      <c r="G133" s="1508"/>
    </row>
    <row r="134" spans="1:7" ht="13.5" thickBot="1" x14ac:dyDescent="0.25"/>
    <row r="135" spans="1:7" ht="24.95" customHeight="1" x14ac:dyDescent="0.2">
      <c r="A135" s="1355" t="s">
        <v>79</v>
      </c>
      <c r="B135" s="1381" t="s">
        <v>5914</v>
      </c>
      <c r="C135" s="1509" t="s">
        <v>2960</v>
      </c>
      <c r="D135" s="1510"/>
      <c r="E135" s="1510"/>
      <c r="F135" s="1510"/>
      <c r="G135" s="1511"/>
    </row>
    <row r="136" spans="1:7" ht="12.75" customHeight="1" x14ac:dyDescent="0.2">
      <c r="A136" s="1382" t="s">
        <v>89</v>
      </c>
      <c r="B136" s="777" t="s">
        <v>3096</v>
      </c>
      <c r="C136" s="778" t="s">
        <v>3012</v>
      </c>
      <c r="D136" s="779"/>
      <c r="E136" s="780"/>
      <c r="F136" s="781"/>
      <c r="G136" s="1383">
        <f>SUM(G137:G141,G144,G159,G162,G147,G170,G173:G199)</f>
        <v>0</v>
      </c>
    </row>
    <row r="137" spans="1:7" ht="24.95" customHeight="1" x14ac:dyDescent="0.2">
      <c r="A137" s="1452">
        <v>85</v>
      </c>
      <c r="B137" s="1413" t="s">
        <v>3157</v>
      </c>
      <c r="C137" s="1414" t="s">
        <v>3158</v>
      </c>
      <c r="D137" s="1453" t="s">
        <v>374</v>
      </c>
      <c r="E137" s="1472">
        <v>6</v>
      </c>
      <c r="F137" s="1455">
        <v>0</v>
      </c>
      <c r="G137" s="1456">
        <f t="shared" ref="G137:G138" si="11">ROUND(E137*F137,2)</f>
        <v>0</v>
      </c>
    </row>
    <row r="138" spans="1:7" ht="24.95" customHeight="1" x14ac:dyDescent="0.2">
      <c r="A138" s="1452">
        <v>86</v>
      </c>
      <c r="B138" s="1413" t="s">
        <v>3159</v>
      </c>
      <c r="C138" s="1414" t="s">
        <v>3160</v>
      </c>
      <c r="D138" s="1453" t="s">
        <v>374</v>
      </c>
      <c r="E138" s="1472">
        <v>6</v>
      </c>
      <c r="F138" s="1455">
        <v>0</v>
      </c>
      <c r="G138" s="1456">
        <f t="shared" si="11"/>
        <v>0</v>
      </c>
    </row>
    <row r="139" spans="1:7" x14ac:dyDescent="0.2">
      <c r="A139" s="1391" t="s">
        <v>89</v>
      </c>
      <c r="B139" s="1337" t="s">
        <v>3174</v>
      </c>
      <c r="C139" s="778" t="s">
        <v>3175</v>
      </c>
      <c r="D139" s="1334"/>
      <c r="E139" s="1335"/>
      <c r="F139" s="1336"/>
      <c r="G139" s="1358"/>
    </row>
    <row r="140" spans="1:7" ht="22.5" x14ac:dyDescent="0.2">
      <c r="A140" s="1452">
        <v>93</v>
      </c>
      <c r="B140" s="1413" t="s">
        <v>3176</v>
      </c>
      <c r="C140" s="1414" t="s">
        <v>3177</v>
      </c>
      <c r="D140" s="1453" t="s">
        <v>2978</v>
      </c>
      <c r="E140" s="1472">
        <v>3</v>
      </c>
      <c r="F140" s="1455">
        <v>0</v>
      </c>
      <c r="G140" s="1456">
        <f t="shared" ref="G140" si="12">ROUND(E140*F140,2)</f>
        <v>0</v>
      </c>
    </row>
    <row r="141" spans="1:7" ht="22.5" x14ac:dyDescent="0.2">
      <c r="A141" s="1452">
        <v>109</v>
      </c>
      <c r="B141" s="1413" t="s">
        <v>3208</v>
      </c>
      <c r="C141" s="1414" t="s">
        <v>3209</v>
      </c>
      <c r="D141" s="1453" t="s">
        <v>1707</v>
      </c>
      <c r="E141" s="1472">
        <v>9.9999999999999995E-8</v>
      </c>
      <c r="F141" s="1455">
        <v>0</v>
      </c>
      <c r="G141" s="1456">
        <f t="shared" ref="G141:G142" si="13">ROUND(E141*F141,2)</f>
        <v>0</v>
      </c>
    </row>
    <row r="142" spans="1:7" ht="13.5" thickBot="1" x14ac:dyDescent="0.25">
      <c r="A142" s="1384">
        <v>124</v>
      </c>
      <c r="B142" s="1457" t="s">
        <v>3238</v>
      </c>
      <c r="C142" s="1458" t="s">
        <v>3239</v>
      </c>
      <c r="D142" s="1387" t="s">
        <v>374</v>
      </c>
      <c r="E142" s="1428">
        <v>9.9999999999999995E-8</v>
      </c>
      <c r="F142" s="1389">
        <v>0</v>
      </c>
      <c r="G142" s="1390">
        <f t="shared" si="13"/>
        <v>0</v>
      </c>
    </row>
    <row r="143" spans="1:7" ht="13.5" thickBot="1" x14ac:dyDescent="0.25"/>
    <row r="144" spans="1:7" ht="24.95" customHeight="1" thickBot="1" x14ac:dyDescent="0.25">
      <c r="A144" s="1506" t="s">
        <v>5948</v>
      </c>
      <c r="B144" s="1507"/>
      <c r="C144" s="1507"/>
      <c r="D144" s="1507"/>
      <c r="E144" s="1507"/>
      <c r="F144" s="1507"/>
      <c r="G144" s="1508"/>
    </row>
    <row r="145" spans="1:7" ht="24.95" customHeight="1" thickBot="1" x14ac:dyDescent="0.25">
      <c r="A145" s="1431"/>
      <c r="B145" s="1431"/>
      <c r="C145" s="1431"/>
      <c r="D145" s="1431"/>
      <c r="E145" s="1431"/>
      <c r="F145" s="1431"/>
      <c r="G145" s="1431"/>
    </row>
    <row r="146" spans="1:7" ht="24.95" customHeight="1" x14ac:dyDescent="0.2">
      <c r="A146" s="1355" t="s">
        <v>79</v>
      </c>
      <c r="B146" s="1381" t="s">
        <v>5914</v>
      </c>
      <c r="C146" s="1509" t="s">
        <v>2960</v>
      </c>
      <c r="D146" s="1510"/>
      <c r="E146" s="1510"/>
      <c r="F146" s="1510"/>
      <c r="G146" s="1511"/>
    </row>
    <row r="147" spans="1:7" x14ac:dyDescent="0.2">
      <c r="A147" s="1382" t="s">
        <v>89</v>
      </c>
      <c r="B147" s="777" t="s">
        <v>1948</v>
      </c>
      <c r="C147" s="778" t="s">
        <v>3012</v>
      </c>
      <c r="D147" s="779"/>
      <c r="E147" s="780"/>
      <c r="F147" s="781"/>
      <c r="G147" s="1383"/>
    </row>
    <row r="148" spans="1:7" x14ac:dyDescent="0.2">
      <c r="A148" s="1452">
        <v>16</v>
      </c>
      <c r="B148" s="1413" t="s">
        <v>3013</v>
      </c>
      <c r="C148" s="1414" t="s">
        <v>3014</v>
      </c>
      <c r="D148" s="1453" t="s">
        <v>2975</v>
      </c>
      <c r="E148" s="1472">
        <v>9.9999999999999995E-8</v>
      </c>
      <c r="F148" s="1455">
        <v>0</v>
      </c>
      <c r="G148" s="1456">
        <f t="shared" ref="G148" si="14">ROUND(E148*F148,2)</f>
        <v>0</v>
      </c>
    </row>
    <row r="149" spans="1:7" x14ac:dyDescent="0.2">
      <c r="A149" s="1382" t="s">
        <v>89</v>
      </c>
      <c r="B149" s="777" t="s">
        <v>3174</v>
      </c>
      <c r="C149" s="778" t="s">
        <v>3175</v>
      </c>
      <c r="D149" s="779"/>
      <c r="E149" s="780"/>
      <c r="F149" s="781"/>
      <c r="G149" s="1383">
        <f>SUM(G150:G192)</f>
        <v>0</v>
      </c>
    </row>
    <row r="150" spans="1:7" ht="13.5" thickBot="1" x14ac:dyDescent="0.25">
      <c r="A150" s="1384">
        <v>119</v>
      </c>
      <c r="B150" s="1457" t="s">
        <v>3228</v>
      </c>
      <c r="C150" s="1458" t="s">
        <v>3229</v>
      </c>
      <c r="D150" s="1387" t="s">
        <v>2978</v>
      </c>
      <c r="E150" s="1428">
        <v>6</v>
      </c>
      <c r="F150" s="1389">
        <v>0</v>
      </c>
      <c r="G150" s="1390">
        <f t="shared" ref="G150" si="15">ROUND(E150*F150,2)</f>
        <v>0</v>
      </c>
    </row>
    <row r="151" spans="1:7" ht="12.75" customHeight="1" thickBot="1" x14ac:dyDescent="0.25">
      <c r="A151" s="1431"/>
      <c r="B151" s="1431"/>
      <c r="C151" s="1431"/>
      <c r="D151" s="1431"/>
      <c r="E151" s="1431"/>
      <c r="F151" s="1431"/>
      <c r="G151" s="1431"/>
    </row>
    <row r="152" spans="1:7" ht="24.95" customHeight="1" x14ac:dyDescent="0.2">
      <c r="A152" s="1355" t="s">
        <v>79</v>
      </c>
      <c r="B152" s="1381" t="s">
        <v>5947</v>
      </c>
      <c r="C152" s="1513" t="s">
        <v>5846</v>
      </c>
      <c r="D152" s="1514"/>
      <c r="E152" s="1514"/>
      <c r="F152" s="1514"/>
      <c r="G152" s="1515"/>
    </row>
    <row r="153" spans="1:7" ht="12.75" customHeight="1" x14ac:dyDescent="0.2">
      <c r="A153" s="1382" t="s">
        <v>89</v>
      </c>
      <c r="B153" s="777" t="s">
        <v>1948</v>
      </c>
      <c r="C153" s="778" t="s">
        <v>1949</v>
      </c>
      <c r="D153" s="779"/>
      <c r="E153" s="780"/>
      <c r="F153" s="781"/>
      <c r="G153" s="1383">
        <f>SUM(G154:G164)</f>
        <v>0</v>
      </c>
    </row>
    <row r="154" spans="1:7" ht="12.75" customHeight="1" x14ac:dyDescent="0.2">
      <c r="A154" s="1452">
        <v>3</v>
      </c>
      <c r="B154" s="1413" t="s">
        <v>3013</v>
      </c>
      <c r="C154" s="1414" t="s">
        <v>3014</v>
      </c>
      <c r="D154" s="1453" t="s">
        <v>2975</v>
      </c>
      <c r="E154" s="1472">
        <v>590</v>
      </c>
      <c r="F154" s="1455">
        <v>0</v>
      </c>
      <c r="G154" s="1456">
        <f t="shared" ref="G154" si="16">ROUND(E154*F154,2)</f>
        <v>0</v>
      </c>
    </row>
    <row r="155" spans="1:7" ht="12.75" customHeight="1" x14ac:dyDescent="0.2">
      <c r="A155" s="1382" t="s">
        <v>89</v>
      </c>
      <c r="B155" s="777" t="s">
        <v>3506</v>
      </c>
      <c r="C155" s="778" t="s">
        <v>3507</v>
      </c>
      <c r="D155" s="779"/>
      <c r="E155" s="780"/>
      <c r="F155" s="781"/>
      <c r="G155" s="1480">
        <f>SUM(G156:G157,G159,G161,G163,G147,G169,G171,G173,G175,G177,G179,G181,G183,G185,G187:G201)</f>
        <v>0</v>
      </c>
    </row>
    <row r="156" spans="1:7" ht="12.75" customHeight="1" thickBot="1" x14ac:dyDescent="0.25">
      <c r="A156" s="1384">
        <v>85</v>
      </c>
      <c r="B156" s="1457" t="s">
        <v>3572</v>
      </c>
      <c r="C156" s="1458" t="s">
        <v>3573</v>
      </c>
      <c r="D156" s="1387" t="s">
        <v>2978</v>
      </c>
      <c r="E156" s="1428">
        <v>4</v>
      </c>
      <c r="F156" s="1389">
        <v>0</v>
      </c>
      <c r="G156" s="1390">
        <f t="shared" ref="G156" si="17">ROUND(E156*F156,2)</f>
        <v>0</v>
      </c>
    </row>
    <row r="157" spans="1:7" ht="12.75" customHeight="1" thickBot="1" x14ac:dyDescent="0.25">
      <c r="A157" s="1473"/>
      <c r="B157" s="1474"/>
      <c r="C157" s="1475"/>
      <c r="D157" s="1476"/>
      <c r="E157" s="1477"/>
      <c r="F157" s="1478"/>
      <c r="G157" s="1479"/>
    </row>
    <row r="158" spans="1:7" ht="24.95" customHeight="1" x14ac:dyDescent="0.2">
      <c r="A158" s="1355" t="s">
        <v>79</v>
      </c>
      <c r="B158" s="1356" t="s">
        <v>5920</v>
      </c>
      <c r="C158" s="1513" t="s">
        <v>2960</v>
      </c>
      <c r="D158" s="1514"/>
      <c r="E158" s="1514"/>
      <c r="F158" s="1514"/>
      <c r="G158" s="1515"/>
    </row>
    <row r="159" spans="1:7" x14ac:dyDescent="0.2">
      <c r="A159" s="1357" t="s">
        <v>89</v>
      </c>
      <c r="B159" s="1481" t="s">
        <v>3174</v>
      </c>
      <c r="C159" s="1482" t="s">
        <v>3175</v>
      </c>
      <c r="D159" s="1483"/>
      <c r="E159" s="1484"/>
      <c r="F159" s="1485"/>
      <c r="G159" s="1358">
        <f>SUM(G160:G188)</f>
        <v>0</v>
      </c>
    </row>
    <row r="160" spans="1:7" x14ac:dyDescent="0.2">
      <c r="A160" s="1452">
        <v>38</v>
      </c>
      <c r="B160" s="784" t="s">
        <v>3196</v>
      </c>
      <c r="C160" s="785" t="s">
        <v>3197</v>
      </c>
      <c r="D160" s="786" t="s">
        <v>2978</v>
      </c>
      <c r="E160" s="1486">
        <v>9.9999999999999995E-8</v>
      </c>
      <c r="F160" s="788">
        <v>0</v>
      </c>
      <c r="G160" s="1487">
        <f t="shared" ref="G160:G162" si="18">ROUND(E160*F160,2)</f>
        <v>0</v>
      </c>
    </row>
    <row r="161" spans="1:7" x14ac:dyDescent="0.2">
      <c r="A161" s="1452">
        <v>39</v>
      </c>
      <c r="B161" s="784" t="s">
        <v>3196</v>
      </c>
      <c r="C161" s="785" t="s">
        <v>3197</v>
      </c>
      <c r="D161" s="786" t="s">
        <v>2978</v>
      </c>
      <c r="E161" s="1486">
        <v>9.9999999999999995E-8</v>
      </c>
      <c r="F161" s="788">
        <v>0</v>
      </c>
      <c r="G161" s="1487">
        <f t="shared" si="18"/>
        <v>0</v>
      </c>
    </row>
    <row r="162" spans="1:7" ht="13.5" thickBot="1" x14ac:dyDescent="0.25">
      <c r="A162" s="1384">
        <v>53</v>
      </c>
      <c r="B162" s="1457" t="s">
        <v>3240</v>
      </c>
      <c r="C162" s="1458" t="s">
        <v>3241</v>
      </c>
      <c r="D162" s="1387" t="s">
        <v>374</v>
      </c>
      <c r="E162" s="1428">
        <v>9.9999999999999995E-8</v>
      </c>
      <c r="F162" s="1389">
        <v>0</v>
      </c>
      <c r="G162" s="1390">
        <f t="shared" si="18"/>
        <v>0</v>
      </c>
    </row>
    <row r="163" spans="1:7" ht="13.5" thickBot="1" x14ac:dyDescent="0.25"/>
    <row r="164" spans="1:7" s="1489" customFormat="1" ht="24.95" customHeight="1" thickBot="1" x14ac:dyDescent="0.25">
      <c r="A164" s="1506" t="s">
        <v>5954</v>
      </c>
      <c r="B164" s="1507"/>
      <c r="C164" s="1507"/>
      <c r="D164" s="1507"/>
      <c r="E164" s="1507"/>
      <c r="F164" s="1507"/>
      <c r="G164" s="1508"/>
    </row>
    <row r="165" spans="1:7" s="1489" customFormat="1" ht="12.75" customHeight="1" thickBot="1" x14ac:dyDescent="0.25">
      <c r="A165" s="1431"/>
      <c r="B165" s="1431"/>
      <c r="C165" s="1431"/>
      <c r="D165" s="1431"/>
      <c r="E165" s="1431"/>
      <c r="F165" s="1431"/>
      <c r="G165" s="1431"/>
    </row>
    <row r="166" spans="1:7" s="1489" customFormat="1" ht="24.95" customHeight="1" x14ac:dyDescent="0.2">
      <c r="A166" s="1355" t="s">
        <v>79</v>
      </c>
      <c r="B166" s="1381" t="s">
        <v>5914</v>
      </c>
      <c r="C166" s="1509" t="s">
        <v>2960</v>
      </c>
      <c r="D166" s="1510"/>
      <c r="E166" s="1510"/>
      <c r="F166" s="1510"/>
      <c r="G166" s="1511"/>
    </row>
    <row r="167" spans="1:7" x14ac:dyDescent="0.2">
      <c r="A167" s="1435"/>
      <c r="B167" s="1496"/>
      <c r="C167" s="1496"/>
      <c r="D167" s="1491"/>
      <c r="E167" s="1497"/>
      <c r="F167" s="1490"/>
      <c r="G167" s="1465"/>
    </row>
    <row r="168" spans="1:7" x14ac:dyDescent="0.2">
      <c r="A168" s="1498" t="s">
        <v>5951</v>
      </c>
      <c r="B168" s="1499" t="s">
        <v>5949</v>
      </c>
      <c r="C168" s="1500" t="s">
        <v>5958</v>
      </c>
      <c r="D168" s="1501" t="s">
        <v>374</v>
      </c>
      <c r="E168" s="1486">
        <v>1</v>
      </c>
      <c r="F168" s="788">
        <v>0</v>
      </c>
      <c r="G168" s="1502">
        <f t="shared" ref="G168:G170" si="19">ROUND(E168*F168,2)</f>
        <v>0</v>
      </c>
    </row>
    <row r="169" spans="1:7" x14ac:dyDescent="0.2">
      <c r="A169" s="1498" t="s">
        <v>5952</v>
      </c>
      <c r="B169" s="1499" t="s">
        <v>5573</v>
      </c>
      <c r="C169" s="1500" t="s">
        <v>5956</v>
      </c>
      <c r="D169" s="1501" t="s">
        <v>374</v>
      </c>
      <c r="E169" s="1486">
        <v>1</v>
      </c>
      <c r="F169" s="788">
        <v>0</v>
      </c>
      <c r="G169" s="1502">
        <f t="shared" si="19"/>
        <v>0</v>
      </c>
    </row>
    <row r="170" spans="1:7" ht="13.5" thickBot="1" x14ac:dyDescent="0.25">
      <c r="A170" s="1503" t="s">
        <v>5953</v>
      </c>
      <c r="B170" s="1385" t="s">
        <v>5950</v>
      </c>
      <c r="C170" s="1386" t="s">
        <v>5957</v>
      </c>
      <c r="D170" s="1504" t="s">
        <v>374</v>
      </c>
      <c r="E170" s="1428">
        <v>1</v>
      </c>
      <c r="F170" s="1389">
        <v>0</v>
      </c>
      <c r="G170" s="1505">
        <f t="shared" si="19"/>
        <v>0</v>
      </c>
    </row>
  </sheetData>
  <mergeCells count="27">
    <mergeCell ref="C158:G158"/>
    <mergeCell ref="C109:G109"/>
    <mergeCell ref="A115:G115"/>
    <mergeCell ref="C117:G117"/>
    <mergeCell ref="A121:G121"/>
    <mergeCell ref="C123:G123"/>
    <mergeCell ref="C152:G152"/>
    <mergeCell ref="C146:G146"/>
    <mergeCell ref="A133:G133"/>
    <mergeCell ref="C135:G135"/>
    <mergeCell ref="A144:G144"/>
    <mergeCell ref="A164:G164"/>
    <mergeCell ref="C166:G166"/>
    <mergeCell ref="A83:G83"/>
    <mergeCell ref="C85:G85"/>
    <mergeCell ref="A1:G1"/>
    <mergeCell ref="C3:G3"/>
    <mergeCell ref="C46:G46"/>
    <mergeCell ref="C42:G42"/>
    <mergeCell ref="C34:G34"/>
    <mergeCell ref="C54:G54"/>
    <mergeCell ref="A62:G62"/>
    <mergeCell ref="A2:G2"/>
    <mergeCell ref="C72:G72"/>
    <mergeCell ref="C77:G77"/>
    <mergeCell ref="C64:G64"/>
    <mergeCell ref="C68:G68"/>
  </mergeCells>
  <pageMargins left="0.59055118110236227" right="0.39370078740157483" top="0.78740157480314965" bottom="0.78740157480314965" header="0.31496062992125984" footer="0.31496062992125984"/>
  <pageSetup paperSize="9" scale="69" orientation="portrait" r:id="rId1"/>
  <headerFooter>
    <oddFooter>Stránka &amp;P z &amp;N</oddFooter>
  </headerFooter>
  <rowBreaks count="2" manualBreakCount="2">
    <brk id="61" max="6" man="1"/>
    <brk id="12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G48"/>
  <sheetViews>
    <sheetView topLeftCell="B1" zoomScaleNormal="100" workbookViewId="0">
      <selection sqref="A1:A5"/>
    </sheetView>
  </sheetViews>
  <sheetFormatPr defaultRowHeight="15" x14ac:dyDescent="0.25"/>
  <cols>
    <col min="1" max="1" width="28" hidden="1" customWidth="1"/>
    <col min="2" max="2" width="16.7109375" customWidth="1"/>
    <col min="3" max="3" width="11.5703125" customWidth="1"/>
    <col min="4" max="4" width="55.42578125" customWidth="1"/>
    <col min="5" max="5" width="9.28515625" customWidth="1"/>
    <col min="6" max="6" width="39.7109375" customWidth="1"/>
    <col min="7" max="7" width="16.7109375" customWidth="1"/>
  </cols>
  <sheetData>
    <row r="1" spans="1:7" ht="30" customHeight="1" thickBot="1" x14ac:dyDescent="0.3">
      <c r="A1" s="1532" t="s">
        <v>23</v>
      </c>
      <c r="B1" s="1534"/>
      <c r="C1" s="1548" t="s">
        <v>28</v>
      </c>
      <c r="D1" s="1549"/>
      <c r="E1" s="1549"/>
      <c r="F1" s="1549"/>
      <c r="G1" s="9"/>
    </row>
    <row r="2" spans="1:7" s="1321" customFormat="1" ht="30" customHeight="1" x14ac:dyDescent="0.25">
      <c r="A2" s="1533"/>
      <c r="B2" s="1535"/>
      <c r="C2" s="1538" t="s">
        <v>5904</v>
      </c>
      <c r="D2" s="1539"/>
      <c r="E2" s="1539"/>
      <c r="F2" s="1540"/>
      <c r="G2" s="1322"/>
    </row>
    <row r="3" spans="1:7" x14ac:dyDescent="0.25">
      <c r="A3" s="1533"/>
      <c r="B3" s="1535"/>
      <c r="C3" s="3" t="s">
        <v>32</v>
      </c>
      <c r="D3" s="4"/>
      <c r="E3" s="1541" t="s">
        <v>29</v>
      </c>
      <c r="F3" s="1542"/>
      <c r="G3" s="10"/>
    </row>
    <row r="4" spans="1:7" x14ac:dyDescent="0.25">
      <c r="A4" s="1533"/>
      <c r="B4" s="1535"/>
      <c r="C4" s="1536" t="s">
        <v>31</v>
      </c>
      <c r="D4" s="1537"/>
      <c r="E4" s="1537" t="s">
        <v>30</v>
      </c>
      <c r="F4" s="1543"/>
      <c r="G4" s="11"/>
    </row>
    <row r="5" spans="1:7" ht="15.75" thickBot="1" x14ac:dyDescent="0.3">
      <c r="A5" s="1533"/>
      <c r="B5" s="1535"/>
      <c r="C5" s="1546" t="s">
        <v>19</v>
      </c>
      <c r="D5" s="1547"/>
      <c r="E5" s="1544" t="s">
        <v>63</v>
      </c>
      <c r="F5" s="1545"/>
      <c r="G5" s="11"/>
    </row>
    <row r="6" spans="1:7" ht="30" customHeight="1" thickBot="1" x14ac:dyDescent="0.3">
      <c r="A6" s="1" t="s">
        <v>24</v>
      </c>
      <c r="B6" s="38" t="s">
        <v>24</v>
      </c>
      <c r="C6" s="39" t="s">
        <v>25</v>
      </c>
      <c r="D6" s="40"/>
      <c r="E6" s="40"/>
      <c r="F6" s="41"/>
      <c r="G6" s="42"/>
    </row>
    <row r="7" spans="1:7" ht="30" customHeight="1" thickBot="1" x14ac:dyDescent="0.3">
      <c r="A7" s="2"/>
      <c r="B7" s="44" t="s">
        <v>26</v>
      </c>
      <c r="C7" s="45" t="s">
        <v>27</v>
      </c>
      <c r="D7" s="46"/>
      <c r="E7" s="47"/>
      <c r="F7" s="48"/>
      <c r="G7" s="49" t="s">
        <v>67</v>
      </c>
    </row>
    <row r="8" spans="1:7" ht="30" customHeight="1" thickBot="1" x14ac:dyDescent="0.3">
      <c r="A8" s="29"/>
      <c r="B8" s="1524"/>
      <c r="C8" s="1526" t="s">
        <v>68</v>
      </c>
      <c r="D8" s="1527"/>
      <c r="E8" s="43"/>
      <c r="F8" s="43"/>
      <c r="G8" s="37">
        <f>G20+G30+G32</f>
        <v>0</v>
      </c>
    </row>
    <row r="9" spans="1:7" x14ac:dyDescent="0.25">
      <c r="B9" s="1525"/>
      <c r="C9" s="1523" t="s">
        <v>0</v>
      </c>
      <c r="D9" s="1523" t="s">
        <v>33</v>
      </c>
      <c r="E9" s="28" t="s">
        <v>4</v>
      </c>
      <c r="F9" s="705" t="s">
        <v>3</v>
      </c>
      <c r="G9" s="30">
        <f>so_01_asr!$G$3959</f>
        <v>0</v>
      </c>
    </row>
    <row r="10" spans="1:7" x14ac:dyDescent="0.25">
      <c r="B10" s="1525"/>
      <c r="C10" s="1523"/>
      <c r="D10" s="1523"/>
      <c r="E10" s="13" t="s">
        <v>5</v>
      </c>
      <c r="F10" s="14" t="s">
        <v>64</v>
      </c>
      <c r="G10" s="31">
        <v>0</v>
      </c>
    </row>
    <row r="11" spans="1:7" x14ac:dyDescent="0.25">
      <c r="B11" s="1525"/>
      <c r="C11" s="1523"/>
      <c r="D11" s="1523"/>
      <c r="E11" s="13" t="s">
        <v>6</v>
      </c>
      <c r="F11" s="14" t="s">
        <v>65</v>
      </c>
      <c r="G11" s="31">
        <v>0</v>
      </c>
    </row>
    <row r="12" spans="1:7" ht="14.45" hidden="1" customHeight="1" x14ac:dyDescent="0.25">
      <c r="B12" s="1525"/>
      <c r="C12" s="1523"/>
      <c r="D12" s="1523"/>
      <c r="E12" s="13" t="s">
        <v>7</v>
      </c>
      <c r="F12" s="14" t="s">
        <v>14</v>
      </c>
      <c r="G12" s="31"/>
    </row>
    <row r="13" spans="1:7" x14ac:dyDescent="0.25">
      <c r="B13" s="1525"/>
      <c r="C13" s="1523"/>
      <c r="D13" s="1523"/>
      <c r="E13" s="13" t="s">
        <v>8</v>
      </c>
      <c r="F13" s="706" t="s">
        <v>15</v>
      </c>
      <c r="G13" s="31">
        <f>'01_zti'!$G$230</f>
        <v>0</v>
      </c>
    </row>
    <row r="14" spans="1:7" x14ac:dyDescent="0.25">
      <c r="B14" s="1525"/>
      <c r="C14" s="1523"/>
      <c r="D14" s="1523"/>
      <c r="E14" s="13" t="s">
        <v>9</v>
      </c>
      <c r="F14" s="706" t="s">
        <v>16</v>
      </c>
      <c r="G14" s="31">
        <f>'01_plyn'!$G$61</f>
        <v>0</v>
      </c>
    </row>
    <row r="15" spans="1:7" x14ac:dyDescent="0.25">
      <c r="B15" s="1525"/>
      <c r="C15" s="1523"/>
      <c r="D15" s="1523"/>
      <c r="E15" s="13" t="s">
        <v>10</v>
      </c>
      <c r="F15" s="706" t="s">
        <v>21</v>
      </c>
      <c r="G15" s="31">
        <f>'01_ut'!$G$205</f>
        <v>0</v>
      </c>
    </row>
    <row r="16" spans="1:7" x14ac:dyDescent="0.25">
      <c r="B16" s="1525"/>
      <c r="C16" s="1523"/>
      <c r="D16" s="1523"/>
      <c r="E16" s="13" t="s">
        <v>11</v>
      </c>
      <c r="F16" s="706" t="s">
        <v>34</v>
      </c>
      <c r="G16" s="33">
        <f>'01_vzt'!$G$554</f>
        <v>0</v>
      </c>
    </row>
    <row r="17" spans="2:7" x14ac:dyDescent="0.25">
      <c r="B17" s="1525"/>
      <c r="C17" s="1523"/>
      <c r="D17" s="1523"/>
      <c r="E17" s="13" t="s">
        <v>12</v>
      </c>
      <c r="F17" s="706" t="s">
        <v>17</v>
      </c>
      <c r="G17" s="31">
        <f>'01_celkem_nn'!$F$19</f>
        <v>0</v>
      </c>
    </row>
    <row r="18" spans="2:7" x14ac:dyDescent="0.25">
      <c r="B18" s="1525"/>
      <c r="C18" s="1523"/>
      <c r="D18" s="1523"/>
      <c r="E18" s="13" t="s">
        <v>13</v>
      </c>
      <c r="F18" s="706" t="s">
        <v>18</v>
      </c>
      <c r="G18" s="31">
        <f>'01_slp'!$L$138</f>
        <v>0</v>
      </c>
    </row>
    <row r="19" spans="2:7" ht="15.75" thickBot="1" x14ac:dyDescent="0.3">
      <c r="B19" s="1525"/>
      <c r="C19" s="1523"/>
      <c r="D19" s="1523"/>
      <c r="E19" s="15" t="s">
        <v>20</v>
      </c>
      <c r="F19" s="707" t="s">
        <v>22</v>
      </c>
      <c r="G19" s="31">
        <f>'01_mar'!$F$18</f>
        <v>0</v>
      </c>
    </row>
    <row r="20" spans="2:7" ht="16.5" thickBot="1" x14ac:dyDescent="0.3">
      <c r="B20" s="1525"/>
      <c r="C20" s="1523"/>
      <c r="D20" s="1523"/>
      <c r="E20" s="689"/>
      <c r="F20" s="690" t="s">
        <v>70</v>
      </c>
      <c r="G20" s="691">
        <f>SUM(G9:G19)</f>
        <v>0</v>
      </c>
    </row>
    <row r="21" spans="2:7" x14ac:dyDescent="0.25">
      <c r="B21" s="1525"/>
      <c r="C21" s="1522" t="s">
        <v>1</v>
      </c>
      <c r="D21" s="1522" t="s">
        <v>35</v>
      </c>
      <c r="E21" s="12" t="s">
        <v>4</v>
      </c>
      <c r="F21" s="709" t="s">
        <v>3</v>
      </c>
      <c r="G21" s="32">
        <f>so_02_asr!$G$342</f>
        <v>0</v>
      </c>
    </row>
    <row r="22" spans="2:7" x14ac:dyDescent="0.25">
      <c r="B22" s="1525"/>
      <c r="C22" s="1523"/>
      <c r="D22" s="1523"/>
      <c r="E22" s="13" t="s">
        <v>5</v>
      </c>
      <c r="F22" s="14" t="s">
        <v>64</v>
      </c>
      <c r="G22" s="31">
        <v>0</v>
      </c>
    </row>
    <row r="23" spans="2:7" x14ac:dyDescent="0.25">
      <c r="B23" s="1525"/>
      <c r="C23" s="1523"/>
      <c r="D23" s="1523"/>
      <c r="E23" s="13" t="s">
        <v>6</v>
      </c>
      <c r="F23" s="14" t="s">
        <v>65</v>
      </c>
      <c r="G23" s="31">
        <v>0</v>
      </c>
    </row>
    <row r="24" spans="2:7" ht="14.45" hidden="1" customHeight="1" x14ac:dyDescent="0.25">
      <c r="B24" s="1525"/>
      <c r="C24" s="1523"/>
      <c r="D24" s="1523"/>
      <c r="E24" s="13" t="s">
        <v>7</v>
      </c>
      <c r="F24" s="14" t="s">
        <v>14</v>
      </c>
      <c r="G24" s="31"/>
    </row>
    <row r="25" spans="2:7" x14ac:dyDescent="0.25">
      <c r="B25" s="1525"/>
      <c r="C25" s="1523"/>
      <c r="D25" s="1523"/>
      <c r="E25" s="13" t="s">
        <v>36</v>
      </c>
      <c r="F25" s="706" t="s">
        <v>15</v>
      </c>
      <c r="G25" s="33">
        <f>'02_zti'!$G$116</f>
        <v>0</v>
      </c>
    </row>
    <row r="26" spans="2:7" x14ac:dyDescent="0.25">
      <c r="B26" s="1525"/>
      <c r="C26" s="1523"/>
      <c r="D26" s="1523"/>
      <c r="E26" s="13" t="s">
        <v>37</v>
      </c>
      <c r="F26" s="706" t="s">
        <v>21</v>
      </c>
      <c r="G26" s="33">
        <f>'02_ut'!$G$12</f>
        <v>0</v>
      </c>
    </row>
    <row r="27" spans="2:7" x14ac:dyDescent="0.25">
      <c r="B27" s="1525"/>
      <c r="C27" s="1523"/>
      <c r="D27" s="1523"/>
      <c r="E27" s="13" t="s">
        <v>38</v>
      </c>
      <c r="F27" s="706" t="s">
        <v>34</v>
      </c>
      <c r="G27" s="33">
        <f>'02_vzt'!$G$36</f>
        <v>0</v>
      </c>
    </row>
    <row r="28" spans="2:7" x14ac:dyDescent="0.25">
      <c r="B28" s="1525"/>
      <c r="C28" s="1523"/>
      <c r="D28" s="1523"/>
      <c r="E28" s="13" t="s">
        <v>39</v>
      </c>
      <c r="F28" s="706" t="s">
        <v>17</v>
      </c>
      <c r="G28" s="33">
        <f>'02_celkem_nn'!$F$19</f>
        <v>0</v>
      </c>
    </row>
    <row r="29" spans="2:7" ht="15.75" thickBot="1" x14ac:dyDescent="0.3">
      <c r="B29" s="1525"/>
      <c r="C29" s="1523"/>
      <c r="D29" s="1523"/>
      <c r="E29" s="13" t="s">
        <v>40</v>
      </c>
      <c r="F29" s="706" t="s">
        <v>18</v>
      </c>
      <c r="G29" s="33">
        <f>'02_slp'!$L$123</f>
        <v>0</v>
      </c>
    </row>
    <row r="30" spans="2:7" ht="16.5" thickBot="1" x14ac:dyDescent="0.3">
      <c r="B30" s="1525"/>
      <c r="C30" s="1523"/>
      <c r="D30" s="1523"/>
      <c r="E30" s="692"/>
      <c r="F30" s="693" t="s">
        <v>71</v>
      </c>
      <c r="G30" s="694">
        <f>SUM(G21:G29)</f>
        <v>0</v>
      </c>
    </row>
    <row r="31" spans="2:7" ht="15.75" thickBot="1" x14ac:dyDescent="0.3">
      <c r="B31" s="1525"/>
      <c r="C31" s="1530" t="s">
        <v>2</v>
      </c>
      <c r="D31" s="1522" t="s">
        <v>41</v>
      </c>
      <c r="E31" s="19" t="s">
        <v>42</v>
      </c>
      <c r="F31" s="710" t="s">
        <v>3</v>
      </c>
      <c r="G31" s="34">
        <f>so_03_asr!$G$103</f>
        <v>0</v>
      </c>
    </row>
    <row r="32" spans="2:7" ht="16.5" thickBot="1" x14ac:dyDescent="0.3">
      <c r="B32" s="1525"/>
      <c r="C32" s="1531"/>
      <c r="D32" s="1523"/>
      <c r="E32" s="695"/>
      <c r="F32" s="696" t="s">
        <v>72</v>
      </c>
      <c r="G32" s="697">
        <f>G31</f>
        <v>0</v>
      </c>
    </row>
    <row r="33" spans="2:7" ht="30" customHeight="1" thickBot="1" x14ac:dyDescent="0.3">
      <c r="B33" s="1525"/>
      <c r="C33" s="1528" t="s">
        <v>69</v>
      </c>
      <c r="D33" s="1529"/>
      <c r="E33" s="43"/>
      <c r="F33" s="43"/>
      <c r="G33" s="37">
        <f>SUM(G34:G44)</f>
        <v>0</v>
      </c>
    </row>
    <row r="34" spans="2:7" ht="14.45" customHeight="1" thickBot="1" x14ac:dyDescent="0.3">
      <c r="B34" s="1525"/>
      <c r="C34" s="6" t="s">
        <v>43</v>
      </c>
      <c r="D34" s="766" t="s">
        <v>44</v>
      </c>
      <c r="E34" s="20"/>
      <c r="F34" s="21"/>
      <c r="G34" s="34">
        <f>IO_100!$G$44</f>
        <v>0</v>
      </c>
    </row>
    <row r="35" spans="2:7" ht="15.75" thickBot="1" x14ac:dyDescent="0.3">
      <c r="B35" s="1525"/>
      <c r="C35" s="6" t="s">
        <v>43</v>
      </c>
      <c r="D35" s="739" t="s">
        <v>45</v>
      </c>
      <c r="E35" s="22"/>
      <c r="F35" s="23"/>
      <c r="G35" s="34">
        <f>IO_100_park!$H$93</f>
        <v>0</v>
      </c>
    </row>
    <row r="36" spans="2:7" ht="15.75" thickBot="1" x14ac:dyDescent="0.3">
      <c r="B36" s="1525"/>
      <c r="C36" s="6" t="s">
        <v>46</v>
      </c>
      <c r="D36" s="795" t="s">
        <v>47</v>
      </c>
      <c r="E36" s="24"/>
      <c r="F36" s="23"/>
      <c r="G36" s="34">
        <f>IO_200_park!$G$48</f>
        <v>0</v>
      </c>
    </row>
    <row r="37" spans="2:7" ht="15.75" thickBot="1" x14ac:dyDescent="0.3">
      <c r="B37" s="1525"/>
      <c r="C37" s="6" t="s">
        <v>46</v>
      </c>
      <c r="D37" s="795" t="s">
        <v>60</v>
      </c>
      <c r="E37" s="24"/>
      <c r="F37" s="23"/>
      <c r="G37" s="34">
        <f>IO_200!$H$82</f>
        <v>0</v>
      </c>
    </row>
    <row r="38" spans="2:7" ht="15.75" thickBot="1" x14ac:dyDescent="0.3">
      <c r="B38" s="1525"/>
      <c r="C38" s="6" t="s">
        <v>59</v>
      </c>
      <c r="D38" s="795" t="s">
        <v>61</v>
      </c>
      <c r="E38" s="24"/>
      <c r="F38" s="23"/>
      <c r="G38" s="34">
        <f>IO_201!$H$42</f>
        <v>0</v>
      </c>
    </row>
    <row r="39" spans="2:7" ht="15.75" thickBot="1" x14ac:dyDescent="0.3">
      <c r="B39" s="1525"/>
      <c r="C39" s="16" t="s">
        <v>48</v>
      </c>
      <c r="D39" s="902" t="s">
        <v>49</v>
      </c>
      <c r="E39" s="25"/>
      <c r="F39" s="26"/>
      <c r="G39" s="35">
        <f>IO_300_park!$I$64</f>
        <v>0</v>
      </c>
    </row>
    <row r="40" spans="2:7" ht="15.75" thickBot="1" x14ac:dyDescent="0.3">
      <c r="B40" s="1525"/>
      <c r="C40" s="7" t="s">
        <v>48</v>
      </c>
      <c r="D40" s="796" t="s">
        <v>50</v>
      </c>
      <c r="E40" s="27"/>
      <c r="F40" s="17"/>
      <c r="G40" s="36">
        <f>IO_301!$G$72</f>
        <v>0</v>
      </c>
    </row>
    <row r="41" spans="2:7" ht="15.75" thickBot="1" x14ac:dyDescent="0.3">
      <c r="B41" s="1525"/>
      <c r="C41" s="16" t="s">
        <v>51</v>
      </c>
      <c r="D41" s="18" t="s">
        <v>58</v>
      </c>
      <c r="E41" s="25"/>
      <c r="F41" s="26" t="s">
        <v>66</v>
      </c>
      <c r="G41" s="35">
        <v>0</v>
      </c>
    </row>
    <row r="42" spans="2:7" ht="15.75" thickBot="1" x14ac:dyDescent="0.3">
      <c r="B42" s="1525"/>
      <c r="C42" s="5" t="s">
        <v>53</v>
      </c>
      <c r="D42" s="18" t="s">
        <v>52</v>
      </c>
      <c r="E42" s="25"/>
      <c r="F42" s="26" t="s">
        <v>66</v>
      </c>
      <c r="G42" s="35">
        <v>0</v>
      </c>
    </row>
    <row r="43" spans="2:7" ht="15.75" thickBot="1" x14ac:dyDescent="0.3">
      <c r="B43" s="1525"/>
      <c r="C43" s="8" t="s">
        <v>57</v>
      </c>
      <c r="D43" s="18" t="s">
        <v>54</v>
      </c>
      <c r="E43" s="25"/>
      <c r="F43" s="26" t="s">
        <v>66</v>
      </c>
      <c r="G43" s="35">
        <v>0</v>
      </c>
    </row>
    <row r="44" spans="2:7" ht="15.75" thickBot="1" x14ac:dyDescent="0.3">
      <c r="B44" s="1525"/>
      <c r="C44" s="16" t="s">
        <v>55</v>
      </c>
      <c r="D44" s="902" t="s">
        <v>56</v>
      </c>
      <c r="E44" s="25"/>
      <c r="F44" s="23"/>
      <c r="G44" s="36">
        <f>IO_601!$I$65</f>
        <v>0</v>
      </c>
    </row>
    <row r="45" spans="2:7" ht="15.75" thickBot="1" x14ac:dyDescent="0.3"/>
    <row r="46" spans="2:7" ht="15.75" thickBot="1" x14ac:dyDescent="0.3">
      <c r="B46" s="50" t="s">
        <v>62</v>
      </c>
      <c r="C46" s="698" t="s">
        <v>62</v>
      </c>
      <c r="D46" s="699" t="s">
        <v>73</v>
      </c>
      <c r="E46" s="700"/>
      <c r="F46" s="701"/>
      <c r="G46" s="702">
        <f>'o+vn'!$G$84</f>
        <v>0</v>
      </c>
    </row>
    <row r="47" spans="2:7" ht="15.75" thickBot="1" x14ac:dyDescent="0.3"/>
    <row r="48" spans="2:7" s="51" customFormat="1" ht="29.25" customHeight="1" thickBot="1" x14ac:dyDescent="0.3">
      <c r="D48" s="703" t="s">
        <v>74</v>
      </c>
      <c r="E48" s="703"/>
      <c r="F48" s="703"/>
      <c r="G48" s="704">
        <f>SUM(G46,G33,G32,G30,G20)</f>
        <v>0</v>
      </c>
    </row>
  </sheetData>
  <mergeCells count="18">
    <mergeCell ref="A1:A5"/>
    <mergeCell ref="B1:B5"/>
    <mergeCell ref="C4:D4"/>
    <mergeCell ref="C9:C20"/>
    <mergeCell ref="D9:D20"/>
    <mergeCell ref="C2:F2"/>
    <mergeCell ref="E3:F3"/>
    <mergeCell ref="E4:F4"/>
    <mergeCell ref="E5:F5"/>
    <mergeCell ref="C5:D5"/>
    <mergeCell ref="C1:F1"/>
    <mergeCell ref="C21:C30"/>
    <mergeCell ref="D21:D30"/>
    <mergeCell ref="B8:B44"/>
    <mergeCell ref="C8:D8"/>
    <mergeCell ref="C33:D33"/>
    <mergeCell ref="C31:C32"/>
    <mergeCell ref="D31:D32"/>
  </mergeCells>
  <hyperlinks>
    <hyperlink ref="F9" location="so_01_asr!A1" display="Architektonicko-stavební řešení" xr:uid="{B5A5F1E8-48BF-4002-AE2D-6AF65978CC2B}"/>
    <hyperlink ref="F13" location="'01_zti'!A1" display="Zdravotně technické instalace" xr:uid="{F71BDB27-FD14-4735-9046-F72CC7C086BA}"/>
    <hyperlink ref="F14" location="'01_plyn'!A1" display="Plynoinstalace" xr:uid="{FDC7890E-B98B-4641-9893-EF0131313100}"/>
    <hyperlink ref="F15" location="'01_ut'!A1" display="Vytápění " xr:uid="{4392CDA9-3CB6-48DB-B0F4-5A46D3109945}"/>
    <hyperlink ref="F16" location="'01_vzt'!A1" display="Vzduchotechnika" xr:uid="{C75636B3-0C3A-4720-A929-CECB4E8C2A83}"/>
    <hyperlink ref="F17" location="'01_celkem_nn'!A1" display="Silnoproudé instalace" xr:uid="{0BA13B86-FDA5-4563-816A-8CC74792919F}"/>
    <hyperlink ref="F19" location="'01_mar'!A1" display="MaR" xr:uid="{4E4E2702-D3FA-4E14-94F0-FB50A6526589}"/>
    <hyperlink ref="F21" location="so_02_asr!A1" display="Architektonicko-stavební řešení" xr:uid="{88D6FF8E-1B2C-4C96-8348-9BF4D5BAAC05}"/>
    <hyperlink ref="F25" location="'02_zti'!A1" display="Zdravotně technické instalace" xr:uid="{EC10C3FA-C5AC-4FA7-9312-4EE9572A0478}"/>
    <hyperlink ref="F26" location="'02_ut'!A1" display="Vytápění " xr:uid="{FF4105E1-5AE0-42B7-8C76-983B56B897CD}"/>
    <hyperlink ref="F27" location="'02_vzt'!A1" display="Vzduchotechnika" xr:uid="{89C93950-094A-4411-8610-6D986DF319C5}"/>
    <hyperlink ref="F28" location="'02_celkem_nn'!A1" display="Silnoproudé instalace" xr:uid="{441846B4-03C8-4510-990D-545DAF747FAA}"/>
    <hyperlink ref="F31" location="so_03_asr!A1" display="Architektonicko-stavební řešení" xr:uid="{B62162E0-2785-4C55-A99A-75FFAD7E6A6D}"/>
    <hyperlink ref="D35" location="IO_100_2!A1" display="Komunikace a zpevněné plochy - parkoviště" xr:uid="{2E35BC68-8021-422B-9069-1B73ADDBAABE}"/>
    <hyperlink ref="D34" location="IO_100_1!A1" display="Příprava území" xr:uid="{6A094EC5-5F3A-4B85-B733-C0B93B307ECE}"/>
    <hyperlink ref="D36" location="IO_200_1!A1" display="Přípojka kanalizace, IO 201 kanalizace - parkoviště" xr:uid="{1186DE6F-1FDD-4BFD-8D82-70230A7A25EE}"/>
    <hyperlink ref="D37" location="IO_200_2!A1" display="Komunikace a zpevněné plochy mimo areál" xr:uid="{7CCAEBE4-EE45-44CB-B39F-DC843470F6B3}"/>
    <hyperlink ref="D40" location="IO_301!A1" display="Přípojka vodovodu" xr:uid="{8C904B49-4A20-4E4D-82CB-49FAA28CFBFF}"/>
    <hyperlink ref="D39" location="IO_300!A1" display="Veřejné osvětlení - parkoviště" xr:uid="{B662864E-C119-4B54-96BD-43577DD3823B}"/>
    <hyperlink ref="D44" location="IO_601!A1" display="Přeložka vedení VO" xr:uid="{18D5D0E5-B8CB-40BA-97C6-98966BA53B46}"/>
    <hyperlink ref="D38" location="IO_201!A1" display="Komunikace a zpevněné plochy areálové" xr:uid="{1DB23DCC-92CA-4146-856C-6C841239283C}"/>
    <hyperlink ref="F18" location="'01_slp'!A1" display="Slaboproudé instalace" xr:uid="{831635F4-004F-4F15-8184-90A66C3A6578}"/>
    <hyperlink ref="F29" location="'02_slp'!A1" display="Slaboproudé instalace" xr:uid="{5846BE63-2923-4BC3-BB58-AC1FFCE95EEB}"/>
  </hyperlinks>
  <pageMargins left="0.70866141732283472" right="0.70866141732283472" top="0.78740157480314965" bottom="0.78740157480314965" header="0.31496062992125984" footer="0.31496062992125984"/>
  <pageSetup paperSize="8" scale="88" fitToHeight="0" orientation="portrait" r:id="rId1"/>
  <headerFooter>
    <oddFoote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848B-9F38-4AF6-BE8D-BD9F916F6EBF}">
  <sheetPr codeName="List2">
    <tabColor theme="0" tint="-0.34998626667073579"/>
  </sheetPr>
  <dimension ref="A1:U4992"/>
  <sheetViews>
    <sheetView topLeftCell="A52" zoomScaleNormal="100" workbookViewId="0">
      <selection activeCell="A68" sqref="A68:F68"/>
    </sheetView>
  </sheetViews>
  <sheetFormatPr defaultColWidth="9.140625" defaultRowHeight="12.75" outlineLevelRow="1" x14ac:dyDescent="0.2"/>
  <cols>
    <col min="1" max="1" width="4.28515625" style="53" customWidth="1"/>
    <col min="2" max="2" width="14.42578125" style="60" customWidth="1"/>
    <col min="3" max="3" width="63.7109375" style="60" customWidth="1"/>
    <col min="4" max="4" width="4.5703125" style="53" customWidth="1"/>
    <col min="5" max="5" width="10.5703125" style="53" customWidth="1"/>
    <col min="6" max="6" width="9.85546875" style="53" customWidth="1"/>
    <col min="7" max="7" width="16.42578125" style="53" customWidth="1"/>
    <col min="8" max="8" width="9.140625" style="53"/>
    <col min="9" max="9" width="13.140625" style="53" customWidth="1"/>
    <col min="10" max="16384" width="9.140625" style="53"/>
  </cols>
  <sheetData>
    <row r="1" spans="1:16" ht="16.5" thickBot="1" x14ac:dyDescent="0.3">
      <c r="A1" s="1556" t="s">
        <v>75</v>
      </c>
      <c r="B1" s="1557"/>
      <c r="C1" s="1557"/>
      <c r="D1" s="1557"/>
      <c r="E1" s="1557"/>
      <c r="F1" s="1557"/>
      <c r="G1" s="1557"/>
    </row>
    <row r="2" spans="1:16" ht="15.75" thickTop="1" x14ac:dyDescent="0.25">
      <c r="A2" s="54" t="s">
        <v>76</v>
      </c>
      <c r="B2" s="55"/>
      <c r="C2" s="1558" t="s">
        <v>77</v>
      </c>
      <c r="D2" s="1559"/>
      <c r="E2" s="1559"/>
      <c r="F2" s="1559"/>
      <c r="G2" s="1560"/>
    </row>
    <row r="3" spans="1:16" ht="15" x14ac:dyDescent="0.25">
      <c r="A3" s="56" t="s">
        <v>78</v>
      </c>
      <c r="B3" s="57"/>
      <c r="C3" s="1561"/>
      <c r="D3" s="1562"/>
      <c r="E3" s="1562"/>
      <c r="F3" s="1562"/>
      <c r="G3" s="1563"/>
    </row>
    <row r="4" spans="1:16" ht="15.75" thickBot="1" x14ac:dyDescent="0.3">
      <c r="A4" s="58" t="s">
        <v>79</v>
      </c>
      <c r="B4" s="59"/>
      <c r="C4" s="1564" t="s">
        <v>73</v>
      </c>
      <c r="D4" s="1565"/>
      <c r="E4" s="1565"/>
      <c r="F4" s="1565"/>
      <c r="G4" s="1566"/>
    </row>
    <row r="5" spans="1:16" ht="14.25" thickTop="1" thickBot="1" x14ac:dyDescent="0.25">
      <c r="C5" s="61"/>
      <c r="D5" s="52"/>
    </row>
    <row r="6" spans="1:16" ht="26.25" thickBot="1" x14ac:dyDescent="0.25">
      <c r="A6" s="62" t="s">
        <v>80</v>
      </c>
      <c r="B6" s="63" t="s">
        <v>81</v>
      </c>
      <c r="C6" s="64" t="s">
        <v>82</v>
      </c>
      <c r="D6" s="65" t="s">
        <v>83</v>
      </c>
      <c r="E6" s="65" t="s">
        <v>84</v>
      </c>
      <c r="F6" s="66" t="s">
        <v>85</v>
      </c>
      <c r="G6" s="67" t="s">
        <v>86</v>
      </c>
    </row>
    <row r="7" spans="1:16" ht="15" x14ac:dyDescent="0.25">
      <c r="A7" s="68"/>
      <c r="B7" s="69" t="s">
        <v>87</v>
      </c>
      <c r="C7" s="1567" t="s">
        <v>88</v>
      </c>
      <c r="D7" s="1568"/>
      <c r="E7" s="1568"/>
      <c r="F7" s="1568"/>
      <c r="G7" s="1569"/>
    </row>
    <row r="8" spans="1:16" x14ac:dyDescent="0.2">
      <c r="A8" s="70" t="s">
        <v>89</v>
      </c>
      <c r="B8" s="71" t="s">
        <v>90</v>
      </c>
      <c r="C8" s="72" t="s">
        <v>91</v>
      </c>
      <c r="D8" s="73"/>
      <c r="E8" s="74"/>
      <c r="F8" s="75"/>
      <c r="G8" s="76">
        <f>G11+G12+G14+G17+G20+G24+G28</f>
        <v>0</v>
      </c>
    </row>
    <row r="9" spans="1:16" ht="15" x14ac:dyDescent="0.25">
      <c r="A9" s="77"/>
      <c r="B9" s="1570" t="s">
        <v>92</v>
      </c>
      <c r="C9" s="1571"/>
      <c r="D9" s="1571"/>
      <c r="E9" s="1571"/>
      <c r="F9" s="1571"/>
      <c r="G9" s="1572"/>
      <c r="H9" s="78"/>
      <c r="I9" s="78"/>
      <c r="J9" s="78"/>
      <c r="K9" s="78"/>
      <c r="L9" s="78"/>
      <c r="M9" s="78"/>
      <c r="N9" s="78"/>
      <c r="O9" s="78"/>
      <c r="P9" s="78"/>
    </row>
    <row r="10" spans="1:16" ht="15" x14ac:dyDescent="0.25">
      <c r="A10" s="77"/>
      <c r="B10" s="1553" t="s">
        <v>93</v>
      </c>
      <c r="C10" s="1554"/>
      <c r="D10" s="1554"/>
      <c r="E10" s="1554"/>
      <c r="F10" s="1554"/>
      <c r="G10" s="1555"/>
      <c r="H10" s="78"/>
      <c r="I10" s="78"/>
      <c r="J10" s="78"/>
      <c r="K10" s="78"/>
      <c r="L10" s="78"/>
      <c r="M10" s="78"/>
      <c r="N10" s="78"/>
      <c r="O10" s="78"/>
      <c r="P10" s="78"/>
    </row>
    <row r="11" spans="1:16" ht="22.5" x14ac:dyDescent="0.2">
      <c r="A11" s="79">
        <v>1</v>
      </c>
      <c r="B11" s="80" t="s">
        <v>94</v>
      </c>
      <c r="C11" s="81" t="s">
        <v>95</v>
      </c>
      <c r="D11" s="82" t="s">
        <v>96</v>
      </c>
      <c r="E11" s="83">
        <v>1</v>
      </c>
      <c r="F11" s="84">
        <v>0</v>
      </c>
      <c r="G11" s="85">
        <f>E11*F11</f>
        <v>0</v>
      </c>
      <c r="H11" s="78"/>
      <c r="I11" s="78"/>
      <c r="J11" s="78"/>
      <c r="K11" s="78"/>
      <c r="L11" s="78"/>
      <c r="M11" s="78"/>
      <c r="N11" s="78"/>
      <c r="O11" s="78"/>
      <c r="P11" s="78"/>
    </row>
    <row r="12" spans="1:16" ht="22.5" x14ac:dyDescent="0.2">
      <c r="A12" s="86">
        <v>2</v>
      </c>
      <c r="B12" s="80"/>
      <c r="C12" s="81" t="s">
        <v>97</v>
      </c>
      <c r="D12" s="82" t="s">
        <v>96</v>
      </c>
      <c r="E12" s="83">
        <v>1</v>
      </c>
      <c r="F12" s="84">
        <v>0</v>
      </c>
      <c r="G12" s="85">
        <f>E12*F12</f>
        <v>0</v>
      </c>
      <c r="H12" s="78"/>
      <c r="I12" s="78"/>
      <c r="J12" s="78"/>
      <c r="K12" s="78"/>
      <c r="L12" s="78"/>
      <c r="M12" s="78"/>
      <c r="N12" s="78"/>
      <c r="O12" s="78"/>
      <c r="P12" s="78"/>
    </row>
    <row r="13" spans="1:16" ht="15" x14ac:dyDescent="0.25">
      <c r="A13" s="77"/>
      <c r="B13" s="1553" t="s">
        <v>99</v>
      </c>
      <c r="C13" s="1554"/>
      <c r="D13" s="1554"/>
      <c r="E13" s="1554"/>
      <c r="F13" s="1554"/>
      <c r="G13" s="1555"/>
      <c r="H13" s="78"/>
      <c r="I13" s="78"/>
      <c r="J13" s="78"/>
      <c r="K13" s="78"/>
      <c r="L13" s="78"/>
      <c r="M13" s="78"/>
      <c r="N13" s="78"/>
      <c r="O13" s="78"/>
      <c r="P13" s="78"/>
    </row>
    <row r="14" spans="1:16" x14ac:dyDescent="0.2">
      <c r="A14" s="79">
        <v>3</v>
      </c>
      <c r="B14" s="80" t="s">
        <v>100</v>
      </c>
      <c r="C14" s="81" t="s">
        <v>101</v>
      </c>
      <c r="D14" s="82" t="s">
        <v>96</v>
      </c>
      <c r="E14" s="83">
        <v>1</v>
      </c>
      <c r="F14" s="84">
        <v>0</v>
      </c>
      <c r="G14" s="85">
        <f>E14*F14</f>
        <v>0</v>
      </c>
      <c r="H14" s="78"/>
      <c r="I14" s="78"/>
      <c r="J14" s="78"/>
      <c r="K14" s="78"/>
      <c r="L14" s="78"/>
      <c r="M14" s="78"/>
      <c r="N14" s="78"/>
      <c r="O14" s="78"/>
      <c r="P14" s="78"/>
    </row>
    <row r="15" spans="1:16" ht="30" customHeight="1" x14ac:dyDescent="0.25">
      <c r="A15" s="77"/>
      <c r="B15" s="87"/>
      <c r="C15" s="1573" t="s">
        <v>102</v>
      </c>
      <c r="D15" s="1554"/>
      <c r="E15" s="1554"/>
      <c r="F15" s="1554"/>
      <c r="G15" s="1555"/>
      <c r="H15" s="78"/>
      <c r="I15" s="78"/>
      <c r="J15" s="78"/>
      <c r="K15" s="78"/>
      <c r="L15" s="78"/>
      <c r="M15" s="78"/>
      <c r="N15" s="78"/>
      <c r="O15" s="78"/>
      <c r="P15" s="78"/>
    </row>
    <row r="16" spans="1:16" ht="15" x14ac:dyDescent="0.25">
      <c r="A16" s="77"/>
      <c r="B16" s="1553" t="s">
        <v>99</v>
      </c>
      <c r="C16" s="1554"/>
      <c r="D16" s="1554"/>
      <c r="E16" s="1554"/>
      <c r="F16" s="1554"/>
      <c r="G16" s="1555"/>
      <c r="H16" s="78"/>
      <c r="I16" s="78"/>
      <c r="J16" s="78"/>
      <c r="K16" s="78"/>
      <c r="L16" s="78"/>
      <c r="M16" s="78"/>
      <c r="N16" s="78"/>
      <c r="O16" s="78"/>
      <c r="P16" s="78"/>
    </row>
    <row r="17" spans="1:16" x14ac:dyDescent="0.2">
      <c r="A17" s="79">
        <v>4</v>
      </c>
      <c r="B17" s="80" t="s">
        <v>103</v>
      </c>
      <c r="C17" s="81" t="s">
        <v>104</v>
      </c>
      <c r="D17" s="82" t="s">
        <v>5854</v>
      </c>
      <c r="E17" s="83">
        <v>18</v>
      </c>
      <c r="F17" s="84">
        <v>0</v>
      </c>
      <c r="G17" s="85">
        <f>E17*F17</f>
        <v>0</v>
      </c>
      <c r="H17" s="78"/>
      <c r="I17" s="78"/>
      <c r="J17" s="78"/>
      <c r="K17" s="78"/>
      <c r="L17" s="78"/>
      <c r="M17" s="78"/>
      <c r="N17" s="78"/>
      <c r="O17" s="78"/>
      <c r="P17" s="78"/>
    </row>
    <row r="18" spans="1:16" ht="30.75" customHeight="1" x14ac:dyDescent="0.25">
      <c r="A18" s="77"/>
      <c r="B18" s="87"/>
      <c r="C18" s="1573" t="s">
        <v>105</v>
      </c>
      <c r="D18" s="1554"/>
      <c r="E18" s="1554"/>
      <c r="F18" s="1554"/>
      <c r="G18" s="1555"/>
      <c r="H18" s="78"/>
      <c r="I18" s="78"/>
      <c r="J18" s="78"/>
      <c r="K18" s="78"/>
      <c r="L18" s="78"/>
      <c r="M18" s="78"/>
      <c r="N18" s="78"/>
      <c r="O18" s="78"/>
      <c r="P18" s="78"/>
    </row>
    <row r="19" spans="1:16" ht="15" x14ac:dyDescent="0.25">
      <c r="A19" s="77"/>
      <c r="B19" s="1553" t="s">
        <v>99</v>
      </c>
      <c r="C19" s="1554"/>
      <c r="D19" s="1554"/>
      <c r="E19" s="1554"/>
      <c r="F19" s="1554"/>
      <c r="G19" s="1555"/>
      <c r="H19" s="78"/>
      <c r="I19" s="78"/>
      <c r="J19" s="78"/>
      <c r="K19" s="78"/>
      <c r="L19" s="78"/>
      <c r="M19" s="78"/>
      <c r="N19" s="78"/>
      <c r="O19" s="78"/>
      <c r="P19" s="78"/>
    </row>
    <row r="20" spans="1:16" x14ac:dyDescent="0.2">
      <c r="A20" s="79">
        <v>5</v>
      </c>
      <c r="B20" s="80" t="s">
        <v>106</v>
      </c>
      <c r="C20" s="81" t="s">
        <v>107</v>
      </c>
      <c r="D20" s="82" t="s">
        <v>96</v>
      </c>
      <c r="E20" s="83">
        <v>1</v>
      </c>
      <c r="F20" s="84">
        <v>0</v>
      </c>
      <c r="G20" s="85">
        <f>E20*F20</f>
        <v>0</v>
      </c>
      <c r="H20" s="78"/>
      <c r="I20" s="78"/>
      <c r="J20" s="78"/>
      <c r="K20" s="78"/>
      <c r="L20" s="78"/>
      <c r="M20" s="78"/>
      <c r="N20" s="78"/>
      <c r="O20" s="78"/>
      <c r="P20" s="78"/>
    </row>
    <row r="21" spans="1:16" ht="30" customHeight="1" x14ac:dyDescent="0.25">
      <c r="A21" s="77"/>
      <c r="B21" s="87"/>
      <c r="C21" s="1573" t="s">
        <v>108</v>
      </c>
      <c r="D21" s="1554"/>
      <c r="E21" s="1554"/>
      <c r="F21" s="1554"/>
      <c r="G21" s="1555"/>
      <c r="H21" s="78"/>
      <c r="I21" s="78"/>
      <c r="J21" s="78"/>
      <c r="K21" s="78"/>
      <c r="L21" s="78"/>
      <c r="M21" s="78"/>
      <c r="N21" s="78"/>
      <c r="O21" s="78"/>
      <c r="P21" s="78"/>
    </row>
    <row r="22" spans="1:16" ht="15" x14ac:dyDescent="0.25">
      <c r="A22" s="77"/>
      <c r="B22" s="1553" t="s">
        <v>109</v>
      </c>
      <c r="C22" s="1554"/>
      <c r="D22" s="1554"/>
      <c r="E22" s="1554"/>
      <c r="F22" s="1554"/>
      <c r="G22" s="1555"/>
      <c r="H22" s="78"/>
      <c r="I22" s="78"/>
      <c r="J22" s="78"/>
      <c r="K22" s="78"/>
      <c r="L22" s="78"/>
      <c r="M22" s="78"/>
      <c r="N22" s="78"/>
      <c r="O22" s="78"/>
      <c r="P22" s="78"/>
    </row>
    <row r="23" spans="1:16" ht="25.5" customHeight="1" x14ac:dyDescent="0.25">
      <c r="A23" s="77"/>
      <c r="B23" s="1553" t="s">
        <v>110</v>
      </c>
      <c r="C23" s="1554"/>
      <c r="D23" s="1554"/>
      <c r="E23" s="1554"/>
      <c r="F23" s="1554"/>
      <c r="G23" s="1555"/>
      <c r="H23" s="78"/>
      <c r="I23" s="78"/>
      <c r="J23" s="78"/>
      <c r="K23" s="78"/>
      <c r="L23" s="78"/>
      <c r="M23" s="78"/>
      <c r="N23" s="78"/>
      <c r="O23" s="78"/>
      <c r="P23" s="78"/>
    </row>
    <row r="24" spans="1:16" x14ac:dyDescent="0.2">
      <c r="A24" s="79">
        <v>6</v>
      </c>
      <c r="B24" s="80" t="s">
        <v>111</v>
      </c>
      <c r="C24" s="81" t="s">
        <v>112</v>
      </c>
      <c r="D24" s="82" t="s">
        <v>5854</v>
      </c>
      <c r="E24" s="83">
        <v>18</v>
      </c>
      <c r="F24" s="84">
        <v>0</v>
      </c>
      <c r="G24" s="85">
        <f>E24*F24</f>
        <v>0</v>
      </c>
      <c r="H24" s="78"/>
      <c r="I24" s="78"/>
      <c r="J24" s="78"/>
      <c r="K24" s="78"/>
      <c r="L24" s="78"/>
      <c r="M24" s="78"/>
      <c r="N24" s="78"/>
      <c r="O24" s="78"/>
      <c r="P24" s="78"/>
    </row>
    <row r="25" spans="1:16" ht="37.5" customHeight="1" x14ac:dyDescent="0.25">
      <c r="A25" s="77"/>
      <c r="B25" s="87"/>
      <c r="C25" s="1573" t="s">
        <v>5853</v>
      </c>
      <c r="D25" s="1554"/>
      <c r="E25" s="1554"/>
      <c r="F25" s="1554"/>
      <c r="G25" s="1555"/>
      <c r="H25" s="78"/>
      <c r="I25" s="78"/>
      <c r="J25" s="78"/>
      <c r="K25" s="78"/>
      <c r="L25" s="78"/>
      <c r="M25" s="78"/>
      <c r="N25" s="78"/>
      <c r="O25" s="78"/>
      <c r="P25" s="78"/>
    </row>
    <row r="26" spans="1:16" ht="15" x14ac:dyDescent="0.25">
      <c r="A26" s="77"/>
      <c r="B26" s="1553" t="s">
        <v>113</v>
      </c>
      <c r="C26" s="1554"/>
      <c r="D26" s="1554"/>
      <c r="E26" s="1554"/>
      <c r="F26" s="1554"/>
      <c r="G26" s="1555"/>
      <c r="H26" s="78"/>
      <c r="I26" s="78"/>
      <c r="J26" s="78"/>
      <c r="K26" s="78"/>
      <c r="L26" s="78"/>
      <c r="M26" s="78"/>
      <c r="N26" s="78"/>
      <c r="O26" s="78"/>
      <c r="P26" s="78"/>
    </row>
    <row r="27" spans="1:16" ht="15" x14ac:dyDescent="0.25">
      <c r="A27" s="77"/>
      <c r="B27" s="1553" t="s">
        <v>114</v>
      </c>
      <c r="C27" s="1554"/>
      <c r="D27" s="1554"/>
      <c r="E27" s="1554"/>
      <c r="F27" s="1554"/>
      <c r="G27" s="1555"/>
      <c r="H27" s="78"/>
      <c r="I27" s="78"/>
      <c r="J27" s="78"/>
      <c r="K27" s="78"/>
      <c r="L27" s="78"/>
      <c r="M27" s="78"/>
      <c r="N27" s="78"/>
      <c r="O27" s="78"/>
      <c r="P27" s="78"/>
    </row>
    <row r="28" spans="1:16" x14ac:dyDescent="0.2">
      <c r="A28" s="79">
        <v>7</v>
      </c>
      <c r="B28" s="80" t="s">
        <v>115</v>
      </c>
      <c r="C28" s="81" t="s">
        <v>116</v>
      </c>
      <c r="D28" s="82" t="s">
        <v>5854</v>
      </c>
      <c r="E28" s="83">
        <v>18</v>
      </c>
      <c r="F28" s="84">
        <v>0</v>
      </c>
      <c r="G28" s="85">
        <f>E28*F28</f>
        <v>0</v>
      </c>
      <c r="H28" s="78"/>
      <c r="I28" s="78"/>
      <c r="J28" s="78"/>
      <c r="K28" s="78"/>
      <c r="L28" s="78"/>
      <c r="M28" s="78"/>
      <c r="N28" s="78"/>
      <c r="O28" s="78"/>
      <c r="P28" s="78"/>
    </row>
    <row r="29" spans="1:16" ht="15" x14ac:dyDescent="0.25">
      <c r="A29" s="77"/>
      <c r="B29" s="87"/>
      <c r="C29" s="1573" t="s">
        <v>114</v>
      </c>
      <c r="D29" s="1554"/>
      <c r="E29" s="1554"/>
      <c r="F29" s="1554"/>
      <c r="G29" s="1555"/>
      <c r="H29" s="78"/>
      <c r="I29" s="78"/>
      <c r="J29" s="78"/>
      <c r="K29" s="78"/>
      <c r="L29" s="78"/>
      <c r="M29" s="78"/>
      <c r="N29" s="78"/>
      <c r="O29" s="78"/>
      <c r="P29" s="78"/>
    </row>
    <row r="30" spans="1:16" x14ac:dyDescent="0.2">
      <c r="A30" s="70" t="s">
        <v>89</v>
      </c>
      <c r="B30" s="71" t="s">
        <v>117</v>
      </c>
      <c r="C30" s="72" t="s">
        <v>118</v>
      </c>
      <c r="D30" s="73"/>
      <c r="E30" s="74"/>
      <c r="F30" s="75"/>
      <c r="G30" s="1449">
        <f>SUM(G33,G37,G41,G45,G48,G50:G80,G82)</f>
        <v>0</v>
      </c>
      <c r="H30" s="78"/>
      <c r="I30" s="78"/>
    </row>
    <row r="31" spans="1:16" ht="15" x14ac:dyDescent="0.25">
      <c r="A31" s="77"/>
      <c r="B31" s="1570" t="s">
        <v>113</v>
      </c>
      <c r="C31" s="1571"/>
      <c r="D31" s="1571"/>
      <c r="E31" s="1571"/>
      <c r="F31" s="1571"/>
      <c r="G31" s="1572"/>
      <c r="H31" s="78"/>
      <c r="I31" s="78"/>
      <c r="J31" s="78"/>
      <c r="K31" s="78"/>
      <c r="L31" s="78"/>
      <c r="M31" s="78"/>
      <c r="N31" s="78"/>
      <c r="O31" s="78"/>
      <c r="P31" s="78"/>
    </row>
    <row r="32" spans="1:16" ht="15" x14ac:dyDescent="0.25">
      <c r="A32" s="77"/>
      <c r="B32" s="1553" t="s">
        <v>114</v>
      </c>
      <c r="C32" s="1554"/>
      <c r="D32" s="1554"/>
      <c r="E32" s="1554"/>
      <c r="F32" s="1554"/>
      <c r="G32" s="1555"/>
      <c r="H32" s="78"/>
      <c r="I32" s="78"/>
      <c r="J32" s="78"/>
      <c r="K32" s="78"/>
      <c r="L32" s="78"/>
      <c r="M32" s="78"/>
      <c r="N32" s="78"/>
      <c r="O32" s="78"/>
      <c r="P32" s="78"/>
    </row>
    <row r="33" spans="1:16" x14ac:dyDescent="0.2">
      <c r="A33" s="79">
        <v>8</v>
      </c>
      <c r="B33" s="80" t="s">
        <v>119</v>
      </c>
      <c r="C33" s="81" t="s">
        <v>120</v>
      </c>
      <c r="D33" s="82" t="s">
        <v>96</v>
      </c>
      <c r="E33" s="83">
        <v>1</v>
      </c>
      <c r="F33" s="84">
        <v>0</v>
      </c>
      <c r="G33" s="85">
        <f>E33*F33</f>
        <v>0</v>
      </c>
      <c r="H33" s="78"/>
      <c r="I33" s="78"/>
      <c r="J33" s="78"/>
      <c r="K33" s="78"/>
      <c r="L33" s="78"/>
      <c r="M33" s="78"/>
      <c r="N33" s="78"/>
      <c r="O33" s="78"/>
      <c r="P33" s="78"/>
    </row>
    <row r="34" spans="1:16" ht="15" x14ac:dyDescent="0.25">
      <c r="A34" s="77"/>
      <c r="B34" s="87"/>
      <c r="C34" s="1573" t="s">
        <v>121</v>
      </c>
      <c r="D34" s="1554"/>
      <c r="E34" s="1554"/>
      <c r="F34" s="1554"/>
      <c r="G34" s="1555"/>
      <c r="H34" s="78"/>
      <c r="I34" s="78"/>
      <c r="J34" s="78"/>
      <c r="K34" s="78"/>
      <c r="L34" s="78"/>
      <c r="M34" s="78"/>
      <c r="N34" s="78"/>
      <c r="O34" s="78"/>
      <c r="P34" s="78"/>
    </row>
    <row r="35" spans="1:16" ht="15" x14ac:dyDescent="0.25">
      <c r="A35" s="77"/>
      <c r="B35" s="1553" t="s">
        <v>113</v>
      </c>
      <c r="C35" s="1554"/>
      <c r="D35" s="1554"/>
      <c r="E35" s="1554"/>
      <c r="F35" s="1554"/>
      <c r="G35" s="1555"/>
      <c r="H35" s="78"/>
      <c r="I35" s="78"/>
      <c r="J35" s="78"/>
      <c r="K35" s="78"/>
      <c r="L35" s="78"/>
      <c r="M35" s="78"/>
      <c r="N35" s="78"/>
      <c r="O35" s="78"/>
      <c r="P35" s="78"/>
    </row>
    <row r="36" spans="1:16" ht="15" x14ac:dyDescent="0.25">
      <c r="A36" s="77"/>
      <c r="B36" s="1553" t="s">
        <v>114</v>
      </c>
      <c r="C36" s="1554"/>
      <c r="D36" s="1554"/>
      <c r="E36" s="1554"/>
      <c r="F36" s="1554"/>
      <c r="G36" s="1555"/>
      <c r="H36" s="78"/>
      <c r="I36" s="78"/>
      <c r="J36" s="78"/>
      <c r="K36" s="78"/>
      <c r="L36" s="78"/>
      <c r="M36" s="78"/>
      <c r="N36" s="78"/>
      <c r="O36" s="78"/>
      <c r="P36" s="78"/>
    </row>
    <row r="37" spans="1:16" ht="22.5" x14ac:dyDescent="0.2">
      <c r="A37" s="79">
        <v>9</v>
      </c>
      <c r="B37" s="80" t="s">
        <v>122</v>
      </c>
      <c r="C37" s="81" t="s">
        <v>123</v>
      </c>
      <c r="D37" s="82" t="s">
        <v>5854</v>
      </c>
      <c r="E37" s="83">
        <v>18</v>
      </c>
      <c r="F37" s="84">
        <v>0</v>
      </c>
      <c r="G37" s="85">
        <f>E37*F37</f>
        <v>0</v>
      </c>
      <c r="H37" s="78"/>
      <c r="I37" s="78"/>
      <c r="J37" s="78"/>
      <c r="K37" s="78"/>
      <c r="L37" s="78"/>
      <c r="M37" s="78"/>
      <c r="N37" s="78"/>
      <c r="O37" s="78"/>
      <c r="P37" s="78"/>
    </row>
    <row r="38" spans="1:16" ht="30.75" customHeight="1" x14ac:dyDescent="0.25">
      <c r="A38" s="77"/>
      <c r="B38" s="87"/>
      <c r="C38" s="1573" t="s">
        <v>124</v>
      </c>
      <c r="D38" s="1554"/>
      <c r="E38" s="1554"/>
      <c r="F38" s="1554"/>
      <c r="G38" s="1555"/>
      <c r="H38" s="78"/>
      <c r="I38" s="78"/>
      <c r="J38" s="78"/>
      <c r="K38" s="78"/>
      <c r="L38" s="78"/>
      <c r="M38" s="78"/>
      <c r="N38" s="78"/>
      <c r="O38" s="78"/>
      <c r="P38" s="78"/>
    </row>
    <row r="39" spans="1:16" ht="15" x14ac:dyDescent="0.25">
      <c r="A39" s="77"/>
      <c r="B39" s="1553" t="s">
        <v>113</v>
      </c>
      <c r="C39" s="1554"/>
      <c r="D39" s="1554"/>
      <c r="E39" s="1554"/>
      <c r="F39" s="1554"/>
      <c r="G39" s="1555"/>
      <c r="H39" s="78"/>
      <c r="I39" s="78"/>
      <c r="J39" s="78"/>
      <c r="K39" s="78"/>
      <c r="L39" s="78"/>
      <c r="M39" s="78"/>
      <c r="N39" s="78"/>
      <c r="O39" s="78"/>
      <c r="P39" s="78"/>
    </row>
    <row r="40" spans="1:16" ht="15" x14ac:dyDescent="0.25">
      <c r="A40" s="77"/>
      <c r="B40" s="1553" t="s">
        <v>114</v>
      </c>
      <c r="C40" s="1554"/>
      <c r="D40" s="1554"/>
      <c r="E40" s="1554"/>
      <c r="F40" s="1554"/>
      <c r="G40" s="1555"/>
      <c r="H40" s="78"/>
      <c r="I40" s="78"/>
      <c r="J40" s="78"/>
      <c r="K40" s="78"/>
      <c r="L40" s="78"/>
      <c r="M40" s="78"/>
      <c r="N40" s="78"/>
      <c r="O40" s="78"/>
      <c r="P40" s="78"/>
    </row>
    <row r="41" spans="1:16" x14ac:dyDescent="0.2">
      <c r="A41" s="79">
        <v>10</v>
      </c>
      <c r="B41" s="80" t="s">
        <v>125</v>
      </c>
      <c r="C41" s="81" t="s">
        <v>126</v>
      </c>
      <c r="D41" s="82" t="s">
        <v>96</v>
      </c>
      <c r="E41" s="83">
        <v>1</v>
      </c>
      <c r="F41" s="84">
        <v>0</v>
      </c>
      <c r="G41" s="85">
        <f>E41*F41</f>
        <v>0</v>
      </c>
      <c r="H41" s="78"/>
      <c r="I41" s="78"/>
      <c r="J41" s="78"/>
      <c r="K41" s="78"/>
      <c r="L41" s="78"/>
      <c r="M41" s="78"/>
      <c r="N41" s="78"/>
      <c r="O41" s="78"/>
      <c r="P41" s="78"/>
    </row>
    <row r="42" spans="1:16" ht="30" customHeight="1" x14ac:dyDescent="0.25">
      <c r="A42" s="77"/>
      <c r="B42" s="87"/>
      <c r="C42" s="1573" t="s">
        <v>127</v>
      </c>
      <c r="D42" s="1554"/>
      <c r="E42" s="1554"/>
      <c r="F42" s="1554"/>
      <c r="G42" s="1555"/>
      <c r="H42" s="78"/>
      <c r="I42" s="78"/>
      <c r="J42" s="78"/>
      <c r="K42" s="78"/>
      <c r="L42" s="78"/>
      <c r="M42" s="78"/>
      <c r="N42" s="78"/>
      <c r="O42" s="78"/>
      <c r="P42" s="78"/>
    </row>
    <row r="43" spans="1:16" ht="15" x14ac:dyDescent="0.25">
      <c r="A43" s="77"/>
      <c r="B43" s="1553" t="s">
        <v>113</v>
      </c>
      <c r="C43" s="1554"/>
      <c r="D43" s="1554"/>
      <c r="E43" s="1554"/>
      <c r="F43" s="1554"/>
      <c r="G43" s="1555"/>
      <c r="H43" s="78"/>
      <c r="I43" s="78"/>
      <c r="J43" s="78"/>
      <c r="K43" s="78"/>
      <c r="L43" s="78"/>
      <c r="M43" s="78"/>
      <c r="N43" s="78"/>
      <c r="O43" s="78"/>
      <c r="P43" s="78"/>
    </row>
    <row r="44" spans="1:16" ht="15" x14ac:dyDescent="0.25">
      <c r="A44" s="77"/>
      <c r="B44" s="1553" t="s">
        <v>114</v>
      </c>
      <c r="C44" s="1554"/>
      <c r="D44" s="1554"/>
      <c r="E44" s="1554"/>
      <c r="F44" s="1554"/>
      <c r="G44" s="1555"/>
      <c r="H44" s="78"/>
      <c r="I44" s="78"/>
      <c r="J44" s="78"/>
      <c r="K44" s="78"/>
      <c r="L44" s="78"/>
      <c r="M44" s="78"/>
      <c r="N44" s="78"/>
      <c r="O44" s="78"/>
      <c r="P44" s="78"/>
    </row>
    <row r="45" spans="1:16" ht="22.5" x14ac:dyDescent="0.2">
      <c r="A45" s="77">
        <v>11</v>
      </c>
      <c r="B45" s="87" t="s">
        <v>128</v>
      </c>
      <c r="C45" s="81" t="s">
        <v>129</v>
      </c>
      <c r="D45" s="82" t="s">
        <v>130</v>
      </c>
      <c r="E45" s="83">
        <v>29</v>
      </c>
      <c r="F45" s="84">
        <v>0</v>
      </c>
      <c r="G45" s="85">
        <f>E45*F45</f>
        <v>0</v>
      </c>
      <c r="H45" s="78"/>
      <c r="I45" s="78"/>
      <c r="J45" s="88"/>
      <c r="K45" s="88"/>
      <c r="L45" s="88"/>
      <c r="M45" s="88"/>
      <c r="N45" s="88"/>
      <c r="O45" s="78"/>
      <c r="P45" s="78"/>
    </row>
    <row r="46" spans="1:16" ht="15" x14ac:dyDescent="0.25">
      <c r="A46" s="77"/>
      <c r="B46" s="1553"/>
      <c r="C46" s="1554"/>
      <c r="D46" s="1554"/>
      <c r="E46" s="1554"/>
      <c r="F46" s="1554"/>
      <c r="G46" s="1555"/>
      <c r="H46" s="78"/>
      <c r="I46" s="78"/>
      <c r="J46" s="88"/>
      <c r="K46" s="88"/>
      <c r="L46" s="88"/>
      <c r="M46" s="88"/>
      <c r="N46" s="88"/>
      <c r="O46" s="78"/>
      <c r="P46" s="78"/>
    </row>
    <row r="47" spans="1:16" ht="15" x14ac:dyDescent="0.25">
      <c r="A47" s="77"/>
      <c r="B47" s="1553" t="s">
        <v>114</v>
      </c>
      <c r="C47" s="1554"/>
      <c r="D47" s="1554"/>
      <c r="E47" s="1554"/>
      <c r="F47" s="1554"/>
      <c r="G47" s="1555"/>
      <c r="H47" s="78"/>
      <c r="I47" s="78"/>
      <c r="J47" s="88"/>
      <c r="K47" s="88"/>
      <c r="L47" s="88"/>
      <c r="M47" s="88"/>
      <c r="N47" s="88"/>
      <c r="O47" s="78"/>
      <c r="P47" s="78"/>
    </row>
    <row r="48" spans="1:16" x14ac:dyDescent="0.2">
      <c r="A48" s="79">
        <v>12</v>
      </c>
      <c r="B48" s="80" t="s">
        <v>131</v>
      </c>
      <c r="C48" s="81" t="s">
        <v>132</v>
      </c>
      <c r="D48" s="82" t="s">
        <v>5854</v>
      </c>
      <c r="E48" s="83">
        <v>18</v>
      </c>
      <c r="F48" s="84">
        <v>0</v>
      </c>
      <c r="G48" s="85">
        <f>E48*F48</f>
        <v>0</v>
      </c>
      <c r="H48" s="78"/>
      <c r="I48" s="78"/>
      <c r="J48" s="88"/>
      <c r="K48" s="88"/>
      <c r="L48" s="88"/>
      <c r="M48" s="88"/>
      <c r="N48" s="88"/>
      <c r="O48" s="78"/>
      <c r="P48" s="78"/>
    </row>
    <row r="49" spans="1:16" ht="38.25" customHeight="1" x14ac:dyDescent="0.25">
      <c r="A49" s="77"/>
      <c r="B49" s="87"/>
      <c r="C49" s="1573" t="s">
        <v>133</v>
      </c>
      <c r="D49" s="1554"/>
      <c r="E49" s="1554"/>
      <c r="F49" s="1554"/>
      <c r="G49" s="1555"/>
      <c r="H49" s="78"/>
      <c r="I49" s="78"/>
      <c r="J49" s="88"/>
      <c r="K49" s="88"/>
      <c r="L49" s="88"/>
      <c r="M49" s="88"/>
      <c r="N49" s="88"/>
      <c r="O49" s="78"/>
      <c r="P49" s="78"/>
    </row>
    <row r="50" spans="1:16" ht="22.5" customHeight="1" x14ac:dyDescent="0.2">
      <c r="A50" s="79">
        <v>13</v>
      </c>
      <c r="B50" s="1269" t="s">
        <v>5874</v>
      </c>
      <c r="C50" s="81" t="s">
        <v>5875</v>
      </c>
      <c r="D50" s="82" t="s">
        <v>135</v>
      </c>
      <c r="E50" s="83">
        <v>50</v>
      </c>
      <c r="F50" s="84">
        <v>0</v>
      </c>
      <c r="G50" s="85">
        <f t="shared" ref="G50:G51" si="0">E50*F50</f>
        <v>0</v>
      </c>
      <c r="H50" s="78"/>
      <c r="I50" s="78"/>
      <c r="J50" s="88"/>
      <c r="K50" s="88"/>
      <c r="L50" s="88"/>
      <c r="M50" s="88"/>
      <c r="N50" s="88"/>
      <c r="O50" s="78"/>
      <c r="P50" s="78"/>
    </row>
    <row r="51" spans="1:16" ht="22.5" customHeight="1" x14ac:dyDescent="0.2">
      <c r="A51" s="79">
        <f>A50+1</f>
        <v>14</v>
      </c>
      <c r="B51" s="1269" t="s">
        <v>134</v>
      </c>
      <c r="C51" s="81" t="s">
        <v>5876</v>
      </c>
      <c r="D51" s="82" t="s">
        <v>135</v>
      </c>
      <c r="E51" s="83">
        <v>50</v>
      </c>
      <c r="F51" s="84">
        <v>0</v>
      </c>
      <c r="G51" s="85">
        <f t="shared" si="0"/>
        <v>0</v>
      </c>
      <c r="H51" s="78"/>
      <c r="I51" s="78"/>
      <c r="J51" s="88"/>
      <c r="K51" s="88"/>
      <c r="L51" s="88"/>
      <c r="M51" s="88"/>
      <c r="N51" s="88"/>
      <c r="O51" s="78"/>
      <c r="P51" s="78"/>
    </row>
    <row r="52" spans="1:16" ht="33.75" x14ac:dyDescent="0.2">
      <c r="A52" s="79">
        <f t="shared" ref="A52:A80" si="1">A51+1</f>
        <v>15</v>
      </c>
      <c r="B52" s="1269" t="s">
        <v>136</v>
      </c>
      <c r="C52" s="81" t="s">
        <v>5877</v>
      </c>
      <c r="D52" s="82" t="s">
        <v>135</v>
      </c>
      <c r="E52" s="83">
        <v>50</v>
      </c>
      <c r="F52" s="84">
        <v>0</v>
      </c>
      <c r="G52" s="85">
        <f t="shared" ref="G52:G82" si="2">E52*F52</f>
        <v>0</v>
      </c>
      <c r="H52" s="78"/>
      <c r="I52" s="78"/>
      <c r="J52" s="78"/>
      <c r="K52" s="78"/>
      <c r="L52" s="78"/>
      <c r="M52" s="78"/>
      <c r="N52" s="78"/>
      <c r="O52" s="78"/>
      <c r="P52" s="78"/>
    </row>
    <row r="53" spans="1:16" ht="22.5" x14ac:dyDescent="0.2">
      <c r="A53" s="79">
        <f t="shared" si="1"/>
        <v>16</v>
      </c>
      <c r="B53" s="1269" t="s">
        <v>138</v>
      </c>
      <c r="C53" s="81" t="s">
        <v>5851</v>
      </c>
      <c r="D53" s="82" t="s">
        <v>135</v>
      </c>
      <c r="E53" s="83">
        <v>300</v>
      </c>
      <c r="F53" s="84">
        <v>0</v>
      </c>
      <c r="G53" s="85">
        <f>E53*F53</f>
        <v>0</v>
      </c>
      <c r="H53" s="78"/>
      <c r="I53" s="78"/>
      <c r="J53" s="78"/>
      <c r="K53" s="78"/>
      <c r="L53" s="78"/>
      <c r="M53" s="78"/>
      <c r="N53" s="78"/>
      <c r="O53" s="78"/>
      <c r="P53" s="78"/>
    </row>
    <row r="54" spans="1:16" ht="22.5" x14ac:dyDescent="0.2">
      <c r="A54" s="79">
        <f t="shared" si="1"/>
        <v>17</v>
      </c>
      <c r="B54" s="1269" t="s">
        <v>140</v>
      </c>
      <c r="C54" s="81" t="s">
        <v>137</v>
      </c>
      <c r="D54" s="82" t="s">
        <v>135</v>
      </c>
      <c r="E54" s="83">
        <v>90</v>
      </c>
      <c r="F54" s="84">
        <v>0</v>
      </c>
      <c r="G54" s="85">
        <f t="shared" si="2"/>
        <v>0</v>
      </c>
      <c r="H54" s="78"/>
      <c r="I54" s="78"/>
      <c r="J54" s="78"/>
      <c r="K54" s="78"/>
      <c r="L54" s="78"/>
      <c r="M54" s="78"/>
      <c r="N54" s="78"/>
      <c r="O54" s="78"/>
      <c r="P54" s="78"/>
    </row>
    <row r="55" spans="1:16" ht="22.5" x14ac:dyDescent="0.2">
      <c r="A55" s="79">
        <f t="shared" si="1"/>
        <v>18</v>
      </c>
      <c r="B55" s="1269" t="s">
        <v>141</v>
      </c>
      <c r="C55" s="81" t="s">
        <v>5878</v>
      </c>
      <c r="D55" s="82" t="s">
        <v>96</v>
      </c>
      <c r="E55" s="83">
        <v>1</v>
      </c>
      <c r="F55" s="84">
        <v>0</v>
      </c>
      <c r="G55" s="85">
        <f>E55*F55</f>
        <v>0</v>
      </c>
      <c r="H55" s="78"/>
      <c r="I55" s="78"/>
    </row>
    <row r="56" spans="1:16" ht="33.75" x14ac:dyDescent="0.2">
      <c r="A56" s="79">
        <f t="shared" si="1"/>
        <v>19</v>
      </c>
      <c r="B56" s="1269" t="s">
        <v>143</v>
      </c>
      <c r="C56" s="81" t="s">
        <v>5879</v>
      </c>
      <c r="D56" s="82" t="s">
        <v>96</v>
      </c>
      <c r="E56" s="83">
        <v>1</v>
      </c>
      <c r="F56" s="84">
        <v>0</v>
      </c>
      <c r="G56" s="85">
        <f>E56*F56</f>
        <v>0</v>
      </c>
      <c r="H56" s="78"/>
      <c r="I56" s="78"/>
    </row>
    <row r="57" spans="1:16" ht="33.75" x14ac:dyDescent="0.2">
      <c r="A57" s="79">
        <f t="shared" si="1"/>
        <v>20</v>
      </c>
      <c r="B57" s="1269" t="s">
        <v>145</v>
      </c>
      <c r="C57" s="81" t="s">
        <v>5873</v>
      </c>
      <c r="D57" s="82" t="s">
        <v>96</v>
      </c>
      <c r="E57" s="83">
        <v>1</v>
      </c>
      <c r="F57" s="84">
        <v>0</v>
      </c>
      <c r="G57" s="85">
        <f t="shared" ref="G57" si="3">E57*F57</f>
        <v>0</v>
      </c>
      <c r="H57" s="78"/>
      <c r="I57" s="78"/>
    </row>
    <row r="58" spans="1:16" ht="22.5" x14ac:dyDescent="0.2">
      <c r="A58" s="79">
        <f t="shared" si="1"/>
        <v>21</v>
      </c>
      <c r="B58" s="1269" t="s">
        <v>147</v>
      </c>
      <c r="C58" s="1270" t="s">
        <v>5880</v>
      </c>
      <c r="D58" s="82" t="s">
        <v>96</v>
      </c>
      <c r="E58" s="83">
        <v>1</v>
      </c>
      <c r="F58" s="84">
        <v>0</v>
      </c>
      <c r="G58" s="85">
        <f t="shared" ref="G58" si="4">E58*F58</f>
        <v>0</v>
      </c>
      <c r="H58" s="78"/>
      <c r="I58" s="78"/>
    </row>
    <row r="59" spans="1:16" ht="22.5" x14ac:dyDescent="0.2">
      <c r="A59" s="79">
        <f t="shared" si="1"/>
        <v>22</v>
      </c>
      <c r="B59" s="1269" t="s">
        <v>149</v>
      </c>
      <c r="C59" s="81" t="s">
        <v>139</v>
      </c>
      <c r="D59" s="82" t="s">
        <v>135</v>
      </c>
      <c r="E59" s="83">
        <v>300</v>
      </c>
      <c r="F59" s="84">
        <v>0</v>
      </c>
      <c r="G59" s="85">
        <f t="shared" si="2"/>
        <v>0</v>
      </c>
      <c r="H59" s="78"/>
      <c r="I59" s="78"/>
      <c r="J59" s="78"/>
      <c r="K59" s="78"/>
      <c r="L59" s="78"/>
      <c r="M59" s="78"/>
      <c r="N59" s="78"/>
      <c r="O59" s="78"/>
      <c r="P59" s="78"/>
    </row>
    <row r="60" spans="1:16" x14ac:dyDescent="0.2">
      <c r="A60" s="79">
        <f t="shared" si="1"/>
        <v>23</v>
      </c>
      <c r="B60" s="1269" t="s">
        <v>5881</v>
      </c>
      <c r="C60" s="81" t="s">
        <v>142</v>
      </c>
      <c r="D60" s="82" t="s">
        <v>135</v>
      </c>
      <c r="E60" s="83">
        <v>180</v>
      </c>
      <c r="F60" s="84">
        <v>0</v>
      </c>
      <c r="G60" s="85">
        <f t="shared" si="2"/>
        <v>0</v>
      </c>
      <c r="H60" s="78"/>
      <c r="I60" s="78"/>
      <c r="J60" s="78"/>
      <c r="K60" s="78"/>
      <c r="L60" s="78"/>
      <c r="M60" s="78"/>
      <c r="N60" s="78"/>
      <c r="O60" s="78"/>
      <c r="P60" s="78"/>
    </row>
    <row r="61" spans="1:16" x14ac:dyDescent="0.2">
      <c r="A61" s="79">
        <f t="shared" si="1"/>
        <v>24</v>
      </c>
      <c r="B61" s="1269" t="s">
        <v>151</v>
      </c>
      <c r="C61" s="81" t="s">
        <v>144</v>
      </c>
      <c r="D61" s="82" t="s">
        <v>96</v>
      </c>
      <c r="E61" s="83">
        <v>1</v>
      </c>
      <c r="F61" s="84">
        <v>0</v>
      </c>
      <c r="G61" s="85">
        <f t="shared" si="2"/>
        <v>0</v>
      </c>
      <c r="H61" s="78"/>
      <c r="I61" s="78"/>
      <c r="J61" s="78"/>
      <c r="K61" s="78"/>
      <c r="L61" s="78"/>
      <c r="M61" s="78"/>
      <c r="N61" s="78"/>
      <c r="O61" s="78"/>
      <c r="P61" s="78"/>
    </row>
    <row r="62" spans="1:16" x14ac:dyDescent="0.2">
      <c r="A62" s="79">
        <f t="shared" si="1"/>
        <v>25</v>
      </c>
      <c r="B62" s="1269" t="s">
        <v>153</v>
      </c>
      <c r="C62" s="81" t="s">
        <v>146</v>
      </c>
      <c r="D62" s="82" t="s">
        <v>96</v>
      </c>
      <c r="E62" s="83">
        <v>1</v>
      </c>
      <c r="F62" s="84">
        <v>0</v>
      </c>
      <c r="G62" s="85">
        <f>E62*F62</f>
        <v>0</v>
      </c>
      <c r="H62" s="78"/>
      <c r="I62" s="78"/>
      <c r="J62" s="78"/>
      <c r="K62" s="78"/>
      <c r="L62" s="78"/>
      <c r="M62" s="78"/>
      <c r="N62" s="78"/>
      <c r="O62" s="78"/>
      <c r="P62" s="78"/>
    </row>
    <row r="63" spans="1:16" ht="22.5" x14ac:dyDescent="0.2">
      <c r="A63" s="79">
        <f t="shared" si="1"/>
        <v>26</v>
      </c>
      <c r="B63" s="1269" t="s">
        <v>155</v>
      </c>
      <c r="C63" s="81" t="s">
        <v>148</v>
      </c>
      <c r="D63" s="82" t="s">
        <v>135</v>
      </c>
      <c r="E63" s="83">
        <v>150</v>
      </c>
      <c r="F63" s="84">
        <v>0</v>
      </c>
      <c r="G63" s="85">
        <f>E63*F63</f>
        <v>0</v>
      </c>
      <c r="H63" s="78"/>
      <c r="I63" s="78"/>
      <c r="J63" s="78"/>
      <c r="K63" s="78"/>
      <c r="L63" s="78"/>
      <c r="M63" s="78"/>
      <c r="N63" s="78"/>
      <c r="O63" s="78"/>
      <c r="P63" s="78"/>
    </row>
    <row r="64" spans="1:16" ht="22.5" x14ac:dyDescent="0.2">
      <c r="A64" s="79">
        <f t="shared" si="1"/>
        <v>27</v>
      </c>
      <c r="B64" s="1269" t="s">
        <v>157</v>
      </c>
      <c r="C64" s="81" t="s">
        <v>150</v>
      </c>
      <c r="D64" s="82" t="s">
        <v>5854</v>
      </c>
      <c r="E64" s="83">
        <v>18</v>
      </c>
      <c r="F64" s="84">
        <v>0</v>
      </c>
      <c r="G64" s="85">
        <f t="shared" ref="G64:G79" si="5">E64*F64</f>
        <v>0</v>
      </c>
      <c r="H64" s="78"/>
      <c r="I64" s="78"/>
      <c r="J64" s="78"/>
      <c r="K64" s="78"/>
      <c r="L64" s="78"/>
      <c r="M64" s="78"/>
      <c r="N64" s="78"/>
      <c r="O64" s="78"/>
      <c r="P64" s="78"/>
    </row>
    <row r="65" spans="1:9" x14ac:dyDescent="0.2">
      <c r="A65" s="79">
        <f t="shared" si="1"/>
        <v>28</v>
      </c>
      <c r="B65" s="1269" t="s">
        <v>159</v>
      </c>
      <c r="C65" s="81" t="s">
        <v>152</v>
      </c>
      <c r="D65" s="82" t="s">
        <v>96</v>
      </c>
      <c r="E65" s="83">
        <v>1</v>
      </c>
      <c r="F65" s="84">
        <v>0</v>
      </c>
      <c r="G65" s="85">
        <f t="shared" si="5"/>
        <v>0</v>
      </c>
      <c r="H65" s="78"/>
      <c r="I65" s="78"/>
    </row>
    <row r="66" spans="1:9" ht="22.5" x14ac:dyDescent="0.2">
      <c r="A66" s="79">
        <f t="shared" si="1"/>
        <v>29</v>
      </c>
      <c r="B66" s="1269" t="s">
        <v>160</v>
      </c>
      <c r="C66" s="81" t="s">
        <v>154</v>
      </c>
      <c r="D66" s="82" t="s">
        <v>5854</v>
      </c>
      <c r="E66" s="83">
        <v>18</v>
      </c>
      <c r="F66" s="84">
        <v>0</v>
      </c>
      <c r="G66" s="85">
        <f t="shared" si="5"/>
        <v>0</v>
      </c>
      <c r="H66" s="78"/>
      <c r="I66" s="78"/>
    </row>
    <row r="67" spans="1:9" ht="22.5" x14ac:dyDescent="0.2">
      <c r="A67" s="79">
        <f t="shared" si="1"/>
        <v>30</v>
      </c>
      <c r="B67" s="1269" t="s">
        <v>162</v>
      </c>
      <c r="C67" s="81" t="s">
        <v>156</v>
      </c>
      <c r="D67" s="82" t="s">
        <v>5854</v>
      </c>
      <c r="E67" s="83">
        <v>18</v>
      </c>
      <c r="F67" s="84">
        <v>0</v>
      </c>
      <c r="G67" s="85">
        <f t="shared" si="5"/>
        <v>0</v>
      </c>
      <c r="H67" s="78"/>
      <c r="I67" s="78"/>
    </row>
    <row r="68" spans="1:9" ht="22.5" x14ac:dyDescent="0.2">
      <c r="A68" s="79">
        <f t="shared" si="1"/>
        <v>31</v>
      </c>
      <c r="B68" s="1269" t="s">
        <v>5882</v>
      </c>
      <c r="C68" s="81" t="s">
        <v>158</v>
      </c>
      <c r="D68" s="82" t="s">
        <v>96</v>
      </c>
      <c r="E68" s="83">
        <v>1</v>
      </c>
      <c r="F68" s="84">
        <v>0</v>
      </c>
      <c r="G68" s="85">
        <f t="shared" si="5"/>
        <v>0</v>
      </c>
      <c r="H68" s="78"/>
      <c r="I68" s="78"/>
    </row>
    <row r="69" spans="1:9" ht="22.5" x14ac:dyDescent="0.2">
      <c r="A69" s="79">
        <f t="shared" si="1"/>
        <v>32</v>
      </c>
      <c r="B69" s="1269" t="s">
        <v>5883</v>
      </c>
      <c r="C69" s="81" t="s">
        <v>5855</v>
      </c>
      <c r="D69" s="82" t="s">
        <v>96</v>
      </c>
      <c r="E69" s="83">
        <v>1</v>
      </c>
      <c r="F69" s="84">
        <v>0</v>
      </c>
      <c r="G69" s="85">
        <f t="shared" si="5"/>
        <v>0</v>
      </c>
      <c r="H69" s="78"/>
      <c r="I69" s="78"/>
    </row>
    <row r="70" spans="1:9" ht="33.75" x14ac:dyDescent="0.2">
      <c r="A70" s="79">
        <f t="shared" si="1"/>
        <v>33</v>
      </c>
      <c r="B70" s="1269" t="s">
        <v>5884</v>
      </c>
      <c r="C70" s="81" t="s">
        <v>161</v>
      </c>
      <c r="D70" s="82" t="s">
        <v>96</v>
      </c>
      <c r="E70" s="83">
        <v>1</v>
      </c>
      <c r="F70" s="84">
        <v>0</v>
      </c>
      <c r="G70" s="85">
        <f t="shared" si="5"/>
        <v>0</v>
      </c>
      <c r="H70" s="78"/>
      <c r="I70" s="78"/>
    </row>
    <row r="71" spans="1:9" ht="22.5" x14ac:dyDescent="0.2">
      <c r="A71" s="79">
        <f t="shared" si="1"/>
        <v>34</v>
      </c>
      <c r="B71" s="1269" t="s">
        <v>5885</v>
      </c>
      <c r="C71" s="81" t="s">
        <v>163</v>
      </c>
      <c r="D71" s="82" t="s">
        <v>96</v>
      </c>
      <c r="E71" s="83">
        <v>1</v>
      </c>
      <c r="F71" s="84">
        <v>0</v>
      </c>
      <c r="G71" s="85">
        <f t="shared" si="5"/>
        <v>0</v>
      </c>
      <c r="H71" s="78"/>
      <c r="I71" s="78"/>
    </row>
    <row r="72" spans="1:9" x14ac:dyDescent="0.2">
      <c r="A72" s="79">
        <f t="shared" si="1"/>
        <v>35</v>
      </c>
      <c r="B72" s="1269" t="s">
        <v>5886</v>
      </c>
      <c r="C72" s="81" t="s">
        <v>5852</v>
      </c>
      <c r="D72" s="82" t="s">
        <v>5854</v>
      </c>
      <c r="E72" s="83">
        <v>18</v>
      </c>
      <c r="F72" s="84">
        <v>0</v>
      </c>
      <c r="G72" s="85">
        <f t="shared" si="5"/>
        <v>0</v>
      </c>
      <c r="H72" s="78"/>
      <c r="I72" s="78"/>
    </row>
    <row r="73" spans="1:9" x14ac:dyDescent="0.2">
      <c r="A73" s="79">
        <f t="shared" si="1"/>
        <v>36</v>
      </c>
      <c r="B73" s="1269" t="s">
        <v>5887</v>
      </c>
      <c r="C73" s="81" t="s">
        <v>164</v>
      </c>
      <c r="D73" s="82" t="s">
        <v>96</v>
      </c>
      <c r="E73" s="83">
        <v>1</v>
      </c>
      <c r="F73" s="84">
        <v>0</v>
      </c>
      <c r="G73" s="85">
        <f t="shared" si="5"/>
        <v>0</v>
      </c>
      <c r="H73" s="78"/>
      <c r="I73" s="78"/>
    </row>
    <row r="74" spans="1:9" ht="33.75" x14ac:dyDescent="0.2">
      <c r="A74" s="79">
        <f t="shared" si="1"/>
        <v>37</v>
      </c>
      <c r="B74" s="1269" t="s">
        <v>5888</v>
      </c>
      <c r="C74" s="81" t="s">
        <v>165</v>
      </c>
      <c r="D74" s="82" t="s">
        <v>96</v>
      </c>
      <c r="E74" s="83">
        <v>1</v>
      </c>
      <c r="F74" s="84">
        <v>0</v>
      </c>
      <c r="G74" s="85">
        <f t="shared" si="5"/>
        <v>0</v>
      </c>
      <c r="H74" s="78"/>
      <c r="I74" s="78"/>
    </row>
    <row r="75" spans="1:9" ht="22.5" x14ac:dyDescent="0.2">
      <c r="A75" s="79">
        <f t="shared" si="1"/>
        <v>38</v>
      </c>
      <c r="B75" s="1269" t="s">
        <v>5889</v>
      </c>
      <c r="C75" s="81" t="s">
        <v>166</v>
      </c>
      <c r="D75" s="82" t="s">
        <v>5854</v>
      </c>
      <c r="E75" s="83">
        <v>18</v>
      </c>
      <c r="F75" s="84">
        <v>0</v>
      </c>
      <c r="G75" s="85">
        <f t="shared" si="5"/>
        <v>0</v>
      </c>
      <c r="H75" s="78"/>
      <c r="I75" s="78"/>
    </row>
    <row r="76" spans="1:9" ht="33.75" x14ac:dyDescent="0.2">
      <c r="A76" s="79">
        <f t="shared" si="1"/>
        <v>39</v>
      </c>
      <c r="B76" s="1269" t="s">
        <v>5890</v>
      </c>
      <c r="C76" s="81" t="s">
        <v>167</v>
      </c>
      <c r="D76" s="82" t="s">
        <v>96</v>
      </c>
      <c r="E76" s="83">
        <v>1</v>
      </c>
      <c r="F76" s="84">
        <v>0</v>
      </c>
      <c r="G76" s="85">
        <f t="shared" si="5"/>
        <v>0</v>
      </c>
      <c r="H76" s="78"/>
      <c r="I76" s="78"/>
    </row>
    <row r="77" spans="1:9" x14ac:dyDescent="0.2">
      <c r="A77" s="79">
        <f t="shared" si="1"/>
        <v>40</v>
      </c>
      <c r="B77" s="1269" t="s">
        <v>5891</v>
      </c>
      <c r="C77" s="81" t="s">
        <v>5871</v>
      </c>
      <c r="D77" s="82" t="s">
        <v>135</v>
      </c>
      <c r="E77" s="83">
        <v>100</v>
      </c>
      <c r="F77" s="84">
        <v>0</v>
      </c>
      <c r="G77" s="1242">
        <f t="shared" si="5"/>
        <v>0</v>
      </c>
      <c r="H77" s="78"/>
      <c r="I77" s="78"/>
    </row>
    <row r="78" spans="1:9" ht="22.5" x14ac:dyDescent="0.2">
      <c r="A78" s="79">
        <f t="shared" si="1"/>
        <v>41</v>
      </c>
      <c r="B78" s="1269" t="s">
        <v>5892</v>
      </c>
      <c r="C78" s="81" t="s">
        <v>168</v>
      </c>
      <c r="D78" s="82" t="s">
        <v>135</v>
      </c>
      <c r="E78" s="83">
        <v>70</v>
      </c>
      <c r="F78" s="84">
        <v>0</v>
      </c>
      <c r="G78" s="1242">
        <f t="shared" ref="G78" si="6">E78*F78</f>
        <v>0</v>
      </c>
      <c r="H78" s="78"/>
      <c r="I78" s="78"/>
    </row>
    <row r="79" spans="1:9" ht="22.5" x14ac:dyDescent="0.2">
      <c r="A79" s="79">
        <f t="shared" si="1"/>
        <v>42</v>
      </c>
      <c r="B79" s="1269" t="s">
        <v>5893</v>
      </c>
      <c r="C79" s="81" t="s">
        <v>169</v>
      </c>
      <c r="D79" s="82" t="s">
        <v>96</v>
      </c>
      <c r="E79" s="83">
        <v>1</v>
      </c>
      <c r="F79" s="84">
        <v>0</v>
      </c>
      <c r="G79" s="85">
        <f t="shared" si="5"/>
        <v>0</v>
      </c>
      <c r="H79" s="78"/>
      <c r="I79" s="78"/>
    </row>
    <row r="80" spans="1:9" x14ac:dyDescent="0.2">
      <c r="A80" s="79">
        <f t="shared" si="1"/>
        <v>43</v>
      </c>
      <c r="B80" s="1269" t="s">
        <v>5894</v>
      </c>
      <c r="C80" s="81" t="s">
        <v>5895</v>
      </c>
      <c r="D80" s="82" t="s">
        <v>5854</v>
      </c>
      <c r="E80" s="83">
        <v>10</v>
      </c>
      <c r="F80" s="84">
        <v>0</v>
      </c>
      <c r="G80" s="85">
        <f t="shared" ref="G80" si="7">E80*F80</f>
        <v>0</v>
      </c>
      <c r="H80" s="78"/>
      <c r="I80" s="78"/>
    </row>
    <row r="81" spans="1:21" ht="24" customHeight="1" x14ac:dyDescent="0.25">
      <c r="A81" s="79"/>
      <c r="B81" s="1269"/>
      <c r="C81" s="1573" t="s">
        <v>5897</v>
      </c>
      <c r="D81" s="1554"/>
      <c r="E81" s="1554"/>
      <c r="F81" s="1554"/>
      <c r="G81" s="1555"/>
      <c r="H81" s="78"/>
      <c r="I81" s="78"/>
    </row>
    <row r="82" spans="1:21" ht="34.5" thickBot="1" x14ac:dyDescent="0.25">
      <c r="A82" s="89">
        <f>A80+1</f>
        <v>44</v>
      </c>
      <c r="B82" s="1271" t="s">
        <v>5896</v>
      </c>
      <c r="C82" s="90" t="s">
        <v>170</v>
      </c>
      <c r="D82" s="91" t="s">
        <v>135</v>
      </c>
      <c r="E82" s="92">
        <v>500</v>
      </c>
      <c r="F82" s="93">
        <v>0</v>
      </c>
      <c r="G82" s="94">
        <f t="shared" si="2"/>
        <v>0</v>
      </c>
      <c r="H82" s="78"/>
      <c r="I82" s="78"/>
      <c r="J82" s="95"/>
      <c r="K82" s="95"/>
      <c r="L82" s="95"/>
      <c r="M82" s="95"/>
      <c r="N82" s="95"/>
      <c r="O82" s="95"/>
      <c r="P82" s="95"/>
      <c r="Q82" s="95"/>
      <c r="R82" s="95"/>
    </row>
    <row r="83" spans="1:21" ht="13.5" thickBot="1" x14ac:dyDescent="0.25">
      <c r="A83" s="96"/>
      <c r="B83" s="97"/>
      <c r="C83" s="98"/>
      <c r="D83" s="99"/>
      <c r="E83" s="100"/>
      <c r="F83" s="101"/>
      <c r="G83" s="101"/>
      <c r="H83" s="78"/>
      <c r="I83" s="95"/>
      <c r="J83" s="95"/>
      <c r="K83" s="95"/>
      <c r="L83" s="95"/>
      <c r="M83" s="95"/>
      <c r="N83" s="95"/>
      <c r="O83" s="95"/>
      <c r="P83" s="95"/>
      <c r="Q83" s="95"/>
      <c r="R83" s="95"/>
    </row>
    <row r="84" spans="1:21" ht="15.75" thickBot="1" x14ac:dyDescent="0.3">
      <c r="A84" s="102"/>
      <c r="B84" s="103" t="s">
        <v>171</v>
      </c>
      <c r="C84" s="104" t="s">
        <v>172</v>
      </c>
      <c r="D84" s="105"/>
      <c r="E84" s="106"/>
      <c r="F84" s="106"/>
      <c r="G84" s="107">
        <f>G30+G8</f>
        <v>0</v>
      </c>
      <c r="H84" s="78"/>
      <c r="I84" s="108"/>
    </row>
    <row r="85" spans="1:21" x14ac:dyDescent="0.2">
      <c r="D85" s="52"/>
      <c r="H85" s="78"/>
    </row>
    <row r="86" spans="1:21" s="1275" customFormat="1" ht="24.95" customHeight="1" outlineLevel="1" x14ac:dyDescent="0.2">
      <c r="A86" s="1272"/>
      <c r="B86" s="1273"/>
      <c r="C86" s="1550"/>
      <c r="D86" s="1551"/>
      <c r="E86" s="1551"/>
      <c r="F86" s="1551"/>
      <c r="G86" s="1552"/>
      <c r="H86" s="1274"/>
      <c r="I86" s="1274"/>
      <c r="J86" s="1274"/>
      <c r="K86" s="1274"/>
      <c r="L86" s="1274"/>
      <c r="M86" s="1274"/>
      <c r="N86" s="1274"/>
      <c r="O86" s="1274"/>
      <c r="P86" s="1274"/>
      <c r="Q86" s="1274"/>
      <c r="R86" s="1274"/>
      <c r="S86" s="1274"/>
      <c r="T86" s="1274"/>
      <c r="U86" s="1274"/>
    </row>
    <row r="87" spans="1:21" x14ac:dyDescent="0.2">
      <c r="D87" s="52"/>
      <c r="H87" s="78"/>
    </row>
    <row r="88" spans="1:21" x14ac:dyDescent="0.2">
      <c r="D88" s="52"/>
      <c r="H88" s="78"/>
    </row>
    <row r="89" spans="1:21" x14ac:dyDescent="0.2">
      <c r="D89" s="52"/>
      <c r="H89" s="78"/>
    </row>
    <row r="90" spans="1:21" x14ac:dyDescent="0.2">
      <c r="D90" s="52"/>
      <c r="H90" s="78"/>
    </row>
    <row r="91" spans="1:21" x14ac:dyDescent="0.2">
      <c r="D91" s="52"/>
      <c r="H91" s="78"/>
    </row>
    <row r="92" spans="1:21" x14ac:dyDescent="0.2">
      <c r="D92" s="52"/>
      <c r="H92" s="78"/>
    </row>
    <row r="93" spans="1:21" x14ac:dyDescent="0.2">
      <c r="D93" s="52"/>
      <c r="H93" s="78"/>
    </row>
    <row r="94" spans="1:21" x14ac:dyDescent="0.2">
      <c r="D94" s="52"/>
      <c r="H94" s="78"/>
    </row>
    <row r="95" spans="1:21" x14ac:dyDescent="0.2">
      <c r="D95" s="52"/>
      <c r="H95" s="78"/>
    </row>
    <row r="96" spans="1:21" x14ac:dyDescent="0.2">
      <c r="D96" s="52"/>
      <c r="H96" s="78"/>
    </row>
    <row r="97" spans="4:8" x14ac:dyDescent="0.2">
      <c r="D97" s="52"/>
      <c r="H97" s="78"/>
    </row>
    <row r="98" spans="4:8" x14ac:dyDescent="0.2">
      <c r="D98" s="52"/>
      <c r="H98" s="78"/>
    </row>
    <row r="99" spans="4:8" x14ac:dyDescent="0.2">
      <c r="D99" s="52"/>
      <c r="H99" s="78"/>
    </row>
    <row r="100" spans="4:8" x14ac:dyDescent="0.2">
      <c r="D100" s="52"/>
      <c r="H100" s="78"/>
    </row>
    <row r="101" spans="4:8" x14ac:dyDescent="0.2">
      <c r="D101" s="52"/>
      <c r="H101" s="78"/>
    </row>
    <row r="102" spans="4:8" x14ac:dyDescent="0.2">
      <c r="D102" s="52"/>
      <c r="H102" s="78"/>
    </row>
    <row r="103" spans="4:8" x14ac:dyDescent="0.2">
      <c r="D103" s="52"/>
      <c r="H103" s="78"/>
    </row>
    <row r="104" spans="4:8" x14ac:dyDescent="0.2">
      <c r="D104" s="52"/>
      <c r="H104" s="78"/>
    </row>
    <row r="105" spans="4:8" x14ac:dyDescent="0.2">
      <c r="D105" s="52"/>
      <c r="H105" s="78"/>
    </row>
    <row r="106" spans="4:8" x14ac:dyDescent="0.2">
      <c r="D106" s="52"/>
      <c r="H106" s="78"/>
    </row>
    <row r="107" spans="4:8" x14ac:dyDescent="0.2">
      <c r="D107" s="52"/>
      <c r="H107" s="78"/>
    </row>
    <row r="108" spans="4:8" x14ac:dyDescent="0.2">
      <c r="D108" s="52"/>
      <c r="H108" s="78"/>
    </row>
    <row r="109" spans="4:8" x14ac:dyDescent="0.2">
      <c r="D109" s="52"/>
      <c r="H109" s="78"/>
    </row>
    <row r="110" spans="4:8" x14ac:dyDescent="0.2">
      <c r="D110" s="52"/>
      <c r="H110" s="78"/>
    </row>
    <row r="111" spans="4:8" x14ac:dyDescent="0.2">
      <c r="D111" s="52"/>
      <c r="H111" s="78"/>
    </row>
    <row r="112" spans="4:8" x14ac:dyDescent="0.2">
      <c r="D112" s="52"/>
      <c r="H112" s="78"/>
    </row>
    <row r="113" spans="4:8" x14ac:dyDescent="0.2">
      <c r="D113" s="52"/>
      <c r="H113" s="78"/>
    </row>
    <row r="114" spans="4:8" x14ac:dyDescent="0.2">
      <c r="D114" s="52"/>
      <c r="H114" s="78"/>
    </row>
    <row r="115" spans="4:8" x14ac:dyDescent="0.2">
      <c r="D115" s="52"/>
      <c r="H115" s="78"/>
    </row>
    <row r="116" spans="4:8" x14ac:dyDescent="0.2">
      <c r="D116" s="52"/>
      <c r="H116" s="78"/>
    </row>
    <row r="117" spans="4:8" x14ac:dyDescent="0.2">
      <c r="D117" s="52"/>
      <c r="H117" s="78"/>
    </row>
    <row r="118" spans="4:8" x14ac:dyDescent="0.2">
      <c r="D118" s="52"/>
      <c r="H118" s="78"/>
    </row>
    <row r="119" spans="4:8" x14ac:dyDescent="0.2">
      <c r="D119" s="52"/>
      <c r="H119" s="78"/>
    </row>
    <row r="120" spans="4:8" x14ac:dyDescent="0.2">
      <c r="D120" s="52"/>
      <c r="H120" s="78"/>
    </row>
    <row r="121" spans="4:8" x14ac:dyDescent="0.2">
      <c r="D121" s="52"/>
      <c r="H121" s="78"/>
    </row>
    <row r="122" spans="4:8" x14ac:dyDescent="0.2">
      <c r="D122" s="52"/>
      <c r="H122" s="78"/>
    </row>
    <row r="123" spans="4:8" x14ac:dyDescent="0.2">
      <c r="D123" s="52"/>
      <c r="H123" s="78"/>
    </row>
    <row r="124" spans="4:8" x14ac:dyDescent="0.2">
      <c r="D124" s="52"/>
      <c r="H124" s="78"/>
    </row>
    <row r="125" spans="4:8" x14ac:dyDescent="0.2">
      <c r="D125" s="52"/>
      <c r="H125" s="78"/>
    </row>
    <row r="126" spans="4:8" x14ac:dyDescent="0.2">
      <c r="D126" s="52"/>
      <c r="H126" s="78"/>
    </row>
    <row r="127" spans="4:8" x14ac:dyDescent="0.2">
      <c r="D127" s="52"/>
      <c r="H127" s="78"/>
    </row>
    <row r="128" spans="4:8" x14ac:dyDescent="0.2">
      <c r="D128" s="52"/>
      <c r="H128" s="78"/>
    </row>
    <row r="129" spans="4:8" x14ac:dyDescent="0.2">
      <c r="D129" s="52"/>
      <c r="H129" s="78"/>
    </row>
    <row r="130" spans="4:8" x14ac:dyDescent="0.2">
      <c r="D130" s="52"/>
      <c r="H130" s="78"/>
    </row>
    <row r="131" spans="4:8" x14ac:dyDescent="0.2">
      <c r="D131" s="52"/>
      <c r="H131" s="78"/>
    </row>
    <row r="132" spans="4:8" x14ac:dyDescent="0.2">
      <c r="D132" s="52"/>
      <c r="H132" s="78"/>
    </row>
    <row r="133" spans="4:8" x14ac:dyDescent="0.2">
      <c r="D133" s="52"/>
      <c r="H133" s="78"/>
    </row>
    <row r="134" spans="4:8" x14ac:dyDescent="0.2">
      <c r="D134" s="52"/>
      <c r="H134" s="78"/>
    </row>
    <row r="135" spans="4:8" x14ac:dyDescent="0.2">
      <c r="D135" s="52"/>
      <c r="H135" s="78"/>
    </row>
    <row r="136" spans="4:8" x14ac:dyDescent="0.2">
      <c r="D136" s="52"/>
      <c r="H136" s="78"/>
    </row>
    <row r="137" spans="4:8" x14ac:dyDescent="0.2">
      <c r="D137" s="52"/>
      <c r="H137" s="78"/>
    </row>
    <row r="138" spans="4:8" x14ac:dyDescent="0.2">
      <c r="D138" s="52"/>
      <c r="H138" s="78"/>
    </row>
    <row r="139" spans="4:8" x14ac:dyDescent="0.2">
      <c r="D139" s="52"/>
      <c r="H139" s="78"/>
    </row>
    <row r="140" spans="4:8" x14ac:dyDescent="0.2">
      <c r="D140" s="52"/>
      <c r="H140" s="78"/>
    </row>
    <row r="141" spans="4:8" x14ac:dyDescent="0.2">
      <c r="D141" s="52"/>
      <c r="H141" s="78"/>
    </row>
    <row r="142" spans="4:8" x14ac:dyDescent="0.2">
      <c r="D142" s="52"/>
      <c r="H142" s="78"/>
    </row>
    <row r="143" spans="4:8" x14ac:dyDescent="0.2">
      <c r="D143" s="52"/>
      <c r="H143" s="78"/>
    </row>
    <row r="144" spans="4:8" x14ac:dyDescent="0.2">
      <c r="D144" s="52"/>
      <c r="H144" s="78"/>
    </row>
    <row r="145" spans="4:8" x14ac:dyDescent="0.2">
      <c r="D145" s="52"/>
      <c r="H145" s="78"/>
    </row>
    <row r="146" spans="4:8" x14ac:dyDescent="0.2">
      <c r="D146" s="52"/>
      <c r="H146" s="78"/>
    </row>
    <row r="147" spans="4:8" x14ac:dyDescent="0.2">
      <c r="D147" s="52"/>
      <c r="H147" s="78"/>
    </row>
    <row r="148" spans="4:8" x14ac:dyDescent="0.2">
      <c r="D148" s="52"/>
      <c r="H148" s="78"/>
    </row>
    <row r="149" spans="4:8" x14ac:dyDescent="0.2">
      <c r="D149" s="52"/>
      <c r="H149" s="78"/>
    </row>
    <row r="150" spans="4:8" x14ac:dyDescent="0.2">
      <c r="D150" s="52"/>
      <c r="H150" s="78"/>
    </row>
    <row r="151" spans="4:8" x14ac:dyDescent="0.2">
      <c r="D151" s="52"/>
      <c r="H151" s="78"/>
    </row>
    <row r="152" spans="4:8" x14ac:dyDescent="0.2">
      <c r="D152" s="52"/>
      <c r="H152" s="78"/>
    </row>
    <row r="153" spans="4:8" x14ac:dyDescent="0.2">
      <c r="D153" s="52"/>
      <c r="H153" s="78"/>
    </row>
    <row r="154" spans="4:8" x14ac:dyDescent="0.2">
      <c r="D154" s="52"/>
      <c r="H154" s="78"/>
    </row>
    <row r="155" spans="4:8" x14ac:dyDescent="0.2">
      <c r="D155" s="52"/>
      <c r="H155" s="78"/>
    </row>
    <row r="156" spans="4:8" x14ac:dyDescent="0.2">
      <c r="D156" s="52"/>
      <c r="H156" s="78"/>
    </row>
    <row r="157" spans="4:8" x14ac:dyDescent="0.2">
      <c r="D157" s="52"/>
      <c r="H157" s="78"/>
    </row>
    <row r="158" spans="4:8" x14ac:dyDescent="0.2">
      <c r="D158" s="52"/>
      <c r="H158" s="78"/>
    </row>
    <row r="159" spans="4:8" x14ac:dyDescent="0.2">
      <c r="D159" s="52"/>
      <c r="H159" s="78"/>
    </row>
    <row r="160" spans="4:8" x14ac:dyDescent="0.2">
      <c r="D160" s="52"/>
      <c r="H160" s="78"/>
    </row>
    <row r="161" spans="4:8" x14ac:dyDescent="0.2">
      <c r="D161" s="52"/>
      <c r="H161" s="78"/>
    </row>
    <row r="162" spans="4:8" x14ac:dyDescent="0.2">
      <c r="D162" s="52"/>
      <c r="H162" s="78"/>
    </row>
    <row r="163" spans="4:8" x14ac:dyDescent="0.2">
      <c r="D163" s="52"/>
      <c r="H163" s="78"/>
    </row>
    <row r="164" spans="4:8" x14ac:dyDescent="0.2">
      <c r="D164" s="52"/>
      <c r="H164" s="78"/>
    </row>
    <row r="165" spans="4:8" x14ac:dyDescent="0.2">
      <c r="D165" s="52"/>
      <c r="H165" s="78"/>
    </row>
    <row r="166" spans="4:8" x14ac:dyDescent="0.2">
      <c r="D166" s="52"/>
      <c r="H166" s="78"/>
    </row>
    <row r="167" spans="4:8" x14ac:dyDescent="0.2">
      <c r="D167" s="52"/>
      <c r="H167" s="78"/>
    </row>
    <row r="168" spans="4:8" x14ac:dyDescent="0.2">
      <c r="D168" s="52"/>
      <c r="H168" s="78"/>
    </row>
    <row r="169" spans="4:8" x14ac:dyDescent="0.2">
      <c r="D169" s="52"/>
      <c r="H169" s="78"/>
    </row>
    <row r="170" spans="4:8" x14ac:dyDescent="0.2">
      <c r="D170" s="52"/>
      <c r="H170" s="78"/>
    </row>
    <row r="171" spans="4:8" x14ac:dyDescent="0.2">
      <c r="D171" s="52"/>
      <c r="H171" s="78"/>
    </row>
    <row r="172" spans="4:8" x14ac:dyDescent="0.2">
      <c r="D172" s="52"/>
      <c r="H172" s="78"/>
    </row>
    <row r="173" spans="4:8" x14ac:dyDescent="0.2">
      <c r="D173" s="52"/>
      <c r="H173" s="78"/>
    </row>
    <row r="174" spans="4:8" x14ac:dyDescent="0.2">
      <c r="D174" s="52"/>
      <c r="H174" s="78"/>
    </row>
    <row r="175" spans="4:8" x14ac:dyDescent="0.2">
      <c r="D175" s="52"/>
      <c r="H175" s="78"/>
    </row>
    <row r="176" spans="4:8" x14ac:dyDescent="0.2">
      <c r="D176" s="52"/>
      <c r="H176" s="78"/>
    </row>
    <row r="177" spans="4:8" x14ac:dyDescent="0.2">
      <c r="D177" s="52"/>
      <c r="H177" s="78"/>
    </row>
    <row r="178" spans="4:8" x14ac:dyDescent="0.2">
      <c r="D178" s="52"/>
      <c r="H178" s="78"/>
    </row>
    <row r="179" spans="4:8" x14ac:dyDescent="0.2">
      <c r="D179" s="52"/>
      <c r="H179" s="78"/>
    </row>
    <row r="180" spans="4:8" x14ac:dyDescent="0.2">
      <c r="D180" s="52"/>
      <c r="H180" s="78"/>
    </row>
    <row r="181" spans="4:8" x14ac:dyDescent="0.2">
      <c r="D181" s="52"/>
      <c r="H181" s="78"/>
    </row>
    <row r="182" spans="4:8" x14ac:dyDescent="0.2">
      <c r="D182" s="52"/>
      <c r="H182" s="78"/>
    </row>
    <row r="183" spans="4:8" x14ac:dyDescent="0.2">
      <c r="D183" s="52"/>
      <c r="H183" s="78"/>
    </row>
    <row r="184" spans="4:8" x14ac:dyDescent="0.2">
      <c r="D184" s="52"/>
      <c r="H184" s="78"/>
    </row>
    <row r="185" spans="4:8" x14ac:dyDescent="0.2">
      <c r="D185" s="52"/>
      <c r="H185" s="78"/>
    </row>
    <row r="186" spans="4:8" x14ac:dyDescent="0.2">
      <c r="D186" s="52"/>
      <c r="H186" s="78"/>
    </row>
    <row r="187" spans="4:8" x14ac:dyDescent="0.2">
      <c r="D187" s="52"/>
      <c r="H187" s="78"/>
    </row>
    <row r="188" spans="4:8" x14ac:dyDescent="0.2">
      <c r="D188" s="52"/>
      <c r="H188" s="78"/>
    </row>
    <row r="189" spans="4:8" x14ac:dyDescent="0.2">
      <c r="D189" s="52"/>
      <c r="H189" s="78"/>
    </row>
    <row r="190" spans="4:8" x14ac:dyDescent="0.2">
      <c r="D190" s="52"/>
      <c r="H190" s="78"/>
    </row>
    <row r="191" spans="4:8" x14ac:dyDescent="0.2">
      <c r="D191" s="52"/>
      <c r="H191" s="78"/>
    </row>
    <row r="192" spans="4:8" x14ac:dyDescent="0.2">
      <c r="D192" s="52"/>
      <c r="H192" s="78"/>
    </row>
    <row r="193" spans="4:8" x14ac:dyDescent="0.2">
      <c r="D193" s="52"/>
      <c r="H193" s="78"/>
    </row>
    <row r="194" spans="4:8" x14ac:dyDescent="0.2">
      <c r="D194" s="52"/>
      <c r="H194" s="78"/>
    </row>
    <row r="195" spans="4:8" x14ac:dyDescent="0.2">
      <c r="D195" s="52"/>
      <c r="H195" s="78"/>
    </row>
    <row r="196" spans="4:8" x14ac:dyDescent="0.2">
      <c r="D196" s="52"/>
      <c r="H196" s="78"/>
    </row>
    <row r="197" spans="4:8" x14ac:dyDescent="0.2">
      <c r="D197" s="52"/>
      <c r="H197" s="78"/>
    </row>
    <row r="198" spans="4:8" x14ac:dyDescent="0.2">
      <c r="D198" s="52"/>
      <c r="H198" s="78"/>
    </row>
    <row r="199" spans="4:8" x14ac:dyDescent="0.2">
      <c r="D199" s="52"/>
      <c r="H199" s="78"/>
    </row>
    <row r="200" spans="4:8" x14ac:dyDescent="0.2">
      <c r="D200" s="52"/>
      <c r="H200" s="78"/>
    </row>
    <row r="201" spans="4:8" x14ac:dyDescent="0.2">
      <c r="D201" s="52"/>
      <c r="H201" s="78"/>
    </row>
    <row r="202" spans="4:8" x14ac:dyDescent="0.2">
      <c r="D202" s="52"/>
      <c r="H202" s="78"/>
    </row>
    <row r="203" spans="4:8" x14ac:dyDescent="0.2">
      <c r="D203" s="52"/>
      <c r="H203" s="78"/>
    </row>
    <row r="204" spans="4:8" x14ac:dyDescent="0.2">
      <c r="D204" s="52"/>
      <c r="H204" s="78"/>
    </row>
    <row r="205" spans="4:8" x14ac:dyDescent="0.2">
      <c r="D205" s="52"/>
      <c r="H205" s="78"/>
    </row>
    <row r="206" spans="4:8" x14ac:dyDescent="0.2">
      <c r="D206" s="52"/>
      <c r="H206" s="78"/>
    </row>
    <row r="207" spans="4:8" x14ac:dyDescent="0.2">
      <c r="D207" s="52"/>
      <c r="H207" s="78"/>
    </row>
    <row r="208" spans="4:8" x14ac:dyDescent="0.2">
      <c r="D208" s="52"/>
      <c r="H208" s="78"/>
    </row>
    <row r="209" spans="4:8" x14ac:dyDescent="0.2">
      <c r="D209" s="52"/>
      <c r="H209" s="78"/>
    </row>
    <row r="210" spans="4:8" x14ac:dyDescent="0.2">
      <c r="D210" s="52"/>
      <c r="H210" s="78"/>
    </row>
    <row r="211" spans="4:8" x14ac:dyDescent="0.2">
      <c r="D211" s="52"/>
      <c r="H211" s="78"/>
    </row>
    <row r="212" spans="4:8" x14ac:dyDescent="0.2">
      <c r="D212" s="52"/>
      <c r="H212" s="78"/>
    </row>
    <row r="213" spans="4:8" x14ac:dyDescent="0.2">
      <c r="D213" s="52"/>
      <c r="H213" s="78"/>
    </row>
    <row r="214" spans="4:8" x14ac:dyDescent="0.2">
      <c r="D214" s="52"/>
      <c r="H214" s="78"/>
    </row>
    <row r="215" spans="4:8" x14ac:dyDescent="0.2">
      <c r="D215" s="52"/>
      <c r="H215" s="78"/>
    </row>
    <row r="216" spans="4:8" x14ac:dyDescent="0.2">
      <c r="D216" s="52"/>
      <c r="H216" s="78"/>
    </row>
    <row r="217" spans="4:8" x14ac:dyDescent="0.2">
      <c r="D217" s="52"/>
      <c r="H217" s="78"/>
    </row>
    <row r="218" spans="4:8" x14ac:dyDescent="0.2">
      <c r="D218" s="52"/>
      <c r="H218" s="78"/>
    </row>
    <row r="219" spans="4:8" x14ac:dyDescent="0.2">
      <c r="D219" s="52"/>
    </row>
    <row r="220" spans="4:8" x14ac:dyDescent="0.2">
      <c r="D220" s="52"/>
    </row>
    <row r="221" spans="4:8" x14ac:dyDescent="0.2">
      <c r="D221" s="52"/>
    </row>
    <row r="222" spans="4:8" x14ac:dyDescent="0.2">
      <c r="D222" s="52"/>
    </row>
    <row r="223" spans="4:8" x14ac:dyDescent="0.2">
      <c r="D223" s="52"/>
    </row>
    <row r="224" spans="4:8" x14ac:dyDescent="0.2">
      <c r="D224" s="52"/>
    </row>
    <row r="225" spans="4:4" x14ac:dyDescent="0.2">
      <c r="D225" s="52"/>
    </row>
    <row r="226" spans="4:4" x14ac:dyDescent="0.2">
      <c r="D226" s="52"/>
    </row>
    <row r="227" spans="4:4" x14ac:dyDescent="0.2">
      <c r="D227" s="52"/>
    </row>
    <row r="228" spans="4:4" x14ac:dyDescent="0.2">
      <c r="D228" s="52"/>
    </row>
    <row r="229" spans="4:4" x14ac:dyDescent="0.2">
      <c r="D229" s="52"/>
    </row>
    <row r="230" spans="4:4" x14ac:dyDescent="0.2">
      <c r="D230" s="52"/>
    </row>
    <row r="231" spans="4:4" x14ac:dyDescent="0.2">
      <c r="D231" s="52"/>
    </row>
    <row r="232" spans="4:4" x14ac:dyDescent="0.2">
      <c r="D232" s="52"/>
    </row>
    <row r="233" spans="4:4" x14ac:dyDescent="0.2">
      <c r="D233" s="52"/>
    </row>
    <row r="234" spans="4:4" x14ac:dyDescent="0.2">
      <c r="D234" s="52"/>
    </row>
    <row r="235" spans="4:4" x14ac:dyDescent="0.2">
      <c r="D235" s="52"/>
    </row>
    <row r="236" spans="4:4" x14ac:dyDescent="0.2">
      <c r="D236" s="52"/>
    </row>
    <row r="237" spans="4:4" x14ac:dyDescent="0.2">
      <c r="D237" s="52"/>
    </row>
    <row r="238" spans="4:4" x14ac:dyDescent="0.2">
      <c r="D238" s="52"/>
    </row>
    <row r="239" spans="4:4" x14ac:dyDescent="0.2">
      <c r="D239" s="52"/>
    </row>
    <row r="240" spans="4:4" x14ac:dyDescent="0.2">
      <c r="D240" s="52"/>
    </row>
    <row r="241" spans="4:4" x14ac:dyDescent="0.2">
      <c r="D241" s="52"/>
    </row>
    <row r="242" spans="4:4" x14ac:dyDescent="0.2">
      <c r="D242" s="52"/>
    </row>
    <row r="243" spans="4:4" x14ac:dyDescent="0.2">
      <c r="D243" s="52"/>
    </row>
    <row r="244" spans="4:4" x14ac:dyDescent="0.2">
      <c r="D244" s="52"/>
    </row>
    <row r="245" spans="4:4" x14ac:dyDescent="0.2">
      <c r="D245" s="52"/>
    </row>
    <row r="246" spans="4:4" x14ac:dyDescent="0.2">
      <c r="D246" s="52"/>
    </row>
    <row r="247" spans="4:4" x14ac:dyDescent="0.2">
      <c r="D247" s="52"/>
    </row>
    <row r="248" spans="4:4" x14ac:dyDescent="0.2">
      <c r="D248" s="52"/>
    </row>
    <row r="249" spans="4:4" x14ac:dyDescent="0.2">
      <c r="D249" s="52"/>
    </row>
    <row r="250" spans="4:4" x14ac:dyDescent="0.2">
      <c r="D250" s="52"/>
    </row>
    <row r="251" spans="4:4" x14ac:dyDescent="0.2">
      <c r="D251" s="52"/>
    </row>
    <row r="252" spans="4:4" x14ac:dyDescent="0.2">
      <c r="D252" s="52"/>
    </row>
    <row r="253" spans="4:4" x14ac:dyDescent="0.2">
      <c r="D253" s="52"/>
    </row>
    <row r="254" spans="4:4" x14ac:dyDescent="0.2">
      <c r="D254" s="52"/>
    </row>
    <row r="255" spans="4:4" x14ac:dyDescent="0.2">
      <c r="D255" s="52"/>
    </row>
    <row r="256" spans="4:4" x14ac:dyDescent="0.2">
      <c r="D256" s="52"/>
    </row>
    <row r="257" spans="4:4" x14ac:dyDescent="0.2">
      <c r="D257" s="52"/>
    </row>
    <row r="258" spans="4:4" x14ac:dyDescent="0.2">
      <c r="D258" s="52"/>
    </row>
    <row r="259" spans="4:4" x14ac:dyDescent="0.2">
      <c r="D259" s="52"/>
    </row>
    <row r="260" spans="4:4" x14ac:dyDescent="0.2">
      <c r="D260" s="52"/>
    </row>
    <row r="261" spans="4:4" x14ac:dyDescent="0.2">
      <c r="D261" s="52"/>
    </row>
    <row r="262" spans="4:4" x14ac:dyDescent="0.2">
      <c r="D262" s="52"/>
    </row>
    <row r="263" spans="4:4" x14ac:dyDescent="0.2">
      <c r="D263" s="52"/>
    </row>
    <row r="264" spans="4:4" x14ac:dyDescent="0.2">
      <c r="D264" s="52"/>
    </row>
    <row r="265" spans="4:4" x14ac:dyDescent="0.2">
      <c r="D265" s="52"/>
    </row>
    <row r="266" spans="4:4" x14ac:dyDescent="0.2">
      <c r="D266" s="52"/>
    </row>
    <row r="267" spans="4:4" x14ac:dyDescent="0.2">
      <c r="D267" s="52"/>
    </row>
    <row r="268" spans="4:4" x14ac:dyDescent="0.2">
      <c r="D268" s="52"/>
    </row>
    <row r="269" spans="4:4" x14ac:dyDescent="0.2">
      <c r="D269" s="52"/>
    </row>
    <row r="270" spans="4:4" x14ac:dyDescent="0.2">
      <c r="D270" s="52"/>
    </row>
    <row r="271" spans="4:4" x14ac:dyDescent="0.2">
      <c r="D271" s="52"/>
    </row>
    <row r="272" spans="4:4" x14ac:dyDescent="0.2">
      <c r="D272" s="52"/>
    </row>
    <row r="273" spans="4:4" x14ac:dyDescent="0.2">
      <c r="D273" s="52"/>
    </row>
    <row r="274" spans="4:4" x14ac:dyDescent="0.2">
      <c r="D274" s="52"/>
    </row>
    <row r="275" spans="4:4" x14ac:dyDescent="0.2">
      <c r="D275" s="52"/>
    </row>
    <row r="276" spans="4:4" x14ac:dyDescent="0.2">
      <c r="D276" s="52"/>
    </row>
    <row r="277" spans="4:4" x14ac:dyDescent="0.2">
      <c r="D277" s="52"/>
    </row>
    <row r="278" spans="4:4" x14ac:dyDescent="0.2">
      <c r="D278" s="52"/>
    </row>
    <row r="279" spans="4:4" x14ac:dyDescent="0.2">
      <c r="D279" s="52"/>
    </row>
    <row r="280" spans="4:4" x14ac:dyDescent="0.2">
      <c r="D280" s="52"/>
    </row>
    <row r="281" spans="4:4" x14ac:dyDescent="0.2">
      <c r="D281" s="52"/>
    </row>
    <row r="282" spans="4:4" x14ac:dyDescent="0.2">
      <c r="D282" s="52"/>
    </row>
    <row r="283" spans="4:4" x14ac:dyDescent="0.2">
      <c r="D283" s="52"/>
    </row>
    <row r="284" spans="4:4" x14ac:dyDescent="0.2">
      <c r="D284" s="52"/>
    </row>
    <row r="285" spans="4:4" x14ac:dyDescent="0.2">
      <c r="D285" s="52"/>
    </row>
    <row r="286" spans="4:4" x14ac:dyDescent="0.2">
      <c r="D286" s="52"/>
    </row>
    <row r="287" spans="4:4" x14ac:dyDescent="0.2">
      <c r="D287" s="52"/>
    </row>
    <row r="288" spans="4:4" x14ac:dyDescent="0.2">
      <c r="D288" s="52"/>
    </row>
    <row r="289" spans="4:4" x14ac:dyDescent="0.2">
      <c r="D289" s="52"/>
    </row>
    <row r="290" spans="4:4" x14ac:dyDescent="0.2">
      <c r="D290" s="52"/>
    </row>
    <row r="291" spans="4:4" x14ac:dyDescent="0.2">
      <c r="D291" s="52"/>
    </row>
    <row r="292" spans="4:4" x14ac:dyDescent="0.2">
      <c r="D292" s="52"/>
    </row>
    <row r="293" spans="4:4" x14ac:dyDescent="0.2">
      <c r="D293" s="52"/>
    </row>
    <row r="294" spans="4:4" x14ac:dyDescent="0.2">
      <c r="D294" s="52"/>
    </row>
    <row r="295" spans="4:4" x14ac:dyDescent="0.2">
      <c r="D295" s="52"/>
    </row>
    <row r="296" spans="4:4" x14ac:dyDescent="0.2">
      <c r="D296" s="52"/>
    </row>
    <row r="297" spans="4:4" x14ac:dyDescent="0.2">
      <c r="D297" s="52"/>
    </row>
    <row r="298" spans="4:4" x14ac:dyDescent="0.2">
      <c r="D298" s="52"/>
    </row>
    <row r="299" spans="4:4" x14ac:dyDescent="0.2">
      <c r="D299" s="52"/>
    </row>
    <row r="300" spans="4:4" x14ac:dyDescent="0.2">
      <c r="D300" s="52"/>
    </row>
    <row r="301" spans="4:4" x14ac:dyDescent="0.2">
      <c r="D301" s="52"/>
    </row>
    <row r="302" spans="4:4" x14ac:dyDescent="0.2">
      <c r="D302" s="52"/>
    </row>
    <row r="303" spans="4:4" x14ac:dyDescent="0.2">
      <c r="D303" s="52"/>
    </row>
    <row r="304" spans="4:4" x14ac:dyDescent="0.2">
      <c r="D304" s="52"/>
    </row>
    <row r="305" spans="4:4" x14ac:dyDescent="0.2">
      <c r="D305" s="52"/>
    </row>
    <row r="306" spans="4:4" x14ac:dyDescent="0.2">
      <c r="D306" s="52"/>
    </row>
    <row r="307" spans="4:4" x14ac:dyDescent="0.2">
      <c r="D307" s="52"/>
    </row>
    <row r="308" spans="4:4" x14ac:dyDescent="0.2">
      <c r="D308" s="52"/>
    </row>
    <row r="309" spans="4:4" x14ac:dyDescent="0.2">
      <c r="D309" s="52"/>
    </row>
    <row r="310" spans="4:4" x14ac:dyDescent="0.2">
      <c r="D310" s="52"/>
    </row>
    <row r="311" spans="4:4" x14ac:dyDescent="0.2">
      <c r="D311" s="52"/>
    </row>
    <row r="312" spans="4:4" x14ac:dyDescent="0.2">
      <c r="D312" s="52"/>
    </row>
    <row r="313" spans="4:4" x14ac:dyDescent="0.2">
      <c r="D313" s="52"/>
    </row>
    <row r="314" spans="4:4" x14ac:dyDescent="0.2">
      <c r="D314" s="52"/>
    </row>
    <row r="315" spans="4:4" x14ac:dyDescent="0.2">
      <c r="D315" s="52"/>
    </row>
    <row r="316" spans="4:4" x14ac:dyDescent="0.2">
      <c r="D316" s="52"/>
    </row>
    <row r="317" spans="4:4" x14ac:dyDescent="0.2">
      <c r="D317" s="52"/>
    </row>
    <row r="318" spans="4:4" x14ac:dyDescent="0.2">
      <c r="D318" s="52"/>
    </row>
    <row r="319" spans="4:4" x14ac:dyDescent="0.2">
      <c r="D319" s="52"/>
    </row>
    <row r="320" spans="4:4" x14ac:dyDescent="0.2">
      <c r="D320" s="52"/>
    </row>
    <row r="321" spans="4:4" x14ac:dyDescent="0.2">
      <c r="D321" s="52"/>
    </row>
    <row r="322" spans="4:4" x14ac:dyDescent="0.2">
      <c r="D322" s="52"/>
    </row>
    <row r="323" spans="4:4" x14ac:dyDescent="0.2">
      <c r="D323" s="52"/>
    </row>
    <row r="324" spans="4:4" x14ac:dyDescent="0.2">
      <c r="D324" s="52"/>
    </row>
    <row r="325" spans="4:4" x14ac:dyDescent="0.2">
      <c r="D325" s="52"/>
    </row>
    <row r="326" spans="4:4" x14ac:dyDescent="0.2">
      <c r="D326" s="52"/>
    </row>
    <row r="327" spans="4:4" x14ac:dyDescent="0.2">
      <c r="D327" s="52"/>
    </row>
    <row r="328" spans="4:4" x14ac:dyDescent="0.2">
      <c r="D328" s="52"/>
    </row>
    <row r="329" spans="4:4" x14ac:dyDescent="0.2">
      <c r="D329" s="52"/>
    </row>
    <row r="330" spans="4:4" x14ac:dyDescent="0.2">
      <c r="D330" s="52"/>
    </row>
    <row r="331" spans="4:4" x14ac:dyDescent="0.2">
      <c r="D331" s="52"/>
    </row>
    <row r="332" spans="4:4" x14ac:dyDescent="0.2">
      <c r="D332" s="52"/>
    </row>
    <row r="333" spans="4:4" x14ac:dyDescent="0.2">
      <c r="D333" s="52"/>
    </row>
    <row r="334" spans="4:4" x14ac:dyDescent="0.2">
      <c r="D334" s="52"/>
    </row>
    <row r="335" spans="4:4" x14ac:dyDescent="0.2">
      <c r="D335" s="52"/>
    </row>
    <row r="336" spans="4:4" x14ac:dyDescent="0.2">
      <c r="D336" s="52"/>
    </row>
    <row r="337" spans="4:4" x14ac:dyDescent="0.2">
      <c r="D337" s="52"/>
    </row>
    <row r="338" spans="4:4" x14ac:dyDescent="0.2">
      <c r="D338" s="52"/>
    </row>
    <row r="339" spans="4:4" x14ac:dyDescent="0.2">
      <c r="D339" s="52"/>
    </row>
    <row r="340" spans="4:4" x14ac:dyDescent="0.2">
      <c r="D340" s="52"/>
    </row>
    <row r="341" spans="4:4" x14ac:dyDescent="0.2">
      <c r="D341" s="52"/>
    </row>
    <row r="342" spans="4:4" x14ac:dyDescent="0.2">
      <c r="D342" s="52"/>
    </row>
    <row r="343" spans="4:4" x14ac:dyDescent="0.2">
      <c r="D343" s="52"/>
    </row>
    <row r="344" spans="4:4" x14ac:dyDescent="0.2">
      <c r="D344" s="52"/>
    </row>
    <row r="345" spans="4:4" x14ac:dyDescent="0.2">
      <c r="D345" s="52"/>
    </row>
    <row r="346" spans="4:4" x14ac:dyDescent="0.2">
      <c r="D346" s="52"/>
    </row>
    <row r="347" spans="4:4" x14ac:dyDescent="0.2">
      <c r="D347" s="52"/>
    </row>
    <row r="348" spans="4:4" x14ac:dyDescent="0.2">
      <c r="D348" s="52"/>
    </row>
    <row r="349" spans="4:4" x14ac:dyDescent="0.2">
      <c r="D349" s="52"/>
    </row>
    <row r="350" spans="4:4" x14ac:dyDescent="0.2">
      <c r="D350" s="52"/>
    </row>
    <row r="351" spans="4:4" x14ac:dyDescent="0.2">
      <c r="D351" s="52"/>
    </row>
    <row r="352" spans="4:4" x14ac:dyDescent="0.2">
      <c r="D352" s="52"/>
    </row>
    <row r="353" spans="4:4" x14ac:dyDescent="0.2">
      <c r="D353" s="52"/>
    </row>
    <row r="354" spans="4:4" x14ac:dyDescent="0.2">
      <c r="D354" s="52"/>
    </row>
    <row r="355" spans="4:4" x14ac:dyDescent="0.2">
      <c r="D355" s="52"/>
    </row>
    <row r="356" spans="4:4" x14ac:dyDescent="0.2">
      <c r="D356" s="52"/>
    </row>
    <row r="357" spans="4:4" x14ac:dyDescent="0.2">
      <c r="D357" s="52"/>
    </row>
    <row r="358" spans="4:4" x14ac:dyDescent="0.2">
      <c r="D358" s="52"/>
    </row>
    <row r="359" spans="4:4" x14ac:dyDescent="0.2">
      <c r="D359" s="52"/>
    </row>
    <row r="360" spans="4:4" x14ac:dyDescent="0.2">
      <c r="D360" s="52"/>
    </row>
    <row r="361" spans="4:4" x14ac:dyDescent="0.2">
      <c r="D361" s="52"/>
    </row>
    <row r="362" spans="4:4" x14ac:dyDescent="0.2">
      <c r="D362" s="52"/>
    </row>
    <row r="363" spans="4:4" x14ac:dyDescent="0.2">
      <c r="D363" s="52"/>
    </row>
    <row r="364" spans="4:4" x14ac:dyDescent="0.2">
      <c r="D364" s="52"/>
    </row>
    <row r="365" spans="4:4" x14ac:dyDescent="0.2">
      <c r="D365" s="52"/>
    </row>
    <row r="366" spans="4:4" x14ac:dyDescent="0.2">
      <c r="D366" s="52"/>
    </row>
    <row r="367" spans="4:4" x14ac:dyDescent="0.2">
      <c r="D367" s="52"/>
    </row>
    <row r="368" spans="4:4" x14ac:dyDescent="0.2">
      <c r="D368" s="52"/>
    </row>
    <row r="369" spans="4:4" x14ac:dyDescent="0.2">
      <c r="D369" s="52"/>
    </row>
    <row r="370" spans="4:4" x14ac:dyDescent="0.2">
      <c r="D370" s="52"/>
    </row>
    <row r="371" spans="4:4" x14ac:dyDescent="0.2">
      <c r="D371" s="52"/>
    </row>
    <row r="372" spans="4:4" x14ac:dyDescent="0.2">
      <c r="D372" s="52"/>
    </row>
    <row r="373" spans="4:4" x14ac:dyDescent="0.2">
      <c r="D373" s="52"/>
    </row>
    <row r="374" spans="4:4" x14ac:dyDescent="0.2">
      <c r="D374" s="52"/>
    </row>
    <row r="375" spans="4:4" x14ac:dyDescent="0.2">
      <c r="D375" s="52"/>
    </row>
    <row r="376" spans="4:4" x14ac:dyDescent="0.2">
      <c r="D376" s="52"/>
    </row>
    <row r="377" spans="4:4" x14ac:dyDescent="0.2">
      <c r="D377" s="52"/>
    </row>
    <row r="378" spans="4:4" x14ac:dyDescent="0.2">
      <c r="D378" s="52"/>
    </row>
    <row r="379" spans="4:4" x14ac:dyDescent="0.2">
      <c r="D379" s="52"/>
    </row>
    <row r="380" spans="4:4" x14ac:dyDescent="0.2">
      <c r="D380" s="52"/>
    </row>
    <row r="381" spans="4:4" x14ac:dyDescent="0.2">
      <c r="D381" s="52"/>
    </row>
    <row r="382" spans="4:4" x14ac:dyDescent="0.2">
      <c r="D382" s="52"/>
    </row>
    <row r="383" spans="4:4" x14ac:dyDescent="0.2">
      <c r="D383" s="52"/>
    </row>
    <row r="384" spans="4:4" x14ac:dyDescent="0.2">
      <c r="D384" s="52"/>
    </row>
    <row r="385" spans="4:4" x14ac:dyDescent="0.2">
      <c r="D385" s="52"/>
    </row>
    <row r="386" spans="4:4" x14ac:dyDescent="0.2">
      <c r="D386" s="52"/>
    </row>
    <row r="387" spans="4:4" x14ac:dyDescent="0.2">
      <c r="D387" s="52"/>
    </row>
    <row r="388" spans="4:4" x14ac:dyDescent="0.2">
      <c r="D388" s="52"/>
    </row>
    <row r="389" spans="4:4" x14ac:dyDescent="0.2">
      <c r="D389" s="52"/>
    </row>
    <row r="390" spans="4:4" x14ac:dyDescent="0.2">
      <c r="D390" s="52"/>
    </row>
    <row r="391" spans="4:4" x14ac:dyDescent="0.2">
      <c r="D391" s="52"/>
    </row>
    <row r="392" spans="4:4" x14ac:dyDescent="0.2">
      <c r="D392" s="52"/>
    </row>
    <row r="393" spans="4:4" x14ac:dyDescent="0.2">
      <c r="D393" s="52"/>
    </row>
    <row r="394" spans="4:4" x14ac:dyDescent="0.2">
      <c r="D394" s="52"/>
    </row>
    <row r="395" spans="4:4" x14ac:dyDescent="0.2">
      <c r="D395" s="52"/>
    </row>
    <row r="396" spans="4:4" x14ac:dyDescent="0.2">
      <c r="D396" s="52"/>
    </row>
    <row r="397" spans="4:4" x14ac:dyDescent="0.2">
      <c r="D397" s="52"/>
    </row>
    <row r="398" spans="4:4" x14ac:dyDescent="0.2">
      <c r="D398" s="52"/>
    </row>
    <row r="399" spans="4:4" x14ac:dyDescent="0.2">
      <c r="D399" s="52"/>
    </row>
    <row r="400" spans="4:4" x14ac:dyDescent="0.2">
      <c r="D400" s="52"/>
    </row>
    <row r="401" spans="4:4" x14ac:dyDescent="0.2">
      <c r="D401" s="52"/>
    </row>
    <row r="402" spans="4:4" x14ac:dyDescent="0.2">
      <c r="D402" s="52"/>
    </row>
    <row r="403" spans="4:4" x14ac:dyDescent="0.2">
      <c r="D403" s="52"/>
    </row>
    <row r="404" spans="4:4" x14ac:dyDescent="0.2">
      <c r="D404" s="52"/>
    </row>
    <row r="405" spans="4:4" x14ac:dyDescent="0.2">
      <c r="D405" s="52"/>
    </row>
    <row r="406" spans="4:4" x14ac:dyDescent="0.2">
      <c r="D406" s="52"/>
    </row>
    <row r="407" spans="4:4" x14ac:dyDescent="0.2">
      <c r="D407" s="52"/>
    </row>
    <row r="408" spans="4:4" x14ac:dyDescent="0.2">
      <c r="D408" s="52"/>
    </row>
    <row r="409" spans="4:4" x14ac:dyDescent="0.2">
      <c r="D409" s="52"/>
    </row>
    <row r="410" spans="4:4" x14ac:dyDescent="0.2">
      <c r="D410" s="52"/>
    </row>
    <row r="411" spans="4:4" x14ac:dyDescent="0.2">
      <c r="D411" s="52"/>
    </row>
    <row r="412" spans="4:4" x14ac:dyDescent="0.2">
      <c r="D412" s="52"/>
    </row>
    <row r="413" spans="4:4" x14ac:dyDescent="0.2">
      <c r="D413" s="52"/>
    </row>
    <row r="414" spans="4:4" x14ac:dyDescent="0.2">
      <c r="D414" s="52"/>
    </row>
    <row r="415" spans="4:4" x14ac:dyDescent="0.2">
      <c r="D415" s="52"/>
    </row>
    <row r="416" spans="4:4" x14ac:dyDescent="0.2">
      <c r="D416" s="52"/>
    </row>
    <row r="417" spans="4:4" x14ac:dyDescent="0.2">
      <c r="D417" s="52"/>
    </row>
    <row r="418" spans="4:4" x14ac:dyDescent="0.2">
      <c r="D418" s="52"/>
    </row>
    <row r="419" spans="4:4" x14ac:dyDescent="0.2">
      <c r="D419" s="52"/>
    </row>
    <row r="420" spans="4:4" x14ac:dyDescent="0.2">
      <c r="D420" s="52"/>
    </row>
    <row r="421" spans="4:4" x14ac:dyDescent="0.2">
      <c r="D421" s="52"/>
    </row>
    <row r="422" spans="4:4" x14ac:dyDescent="0.2">
      <c r="D422" s="52"/>
    </row>
    <row r="423" spans="4:4" x14ac:dyDescent="0.2">
      <c r="D423" s="52"/>
    </row>
    <row r="424" spans="4:4" x14ac:dyDescent="0.2">
      <c r="D424" s="52"/>
    </row>
    <row r="425" spans="4:4" x14ac:dyDescent="0.2">
      <c r="D425" s="52"/>
    </row>
    <row r="426" spans="4:4" x14ac:dyDescent="0.2">
      <c r="D426" s="52"/>
    </row>
    <row r="427" spans="4:4" x14ac:dyDescent="0.2">
      <c r="D427" s="52"/>
    </row>
    <row r="428" spans="4:4" x14ac:dyDescent="0.2">
      <c r="D428" s="52"/>
    </row>
    <row r="429" spans="4:4" x14ac:dyDescent="0.2">
      <c r="D429" s="52"/>
    </row>
    <row r="430" spans="4:4" x14ac:dyDescent="0.2">
      <c r="D430" s="52"/>
    </row>
    <row r="431" spans="4:4" x14ac:dyDescent="0.2">
      <c r="D431" s="52"/>
    </row>
    <row r="432" spans="4:4" x14ac:dyDescent="0.2">
      <c r="D432" s="52"/>
    </row>
    <row r="433" spans="4:4" x14ac:dyDescent="0.2">
      <c r="D433" s="52"/>
    </row>
    <row r="434" spans="4:4" x14ac:dyDescent="0.2">
      <c r="D434" s="52"/>
    </row>
    <row r="435" spans="4:4" x14ac:dyDescent="0.2">
      <c r="D435" s="52"/>
    </row>
    <row r="436" spans="4:4" x14ac:dyDescent="0.2">
      <c r="D436" s="52"/>
    </row>
    <row r="437" spans="4:4" x14ac:dyDescent="0.2">
      <c r="D437" s="52"/>
    </row>
    <row r="438" spans="4:4" x14ac:dyDescent="0.2">
      <c r="D438" s="52"/>
    </row>
    <row r="439" spans="4:4" x14ac:dyDescent="0.2">
      <c r="D439" s="52"/>
    </row>
    <row r="440" spans="4:4" x14ac:dyDescent="0.2">
      <c r="D440" s="52"/>
    </row>
    <row r="441" spans="4:4" x14ac:dyDescent="0.2">
      <c r="D441" s="52"/>
    </row>
    <row r="442" spans="4:4" x14ac:dyDescent="0.2">
      <c r="D442" s="52"/>
    </row>
    <row r="443" spans="4:4" x14ac:dyDescent="0.2">
      <c r="D443" s="52"/>
    </row>
    <row r="444" spans="4:4" x14ac:dyDescent="0.2">
      <c r="D444" s="52"/>
    </row>
    <row r="445" spans="4:4" x14ac:dyDescent="0.2">
      <c r="D445" s="52"/>
    </row>
    <row r="446" spans="4:4" x14ac:dyDescent="0.2">
      <c r="D446" s="52"/>
    </row>
    <row r="447" spans="4:4" x14ac:dyDescent="0.2">
      <c r="D447" s="52"/>
    </row>
    <row r="448" spans="4:4" x14ac:dyDescent="0.2">
      <c r="D448" s="52"/>
    </row>
    <row r="449" spans="4:4" x14ac:dyDescent="0.2">
      <c r="D449" s="52"/>
    </row>
    <row r="450" spans="4:4" x14ac:dyDescent="0.2">
      <c r="D450" s="52"/>
    </row>
    <row r="451" spans="4:4" x14ac:dyDescent="0.2">
      <c r="D451" s="52"/>
    </row>
    <row r="452" spans="4:4" x14ac:dyDescent="0.2">
      <c r="D452" s="52"/>
    </row>
    <row r="453" spans="4:4" x14ac:dyDescent="0.2">
      <c r="D453" s="52"/>
    </row>
    <row r="454" spans="4:4" x14ac:dyDescent="0.2">
      <c r="D454" s="52"/>
    </row>
    <row r="455" spans="4:4" x14ac:dyDescent="0.2">
      <c r="D455" s="52"/>
    </row>
    <row r="456" spans="4:4" x14ac:dyDescent="0.2">
      <c r="D456" s="52"/>
    </row>
    <row r="457" spans="4:4" x14ac:dyDescent="0.2">
      <c r="D457" s="52"/>
    </row>
    <row r="458" spans="4:4" x14ac:dyDescent="0.2">
      <c r="D458" s="52"/>
    </row>
    <row r="459" spans="4:4" x14ac:dyDescent="0.2">
      <c r="D459" s="52"/>
    </row>
    <row r="460" spans="4:4" x14ac:dyDescent="0.2">
      <c r="D460" s="52"/>
    </row>
    <row r="461" spans="4:4" x14ac:dyDescent="0.2">
      <c r="D461" s="52"/>
    </row>
    <row r="462" spans="4:4" x14ac:dyDescent="0.2">
      <c r="D462" s="52"/>
    </row>
    <row r="463" spans="4:4" x14ac:dyDescent="0.2">
      <c r="D463" s="52"/>
    </row>
    <row r="464" spans="4:4" x14ac:dyDescent="0.2">
      <c r="D464" s="52"/>
    </row>
    <row r="465" spans="4:4" x14ac:dyDescent="0.2">
      <c r="D465" s="52"/>
    </row>
    <row r="466" spans="4:4" x14ac:dyDescent="0.2">
      <c r="D466" s="52"/>
    </row>
    <row r="467" spans="4:4" x14ac:dyDescent="0.2">
      <c r="D467" s="52"/>
    </row>
    <row r="468" spans="4:4" x14ac:dyDescent="0.2">
      <c r="D468" s="52"/>
    </row>
    <row r="469" spans="4:4" x14ac:dyDescent="0.2">
      <c r="D469" s="52"/>
    </row>
    <row r="470" spans="4:4" x14ac:dyDescent="0.2">
      <c r="D470" s="52"/>
    </row>
    <row r="471" spans="4:4" x14ac:dyDescent="0.2">
      <c r="D471" s="52"/>
    </row>
    <row r="472" spans="4:4" x14ac:dyDescent="0.2">
      <c r="D472" s="52"/>
    </row>
    <row r="473" spans="4:4" x14ac:dyDescent="0.2">
      <c r="D473" s="52"/>
    </row>
    <row r="474" spans="4:4" x14ac:dyDescent="0.2">
      <c r="D474" s="52"/>
    </row>
    <row r="475" spans="4:4" x14ac:dyDescent="0.2">
      <c r="D475" s="52"/>
    </row>
    <row r="476" spans="4:4" x14ac:dyDescent="0.2">
      <c r="D476" s="52"/>
    </row>
    <row r="477" spans="4:4" x14ac:dyDescent="0.2">
      <c r="D477" s="52"/>
    </row>
    <row r="478" spans="4:4" x14ac:dyDescent="0.2">
      <c r="D478" s="52"/>
    </row>
    <row r="479" spans="4:4" x14ac:dyDescent="0.2">
      <c r="D479" s="52"/>
    </row>
    <row r="480" spans="4:4" x14ac:dyDescent="0.2">
      <c r="D480" s="52"/>
    </row>
    <row r="481" spans="4:4" x14ac:dyDescent="0.2">
      <c r="D481" s="52"/>
    </row>
    <row r="482" spans="4:4" x14ac:dyDescent="0.2">
      <c r="D482" s="52"/>
    </row>
    <row r="483" spans="4:4" x14ac:dyDescent="0.2">
      <c r="D483" s="52"/>
    </row>
    <row r="484" spans="4:4" x14ac:dyDescent="0.2">
      <c r="D484" s="52"/>
    </row>
    <row r="485" spans="4:4" x14ac:dyDescent="0.2">
      <c r="D485" s="52"/>
    </row>
    <row r="486" spans="4:4" x14ac:dyDescent="0.2">
      <c r="D486" s="52"/>
    </row>
    <row r="487" spans="4:4" x14ac:dyDescent="0.2">
      <c r="D487" s="52"/>
    </row>
    <row r="488" spans="4:4" x14ac:dyDescent="0.2">
      <c r="D488" s="52"/>
    </row>
    <row r="489" spans="4:4" x14ac:dyDescent="0.2">
      <c r="D489" s="52"/>
    </row>
    <row r="490" spans="4:4" x14ac:dyDescent="0.2">
      <c r="D490" s="52"/>
    </row>
    <row r="491" spans="4:4" x14ac:dyDescent="0.2">
      <c r="D491" s="52"/>
    </row>
    <row r="492" spans="4:4" x14ac:dyDescent="0.2">
      <c r="D492" s="52"/>
    </row>
    <row r="493" spans="4:4" x14ac:dyDescent="0.2">
      <c r="D493" s="52"/>
    </row>
    <row r="494" spans="4:4" x14ac:dyDescent="0.2">
      <c r="D494" s="52"/>
    </row>
    <row r="495" spans="4:4" x14ac:dyDescent="0.2">
      <c r="D495" s="52"/>
    </row>
    <row r="496" spans="4:4" x14ac:dyDescent="0.2">
      <c r="D496" s="52"/>
    </row>
    <row r="497" spans="4:4" x14ac:dyDescent="0.2">
      <c r="D497" s="52"/>
    </row>
    <row r="498" spans="4:4" x14ac:dyDescent="0.2">
      <c r="D498" s="52"/>
    </row>
    <row r="499" spans="4:4" x14ac:dyDescent="0.2">
      <c r="D499" s="52"/>
    </row>
    <row r="500" spans="4:4" x14ac:dyDescent="0.2">
      <c r="D500" s="52"/>
    </row>
    <row r="501" spans="4:4" x14ac:dyDescent="0.2">
      <c r="D501" s="52"/>
    </row>
    <row r="502" spans="4:4" x14ac:dyDescent="0.2">
      <c r="D502" s="52"/>
    </row>
    <row r="503" spans="4:4" x14ac:dyDescent="0.2">
      <c r="D503" s="52"/>
    </row>
    <row r="504" spans="4:4" x14ac:dyDescent="0.2">
      <c r="D504" s="52"/>
    </row>
    <row r="505" spans="4:4" x14ac:dyDescent="0.2">
      <c r="D505" s="52"/>
    </row>
    <row r="506" spans="4:4" x14ac:dyDescent="0.2">
      <c r="D506" s="52"/>
    </row>
    <row r="507" spans="4:4" x14ac:dyDescent="0.2">
      <c r="D507" s="52"/>
    </row>
    <row r="508" spans="4:4" x14ac:dyDescent="0.2">
      <c r="D508" s="52"/>
    </row>
    <row r="509" spans="4:4" x14ac:dyDescent="0.2">
      <c r="D509" s="52"/>
    </row>
    <row r="510" spans="4:4" x14ac:dyDescent="0.2">
      <c r="D510" s="52"/>
    </row>
    <row r="511" spans="4:4" x14ac:dyDescent="0.2">
      <c r="D511" s="52"/>
    </row>
    <row r="512" spans="4:4" x14ac:dyDescent="0.2">
      <c r="D512" s="52"/>
    </row>
    <row r="513" spans="4:4" x14ac:dyDescent="0.2">
      <c r="D513" s="52"/>
    </row>
    <row r="514" spans="4:4" x14ac:dyDescent="0.2">
      <c r="D514" s="52"/>
    </row>
    <row r="515" spans="4:4" x14ac:dyDescent="0.2">
      <c r="D515" s="52"/>
    </row>
    <row r="516" spans="4:4" x14ac:dyDescent="0.2">
      <c r="D516" s="52"/>
    </row>
    <row r="517" spans="4:4" x14ac:dyDescent="0.2">
      <c r="D517" s="52"/>
    </row>
    <row r="518" spans="4:4" x14ac:dyDescent="0.2">
      <c r="D518" s="52"/>
    </row>
    <row r="519" spans="4:4" x14ac:dyDescent="0.2">
      <c r="D519" s="52"/>
    </row>
    <row r="520" spans="4:4" x14ac:dyDescent="0.2">
      <c r="D520" s="52"/>
    </row>
    <row r="521" spans="4:4" x14ac:dyDescent="0.2">
      <c r="D521" s="52"/>
    </row>
    <row r="522" spans="4:4" x14ac:dyDescent="0.2">
      <c r="D522" s="52"/>
    </row>
    <row r="523" spans="4:4" x14ac:dyDescent="0.2">
      <c r="D523" s="52"/>
    </row>
    <row r="524" spans="4:4" x14ac:dyDescent="0.2">
      <c r="D524" s="52"/>
    </row>
    <row r="525" spans="4:4" x14ac:dyDescent="0.2">
      <c r="D525" s="52"/>
    </row>
    <row r="526" spans="4:4" x14ac:dyDescent="0.2">
      <c r="D526" s="52"/>
    </row>
    <row r="527" spans="4:4" x14ac:dyDescent="0.2">
      <c r="D527" s="52"/>
    </row>
    <row r="528" spans="4:4" x14ac:dyDescent="0.2">
      <c r="D528" s="52"/>
    </row>
    <row r="529" spans="4:4" x14ac:dyDescent="0.2">
      <c r="D529" s="52"/>
    </row>
    <row r="530" spans="4:4" x14ac:dyDescent="0.2">
      <c r="D530" s="52"/>
    </row>
    <row r="531" spans="4:4" x14ac:dyDescent="0.2">
      <c r="D531" s="52"/>
    </row>
    <row r="532" spans="4:4" x14ac:dyDescent="0.2">
      <c r="D532" s="52"/>
    </row>
    <row r="533" spans="4:4" x14ac:dyDescent="0.2">
      <c r="D533" s="52"/>
    </row>
    <row r="534" spans="4:4" x14ac:dyDescent="0.2">
      <c r="D534" s="52"/>
    </row>
    <row r="535" spans="4:4" x14ac:dyDescent="0.2">
      <c r="D535" s="52"/>
    </row>
    <row r="536" spans="4:4" x14ac:dyDescent="0.2">
      <c r="D536" s="52"/>
    </row>
    <row r="537" spans="4:4" x14ac:dyDescent="0.2">
      <c r="D537" s="52"/>
    </row>
    <row r="538" spans="4:4" x14ac:dyDescent="0.2">
      <c r="D538" s="52"/>
    </row>
    <row r="539" spans="4:4" x14ac:dyDescent="0.2">
      <c r="D539" s="52"/>
    </row>
    <row r="540" spans="4:4" x14ac:dyDescent="0.2">
      <c r="D540" s="52"/>
    </row>
    <row r="541" spans="4:4" x14ac:dyDescent="0.2">
      <c r="D541" s="52"/>
    </row>
    <row r="542" spans="4:4" x14ac:dyDescent="0.2">
      <c r="D542" s="52"/>
    </row>
    <row r="543" spans="4:4" x14ac:dyDescent="0.2">
      <c r="D543" s="52"/>
    </row>
    <row r="544" spans="4:4" x14ac:dyDescent="0.2">
      <c r="D544" s="52"/>
    </row>
    <row r="545" spans="4:4" x14ac:dyDescent="0.2">
      <c r="D545" s="52"/>
    </row>
    <row r="546" spans="4:4" x14ac:dyDescent="0.2">
      <c r="D546" s="52"/>
    </row>
    <row r="547" spans="4:4" x14ac:dyDescent="0.2">
      <c r="D547" s="52"/>
    </row>
    <row r="548" spans="4:4" x14ac:dyDescent="0.2">
      <c r="D548" s="52"/>
    </row>
    <row r="549" spans="4:4" x14ac:dyDescent="0.2">
      <c r="D549" s="52"/>
    </row>
    <row r="550" spans="4:4" x14ac:dyDescent="0.2">
      <c r="D550" s="52"/>
    </row>
    <row r="551" spans="4:4" x14ac:dyDescent="0.2">
      <c r="D551" s="52"/>
    </row>
    <row r="552" spans="4:4" x14ac:dyDescent="0.2">
      <c r="D552" s="52"/>
    </row>
    <row r="553" spans="4:4" x14ac:dyDescent="0.2">
      <c r="D553" s="52"/>
    </row>
    <row r="554" spans="4:4" x14ac:dyDescent="0.2">
      <c r="D554" s="52"/>
    </row>
    <row r="555" spans="4:4" x14ac:dyDescent="0.2">
      <c r="D555" s="52"/>
    </row>
    <row r="556" spans="4:4" x14ac:dyDescent="0.2">
      <c r="D556" s="52"/>
    </row>
    <row r="557" spans="4:4" x14ac:dyDescent="0.2">
      <c r="D557" s="52"/>
    </row>
    <row r="558" spans="4:4" x14ac:dyDescent="0.2">
      <c r="D558" s="52"/>
    </row>
    <row r="559" spans="4:4" x14ac:dyDescent="0.2">
      <c r="D559" s="52"/>
    </row>
    <row r="560" spans="4:4" x14ac:dyDescent="0.2">
      <c r="D560" s="52"/>
    </row>
    <row r="561" spans="4:4" x14ac:dyDescent="0.2">
      <c r="D561" s="52"/>
    </row>
    <row r="562" spans="4:4" x14ac:dyDescent="0.2">
      <c r="D562" s="52"/>
    </row>
    <row r="563" spans="4:4" x14ac:dyDescent="0.2">
      <c r="D563" s="52"/>
    </row>
    <row r="564" spans="4:4" x14ac:dyDescent="0.2">
      <c r="D564" s="52"/>
    </row>
    <row r="565" spans="4:4" x14ac:dyDescent="0.2">
      <c r="D565" s="52"/>
    </row>
    <row r="566" spans="4:4" x14ac:dyDescent="0.2">
      <c r="D566" s="52"/>
    </row>
    <row r="567" spans="4:4" x14ac:dyDescent="0.2">
      <c r="D567" s="52"/>
    </row>
    <row r="568" spans="4:4" x14ac:dyDescent="0.2">
      <c r="D568" s="52"/>
    </row>
    <row r="569" spans="4:4" x14ac:dyDescent="0.2">
      <c r="D569" s="52"/>
    </row>
    <row r="570" spans="4:4" x14ac:dyDescent="0.2">
      <c r="D570" s="52"/>
    </row>
    <row r="571" spans="4:4" x14ac:dyDescent="0.2">
      <c r="D571" s="52"/>
    </row>
    <row r="572" spans="4:4" x14ac:dyDescent="0.2">
      <c r="D572" s="52"/>
    </row>
    <row r="573" spans="4:4" x14ac:dyDescent="0.2">
      <c r="D573" s="52"/>
    </row>
    <row r="574" spans="4:4" x14ac:dyDescent="0.2">
      <c r="D574" s="52"/>
    </row>
    <row r="575" spans="4:4" x14ac:dyDescent="0.2">
      <c r="D575" s="52"/>
    </row>
    <row r="576" spans="4:4" x14ac:dyDescent="0.2">
      <c r="D576" s="52"/>
    </row>
    <row r="577" spans="4:4" x14ac:dyDescent="0.2">
      <c r="D577" s="52"/>
    </row>
    <row r="578" spans="4:4" x14ac:dyDescent="0.2">
      <c r="D578" s="52"/>
    </row>
    <row r="579" spans="4:4" x14ac:dyDescent="0.2">
      <c r="D579" s="52"/>
    </row>
    <row r="580" spans="4:4" x14ac:dyDescent="0.2">
      <c r="D580" s="52"/>
    </row>
    <row r="581" spans="4:4" x14ac:dyDescent="0.2">
      <c r="D581" s="52"/>
    </row>
    <row r="582" spans="4:4" x14ac:dyDescent="0.2">
      <c r="D582" s="52"/>
    </row>
    <row r="583" spans="4:4" x14ac:dyDescent="0.2">
      <c r="D583" s="52"/>
    </row>
    <row r="584" spans="4:4" x14ac:dyDescent="0.2">
      <c r="D584" s="52"/>
    </row>
    <row r="585" spans="4:4" x14ac:dyDescent="0.2">
      <c r="D585" s="52"/>
    </row>
    <row r="586" spans="4:4" x14ac:dyDescent="0.2">
      <c r="D586" s="52"/>
    </row>
    <row r="587" spans="4:4" x14ac:dyDescent="0.2">
      <c r="D587" s="52"/>
    </row>
    <row r="588" spans="4:4" x14ac:dyDescent="0.2">
      <c r="D588" s="52"/>
    </row>
    <row r="589" spans="4:4" x14ac:dyDescent="0.2">
      <c r="D589" s="52"/>
    </row>
    <row r="590" spans="4:4" x14ac:dyDescent="0.2">
      <c r="D590" s="52"/>
    </row>
    <row r="591" spans="4:4" x14ac:dyDescent="0.2">
      <c r="D591" s="52"/>
    </row>
    <row r="592" spans="4:4" x14ac:dyDescent="0.2">
      <c r="D592" s="52"/>
    </row>
    <row r="593" spans="4:4" x14ac:dyDescent="0.2">
      <c r="D593" s="52"/>
    </row>
    <row r="594" spans="4:4" x14ac:dyDescent="0.2">
      <c r="D594" s="52"/>
    </row>
    <row r="595" spans="4:4" x14ac:dyDescent="0.2">
      <c r="D595" s="52"/>
    </row>
    <row r="596" spans="4:4" x14ac:dyDescent="0.2">
      <c r="D596" s="52"/>
    </row>
    <row r="597" spans="4:4" x14ac:dyDescent="0.2">
      <c r="D597" s="52"/>
    </row>
    <row r="598" spans="4:4" x14ac:dyDescent="0.2">
      <c r="D598" s="52"/>
    </row>
    <row r="599" spans="4:4" x14ac:dyDescent="0.2">
      <c r="D599" s="52"/>
    </row>
    <row r="600" spans="4:4" x14ac:dyDescent="0.2">
      <c r="D600" s="52"/>
    </row>
    <row r="601" spans="4:4" x14ac:dyDescent="0.2">
      <c r="D601" s="52"/>
    </row>
    <row r="602" spans="4:4" x14ac:dyDescent="0.2">
      <c r="D602" s="52"/>
    </row>
    <row r="603" spans="4:4" x14ac:dyDescent="0.2">
      <c r="D603" s="52"/>
    </row>
    <row r="604" spans="4:4" x14ac:dyDescent="0.2">
      <c r="D604" s="52"/>
    </row>
    <row r="605" spans="4:4" x14ac:dyDescent="0.2">
      <c r="D605" s="52"/>
    </row>
    <row r="606" spans="4:4" x14ac:dyDescent="0.2">
      <c r="D606" s="52"/>
    </row>
    <row r="607" spans="4:4" x14ac:dyDescent="0.2">
      <c r="D607" s="52"/>
    </row>
    <row r="608" spans="4:4" x14ac:dyDescent="0.2">
      <c r="D608" s="52"/>
    </row>
    <row r="609" spans="4:4" x14ac:dyDescent="0.2">
      <c r="D609" s="52"/>
    </row>
    <row r="610" spans="4:4" x14ac:dyDescent="0.2">
      <c r="D610" s="52"/>
    </row>
    <row r="611" spans="4:4" x14ac:dyDescent="0.2">
      <c r="D611" s="52"/>
    </row>
    <row r="612" spans="4:4" x14ac:dyDescent="0.2">
      <c r="D612" s="52"/>
    </row>
    <row r="613" spans="4:4" x14ac:dyDescent="0.2">
      <c r="D613" s="52"/>
    </row>
    <row r="614" spans="4:4" x14ac:dyDescent="0.2">
      <c r="D614" s="52"/>
    </row>
    <row r="615" spans="4:4" x14ac:dyDescent="0.2">
      <c r="D615" s="52"/>
    </row>
    <row r="616" spans="4:4" x14ac:dyDescent="0.2">
      <c r="D616" s="52"/>
    </row>
    <row r="617" spans="4:4" x14ac:dyDescent="0.2">
      <c r="D617" s="52"/>
    </row>
    <row r="618" spans="4:4" x14ac:dyDescent="0.2">
      <c r="D618" s="52"/>
    </row>
    <row r="619" spans="4:4" x14ac:dyDescent="0.2">
      <c r="D619" s="52"/>
    </row>
    <row r="620" spans="4:4" x14ac:dyDescent="0.2">
      <c r="D620" s="52"/>
    </row>
    <row r="621" spans="4:4" x14ac:dyDescent="0.2">
      <c r="D621" s="52"/>
    </row>
    <row r="622" spans="4:4" x14ac:dyDescent="0.2">
      <c r="D622" s="52"/>
    </row>
    <row r="623" spans="4:4" x14ac:dyDescent="0.2">
      <c r="D623" s="52"/>
    </row>
    <row r="624" spans="4:4" x14ac:dyDescent="0.2">
      <c r="D624" s="52"/>
    </row>
    <row r="625" spans="4:4" x14ac:dyDescent="0.2">
      <c r="D625" s="52"/>
    </row>
    <row r="626" spans="4:4" x14ac:dyDescent="0.2">
      <c r="D626" s="52"/>
    </row>
    <row r="627" spans="4:4" x14ac:dyDescent="0.2">
      <c r="D627" s="52"/>
    </row>
    <row r="628" spans="4:4" x14ac:dyDescent="0.2">
      <c r="D628" s="52"/>
    </row>
    <row r="629" spans="4:4" x14ac:dyDescent="0.2">
      <c r="D629" s="52"/>
    </row>
    <row r="630" spans="4:4" x14ac:dyDescent="0.2">
      <c r="D630" s="52"/>
    </row>
    <row r="631" spans="4:4" x14ac:dyDescent="0.2">
      <c r="D631" s="52"/>
    </row>
    <row r="632" spans="4:4" x14ac:dyDescent="0.2">
      <c r="D632" s="52"/>
    </row>
    <row r="633" spans="4:4" x14ac:dyDescent="0.2">
      <c r="D633" s="52"/>
    </row>
    <row r="634" spans="4:4" x14ac:dyDescent="0.2">
      <c r="D634" s="52"/>
    </row>
    <row r="635" spans="4:4" x14ac:dyDescent="0.2">
      <c r="D635" s="52"/>
    </row>
    <row r="636" spans="4:4" x14ac:dyDescent="0.2">
      <c r="D636" s="52"/>
    </row>
    <row r="637" spans="4:4" x14ac:dyDescent="0.2">
      <c r="D637" s="52"/>
    </row>
    <row r="638" spans="4:4" x14ac:dyDescent="0.2">
      <c r="D638" s="52"/>
    </row>
    <row r="639" spans="4:4" x14ac:dyDescent="0.2">
      <c r="D639" s="52"/>
    </row>
    <row r="640" spans="4:4" x14ac:dyDescent="0.2">
      <c r="D640" s="52"/>
    </row>
    <row r="641" spans="4:4" x14ac:dyDescent="0.2">
      <c r="D641" s="52"/>
    </row>
    <row r="642" spans="4:4" x14ac:dyDescent="0.2">
      <c r="D642" s="52"/>
    </row>
    <row r="643" spans="4:4" x14ac:dyDescent="0.2">
      <c r="D643" s="52"/>
    </row>
    <row r="644" spans="4:4" x14ac:dyDescent="0.2">
      <c r="D644" s="52"/>
    </row>
    <row r="645" spans="4:4" x14ac:dyDescent="0.2">
      <c r="D645" s="52"/>
    </row>
    <row r="646" spans="4:4" x14ac:dyDescent="0.2">
      <c r="D646" s="52"/>
    </row>
    <row r="647" spans="4:4" x14ac:dyDescent="0.2">
      <c r="D647" s="52"/>
    </row>
    <row r="648" spans="4:4" x14ac:dyDescent="0.2">
      <c r="D648" s="52"/>
    </row>
    <row r="649" spans="4:4" x14ac:dyDescent="0.2">
      <c r="D649" s="52"/>
    </row>
    <row r="650" spans="4:4" x14ac:dyDescent="0.2">
      <c r="D650" s="52"/>
    </row>
    <row r="651" spans="4:4" x14ac:dyDescent="0.2">
      <c r="D651" s="52"/>
    </row>
    <row r="652" spans="4:4" x14ac:dyDescent="0.2">
      <c r="D652" s="52"/>
    </row>
    <row r="653" spans="4:4" x14ac:dyDescent="0.2">
      <c r="D653" s="52"/>
    </row>
    <row r="654" spans="4:4" x14ac:dyDescent="0.2">
      <c r="D654" s="52"/>
    </row>
    <row r="655" spans="4:4" x14ac:dyDescent="0.2">
      <c r="D655" s="52"/>
    </row>
    <row r="656" spans="4:4" x14ac:dyDescent="0.2">
      <c r="D656" s="52"/>
    </row>
    <row r="657" spans="4:4" x14ac:dyDescent="0.2">
      <c r="D657" s="52"/>
    </row>
    <row r="658" spans="4:4" x14ac:dyDescent="0.2">
      <c r="D658" s="52"/>
    </row>
    <row r="659" spans="4:4" x14ac:dyDescent="0.2">
      <c r="D659" s="52"/>
    </row>
    <row r="660" spans="4:4" x14ac:dyDescent="0.2">
      <c r="D660" s="52"/>
    </row>
    <row r="661" spans="4:4" x14ac:dyDescent="0.2">
      <c r="D661" s="52"/>
    </row>
    <row r="662" spans="4:4" x14ac:dyDescent="0.2">
      <c r="D662" s="52"/>
    </row>
    <row r="663" spans="4:4" x14ac:dyDescent="0.2">
      <c r="D663" s="52"/>
    </row>
    <row r="664" spans="4:4" x14ac:dyDescent="0.2">
      <c r="D664" s="52"/>
    </row>
    <row r="665" spans="4:4" x14ac:dyDescent="0.2">
      <c r="D665" s="52"/>
    </row>
    <row r="666" spans="4:4" x14ac:dyDescent="0.2">
      <c r="D666" s="52"/>
    </row>
    <row r="667" spans="4:4" x14ac:dyDescent="0.2">
      <c r="D667" s="52"/>
    </row>
    <row r="668" spans="4:4" x14ac:dyDescent="0.2">
      <c r="D668" s="52"/>
    </row>
    <row r="669" spans="4:4" x14ac:dyDescent="0.2">
      <c r="D669" s="52"/>
    </row>
    <row r="670" spans="4:4" x14ac:dyDescent="0.2">
      <c r="D670" s="52"/>
    </row>
    <row r="671" spans="4:4" x14ac:dyDescent="0.2">
      <c r="D671" s="52"/>
    </row>
    <row r="672" spans="4:4" x14ac:dyDescent="0.2">
      <c r="D672" s="52"/>
    </row>
    <row r="673" spans="4:4" x14ac:dyDescent="0.2">
      <c r="D673" s="52"/>
    </row>
    <row r="674" spans="4:4" x14ac:dyDescent="0.2">
      <c r="D674" s="52"/>
    </row>
    <row r="675" spans="4:4" x14ac:dyDescent="0.2">
      <c r="D675" s="52"/>
    </row>
    <row r="676" spans="4:4" x14ac:dyDescent="0.2">
      <c r="D676" s="52"/>
    </row>
    <row r="677" spans="4:4" x14ac:dyDescent="0.2">
      <c r="D677" s="52"/>
    </row>
    <row r="678" spans="4:4" x14ac:dyDescent="0.2">
      <c r="D678" s="52"/>
    </row>
    <row r="679" spans="4:4" x14ac:dyDescent="0.2">
      <c r="D679" s="52"/>
    </row>
    <row r="680" spans="4:4" x14ac:dyDescent="0.2">
      <c r="D680" s="52"/>
    </row>
    <row r="681" spans="4:4" x14ac:dyDescent="0.2">
      <c r="D681" s="52"/>
    </row>
    <row r="682" spans="4:4" x14ac:dyDescent="0.2">
      <c r="D682" s="52"/>
    </row>
    <row r="683" spans="4:4" x14ac:dyDescent="0.2">
      <c r="D683" s="52"/>
    </row>
    <row r="684" spans="4:4" x14ac:dyDescent="0.2">
      <c r="D684" s="52"/>
    </row>
    <row r="685" spans="4:4" x14ac:dyDescent="0.2">
      <c r="D685" s="52"/>
    </row>
    <row r="686" spans="4:4" x14ac:dyDescent="0.2">
      <c r="D686" s="52"/>
    </row>
    <row r="687" spans="4:4" x14ac:dyDescent="0.2">
      <c r="D687" s="52"/>
    </row>
    <row r="688" spans="4:4" x14ac:dyDescent="0.2">
      <c r="D688" s="52"/>
    </row>
    <row r="689" spans="4:4" x14ac:dyDescent="0.2">
      <c r="D689" s="52"/>
    </row>
    <row r="690" spans="4:4" x14ac:dyDescent="0.2">
      <c r="D690" s="52"/>
    </row>
    <row r="691" spans="4:4" x14ac:dyDescent="0.2">
      <c r="D691" s="52"/>
    </row>
    <row r="692" spans="4:4" x14ac:dyDescent="0.2">
      <c r="D692" s="52"/>
    </row>
    <row r="693" spans="4:4" x14ac:dyDescent="0.2">
      <c r="D693" s="52"/>
    </row>
    <row r="694" spans="4:4" x14ac:dyDescent="0.2">
      <c r="D694" s="52"/>
    </row>
    <row r="695" spans="4:4" x14ac:dyDescent="0.2">
      <c r="D695" s="52"/>
    </row>
    <row r="696" spans="4:4" x14ac:dyDescent="0.2">
      <c r="D696" s="52"/>
    </row>
    <row r="697" spans="4:4" x14ac:dyDescent="0.2">
      <c r="D697" s="52"/>
    </row>
    <row r="698" spans="4:4" x14ac:dyDescent="0.2">
      <c r="D698" s="52"/>
    </row>
    <row r="699" spans="4:4" x14ac:dyDescent="0.2">
      <c r="D699" s="52"/>
    </row>
    <row r="700" spans="4:4" x14ac:dyDescent="0.2">
      <c r="D700" s="52"/>
    </row>
    <row r="701" spans="4:4" x14ac:dyDescent="0.2">
      <c r="D701" s="52"/>
    </row>
    <row r="702" spans="4:4" x14ac:dyDescent="0.2">
      <c r="D702" s="52"/>
    </row>
    <row r="703" spans="4:4" x14ac:dyDescent="0.2">
      <c r="D703" s="52"/>
    </row>
    <row r="704" spans="4:4" x14ac:dyDescent="0.2">
      <c r="D704" s="52"/>
    </row>
    <row r="705" spans="4:4" x14ac:dyDescent="0.2">
      <c r="D705" s="52"/>
    </row>
    <row r="706" spans="4:4" x14ac:dyDescent="0.2">
      <c r="D706" s="52"/>
    </row>
    <row r="707" spans="4:4" x14ac:dyDescent="0.2">
      <c r="D707" s="52"/>
    </row>
    <row r="708" spans="4:4" x14ac:dyDescent="0.2">
      <c r="D708" s="52"/>
    </row>
    <row r="709" spans="4:4" x14ac:dyDescent="0.2">
      <c r="D709" s="52"/>
    </row>
    <row r="710" spans="4:4" x14ac:dyDescent="0.2">
      <c r="D710" s="52"/>
    </row>
    <row r="711" spans="4:4" x14ac:dyDescent="0.2">
      <c r="D711" s="52"/>
    </row>
    <row r="712" spans="4:4" x14ac:dyDescent="0.2">
      <c r="D712" s="52"/>
    </row>
    <row r="713" spans="4:4" x14ac:dyDescent="0.2">
      <c r="D713" s="52"/>
    </row>
    <row r="714" spans="4:4" x14ac:dyDescent="0.2">
      <c r="D714" s="52"/>
    </row>
    <row r="715" spans="4:4" x14ac:dyDescent="0.2">
      <c r="D715" s="52"/>
    </row>
    <row r="716" spans="4:4" x14ac:dyDescent="0.2">
      <c r="D716" s="52"/>
    </row>
    <row r="717" spans="4:4" x14ac:dyDescent="0.2">
      <c r="D717" s="52"/>
    </row>
    <row r="718" spans="4:4" x14ac:dyDescent="0.2">
      <c r="D718" s="52"/>
    </row>
    <row r="719" spans="4:4" x14ac:dyDescent="0.2">
      <c r="D719" s="52"/>
    </row>
    <row r="720" spans="4:4" x14ac:dyDescent="0.2">
      <c r="D720" s="52"/>
    </row>
    <row r="721" spans="4:4" x14ac:dyDescent="0.2">
      <c r="D721" s="52"/>
    </row>
    <row r="722" spans="4:4" x14ac:dyDescent="0.2">
      <c r="D722" s="52"/>
    </row>
    <row r="723" spans="4:4" x14ac:dyDescent="0.2">
      <c r="D723" s="52"/>
    </row>
    <row r="724" spans="4:4" x14ac:dyDescent="0.2">
      <c r="D724" s="52"/>
    </row>
    <row r="725" spans="4:4" x14ac:dyDescent="0.2">
      <c r="D725" s="52"/>
    </row>
    <row r="726" spans="4:4" x14ac:dyDescent="0.2">
      <c r="D726" s="52"/>
    </row>
    <row r="727" spans="4:4" x14ac:dyDescent="0.2">
      <c r="D727" s="52"/>
    </row>
    <row r="728" spans="4:4" x14ac:dyDescent="0.2">
      <c r="D728" s="52"/>
    </row>
    <row r="729" spans="4:4" x14ac:dyDescent="0.2">
      <c r="D729" s="52"/>
    </row>
    <row r="730" spans="4:4" x14ac:dyDescent="0.2">
      <c r="D730" s="52"/>
    </row>
    <row r="731" spans="4:4" x14ac:dyDescent="0.2">
      <c r="D731" s="52"/>
    </row>
    <row r="732" spans="4:4" x14ac:dyDescent="0.2">
      <c r="D732" s="52"/>
    </row>
    <row r="733" spans="4:4" x14ac:dyDescent="0.2">
      <c r="D733" s="52"/>
    </row>
    <row r="734" spans="4:4" x14ac:dyDescent="0.2">
      <c r="D734" s="52"/>
    </row>
    <row r="735" spans="4:4" x14ac:dyDescent="0.2">
      <c r="D735" s="52"/>
    </row>
    <row r="736" spans="4:4" x14ac:dyDescent="0.2">
      <c r="D736" s="52"/>
    </row>
    <row r="737" spans="4:4" x14ac:dyDescent="0.2">
      <c r="D737" s="52"/>
    </row>
    <row r="738" spans="4:4" x14ac:dyDescent="0.2">
      <c r="D738" s="52"/>
    </row>
    <row r="739" spans="4:4" x14ac:dyDescent="0.2">
      <c r="D739" s="52"/>
    </row>
    <row r="740" spans="4:4" x14ac:dyDescent="0.2">
      <c r="D740" s="52"/>
    </row>
    <row r="741" spans="4:4" x14ac:dyDescent="0.2">
      <c r="D741" s="52"/>
    </row>
    <row r="742" spans="4:4" x14ac:dyDescent="0.2">
      <c r="D742" s="52"/>
    </row>
    <row r="743" spans="4:4" x14ac:dyDescent="0.2">
      <c r="D743" s="52"/>
    </row>
    <row r="744" spans="4:4" x14ac:dyDescent="0.2">
      <c r="D744" s="52"/>
    </row>
    <row r="745" spans="4:4" x14ac:dyDescent="0.2">
      <c r="D745" s="52"/>
    </row>
    <row r="746" spans="4:4" x14ac:dyDescent="0.2">
      <c r="D746" s="52"/>
    </row>
    <row r="747" spans="4:4" x14ac:dyDescent="0.2">
      <c r="D747" s="52"/>
    </row>
    <row r="748" spans="4:4" x14ac:dyDescent="0.2">
      <c r="D748" s="52"/>
    </row>
    <row r="749" spans="4:4" x14ac:dyDescent="0.2">
      <c r="D749" s="52"/>
    </row>
    <row r="750" spans="4:4" x14ac:dyDescent="0.2">
      <c r="D750" s="52"/>
    </row>
    <row r="751" spans="4:4" x14ac:dyDescent="0.2">
      <c r="D751" s="52"/>
    </row>
    <row r="752" spans="4:4" x14ac:dyDescent="0.2">
      <c r="D752" s="52"/>
    </row>
    <row r="753" spans="4:4" x14ac:dyDescent="0.2">
      <c r="D753" s="52"/>
    </row>
    <row r="754" spans="4:4" x14ac:dyDescent="0.2">
      <c r="D754" s="52"/>
    </row>
    <row r="755" spans="4:4" x14ac:dyDescent="0.2">
      <c r="D755" s="52"/>
    </row>
    <row r="756" spans="4:4" x14ac:dyDescent="0.2">
      <c r="D756" s="52"/>
    </row>
    <row r="757" spans="4:4" x14ac:dyDescent="0.2">
      <c r="D757" s="52"/>
    </row>
    <row r="758" spans="4:4" x14ac:dyDescent="0.2">
      <c r="D758" s="52"/>
    </row>
    <row r="759" spans="4:4" x14ac:dyDescent="0.2">
      <c r="D759" s="52"/>
    </row>
    <row r="760" spans="4:4" x14ac:dyDescent="0.2">
      <c r="D760" s="52"/>
    </row>
    <row r="761" spans="4:4" x14ac:dyDescent="0.2">
      <c r="D761" s="52"/>
    </row>
    <row r="762" spans="4:4" x14ac:dyDescent="0.2">
      <c r="D762" s="52"/>
    </row>
    <row r="763" spans="4:4" x14ac:dyDescent="0.2">
      <c r="D763" s="52"/>
    </row>
    <row r="764" spans="4:4" x14ac:dyDescent="0.2">
      <c r="D764" s="52"/>
    </row>
    <row r="765" spans="4:4" x14ac:dyDescent="0.2">
      <c r="D765" s="52"/>
    </row>
    <row r="766" spans="4:4" x14ac:dyDescent="0.2">
      <c r="D766" s="52"/>
    </row>
    <row r="767" spans="4:4" x14ac:dyDescent="0.2">
      <c r="D767" s="52"/>
    </row>
    <row r="768" spans="4:4" x14ac:dyDescent="0.2">
      <c r="D768" s="52"/>
    </row>
    <row r="769" spans="4:4" x14ac:dyDescent="0.2">
      <c r="D769" s="52"/>
    </row>
    <row r="770" spans="4:4" x14ac:dyDescent="0.2">
      <c r="D770" s="52"/>
    </row>
    <row r="771" spans="4:4" x14ac:dyDescent="0.2">
      <c r="D771" s="52"/>
    </row>
    <row r="772" spans="4:4" x14ac:dyDescent="0.2">
      <c r="D772" s="52"/>
    </row>
    <row r="773" spans="4:4" x14ac:dyDescent="0.2">
      <c r="D773" s="52"/>
    </row>
    <row r="774" spans="4:4" x14ac:dyDescent="0.2">
      <c r="D774" s="52"/>
    </row>
    <row r="775" spans="4:4" x14ac:dyDescent="0.2">
      <c r="D775" s="52"/>
    </row>
    <row r="776" spans="4:4" x14ac:dyDescent="0.2">
      <c r="D776" s="52"/>
    </row>
    <row r="777" spans="4:4" x14ac:dyDescent="0.2">
      <c r="D777" s="52"/>
    </row>
    <row r="778" spans="4:4" x14ac:dyDescent="0.2">
      <c r="D778" s="52"/>
    </row>
    <row r="779" spans="4:4" x14ac:dyDescent="0.2">
      <c r="D779" s="52"/>
    </row>
    <row r="780" spans="4:4" x14ac:dyDescent="0.2">
      <c r="D780" s="52"/>
    </row>
    <row r="781" spans="4:4" x14ac:dyDescent="0.2">
      <c r="D781" s="52"/>
    </row>
    <row r="782" spans="4:4" x14ac:dyDescent="0.2">
      <c r="D782" s="52"/>
    </row>
    <row r="783" spans="4:4" x14ac:dyDescent="0.2">
      <c r="D783" s="52"/>
    </row>
    <row r="784" spans="4:4" x14ac:dyDescent="0.2">
      <c r="D784" s="52"/>
    </row>
    <row r="785" spans="4:4" x14ac:dyDescent="0.2">
      <c r="D785" s="52"/>
    </row>
    <row r="786" spans="4:4" x14ac:dyDescent="0.2">
      <c r="D786" s="52"/>
    </row>
    <row r="787" spans="4:4" x14ac:dyDescent="0.2">
      <c r="D787" s="52"/>
    </row>
    <row r="788" spans="4:4" x14ac:dyDescent="0.2">
      <c r="D788" s="52"/>
    </row>
    <row r="789" spans="4:4" x14ac:dyDescent="0.2">
      <c r="D789" s="52"/>
    </row>
    <row r="790" spans="4:4" x14ac:dyDescent="0.2">
      <c r="D790" s="52"/>
    </row>
    <row r="791" spans="4:4" x14ac:dyDescent="0.2">
      <c r="D791" s="52"/>
    </row>
    <row r="792" spans="4:4" x14ac:dyDescent="0.2">
      <c r="D792" s="52"/>
    </row>
    <row r="793" spans="4:4" x14ac:dyDescent="0.2">
      <c r="D793" s="52"/>
    </row>
    <row r="794" spans="4:4" x14ac:dyDescent="0.2">
      <c r="D794" s="52"/>
    </row>
    <row r="795" spans="4:4" x14ac:dyDescent="0.2">
      <c r="D795" s="52"/>
    </row>
    <row r="796" spans="4:4" x14ac:dyDescent="0.2">
      <c r="D796" s="52"/>
    </row>
    <row r="797" spans="4:4" x14ac:dyDescent="0.2">
      <c r="D797" s="52"/>
    </row>
    <row r="798" spans="4:4" x14ac:dyDescent="0.2">
      <c r="D798" s="52"/>
    </row>
    <row r="799" spans="4:4" x14ac:dyDescent="0.2">
      <c r="D799" s="52"/>
    </row>
    <row r="800" spans="4:4" x14ac:dyDescent="0.2">
      <c r="D800" s="52"/>
    </row>
    <row r="801" spans="4:4" x14ac:dyDescent="0.2">
      <c r="D801" s="52"/>
    </row>
    <row r="802" spans="4:4" x14ac:dyDescent="0.2">
      <c r="D802" s="52"/>
    </row>
    <row r="803" spans="4:4" x14ac:dyDescent="0.2">
      <c r="D803" s="52"/>
    </row>
    <row r="804" spans="4:4" x14ac:dyDescent="0.2">
      <c r="D804" s="52"/>
    </row>
    <row r="805" spans="4:4" x14ac:dyDescent="0.2">
      <c r="D805" s="52"/>
    </row>
    <row r="806" spans="4:4" x14ac:dyDescent="0.2">
      <c r="D806" s="52"/>
    </row>
    <row r="807" spans="4:4" x14ac:dyDescent="0.2">
      <c r="D807" s="52"/>
    </row>
    <row r="808" spans="4:4" x14ac:dyDescent="0.2">
      <c r="D808" s="52"/>
    </row>
    <row r="809" spans="4:4" x14ac:dyDescent="0.2">
      <c r="D809" s="52"/>
    </row>
    <row r="810" spans="4:4" x14ac:dyDescent="0.2">
      <c r="D810" s="52"/>
    </row>
    <row r="811" spans="4:4" x14ac:dyDescent="0.2">
      <c r="D811" s="52"/>
    </row>
    <row r="812" spans="4:4" x14ac:dyDescent="0.2">
      <c r="D812" s="52"/>
    </row>
    <row r="813" spans="4:4" x14ac:dyDescent="0.2">
      <c r="D813" s="52"/>
    </row>
    <row r="814" spans="4:4" x14ac:dyDescent="0.2">
      <c r="D814" s="52"/>
    </row>
    <row r="815" spans="4:4" x14ac:dyDescent="0.2">
      <c r="D815" s="52"/>
    </row>
    <row r="816" spans="4:4" x14ac:dyDescent="0.2">
      <c r="D816" s="52"/>
    </row>
    <row r="817" spans="4:4" x14ac:dyDescent="0.2">
      <c r="D817" s="52"/>
    </row>
    <row r="818" spans="4:4" x14ac:dyDescent="0.2">
      <c r="D818" s="52"/>
    </row>
    <row r="819" spans="4:4" x14ac:dyDescent="0.2">
      <c r="D819" s="52"/>
    </row>
    <row r="820" spans="4:4" x14ac:dyDescent="0.2">
      <c r="D820" s="52"/>
    </row>
    <row r="821" spans="4:4" x14ac:dyDescent="0.2">
      <c r="D821" s="52"/>
    </row>
    <row r="822" spans="4:4" x14ac:dyDescent="0.2">
      <c r="D822" s="52"/>
    </row>
    <row r="823" spans="4:4" x14ac:dyDescent="0.2">
      <c r="D823" s="52"/>
    </row>
    <row r="824" spans="4:4" x14ac:dyDescent="0.2">
      <c r="D824" s="52"/>
    </row>
    <row r="825" spans="4:4" x14ac:dyDescent="0.2">
      <c r="D825" s="52"/>
    </row>
    <row r="826" spans="4:4" x14ac:dyDescent="0.2">
      <c r="D826" s="52"/>
    </row>
    <row r="827" spans="4:4" x14ac:dyDescent="0.2">
      <c r="D827" s="52"/>
    </row>
    <row r="828" spans="4:4" x14ac:dyDescent="0.2">
      <c r="D828" s="52"/>
    </row>
    <row r="829" spans="4:4" x14ac:dyDescent="0.2">
      <c r="D829" s="52"/>
    </row>
    <row r="830" spans="4:4" x14ac:dyDescent="0.2">
      <c r="D830" s="52"/>
    </row>
    <row r="831" spans="4:4" x14ac:dyDescent="0.2">
      <c r="D831" s="52"/>
    </row>
    <row r="832" spans="4:4" x14ac:dyDescent="0.2">
      <c r="D832" s="52"/>
    </row>
    <row r="833" spans="4:4" x14ac:dyDescent="0.2">
      <c r="D833" s="52"/>
    </row>
    <row r="834" spans="4:4" x14ac:dyDescent="0.2">
      <c r="D834" s="52"/>
    </row>
    <row r="835" spans="4:4" x14ac:dyDescent="0.2">
      <c r="D835" s="52"/>
    </row>
    <row r="836" spans="4:4" x14ac:dyDescent="0.2">
      <c r="D836" s="52"/>
    </row>
    <row r="837" spans="4:4" x14ac:dyDescent="0.2">
      <c r="D837" s="52"/>
    </row>
    <row r="838" spans="4:4" x14ac:dyDescent="0.2">
      <c r="D838" s="52"/>
    </row>
    <row r="839" spans="4:4" x14ac:dyDescent="0.2">
      <c r="D839" s="52"/>
    </row>
    <row r="840" spans="4:4" x14ac:dyDescent="0.2">
      <c r="D840" s="52"/>
    </row>
    <row r="841" spans="4:4" x14ac:dyDescent="0.2">
      <c r="D841" s="52"/>
    </row>
    <row r="842" spans="4:4" x14ac:dyDescent="0.2">
      <c r="D842" s="52"/>
    </row>
    <row r="843" spans="4:4" x14ac:dyDescent="0.2">
      <c r="D843" s="52"/>
    </row>
    <row r="844" spans="4:4" x14ac:dyDescent="0.2">
      <c r="D844" s="52"/>
    </row>
    <row r="845" spans="4:4" x14ac:dyDescent="0.2">
      <c r="D845" s="52"/>
    </row>
    <row r="846" spans="4:4" x14ac:dyDescent="0.2">
      <c r="D846" s="52"/>
    </row>
    <row r="847" spans="4:4" x14ac:dyDescent="0.2">
      <c r="D847" s="52"/>
    </row>
    <row r="848" spans="4:4" x14ac:dyDescent="0.2">
      <c r="D848" s="52"/>
    </row>
    <row r="849" spans="4:4" x14ac:dyDescent="0.2">
      <c r="D849" s="52"/>
    </row>
    <row r="850" spans="4:4" x14ac:dyDescent="0.2">
      <c r="D850" s="52"/>
    </row>
    <row r="851" spans="4:4" x14ac:dyDescent="0.2">
      <c r="D851" s="52"/>
    </row>
    <row r="852" spans="4:4" x14ac:dyDescent="0.2">
      <c r="D852" s="52"/>
    </row>
    <row r="853" spans="4:4" x14ac:dyDescent="0.2">
      <c r="D853" s="52"/>
    </row>
    <row r="854" spans="4:4" x14ac:dyDescent="0.2">
      <c r="D854" s="52"/>
    </row>
    <row r="855" spans="4:4" x14ac:dyDescent="0.2">
      <c r="D855" s="52"/>
    </row>
    <row r="856" spans="4:4" x14ac:dyDescent="0.2">
      <c r="D856" s="52"/>
    </row>
    <row r="857" spans="4:4" x14ac:dyDescent="0.2">
      <c r="D857" s="52"/>
    </row>
    <row r="858" spans="4:4" x14ac:dyDescent="0.2">
      <c r="D858" s="52"/>
    </row>
    <row r="859" spans="4:4" x14ac:dyDescent="0.2">
      <c r="D859" s="52"/>
    </row>
    <row r="860" spans="4:4" x14ac:dyDescent="0.2">
      <c r="D860" s="52"/>
    </row>
    <row r="861" spans="4:4" x14ac:dyDescent="0.2">
      <c r="D861" s="52"/>
    </row>
    <row r="862" spans="4:4" x14ac:dyDescent="0.2">
      <c r="D862" s="52"/>
    </row>
    <row r="863" spans="4:4" x14ac:dyDescent="0.2">
      <c r="D863" s="52"/>
    </row>
    <row r="864" spans="4:4" x14ac:dyDescent="0.2">
      <c r="D864" s="52"/>
    </row>
    <row r="865" spans="4:4" x14ac:dyDescent="0.2">
      <c r="D865" s="52"/>
    </row>
    <row r="866" spans="4:4" x14ac:dyDescent="0.2">
      <c r="D866" s="52"/>
    </row>
    <row r="867" spans="4:4" x14ac:dyDescent="0.2">
      <c r="D867" s="52"/>
    </row>
    <row r="868" spans="4:4" x14ac:dyDescent="0.2">
      <c r="D868" s="52"/>
    </row>
    <row r="869" spans="4:4" x14ac:dyDescent="0.2">
      <c r="D869" s="52"/>
    </row>
    <row r="870" spans="4:4" x14ac:dyDescent="0.2">
      <c r="D870" s="52"/>
    </row>
    <row r="871" spans="4:4" x14ac:dyDescent="0.2">
      <c r="D871" s="52"/>
    </row>
    <row r="872" spans="4:4" x14ac:dyDescent="0.2">
      <c r="D872" s="52"/>
    </row>
    <row r="873" spans="4:4" x14ac:dyDescent="0.2">
      <c r="D873" s="52"/>
    </row>
    <row r="874" spans="4:4" x14ac:dyDescent="0.2">
      <c r="D874" s="52"/>
    </row>
    <row r="875" spans="4:4" x14ac:dyDescent="0.2">
      <c r="D875" s="52"/>
    </row>
    <row r="876" spans="4:4" x14ac:dyDescent="0.2">
      <c r="D876" s="52"/>
    </row>
    <row r="877" spans="4:4" x14ac:dyDescent="0.2">
      <c r="D877" s="52"/>
    </row>
    <row r="878" spans="4:4" x14ac:dyDescent="0.2">
      <c r="D878" s="52"/>
    </row>
    <row r="879" spans="4:4" x14ac:dyDescent="0.2">
      <c r="D879" s="52"/>
    </row>
    <row r="880" spans="4:4" x14ac:dyDescent="0.2">
      <c r="D880" s="52"/>
    </row>
    <row r="881" spans="4:4" x14ac:dyDescent="0.2">
      <c r="D881" s="52"/>
    </row>
    <row r="882" spans="4:4" x14ac:dyDescent="0.2">
      <c r="D882" s="52"/>
    </row>
    <row r="883" spans="4:4" x14ac:dyDescent="0.2">
      <c r="D883" s="52"/>
    </row>
    <row r="884" spans="4:4" x14ac:dyDescent="0.2">
      <c r="D884" s="52"/>
    </row>
    <row r="885" spans="4:4" x14ac:dyDescent="0.2">
      <c r="D885" s="52"/>
    </row>
    <row r="886" spans="4:4" x14ac:dyDescent="0.2">
      <c r="D886" s="52"/>
    </row>
    <row r="887" spans="4:4" x14ac:dyDescent="0.2">
      <c r="D887" s="52"/>
    </row>
    <row r="888" spans="4:4" x14ac:dyDescent="0.2">
      <c r="D888" s="52"/>
    </row>
    <row r="889" spans="4:4" x14ac:dyDescent="0.2">
      <c r="D889" s="52"/>
    </row>
    <row r="890" spans="4:4" x14ac:dyDescent="0.2">
      <c r="D890" s="52"/>
    </row>
    <row r="891" spans="4:4" x14ac:dyDescent="0.2">
      <c r="D891" s="52"/>
    </row>
    <row r="892" spans="4:4" x14ac:dyDescent="0.2">
      <c r="D892" s="52"/>
    </row>
    <row r="893" spans="4:4" x14ac:dyDescent="0.2">
      <c r="D893" s="52"/>
    </row>
    <row r="894" spans="4:4" x14ac:dyDescent="0.2">
      <c r="D894" s="52"/>
    </row>
    <row r="895" spans="4:4" x14ac:dyDescent="0.2">
      <c r="D895" s="52"/>
    </row>
    <row r="896" spans="4:4" x14ac:dyDescent="0.2">
      <c r="D896" s="52"/>
    </row>
    <row r="897" spans="4:4" x14ac:dyDescent="0.2">
      <c r="D897" s="52"/>
    </row>
    <row r="898" spans="4:4" x14ac:dyDescent="0.2">
      <c r="D898" s="52"/>
    </row>
    <row r="899" spans="4:4" x14ac:dyDescent="0.2">
      <c r="D899" s="52"/>
    </row>
    <row r="900" spans="4:4" x14ac:dyDescent="0.2">
      <c r="D900" s="52"/>
    </row>
    <row r="901" spans="4:4" x14ac:dyDescent="0.2">
      <c r="D901" s="52"/>
    </row>
    <row r="902" spans="4:4" x14ac:dyDescent="0.2">
      <c r="D902" s="52"/>
    </row>
    <row r="903" spans="4:4" x14ac:dyDescent="0.2">
      <c r="D903" s="52"/>
    </row>
    <row r="904" spans="4:4" x14ac:dyDescent="0.2">
      <c r="D904" s="52"/>
    </row>
    <row r="905" spans="4:4" x14ac:dyDescent="0.2">
      <c r="D905" s="52"/>
    </row>
    <row r="906" spans="4:4" x14ac:dyDescent="0.2">
      <c r="D906" s="52"/>
    </row>
    <row r="907" spans="4:4" x14ac:dyDescent="0.2">
      <c r="D907" s="52"/>
    </row>
    <row r="908" spans="4:4" x14ac:dyDescent="0.2">
      <c r="D908" s="52"/>
    </row>
    <row r="909" spans="4:4" x14ac:dyDescent="0.2">
      <c r="D909" s="52"/>
    </row>
    <row r="910" spans="4:4" x14ac:dyDescent="0.2">
      <c r="D910" s="52"/>
    </row>
    <row r="911" spans="4:4" x14ac:dyDescent="0.2">
      <c r="D911" s="52"/>
    </row>
    <row r="912" spans="4:4" x14ac:dyDescent="0.2">
      <c r="D912" s="52"/>
    </row>
    <row r="913" spans="4:4" x14ac:dyDescent="0.2">
      <c r="D913" s="52"/>
    </row>
    <row r="914" spans="4:4" x14ac:dyDescent="0.2">
      <c r="D914" s="52"/>
    </row>
    <row r="915" spans="4:4" x14ac:dyDescent="0.2">
      <c r="D915" s="52"/>
    </row>
    <row r="916" spans="4:4" x14ac:dyDescent="0.2">
      <c r="D916" s="52"/>
    </row>
    <row r="917" spans="4:4" x14ac:dyDescent="0.2">
      <c r="D917" s="52"/>
    </row>
    <row r="918" spans="4:4" x14ac:dyDescent="0.2">
      <c r="D918" s="52"/>
    </row>
    <row r="919" spans="4:4" x14ac:dyDescent="0.2">
      <c r="D919" s="52"/>
    </row>
    <row r="920" spans="4:4" x14ac:dyDescent="0.2">
      <c r="D920" s="52"/>
    </row>
    <row r="921" spans="4:4" x14ac:dyDescent="0.2">
      <c r="D921" s="52"/>
    </row>
    <row r="922" spans="4:4" x14ac:dyDescent="0.2">
      <c r="D922" s="52"/>
    </row>
    <row r="923" spans="4:4" x14ac:dyDescent="0.2">
      <c r="D923" s="52"/>
    </row>
    <row r="924" spans="4:4" x14ac:dyDescent="0.2">
      <c r="D924" s="52"/>
    </row>
    <row r="925" spans="4:4" x14ac:dyDescent="0.2">
      <c r="D925" s="52"/>
    </row>
    <row r="926" spans="4:4" x14ac:dyDescent="0.2">
      <c r="D926" s="52"/>
    </row>
    <row r="927" spans="4:4" x14ac:dyDescent="0.2">
      <c r="D927" s="52"/>
    </row>
    <row r="928" spans="4:4" x14ac:dyDescent="0.2">
      <c r="D928" s="52"/>
    </row>
    <row r="929" spans="4:4" x14ac:dyDescent="0.2">
      <c r="D929" s="52"/>
    </row>
    <row r="930" spans="4:4" x14ac:dyDescent="0.2">
      <c r="D930" s="52"/>
    </row>
    <row r="931" spans="4:4" x14ac:dyDescent="0.2">
      <c r="D931" s="52"/>
    </row>
    <row r="932" spans="4:4" x14ac:dyDescent="0.2">
      <c r="D932" s="52"/>
    </row>
    <row r="933" spans="4:4" x14ac:dyDescent="0.2">
      <c r="D933" s="52"/>
    </row>
    <row r="934" spans="4:4" x14ac:dyDescent="0.2">
      <c r="D934" s="52"/>
    </row>
    <row r="935" spans="4:4" x14ac:dyDescent="0.2">
      <c r="D935" s="52"/>
    </row>
    <row r="936" spans="4:4" x14ac:dyDescent="0.2">
      <c r="D936" s="52"/>
    </row>
    <row r="937" spans="4:4" x14ac:dyDescent="0.2">
      <c r="D937" s="52"/>
    </row>
    <row r="938" spans="4:4" x14ac:dyDescent="0.2">
      <c r="D938" s="52"/>
    </row>
    <row r="939" spans="4:4" x14ac:dyDescent="0.2">
      <c r="D939" s="52"/>
    </row>
    <row r="940" spans="4:4" x14ac:dyDescent="0.2">
      <c r="D940" s="52"/>
    </row>
    <row r="941" spans="4:4" x14ac:dyDescent="0.2">
      <c r="D941" s="52"/>
    </row>
    <row r="942" spans="4:4" x14ac:dyDescent="0.2">
      <c r="D942" s="52"/>
    </row>
    <row r="943" spans="4:4" x14ac:dyDescent="0.2">
      <c r="D943" s="52"/>
    </row>
    <row r="944" spans="4:4" x14ac:dyDescent="0.2">
      <c r="D944" s="52"/>
    </row>
    <row r="945" spans="4:4" x14ac:dyDescent="0.2">
      <c r="D945" s="52"/>
    </row>
    <row r="946" spans="4:4" x14ac:dyDescent="0.2">
      <c r="D946" s="52"/>
    </row>
    <row r="947" spans="4:4" x14ac:dyDescent="0.2">
      <c r="D947" s="52"/>
    </row>
    <row r="948" spans="4:4" x14ac:dyDescent="0.2">
      <c r="D948" s="52"/>
    </row>
    <row r="949" spans="4:4" x14ac:dyDescent="0.2">
      <c r="D949" s="52"/>
    </row>
    <row r="950" spans="4:4" x14ac:dyDescent="0.2">
      <c r="D950" s="52"/>
    </row>
    <row r="951" spans="4:4" x14ac:dyDescent="0.2">
      <c r="D951" s="52"/>
    </row>
    <row r="952" spans="4:4" x14ac:dyDescent="0.2">
      <c r="D952" s="52"/>
    </row>
    <row r="953" spans="4:4" x14ac:dyDescent="0.2">
      <c r="D953" s="52"/>
    </row>
    <row r="954" spans="4:4" x14ac:dyDescent="0.2">
      <c r="D954" s="52"/>
    </row>
    <row r="955" spans="4:4" x14ac:dyDescent="0.2">
      <c r="D955" s="52"/>
    </row>
    <row r="956" spans="4:4" x14ac:dyDescent="0.2">
      <c r="D956" s="52"/>
    </row>
    <row r="957" spans="4:4" x14ac:dyDescent="0.2">
      <c r="D957" s="52"/>
    </row>
    <row r="958" spans="4:4" x14ac:dyDescent="0.2">
      <c r="D958" s="52"/>
    </row>
    <row r="959" spans="4:4" x14ac:dyDescent="0.2">
      <c r="D959" s="52"/>
    </row>
    <row r="960" spans="4:4" x14ac:dyDescent="0.2">
      <c r="D960" s="52"/>
    </row>
    <row r="961" spans="4:4" x14ac:dyDescent="0.2">
      <c r="D961" s="52"/>
    </row>
    <row r="962" spans="4:4" x14ac:dyDescent="0.2">
      <c r="D962" s="52"/>
    </row>
    <row r="963" spans="4:4" x14ac:dyDescent="0.2">
      <c r="D963" s="52"/>
    </row>
    <row r="964" spans="4:4" x14ac:dyDescent="0.2">
      <c r="D964" s="52"/>
    </row>
    <row r="965" spans="4:4" x14ac:dyDescent="0.2">
      <c r="D965" s="52"/>
    </row>
    <row r="966" spans="4:4" x14ac:dyDescent="0.2">
      <c r="D966" s="52"/>
    </row>
    <row r="967" spans="4:4" x14ac:dyDescent="0.2">
      <c r="D967" s="52"/>
    </row>
    <row r="968" spans="4:4" x14ac:dyDescent="0.2">
      <c r="D968" s="52"/>
    </row>
    <row r="969" spans="4:4" x14ac:dyDescent="0.2">
      <c r="D969" s="52"/>
    </row>
    <row r="970" spans="4:4" x14ac:dyDescent="0.2">
      <c r="D970" s="52"/>
    </row>
    <row r="971" spans="4:4" x14ac:dyDescent="0.2">
      <c r="D971" s="52"/>
    </row>
    <row r="972" spans="4:4" x14ac:dyDescent="0.2">
      <c r="D972" s="52"/>
    </row>
    <row r="973" spans="4:4" x14ac:dyDescent="0.2">
      <c r="D973" s="52"/>
    </row>
    <row r="974" spans="4:4" x14ac:dyDescent="0.2">
      <c r="D974" s="52"/>
    </row>
    <row r="975" spans="4:4" x14ac:dyDescent="0.2">
      <c r="D975" s="52"/>
    </row>
    <row r="976" spans="4:4" x14ac:dyDescent="0.2">
      <c r="D976" s="52"/>
    </row>
    <row r="977" spans="4:4" x14ac:dyDescent="0.2">
      <c r="D977" s="52"/>
    </row>
    <row r="978" spans="4:4" x14ac:dyDescent="0.2">
      <c r="D978" s="52"/>
    </row>
    <row r="979" spans="4:4" x14ac:dyDescent="0.2">
      <c r="D979" s="52"/>
    </row>
    <row r="980" spans="4:4" x14ac:dyDescent="0.2">
      <c r="D980" s="52"/>
    </row>
    <row r="981" spans="4:4" x14ac:dyDescent="0.2">
      <c r="D981" s="52"/>
    </row>
    <row r="982" spans="4:4" x14ac:dyDescent="0.2">
      <c r="D982" s="52"/>
    </row>
    <row r="983" spans="4:4" x14ac:dyDescent="0.2">
      <c r="D983" s="52"/>
    </row>
    <row r="984" spans="4:4" x14ac:dyDescent="0.2">
      <c r="D984" s="52"/>
    </row>
    <row r="985" spans="4:4" x14ac:dyDescent="0.2">
      <c r="D985" s="52"/>
    </row>
    <row r="986" spans="4:4" x14ac:dyDescent="0.2">
      <c r="D986" s="52"/>
    </row>
    <row r="987" spans="4:4" x14ac:dyDescent="0.2">
      <c r="D987" s="52"/>
    </row>
    <row r="988" spans="4:4" x14ac:dyDescent="0.2">
      <c r="D988" s="52"/>
    </row>
    <row r="989" spans="4:4" x14ac:dyDescent="0.2">
      <c r="D989" s="52"/>
    </row>
    <row r="990" spans="4:4" x14ac:dyDescent="0.2">
      <c r="D990" s="52"/>
    </row>
    <row r="991" spans="4:4" x14ac:dyDescent="0.2">
      <c r="D991" s="52"/>
    </row>
    <row r="992" spans="4:4" x14ac:dyDescent="0.2">
      <c r="D992" s="52"/>
    </row>
    <row r="993" spans="4:4" x14ac:dyDescent="0.2">
      <c r="D993" s="52"/>
    </row>
    <row r="994" spans="4:4" x14ac:dyDescent="0.2">
      <c r="D994" s="52"/>
    </row>
    <row r="995" spans="4:4" x14ac:dyDescent="0.2">
      <c r="D995" s="52"/>
    </row>
    <row r="996" spans="4:4" x14ac:dyDescent="0.2">
      <c r="D996" s="52"/>
    </row>
    <row r="997" spans="4:4" x14ac:dyDescent="0.2">
      <c r="D997" s="52"/>
    </row>
    <row r="998" spans="4:4" x14ac:dyDescent="0.2">
      <c r="D998" s="52"/>
    </row>
    <row r="999" spans="4:4" x14ac:dyDescent="0.2">
      <c r="D999" s="52"/>
    </row>
    <row r="1000" spans="4:4" x14ac:dyDescent="0.2">
      <c r="D1000" s="52"/>
    </row>
    <row r="1001" spans="4:4" x14ac:dyDescent="0.2">
      <c r="D1001" s="52"/>
    </row>
    <row r="1002" spans="4:4" x14ac:dyDescent="0.2">
      <c r="D1002" s="52"/>
    </row>
    <row r="1003" spans="4:4" x14ac:dyDescent="0.2">
      <c r="D1003" s="52"/>
    </row>
    <row r="1004" spans="4:4" x14ac:dyDescent="0.2">
      <c r="D1004" s="52"/>
    </row>
    <row r="1005" spans="4:4" x14ac:dyDescent="0.2">
      <c r="D1005" s="52"/>
    </row>
    <row r="1006" spans="4:4" x14ac:dyDescent="0.2">
      <c r="D1006" s="52"/>
    </row>
    <row r="1007" spans="4:4" x14ac:dyDescent="0.2">
      <c r="D1007" s="52"/>
    </row>
    <row r="1008" spans="4:4" x14ac:dyDescent="0.2">
      <c r="D1008" s="52"/>
    </row>
    <row r="1009" spans="4:4" x14ac:dyDescent="0.2">
      <c r="D1009" s="52"/>
    </row>
    <row r="1010" spans="4:4" x14ac:dyDescent="0.2">
      <c r="D1010" s="52"/>
    </row>
    <row r="1011" spans="4:4" x14ac:dyDescent="0.2">
      <c r="D1011" s="52"/>
    </row>
    <row r="1012" spans="4:4" x14ac:dyDescent="0.2">
      <c r="D1012" s="52"/>
    </row>
    <row r="1013" spans="4:4" x14ac:dyDescent="0.2">
      <c r="D1013" s="52"/>
    </row>
    <row r="1014" spans="4:4" x14ac:dyDescent="0.2">
      <c r="D1014" s="52"/>
    </row>
    <row r="1015" spans="4:4" x14ac:dyDescent="0.2">
      <c r="D1015" s="52"/>
    </row>
    <row r="1016" spans="4:4" x14ac:dyDescent="0.2">
      <c r="D1016" s="52"/>
    </row>
    <row r="1017" spans="4:4" x14ac:dyDescent="0.2">
      <c r="D1017" s="52"/>
    </row>
    <row r="1018" spans="4:4" x14ac:dyDescent="0.2">
      <c r="D1018" s="52"/>
    </row>
    <row r="1019" spans="4:4" x14ac:dyDescent="0.2">
      <c r="D1019" s="52"/>
    </row>
    <row r="1020" spans="4:4" x14ac:dyDescent="0.2">
      <c r="D1020" s="52"/>
    </row>
    <row r="1021" spans="4:4" x14ac:dyDescent="0.2">
      <c r="D1021" s="52"/>
    </row>
    <row r="1022" spans="4:4" x14ac:dyDescent="0.2">
      <c r="D1022" s="52"/>
    </row>
    <row r="1023" spans="4:4" x14ac:dyDescent="0.2">
      <c r="D1023" s="52"/>
    </row>
    <row r="1024" spans="4:4" x14ac:dyDescent="0.2">
      <c r="D1024" s="52"/>
    </row>
    <row r="1025" spans="4:4" x14ac:dyDescent="0.2">
      <c r="D1025" s="52"/>
    </row>
    <row r="1026" spans="4:4" x14ac:dyDescent="0.2">
      <c r="D1026" s="52"/>
    </row>
    <row r="1027" spans="4:4" x14ac:dyDescent="0.2">
      <c r="D1027" s="52"/>
    </row>
    <row r="1028" spans="4:4" x14ac:dyDescent="0.2">
      <c r="D1028" s="52"/>
    </row>
    <row r="1029" spans="4:4" x14ac:dyDescent="0.2">
      <c r="D1029" s="52"/>
    </row>
    <row r="1030" spans="4:4" x14ac:dyDescent="0.2">
      <c r="D1030" s="52"/>
    </row>
    <row r="1031" spans="4:4" x14ac:dyDescent="0.2">
      <c r="D1031" s="52"/>
    </row>
    <row r="1032" spans="4:4" x14ac:dyDescent="0.2">
      <c r="D1032" s="52"/>
    </row>
    <row r="1033" spans="4:4" x14ac:dyDescent="0.2">
      <c r="D1033" s="52"/>
    </row>
    <row r="1034" spans="4:4" x14ac:dyDescent="0.2">
      <c r="D1034" s="52"/>
    </row>
    <row r="1035" spans="4:4" x14ac:dyDescent="0.2">
      <c r="D1035" s="52"/>
    </row>
    <row r="1036" spans="4:4" x14ac:dyDescent="0.2">
      <c r="D1036" s="52"/>
    </row>
    <row r="1037" spans="4:4" x14ac:dyDescent="0.2">
      <c r="D1037" s="52"/>
    </row>
    <row r="1038" spans="4:4" x14ac:dyDescent="0.2">
      <c r="D1038" s="52"/>
    </row>
    <row r="1039" spans="4:4" x14ac:dyDescent="0.2">
      <c r="D1039" s="52"/>
    </row>
    <row r="1040" spans="4:4" x14ac:dyDescent="0.2">
      <c r="D1040" s="52"/>
    </row>
    <row r="1041" spans="4:4" x14ac:dyDescent="0.2">
      <c r="D1041" s="52"/>
    </row>
    <row r="1042" spans="4:4" x14ac:dyDescent="0.2">
      <c r="D1042" s="52"/>
    </row>
    <row r="1043" spans="4:4" x14ac:dyDescent="0.2">
      <c r="D1043" s="52"/>
    </row>
    <row r="1044" spans="4:4" x14ac:dyDescent="0.2">
      <c r="D1044" s="52"/>
    </row>
    <row r="1045" spans="4:4" x14ac:dyDescent="0.2">
      <c r="D1045" s="52"/>
    </row>
    <row r="1046" spans="4:4" x14ac:dyDescent="0.2">
      <c r="D1046" s="52"/>
    </row>
    <row r="1047" spans="4:4" x14ac:dyDescent="0.2">
      <c r="D1047" s="52"/>
    </row>
    <row r="1048" spans="4:4" x14ac:dyDescent="0.2">
      <c r="D1048" s="52"/>
    </row>
    <row r="1049" spans="4:4" x14ac:dyDescent="0.2">
      <c r="D1049" s="52"/>
    </row>
    <row r="1050" spans="4:4" x14ac:dyDescent="0.2">
      <c r="D1050" s="52"/>
    </row>
    <row r="1051" spans="4:4" x14ac:dyDescent="0.2">
      <c r="D1051" s="52"/>
    </row>
    <row r="1052" spans="4:4" x14ac:dyDescent="0.2">
      <c r="D1052" s="52"/>
    </row>
    <row r="1053" spans="4:4" x14ac:dyDescent="0.2">
      <c r="D1053" s="52"/>
    </row>
    <row r="1054" spans="4:4" x14ac:dyDescent="0.2">
      <c r="D1054" s="52"/>
    </row>
    <row r="1055" spans="4:4" x14ac:dyDescent="0.2">
      <c r="D1055" s="52"/>
    </row>
    <row r="1056" spans="4:4" x14ac:dyDescent="0.2">
      <c r="D1056" s="52"/>
    </row>
    <row r="1057" spans="4:4" x14ac:dyDescent="0.2">
      <c r="D1057" s="52"/>
    </row>
    <row r="1058" spans="4:4" x14ac:dyDescent="0.2">
      <c r="D1058" s="52"/>
    </row>
    <row r="1059" spans="4:4" x14ac:dyDescent="0.2">
      <c r="D1059" s="52"/>
    </row>
    <row r="1060" spans="4:4" x14ac:dyDescent="0.2">
      <c r="D1060" s="52"/>
    </row>
    <row r="1061" spans="4:4" x14ac:dyDescent="0.2">
      <c r="D1061" s="52"/>
    </row>
    <row r="1062" spans="4:4" x14ac:dyDescent="0.2">
      <c r="D1062" s="52"/>
    </row>
    <row r="1063" spans="4:4" x14ac:dyDescent="0.2">
      <c r="D1063" s="52"/>
    </row>
    <row r="1064" spans="4:4" x14ac:dyDescent="0.2">
      <c r="D1064" s="52"/>
    </row>
    <row r="1065" spans="4:4" x14ac:dyDescent="0.2">
      <c r="D1065" s="52"/>
    </row>
    <row r="1066" spans="4:4" x14ac:dyDescent="0.2">
      <c r="D1066" s="52"/>
    </row>
    <row r="1067" spans="4:4" x14ac:dyDescent="0.2">
      <c r="D1067" s="52"/>
    </row>
    <row r="1068" spans="4:4" x14ac:dyDescent="0.2">
      <c r="D1068" s="52"/>
    </row>
    <row r="1069" spans="4:4" x14ac:dyDescent="0.2">
      <c r="D1069" s="52"/>
    </row>
    <row r="1070" spans="4:4" x14ac:dyDescent="0.2">
      <c r="D1070" s="52"/>
    </row>
    <row r="1071" spans="4:4" x14ac:dyDescent="0.2">
      <c r="D1071" s="52"/>
    </row>
    <row r="1072" spans="4:4" x14ac:dyDescent="0.2">
      <c r="D1072" s="52"/>
    </row>
    <row r="1073" spans="4:4" x14ac:dyDescent="0.2">
      <c r="D1073" s="52"/>
    </row>
    <row r="1074" spans="4:4" x14ac:dyDescent="0.2">
      <c r="D1074" s="52"/>
    </row>
    <row r="1075" spans="4:4" x14ac:dyDescent="0.2">
      <c r="D1075" s="52"/>
    </row>
    <row r="1076" spans="4:4" x14ac:dyDescent="0.2">
      <c r="D1076" s="52"/>
    </row>
    <row r="1077" spans="4:4" x14ac:dyDescent="0.2">
      <c r="D1077" s="52"/>
    </row>
    <row r="1078" spans="4:4" x14ac:dyDescent="0.2">
      <c r="D1078" s="52"/>
    </row>
    <row r="1079" spans="4:4" x14ac:dyDescent="0.2">
      <c r="D1079" s="52"/>
    </row>
    <row r="1080" spans="4:4" x14ac:dyDescent="0.2">
      <c r="D1080" s="52"/>
    </row>
    <row r="1081" spans="4:4" x14ac:dyDescent="0.2">
      <c r="D1081" s="52"/>
    </row>
    <row r="1082" spans="4:4" x14ac:dyDescent="0.2">
      <c r="D1082" s="52"/>
    </row>
    <row r="1083" spans="4:4" x14ac:dyDescent="0.2">
      <c r="D1083" s="52"/>
    </row>
    <row r="1084" spans="4:4" x14ac:dyDescent="0.2">
      <c r="D1084" s="52"/>
    </row>
    <row r="1085" spans="4:4" x14ac:dyDescent="0.2">
      <c r="D1085" s="52"/>
    </row>
    <row r="1086" spans="4:4" x14ac:dyDescent="0.2">
      <c r="D1086" s="52"/>
    </row>
    <row r="1087" spans="4:4" x14ac:dyDescent="0.2">
      <c r="D1087" s="52"/>
    </row>
    <row r="1088" spans="4:4" x14ac:dyDescent="0.2">
      <c r="D1088" s="52"/>
    </row>
    <row r="1089" spans="4:4" x14ac:dyDescent="0.2">
      <c r="D1089" s="52"/>
    </row>
    <row r="1090" spans="4:4" x14ac:dyDescent="0.2">
      <c r="D1090" s="52"/>
    </row>
    <row r="1091" spans="4:4" x14ac:dyDescent="0.2">
      <c r="D1091" s="52"/>
    </row>
    <row r="1092" spans="4:4" x14ac:dyDescent="0.2">
      <c r="D1092" s="52"/>
    </row>
    <row r="1093" spans="4:4" x14ac:dyDescent="0.2">
      <c r="D1093" s="52"/>
    </row>
    <row r="1094" spans="4:4" x14ac:dyDescent="0.2">
      <c r="D1094" s="52"/>
    </row>
    <row r="1095" spans="4:4" x14ac:dyDescent="0.2">
      <c r="D1095" s="52"/>
    </row>
    <row r="1096" spans="4:4" x14ac:dyDescent="0.2">
      <c r="D1096" s="52"/>
    </row>
    <row r="1097" spans="4:4" x14ac:dyDescent="0.2">
      <c r="D1097" s="52"/>
    </row>
    <row r="1098" spans="4:4" x14ac:dyDescent="0.2">
      <c r="D1098" s="52"/>
    </row>
    <row r="1099" spans="4:4" x14ac:dyDescent="0.2">
      <c r="D1099" s="52"/>
    </row>
    <row r="1100" spans="4:4" x14ac:dyDescent="0.2">
      <c r="D1100" s="52"/>
    </row>
    <row r="1101" spans="4:4" x14ac:dyDescent="0.2">
      <c r="D1101" s="52"/>
    </row>
    <row r="1102" spans="4:4" x14ac:dyDescent="0.2">
      <c r="D1102" s="52"/>
    </row>
    <row r="1103" spans="4:4" x14ac:dyDescent="0.2">
      <c r="D1103" s="52"/>
    </row>
    <row r="1104" spans="4:4" x14ac:dyDescent="0.2">
      <c r="D1104" s="52"/>
    </row>
    <row r="1105" spans="4:4" x14ac:dyDescent="0.2">
      <c r="D1105" s="52"/>
    </row>
    <row r="1106" spans="4:4" x14ac:dyDescent="0.2">
      <c r="D1106" s="52"/>
    </row>
    <row r="1107" spans="4:4" x14ac:dyDescent="0.2">
      <c r="D1107" s="52"/>
    </row>
    <row r="1108" spans="4:4" x14ac:dyDescent="0.2">
      <c r="D1108" s="52"/>
    </row>
    <row r="1109" spans="4:4" x14ac:dyDescent="0.2">
      <c r="D1109" s="52"/>
    </row>
    <row r="1110" spans="4:4" x14ac:dyDescent="0.2">
      <c r="D1110" s="52"/>
    </row>
    <row r="1111" spans="4:4" x14ac:dyDescent="0.2">
      <c r="D1111" s="52"/>
    </row>
    <row r="1112" spans="4:4" x14ac:dyDescent="0.2">
      <c r="D1112" s="52"/>
    </row>
    <row r="1113" spans="4:4" x14ac:dyDescent="0.2">
      <c r="D1113" s="52"/>
    </row>
    <row r="1114" spans="4:4" x14ac:dyDescent="0.2">
      <c r="D1114" s="52"/>
    </row>
    <row r="1115" spans="4:4" x14ac:dyDescent="0.2">
      <c r="D1115" s="52"/>
    </row>
    <row r="1116" spans="4:4" x14ac:dyDescent="0.2">
      <c r="D1116" s="52"/>
    </row>
    <row r="1117" spans="4:4" x14ac:dyDescent="0.2">
      <c r="D1117" s="52"/>
    </row>
    <row r="1118" spans="4:4" x14ac:dyDescent="0.2">
      <c r="D1118" s="52"/>
    </row>
    <row r="1119" spans="4:4" x14ac:dyDescent="0.2">
      <c r="D1119" s="52"/>
    </row>
    <row r="1120" spans="4:4" x14ac:dyDescent="0.2">
      <c r="D1120" s="52"/>
    </row>
    <row r="1121" spans="4:4" x14ac:dyDescent="0.2">
      <c r="D1121" s="52"/>
    </row>
    <row r="1122" spans="4:4" x14ac:dyDescent="0.2">
      <c r="D1122" s="52"/>
    </row>
    <row r="1123" spans="4:4" x14ac:dyDescent="0.2">
      <c r="D1123" s="52"/>
    </row>
    <row r="1124" spans="4:4" x14ac:dyDescent="0.2">
      <c r="D1124" s="52"/>
    </row>
    <row r="1125" spans="4:4" x14ac:dyDescent="0.2">
      <c r="D1125" s="52"/>
    </row>
    <row r="1126" spans="4:4" x14ac:dyDescent="0.2">
      <c r="D1126" s="52"/>
    </row>
    <row r="1127" spans="4:4" x14ac:dyDescent="0.2">
      <c r="D1127" s="52"/>
    </row>
    <row r="1128" spans="4:4" x14ac:dyDescent="0.2">
      <c r="D1128" s="52"/>
    </row>
    <row r="1129" spans="4:4" x14ac:dyDescent="0.2">
      <c r="D1129" s="52"/>
    </row>
    <row r="1130" spans="4:4" x14ac:dyDescent="0.2">
      <c r="D1130" s="52"/>
    </row>
    <row r="1131" spans="4:4" x14ac:dyDescent="0.2">
      <c r="D1131" s="52"/>
    </row>
    <row r="1132" spans="4:4" x14ac:dyDescent="0.2">
      <c r="D1132" s="52"/>
    </row>
    <row r="1133" spans="4:4" x14ac:dyDescent="0.2">
      <c r="D1133" s="52"/>
    </row>
    <row r="1134" spans="4:4" x14ac:dyDescent="0.2">
      <c r="D1134" s="52"/>
    </row>
    <row r="1135" spans="4:4" x14ac:dyDescent="0.2">
      <c r="D1135" s="52"/>
    </row>
    <row r="1136" spans="4:4" x14ac:dyDescent="0.2">
      <c r="D1136" s="52"/>
    </row>
    <row r="1137" spans="4:4" x14ac:dyDescent="0.2">
      <c r="D1137" s="52"/>
    </row>
    <row r="1138" spans="4:4" x14ac:dyDescent="0.2">
      <c r="D1138" s="52"/>
    </row>
    <row r="1139" spans="4:4" x14ac:dyDescent="0.2">
      <c r="D1139" s="52"/>
    </row>
    <row r="1140" spans="4:4" x14ac:dyDescent="0.2">
      <c r="D1140" s="52"/>
    </row>
    <row r="1141" spans="4:4" x14ac:dyDescent="0.2">
      <c r="D1141" s="52"/>
    </row>
    <row r="1142" spans="4:4" x14ac:dyDescent="0.2">
      <c r="D1142" s="52"/>
    </row>
    <row r="1143" spans="4:4" x14ac:dyDescent="0.2">
      <c r="D1143" s="52"/>
    </row>
    <row r="1144" spans="4:4" x14ac:dyDescent="0.2">
      <c r="D1144" s="52"/>
    </row>
    <row r="1145" spans="4:4" x14ac:dyDescent="0.2">
      <c r="D1145" s="52"/>
    </row>
    <row r="1146" spans="4:4" x14ac:dyDescent="0.2">
      <c r="D1146" s="52"/>
    </row>
    <row r="1147" spans="4:4" x14ac:dyDescent="0.2">
      <c r="D1147" s="52"/>
    </row>
    <row r="1148" spans="4:4" x14ac:dyDescent="0.2">
      <c r="D1148" s="52"/>
    </row>
    <row r="1149" spans="4:4" x14ac:dyDescent="0.2">
      <c r="D1149" s="52"/>
    </row>
    <row r="1150" spans="4:4" x14ac:dyDescent="0.2">
      <c r="D1150" s="52"/>
    </row>
    <row r="1151" spans="4:4" x14ac:dyDescent="0.2">
      <c r="D1151" s="52"/>
    </row>
    <row r="1152" spans="4:4" x14ac:dyDescent="0.2">
      <c r="D1152" s="52"/>
    </row>
    <row r="1153" spans="4:4" x14ac:dyDescent="0.2">
      <c r="D1153" s="52"/>
    </row>
    <row r="1154" spans="4:4" x14ac:dyDescent="0.2">
      <c r="D1154" s="52"/>
    </row>
    <row r="1155" spans="4:4" x14ac:dyDescent="0.2">
      <c r="D1155" s="52"/>
    </row>
    <row r="1156" spans="4:4" x14ac:dyDescent="0.2">
      <c r="D1156" s="52"/>
    </row>
    <row r="1157" spans="4:4" x14ac:dyDescent="0.2">
      <c r="D1157" s="52"/>
    </row>
    <row r="1158" spans="4:4" x14ac:dyDescent="0.2">
      <c r="D1158" s="52"/>
    </row>
    <row r="1159" spans="4:4" x14ac:dyDescent="0.2">
      <c r="D1159" s="52"/>
    </row>
    <row r="1160" spans="4:4" x14ac:dyDescent="0.2">
      <c r="D1160" s="52"/>
    </row>
    <row r="1161" spans="4:4" x14ac:dyDescent="0.2">
      <c r="D1161" s="52"/>
    </row>
    <row r="1162" spans="4:4" x14ac:dyDescent="0.2">
      <c r="D1162" s="52"/>
    </row>
    <row r="1163" spans="4:4" x14ac:dyDescent="0.2">
      <c r="D1163" s="52"/>
    </row>
    <row r="1164" spans="4:4" x14ac:dyDescent="0.2">
      <c r="D1164" s="52"/>
    </row>
    <row r="1165" spans="4:4" x14ac:dyDescent="0.2">
      <c r="D1165" s="52"/>
    </row>
    <row r="1166" spans="4:4" x14ac:dyDescent="0.2">
      <c r="D1166" s="52"/>
    </row>
    <row r="1167" spans="4:4" x14ac:dyDescent="0.2">
      <c r="D1167" s="52"/>
    </row>
    <row r="1168" spans="4:4" x14ac:dyDescent="0.2">
      <c r="D1168" s="52"/>
    </row>
    <row r="1169" spans="4:4" x14ac:dyDescent="0.2">
      <c r="D1169" s="52"/>
    </row>
    <row r="1170" spans="4:4" x14ac:dyDescent="0.2">
      <c r="D1170" s="52"/>
    </row>
    <row r="1171" spans="4:4" x14ac:dyDescent="0.2">
      <c r="D1171" s="52"/>
    </row>
    <row r="1172" spans="4:4" x14ac:dyDescent="0.2">
      <c r="D1172" s="52"/>
    </row>
    <row r="1173" spans="4:4" x14ac:dyDescent="0.2">
      <c r="D1173" s="52"/>
    </row>
    <row r="1174" spans="4:4" x14ac:dyDescent="0.2">
      <c r="D1174" s="52"/>
    </row>
    <row r="1175" spans="4:4" x14ac:dyDescent="0.2">
      <c r="D1175" s="52"/>
    </row>
    <row r="1176" spans="4:4" x14ac:dyDescent="0.2">
      <c r="D1176" s="52"/>
    </row>
    <row r="1177" spans="4:4" x14ac:dyDescent="0.2">
      <c r="D1177" s="52"/>
    </row>
    <row r="1178" spans="4:4" x14ac:dyDescent="0.2">
      <c r="D1178" s="52"/>
    </row>
    <row r="1179" spans="4:4" x14ac:dyDescent="0.2">
      <c r="D1179" s="52"/>
    </row>
    <row r="1180" spans="4:4" x14ac:dyDescent="0.2">
      <c r="D1180" s="52"/>
    </row>
    <row r="1181" spans="4:4" x14ac:dyDescent="0.2">
      <c r="D1181" s="52"/>
    </row>
    <row r="1182" spans="4:4" x14ac:dyDescent="0.2">
      <c r="D1182" s="52"/>
    </row>
    <row r="1183" spans="4:4" x14ac:dyDescent="0.2">
      <c r="D1183" s="52"/>
    </row>
    <row r="1184" spans="4:4" x14ac:dyDescent="0.2">
      <c r="D1184" s="52"/>
    </row>
    <row r="1185" spans="4:4" x14ac:dyDescent="0.2">
      <c r="D1185" s="52"/>
    </row>
    <row r="1186" spans="4:4" x14ac:dyDescent="0.2">
      <c r="D1186" s="52"/>
    </row>
    <row r="1187" spans="4:4" x14ac:dyDescent="0.2">
      <c r="D1187" s="52"/>
    </row>
    <row r="1188" spans="4:4" x14ac:dyDescent="0.2">
      <c r="D1188" s="52"/>
    </row>
    <row r="1189" spans="4:4" x14ac:dyDescent="0.2">
      <c r="D1189" s="52"/>
    </row>
    <row r="1190" spans="4:4" x14ac:dyDescent="0.2">
      <c r="D1190" s="52"/>
    </row>
    <row r="1191" spans="4:4" x14ac:dyDescent="0.2">
      <c r="D1191" s="52"/>
    </row>
    <row r="1192" spans="4:4" x14ac:dyDescent="0.2">
      <c r="D1192" s="52"/>
    </row>
    <row r="1193" spans="4:4" x14ac:dyDescent="0.2">
      <c r="D1193" s="52"/>
    </row>
    <row r="1194" spans="4:4" x14ac:dyDescent="0.2">
      <c r="D1194" s="52"/>
    </row>
    <row r="1195" spans="4:4" x14ac:dyDescent="0.2">
      <c r="D1195" s="52"/>
    </row>
    <row r="1196" spans="4:4" x14ac:dyDescent="0.2">
      <c r="D1196" s="52"/>
    </row>
    <row r="1197" spans="4:4" x14ac:dyDescent="0.2">
      <c r="D1197" s="52"/>
    </row>
    <row r="1198" spans="4:4" x14ac:dyDescent="0.2">
      <c r="D1198" s="52"/>
    </row>
    <row r="1199" spans="4:4" x14ac:dyDescent="0.2">
      <c r="D1199" s="52"/>
    </row>
    <row r="1200" spans="4:4" x14ac:dyDescent="0.2">
      <c r="D1200" s="52"/>
    </row>
    <row r="1201" spans="4:4" x14ac:dyDescent="0.2">
      <c r="D1201" s="52"/>
    </row>
    <row r="1202" spans="4:4" x14ac:dyDescent="0.2">
      <c r="D1202" s="52"/>
    </row>
    <row r="1203" spans="4:4" x14ac:dyDescent="0.2">
      <c r="D1203" s="52"/>
    </row>
    <row r="1204" spans="4:4" x14ac:dyDescent="0.2">
      <c r="D1204" s="52"/>
    </row>
    <row r="1205" spans="4:4" x14ac:dyDescent="0.2">
      <c r="D1205" s="52"/>
    </row>
    <row r="1206" spans="4:4" x14ac:dyDescent="0.2">
      <c r="D1206" s="52"/>
    </row>
    <row r="1207" spans="4:4" x14ac:dyDescent="0.2">
      <c r="D1207" s="52"/>
    </row>
    <row r="1208" spans="4:4" x14ac:dyDescent="0.2">
      <c r="D1208" s="52"/>
    </row>
    <row r="1209" spans="4:4" x14ac:dyDescent="0.2">
      <c r="D1209" s="52"/>
    </row>
    <row r="1210" spans="4:4" x14ac:dyDescent="0.2">
      <c r="D1210" s="52"/>
    </row>
    <row r="1211" spans="4:4" x14ac:dyDescent="0.2">
      <c r="D1211" s="52"/>
    </row>
    <row r="1212" spans="4:4" x14ac:dyDescent="0.2">
      <c r="D1212" s="52"/>
    </row>
    <row r="1213" spans="4:4" x14ac:dyDescent="0.2">
      <c r="D1213" s="52"/>
    </row>
    <row r="1214" spans="4:4" x14ac:dyDescent="0.2">
      <c r="D1214" s="52"/>
    </row>
    <row r="1215" spans="4:4" x14ac:dyDescent="0.2">
      <c r="D1215" s="52"/>
    </row>
    <row r="1216" spans="4:4" x14ac:dyDescent="0.2">
      <c r="D1216" s="52"/>
    </row>
    <row r="1217" spans="4:4" x14ac:dyDescent="0.2">
      <c r="D1217" s="52"/>
    </row>
    <row r="1218" spans="4:4" x14ac:dyDescent="0.2">
      <c r="D1218" s="52"/>
    </row>
    <row r="1219" spans="4:4" x14ac:dyDescent="0.2">
      <c r="D1219" s="52"/>
    </row>
    <row r="1220" spans="4:4" x14ac:dyDescent="0.2">
      <c r="D1220" s="52"/>
    </row>
    <row r="1221" spans="4:4" x14ac:dyDescent="0.2">
      <c r="D1221" s="52"/>
    </row>
    <row r="1222" spans="4:4" x14ac:dyDescent="0.2">
      <c r="D1222" s="52"/>
    </row>
    <row r="1223" spans="4:4" x14ac:dyDescent="0.2">
      <c r="D1223" s="52"/>
    </row>
    <row r="1224" spans="4:4" x14ac:dyDescent="0.2">
      <c r="D1224" s="52"/>
    </row>
    <row r="1225" spans="4:4" x14ac:dyDescent="0.2">
      <c r="D1225" s="52"/>
    </row>
    <row r="1226" spans="4:4" x14ac:dyDescent="0.2">
      <c r="D1226" s="52"/>
    </row>
    <row r="1227" spans="4:4" x14ac:dyDescent="0.2">
      <c r="D1227" s="52"/>
    </row>
    <row r="1228" spans="4:4" x14ac:dyDescent="0.2">
      <c r="D1228" s="52"/>
    </row>
    <row r="1229" spans="4:4" x14ac:dyDescent="0.2">
      <c r="D1229" s="52"/>
    </row>
    <row r="1230" spans="4:4" x14ac:dyDescent="0.2">
      <c r="D1230" s="52"/>
    </row>
    <row r="1231" spans="4:4" x14ac:dyDescent="0.2">
      <c r="D1231" s="52"/>
    </row>
    <row r="1232" spans="4:4" x14ac:dyDescent="0.2">
      <c r="D1232" s="52"/>
    </row>
    <row r="1233" spans="4:4" x14ac:dyDescent="0.2">
      <c r="D1233" s="52"/>
    </row>
    <row r="1234" spans="4:4" x14ac:dyDescent="0.2">
      <c r="D1234" s="52"/>
    </row>
    <row r="1235" spans="4:4" x14ac:dyDescent="0.2">
      <c r="D1235" s="52"/>
    </row>
    <row r="1236" spans="4:4" x14ac:dyDescent="0.2">
      <c r="D1236" s="52"/>
    </row>
    <row r="1237" spans="4:4" x14ac:dyDescent="0.2">
      <c r="D1237" s="52"/>
    </row>
    <row r="1238" spans="4:4" x14ac:dyDescent="0.2">
      <c r="D1238" s="52"/>
    </row>
    <row r="1239" spans="4:4" x14ac:dyDescent="0.2">
      <c r="D1239" s="52"/>
    </row>
    <row r="1240" spans="4:4" x14ac:dyDescent="0.2">
      <c r="D1240" s="52"/>
    </row>
    <row r="1241" spans="4:4" x14ac:dyDescent="0.2">
      <c r="D1241" s="52"/>
    </row>
    <row r="1242" spans="4:4" x14ac:dyDescent="0.2">
      <c r="D1242" s="52"/>
    </row>
    <row r="1243" spans="4:4" x14ac:dyDescent="0.2">
      <c r="D1243" s="52"/>
    </row>
    <row r="1244" spans="4:4" x14ac:dyDescent="0.2">
      <c r="D1244" s="52"/>
    </row>
    <row r="1245" spans="4:4" x14ac:dyDescent="0.2">
      <c r="D1245" s="52"/>
    </row>
    <row r="1246" spans="4:4" x14ac:dyDescent="0.2">
      <c r="D1246" s="52"/>
    </row>
    <row r="1247" spans="4:4" x14ac:dyDescent="0.2">
      <c r="D1247" s="52"/>
    </row>
    <row r="1248" spans="4:4" x14ac:dyDescent="0.2">
      <c r="D1248" s="52"/>
    </row>
    <row r="1249" spans="4:4" x14ac:dyDescent="0.2">
      <c r="D1249" s="52"/>
    </row>
    <row r="1250" spans="4:4" x14ac:dyDescent="0.2">
      <c r="D1250" s="52"/>
    </row>
    <row r="1251" spans="4:4" x14ac:dyDescent="0.2">
      <c r="D1251" s="52"/>
    </row>
    <row r="1252" spans="4:4" x14ac:dyDescent="0.2">
      <c r="D1252" s="52"/>
    </row>
    <row r="1253" spans="4:4" x14ac:dyDescent="0.2">
      <c r="D1253" s="52"/>
    </row>
    <row r="1254" spans="4:4" x14ac:dyDescent="0.2">
      <c r="D1254" s="52"/>
    </row>
    <row r="1255" spans="4:4" x14ac:dyDescent="0.2">
      <c r="D1255" s="52"/>
    </row>
    <row r="1256" spans="4:4" x14ac:dyDescent="0.2">
      <c r="D1256" s="52"/>
    </row>
    <row r="1257" spans="4:4" x14ac:dyDescent="0.2">
      <c r="D1257" s="52"/>
    </row>
    <row r="1258" spans="4:4" x14ac:dyDescent="0.2">
      <c r="D1258" s="52"/>
    </row>
    <row r="1259" spans="4:4" x14ac:dyDescent="0.2">
      <c r="D1259" s="52"/>
    </row>
    <row r="1260" spans="4:4" x14ac:dyDescent="0.2">
      <c r="D1260" s="52"/>
    </row>
    <row r="1261" spans="4:4" x14ac:dyDescent="0.2">
      <c r="D1261" s="52"/>
    </row>
    <row r="1262" spans="4:4" x14ac:dyDescent="0.2">
      <c r="D1262" s="52"/>
    </row>
    <row r="1263" spans="4:4" x14ac:dyDescent="0.2">
      <c r="D1263" s="52"/>
    </row>
    <row r="1264" spans="4:4" x14ac:dyDescent="0.2">
      <c r="D1264" s="52"/>
    </row>
    <row r="1265" spans="4:4" x14ac:dyDescent="0.2">
      <c r="D1265" s="52"/>
    </row>
    <row r="1266" spans="4:4" x14ac:dyDescent="0.2">
      <c r="D1266" s="52"/>
    </row>
    <row r="1267" spans="4:4" x14ac:dyDescent="0.2">
      <c r="D1267" s="52"/>
    </row>
    <row r="1268" spans="4:4" x14ac:dyDescent="0.2">
      <c r="D1268" s="52"/>
    </row>
    <row r="1269" spans="4:4" x14ac:dyDescent="0.2">
      <c r="D1269" s="52"/>
    </row>
    <row r="1270" spans="4:4" x14ac:dyDescent="0.2">
      <c r="D1270" s="52"/>
    </row>
    <row r="1271" spans="4:4" x14ac:dyDescent="0.2">
      <c r="D1271" s="52"/>
    </row>
    <row r="1272" spans="4:4" x14ac:dyDescent="0.2">
      <c r="D1272" s="52"/>
    </row>
    <row r="1273" spans="4:4" x14ac:dyDescent="0.2">
      <c r="D1273" s="52"/>
    </row>
    <row r="1274" spans="4:4" x14ac:dyDescent="0.2">
      <c r="D1274" s="52"/>
    </row>
    <row r="1275" spans="4:4" x14ac:dyDescent="0.2">
      <c r="D1275" s="52"/>
    </row>
    <row r="1276" spans="4:4" x14ac:dyDescent="0.2">
      <c r="D1276" s="52"/>
    </row>
    <row r="1277" spans="4:4" x14ac:dyDescent="0.2">
      <c r="D1277" s="52"/>
    </row>
    <row r="1278" spans="4:4" x14ac:dyDescent="0.2">
      <c r="D1278" s="52"/>
    </row>
    <row r="1279" spans="4:4" x14ac:dyDescent="0.2">
      <c r="D1279" s="52"/>
    </row>
    <row r="1280" spans="4:4" x14ac:dyDescent="0.2">
      <c r="D1280" s="52"/>
    </row>
    <row r="1281" spans="4:4" x14ac:dyDescent="0.2">
      <c r="D1281" s="52"/>
    </row>
    <row r="1282" spans="4:4" x14ac:dyDescent="0.2">
      <c r="D1282" s="52"/>
    </row>
    <row r="1283" spans="4:4" x14ac:dyDescent="0.2">
      <c r="D1283" s="52"/>
    </row>
    <row r="1284" spans="4:4" x14ac:dyDescent="0.2">
      <c r="D1284" s="52"/>
    </row>
    <row r="1285" spans="4:4" x14ac:dyDescent="0.2">
      <c r="D1285" s="52"/>
    </row>
    <row r="1286" spans="4:4" x14ac:dyDescent="0.2">
      <c r="D1286" s="52"/>
    </row>
    <row r="1287" spans="4:4" x14ac:dyDescent="0.2">
      <c r="D1287" s="52"/>
    </row>
    <row r="1288" spans="4:4" x14ac:dyDescent="0.2">
      <c r="D1288" s="52"/>
    </row>
    <row r="1289" spans="4:4" x14ac:dyDescent="0.2">
      <c r="D1289" s="52"/>
    </row>
    <row r="1290" spans="4:4" x14ac:dyDescent="0.2">
      <c r="D1290" s="52"/>
    </row>
    <row r="1291" spans="4:4" x14ac:dyDescent="0.2">
      <c r="D1291" s="52"/>
    </row>
    <row r="1292" spans="4:4" x14ac:dyDescent="0.2">
      <c r="D1292" s="52"/>
    </row>
    <row r="1293" spans="4:4" x14ac:dyDescent="0.2">
      <c r="D1293" s="52"/>
    </row>
    <row r="1294" spans="4:4" x14ac:dyDescent="0.2">
      <c r="D1294" s="52"/>
    </row>
    <row r="1295" spans="4:4" x14ac:dyDescent="0.2">
      <c r="D1295" s="52"/>
    </row>
    <row r="1296" spans="4:4" x14ac:dyDescent="0.2">
      <c r="D1296" s="52"/>
    </row>
    <row r="1297" spans="4:4" x14ac:dyDescent="0.2">
      <c r="D1297" s="52"/>
    </row>
    <row r="1298" spans="4:4" x14ac:dyDescent="0.2">
      <c r="D1298" s="52"/>
    </row>
    <row r="1299" spans="4:4" x14ac:dyDescent="0.2">
      <c r="D1299" s="52"/>
    </row>
    <row r="1300" spans="4:4" x14ac:dyDescent="0.2">
      <c r="D1300" s="52"/>
    </row>
    <row r="1301" spans="4:4" x14ac:dyDescent="0.2">
      <c r="D1301" s="52"/>
    </row>
    <row r="1302" spans="4:4" x14ac:dyDescent="0.2">
      <c r="D1302" s="52"/>
    </row>
    <row r="1303" spans="4:4" x14ac:dyDescent="0.2">
      <c r="D1303" s="52"/>
    </row>
    <row r="1304" spans="4:4" x14ac:dyDescent="0.2">
      <c r="D1304" s="52"/>
    </row>
    <row r="1305" spans="4:4" x14ac:dyDescent="0.2">
      <c r="D1305" s="52"/>
    </row>
    <row r="1306" spans="4:4" x14ac:dyDescent="0.2">
      <c r="D1306" s="52"/>
    </row>
    <row r="1307" spans="4:4" x14ac:dyDescent="0.2">
      <c r="D1307" s="52"/>
    </row>
    <row r="1308" spans="4:4" x14ac:dyDescent="0.2">
      <c r="D1308" s="52"/>
    </row>
    <row r="1309" spans="4:4" x14ac:dyDescent="0.2">
      <c r="D1309" s="52"/>
    </row>
    <row r="1310" spans="4:4" x14ac:dyDescent="0.2">
      <c r="D1310" s="52"/>
    </row>
    <row r="1311" spans="4:4" x14ac:dyDescent="0.2">
      <c r="D1311" s="52"/>
    </row>
    <row r="1312" spans="4:4" x14ac:dyDescent="0.2">
      <c r="D1312" s="52"/>
    </row>
    <row r="1313" spans="4:4" x14ac:dyDescent="0.2">
      <c r="D1313" s="52"/>
    </row>
    <row r="1314" spans="4:4" x14ac:dyDescent="0.2">
      <c r="D1314" s="52"/>
    </row>
    <row r="1315" spans="4:4" x14ac:dyDescent="0.2">
      <c r="D1315" s="52"/>
    </row>
    <row r="1316" spans="4:4" x14ac:dyDescent="0.2">
      <c r="D1316" s="52"/>
    </row>
    <row r="1317" spans="4:4" x14ac:dyDescent="0.2">
      <c r="D1317" s="52"/>
    </row>
    <row r="1318" spans="4:4" x14ac:dyDescent="0.2">
      <c r="D1318" s="52"/>
    </row>
    <row r="1319" spans="4:4" x14ac:dyDescent="0.2">
      <c r="D1319" s="52"/>
    </row>
    <row r="1320" spans="4:4" x14ac:dyDescent="0.2">
      <c r="D1320" s="52"/>
    </row>
    <row r="1321" spans="4:4" x14ac:dyDescent="0.2">
      <c r="D1321" s="52"/>
    </row>
    <row r="1322" spans="4:4" x14ac:dyDescent="0.2">
      <c r="D1322" s="52"/>
    </row>
    <row r="1323" spans="4:4" x14ac:dyDescent="0.2">
      <c r="D1323" s="52"/>
    </row>
    <row r="1324" spans="4:4" x14ac:dyDescent="0.2">
      <c r="D1324" s="52"/>
    </row>
    <row r="1325" spans="4:4" x14ac:dyDescent="0.2">
      <c r="D1325" s="52"/>
    </row>
    <row r="1326" spans="4:4" x14ac:dyDescent="0.2">
      <c r="D1326" s="52"/>
    </row>
    <row r="1327" spans="4:4" x14ac:dyDescent="0.2">
      <c r="D1327" s="52"/>
    </row>
    <row r="1328" spans="4:4" x14ac:dyDescent="0.2">
      <c r="D1328" s="52"/>
    </row>
    <row r="1329" spans="4:4" x14ac:dyDescent="0.2">
      <c r="D1329" s="52"/>
    </row>
    <row r="1330" spans="4:4" x14ac:dyDescent="0.2">
      <c r="D1330" s="52"/>
    </row>
    <row r="1331" spans="4:4" x14ac:dyDescent="0.2">
      <c r="D1331" s="52"/>
    </row>
    <row r="1332" spans="4:4" x14ac:dyDescent="0.2">
      <c r="D1332" s="52"/>
    </row>
    <row r="1333" spans="4:4" x14ac:dyDescent="0.2">
      <c r="D1333" s="52"/>
    </row>
    <row r="1334" spans="4:4" x14ac:dyDescent="0.2">
      <c r="D1334" s="52"/>
    </row>
    <row r="1335" spans="4:4" x14ac:dyDescent="0.2">
      <c r="D1335" s="52"/>
    </row>
    <row r="1336" spans="4:4" x14ac:dyDescent="0.2">
      <c r="D1336" s="52"/>
    </row>
    <row r="1337" spans="4:4" x14ac:dyDescent="0.2">
      <c r="D1337" s="52"/>
    </row>
    <row r="1338" spans="4:4" x14ac:dyDescent="0.2">
      <c r="D1338" s="52"/>
    </row>
    <row r="1339" spans="4:4" x14ac:dyDescent="0.2">
      <c r="D1339" s="52"/>
    </row>
    <row r="1340" spans="4:4" x14ac:dyDescent="0.2">
      <c r="D1340" s="52"/>
    </row>
    <row r="1341" spans="4:4" x14ac:dyDescent="0.2">
      <c r="D1341" s="52"/>
    </row>
    <row r="1342" spans="4:4" x14ac:dyDescent="0.2">
      <c r="D1342" s="52"/>
    </row>
    <row r="1343" spans="4:4" x14ac:dyDescent="0.2">
      <c r="D1343" s="52"/>
    </row>
    <row r="1344" spans="4:4" x14ac:dyDescent="0.2">
      <c r="D1344" s="52"/>
    </row>
    <row r="1345" spans="4:4" x14ac:dyDescent="0.2">
      <c r="D1345" s="52"/>
    </row>
    <row r="1346" spans="4:4" x14ac:dyDescent="0.2">
      <c r="D1346" s="52"/>
    </row>
    <row r="1347" spans="4:4" x14ac:dyDescent="0.2">
      <c r="D1347" s="52"/>
    </row>
    <row r="1348" spans="4:4" x14ac:dyDescent="0.2">
      <c r="D1348" s="52"/>
    </row>
    <row r="1349" spans="4:4" x14ac:dyDescent="0.2">
      <c r="D1349" s="52"/>
    </row>
    <row r="1350" spans="4:4" x14ac:dyDescent="0.2">
      <c r="D1350" s="52"/>
    </row>
    <row r="1351" spans="4:4" x14ac:dyDescent="0.2">
      <c r="D1351" s="52"/>
    </row>
    <row r="1352" spans="4:4" x14ac:dyDescent="0.2">
      <c r="D1352" s="52"/>
    </row>
    <row r="1353" spans="4:4" x14ac:dyDescent="0.2">
      <c r="D1353" s="52"/>
    </row>
    <row r="1354" spans="4:4" x14ac:dyDescent="0.2">
      <c r="D1354" s="52"/>
    </row>
    <row r="1355" spans="4:4" x14ac:dyDescent="0.2">
      <c r="D1355" s="52"/>
    </row>
    <row r="1356" spans="4:4" x14ac:dyDescent="0.2">
      <c r="D1356" s="52"/>
    </row>
    <row r="1357" spans="4:4" x14ac:dyDescent="0.2">
      <c r="D1357" s="52"/>
    </row>
    <row r="1358" spans="4:4" x14ac:dyDescent="0.2">
      <c r="D1358" s="52"/>
    </row>
    <row r="1359" spans="4:4" x14ac:dyDescent="0.2">
      <c r="D1359" s="52"/>
    </row>
    <row r="1360" spans="4:4" x14ac:dyDescent="0.2">
      <c r="D1360" s="52"/>
    </row>
    <row r="1361" spans="4:4" x14ac:dyDescent="0.2">
      <c r="D1361" s="52"/>
    </row>
    <row r="1362" spans="4:4" x14ac:dyDescent="0.2">
      <c r="D1362" s="52"/>
    </row>
    <row r="1363" spans="4:4" x14ac:dyDescent="0.2">
      <c r="D1363" s="52"/>
    </row>
    <row r="1364" spans="4:4" x14ac:dyDescent="0.2">
      <c r="D1364" s="52"/>
    </row>
    <row r="1365" spans="4:4" x14ac:dyDescent="0.2">
      <c r="D1365" s="52"/>
    </row>
    <row r="1366" spans="4:4" x14ac:dyDescent="0.2">
      <c r="D1366" s="52"/>
    </row>
    <row r="1367" spans="4:4" x14ac:dyDescent="0.2">
      <c r="D1367" s="52"/>
    </row>
    <row r="1368" spans="4:4" x14ac:dyDescent="0.2">
      <c r="D1368" s="52"/>
    </row>
    <row r="1369" spans="4:4" x14ac:dyDescent="0.2">
      <c r="D1369" s="52"/>
    </row>
    <row r="1370" spans="4:4" x14ac:dyDescent="0.2">
      <c r="D1370" s="52"/>
    </row>
    <row r="1371" spans="4:4" x14ac:dyDescent="0.2">
      <c r="D1371" s="52"/>
    </row>
    <row r="1372" spans="4:4" x14ac:dyDescent="0.2">
      <c r="D1372" s="52"/>
    </row>
    <row r="1373" spans="4:4" x14ac:dyDescent="0.2">
      <c r="D1373" s="52"/>
    </row>
    <row r="1374" spans="4:4" x14ac:dyDescent="0.2">
      <c r="D1374" s="52"/>
    </row>
    <row r="1375" spans="4:4" x14ac:dyDescent="0.2">
      <c r="D1375" s="52"/>
    </row>
    <row r="1376" spans="4:4" x14ac:dyDescent="0.2">
      <c r="D1376" s="52"/>
    </row>
    <row r="1377" spans="4:4" x14ac:dyDescent="0.2">
      <c r="D1377" s="52"/>
    </row>
    <row r="1378" spans="4:4" x14ac:dyDescent="0.2">
      <c r="D1378" s="52"/>
    </row>
    <row r="1379" spans="4:4" x14ac:dyDescent="0.2">
      <c r="D1379" s="52"/>
    </row>
    <row r="1380" spans="4:4" x14ac:dyDescent="0.2">
      <c r="D1380" s="52"/>
    </row>
    <row r="1381" spans="4:4" x14ac:dyDescent="0.2">
      <c r="D1381" s="52"/>
    </row>
    <row r="1382" spans="4:4" x14ac:dyDescent="0.2">
      <c r="D1382" s="52"/>
    </row>
    <row r="1383" spans="4:4" x14ac:dyDescent="0.2">
      <c r="D1383" s="52"/>
    </row>
    <row r="1384" spans="4:4" x14ac:dyDescent="0.2">
      <c r="D1384" s="52"/>
    </row>
    <row r="1385" spans="4:4" x14ac:dyDescent="0.2">
      <c r="D1385" s="52"/>
    </row>
    <row r="1386" spans="4:4" x14ac:dyDescent="0.2">
      <c r="D1386" s="52"/>
    </row>
    <row r="1387" spans="4:4" x14ac:dyDescent="0.2">
      <c r="D1387" s="52"/>
    </row>
    <row r="1388" spans="4:4" x14ac:dyDescent="0.2">
      <c r="D1388" s="52"/>
    </row>
    <row r="1389" spans="4:4" x14ac:dyDescent="0.2">
      <c r="D1389" s="52"/>
    </row>
    <row r="1390" spans="4:4" x14ac:dyDescent="0.2">
      <c r="D1390" s="52"/>
    </row>
    <row r="1391" spans="4:4" x14ac:dyDescent="0.2">
      <c r="D1391" s="52"/>
    </row>
    <row r="1392" spans="4:4" x14ac:dyDescent="0.2">
      <c r="D1392" s="52"/>
    </row>
    <row r="1393" spans="4:4" x14ac:dyDescent="0.2">
      <c r="D1393" s="52"/>
    </row>
    <row r="1394" spans="4:4" x14ac:dyDescent="0.2">
      <c r="D1394" s="52"/>
    </row>
    <row r="1395" spans="4:4" x14ac:dyDescent="0.2">
      <c r="D1395" s="52"/>
    </row>
    <row r="1396" spans="4:4" x14ac:dyDescent="0.2">
      <c r="D1396" s="52"/>
    </row>
    <row r="1397" spans="4:4" x14ac:dyDescent="0.2">
      <c r="D1397" s="52"/>
    </row>
    <row r="1398" spans="4:4" x14ac:dyDescent="0.2">
      <c r="D1398" s="52"/>
    </row>
    <row r="1399" spans="4:4" x14ac:dyDescent="0.2">
      <c r="D1399" s="52"/>
    </row>
    <row r="1400" spans="4:4" x14ac:dyDescent="0.2">
      <c r="D1400" s="52"/>
    </row>
    <row r="1401" spans="4:4" x14ac:dyDescent="0.2">
      <c r="D1401" s="52"/>
    </row>
    <row r="1402" spans="4:4" x14ac:dyDescent="0.2">
      <c r="D1402" s="52"/>
    </row>
    <row r="1403" spans="4:4" x14ac:dyDescent="0.2">
      <c r="D1403" s="52"/>
    </row>
    <row r="1404" spans="4:4" x14ac:dyDescent="0.2">
      <c r="D1404" s="52"/>
    </row>
    <row r="1405" spans="4:4" x14ac:dyDescent="0.2">
      <c r="D1405" s="52"/>
    </row>
    <row r="1406" spans="4:4" x14ac:dyDescent="0.2">
      <c r="D1406" s="52"/>
    </row>
    <row r="1407" spans="4:4" x14ac:dyDescent="0.2">
      <c r="D1407" s="52"/>
    </row>
    <row r="1408" spans="4:4" x14ac:dyDescent="0.2">
      <c r="D1408" s="52"/>
    </row>
    <row r="1409" spans="4:4" x14ac:dyDescent="0.2">
      <c r="D1409" s="52"/>
    </row>
    <row r="1410" spans="4:4" x14ac:dyDescent="0.2">
      <c r="D1410" s="52"/>
    </row>
    <row r="1411" spans="4:4" x14ac:dyDescent="0.2">
      <c r="D1411" s="52"/>
    </row>
    <row r="1412" spans="4:4" x14ac:dyDescent="0.2">
      <c r="D1412" s="52"/>
    </row>
    <row r="1413" spans="4:4" x14ac:dyDescent="0.2">
      <c r="D1413" s="52"/>
    </row>
    <row r="1414" spans="4:4" x14ac:dyDescent="0.2">
      <c r="D1414" s="52"/>
    </row>
    <row r="1415" spans="4:4" x14ac:dyDescent="0.2">
      <c r="D1415" s="52"/>
    </row>
    <row r="1416" spans="4:4" x14ac:dyDescent="0.2">
      <c r="D1416" s="52"/>
    </row>
    <row r="1417" spans="4:4" x14ac:dyDescent="0.2">
      <c r="D1417" s="52"/>
    </row>
    <row r="1418" spans="4:4" x14ac:dyDescent="0.2">
      <c r="D1418" s="52"/>
    </row>
    <row r="1419" spans="4:4" x14ac:dyDescent="0.2">
      <c r="D1419" s="52"/>
    </row>
    <row r="1420" spans="4:4" x14ac:dyDescent="0.2">
      <c r="D1420" s="52"/>
    </row>
    <row r="1421" spans="4:4" x14ac:dyDescent="0.2">
      <c r="D1421" s="52"/>
    </row>
    <row r="1422" spans="4:4" x14ac:dyDescent="0.2">
      <c r="D1422" s="52"/>
    </row>
    <row r="1423" spans="4:4" x14ac:dyDescent="0.2">
      <c r="D1423" s="52"/>
    </row>
    <row r="1424" spans="4:4" x14ac:dyDescent="0.2">
      <c r="D1424" s="52"/>
    </row>
    <row r="1425" spans="4:4" x14ac:dyDescent="0.2">
      <c r="D1425" s="52"/>
    </row>
    <row r="1426" spans="4:4" x14ac:dyDescent="0.2">
      <c r="D1426" s="52"/>
    </row>
    <row r="1427" spans="4:4" x14ac:dyDescent="0.2">
      <c r="D1427" s="52"/>
    </row>
    <row r="1428" spans="4:4" x14ac:dyDescent="0.2">
      <c r="D1428" s="52"/>
    </row>
    <row r="1429" spans="4:4" x14ac:dyDescent="0.2">
      <c r="D1429" s="52"/>
    </row>
    <row r="1430" spans="4:4" x14ac:dyDescent="0.2">
      <c r="D1430" s="52"/>
    </row>
    <row r="1431" spans="4:4" x14ac:dyDescent="0.2">
      <c r="D1431" s="52"/>
    </row>
    <row r="1432" spans="4:4" x14ac:dyDescent="0.2">
      <c r="D1432" s="52"/>
    </row>
    <row r="1433" spans="4:4" x14ac:dyDescent="0.2">
      <c r="D1433" s="52"/>
    </row>
    <row r="1434" spans="4:4" x14ac:dyDescent="0.2">
      <c r="D1434" s="52"/>
    </row>
    <row r="1435" spans="4:4" x14ac:dyDescent="0.2">
      <c r="D1435" s="52"/>
    </row>
    <row r="1436" spans="4:4" x14ac:dyDescent="0.2">
      <c r="D1436" s="52"/>
    </row>
    <row r="1437" spans="4:4" x14ac:dyDescent="0.2">
      <c r="D1437" s="52"/>
    </row>
    <row r="1438" spans="4:4" x14ac:dyDescent="0.2">
      <c r="D1438" s="52"/>
    </row>
    <row r="1439" spans="4:4" x14ac:dyDescent="0.2">
      <c r="D1439" s="52"/>
    </row>
    <row r="1440" spans="4:4" x14ac:dyDescent="0.2">
      <c r="D1440" s="52"/>
    </row>
    <row r="1441" spans="4:4" x14ac:dyDescent="0.2">
      <c r="D1441" s="52"/>
    </row>
    <row r="1442" spans="4:4" x14ac:dyDescent="0.2">
      <c r="D1442" s="52"/>
    </row>
    <row r="1443" spans="4:4" x14ac:dyDescent="0.2">
      <c r="D1443" s="52"/>
    </row>
    <row r="1444" spans="4:4" x14ac:dyDescent="0.2">
      <c r="D1444" s="52"/>
    </row>
    <row r="1445" spans="4:4" x14ac:dyDescent="0.2">
      <c r="D1445" s="52"/>
    </row>
    <row r="1446" spans="4:4" x14ac:dyDescent="0.2">
      <c r="D1446" s="52"/>
    </row>
    <row r="1447" spans="4:4" x14ac:dyDescent="0.2">
      <c r="D1447" s="52"/>
    </row>
    <row r="1448" spans="4:4" x14ac:dyDescent="0.2">
      <c r="D1448" s="52"/>
    </row>
    <row r="1449" spans="4:4" x14ac:dyDescent="0.2">
      <c r="D1449" s="52"/>
    </row>
    <row r="1450" spans="4:4" x14ac:dyDescent="0.2">
      <c r="D1450" s="52"/>
    </row>
    <row r="1451" spans="4:4" x14ac:dyDescent="0.2">
      <c r="D1451" s="52"/>
    </row>
    <row r="1452" spans="4:4" x14ac:dyDescent="0.2">
      <c r="D1452" s="52"/>
    </row>
    <row r="1453" spans="4:4" x14ac:dyDescent="0.2">
      <c r="D1453" s="52"/>
    </row>
    <row r="1454" spans="4:4" x14ac:dyDescent="0.2">
      <c r="D1454" s="52"/>
    </row>
    <row r="1455" spans="4:4" x14ac:dyDescent="0.2">
      <c r="D1455" s="52"/>
    </row>
    <row r="1456" spans="4:4" x14ac:dyDescent="0.2">
      <c r="D1456" s="52"/>
    </row>
    <row r="1457" spans="4:4" x14ac:dyDescent="0.2">
      <c r="D1457" s="52"/>
    </row>
    <row r="1458" spans="4:4" x14ac:dyDescent="0.2">
      <c r="D1458" s="52"/>
    </row>
    <row r="1459" spans="4:4" x14ac:dyDescent="0.2">
      <c r="D1459" s="52"/>
    </row>
    <row r="1460" spans="4:4" x14ac:dyDescent="0.2">
      <c r="D1460" s="52"/>
    </row>
    <row r="1461" spans="4:4" x14ac:dyDescent="0.2">
      <c r="D1461" s="52"/>
    </row>
    <row r="1462" spans="4:4" x14ac:dyDescent="0.2">
      <c r="D1462" s="52"/>
    </row>
    <row r="1463" spans="4:4" x14ac:dyDescent="0.2">
      <c r="D1463" s="52"/>
    </row>
    <row r="1464" spans="4:4" x14ac:dyDescent="0.2">
      <c r="D1464" s="52"/>
    </row>
    <row r="1465" spans="4:4" x14ac:dyDescent="0.2">
      <c r="D1465" s="52"/>
    </row>
    <row r="1466" spans="4:4" x14ac:dyDescent="0.2">
      <c r="D1466" s="52"/>
    </row>
    <row r="1467" spans="4:4" x14ac:dyDescent="0.2">
      <c r="D1467" s="52"/>
    </row>
    <row r="1468" spans="4:4" x14ac:dyDescent="0.2">
      <c r="D1468" s="52"/>
    </row>
    <row r="1469" spans="4:4" x14ac:dyDescent="0.2">
      <c r="D1469" s="52"/>
    </row>
    <row r="1470" spans="4:4" x14ac:dyDescent="0.2">
      <c r="D1470" s="52"/>
    </row>
    <row r="1471" spans="4:4" x14ac:dyDescent="0.2">
      <c r="D1471" s="52"/>
    </row>
    <row r="1472" spans="4:4" x14ac:dyDescent="0.2">
      <c r="D1472" s="52"/>
    </row>
    <row r="1473" spans="4:4" x14ac:dyDescent="0.2">
      <c r="D1473" s="52"/>
    </row>
    <row r="1474" spans="4:4" x14ac:dyDescent="0.2">
      <c r="D1474" s="52"/>
    </row>
    <row r="1475" spans="4:4" x14ac:dyDescent="0.2">
      <c r="D1475" s="52"/>
    </row>
    <row r="1476" spans="4:4" x14ac:dyDescent="0.2">
      <c r="D1476" s="52"/>
    </row>
    <row r="1477" spans="4:4" x14ac:dyDescent="0.2">
      <c r="D1477" s="52"/>
    </row>
    <row r="1478" spans="4:4" x14ac:dyDescent="0.2">
      <c r="D1478" s="52"/>
    </row>
    <row r="1479" spans="4:4" x14ac:dyDescent="0.2">
      <c r="D1479" s="52"/>
    </row>
    <row r="1480" spans="4:4" x14ac:dyDescent="0.2">
      <c r="D1480" s="52"/>
    </row>
    <row r="1481" spans="4:4" x14ac:dyDescent="0.2">
      <c r="D1481" s="52"/>
    </row>
    <row r="1482" spans="4:4" x14ac:dyDescent="0.2">
      <c r="D1482" s="52"/>
    </row>
    <row r="1483" spans="4:4" x14ac:dyDescent="0.2">
      <c r="D1483" s="52"/>
    </row>
    <row r="1484" spans="4:4" x14ac:dyDescent="0.2">
      <c r="D1484" s="52"/>
    </row>
    <row r="1485" spans="4:4" x14ac:dyDescent="0.2">
      <c r="D1485" s="52"/>
    </row>
    <row r="1486" spans="4:4" x14ac:dyDescent="0.2">
      <c r="D1486" s="52"/>
    </row>
    <row r="1487" spans="4:4" x14ac:dyDescent="0.2">
      <c r="D1487" s="52"/>
    </row>
    <row r="1488" spans="4:4" x14ac:dyDescent="0.2">
      <c r="D1488" s="52"/>
    </row>
    <row r="1489" spans="4:4" x14ac:dyDescent="0.2">
      <c r="D1489" s="52"/>
    </row>
    <row r="1490" spans="4:4" x14ac:dyDescent="0.2">
      <c r="D1490" s="52"/>
    </row>
    <row r="1491" spans="4:4" x14ac:dyDescent="0.2">
      <c r="D1491" s="52"/>
    </row>
    <row r="1492" spans="4:4" x14ac:dyDescent="0.2">
      <c r="D1492" s="52"/>
    </row>
    <row r="1493" spans="4:4" x14ac:dyDescent="0.2">
      <c r="D1493" s="52"/>
    </row>
    <row r="1494" spans="4:4" x14ac:dyDescent="0.2">
      <c r="D1494" s="52"/>
    </row>
    <row r="1495" spans="4:4" x14ac:dyDescent="0.2">
      <c r="D1495" s="52"/>
    </row>
    <row r="1496" spans="4:4" x14ac:dyDescent="0.2">
      <c r="D1496" s="52"/>
    </row>
    <row r="1497" spans="4:4" x14ac:dyDescent="0.2">
      <c r="D1497" s="52"/>
    </row>
    <row r="1498" spans="4:4" x14ac:dyDescent="0.2">
      <c r="D1498" s="52"/>
    </row>
    <row r="1499" spans="4:4" x14ac:dyDescent="0.2">
      <c r="D1499" s="52"/>
    </row>
    <row r="1500" spans="4:4" x14ac:dyDescent="0.2">
      <c r="D1500" s="52"/>
    </row>
    <row r="1501" spans="4:4" x14ac:dyDescent="0.2">
      <c r="D1501" s="52"/>
    </row>
    <row r="1502" spans="4:4" x14ac:dyDescent="0.2">
      <c r="D1502" s="52"/>
    </row>
    <row r="1503" spans="4:4" x14ac:dyDescent="0.2">
      <c r="D1503" s="52"/>
    </row>
    <row r="1504" spans="4:4" x14ac:dyDescent="0.2">
      <c r="D1504" s="52"/>
    </row>
    <row r="1505" spans="4:4" x14ac:dyDescent="0.2">
      <c r="D1505" s="52"/>
    </row>
    <row r="1506" spans="4:4" x14ac:dyDescent="0.2">
      <c r="D1506" s="52"/>
    </row>
    <row r="1507" spans="4:4" x14ac:dyDescent="0.2">
      <c r="D1507" s="52"/>
    </row>
    <row r="1508" spans="4:4" x14ac:dyDescent="0.2">
      <c r="D1508" s="52"/>
    </row>
    <row r="1509" spans="4:4" x14ac:dyDescent="0.2">
      <c r="D1509" s="52"/>
    </row>
    <row r="1510" spans="4:4" x14ac:dyDescent="0.2">
      <c r="D1510" s="52"/>
    </row>
    <row r="1511" spans="4:4" x14ac:dyDescent="0.2">
      <c r="D1511" s="52"/>
    </row>
    <row r="1512" spans="4:4" x14ac:dyDescent="0.2">
      <c r="D1512" s="52"/>
    </row>
    <row r="1513" spans="4:4" x14ac:dyDescent="0.2">
      <c r="D1513" s="52"/>
    </row>
    <row r="1514" spans="4:4" x14ac:dyDescent="0.2">
      <c r="D1514" s="52"/>
    </row>
    <row r="1515" spans="4:4" x14ac:dyDescent="0.2">
      <c r="D1515" s="52"/>
    </row>
    <row r="1516" spans="4:4" x14ac:dyDescent="0.2">
      <c r="D1516" s="52"/>
    </row>
    <row r="1517" spans="4:4" x14ac:dyDescent="0.2">
      <c r="D1517" s="52"/>
    </row>
    <row r="1518" spans="4:4" x14ac:dyDescent="0.2">
      <c r="D1518" s="52"/>
    </row>
    <row r="1519" spans="4:4" x14ac:dyDescent="0.2">
      <c r="D1519" s="52"/>
    </row>
    <row r="1520" spans="4:4" x14ac:dyDescent="0.2">
      <c r="D1520" s="52"/>
    </row>
    <row r="1521" spans="4:4" x14ac:dyDescent="0.2">
      <c r="D1521" s="52"/>
    </row>
    <row r="1522" spans="4:4" x14ac:dyDescent="0.2">
      <c r="D1522" s="52"/>
    </row>
    <row r="1523" spans="4:4" x14ac:dyDescent="0.2">
      <c r="D1523" s="52"/>
    </row>
    <row r="1524" spans="4:4" x14ac:dyDescent="0.2">
      <c r="D1524" s="52"/>
    </row>
    <row r="1525" spans="4:4" x14ac:dyDescent="0.2">
      <c r="D1525" s="52"/>
    </row>
    <row r="1526" spans="4:4" x14ac:dyDescent="0.2">
      <c r="D1526" s="52"/>
    </row>
    <row r="1527" spans="4:4" x14ac:dyDescent="0.2">
      <c r="D1527" s="52"/>
    </row>
    <row r="1528" spans="4:4" x14ac:dyDescent="0.2">
      <c r="D1528" s="52"/>
    </row>
    <row r="1529" spans="4:4" x14ac:dyDescent="0.2">
      <c r="D1529" s="52"/>
    </row>
    <row r="1530" spans="4:4" x14ac:dyDescent="0.2">
      <c r="D1530" s="52"/>
    </row>
    <row r="1531" spans="4:4" x14ac:dyDescent="0.2">
      <c r="D1531" s="52"/>
    </row>
    <row r="1532" spans="4:4" x14ac:dyDescent="0.2">
      <c r="D1532" s="52"/>
    </row>
    <row r="1533" spans="4:4" x14ac:dyDescent="0.2">
      <c r="D1533" s="52"/>
    </row>
    <row r="1534" spans="4:4" x14ac:dyDescent="0.2">
      <c r="D1534" s="52"/>
    </row>
    <row r="1535" spans="4:4" x14ac:dyDescent="0.2">
      <c r="D1535" s="52"/>
    </row>
    <row r="1536" spans="4:4" x14ac:dyDescent="0.2">
      <c r="D1536" s="52"/>
    </row>
    <row r="1537" spans="4:4" x14ac:dyDescent="0.2">
      <c r="D1537" s="52"/>
    </row>
    <row r="1538" spans="4:4" x14ac:dyDescent="0.2">
      <c r="D1538" s="52"/>
    </row>
    <row r="1539" spans="4:4" x14ac:dyDescent="0.2">
      <c r="D1539" s="52"/>
    </row>
    <row r="1540" spans="4:4" x14ac:dyDescent="0.2">
      <c r="D1540" s="52"/>
    </row>
    <row r="1541" spans="4:4" x14ac:dyDescent="0.2">
      <c r="D1541" s="52"/>
    </row>
    <row r="1542" spans="4:4" x14ac:dyDescent="0.2">
      <c r="D1542" s="52"/>
    </row>
    <row r="1543" spans="4:4" x14ac:dyDescent="0.2">
      <c r="D1543" s="52"/>
    </row>
    <row r="1544" spans="4:4" x14ac:dyDescent="0.2">
      <c r="D1544" s="52"/>
    </row>
    <row r="1545" spans="4:4" x14ac:dyDescent="0.2">
      <c r="D1545" s="52"/>
    </row>
    <row r="1546" spans="4:4" x14ac:dyDescent="0.2">
      <c r="D1546" s="52"/>
    </row>
    <row r="1547" spans="4:4" x14ac:dyDescent="0.2">
      <c r="D1547" s="52"/>
    </row>
    <row r="1548" spans="4:4" x14ac:dyDescent="0.2">
      <c r="D1548" s="52"/>
    </row>
    <row r="1549" spans="4:4" x14ac:dyDescent="0.2">
      <c r="D1549" s="52"/>
    </row>
    <row r="1550" spans="4:4" x14ac:dyDescent="0.2">
      <c r="D1550" s="52"/>
    </row>
    <row r="1551" spans="4:4" x14ac:dyDescent="0.2">
      <c r="D1551" s="52"/>
    </row>
    <row r="1552" spans="4:4" x14ac:dyDescent="0.2">
      <c r="D1552" s="52"/>
    </row>
    <row r="1553" spans="4:4" x14ac:dyDescent="0.2">
      <c r="D1553" s="52"/>
    </row>
    <row r="1554" spans="4:4" x14ac:dyDescent="0.2">
      <c r="D1554" s="52"/>
    </row>
    <row r="1555" spans="4:4" x14ac:dyDescent="0.2">
      <c r="D1555" s="52"/>
    </row>
    <row r="1556" spans="4:4" x14ac:dyDescent="0.2">
      <c r="D1556" s="52"/>
    </row>
    <row r="1557" spans="4:4" x14ac:dyDescent="0.2">
      <c r="D1557" s="52"/>
    </row>
    <row r="1558" spans="4:4" x14ac:dyDescent="0.2">
      <c r="D1558" s="52"/>
    </row>
    <row r="1559" spans="4:4" x14ac:dyDescent="0.2">
      <c r="D1559" s="52"/>
    </row>
    <row r="1560" spans="4:4" x14ac:dyDescent="0.2">
      <c r="D1560" s="52"/>
    </row>
    <row r="1561" spans="4:4" x14ac:dyDescent="0.2">
      <c r="D1561" s="52"/>
    </row>
    <row r="1562" spans="4:4" x14ac:dyDescent="0.2">
      <c r="D1562" s="52"/>
    </row>
    <row r="1563" spans="4:4" x14ac:dyDescent="0.2">
      <c r="D1563" s="52"/>
    </row>
    <row r="1564" spans="4:4" x14ac:dyDescent="0.2">
      <c r="D1564" s="52"/>
    </row>
    <row r="1565" spans="4:4" x14ac:dyDescent="0.2">
      <c r="D1565" s="52"/>
    </row>
    <row r="1566" spans="4:4" x14ac:dyDescent="0.2">
      <c r="D1566" s="52"/>
    </row>
    <row r="1567" spans="4:4" x14ac:dyDescent="0.2">
      <c r="D1567" s="52"/>
    </row>
    <row r="1568" spans="4:4" x14ac:dyDescent="0.2">
      <c r="D1568" s="52"/>
    </row>
    <row r="1569" spans="4:4" x14ac:dyDescent="0.2">
      <c r="D1569" s="52"/>
    </row>
    <row r="1570" spans="4:4" x14ac:dyDescent="0.2">
      <c r="D1570" s="52"/>
    </row>
    <row r="1571" spans="4:4" x14ac:dyDescent="0.2">
      <c r="D1571" s="52"/>
    </row>
    <row r="1572" spans="4:4" x14ac:dyDescent="0.2">
      <c r="D1572" s="52"/>
    </row>
    <row r="1573" spans="4:4" x14ac:dyDescent="0.2">
      <c r="D1573" s="52"/>
    </row>
    <row r="1574" spans="4:4" x14ac:dyDescent="0.2">
      <c r="D1574" s="52"/>
    </row>
    <row r="1575" spans="4:4" x14ac:dyDescent="0.2">
      <c r="D1575" s="52"/>
    </row>
    <row r="1576" spans="4:4" x14ac:dyDescent="0.2">
      <c r="D1576" s="52"/>
    </row>
    <row r="1577" spans="4:4" x14ac:dyDescent="0.2">
      <c r="D1577" s="52"/>
    </row>
    <row r="1578" spans="4:4" x14ac:dyDescent="0.2">
      <c r="D1578" s="52"/>
    </row>
    <row r="1579" spans="4:4" x14ac:dyDescent="0.2">
      <c r="D1579" s="52"/>
    </row>
    <row r="1580" spans="4:4" x14ac:dyDescent="0.2">
      <c r="D1580" s="52"/>
    </row>
    <row r="1581" spans="4:4" x14ac:dyDescent="0.2">
      <c r="D1581" s="52"/>
    </row>
    <row r="1582" spans="4:4" x14ac:dyDescent="0.2">
      <c r="D1582" s="52"/>
    </row>
    <row r="1583" spans="4:4" x14ac:dyDescent="0.2">
      <c r="D1583" s="52"/>
    </row>
    <row r="1584" spans="4:4" x14ac:dyDescent="0.2">
      <c r="D1584" s="52"/>
    </row>
    <row r="1585" spans="4:4" x14ac:dyDescent="0.2">
      <c r="D1585" s="52"/>
    </row>
    <row r="1586" spans="4:4" x14ac:dyDescent="0.2">
      <c r="D1586" s="52"/>
    </row>
    <row r="1587" spans="4:4" x14ac:dyDescent="0.2">
      <c r="D1587" s="52"/>
    </row>
    <row r="1588" spans="4:4" x14ac:dyDescent="0.2">
      <c r="D1588" s="52"/>
    </row>
    <row r="1589" spans="4:4" x14ac:dyDescent="0.2">
      <c r="D1589" s="52"/>
    </row>
    <row r="1590" spans="4:4" x14ac:dyDescent="0.2">
      <c r="D1590" s="52"/>
    </row>
    <row r="1591" spans="4:4" x14ac:dyDescent="0.2">
      <c r="D1591" s="52"/>
    </row>
    <row r="1592" spans="4:4" x14ac:dyDescent="0.2">
      <c r="D1592" s="52"/>
    </row>
    <row r="1593" spans="4:4" x14ac:dyDescent="0.2">
      <c r="D1593" s="52"/>
    </row>
    <row r="1594" spans="4:4" x14ac:dyDescent="0.2">
      <c r="D1594" s="52"/>
    </row>
    <row r="1595" spans="4:4" x14ac:dyDescent="0.2">
      <c r="D1595" s="52"/>
    </row>
    <row r="1596" spans="4:4" x14ac:dyDescent="0.2">
      <c r="D1596" s="52"/>
    </row>
    <row r="1597" spans="4:4" x14ac:dyDescent="0.2">
      <c r="D1597" s="52"/>
    </row>
    <row r="1598" spans="4:4" x14ac:dyDescent="0.2">
      <c r="D1598" s="52"/>
    </row>
    <row r="1599" spans="4:4" x14ac:dyDescent="0.2">
      <c r="D1599" s="52"/>
    </row>
    <row r="1600" spans="4:4" x14ac:dyDescent="0.2">
      <c r="D1600" s="52"/>
    </row>
    <row r="1601" spans="4:4" x14ac:dyDescent="0.2">
      <c r="D1601" s="52"/>
    </row>
    <row r="1602" spans="4:4" x14ac:dyDescent="0.2">
      <c r="D1602" s="52"/>
    </row>
    <row r="1603" spans="4:4" x14ac:dyDescent="0.2">
      <c r="D1603" s="52"/>
    </row>
    <row r="1604" spans="4:4" x14ac:dyDescent="0.2">
      <c r="D1604" s="52"/>
    </row>
    <row r="1605" spans="4:4" x14ac:dyDescent="0.2">
      <c r="D1605" s="52"/>
    </row>
    <row r="1606" spans="4:4" x14ac:dyDescent="0.2">
      <c r="D1606" s="52"/>
    </row>
    <row r="1607" spans="4:4" x14ac:dyDescent="0.2">
      <c r="D1607" s="52"/>
    </row>
    <row r="1608" spans="4:4" x14ac:dyDescent="0.2">
      <c r="D1608" s="52"/>
    </row>
    <row r="1609" spans="4:4" x14ac:dyDescent="0.2">
      <c r="D1609" s="52"/>
    </row>
    <row r="1610" spans="4:4" x14ac:dyDescent="0.2">
      <c r="D1610" s="52"/>
    </row>
    <row r="1611" spans="4:4" x14ac:dyDescent="0.2">
      <c r="D1611" s="52"/>
    </row>
    <row r="1612" spans="4:4" x14ac:dyDescent="0.2">
      <c r="D1612" s="52"/>
    </row>
    <row r="1613" spans="4:4" x14ac:dyDescent="0.2">
      <c r="D1613" s="52"/>
    </row>
    <row r="1614" spans="4:4" x14ac:dyDescent="0.2">
      <c r="D1614" s="52"/>
    </row>
    <row r="1615" spans="4:4" x14ac:dyDescent="0.2">
      <c r="D1615" s="52"/>
    </row>
    <row r="1616" spans="4:4" x14ac:dyDescent="0.2">
      <c r="D1616" s="52"/>
    </row>
    <row r="1617" spans="4:4" x14ac:dyDescent="0.2">
      <c r="D1617" s="52"/>
    </row>
    <row r="1618" spans="4:4" x14ac:dyDescent="0.2">
      <c r="D1618" s="52"/>
    </row>
    <row r="1619" spans="4:4" x14ac:dyDescent="0.2">
      <c r="D1619" s="52"/>
    </row>
    <row r="1620" spans="4:4" x14ac:dyDescent="0.2">
      <c r="D1620" s="52"/>
    </row>
    <row r="1621" spans="4:4" x14ac:dyDescent="0.2">
      <c r="D1621" s="52"/>
    </row>
    <row r="1622" spans="4:4" x14ac:dyDescent="0.2">
      <c r="D1622" s="52"/>
    </row>
    <row r="1623" spans="4:4" x14ac:dyDescent="0.2">
      <c r="D1623" s="52"/>
    </row>
    <row r="1624" spans="4:4" x14ac:dyDescent="0.2">
      <c r="D1624" s="52"/>
    </row>
    <row r="1625" spans="4:4" x14ac:dyDescent="0.2">
      <c r="D1625" s="52"/>
    </row>
    <row r="1626" spans="4:4" x14ac:dyDescent="0.2">
      <c r="D1626" s="52"/>
    </row>
    <row r="1627" spans="4:4" x14ac:dyDescent="0.2">
      <c r="D1627" s="52"/>
    </row>
    <row r="1628" spans="4:4" x14ac:dyDescent="0.2">
      <c r="D1628" s="52"/>
    </row>
    <row r="1629" spans="4:4" x14ac:dyDescent="0.2">
      <c r="D1629" s="52"/>
    </row>
    <row r="1630" spans="4:4" x14ac:dyDescent="0.2">
      <c r="D1630" s="52"/>
    </row>
    <row r="1631" spans="4:4" x14ac:dyDescent="0.2">
      <c r="D1631" s="52"/>
    </row>
    <row r="1632" spans="4:4" x14ac:dyDescent="0.2">
      <c r="D1632" s="52"/>
    </row>
    <row r="1633" spans="4:4" x14ac:dyDescent="0.2">
      <c r="D1633" s="52"/>
    </row>
    <row r="1634" spans="4:4" x14ac:dyDescent="0.2">
      <c r="D1634" s="52"/>
    </row>
    <row r="1635" spans="4:4" x14ac:dyDescent="0.2">
      <c r="D1635" s="52"/>
    </row>
    <row r="1636" spans="4:4" x14ac:dyDescent="0.2">
      <c r="D1636" s="52"/>
    </row>
    <row r="1637" spans="4:4" x14ac:dyDescent="0.2">
      <c r="D1637" s="52"/>
    </row>
    <row r="1638" spans="4:4" x14ac:dyDescent="0.2">
      <c r="D1638" s="52"/>
    </row>
    <row r="1639" spans="4:4" x14ac:dyDescent="0.2">
      <c r="D1639" s="52"/>
    </row>
    <row r="1640" spans="4:4" x14ac:dyDescent="0.2">
      <c r="D1640" s="52"/>
    </row>
    <row r="1641" spans="4:4" x14ac:dyDescent="0.2">
      <c r="D1641" s="52"/>
    </row>
    <row r="1642" spans="4:4" x14ac:dyDescent="0.2">
      <c r="D1642" s="52"/>
    </row>
    <row r="1643" spans="4:4" x14ac:dyDescent="0.2">
      <c r="D1643" s="52"/>
    </row>
    <row r="1644" spans="4:4" x14ac:dyDescent="0.2">
      <c r="D1644" s="52"/>
    </row>
    <row r="1645" spans="4:4" x14ac:dyDescent="0.2">
      <c r="D1645" s="52"/>
    </row>
    <row r="1646" spans="4:4" x14ac:dyDescent="0.2">
      <c r="D1646" s="52"/>
    </row>
    <row r="1647" spans="4:4" x14ac:dyDescent="0.2">
      <c r="D1647" s="52"/>
    </row>
    <row r="1648" spans="4:4" x14ac:dyDescent="0.2">
      <c r="D1648" s="52"/>
    </row>
    <row r="1649" spans="4:4" x14ac:dyDescent="0.2">
      <c r="D1649" s="52"/>
    </row>
    <row r="1650" spans="4:4" x14ac:dyDescent="0.2">
      <c r="D1650" s="52"/>
    </row>
    <row r="1651" spans="4:4" x14ac:dyDescent="0.2">
      <c r="D1651" s="52"/>
    </row>
    <row r="1652" spans="4:4" x14ac:dyDescent="0.2">
      <c r="D1652" s="52"/>
    </row>
    <row r="1653" spans="4:4" x14ac:dyDescent="0.2">
      <c r="D1653" s="52"/>
    </row>
    <row r="1654" spans="4:4" x14ac:dyDescent="0.2">
      <c r="D1654" s="52"/>
    </row>
    <row r="1655" spans="4:4" x14ac:dyDescent="0.2">
      <c r="D1655" s="52"/>
    </row>
    <row r="1656" spans="4:4" x14ac:dyDescent="0.2">
      <c r="D1656" s="52"/>
    </row>
    <row r="1657" spans="4:4" x14ac:dyDescent="0.2">
      <c r="D1657" s="52"/>
    </row>
    <row r="1658" spans="4:4" x14ac:dyDescent="0.2">
      <c r="D1658" s="52"/>
    </row>
    <row r="1659" spans="4:4" x14ac:dyDescent="0.2">
      <c r="D1659" s="52"/>
    </row>
    <row r="1660" spans="4:4" x14ac:dyDescent="0.2">
      <c r="D1660" s="52"/>
    </row>
    <row r="1661" spans="4:4" x14ac:dyDescent="0.2">
      <c r="D1661" s="52"/>
    </row>
    <row r="1662" spans="4:4" x14ac:dyDescent="0.2">
      <c r="D1662" s="52"/>
    </row>
    <row r="1663" spans="4:4" x14ac:dyDescent="0.2">
      <c r="D1663" s="52"/>
    </row>
    <row r="1664" spans="4:4" x14ac:dyDescent="0.2">
      <c r="D1664" s="52"/>
    </row>
    <row r="1665" spans="4:4" x14ac:dyDescent="0.2">
      <c r="D1665" s="52"/>
    </row>
    <row r="1666" spans="4:4" x14ac:dyDescent="0.2">
      <c r="D1666" s="52"/>
    </row>
    <row r="1667" spans="4:4" x14ac:dyDescent="0.2">
      <c r="D1667" s="52"/>
    </row>
    <row r="1668" spans="4:4" x14ac:dyDescent="0.2">
      <c r="D1668" s="52"/>
    </row>
    <row r="1669" spans="4:4" x14ac:dyDescent="0.2">
      <c r="D1669" s="52"/>
    </row>
    <row r="1670" spans="4:4" x14ac:dyDescent="0.2">
      <c r="D1670" s="52"/>
    </row>
    <row r="1671" spans="4:4" x14ac:dyDescent="0.2">
      <c r="D1671" s="52"/>
    </row>
    <row r="1672" spans="4:4" x14ac:dyDescent="0.2">
      <c r="D1672" s="52"/>
    </row>
    <row r="1673" spans="4:4" x14ac:dyDescent="0.2">
      <c r="D1673" s="52"/>
    </row>
    <row r="1674" spans="4:4" x14ac:dyDescent="0.2">
      <c r="D1674" s="52"/>
    </row>
    <row r="1675" spans="4:4" x14ac:dyDescent="0.2">
      <c r="D1675" s="52"/>
    </row>
    <row r="1676" spans="4:4" x14ac:dyDescent="0.2">
      <c r="D1676" s="52"/>
    </row>
    <row r="1677" spans="4:4" x14ac:dyDescent="0.2">
      <c r="D1677" s="52"/>
    </row>
    <row r="1678" spans="4:4" x14ac:dyDescent="0.2">
      <c r="D1678" s="52"/>
    </row>
    <row r="1679" spans="4:4" x14ac:dyDescent="0.2">
      <c r="D1679" s="52"/>
    </row>
    <row r="1680" spans="4:4" x14ac:dyDescent="0.2">
      <c r="D1680" s="52"/>
    </row>
    <row r="1681" spans="4:4" x14ac:dyDescent="0.2">
      <c r="D1681" s="52"/>
    </row>
    <row r="1682" spans="4:4" x14ac:dyDescent="0.2">
      <c r="D1682" s="52"/>
    </row>
    <row r="1683" spans="4:4" x14ac:dyDescent="0.2">
      <c r="D1683" s="52"/>
    </row>
    <row r="1684" spans="4:4" x14ac:dyDescent="0.2">
      <c r="D1684" s="52"/>
    </row>
    <row r="1685" spans="4:4" x14ac:dyDescent="0.2">
      <c r="D1685" s="52"/>
    </row>
    <row r="1686" spans="4:4" x14ac:dyDescent="0.2">
      <c r="D1686" s="52"/>
    </row>
    <row r="1687" spans="4:4" x14ac:dyDescent="0.2">
      <c r="D1687" s="52"/>
    </row>
    <row r="1688" spans="4:4" x14ac:dyDescent="0.2">
      <c r="D1688" s="52"/>
    </row>
    <row r="1689" spans="4:4" x14ac:dyDescent="0.2">
      <c r="D1689" s="52"/>
    </row>
    <row r="1690" spans="4:4" x14ac:dyDescent="0.2">
      <c r="D1690" s="52"/>
    </row>
    <row r="1691" spans="4:4" x14ac:dyDescent="0.2">
      <c r="D1691" s="52"/>
    </row>
    <row r="1692" spans="4:4" x14ac:dyDescent="0.2">
      <c r="D1692" s="52"/>
    </row>
    <row r="1693" spans="4:4" x14ac:dyDescent="0.2">
      <c r="D1693" s="52"/>
    </row>
    <row r="1694" spans="4:4" x14ac:dyDescent="0.2">
      <c r="D1694" s="52"/>
    </row>
    <row r="1695" spans="4:4" x14ac:dyDescent="0.2">
      <c r="D1695" s="52"/>
    </row>
    <row r="1696" spans="4:4" x14ac:dyDescent="0.2">
      <c r="D1696" s="52"/>
    </row>
    <row r="1697" spans="4:4" x14ac:dyDescent="0.2">
      <c r="D1697" s="52"/>
    </row>
    <row r="1698" spans="4:4" x14ac:dyDescent="0.2">
      <c r="D1698" s="52"/>
    </row>
    <row r="1699" spans="4:4" x14ac:dyDescent="0.2">
      <c r="D1699" s="52"/>
    </row>
    <row r="1700" spans="4:4" x14ac:dyDescent="0.2">
      <c r="D1700" s="52"/>
    </row>
    <row r="1701" spans="4:4" x14ac:dyDescent="0.2">
      <c r="D1701" s="52"/>
    </row>
    <row r="1702" spans="4:4" x14ac:dyDescent="0.2">
      <c r="D1702" s="52"/>
    </row>
    <row r="1703" spans="4:4" x14ac:dyDescent="0.2">
      <c r="D1703" s="52"/>
    </row>
    <row r="1704" spans="4:4" x14ac:dyDescent="0.2">
      <c r="D1704" s="52"/>
    </row>
    <row r="1705" spans="4:4" x14ac:dyDescent="0.2">
      <c r="D1705" s="52"/>
    </row>
    <row r="1706" spans="4:4" x14ac:dyDescent="0.2">
      <c r="D1706" s="52"/>
    </row>
    <row r="1707" spans="4:4" x14ac:dyDescent="0.2">
      <c r="D1707" s="52"/>
    </row>
    <row r="1708" spans="4:4" x14ac:dyDescent="0.2">
      <c r="D1708" s="52"/>
    </row>
    <row r="1709" spans="4:4" x14ac:dyDescent="0.2">
      <c r="D1709" s="52"/>
    </row>
    <row r="1710" spans="4:4" x14ac:dyDescent="0.2">
      <c r="D1710" s="52"/>
    </row>
    <row r="1711" spans="4:4" x14ac:dyDescent="0.2">
      <c r="D1711" s="52"/>
    </row>
    <row r="1712" spans="4:4" x14ac:dyDescent="0.2">
      <c r="D1712" s="52"/>
    </row>
    <row r="1713" spans="4:4" x14ac:dyDescent="0.2">
      <c r="D1713" s="52"/>
    </row>
    <row r="1714" spans="4:4" x14ac:dyDescent="0.2">
      <c r="D1714" s="52"/>
    </row>
    <row r="1715" spans="4:4" x14ac:dyDescent="0.2">
      <c r="D1715" s="52"/>
    </row>
    <row r="1716" spans="4:4" x14ac:dyDescent="0.2">
      <c r="D1716" s="52"/>
    </row>
    <row r="1717" spans="4:4" x14ac:dyDescent="0.2">
      <c r="D1717" s="52"/>
    </row>
    <row r="1718" spans="4:4" x14ac:dyDescent="0.2">
      <c r="D1718" s="52"/>
    </row>
    <row r="1719" spans="4:4" x14ac:dyDescent="0.2">
      <c r="D1719" s="52"/>
    </row>
    <row r="1720" spans="4:4" x14ac:dyDescent="0.2">
      <c r="D1720" s="52"/>
    </row>
    <row r="1721" spans="4:4" x14ac:dyDescent="0.2">
      <c r="D1721" s="52"/>
    </row>
    <row r="1722" spans="4:4" x14ac:dyDescent="0.2">
      <c r="D1722" s="52"/>
    </row>
    <row r="1723" spans="4:4" x14ac:dyDescent="0.2">
      <c r="D1723" s="52"/>
    </row>
    <row r="1724" spans="4:4" x14ac:dyDescent="0.2">
      <c r="D1724" s="52"/>
    </row>
    <row r="1725" spans="4:4" x14ac:dyDescent="0.2">
      <c r="D1725" s="52"/>
    </row>
    <row r="1726" spans="4:4" x14ac:dyDescent="0.2">
      <c r="D1726" s="52"/>
    </row>
    <row r="1727" spans="4:4" x14ac:dyDescent="0.2">
      <c r="D1727" s="52"/>
    </row>
    <row r="1728" spans="4:4" x14ac:dyDescent="0.2">
      <c r="D1728" s="52"/>
    </row>
    <row r="1729" spans="4:4" x14ac:dyDescent="0.2">
      <c r="D1729" s="52"/>
    </row>
    <row r="1730" spans="4:4" x14ac:dyDescent="0.2">
      <c r="D1730" s="52"/>
    </row>
    <row r="1731" spans="4:4" x14ac:dyDescent="0.2">
      <c r="D1731" s="52"/>
    </row>
    <row r="1732" spans="4:4" x14ac:dyDescent="0.2">
      <c r="D1732" s="52"/>
    </row>
    <row r="1733" spans="4:4" x14ac:dyDescent="0.2">
      <c r="D1733" s="52"/>
    </row>
    <row r="1734" spans="4:4" x14ac:dyDescent="0.2">
      <c r="D1734" s="52"/>
    </row>
    <row r="1735" spans="4:4" x14ac:dyDescent="0.2">
      <c r="D1735" s="52"/>
    </row>
    <row r="1736" spans="4:4" x14ac:dyDescent="0.2">
      <c r="D1736" s="52"/>
    </row>
    <row r="1737" spans="4:4" x14ac:dyDescent="0.2">
      <c r="D1737" s="52"/>
    </row>
    <row r="1738" spans="4:4" x14ac:dyDescent="0.2">
      <c r="D1738" s="52"/>
    </row>
    <row r="1739" spans="4:4" x14ac:dyDescent="0.2">
      <c r="D1739" s="52"/>
    </row>
    <row r="1740" spans="4:4" x14ac:dyDescent="0.2">
      <c r="D1740" s="52"/>
    </row>
    <row r="1741" spans="4:4" x14ac:dyDescent="0.2">
      <c r="D1741" s="52"/>
    </row>
    <row r="1742" spans="4:4" x14ac:dyDescent="0.2">
      <c r="D1742" s="52"/>
    </row>
    <row r="1743" spans="4:4" x14ac:dyDescent="0.2">
      <c r="D1743" s="52"/>
    </row>
    <row r="1744" spans="4:4" x14ac:dyDescent="0.2">
      <c r="D1744" s="52"/>
    </row>
    <row r="1745" spans="4:4" x14ac:dyDescent="0.2">
      <c r="D1745" s="52"/>
    </row>
    <row r="1746" spans="4:4" x14ac:dyDescent="0.2">
      <c r="D1746" s="52"/>
    </row>
    <row r="1747" spans="4:4" x14ac:dyDescent="0.2">
      <c r="D1747" s="52"/>
    </row>
    <row r="1748" spans="4:4" x14ac:dyDescent="0.2">
      <c r="D1748" s="52"/>
    </row>
    <row r="1749" spans="4:4" x14ac:dyDescent="0.2">
      <c r="D1749" s="52"/>
    </row>
    <row r="1750" spans="4:4" x14ac:dyDescent="0.2">
      <c r="D1750" s="52"/>
    </row>
    <row r="1751" spans="4:4" x14ac:dyDescent="0.2">
      <c r="D1751" s="52"/>
    </row>
    <row r="1752" spans="4:4" x14ac:dyDescent="0.2">
      <c r="D1752" s="52"/>
    </row>
    <row r="1753" spans="4:4" x14ac:dyDescent="0.2">
      <c r="D1753" s="52"/>
    </row>
    <row r="1754" spans="4:4" x14ac:dyDescent="0.2">
      <c r="D1754" s="52"/>
    </row>
    <row r="1755" spans="4:4" x14ac:dyDescent="0.2">
      <c r="D1755" s="52"/>
    </row>
    <row r="1756" spans="4:4" x14ac:dyDescent="0.2">
      <c r="D1756" s="52"/>
    </row>
    <row r="1757" spans="4:4" x14ac:dyDescent="0.2">
      <c r="D1757" s="52"/>
    </row>
    <row r="1758" spans="4:4" x14ac:dyDescent="0.2">
      <c r="D1758" s="52"/>
    </row>
    <row r="1759" spans="4:4" x14ac:dyDescent="0.2">
      <c r="D1759" s="52"/>
    </row>
    <row r="1760" spans="4:4" x14ac:dyDescent="0.2">
      <c r="D1760" s="52"/>
    </row>
    <row r="1761" spans="4:4" x14ac:dyDescent="0.2">
      <c r="D1761" s="52"/>
    </row>
    <row r="1762" spans="4:4" x14ac:dyDescent="0.2">
      <c r="D1762" s="52"/>
    </row>
    <row r="1763" spans="4:4" x14ac:dyDescent="0.2">
      <c r="D1763" s="52"/>
    </row>
    <row r="1764" spans="4:4" x14ac:dyDescent="0.2">
      <c r="D1764" s="52"/>
    </row>
    <row r="1765" spans="4:4" x14ac:dyDescent="0.2">
      <c r="D1765" s="52"/>
    </row>
    <row r="1766" spans="4:4" x14ac:dyDescent="0.2">
      <c r="D1766" s="52"/>
    </row>
    <row r="1767" spans="4:4" x14ac:dyDescent="0.2">
      <c r="D1767" s="52"/>
    </row>
    <row r="1768" spans="4:4" x14ac:dyDescent="0.2">
      <c r="D1768" s="52"/>
    </row>
    <row r="1769" spans="4:4" x14ac:dyDescent="0.2">
      <c r="D1769" s="52"/>
    </row>
    <row r="1770" spans="4:4" x14ac:dyDescent="0.2">
      <c r="D1770" s="52"/>
    </row>
    <row r="1771" spans="4:4" x14ac:dyDescent="0.2">
      <c r="D1771" s="52"/>
    </row>
    <row r="1772" spans="4:4" x14ac:dyDescent="0.2">
      <c r="D1772" s="52"/>
    </row>
    <row r="1773" spans="4:4" x14ac:dyDescent="0.2">
      <c r="D1773" s="52"/>
    </row>
    <row r="1774" spans="4:4" x14ac:dyDescent="0.2">
      <c r="D1774" s="52"/>
    </row>
    <row r="1775" spans="4:4" x14ac:dyDescent="0.2">
      <c r="D1775" s="52"/>
    </row>
    <row r="1776" spans="4:4" x14ac:dyDescent="0.2">
      <c r="D1776" s="52"/>
    </row>
    <row r="1777" spans="4:4" x14ac:dyDescent="0.2">
      <c r="D1777" s="52"/>
    </row>
    <row r="1778" spans="4:4" x14ac:dyDescent="0.2">
      <c r="D1778" s="52"/>
    </row>
    <row r="1779" spans="4:4" x14ac:dyDescent="0.2">
      <c r="D1779" s="52"/>
    </row>
    <row r="1780" spans="4:4" x14ac:dyDescent="0.2">
      <c r="D1780" s="52"/>
    </row>
    <row r="1781" spans="4:4" x14ac:dyDescent="0.2">
      <c r="D1781" s="52"/>
    </row>
    <row r="1782" spans="4:4" x14ac:dyDescent="0.2">
      <c r="D1782" s="52"/>
    </row>
    <row r="1783" spans="4:4" x14ac:dyDescent="0.2">
      <c r="D1783" s="52"/>
    </row>
    <row r="1784" spans="4:4" x14ac:dyDescent="0.2">
      <c r="D1784" s="52"/>
    </row>
    <row r="1785" spans="4:4" x14ac:dyDescent="0.2">
      <c r="D1785" s="52"/>
    </row>
    <row r="1786" spans="4:4" x14ac:dyDescent="0.2">
      <c r="D1786" s="52"/>
    </row>
    <row r="1787" spans="4:4" x14ac:dyDescent="0.2">
      <c r="D1787" s="52"/>
    </row>
    <row r="1788" spans="4:4" x14ac:dyDescent="0.2">
      <c r="D1788" s="52"/>
    </row>
    <row r="1789" spans="4:4" x14ac:dyDescent="0.2">
      <c r="D1789" s="52"/>
    </row>
    <row r="1790" spans="4:4" x14ac:dyDescent="0.2">
      <c r="D1790" s="52"/>
    </row>
    <row r="1791" spans="4:4" x14ac:dyDescent="0.2">
      <c r="D1791" s="52"/>
    </row>
    <row r="1792" spans="4:4" x14ac:dyDescent="0.2">
      <c r="D1792" s="52"/>
    </row>
    <row r="1793" spans="4:4" x14ac:dyDescent="0.2">
      <c r="D1793" s="52"/>
    </row>
    <row r="1794" spans="4:4" x14ac:dyDescent="0.2">
      <c r="D1794" s="52"/>
    </row>
    <row r="1795" spans="4:4" x14ac:dyDescent="0.2">
      <c r="D1795" s="52"/>
    </row>
    <row r="1796" spans="4:4" x14ac:dyDescent="0.2">
      <c r="D1796" s="52"/>
    </row>
    <row r="1797" spans="4:4" x14ac:dyDescent="0.2">
      <c r="D1797" s="52"/>
    </row>
    <row r="1798" spans="4:4" x14ac:dyDescent="0.2">
      <c r="D1798" s="52"/>
    </row>
    <row r="1799" spans="4:4" x14ac:dyDescent="0.2">
      <c r="D1799" s="52"/>
    </row>
    <row r="1800" spans="4:4" x14ac:dyDescent="0.2">
      <c r="D1800" s="52"/>
    </row>
    <row r="1801" spans="4:4" x14ac:dyDescent="0.2">
      <c r="D1801" s="52"/>
    </row>
    <row r="1802" spans="4:4" x14ac:dyDescent="0.2">
      <c r="D1802" s="52"/>
    </row>
    <row r="1803" spans="4:4" x14ac:dyDescent="0.2">
      <c r="D1803" s="52"/>
    </row>
    <row r="1804" spans="4:4" x14ac:dyDescent="0.2">
      <c r="D1804" s="52"/>
    </row>
    <row r="1805" spans="4:4" x14ac:dyDescent="0.2">
      <c r="D1805" s="52"/>
    </row>
    <row r="1806" spans="4:4" x14ac:dyDescent="0.2">
      <c r="D1806" s="52"/>
    </row>
    <row r="1807" spans="4:4" x14ac:dyDescent="0.2">
      <c r="D1807" s="52"/>
    </row>
    <row r="1808" spans="4:4" x14ac:dyDescent="0.2">
      <c r="D1808" s="52"/>
    </row>
    <row r="1809" spans="4:4" x14ac:dyDescent="0.2">
      <c r="D1809" s="52"/>
    </row>
    <row r="1810" spans="4:4" x14ac:dyDescent="0.2">
      <c r="D1810" s="52"/>
    </row>
    <row r="1811" spans="4:4" x14ac:dyDescent="0.2">
      <c r="D1811" s="52"/>
    </row>
    <row r="1812" spans="4:4" x14ac:dyDescent="0.2">
      <c r="D1812" s="52"/>
    </row>
    <row r="1813" spans="4:4" x14ac:dyDescent="0.2">
      <c r="D1813" s="52"/>
    </row>
    <row r="1814" spans="4:4" x14ac:dyDescent="0.2">
      <c r="D1814" s="52"/>
    </row>
    <row r="1815" spans="4:4" x14ac:dyDescent="0.2">
      <c r="D1815" s="52"/>
    </row>
    <row r="1816" spans="4:4" x14ac:dyDescent="0.2">
      <c r="D1816" s="52"/>
    </row>
    <row r="1817" spans="4:4" x14ac:dyDescent="0.2">
      <c r="D1817" s="52"/>
    </row>
    <row r="1818" spans="4:4" x14ac:dyDescent="0.2">
      <c r="D1818" s="52"/>
    </row>
    <row r="1819" spans="4:4" x14ac:dyDescent="0.2">
      <c r="D1819" s="52"/>
    </row>
    <row r="1820" spans="4:4" x14ac:dyDescent="0.2">
      <c r="D1820" s="52"/>
    </row>
    <row r="1821" spans="4:4" x14ac:dyDescent="0.2">
      <c r="D1821" s="52"/>
    </row>
    <row r="1822" spans="4:4" x14ac:dyDescent="0.2">
      <c r="D1822" s="52"/>
    </row>
    <row r="1823" spans="4:4" x14ac:dyDescent="0.2">
      <c r="D1823" s="52"/>
    </row>
    <row r="1824" spans="4:4" x14ac:dyDescent="0.2">
      <c r="D1824" s="52"/>
    </row>
    <row r="1825" spans="4:4" x14ac:dyDescent="0.2">
      <c r="D1825" s="52"/>
    </row>
    <row r="1826" spans="4:4" x14ac:dyDescent="0.2">
      <c r="D1826" s="52"/>
    </row>
    <row r="1827" spans="4:4" x14ac:dyDescent="0.2">
      <c r="D1827" s="52"/>
    </row>
    <row r="1828" spans="4:4" x14ac:dyDescent="0.2">
      <c r="D1828" s="52"/>
    </row>
    <row r="1829" spans="4:4" x14ac:dyDescent="0.2">
      <c r="D1829" s="52"/>
    </row>
    <row r="1830" spans="4:4" x14ac:dyDescent="0.2">
      <c r="D1830" s="52"/>
    </row>
    <row r="1831" spans="4:4" x14ac:dyDescent="0.2">
      <c r="D1831" s="52"/>
    </row>
    <row r="1832" spans="4:4" x14ac:dyDescent="0.2">
      <c r="D1832" s="52"/>
    </row>
    <row r="1833" spans="4:4" x14ac:dyDescent="0.2">
      <c r="D1833" s="52"/>
    </row>
    <row r="1834" spans="4:4" x14ac:dyDescent="0.2">
      <c r="D1834" s="52"/>
    </row>
    <row r="1835" spans="4:4" x14ac:dyDescent="0.2">
      <c r="D1835" s="52"/>
    </row>
    <row r="1836" spans="4:4" x14ac:dyDescent="0.2">
      <c r="D1836" s="52"/>
    </row>
    <row r="1837" spans="4:4" x14ac:dyDescent="0.2">
      <c r="D1837" s="52"/>
    </row>
    <row r="1838" spans="4:4" x14ac:dyDescent="0.2">
      <c r="D1838" s="52"/>
    </row>
    <row r="1839" spans="4:4" x14ac:dyDescent="0.2">
      <c r="D1839" s="52"/>
    </row>
    <row r="1840" spans="4:4" x14ac:dyDescent="0.2">
      <c r="D1840" s="52"/>
    </row>
    <row r="1841" spans="4:4" x14ac:dyDescent="0.2">
      <c r="D1841" s="52"/>
    </row>
    <row r="1842" spans="4:4" x14ac:dyDescent="0.2">
      <c r="D1842" s="52"/>
    </row>
    <row r="1843" spans="4:4" x14ac:dyDescent="0.2">
      <c r="D1843" s="52"/>
    </row>
    <row r="1844" spans="4:4" x14ac:dyDescent="0.2">
      <c r="D1844" s="52"/>
    </row>
    <row r="1845" spans="4:4" x14ac:dyDescent="0.2">
      <c r="D1845" s="52"/>
    </row>
    <row r="1846" spans="4:4" x14ac:dyDescent="0.2">
      <c r="D1846" s="52"/>
    </row>
    <row r="1847" spans="4:4" x14ac:dyDescent="0.2">
      <c r="D1847" s="52"/>
    </row>
    <row r="1848" spans="4:4" x14ac:dyDescent="0.2">
      <c r="D1848" s="52"/>
    </row>
    <row r="1849" spans="4:4" x14ac:dyDescent="0.2">
      <c r="D1849" s="52"/>
    </row>
    <row r="1850" spans="4:4" x14ac:dyDescent="0.2">
      <c r="D1850" s="52"/>
    </row>
    <row r="1851" spans="4:4" x14ac:dyDescent="0.2">
      <c r="D1851" s="52"/>
    </row>
    <row r="1852" spans="4:4" x14ac:dyDescent="0.2">
      <c r="D1852" s="52"/>
    </row>
    <row r="1853" spans="4:4" x14ac:dyDescent="0.2">
      <c r="D1853" s="52"/>
    </row>
    <row r="1854" spans="4:4" x14ac:dyDescent="0.2">
      <c r="D1854" s="52"/>
    </row>
    <row r="1855" spans="4:4" x14ac:dyDescent="0.2">
      <c r="D1855" s="52"/>
    </row>
    <row r="1856" spans="4:4" x14ac:dyDescent="0.2">
      <c r="D1856" s="52"/>
    </row>
    <row r="1857" spans="4:4" x14ac:dyDescent="0.2">
      <c r="D1857" s="52"/>
    </row>
    <row r="1858" spans="4:4" x14ac:dyDescent="0.2">
      <c r="D1858" s="52"/>
    </row>
    <row r="1859" spans="4:4" x14ac:dyDescent="0.2">
      <c r="D1859" s="52"/>
    </row>
    <row r="1860" spans="4:4" x14ac:dyDescent="0.2">
      <c r="D1860" s="52"/>
    </row>
    <row r="1861" spans="4:4" x14ac:dyDescent="0.2">
      <c r="D1861" s="52"/>
    </row>
    <row r="1862" spans="4:4" x14ac:dyDescent="0.2">
      <c r="D1862" s="52"/>
    </row>
    <row r="1863" spans="4:4" x14ac:dyDescent="0.2">
      <c r="D1863" s="52"/>
    </row>
    <row r="1864" spans="4:4" x14ac:dyDescent="0.2">
      <c r="D1864" s="52"/>
    </row>
    <row r="1865" spans="4:4" x14ac:dyDescent="0.2">
      <c r="D1865" s="52"/>
    </row>
    <row r="1866" spans="4:4" x14ac:dyDescent="0.2">
      <c r="D1866" s="52"/>
    </row>
    <row r="1867" spans="4:4" x14ac:dyDescent="0.2">
      <c r="D1867" s="52"/>
    </row>
    <row r="1868" spans="4:4" x14ac:dyDescent="0.2">
      <c r="D1868" s="52"/>
    </row>
    <row r="1869" spans="4:4" x14ac:dyDescent="0.2">
      <c r="D1869" s="52"/>
    </row>
    <row r="1870" spans="4:4" x14ac:dyDescent="0.2">
      <c r="D1870" s="52"/>
    </row>
    <row r="1871" spans="4:4" x14ac:dyDescent="0.2">
      <c r="D1871" s="52"/>
    </row>
    <row r="1872" spans="4:4" x14ac:dyDescent="0.2">
      <c r="D1872" s="52"/>
    </row>
    <row r="1873" spans="4:4" x14ac:dyDescent="0.2">
      <c r="D1873" s="52"/>
    </row>
    <row r="1874" spans="4:4" x14ac:dyDescent="0.2">
      <c r="D1874" s="52"/>
    </row>
    <row r="1875" spans="4:4" x14ac:dyDescent="0.2">
      <c r="D1875" s="52"/>
    </row>
    <row r="1876" spans="4:4" x14ac:dyDescent="0.2">
      <c r="D1876" s="52"/>
    </row>
    <row r="1877" spans="4:4" x14ac:dyDescent="0.2">
      <c r="D1877" s="52"/>
    </row>
    <row r="1878" spans="4:4" x14ac:dyDescent="0.2">
      <c r="D1878" s="52"/>
    </row>
    <row r="1879" spans="4:4" x14ac:dyDescent="0.2">
      <c r="D1879" s="52"/>
    </row>
    <row r="1880" spans="4:4" x14ac:dyDescent="0.2">
      <c r="D1880" s="52"/>
    </row>
    <row r="1881" spans="4:4" x14ac:dyDescent="0.2">
      <c r="D1881" s="52"/>
    </row>
    <row r="1882" spans="4:4" x14ac:dyDescent="0.2">
      <c r="D1882" s="52"/>
    </row>
    <row r="1883" spans="4:4" x14ac:dyDescent="0.2">
      <c r="D1883" s="52"/>
    </row>
    <row r="1884" spans="4:4" x14ac:dyDescent="0.2">
      <c r="D1884" s="52"/>
    </row>
    <row r="1885" spans="4:4" x14ac:dyDescent="0.2">
      <c r="D1885" s="52"/>
    </row>
    <row r="1886" spans="4:4" x14ac:dyDescent="0.2">
      <c r="D1886" s="52"/>
    </row>
    <row r="1887" spans="4:4" x14ac:dyDescent="0.2">
      <c r="D1887" s="52"/>
    </row>
    <row r="1888" spans="4:4" x14ac:dyDescent="0.2">
      <c r="D1888" s="52"/>
    </row>
    <row r="1889" spans="4:4" x14ac:dyDescent="0.2">
      <c r="D1889" s="52"/>
    </row>
    <row r="1890" spans="4:4" x14ac:dyDescent="0.2">
      <c r="D1890" s="52"/>
    </row>
    <row r="1891" spans="4:4" x14ac:dyDescent="0.2">
      <c r="D1891" s="52"/>
    </row>
    <row r="1892" spans="4:4" x14ac:dyDescent="0.2">
      <c r="D1892" s="52"/>
    </row>
    <row r="1893" spans="4:4" x14ac:dyDescent="0.2">
      <c r="D1893" s="52"/>
    </row>
    <row r="1894" spans="4:4" x14ac:dyDescent="0.2">
      <c r="D1894" s="52"/>
    </row>
    <row r="1895" spans="4:4" x14ac:dyDescent="0.2">
      <c r="D1895" s="52"/>
    </row>
    <row r="1896" spans="4:4" x14ac:dyDescent="0.2">
      <c r="D1896" s="52"/>
    </row>
    <row r="1897" spans="4:4" x14ac:dyDescent="0.2">
      <c r="D1897" s="52"/>
    </row>
    <row r="1898" spans="4:4" x14ac:dyDescent="0.2">
      <c r="D1898" s="52"/>
    </row>
    <row r="1899" spans="4:4" x14ac:dyDescent="0.2">
      <c r="D1899" s="52"/>
    </row>
    <row r="1900" spans="4:4" x14ac:dyDescent="0.2">
      <c r="D1900" s="52"/>
    </row>
    <row r="1901" spans="4:4" x14ac:dyDescent="0.2">
      <c r="D1901" s="52"/>
    </row>
    <row r="1902" spans="4:4" x14ac:dyDescent="0.2">
      <c r="D1902" s="52"/>
    </row>
    <row r="1903" spans="4:4" x14ac:dyDescent="0.2">
      <c r="D1903" s="52"/>
    </row>
    <row r="1904" spans="4:4" x14ac:dyDescent="0.2">
      <c r="D1904" s="52"/>
    </row>
    <row r="1905" spans="4:4" x14ac:dyDescent="0.2">
      <c r="D1905" s="52"/>
    </row>
    <row r="1906" spans="4:4" x14ac:dyDescent="0.2">
      <c r="D1906" s="52"/>
    </row>
    <row r="1907" spans="4:4" x14ac:dyDescent="0.2">
      <c r="D1907" s="52"/>
    </row>
    <row r="1908" spans="4:4" x14ac:dyDescent="0.2">
      <c r="D1908" s="52"/>
    </row>
    <row r="1909" spans="4:4" x14ac:dyDescent="0.2">
      <c r="D1909" s="52"/>
    </row>
    <row r="1910" spans="4:4" x14ac:dyDescent="0.2">
      <c r="D1910" s="52"/>
    </row>
    <row r="1911" spans="4:4" x14ac:dyDescent="0.2">
      <c r="D1911" s="52"/>
    </row>
    <row r="1912" spans="4:4" x14ac:dyDescent="0.2">
      <c r="D1912" s="52"/>
    </row>
    <row r="1913" spans="4:4" x14ac:dyDescent="0.2">
      <c r="D1913" s="52"/>
    </row>
    <row r="1914" spans="4:4" x14ac:dyDescent="0.2">
      <c r="D1914" s="52"/>
    </row>
    <row r="1915" spans="4:4" x14ac:dyDescent="0.2">
      <c r="D1915" s="52"/>
    </row>
    <row r="1916" spans="4:4" x14ac:dyDescent="0.2">
      <c r="D1916" s="52"/>
    </row>
    <row r="1917" spans="4:4" x14ac:dyDescent="0.2">
      <c r="D1917" s="52"/>
    </row>
    <row r="1918" spans="4:4" x14ac:dyDescent="0.2">
      <c r="D1918" s="52"/>
    </row>
    <row r="1919" spans="4:4" x14ac:dyDescent="0.2">
      <c r="D1919" s="52"/>
    </row>
    <row r="1920" spans="4:4" x14ac:dyDescent="0.2">
      <c r="D1920" s="52"/>
    </row>
    <row r="1921" spans="4:4" x14ac:dyDescent="0.2">
      <c r="D1921" s="52"/>
    </row>
    <row r="1922" spans="4:4" x14ac:dyDescent="0.2">
      <c r="D1922" s="52"/>
    </row>
    <row r="1923" spans="4:4" x14ac:dyDescent="0.2">
      <c r="D1923" s="52"/>
    </row>
    <row r="1924" spans="4:4" x14ac:dyDescent="0.2">
      <c r="D1924" s="52"/>
    </row>
    <row r="1925" spans="4:4" x14ac:dyDescent="0.2">
      <c r="D1925" s="52"/>
    </row>
    <row r="1926" spans="4:4" x14ac:dyDescent="0.2">
      <c r="D1926" s="52"/>
    </row>
    <row r="1927" spans="4:4" x14ac:dyDescent="0.2">
      <c r="D1927" s="52"/>
    </row>
    <row r="1928" spans="4:4" x14ac:dyDescent="0.2">
      <c r="D1928" s="52"/>
    </row>
    <row r="1929" spans="4:4" x14ac:dyDescent="0.2">
      <c r="D1929" s="52"/>
    </row>
    <row r="1930" spans="4:4" x14ac:dyDescent="0.2">
      <c r="D1930" s="52"/>
    </row>
    <row r="1931" spans="4:4" x14ac:dyDescent="0.2">
      <c r="D1931" s="52"/>
    </row>
    <row r="1932" spans="4:4" x14ac:dyDescent="0.2">
      <c r="D1932" s="52"/>
    </row>
    <row r="1933" spans="4:4" x14ac:dyDescent="0.2">
      <c r="D1933" s="52"/>
    </row>
    <row r="1934" spans="4:4" x14ac:dyDescent="0.2">
      <c r="D1934" s="52"/>
    </row>
    <row r="1935" spans="4:4" x14ac:dyDescent="0.2">
      <c r="D1935" s="52"/>
    </row>
    <row r="1936" spans="4:4" x14ac:dyDescent="0.2">
      <c r="D1936" s="52"/>
    </row>
    <row r="1937" spans="4:4" x14ac:dyDescent="0.2">
      <c r="D1937" s="52"/>
    </row>
    <row r="1938" spans="4:4" x14ac:dyDescent="0.2">
      <c r="D1938" s="52"/>
    </row>
    <row r="1939" spans="4:4" x14ac:dyDescent="0.2">
      <c r="D1939" s="52"/>
    </row>
    <row r="1940" spans="4:4" x14ac:dyDescent="0.2">
      <c r="D1940" s="52"/>
    </row>
    <row r="1941" spans="4:4" x14ac:dyDescent="0.2">
      <c r="D1941" s="52"/>
    </row>
    <row r="1942" spans="4:4" x14ac:dyDescent="0.2">
      <c r="D1942" s="52"/>
    </row>
    <row r="1943" spans="4:4" x14ac:dyDescent="0.2">
      <c r="D1943" s="52"/>
    </row>
    <row r="1944" spans="4:4" x14ac:dyDescent="0.2">
      <c r="D1944" s="52"/>
    </row>
    <row r="1945" spans="4:4" x14ac:dyDescent="0.2">
      <c r="D1945" s="52"/>
    </row>
    <row r="1946" spans="4:4" x14ac:dyDescent="0.2">
      <c r="D1946" s="52"/>
    </row>
    <row r="1947" spans="4:4" x14ac:dyDescent="0.2">
      <c r="D1947" s="52"/>
    </row>
    <row r="1948" spans="4:4" x14ac:dyDescent="0.2">
      <c r="D1948" s="52"/>
    </row>
    <row r="1949" spans="4:4" x14ac:dyDescent="0.2">
      <c r="D1949" s="52"/>
    </row>
    <row r="1950" spans="4:4" x14ac:dyDescent="0.2">
      <c r="D1950" s="52"/>
    </row>
    <row r="1951" spans="4:4" x14ac:dyDescent="0.2">
      <c r="D1951" s="52"/>
    </row>
    <row r="1952" spans="4:4" x14ac:dyDescent="0.2">
      <c r="D1952" s="52"/>
    </row>
    <row r="1953" spans="4:4" x14ac:dyDescent="0.2">
      <c r="D1953" s="52"/>
    </row>
    <row r="1954" spans="4:4" x14ac:dyDescent="0.2">
      <c r="D1954" s="52"/>
    </row>
    <row r="1955" spans="4:4" x14ac:dyDescent="0.2">
      <c r="D1955" s="52"/>
    </row>
    <row r="1956" spans="4:4" x14ac:dyDescent="0.2">
      <c r="D1956" s="52"/>
    </row>
    <row r="1957" spans="4:4" x14ac:dyDescent="0.2">
      <c r="D1957" s="52"/>
    </row>
    <row r="1958" spans="4:4" x14ac:dyDescent="0.2">
      <c r="D1958" s="52"/>
    </row>
    <row r="1959" spans="4:4" x14ac:dyDescent="0.2">
      <c r="D1959" s="52"/>
    </row>
    <row r="1960" spans="4:4" x14ac:dyDescent="0.2">
      <c r="D1960" s="52"/>
    </row>
    <row r="1961" spans="4:4" x14ac:dyDescent="0.2">
      <c r="D1961" s="52"/>
    </row>
    <row r="1962" spans="4:4" x14ac:dyDescent="0.2">
      <c r="D1962" s="52"/>
    </row>
    <row r="1963" spans="4:4" x14ac:dyDescent="0.2">
      <c r="D1963" s="52"/>
    </row>
    <row r="1964" spans="4:4" x14ac:dyDescent="0.2">
      <c r="D1964" s="52"/>
    </row>
    <row r="1965" spans="4:4" x14ac:dyDescent="0.2">
      <c r="D1965" s="52"/>
    </row>
    <row r="1966" spans="4:4" x14ac:dyDescent="0.2">
      <c r="D1966" s="52"/>
    </row>
    <row r="1967" spans="4:4" x14ac:dyDescent="0.2">
      <c r="D1967" s="52"/>
    </row>
    <row r="1968" spans="4:4" x14ac:dyDescent="0.2">
      <c r="D1968" s="52"/>
    </row>
    <row r="1969" spans="4:4" x14ac:dyDescent="0.2">
      <c r="D1969" s="52"/>
    </row>
    <row r="1970" spans="4:4" x14ac:dyDescent="0.2">
      <c r="D1970" s="52"/>
    </row>
    <row r="1971" spans="4:4" x14ac:dyDescent="0.2">
      <c r="D1971" s="52"/>
    </row>
    <row r="1972" spans="4:4" x14ac:dyDescent="0.2">
      <c r="D1972" s="52"/>
    </row>
    <row r="1973" spans="4:4" x14ac:dyDescent="0.2">
      <c r="D1973" s="52"/>
    </row>
    <row r="1974" spans="4:4" x14ac:dyDescent="0.2">
      <c r="D1974" s="52"/>
    </row>
    <row r="1975" spans="4:4" x14ac:dyDescent="0.2">
      <c r="D1975" s="52"/>
    </row>
    <row r="1976" spans="4:4" x14ac:dyDescent="0.2">
      <c r="D1976" s="52"/>
    </row>
    <row r="1977" spans="4:4" x14ac:dyDescent="0.2">
      <c r="D1977" s="52"/>
    </row>
    <row r="1978" spans="4:4" x14ac:dyDescent="0.2">
      <c r="D1978" s="52"/>
    </row>
    <row r="1979" spans="4:4" x14ac:dyDescent="0.2">
      <c r="D1979" s="52"/>
    </row>
    <row r="1980" spans="4:4" x14ac:dyDescent="0.2">
      <c r="D1980" s="52"/>
    </row>
    <row r="1981" spans="4:4" x14ac:dyDescent="0.2">
      <c r="D1981" s="52"/>
    </row>
    <row r="1982" spans="4:4" x14ac:dyDescent="0.2">
      <c r="D1982" s="52"/>
    </row>
    <row r="1983" spans="4:4" x14ac:dyDescent="0.2">
      <c r="D1983" s="52"/>
    </row>
    <row r="1984" spans="4:4" x14ac:dyDescent="0.2">
      <c r="D1984" s="52"/>
    </row>
    <row r="1985" spans="4:4" x14ac:dyDescent="0.2">
      <c r="D1985" s="52"/>
    </row>
    <row r="1986" spans="4:4" x14ac:dyDescent="0.2">
      <c r="D1986" s="52"/>
    </row>
    <row r="1987" spans="4:4" x14ac:dyDescent="0.2">
      <c r="D1987" s="52"/>
    </row>
    <row r="1988" spans="4:4" x14ac:dyDescent="0.2">
      <c r="D1988" s="52"/>
    </row>
    <row r="1989" spans="4:4" x14ac:dyDescent="0.2">
      <c r="D1989" s="52"/>
    </row>
    <row r="1990" spans="4:4" x14ac:dyDescent="0.2">
      <c r="D1990" s="52"/>
    </row>
    <row r="1991" spans="4:4" x14ac:dyDescent="0.2">
      <c r="D1991" s="52"/>
    </row>
    <row r="1992" spans="4:4" x14ac:dyDescent="0.2">
      <c r="D1992" s="52"/>
    </row>
    <row r="1993" spans="4:4" x14ac:dyDescent="0.2">
      <c r="D1993" s="52"/>
    </row>
    <row r="1994" spans="4:4" x14ac:dyDescent="0.2">
      <c r="D1994" s="52"/>
    </row>
    <row r="1995" spans="4:4" x14ac:dyDescent="0.2">
      <c r="D1995" s="52"/>
    </row>
    <row r="1996" spans="4:4" x14ac:dyDescent="0.2">
      <c r="D1996" s="52"/>
    </row>
    <row r="1997" spans="4:4" x14ac:dyDescent="0.2">
      <c r="D1997" s="52"/>
    </row>
    <row r="1998" spans="4:4" x14ac:dyDescent="0.2">
      <c r="D1998" s="52"/>
    </row>
    <row r="1999" spans="4:4" x14ac:dyDescent="0.2">
      <c r="D1999" s="52"/>
    </row>
    <row r="2000" spans="4:4" x14ac:dyDescent="0.2">
      <c r="D2000" s="52"/>
    </row>
    <row r="2001" spans="4:4" x14ac:dyDescent="0.2">
      <c r="D2001" s="52"/>
    </row>
    <row r="2002" spans="4:4" x14ac:dyDescent="0.2">
      <c r="D2002" s="52"/>
    </row>
    <row r="2003" spans="4:4" x14ac:dyDescent="0.2">
      <c r="D2003" s="52"/>
    </row>
    <row r="2004" spans="4:4" x14ac:dyDescent="0.2">
      <c r="D2004" s="52"/>
    </row>
    <row r="2005" spans="4:4" x14ac:dyDescent="0.2">
      <c r="D2005" s="52"/>
    </row>
    <row r="2006" spans="4:4" x14ac:dyDescent="0.2">
      <c r="D2006" s="52"/>
    </row>
    <row r="2007" spans="4:4" x14ac:dyDescent="0.2">
      <c r="D2007" s="52"/>
    </row>
    <row r="2008" spans="4:4" x14ac:dyDescent="0.2">
      <c r="D2008" s="52"/>
    </row>
    <row r="2009" spans="4:4" x14ac:dyDescent="0.2">
      <c r="D2009" s="52"/>
    </row>
    <row r="2010" spans="4:4" x14ac:dyDescent="0.2">
      <c r="D2010" s="52"/>
    </row>
    <row r="2011" spans="4:4" x14ac:dyDescent="0.2">
      <c r="D2011" s="52"/>
    </row>
    <row r="2012" spans="4:4" x14ac:dyDescent="0.2">
      <c r="D2012" s="52"/>
    </row>
    <row r="2013" spans="4:4" x14ac:dyDescent="0.2">
      <c r="D2013" s="52"/>
    </row>
    <row r="2014" spans="4:4" x14ac:dyDescent="0.2">
      <c r="D2014" s="52"/>
    </row>
    <row r="2015" spans="4:4" x14ac:dyDescent="0.2">
      <c r="D2015" s="52"/>
    </row>
    <row r="2016" spans="4:4" x14ac:dyDescent="0.2">
      <c r="D2016" s="52"/>
    </row>
    <row r="2017" spans="4:4" x14ac:dyDescent="0.2">
      <c r="D2017" s="52"/>
    </row>
    <row r="2018" spans="4:4" x14ac:dyDescent="0.2">
      <c r="D2018" s="52"/>
    </row>
    <row r="2019" spans="4:4" x14ac:dyDescent="0.2">
      <c r="D2019" s="52"/>
    </row>
    <row r="2020" spans="4:4" x14ac:dyDescent="0.2">
      <c r="D2020" s="52"/>
    </row>
    <row r="2021" spans="4:4" x14ac:dyDescent="0.2">
      <c r="D2021" s="52"/>
    </row>
    <row r="2022" spans="4:4" x14ac:dyDescent="0.2">
      <c r="D2022" s="52"/>
    </row>
    <row r="2023" spans="4:4" x14ac:dyDescent="0.2">
      <c r="D2023" s="52"/>
    </row>
    <row r="2024" spans="4:4" x14ac:dyDescent="0.2">
      <c r="D2024" s="52"/>
    </row>
    <row r="2025" spans="4:4" x14ac:dyDescent="0.2">
      <c r="D2025" s="52"/>
    </row>
    <row r="2026" spans="4:4" x14ac:dyDescent="0.2">
      <c r="D2026" s="52"/>
    </row>
    <row r="2027" spans="4:4" x14ac:dyDescent="0.2">
      <c r="D2027" s="52"/>
    </row>
    <row r="2028" spans="4:4" x14ac:dyDescent="0.2">
      <c r="D2028" s="52"/>
    </row>
    <row r="2029" spans="4:4" x14ac:dyDescent="0.2">
      <c r="D2029" s="52"/>
    </row>
    <row r="2030" spans="4:4" x14ac:dyDescent="0.2">
      <c r="D2030" s="52"/>
    </row>
    <row r="2031" spans="4:4" x14ac:dyDescent="0.2">
      <c r="D2031" s="52"/>
    </row>
    <row r="2032" spans="4:4" x14ac:dyDescent="0.2">
      <c r="D2032" s="52"/>
    </row>
    <row r="2033" spans="4:4" x14ac:dyDescent="0.2">
      <c r="D2033" s="52"/>
    </row>
    <row r="2034" spans="4:4" x14ac:dyDescent="0.2">
      <c r="D2034" s="52"/>
    </row>
    <row r="2035" spans="4:4" x14ac:dyDescent="0.2">
      <c r="D2035" s="52"/>
    </row>
    <row r="2036" spans="4:4" x14ac:dyDescent="0.2">
      <c r="D2036" s="52"/>
    </row>
    <row r="2037" spans="4:4" x14ac:dyDescent="0.2">
      <c r="D2037" s="52"/>
    </row>
    <row r="2038" spans="4:4" x14ac:dyDescent="0.2">
      <c r="D2038" s="52"/>
    </row>
    <row r="2039" spans="4:4" x14ac:dyDescent="0.2">
      <c r="D2039" s="52"/>
    </row>
    <row r="2040" spans="4:4" x14ac:dyDescent="0.2">
      <c r="D2040" s="52"/>
    </row>
    <row r="2041" spans="4:4" x14ac:dyDescent="0.2">
      <c r="D2041" s="52"/>
    </row>
    <row r="2042" spans="4:4" x14ac:dyDescent="0.2">
      <c r="D2042" s="52"/>
    </row>
    <row r="2043" spans="4:4" x14ac:dyDescent="0.2">
      <c r="D2043" s="52"/>
    </row>
    <row r="2044" spans="4:4" x14ac:dyDescent="0.2">
      <c r="D2044" s="52"/>
    </row>
    <row r="2045" spans="4:4" x14ac:dyDescent="0.2">
      <c r="D2045" s="52"/>
    </row>
    <row r="2046" spans="4:4" x14ac:dyDescent="0.2">
      <c r="D2046" s="52"/>
    </row>
    <row r="2047" spans="4:4" x14ac:dyDescent="0.2">
      <c r="D2047" s="52"/>
    </row>
    <row r="2048" spans="4:4" x14ac:dyDescent="0.2">
      <c r="D2048" s="52"/>
    </row>
    <row r="2049" spans="4:4" x14ac:dyDescent="0.2">
      <c r="D2049" s="52"/>
    </row>
    <row r="2050" spans="4:4" x14ac:dyDescent="0.2">
      <c r="D2050" s="52"/>
    </row>
    <row r="2051" spans="4:4" x14ac:dyDescent="0.2">
      <c r="D2051" s="52"/>
    </row>
    <row r="2052" spans="4:4" x14ac:dyDescent="0.2">
      <c r="D2052" s="52"/>
    </row>
    <row r="2053" spans="4:4" x14ac:dyDescent="0.2">
      <c r="D2053" s="52"/>
    </row>
    <row r="2054" spans="4:4" x14ac:dyDescent="0.2">
      <c r="D2054" s="52"/>
    </row>
    <row r="2055" spans="4:4" x14ac:dyDescent="0.2">
      <c r="D2055" s="52"/>
    </row>
    <row r="2056" spans="4:4" x14ac:dyDescent="0.2">
      <c r="D2056" s="52"/>
    </row>
    <row r="2057" spans="4:4" x14ac:dyDescent="0.2">
      <c r="D2057" s="52"/>
    </row>
    <row r="2058" spans="4:4" x14ac:dyDescent="0.2">
      <c r="D2058" s="52"/>
    </row>
    <row r="2059" spans="4:4" x14ac:dyDescent="0.2">
      <c r="D2059" s="52"/>
    </row>
    <row r="2060" spans="4:4" x14ac:dyDescent="0.2">
      <c r="D2060" s="52"/>
    </row>
    <row r="2061" spans="4:4" x14ac:dyDescent="0.2">
      <c r="D2061" s="52"/>
    </row>
    <row r="2062" spans="4:4" x14ac:dyDescent="0.2">
      <c r="D2062" s="52"/>
    </row>
    <row r="2063" spans="4:4" x14ac:dyDescent="0.2">
      <c r="D2063" s="52"/>
    </row>
    <row r="2064" spans="4:4" x14ac:dyDescent="0.2">
      <c r="D2064" s="52"/>
    </row>
    <row r="2065" spans="4:4" x14ac:dyDescent="0.2">
      <c r="D2065" s="52"/>
    </row>
    <row r="2066" spans="4:4" x14ac:dyDescent="0.2">
      <c r="D2066" s="52"/>
    </row>
    <row r="2067" spans="4:4" x14ac:dyDescent="0.2">
      <c r="D2067" s="52"/>
    </row>
    <row r="2068" spans="4:4" x14ac:dyDescent="0.2">
      <c r="D2068" s="52"/>
    </row>
    <row r="2069" spans="4:4" x14ac:dyDescent="0.2">
      <c r="D2069" s="52"/>
    </row>
    <row r="2070" spans="4:4" x14ac:dyDescent="0.2">
      <c r="D2070" s="52"/>
    </row>
    <row r="2071" spans="4:4" x14ac:dyDescent="0.2">
      <c r="D2071" s="52"/>
    </row>
    <row r="2072" spans="4:4" x14ac:dyDescent="0.2">
      <c r="D2072" s="52"/>
    </row>
    <row r="2073" spans="4:4" x14ac:dyDescent="0.2">
      <c r="D2073" s="52"/>
    </row>
    <row r="2074" spans="4:4" x14ac:dyDescent="0.2">
      <c r="D2074" s="52"/>
    </row>
    <row r="2075" spans="4:4" x14ac:dyDescent="0.2">
      <c r="D2075" s="52"/>
    </row>
    <row r="2076" spans="4:4" x14ac:dyDescent="0.2">
      <c r="D2076" s="52"/>
    </row>
    <row r="2077" spans="4:4" x14ac:dyDescent="0.2">
      <c r="D2077" s="52"/>
    </row>
    <row r="2078" spans="4:4" x14ac:dyDescent="0.2">
      <c r="D2078" s="52"/>
    </row>
    <row r="2079" spans="4:4" x14ac:dyDescent="0.2">
      <c r="D2079" s="52"/>
    </row>
    <row r="2080" spans="4:4" x14ac:dyDescent="0.2">
      <c r="D2080" s="52"/>
    </row>
    <row r="2081" spans="4:4" x14ac:dyDescent="0.2">
      <c r="D2081" s="52"/>
    </row>
    <row r="2082" spans="4:4" x14ac:dyDescent="0.2">
      <c r="D2082" s="52"/>
    </row>
    <row r="2083" spans="4:4" x14ac:dyDescent="0.2">
      <c r="D2083" s="52"/>
    </row>
    <row r="2084" spans="4:4" x14ac:dyDescent="0.2">
      <c r="D2084" s="52"/>
    </row>
    <row r="2085" spans="4:4" x14ac:dyDescent="0.2">
      <c r="D2085" s="52"/>
    </row>
    <row r="2086" spans="4:4" x14ac:dyDescent="0.2">
      <c r="D2086" s="52"/>
    </row>
    <row r="2087" spans="4:4" x14ac:dyDescent="0.2">
      <c r="D2087" s="52"/>
    </row>
    <row r="2088" spans="4:4" x14ac:dyDescent="0.2">
      <c r="D2088" s="52"/>
    </row>
    <row r="2089" spans="4:4" x14ac:dyDescent="0.2">
      <c r="D2089" s="52"/>
    </row>
    <row r="2090" spans="4:4" x14ac:dyDescent="0.2">
      <c r="D2090" s="52"/>
    </row>
    <row r="2091" spans="4:4" x14ac:dyDescent="0.2">
      <c r="D2091" s="52"/>
    </row>
    <row r="2092" spans="4:4" x14ac:dyDescent="0.2">
      <c r="D2092" s="52"/>
    </row>
    <row r="2093" spans="4:4" x14ac:dyDescent="0.2">
      <c r="D2093" s="52"/>
    </row>
    <row r="2094" spans="4:4" x14ac:dyDescent="0.2">
      <c r="D2094" s="52"/>
    </row>
    <row r="2095" spans="4:4" x14ac:dyDescent="0.2">
      <c r="D2095" s="52"/>
    </row>
    <row r="2096" spans="4:4" x14ac:dyDescent="0.2">
      <c r="D2096" s="52"/>
    </row>
    <row r="2097" spans="4:4" x14ac:dyDescent="0.2">
      <c r="D2097" s="52"/>
    </row>
    <row r="2098" spans="4:4" x14ac:dyDescent="0.2">
      <c r="D2098" s="52"/>
    </row>
    <row r="2099" spans="4:4" x14ac:dyDescent="0.2">
      <c r="D2099" s="52"/>
    </row>
    <row r="2100" spans="4:4" x14ac:dyDescent="0.2">
      <c r="D2100" s="52"/>
    </row>
    <row r="2101" spans="4:4" x14ac:dyDescent="0.2">
      <c r="D2101" s="52"/>
    </row>
    <row r="2102" spans="4:4" x14ac:dyDescent="0.2">
      <c r="D2102" s="52"/>
    </row>
    <row r="2103" spans="4:4" x14ac:dyDescent="0.2">
      <c r="D2103" s="52"/>
    </row>
    <row r="2104" spans="4:4" x14ac:dyDescent="0.2">
      <c r="D2104" s="52"/>
    </row>
    <row r="2105" spans="4:4" x14ac:dyDescent="0.2">
      <c r="D2105" s="52"/>
    </row>
    <row r="2106" spans="4:4" x14ac:dyDescent="0.2">
      <c r="D2106" s="52"/>
    </row>
    <row r="2107" spans="4:4" x14ac:dyDescent="0.2">
      <c r="D2107" s="52"/>
    </row>
    <row r="2108" spans="4:4" x14ac:dyDescent="0.2">
      <c r="D2108" s="52"/>
    </row>
    <row r="2109" spans="4:4" x14ac:dyDescent="0.2">
      <c r="D2109" s="52"/>
    </row>
    <row r="2110" spans="4:4" x14ac:dyDescent="0.2">
      <c r="D2110" s="52"/>
    </row>
    <row r="2111" spans="4:4" x14ac:dyDescent="0.2">
      <c r="D2111" s="52"/>
    </row>
    <row r="2112" spans="4:4" x14ac:dyDescent="0.2">
      <c r="D2112" s="52"/>
    </row>
    <row r="2113" spans="4:4" x14ac:dyDescent="0.2">
      <c r="D2113" s="52"/>
    </row>
    <row r="2114" spans="4:4" x14ac:dyDescent="0.2">
      <c r="D2114" s="52"/>
    </row>
    <row r="2115" spans="4:4" x14ac:dyDescent="0.2">
      <c r="D2115" s="52"/>
    </row>
    <row r="2116" spans="4:4" x14ac:dyDescent="0.2">
      <c r="D2116" s="52"/>
    </row>
    <row r="2117" spans="4:4" x14ac:dyDescent="0.2">
      <c r="D2117" s="52"/>
    </row>
    <row r="2118" spans="4:4" x14ac:dyDescent="0.2">
      <c r="D2118" s="52"/>
    </row>
    <row r="2119" spans="4:4" x14ac:dyDescent="0.2">
      <c r="D2119" s="52"/>
    </row>
    <row r="2120" spans="4:4" x14ac:dyDescent="0.2">
      <c r="D2120" s="52"/>
    </row>
    <row r="2121" spans="4:4" x14ac:dyDescent="0.2">
      <c r="D2121" s="52"/>
    </row>
    <row r="2122" spans="4:4" x14ac:dyDescent="0.2">
      <c r="D2122" s="52"/>
    </row>
    <row r="2123" spans="4:4" x14ac:dyDescent="0.2">
      <c r="D2123" s="52"/>
    </row>
    <row r="2124" spans="4:4" x14ac:dyDescent="0.2">
      <c r="D2124" s="52"/>
    </row>
    <row r="2125" spans="4:4" x14ac:dyDescent="0.2">
      <c r="D2125" s="52"/>
    </row>
    <row r="2126" spans="4:4" x14ac:dyDescent="0.2">
      <c r="D2126" s="52"/>
    </row>
    <row r="2127" spans="4:4" x14ac:dyDescent="0.2">
      <c r="D2127" s="52"/>
    </row>
    <row r="2128" spans="4:4" x14ac:dyDescent="0.2">
      <c r="D2128" s="52"/>
    </row>
    <row r="2129" spans="4:4" x14ac:dyDescent="0.2">
      <c r="D2129" s="52"/>
    </row>
    <row r="2130" spans="4:4" x14ac:dyDescent="0.2">
      <c r="D2130" s="52"/>
    </row>
    <row r="2131" spans="4:4" x14ac:dyDescent="0.2">
      <c r="D2131" s="52"/>
    </row>
    <row r="2132" spans="4:4" x14ac:dyDescent="0.2">
      <c r="D2132" s="52"/>
    </row>
    <row r="2133" spans="4:4" x14ac:dyDescent="0.2">
      <c r="D2133" s="52"/>
    </row>
    <row r="2134" spans="4:4" x14ac:dyDescent="0.2">
      <c r="D2134" s="52"/>
    </row>
    <row r="2135" spans="4:4" x14ac:dyDescent="0.2">
      <c r="D2135" s="52"/>
    </row>
    <row r="2136" spans="4:4" x14ac:dyDescent="0.2">
      <c r="D2136" s="52"/>
    </row>
    <row r="2137" spans="4:4" x14ac:dyDescent="0.2">
      <c r="D2137" s="52"/>
    </row>
    <row r="2138" spans="4:4" x14ac:dyDescent="0.2">
      <c r="D2138" s="52"/>
    </row>
    <row r="2139" spans="4:4" x14ac:dyDescent="0.2">
      <c r="D2139" s="52"/>
    </row>
    <row r="2140" spans="4:4" x14ac:dyDescent="0.2">
      <c r="D2140" s="52"/>
    </row>
    <row r="2141" spans="4:4" x14ac:dyDescent="0.2">
      <c r="D2141" s="52"/>
    </row>
    <row r="2142" spans="4:4" x14ac:dyDescent="0.2">
      <c r="D2142" s="52"/>
    </row>
    <row r="2143" spans="4:4" x14ac:dyDescent="0.2">
      <c r="D2143" s="52"/>
    </row>
    <row r="2144" spans="4:4" x14ac:dyDescent="0.2">
      <c r="D2144" s="52"/>
    </row>
    <row r="2145" spans="4:4" x14ac:dyDescent="0.2">
      <c r="D2145" s="52"/>
    </row>
    <row r="2146" spans="4:4" x14ac:dyDescent="0.2">
      <c r="D2146" s="52"/>
    </row>
    <row r="2147" spans="4:4" x14ac:dyDescent="0.2">
      <c r="D2147" s="52"/>
    </row>
    <row r="2148" spans="4:4" x14ac:dyDescent="0.2">
      <c r="D2148" s="52"/>
    </row>
    <row r="2149" spans="4:4" x14ac:dyDescent="0.2">
      <c r="D2149" s="52"/>
    </row>
    <row r="2150" spans="4:4" x14ac:dyDescent="0.2">
      <c r="D2150" s="52"/>
    </row>
    <row r="2151" spans="4:4" x14ac:dyDescent="0.2">
      <c r="D2151" s="52"/>
    </row>
    <row r="2152" spans="4:4" x14ac:dyDescent="0.2">
      <c r="D2152" s="52"/>
    </row>
    <row r="2153" spans="4:4" x14ac:dyDescent="0.2">
      <c r="D2153" s="52"/>
    </row>
    <row r="2154" spans="4:4" x14ac:dyDescent="0.2">
      <c r="D2154" s="52"/>
    </row>
    <row r="2155" spans="4:4" x14ac:dyDescent="0.2">
      <c r="D2155" s="52"/>
    </row>
    <row r="2156" spans="4:4" x14ac:dyDescent="0.2">
      <c r="D2156" s="52"/>
    </row>
    <row r="2157" spans="4:4" x14ac:dyDescent="0.2">
      <c r="D2157" s="52"/>
    </row>
    <row r="2158" spans="4:4" x14ac:dyDescent="0.2">
      <c r="D2158" s="52"/>
    </row>
    <row r="2159" spans="4:4" x14ac:dyDescent="0.2">
      <c r="D2159" s="52"/>
    </row>
    <row r="2160" spans="4:4" x14ac:dyDescent="0.2">
      <c r="D2160" s="52"/>
    </row>
    <row r="2161" spans="4:4" x14ac:dyDescent="0.2">
      <c r="D2161" s="52"/>
    </row>
    <row r="2162" spans="4:4" x14ac:dyDescent="0.2">
      <c r="D2162" s="52"/>
    </row>
    <row r="2163" spans="4:4" x14ac:dyDescent="0.2">
      <c r="D2163" s="52"/>
    </row>
    <row r="2164" spans="4:4" x14ac:dyDescent="0.2">
      <c r="D2164" s="52"/>
    </row>
    <row r="2165" spans="4:4" x14ac:dyDescent="0.2">
      <c r="D2165" s="52"/>
    </row>
    <row r="2166" spans="4:4" x14ac:dyDescent="0.2">
      <c r="D2166" s="52"/>
    </row>
    <row r="2167" spans="4:4" x14ac:dyDescent="0.2">
      <c r="D2167" s="52"/>
    </row>
    <row r="2168" spans="4:4" x14ac:dyDescent="0.2">
      <c r="D2168" s="52"/>
    </row>
    <row r="2169" spans="4:4" x14ac:dyDescent="0.2">
      <c r="D2169" s="52"/>
    </row>
    <row r="2170" spans="4:4" x14ac:dyDescent="0.2">
      <c r="D2170" s="52"/>
    </row>
    <row r="2171" spans="4:4" x14ac:dyDescent="0.2">
      <c r="D2171" s="52"/>
    </row>
    <row r="2172" spans="4:4" x14ac:dyDescent="0.2">
      <c r="D2172" s="52"/>
    </row>
    <row r="2173" spans="4:4" x14ac:dyDescent="0.2">
      <c r="D2173" s="52"/>
    </row>
    <row r="2174" spans="4:4" x14ac:dyDescent="0.2">
      <c r="D2174" s="52"/>
    </row>
    <row r="2175" spans="4:4" x14ac:dyDescent="0.2">
      <c r="D2175" s="52"/>
    </row>
    <row r="2176" spans="4:4" x14ac:dyDescent="0.2">
      <c r="D2176" s="52"/>
    </row>
    <row r="2177" spans="4:4" x14ac:dyDescent="0.2">
      <c r="D2177" s="52"/>
    </row>
    <row r="2178" spans="4:4" x14ac:dyDescent="0.2">
      <c r="D2178" s="52"/>
    </row>
    <row r="2179" spans="4:4" x14ac:dyDescent="0.2">
      <c r="D2179" s="52"/>
    </row>
    <row r="2180" spans="4:4" x14ac:dyDescent="0.2">
      <c r="D2180" s="52"/>
    </row>
    <row r="2181" spans="4:4" x14ac:dyDescent="0.2">
      <c r="D2181" s="52"/>
    </row>
    <row r="2182" spans="4:4" x14ac:dyDescent="0.2">
      <c r="D2182" s="52"/>
    </row>
    <row r="2183" spans="4:4" x14ac:dyDescent="0.2">
      <c r="D2183" s="52"/>
    </row>
    <row r="2184" spans="4:4" x14ac:dyDescent="0.2">
      <c r="D2184" s="52"/>
    </row>
    <row r="2185" spans="4:4" x14ac:dyDescent="0.2">
      <c r="D2185" s="52"/>
    </row>
    <row r="2186" spans="4:4" x14ac:dyDescent="0.2">
      <c r="D2186" s="52"/>
    </row>
    <row r="2187" spans="4:4" x14ac:dyDescent="0.2">
      <c r="D2187" s="52"/>
    </row>
    <row r="2188" spans="4:4" x14ac:dyDescent="0.2">
      <c r="D2188" s="52"/>
    </row>
    <row r="2189" spans="4:4" x14ac:dyDescent="0.2">
      <c r="D2189" s="52"/>
    </row>
    <row r="2190" spans="4:4" x14ac:dyDescent="0.2">
      <c r="D2190" s="52"/>
    </row>
    <row r="2191" spans="4:4" x14ac:dyDescent="0.2">
      <c r="D2191" s="52"/>
    </row>
    <row r="2192" spans="4:4" x14ac:dyDescent="0.2">
      <c r="D2192" s="52"/>
    </row>
    <row r="2193" spans="4:4" x14ac:dyDescent="0.2">
      <c r="D2193" s="52"/>
    </row>
    <row r="2194" spans="4:4" x14ac:dyDescent="0.2">
      <c r="D2194" s="52"/>
    </row>
    <row r="2195" spans="4:4" x14ac:dyDescent="0.2">
      <c r="D2195" s="52"/>
    </row>
    <row r="2196" spans="4:4" x14ac:dyDescent="0.2">
      <c r="D2196" s="52"/>
    </row>
    <row r="2197" spans="4:4" x14ac:dyDescent="0.2">
      <c r="D2197" s="52"/>
    </row>
    <row r="2198" spans="4:4" x14ac:dyDescent="0.2">
      <c r="D2198" s="52"/>
    </row>
    <row r="2199" spans="4:4" x14ac:dyDescent="0.2">
      <c r="D2199" s="52"/>
    </row>
    <row r="2200" spans="4:4" x14ac:dyDescent="0.2">
      <c r="D2200" s="52"/>
    </row>
    <row r="2201" spans="4:4" x14ac:dyDescent="0.2">
      <c r="D2201" s="52"/>
    </row>
    <row r="2202" spans="4:4" x14ac:dyDescent="0.2">
      <c r="D2202" s="52"/>
    </row>
    <row r="2203" spans="4:4" x14ac:dyDescent="0.2">
      <c r="D2203" s="52"/>
    </row>
    <row r="2204" spans="4:4" x14ac:dyDescent="0.2">
      <c r="D2204" s="52"/>
    </row>
    <row r="2205" spans="4:4" x14ac:dyDescent="0.2">
      <c r="D2205" s="52"/>
    </row>
    <row r="2206" spans="4:4" x14ac:dyDescent="0.2">
      <c r="D2206" s="52"/>
    </row>
    <row r="2207" spans="4:4" x14ac:dyDescent="0.2">
      <c r="D2207" s="52"/>
    </row>
    <row r="2208" spans="4:4" x14ac:dyDescent="0.2">
      <c r="D2208" s="52"/>
    </row>
    <row r="2209" spans="4:4" x14ac:dyDescent="0.2">
      <c r="D2209" s="52"/>
    </row>
    <row r="2210" spans="4:4" x14ac:dyDescent="0.2">
      <c r="D2210" s="52"/>
    </row>
    <row r="2211" spans="4:4" x14ac:dyDescent="0.2">
      <c r="D2211" s="52"/>
    </row>
    <row r="2212" spans="4:4" x14ac:dyDescent="0.2">
      <c r="D2212" s="52"/>
    </row>
    <row r="2213" spans="4:4" x14ac:dyDescent="0.2">
      <c r="D2213" s="52"/>
    </row>
    <row r="2214" spans="4:4" x14ac:dyDescent="0.2">
      <c r="D2214" s="52"/>
    </row>
    <row r="2215" spans="4:4" x14ac:dyDescent="0.2">
      <c r="D2215" s="52"/>
    </row>
    <row r="2216" spans="4:4" x14ac:dyDescent="0.2">
      <c r="D2216" s="52"/>
    </row>
    <row r="2217" spans="4:4" x14ac:dyDescent="0.2">
      <c r="D2217" s="52"/>
    </row>
    <row r="2218" spans="4:4" x14ac:dyDescent="0.2">
      <c r="D2218" s="52"/>
    </row>
    <row r="2219" spans="4:4" x14ac:dyDescent="0.2">
      <c r="D2219" s="52"/>
    </row>
    <row r="2220" spans="4:4" x14ac:dyDescent="0.2">
      <c r="D2220" s="52"/>
    </row>
    <row r="2221" spans="4:4" x14ac:dyDescent="0.2">
      <c r="D2221" s="52"/>
    </row>
    <row r="2222" spans="4:4" x14ac:dyDescent="0.2">
      <c r="D2222" s="52"/>
    </row>
    <row r="2223" spans="4:4" x14ac:dyDescent="0.2">
      <c r="D2223" s="52"/>
    </row>
    <row r="2224" spans="4:4" x14ac:dyDescent="0.2">
      <c r="D2224" s="52"/>
    </row>
    <row r="2225" spans="4:4" x14ac:dyDescent="0.2">
      <c r="D2225" s="52"/>
    </row>
    <row r="2226" spans="4:4" x14ac:dyDescent="0.2">
      <c r="D2226" s="52"/>
    </row>
    <row r="2227" spans="4:4" x14ac:dyDescent="0.2">
      <c r="D2227" s="52"/>
    </row>
    <row r="2228" spans="4:4" x14ac:dyDescent="0.2">
      <c r="D2228" s="52"/>
    </row>
    <row r="2229" spans="4:4" x14ac:dyDescent="0.2">
      <c r="D2229" s="52"/>
    </row>
    <row r="2230" spans="4:4" x14ac:dyDescent="0.2">
      <c r="D2230" s="52"/>
    </row>
    <row r="2231" spans="4:4" x14ac:dyDescent="0.2">
      <c r="D2231" s="52"/>
    </row>
    <row r="2232" spans="4:4" x14ac:dyDescent="0.2">
      <c r="D2232" s="52"/>
    </row>
    <row r="2233" spans="4:4" x14ac:dyDescent="0.2">
      <c r="D2233" s="52"/>
    </row>
    <row r="2234" spans="4:4" x14ac:dyDescent="0.2">
      <c r="D2234" s="52"/>
    </row>
    <row r="2235" spans="4:4" x14ac:dyDescent="0.2">
      <c r="D2235" s="52"/>
    </row>
    <row r="2236" spans="4:4" x14ac:dyDescent="0.2">
      <c r="D2236" s="52"/>
    </row>
    <row r="2237" spans="4:4" x14ac:dyDescent="0.2">
      <c r="D2237" s="52"/>
    </row>
    <row r="2238" spans="4:4" x14ac:dyDescent="0.2">
      <c r="D2238" s="52"/>
    </row>
    <row r="2239" spans="4:4" x14ac:dyDescent="0.2">
      <c r="D2239" s="52"/>
    </row>
    <row r="2240" spans="4:4" x14ac:dyDescent="0.2">
      <c r="D2240" s="52"/>
    </row>
    <row r="2241" spans="4:4" x14ac:dyDescent="0.2">
      <c r="D2241" s="52"/>
    </row>
    <row r="2242" spans="4:4" x14ac:dyDescent="0.2">
      <c r="D2242" s="52"/>
    </row>
    <row r="2243" spans="4:4" x14ac:dyDescent="0.2">
      <c r="D2243" s="52"/>
    </row>
    <row r="2244" spans="4:4" x14ac:dyDescent="0.2">
      <c r="D2244" s="52"/>
    </row>
    <row r="2245" spans="4:4" x14ac:dyDescent="0.2">
      <c r="D2245" s="52"/>
    </row>
    <row r="2246" spans="4:4" x14ac:dyDescent="0.2">
      <c r="D2246" s="52"/>
    </row>
    <row r="2247" spans="4:4" x14ac:dyDescent="0.2">
      <c r="D2247" s="52"/>
    </row>
    <row r="2248" spans="4:4" x14ac:dyDescent="0.2">
      <c r="D2248" s="52"/>
    </row>
    <row r="2249" spans="4:4" x14ac:dyDescent="0.2">
      <c r="D2249" s="52"/>
    </row>
    <row r="2250" spans="4:4" x14ac:dyDescent="0.2">
      <c r="D2250" s="52"/>
    </row>
    <row r="2251" spans="4:4" x14ac:dyDescent="0.2">
      <c r="D2251" s="52"/>
    </row>
    <row r="2252" spans="4:4" x14ac:dyDescent="0.2">
      <c r="D2252" s="52"/>
    </row>
    <row r="2253" spans="4:4" x14ac:dyDescent="0.2">
      <c r="D2253" s="52"/>
    </row>
    <row r="2254" spans="4:4" x14ac:dyDescent="0.2">
      <c r="D2254" s="52"/>
    </row>
    <row r="2255" spans="4:4" x14ac:dyDescent="0.2">
      <c r="D2255" s="52"/>
    </row>
    <row r="2256" spans="4:4" x14ac:dyDescent="0.2">
      <c r="D2256" s="52"/>
    </row>
    <row r="2257" spans="4:4" x14ac:dyDescent="0.2">
      <c r="D2257" s="52"/>
    </row>
    <row r="2258" spans="4:4" x14ac:dyDescent="0.2">
      <c r="D2258" s="52"/>
    </row>
    <row r="2259" spans="4:4" x14ac:dyDescent="0.2">
      <c r="D2259" s="52"/>
    </row>
    <row r="2260" spans="4:4" x14ac:dyDescent="0.2">
      <c r="D2260" s="52"/>
    </row>
    <row r="2261" spans="4:4" x14ac:dyDescent="0.2">
      <c r="D2261" s="52"/>
    </row>
    <row r="2262" spans="4:4" x14ac:dyDescent="0.2">
      <c r="D2262" s="52"/>
    </row>
    <row r="2263" spans="4:4" x14ac:dyDescent="0.2">
      <c r="D2263" s="52"/>
    </row>
    <row r="2264" spans="4:4" x14ac:dyDescent="0.2">
      <c r="D2264" s="52"/>
    </row>
    <row r="2265" spans="4:4" x14ac:dyDescent="0.2">
      <c r="D2265" s="52"/>
    </row>
    <row r="2266" spans="4:4" x14ac:dyDescent="0.2">
      <c r="D2266" s="52"/>
    </row>
    <row r="2267" spans="4:4" x14ac:dyDescent="0.2">
      <c r="D2267" s="52"/>
    </row>
    <row r="2268" spans="4:4" x14ac:dyDescent="0.2">
      <c r="D2268" s="52"/>
    </row>
    <row r="2269" spans="4:4" x14ac:dyDescent="0.2">
      <c r="D2269" s="52"/>
    </row>
    <row r="2270" spans="4:4" x14ac:dyDescent="0.2">
      <c r="D2270" s="52"/>
    </row>
    <row r="2271" spans="4:4" x14ac:dyDescent="0.2">
      <c r="D2271" s="52"/>
    </row>
    <row r="2272" spans="4:4" x14ac:dyDescent="0.2">
      <c r="D2272" s="52"/>
    </row>
    <row r="2273" spans="4:4" x14ac:dyDescent="0.2">
      <c r="D2273" s="52"/>
    </row>
    <row r="2274" spans="4:4" x14ac:dyDescent="0.2">
      <c r="D2274" s="52"/>
    </row>
    <row r="2275" spans="4:4" x14ac:dyDescent="0.2">
      <c r="D2275" s="52"/>
    </row>
    <row r="2276" spans="4:4" x14ac:dyDescent="0.2">
      <c r="D2276" s="52"/>
    </row>
    <row r="2277" spans="4:4" x14ac:dyDescent="0.2">
      <c r="D2277" s="52"/>
    </row>
    <row r="2278" spans="4:4" x14ac:dyDescent="0.2">
      <c r="D2278" s="52"/>
    </row>
    <row r="2279" spans="4:4" x14ac:dyDescent="0.2">
      <c r="D2279" s="52"/>
    </row>
    <row r="2280" spans="4:4" x14ac:dyDescent="0.2">
      <c r="D2280" s="52"/>
    </row>
    <row r="2281" spans="4:4" x14ac:dyDescent="0.2">
      <c r="D2281" s="52"/>
    </row>
    <row r="2282" spans="4:4" x14ac:dyDescent="0.2">
      <c r="D2282" s="52"/>
    </row>
    <row r="2283" spans="4:4" x14ac:dyDescent="0.2">
      <c r="D2283" s="52"/>
    </row>
    <row r="2284" spans="4:4" x14ac:dyDescent="0.2">
      <c r="D2284" s="52"/>
    </row>
    <row r="2285" spans="4:4" x14ac:dyDescent="0.2">
      <c r="D2285" s="52"/>
    </row>
    <row r="2286" spans="4:4" x14ac:dyDescent="0.2">
      <c r="D2286" s="52"/>
    </row>
    <row r="2287" spans="4:4" x14ac:dyDescent="0.2">
      <c r="D2287" s="52"/>
    </row>
    <row r="2288" spans="4:4" x14ac:dyDescent="0.2">
      <c r="D2288" s="52"/>
    </row>
    <row r="2289" spans="4:4" x14ac:dyDescent="0.2">
      <c r="D2289" s="52"/>
    </row>
    <row r="2290" spans="4:4" x14ac:dyDescent="0.2">
      <c r="D2290" s="52"/>
    </row>
    <row r="2291" spans="4:4" x14ac:dyDescent="0.2">
      <c r="D2291" s="52"/>
    </row>
    <row r="2292" spans="4:4" x14ac:dyDescent="0.2">
      <c r="D2292" s="52"/>
    </row>
    <row r="2293" spans="4:4" x14ac:dyDescent="0.2">
      <c r="D2293" s="52"/>
    </row>
    <row r="2294" spans="4:4" x14ac:dyDescent="0.2">
      <c r="D2294" s="52"/>
    </row>
    <row r="2295" spans="4:4" x14ac:dyDescent="0.2">
      <c r="D2295" s="52"/>
    </row>
    <row r="2296" spans="4:4" x14ac:dyDescent="0.2">
      <c r="D2296" s="52"/>
    </row>
    <row r="2297" spans="4:4" x14ac:dyDescent="0.2">
      <c r="D2297" s="52"/>
    </row>
    <row r="2298" spans="4:4" x14ac:dyDescent="0.2">
      <c r="D2298" s="52"/>
    </row>
    <row r="2299" spans="4:4" x14ac:dyDescent="0.2">
      <c r="D2299" s="52"/>
    </row>
    <row r="2300" spans="4:4" x14ac:dyDescent="0.2">
      <c r="D2300" s="52"/>
    </row>
    <row r="2301" spans="4:4" x14ac:dyDescent="0.2">
      <c r="D2301" s="52"/>
    </row>
    <row r="2302" spans="4:4" x14ac:dyDescent="0.2">
      <c r="D2302" s="52"/>
    </row>
    <row r="2303" spans="4:4" x14ac:dyDescent="0.2">
      <c r="D2303" s="52"/>
    </row>
    <row r="2304" spans="4:4" x14ac:dyDescent="0.2">
      <c r="D2304" s="52"/>
    </row>
    <row r="2305" spans="4:4" x14ac:dyDescent="0.2">
      <c r="D2305" s="52"/>
    </row>
    <row r="2306" spans="4:4" x14ac:dyDescent="0.2">
      <c r="D2306" s="52"/>
    </row>
    <row r="2307" spans="4:4" x14ac:dyDescent="0.2">
      <c r="D2307" s="52"/>
    </row>
    <row r="2308" spans="4:4" x14ac:dyDescent="0.2">
      <c r="D2308" s="52"/>
    </row>
    <row r="2309" spans="4:4" x14ac:dyDescent="0.2">
      <c r="D2309" s="52"/>
    </row>
    <row r="2310" spans="4:4" x14ac:dyDescent="0.2">
      <c r="D2310" s="52"/>
    </row>
    <row r="2311" spans="4:4" x14ac:dyDescent="0.2">
      <c r="D2311" s="52"/>
    </row>
    <row r="2312" spans="4:4" x14ac:dyDescent="0.2">
      <c r="D2312" s="52"/>
    </row>
    <row r="2313" spans="4:4" x14ac:dyDescent="0.2">
      <c r="D2313" s="52"/>
    </row>
    <row r="2314" spans="4:4" x14ac:dyDescent="0.2">
      <c r="D2314" s="52"/>
    </row>
    <row r="2315" spans="4:4" x14ac:dyDescent="0.2">
      <c r="D2315" s="52"/>
    </row>
    <row r="2316" spans="4:4" x14ac:dyDescent="0.2">
      <c r="D2316" s="52"/>
    </row>
    <row r="2317" spans="4:4" x14ac:dyDescent="0.2">
      <c r="D2317" s="52"/>
    </row>
    <row r="2318" spans="4:4" x14ac:dyDescent="0.2">
      <c r="D2318" s="52"/>
    </row>
    <row r="2319" spans="4:4" x14ac:dyDescent="0.2">
      <c r="D2319" s="52"/>
    </row>
    <row r="2320" spans="4:4" x14ac:dyDescent="0.2">
      <c r="D2320" s="52"/>
    </row>
    <row r="2321" spans="4:4" x14ac:dyDescent="0.2">
      <c r="D2321" s="52"/>
    </row>
    <row r="2322" spans="4:4" x14ac:dyDescent="0.2">
      <c r="D2322" s="52"/>
    </row>
    <row r="2323" spans="4:4" x14ac:dyDescent="0.2">
      <c r="D2323" s="52"/>
    </row>
    <row r="2324" spans="4:4" x14ac:dyDescent="0.2">
      <c r="D2324" s="52"/>
    </row>
    <row r="2325" spans="4:4" x14ac:dyDescent="0.2">
      <c r="D2325" s="52"/>
    </row>
    <row r="2326" spans="4:4" x14ac:dyDescent="0.2">
      <c r="D2326" s="52"/>
    </row>
    <row r="2327" spans="4:4" x14ac:dyDescent="0.2">
      <c r="D2327" s="52"/>
    </row>
    <row r="2328" spans="4:4" x14ac:dyDescent="0.2">
      <c r="D2328" s="52"/>
    </row>
    <row r="2329" spans="4:4" x14ac:dyDescent="0.2">
      <c r="D2329" s="52"/>
    </row>
    <row r="2330" spans="4:4" x14ac:dyDescent="0.2">
      <c r="D2330" s="52"/>
    </row>
    <row r="2331" spans="4:4" x14ac:dyDescent="0.2">
      <c r="D2331" s="52"/>
    </row>
    <row r="2332" spans="4:4" x14ac:dyDescent="0.2">
      <c r="D2332" s="52"/>
    </row>
    <row r="2333" spans="4:4" x14ac:dyDescent="0.2">
      <c r="D2333" s="52"/>
    </row>
    <row r="2334" spans="4:4" x14ac:dyDescent="0.2">
      <c r="D2334" s="52"/>
    </row>
    <row r="2335" spans="4:4" x14ac:dyDescent="0.2">
      <c r="D2335" s="52"/>
    </row>
    <row r="2336" spans="4:4" x14ac:dyDescent="0.2">
      <c r="D2336" s="52"/>
    </row>
    <row r="2337" spans="4:4" x14ac:dyDescent="0.2">
      <c r="D2337" s="52"/>
    </row>
    <row r="2338" spans="4:4" x14ac:dyDescent="0.2">
      <c r="D2338" s="52"/>
    </row>
    <row r="2339" spans="4:4" x14ac:dyDescent="0.2">
      <c r="D2339" s="52"/>
    </row>
    <row r="2340" spans="4:4" x14ac:dyDescent="0.2">
      <c r="D2340" s="52"/>
    </row>
    <row r="2341" spans="4:4" x14ac:dyDescent="0.2">
      <c r="D2341" s="52"/>
    </row>
    <row r="2342" spans="4:4" x14ac:dyDescent="0.2">
      <c r="D2342" s="52"/>
    </row>
    <row r="2343" spans="4:4" x14ac:dyDescent="0.2">
      <c r="D2343" s="52"/>
    </row>
    <row r="2344" spans="4:4" x14ac:dyDescent="0.2">
      <c r="D2344" s="52"/>
    </row>
    <row r="2345" spans="4:4" x14ac:dyDescent="0.2">
      <c r="D2345" s="52"/>
    </row>
    <row r="2346" spans="4:4" x14ac:dyDescent="0.2">
      <c r="D2346" s="52"/>
    </row>
    <row r="2347" spans="4:4" x14ac:dyDescent="0.2">
      <c r="D2347" s="52"/>
    </row>
    <row r="2348" spans="4:4" x14ac:dyDescent="0.2">
      <c r="D2348" s="52"/>
    </row>
    <row r="2349" spans="4:4" x14ac:dyDescent="0.2">
      <c r="D2349" s="52"/>
    </row>
    <row r="2350" spans="4:4" x14ac:dyDescent="0.2">
      <c r="D2350" s="52"/>
    </row>
    <row r="2351" spans="4:4" x14ac:dyDescent="0.2">
      <c r="D2351" s="52"/>
    </row>
    <row r="2352" spans="4:4" x14ac:dyDescent="0.2">
      <c r="D2352" s="52"/>
    </row>
    <row r="2353" spans="4:4" x14ac:dyDescent="0.2">
      <c r="D2353" s="52"/>
    </row>
    <row r="2354" spans="4:4" x14ac:dyDescent="0.2">
      <c r="D2354" s="52"/>
    </row>
    <row r="2355" spans="4:4" x14ac:dyDescent="0.2">
      <c r="D2355" s="52"/>
    </row>
    <row r="2356" spans="4:4" x14ac:dyDescent="0.2">
      <c r="D2356" s="52"/>
    </row>
    <row r="2357" spans="4:4" x14ac:dyDescent="0.2">
      <c r="D2357" s="52"/>
    </row>
    <row r="2358" spans="4:4" x14ac:dyDescent="0.2">
      <c r="D2358" s="52"/>
    </row>
    <row r="2359" spans="4:4" x14ac:dyDescent="0.2">
      <c r="D2359" s="52"/>
    </row>
    <row r="2360" spans="4:4" x14ac:dyDescent="0.2">
      <c r="D2360" s="52"/>
    </row>
    <row r="2361" spans="4:4" x14ac:dyDescent="0.2">
      <c r="D2361" s="52"/>
    </row>
    <row r="2362" spans="4:4" x14ac:dyDescent="0.2">
      <c r="D2362" s="52"/>
    </row>
    <row r="2363" spans="4:4" x14ac:dyDescent="0.2">
      <c r="D2363" s="52"/>
    </row>
    <row r="2364" spans="4:4" x14ac:dyDescent="0.2">
      <c r="D2364" s="52"/>
    </row>
    <row r="2365" spans="4:4" x14ac:dyDescent="0.2">
      <c r="D2365" s="52"/>
    </row>
    <row r="2366" spans="4:4" x14ac:dyDescent="0.2">
      <c r="D2366" s="52"/>
    </row>
    <row r="2367" spans="4:4" x14ac:dyDescent="0.2">
      <c r="D2367" s="52"/>
    </row>
    <row r="2368" spans="4:4" x14ac:dyDescent="0.2">
      <c r="D2368" s="52"/>
    </row>
    <row r="2369" spans="4:4" x14ac:dyDescent="0.2">
      <c r="D2369" s="52"/>
    </row>
    <row r="2370" spans="4:4" x14ac:dyDescent="0.2">
      <c r="D2370" s="52"/>
    </row>
    <row r="2371" spans="4:4" x14ac:dyDescent="0.2">
      <c r="D2371" s="52"/>
    </row>
    <row r="2372" spans="4:4" x14ac:dyDescent="0.2">
      <c r="D2372" s="52"/>
    </row>
    <row r="2373" spans="4:4" x14ac:dyDescent="0.2">
      <c r="D2373" s="52"/>
    </row>
    <row r="2374" spans="4:4" x14ac:dyDescent="0.2">
      <c r="D2374" s="52"/>
    </row>
    <row r="2375" spans="4:4" x14ac:dyDescent="0.2">
      <c r="D2375" s="52"/>
    </row>
    <row r="2376" spans="4:4" x14ac:dyDescent="0.2">
      <c r="D2376" s="52"/>
    </row>
    <row r="2377" spans="4:4" x14ac:dyDescent="0.2">
      <c r="D2377" s="52"/>
    </row>
    <row r="2378" spans="4:4" x14ac:dyDescent="0.2">
      <c r="D2378" s="52"/>
    </row>
    <row r="2379" spans="4:4" x14ac:dyDescent="0.2">
      <c r="D2379" s="52"/>
    </row>
    <row r="2380" spans="4:4" x14ac:dyDescent="0.2">
      <c r="D2380" s="52"/>
    </row>
    <row r="2381" spans="4:4" x14ac:dyDescent="0.2">
      <c r="D2381" s="52"/>
    </row>
    <row r="2382" spans="4:4" x14ac:dyDescent="0.2">
      <c r="D2382" s="52"/>
    </row>
    <row r="2383" spans="4:4" x14ac:dyDescent="0.2">
      <c r="D2383" s="52"/>
    </row>
    <row r="2384" spans="4:4" x14ac:dyDescent="0.2">
      <c r="D2384" s="52"/>
    </row>
    <row r="2385" spans="4:4" x14ac:dyDescent="0.2">
      <c r="D2385" s="52"/>
    </row>
    <row r="2386" spans="4:4" x14ac:dyDescent="0.2">
      <c r="D2386" s="52"/>
    </row>
    <row r="2387" spans="4:4" x14ac:dyDescent="0.2">
      <c r="D2387" s="52"/>
    </row>
    <row r="2388" spans="4:4" x14ac:dyDescent="0.2">
      <c r="D2388" s="52"/>
    </row>
    <row r="2389" spans="4:4" x14ac:dyDescent="0.2">
      <c r="D2389" s="52"/>
    </row>
    <row r="2390" spans="4:4" x14ac:dyDescent="0.2">
      <c r="D2390" s="52"/>
    </row>
    <row r="2391" spans="4:4" x14ac:dyDescent="0.2">
      <c r="D2391" s="52"/>
    </row>
    <row r="2392" spans="4:4" x14ac:dyDescent="0.2">
      <c r="D2392" s="52"/>
    </row>
    <row r="2393" spans="4:4" x14ac:dyDescent="0.2">
      <c r="D2393" s="52"/>
    </row>
    <row r="2394" spans="4:4" x14ac:dyDescent="0.2">
      <c r="D2394" s="52"/>
    </row>
    <row r="2395" spans="4:4" x14ac:dyDescent="0.2">
      <c r="D2395" s="52"/>
    </row>
    <row r="2396" spans="4:4" x14ac:dyDescent="0.2">
      <c r="D2396" s="52"/>
    </row>
    <row r="2397" spans="4:4" x14ac:dyDescent="0.2">
      <c r="D2397" s="52"/>
    </row>
    <row r="2398" spans="4:4" x14ac:dyDescent="0.2">
      <c r="D2398" s="52"/>
    </row>
    <row r="2399" spans="4:4" x14ac:dyDescent="0.2">
      <c r="D2399" s="52"/>
    </row>
    <row r="2400" spans="4:4" x14ac:dyDescent="0.2">
      <c r="D2400" s="52"/>
    </row>
    <row r="2401" spans="4:4" x14ac:dyDescent="0.2">
      <c r="D2401" s="52"/>
    </row>
    <row r="2402" spans="4:4" x14ac:dyDescent="0.2">
      <c r="D2402" s="52"/>
    </row>
    <row r="2403" spans="4:4" x14ac:dyDescent="0.2">
      <c r="D2403" s="52"/>
    </row>
    <row r="2404" spans="4:4" x14ac:dyDescent="0.2">
      <c r="D2404" s="52"/>
    </row>
    <row r="2405" spans="4:4" x14ac:dyDescent="0.2">
      <c r="D2405" s="52"/>
    </row>
    <row r="2406" spans="4:4" x14ac:dyDescent="0.2">
      <c r="D2406" s="52"/>
    </row>
    <row r="2407" spans="4:4" x14ac:dyDescent="0.2">
      <c r="D2407" s="52"/>
    </row>
    <row r="2408" spans="4:4" x14ac:dyDescent="0.2">
      <c r="D2408" s="52"/>
    </row>
    <row r="2409" spans="4:4" x14ac:dyDescent="0.2">
      <c r="D2409" s="52"/>
    </row>
    <row r="2410" spans="4:4" x14ac:dyDescent="0.2">
      <c r="D2410" s="52"/>
    </row>
    <row r="2411" spans="4:4" x14ac:dyDescent="0.2">
      <c r="D2411" s="52"/>
    </row>
    <row r="2412" spans="4:4" x14ac:dyDescent="0.2">
      <c r="D2412" s="52"/>
    </row>
    <row r="2413" spans="4:4" x14ac:dyDescent="0.2">
      <c r="D2413" s="52"/>
    </row>
    <row r="2414" spans="4:4" x14ac:dyDescent="0.2">
      <c r="D2414" s="52"/>
    </row>
    <row r="2415" spans="4:4" x14ac:dyDescent="0.2">
      <c r="D2415" s="52"/>
    </row>
    <row r="2416" spans="4:4" x14ac:dyDescent="0.2">
      <c r="D2416" s="52"/>
    </row>
    <row r="2417" spans="4:4" x14ac:dyDescent="0.2">
      <c r="D2417" s="52"/>
    </row>
    <row r="2418" spans="4:4" x14ac:dyDescent="0.2">
      <c r="D2418" s="52"/>
    </row>
    <row r="2419" spans="4:4" x14ac:dyDescent="0.2">
      <c r="D2419" s="52"/>
    </row>
    <row r="2420" spans="4:4" x14ac:dyDescent="0.2">
      <c r="D2420" s="52"/>
    </row>
    <row r="2421" spans="4:4" x14ac:dyDescent="0.2">
      <c r="D2421" s="52"/>
    </row>
    <row r="2422" spans="4:4" x14ac:dyDescent="0.2">
      <c r="D2422" s="52"/>
    </row>
    <row r="2423" spans="4:4" x14ac:dyDescent="0.2">
      <c r="D2423" s="52"/>
    </row>
    <row r="2424" spans="4:4" x14ac:dyDescent="0.2">
      <c r="D2424" s="52"/>
    </row>
    <row r="2425" spans="4:4" x14ac:dyDescent="0.2">
      <c r="D2425" s="52"/>
    </row>
    <row r="2426" spans="4:4" x14ac:dyDescent="0.2">
      <c r="D2426" s="52"/>
    </row>
    <row r="2427" spans="4:4" x14ac:dyDescent="0.2">
      <c r="D2427" s="52"/>
    </row>
    <row r="2428" spans="4:4" x14ac:dyDescent="0.2">
      <c r="D2428" s="52"/>
    </row>
    <row r="2429" spans="4:4" x14ac:dyDescent="0.2">
      <c r="D2429" s="52"/>
    </row>
    <row r="2430" spans="4:4" x14ac:dyDescent="0.2">
      <c r="D2430" s="52"/>
    </row>
    <row r="2431" spans="4:4" x14ac:dyDescent="0.2">
      <c r="D2431" s="52"/>
    </row>
    <row r="2432" spans="4:4" x14ac:dyDescent="0.2">
      <c r="D2432" s="52"/>
    </row>
    <row r="2433" spans="4:4" x14ac:dyDescent="0.2">
      <c r="D2433" s="52"/>
    </row>
    <row r="2434" spans="4:4" x14ac:dyDescent="0.2">
      <c r="D2434" s="52"/>
    </row>
    <row r="2435" spans="4:4" x14ac:dyDescent="0.2">
      <c r="D2435" s="52"/>
    </row>
    <row r="2436" spans="4:4" x14ac:dyDescent="0.2">
      <c r="D2436" s="52"/>
    </row>
    <row r="2437" spans="4:4" x14ac:dyDescent="0.2">
      <c r="D2437" s="52"/>
    </row>
    <row r="2438" spans="4:4" x14ac:dyDescent="0.2">
      <c r="D2438" s="52"/>
    </row>
    <row r="2439" spans="4:4" x14ac:dyDescent="0.2">
      <c r="D2439" s="52"/>
    </row>
    <row r="2440" spans="4:4" x14ac:dyDescent="0.2">
      <c r="D2440" s="52"/>
    </row>
    <row r="2441" spans="4:4" x14ac:dyDescent="0.2">
      <c r="D2441" s="52"/>
    </row>
    <row r="2442" spans="4:4" x14ac:dyDescent="0.2">
      <c r="D2442" s="52"/>
    </row>
    <row r="2443" spans="4:4" x14ac:dyDescent="0.2">
      <c r="D2443" s="52"/>
    </row>
    <row r="2444" spans="4:4" x14ac:dyDescent="0.2">
      <c r="D2444" s="52"/>
    </row>
    <row r="2445" spans="4:4" x14ac:dyDescent="0.2">
      <c r="D2445" s="52"/>
    </row>
    <row r="2446" spans="4:4" x14ac:dyDescent="0.2">
      <c r="D2446" s="52"/>
    </row>
    <row r="2447" spans="4:4" x14ac:dyDescent="0.2">
      <c r="D2447" s="52"/>
    </row>
    <row r="2448" spans="4:4" x14ac:dyDescent="0.2">
      <c r="D2448" s="52"/>
    </row>
    <row r="2449" spans="4:4" x14ac:dyDescent="0.2">
      <c r="D2449" s="52"/>
    </row>
    <row r="2450" spans="4:4" x14ac:dyDescent="0.2">
      <c r="D2450" s="52"/>
    </row>
    <row r="2451" spans="4:4" x14ac:dyDescent="0.2">
      <c r="D2451" s="52"/>
    </row>
    <row r="2452" spans="4:4" x14ac:dyDescent="0.2">
      <c r="D2452" s="52"/>
    </row>
    <row r="2453" spans="4:4" x14ac:dyDescent="0.2">
      <c r="D2453" s="52"/>
    </row>
    <row r="2454" spans="4:4" x14ac:dyDescent="0.2">
      <c r="D2454" s="52"/>
    </row>
    <row r="2455" spans="4:4" x14ac:dyDescent="0.2">
      <c r="D2455" s="52"/>
    </row>
    <row r="2456" spans="4:4" x14ac:dyDescent="0.2">
      <c r="D2456" s="52"/>
    </row>
    <row r="2457" spans="4:4" x14ac:dyDescent="0.2">
      <c r="D2457" s="52"/>
    </row>
    <row r="2458" spans="4:4" x14ac:dyDescent="0.2">
      <c r="D2458" s="52"/>
    </row>
    <row r="2459" spans="4:4" x14ac:dyDescent="0.2">
      <c r="D2459" s="52"/>
    </row>
    <row r="2460" spans="4:4" x14ac:dyDescent="0.2">
      <c r="D2460" s="52"/>
    </row>
    <row r="2461" spans="4:4" x14ac:dyDescent="0.2">
      <c r="D2461" s="52"/>
    </row>
    <row r="2462" spans="4:4" x14ac:dyDescent="0.2">
      <c r="D2462" s="52"/>
    </row>
    <row r="2463" spans="4:4" x14ac:dyDescent="0.2">
      <c r="D2463" s="52"/>
    </row>
    <row r="2464" spans="4:4" x14ac:dyDescent="0.2">
      <c r="D2464" s="52"/>
    </row>
    <row r="2465" spans="4:4" x14ac:dyDescent="0.2">
      <c r="D2465" s="52"/>
    </row>
    <row r="2466" spans="4:4" x14ac:dyDescent="0.2">
      <c r="D2466" s="52"/>
    </row>
    <row r="2467" spans="4:4" x14ac:dyDescent="0.2">
      <c r="D2467" s="52"/>
    </row>
    <row r="2468" spans="4:4" x14ac:dyDescent="0.2">
      <c r="D2468" s="52"/>
    </row>
    <row r="2469" spans="4:4" x14ac:dyDescent="0.2">
      <c r="D2469" s="52"/>
    </row>
    <row r="2470" spans="4:4" x14ac:dyDescent="0.2">
      <c r="D2470" s="52"/>
    </row>
    <row r="2471" spans="4:4" x14ac:dyDescent="0.2">
      <c r="D2471" s="52"/>
    </row>
    <row r="2472" spans="4:4" x14ac:dyDescent="0.2">
      <c r="D2472" s="52"/>
    </row>
    <row r="2473" spans="4:4" x14ac:dyDescent="0.2">
      <c r="D2473" s="52"/>
    </row>
    <row r="2474" spans="4:4" x14ac:dyDescent="0.2">
      <c r="D2474" s="52"/>
    </row>
    <row r="2475" spans="4:4" x14ac:dyDescent="0.2">
      <c r="D2475" s="52"/>
    </row>
    <row r="2476" spans="4:4" x14ac:dyDescent="0.2">
      <c r="D2476" s="52"/>
    </row>
    <row r="2477" spans="4:4" x14ac:dyDescent="0.2">
      <c r="D2477" s="52"/>
    </row>
    <row r="2478" spans="4:4" x14ac:dyDescent="0.2">
      <c r="D2478" s="52"/>
    </row>
    <row r="2479" spans="4:4" x14ac:dyDescent="0.2">
      <c r="D2479" s="52"/>
    </row>
    <row r="2480" spans="4:4" x14ac:dyDescent="0.2">
      <c r="D2480" s="52"/>
    </row>
    <row r="2481" spans="4:4" x14ac:dyDescent="0.2">
      <c r="D2481" s="52"/>
    </row>
    <row r="2482" spans="4:4" x14ac:dyDescent="0.2">
      <c r="D2482" s="52"/>
    </row>
    <row r="2483" spans="4:4" x14ac:dyDescent="0.2">
      <c r="D2483" s="52"/>
    </row>
    <row r="2484" spans="4:4" x14ac:dyDescent="0.2">
      <c r="D2484" s="52"/>
    </row>
    <row r="2485" spans="4:4" x14ac:dyDescent="0.2">
      <c r="D2485" s="52"/>
    </row>
    <row r="2486" spans="4:4" x14ac:dyDescent="0.2">
      <c r="D2486" s="52"/>
    </row>
    <row r="2487" spans="4:4" x14ac:dyDescent="0.2">
      <c r="D2487" s="52"/>
    </row>
    <row r="2488" spans="4:4" x14ac:dyDescent="0.2">
      <c r="D2488" s="52"/>
    </row>
    <row r="2489" spans="4:4" x14ac:dyDescent="0.2">
      <c r="D2489" s="52"/>
    </row>
    <row r="2490" spans="4:4" x14ac:dyDescent="0.2">
      <c r="D2490" s="52"/>
    </row>
    <row r="2491" spans="4:4" x14ac:dyDescent="0.2">
      <c r="D2491" s="52"/>
    </row>
    <row r="2492" spans="4:4" x14ac:dyDescent="0.2">
      <c r="D2492" s="52"/>
    </row>
    <row r="2493" spans="4:4" x14ac:dyDescent="0.2">
      <c r="D2493" s="52"/>
    </row>
    <row r="2494" spans="4:4" x14ac:dyDescent="0.2">
      <c r="D2494" s="52"/>
    </row>
    <row r="2495" spans="4:4" x14ac:dyDescent="0.2">
      <c r="D2495" s="52"/>
    </row>
    <row r="2496" spans="4:4" x14ac:dyDescent="0.2">
      <c r="D2496" s="52"/>
    </row>
    <row r="2497" spans="4:4" x14ac:dyDescent="0.2">
      <c r="D2497" s="52"/>
    </row>
    <row r="2498" spans="4:4" x14ac:dyDescent="0.2">
      <c r="D2498" s="52"/>
    </row>
    <row r="2499" spans="4:4" x14ac:dyDescent="0.2">
      <c r="D2499" s="52"/>
    </row>
    <row r="2500" spans="4:4" x14ac:dyDescent="0.2">
      <c r="D2500" s="52"/>
    </row>
    <row r="2501" spans="4:4" x14ac:dyDescent="0.2">
      <c r="D2501" s="52"/>
    </row>
    <row r="2502" spans="4:4" x14ac:dyDescent="0.2">
      <c r="D2502" s="52"/>
    </row>
    <row r="2503" spans="4:4" x14ac:dyDescent="0.2">
      <c r="D2503" s="52"/>
    </row>
    <row r="2504" spans="4:4" x14ac:dyDescent="0.2">
      <c r="D2504" s="52"/>
    </row>
    <row r="2505" spans="4:4" x14ac:dyDescent="0.2">
      <c r="D2505" s="52"/>
    </row>
    <row r="2506" spans="4:4" x14ac:dyDescent="0.2">
      <c r="D2506" s="52"/>
    </row>
    <row r="2507" spans="4:4" x14ac:dyDescent="0.2">
      <c r="D2507" s="52"/>
    </row>
    <row r="2508" spans="4:4" x14ac:dyDescent="0.2">
      <c r="D2508" s="52"/>
    </row>
    <row r="2509" spans="4:4" x14ac:dyDescent="0.2">
      <c r="D2509" s="52"/>
    </row>
    <row r="2510" spans="4:4" x14ac:dyDescent="0.2">
      <c r="D2510" s="52"/>
    </row>
    <row r="2511" spans="4:4" x14ac:dyDescent="0.2">
      <c r="D2511" s="52"/>
    </row>
    <row r="2512" spans="4:4" x14ac:dyDescent="0.2">
      <c r="D2512" s="52"/>
    </row>
    <row r="2513" spans="4:4" x14ac:dyDescent="0.2">
      <c r="D2513" s="52"/>
    </row>
    <row r="2514" spans="4:4" x14ac:dyDescent="0.2">
      <c r="D2514" s="52"/>
    </row>
    <row r="2515" spans="4:4" x14ac:dyDescent="0.2">
      <c r="D2515" s="52"/>
    </row>
    <row r="2516" spans="4:4" x14ac:dyDescent="0.2">
      <c r="D2516" s="52"/>
    </row>
    <row r="2517" spans="4:4" x14ac:dyDescent="0.2">
      <c r="D2517" s="52"/>
    </row>
    <row r="2518" spans="4:4" x14ac:dyDescent="0.2">
      <c r="D2518" s="52"/>
    </row>
    <row r="2519" spans="4:4" x14ac:dyDescent="0.2">
      <c r="D2519" s="52"/>
    </row>
    <row r="2520" spans="4:4" x14ac:dyDescent="0.2">
      <c r="D2520" s="52"/>
    </row>
    <row r="2521" spans="4:4" x14ac:dyDescent="0.2">
      <c r="D2521" s="52"/>
    </row>
    <row r="2522" spans="4:4" x14ac:dyDescent="0.2">
      <c r="D2522" s="52"/>
    </row>
    <row r="2523" spans="4:4" x14ac:dyDescent="0.2">
      <c r="D2523" s="52"/>
    </row>
    <row r="2524" spans="4:4" x14ac:dyDescent="0.2">
      <c r="D2524" s="52"/>
    </row>
    <row r="2525" spans="4:4" x14ac:dyDescent="0.2">
      <c r="D2525" s="52"/>
    </row>
    <row r="2526" spans="4:4" x14ac:dyDescent="0.2">
      <c r="D2526" s="52"/>
    </row>
    <row r="2527" spans="4:4" x14ac:dyDescent="0.2">
      <c r="D2527" s="52"/>
    </row>
    <row r="2528" spans="4:4" x14ac:dyDescent="0.2">
      <c r="D2528" s="52"/>
    </row>
    <row r="2529" spans="4:4" x14ac:dyDescent="0.2">
      <c r="D2529" s="52"/>
    </row>
    <row r="2530" spans="4:4" x14ac:dyDescent="0.2">
      <c r="D2530" s="52"/>
    </row>
    <row r="2531" spans="4:4" x14ac:dyDescent="0.2">
      <c r="D2531" s="52"/>
    </row>
    <row r="2532" spans="4:4" x14ac:dyDescent="0.2">
      <c r="D2532" s="52"/>
    </row>
    <row r="2533" spans="4:4" x14ac:dyDescent="0.2">
      <c r="D2533" s="52"/>
    </row>
    <row r="2534" spans="4:4" x14ac:dyDescent="0.2">
      <c r="D2534" s="52"/>
    </row>
    <row r="2535" spans="4:4" x14ac:dyDescent="0.2">
      <c r="D2535" s="52"/>
    </row>
    <row r="2536" spans="4:4" x14ac:dyDescent="0.2">
      <c r="D2536" s="52"/>
    </row>
    <row r="2537" spans="4:4" x14ac:dyDescent="0.2">
      <c r="D2537" s="52"/>
    </row>
    <row r="2538" spans="4:4" x14ac:dyDescent="0.2">
      <c r="D2538" s="52"/>
    </row>
    <row r="2539" spans="4:4" x14ac:dyDescent="0.2">
      <c r="D2539" s="52"/>
    </row>
    <row r="2540" spans="4:4" x14ac:dyDescent="0.2">
      <c r="D2540" s="52"/>
    </row>
    <row r="2541" spans="4:4" x14ac:dyDescent="0.2">
      <c r="D2541" s="52"/>
    </row>
    <row r="2542" spans="4:4" x14ac:dyDescent="0.2">
      <c r="D2542" s="52"/>
    </row>
    <row r="2543" spans="4:4" x14ac:dyDescent="0.2">
      <c r="D2543" s="52"/>
    </row>
    <row r="2544" spans="4:4" x14ac:dyDescent="0.2">
      <c r="D2544" s="52"/>
    </row>
    <row r="2545" spans="4:4" x14ac:dyDescent="0.2">
      <c r="D2545" s="52"/>
    </row>
    <row r="2546" spans="4:4" x14ac:dyDescent="0.2">
      <c r="D2546" s="52"/>
    </row>
    <row r="2547" spans="4:4" x14ac:dyDescent="0.2">
      <c r="D2547" s="52"/>
    </row>
    <row r="2548" spans="4:4" x14ac:dyDescent="0.2">
      <c r="D2548" s="52"/>
    </row>
    <row r="2549" spans="4:4" x14ac:dyDescent="0.2">
      <c r="D2549" s="52"/>
    </row>
    <row r="2550" spans="4:4" x14ac:dyDescent="0.2">
      <c r="D2550" s="52"/>
    </row>
    <row r="2551" spans="4:4" x14ac:dyDescent="0.2">
      <c r="D2551" s="52"/>
    </row>
    <row r="2552" spans="4:4" x14ac:dyDescent="0.2">
      <c r="D2552" s="52"/>
    </row>
    <row r="2553" spans="4:4" x14ac:dyDescent="0.2">
      <c r="D2553" s="52"/>
    </row>
    <row r="2554" spans="4:4" x14ac:dyDescent="0.2">
      <c r="D2554" s="52"/>
    </row>
    <row r="2555" spans="4:4" x14ac:dyDescent="0.2">
      <c r="D2555" s="52"/>
    </row>
    <row r="2556" spans="4:4" x14ac:dyDescent="0.2">
      <c r="D2556" s="52"/>
    </row>
    <row r="2557" spans="4:4" x14ac:dyDescent="0.2">
      <c r="D2557" s="52"/>
    </row>
    <row r="2558" spans="4:4" x14ac:dyDescent="0.2">
      <c r="D2558" s="52"/>
    </row>
    <row r="2559" spans="4:4" x14ac:dyDescent="0.2">
      <c r="D2559" s="52"/>
    </row>
    <row r="2560" spans="4:4" x14ac:dyDescent="0.2">
      <c r="D2560" s="52"/>
    </row>
    <row r="2561" spans="4:4" x14ac:dyDescent="0.2">
      <c r="D2561" s="52"/>
    </row>
    <row r="2562" spans="4:4" x14ac:dyDescent="0.2">
      <c r="D2562" s="52"/>
    </row>
    <row r="2563" spans="4:4" x14ac:dyDescent="0.2">
      <c r="D2563" s="52"/>
    </row>
    <row r="2564" spans="4:4" x14ac:dyDescent="0.2">
      <c r="D2564" s="52"/>
    </row>
    <row r="2565" spans="4:4" x14ac:dyDescent="0.2">
      <c r="D2565" s="52"/>
    </row>
    <row r="2566" spans="4:4" x14ac:dyDescent="0.2">
      <c r="D2566" s="52"/>
    </row>
    <row r="2567" spans="4:4" x14ac:dyDescent="0.2">
      <c r="D2567" s="52"/>
    </row>
    <row r="2568" spans="4:4" x14ac:dyDescent="0.2">
      <c r="D2568" s="52"/>
    </row>
    <row r="2569" spans="4:4" x14ac:dyDescent="0.2">
      <c r="D2569" s="52"/>
    </row>
    <row r="2570" spans="4:4" x14ac:dyDescent="0.2">
      <c r="D2570" s="52"/>
    </row>
    <row r="2571" spans="4:4" x14ac:dyDescent="0.2">
      <c r="D2571" s="52"/>
    </row>
    <row r="2572" spans="4:4" x14ac:dyDescent="0.2">
      <c r="D2572" s="52"/>
    </row>
    <row r="2573" spans="4:4" x14ac:dyDescent="0.2">
      <c r="D2573" s="52"/>
    </row>
    <row r="2574" spans="4:4" x14ac:dyDescent="0.2">
      <c r="D2574" s="52"/>
    </row>
    <row r="2575" spans="4:4" x14ac:dyDescent="0.2">
      <c r="D2575" s="52"/>
    </row>
    <row r="2576" spans="4:4" x14ac:dyDescent="0.2">
      <c r="D2576" s="52"/>
    </row>
    <row r="2577" spans="4:4" x14ac:dyDescent="0.2">
      <c r="D2577" s="52"/>
    </row>
    <row r="2578" spans="4:4" x14ac:dyDescent="0.2">
      <c r="D2578" s="52"/>
    </row>
    <row r="2579" spans="4:4" x14ac:dyDescent="0.2">
      <c r="D2579" s="52"/>
    </row>
    <row r="2580" spans="4:4" x14ac:dyDescent="0.2">
      <c r="D2580" s="52"/>
    </row>
    <row r="2581" spans="4:4" x14ac:dyDescent="0.2">
      <c r="D2581" s="52"/>
    </row>
    <row r="2582" spans="4:4" x14ac:dyDescent="0.2">
      <c r="D2582" s="52"/>
    </row>
    <row r="2583" spans="4:4" x14ac:dyDescent="0.2">
      <c r="D2583" s="52"/>
    </row>
    <row r="2584" spans="4:4" x14ac:dyDescent="0.2">
      <c r="D2584" s="52"/>
    </row>
    <row r="2585" spans="4:4" x14ac:dyDescent="0.2">
      <c r="D2585" s="52"/>
    </row>
    <row r="2586" spans="4:4" x14ac:dyDescent="0.2">
      <c r="D2586" s="52"/>
    </row>
    <row r="2587" spans="4:4" x14ac:dyDescent="0.2">
      <c r="D2587" s="52"/>
    </row>
    <row r="2588" spans="4:4" x14ac:dyDescent="0.2">
      <c r="D2588" s="52"/>
    </row>
    <row r="2589" spans="4:4" x14ac:dyDescent="0.2">
      <c r="D2589" s="52"/>
    </row>
    <row r="2590" spans="4:4" x14ac:dyDescent="0.2">
      <c r="D2590" s="52"/>
    </row>
    <row r="2591" spans="4:4" x14ac:dyDescent="0.2">
      <c r="D2591" s="52"/>
    </row>
    <row r="2592" spans="4:4" x14ac:dyDescent="0.2">
      <c r="D2592" s="52"/>
    </row>
    <row r="2593" spans="4:4" x14ac:dyDescent="0.2">
      <c r="D2593" s="52"/>
    </row>
    <row r="2594" spans="4:4" x14ac:dyDescent="0.2">
      <c r="D2594" s="52"/>
    </row>
    <row r="2595" spans="4:4" x14ac:dyDescent="0.2">
      <c r="D2595" s="52"/>
    </row>
    <row r="2596" spans="4:4" x14ac:dyDescent="0.2">
      <c r="D2596" s="52"/>
    </row>
    <row r="2597" spans="4:4" x14ac:dyDescent="0.2">
      <c r="D2597" s="52"/>
    </row>
    <row r="2598" spans="4:4" x14ac:dyDescent="0.2">
      <c r="D2598" s="52"/>
    </row>
    <row r="2599" spans="4:4" x14ac:dyDescent="0.2">
      <c r="D2599" s="52"/>
    </row>
    <row r="2600" spans="4:4" x14ac:dyDescent="0.2">
      <c r="D2600" s="52"/>
    </row>
    <row r="2601" spans="4:4" x14ac:dyDescent="0.2">
      <c r="D2601" s="52"/>
    </row>
    <row r="2602" spans="4:4" x14ac:dyDescent="0.2">
      <c r="D2602" s="52"/>
    </row>
    <row r="2603" spans="4:4" x14ac:dyDescent="0.2">
      <c r="D2603" s="52"/>
    </row>
    <row r="2604" spans="4:4" x14ac:dyDescent="0.2">
      <c r="D2604" s="52"/>
    </row>
    <row r="2605" spans="4:4" x14ac:dyDescent="0.2">
      <c r="D2605" s="52"/>
    </row>
    <row r="2606" spans="4:4" x14ac:dyDescent="0.2">
      <c r="D2606" s="52"/>
    </row>
    <row r="2607" spans="4:4" x14ac:dyDescent="0.2">
      <c r="D2607" s="52"/>
    </row>
    <row r="2608" spans="4:4" x14ac:dyDescent="0.2">
      <c r="D2608" s="52"/>
    </row>
    <row r="2609" spans="4:4" x14ac:dyDescent="0.2">
      <c r="D2609" s="52"/>
    </row>
    <row r="2610" spans="4:4" x14ac:dyDescent="0.2">
      <c r="D2610" s="52"/>
    </row>
    <row r="2611" spans="4:4" x14ac:dyDescent="0.2">
      <c r="D2611" s="52"/>
    </row>
    <row r="2612" spans="4:4" x14ac:dyDescent="0.2">
      <c r="D2612" s="52"/>
    </row>
    <row r="2613" spans="4:4" x14ac:dyDescent="0.2">
      <c r="D2613" s="52"/>
    </row>
    <row r="2614" spans="4:4" x14ac:dyDescent="0.2">
      <c r="D2614" s="52"/>
    </row>
    <row r="2615" spans="4:4" x14ac:dyDescent="0.2">
      <c r="D2615" s="52"/>
    </row>
    <row r="2616" spans="4:4" x14ac:dyDescent="0.2">
      <c r="D2616" s="52"/>
    </row>
    <row r="2617" spans="4:4" x14ac:dyDescent="0.2">
      <c r="D2617" s="52"/>
    </row>
    <row r="2618" spans="4:4" x14ac:dyDescent="0.2">
      <c r="D2618" s="52"/>
    </row>
    <row r="2619" spans="4:4" x14ac:dyDescent="0.2">
      <c r="D2619" s="52"/>
    </row>
    <row r="2620" spans="4:4" x14ac:dyDescent="0.2">
      <c r="D2620" s="52"/>
    </row>
    <row r="2621" spans="4:4" x14ac:dyDescent="0.2">
      <c r="D2621" s="52"/>
    </row>
    <row r="2622" spans="4:4" x14ac:dyDescent="0.2">
      <c r="D2622" s="52"/>
    </row>
    <row r="2623" spans="4:4" x14ac:dyDescent="0.2">
      <c r="D2623" s="52"/>
    </row>
    <row r="2624" spans="4:4" x14ac:dyDescent="0.2">
      <c r="D2624" s="52"/>
    </row>
    <row r="2625" spans="4:4" x14ac:dyDescent="0.2">
      <c r="D2625" s="52"/>
    </row>
    <row r="2626" spans="4:4" x14ac:dyDescent="0.2">
      <c r="D2626" s="52"/>
    </row>
    <row r="2627" spans="4:4" x14ac:dyDescent="0.2">
      <c r="D2627" s="52"/>
    </row>
    <row r="2628" spans="4:4" x14ac:dyDescent="0.2">
      <c r="D2628" s="52"/>
    </row>
    <row r="2629" spans="4:4" x14ac:dyDescent="0.2">
      <c r="D2629" s="52"/>
    </row>
    <row r="2630" spans="4:4" x14ac:dyDescent="0.2">
      <c r="D2630" s="52"/>
    </row>
    <row r="2631" spans="4:4" x14ac:dyDescent="0.2">
      <c r="D2631" s="52"/>
    </row>
    <row r="2632" spans="4:4" x14ac:dyDescent="0.2">
      <c r="D2632" s="52"/>
    </row>
    <row r="2633" spans="4:4" x14ac:dyDescent="0.2">
      <c r="D2633" s="52"/>
    </row>
    <row r="2634" spans="4:4" x14ac:dyDescent="0.2">
      <c r="D2634" s="52"/>
    </row>
    <row r="2635" spans="4:4" x14ac:dyDescent="0.2">
      <c r="D2635" s="52"/>
    </row>
    <row r="2636" spans="4:4" x14ac:dyDescent="0.2">
      <c r="D2636" s="52"/>
    </row>
    <row r="2637" spans="4:4" x14ac:dyDescent="0.2">
      <c r="D2637" s="52"/>
    </row>
    <row r="2638" spans="4:4" x14ac:dyDescent="0.2">
      <c r="D2638" s="52"/>
    </row>
    <row r="2639" spans="4:4" x14ac:dyDescent="0.2">
      <c r="D2639" s="52"/>
    </row>
    <row r="2640" spans="4:4" x14ac:dyDescent="0.2">
      <c r="D2640" s="52"/>
    </row>
    <row r="2641" spans="4:4" x14ac:dyDescent="0.2">
      <c r="D2641" s="52"/>
    </row>
    <row r="2642" spans="4:4" x14ac:dyDescent="0.2">
      <c r="D2642" s="52"/>
    </row>
    <row r="2643" spans="4:4" x14ac:dyDescent="0.2">
      <c r="D2643" s="52"/>
    </row>
    <row r="2644" spans="4:4" x14ac:dyDescent="0.2">
      <c r="D2644" s="52"/>
    </row>
    <row r="2645" spans="4:4" x14ac:dyDescent="0.2">
      <c r="D2645" s="52"/>
    </row>
    <row r="2646" spans="4:4" x14ac:dyDescent="0.2">
      <c r="D2646" s="52"/>
    </row>
    <row r="2647" spans="4:4" x14ac:dyDescent="0.2">
      <c r="D2647" s="52"/>
    </row>
    <row r="2648" spans="4:4" x14ac:dyDescent="0.2">
      <c r="D2648" s="52"/>
    </row>
    <row r="2649" spans="4:4" x14ac:dyDescent="0.2">
      <c r="D2649" s="52"/>
    </row>
    <row r="2650" spans="4:4" x14ac:dyDescent="0.2">
      <c r="D2650" s="52"/>
    </row>
    <row r="2651" spans="4:4" x14ac:dyDescent="0.2">
      <c r="D2651" s="52"/>
    </row>
    <row r="2652" spans="4:4" x14ac:dyDescent="0.2">
      <c r="D2652" s="52"/>
    </row>
    <row r="2653" spans="4:4" x14ac:dyDescent="0.2">
      <c r="D2653" s="52"/>
    </row>
    <row r="2654" spans="4:4" x14ac:dyDescent="0.2">
      <c r="D2654" s="52"/>
    </row>
    <row r="2655" spans="4:4" x14ac:dyDescent="0.2">
      <c r="D2655" s="52"/>
    </row>
    <row r="2656" spans="4:4" x14ac:dyDescent="0.2">
      <c r="D2656" s="52"/>
    </row>
    <row r="2657" spans="4:4" x14ac:dyDescent="0.2">
      <c r="D2657" s="52"/>
    </row>
    <row r="2658" spans="4:4" x14ac:dyDescent="0.2">
      <c r="D2658" s="52"/>
    </row>
    <row r="2659" spans="4:4" x14ac:dyDescent="0.2">
      <c r="D2659" s="52"/>
    </row>
    <row r="2660" spans="4:4" x14ac:dyDescent="0.2">
      <c r="D2660" s="52"/>
    </row>
    <row r="2661" spans="4:4" x14ac:dyDescent="0.2">
      <c r="D2661" s="52"/>
    </row>
    <row r="2662" spans="4:4" x14ac:dyDescent="0.2">
      <c r="D2662" s="52"/>
    </row>
    <row r="2663" spans="4:4" x14ac:dyDescent="0.2">
      <c r="D2663" s="52"/>
    </row>
    <row r="2664" spans="4:4" x14ac:dyDescent="0.2">
      <c r="D2664" s="52"/>
    </row>
    <row r="2665" spans="4:4" x14ac:dyDescent="0.2">
      <c r="D2665" s="52"/>
    </row>
    <row r="2666" spans="4:4" x14ac:dyDescent="0.2">
      <c r="D2666" s="52"/>
    </row>
    <row r="2667" spans="4:4" x14ac:dyDescent="0.2">
      <c r="D2667" s="52"/>
    </row>
    <row r="2668" spans="4:4" x14ac:dyDescent="0.2">
      <c r="D2668" s="52"/>
    </row>
    <row r="2669" spans="4:4" x14ac:dyDescent="0.2">
      <c r="D2669" s="52"/>
    </row>
    <row r="2670" spans="4:4" x14ac:dyDescent="0.2">
      <c r="D2670" s="52"/>
    </row>
    <row r="2671" spans="4:4" x14ac:dyDescent="0.2">
      <c r="D2671" s="52"/>
    </row>
    <row r="2672" spans="4:4" x14ac:dyDescent="0.2">
      <c r="D2672" s="52"/>
    </row>
    <row r="2673" spans="4:4" x14ac:dyDescent="0.2">
      <c r="D2673" s="52"/>
    </row>
    <row r="2674" spans="4:4" x14ac:dyDescent="0.2">
      <c r="D2674" s="52"/>
    </row>
    <row r="2675" spans="4:4" x14ac:dyDescent="0.2">
      <c r="D2675" s="52"/>
    </row>
    <row r="2676" spans="4:4" x14ac:dyDescent="0.2">
      <c r="D2676" s="52"/>
    </row>
    <row r="2677" spans="4:4" x14ac:dyDescent="0.2">
      <c r="D2677" s="52"/>
    </row>
    <row r="2678" spans="4:4" x14ac:dyDescent="0.2">
      <c r="D2678" s="52"/>
    </row>
    <row r="2679" spans="4:4" x14ac:dyDescent="0.2">
      <c r="D2679" s="52"/>
    </row>
    <row r="2680" spans="4:4" x14ac:dyDescent="0.2">
      <c r="D2680" s="52"/>
    </row>
    <row r="2681" spans="4:4" x14ac:dyDescent="0.2">
      <c r="D2681" s="52"/>
    </row>
    <row r="2682" spans="4:4" x14ac:dyDescent="0.2">
      <c r="D2682" s="52"/>
    </row>
    <row r="2683" spans="4:4" x14ac:dyDescent="0.2">
      <c r="D2683" s="52"/>
    </row>
    <row r="2684" spans="4:4" x14ac:dyDescent="0.2">
      <c r="D2684" s="52"/>
    </row>
    <row r="2685" spans="4:4" x14ac:dyDescent="0.2">
      <c r="D2685" s="52"/>
    </row>
    <row r="2686" spans="4:4" x14ac:dyDescent="0.2">
      <c r="D2686" s="52"/>
    </row>
    <row r="2687" spans="4:4" x14ac:dyDescent="0.2">
      <c r="D2687" s="52"/>
    </row>
    <row r="2688" spans="4:4" x14ac:dyDescent="0.2">
      <c r="D2688" s="52"/>
    </row>
    <row r="2689" spans="4:4" x14ac:dyDescent="0.2">
      <c r="D2689" s="52"/>
    </row>
    <row r="2690" spans="4:4" x14ac:dyDescent="0.2">
      <c r="D2690" s="52"/>
    </row>
    <row r="2691" spans="4:4" x14ac:dyDescent="0.2">
      <c r="D2691" s="52"/>
    </row>
    <row r="2692" spans="4:4" x14ac:dyDescent="0.2">
      <c r="D2692" s="52"/>
    </row>
    <row r="2693" spans="4:4" x14ac:dyDescent="0.2">
      <c r="D2693" s="52"/>
    </row>
    <row r="2694" spans="4:4" x14ac:dyDescent="0.2">
      <c r="D2694" s="52"/>
    </row>
    <row r="2695" spans="4:4" x14ac:dyDescent="0.2">
      <c r="D2695" s="52"/>
    </row>
    <row r="2696" spans="4:4" x14ac:dyDescent="0.2">
      <c r="D2696" s="52"/>
    </row>
    <row r="2697" spans="4:4" x14ac:dyDescent="0.2">
      <c r="D2697" s="52"/>
    </row>
    <row r="2698" spans="4:4" x14ac:dyDescent="0.2">
      <c r="D2698" s="52"/>
    </row>
    <row r="2699" spans="4:4" x14ac:dyDescent="0.2">
      <c r="D2699" s="52"/>
    </row>
    <row r="2700" spans="4:4" x14ac:dyDescent="0.2">
      <c r="D2700" s="52"/>
    </row>
    <row r="2701" spans="4:4" x14ac:dyDescent="0.2">
      <c r="D2701" s="52"/>
    </row>
    <row r="2702" spans="4:4" x14ac:dyDescent="0.2">
      <c r="D2702" s="52"/>
    </row>
    <row r="2703" spans="4:4" x14ac:dyDescent="0.2">
      <c r="D2703" s="52"/>
    </row>
    <row r="2704" spans="4:4" x14ac:dyDescent="0.2">
      <c r="D2704" s="52"/>
    </row>
    <row r="2705" spans="4:4" x14ac:dyDescent="0.2">
      <c r="D2705" s="52"/>
    </row>
    <row r="2706" spans="4:4" x14ac:dyDescent="0.2">
      <c r="D2706" s="52"/>
    </row>
    <row r="2707" spans="4:4" x14ac:dyDescent="0.2">
      <c r="D2707" s="52"/>
    </row>
    <row r="2708" spans="4:4" x14ac:dyDescent="0.2">
      <c r="D2708" s="52"/>
    </row>
    <row r="2709" spans="4:4" x14ac:dyDescent="0.2">
      <c r="D2709" s="52"/>
    </row>
    <row r="2710" spans="4:4" x14ac:dyDescent="0.2">
      <c r="D2710" s="52"/>
    </row>
    <row r="2711" spans="4:4" x14ac:dyDescent="0.2">
      <c r="D2711" s="52"/>
    </row>
    <row r="2712" spans="4:4" x14ac:dyDescent="0.2">
      <c r="D2712" s="52"/>
    </row>
    <row r="2713" spans="4:4" x14ac:dyDescent="0.2">
      <c r="D2713" s="52"/>
    </row>
    <row r="2714" spans="4:4" x14ac:dyDescent="0.2">
      <c r="D2714" s="52"/>
    </row>
    <row r="2715" spans="4:4" x14ac:dyDescent="0.2">
      <c r="D2715" s="52"/>
    </row>
    <row r="2716" spans="4:4" x14ac:dyDescent="0.2">
      <c r="D2716" s="52"/>
    </row>
    <row r="2717" spans="4:4" x14ac:dyDescent="0.2">
      <c r="D2717" s="52"/>
    </row>
    <row r="2718" spans="4:4" x14ac:dyDescent="0.2">
      <c r="D2718" s="52"/>
    </row>
    <row r="2719" spans="4:4" x14ac:dyDescent="0.2">
      <c r="D2719" s="52"/>
    </row>
    <row r="2720" spans="4:4" x14ac:dyDescent="0.2">
      <c r="D2720" s="52"/>
    </row>
    <row r="2721" spans="4:4" x14ac:dyDescent="0.2">
      <c r="D2721" s="52"/>
    </row>
    <row r="2722" spans="4:4" x14ac:dyDescent="0.2">
      <c r="D2722" s="52"/>
    </row>
    <row r="2723" spans="4:4" x14ac:dyDescent="0.2">
      <c r="D2723" s="52"/>
    </row>
    <row r="2724" spans="4:4" x14ac:dyDescent="0.2">
      <c r="D2724" s="52"/>
    </row>
    <row r="2725" spans="4:4" x14ac:dyDescent="0.2">
      <c r="D2725" s="52"/>
    </row>
    <row r="2726" spans="4:4" x14ac:dyDescent="0.2">
      <c r="D2726" s="52"/>
    </row>
    <row r="2727" spans="4:4" x14ac:dyDescent="0.2">
      <c r="D2727" s="52"/>
    </row>
    <row r="2728" spans="4:4" x14ac:dyDescent="0.2">
      <c r="D2728" s="52"/>
    </row>
    <row r="2729" spans="4:4" x14ac:dyDescent="0.2">
      <c r="D2729" s="52"/>
    </row>
    <row r="2730" spans="4:4" x14ac:dyDescent="0.2">
      <c r="D2730" s="52"/>
    </row>
    <row r="2731" spans="4:4" x14ac:dyDescent="0.2">
      <c r="D2731" s="52"/>
    </row>
    <row r="2732" spans="4:4" x14ac:dyDescent="0.2">
      <c r="D2732" s="52"/>
    </row>
    <row r="2733" spans="4:4" x14ac:dyDescent="0.2">
      <c r="D2733" s="52"/>
    </row>
    <row r="2734" spans="4:4" x14ac:dyDescent="0.2">
      <c r="D2734" s="52"/>
    </row>
    <row r="2735" spans="4:4" x14ac:dyDescent="0.2">
      <c r="D2735" s="52"/>
    </row>
    <row r="2736" spans="4:4" x14ac:dyDescent="0.2">
      <c r="D2736" s="52"/>
    </row>
    <row r="2737" spans="4:4" x14ac:dyDescent="0.2">
      <c r="D2737" s="52"/>
    </row>
    <row r="2738" spans="4:4" x14ac:dyDescent="0.2">
      <c r="D2738" s="52"/>
    </row>
    <row r="2739" spans="4:4" x14ac:dyDescent="0.2">
      <c r="D2739" s="52"/>
    </row>
    <row r="2740" spans="4:4" x14ac:dyDescent="0.2">
      <c r="D2740" s="52"/>
    </row>
    <row r="2741" spans="4:4" x14ac:dyDescent="0.2">
      <c r="D2741" s="52"/>
    </row>
    <row r="2742" spans="4:4" x14ac:dyDescent="0.2">
      <c r="D2742" s="52"/>
    </row>
    <row r="2743" spans="4:4" x14ac:dyDescent="0.2">
      <c r="D2743" s="52"/>
    </row>
    <row r="2744" spans="4:4" x14ac:dyDescent="0.2">
      <c r="D2744" s="52"/>
    </row>
    <row r="2745" spans="4:4" x14ac:dyDescent="0.2">
      <c r="D2745" s="52"/>
    </row>
    <row r="2746" spans="4:4" x14ac:dyDescent="0.2">
      <c r="D2746" s="52"/>
    </row>
    <row r="2747" spans="4:4" x14ac:dyDescent="0.2">
      <c r="D2747" s="52"/>
    </row>
    <row r="2748" spans="4:4" x14ac:dyDescent="0.2">
      <c r="D2748" s="52"/>
    </row>
    <row r="2749" spans="4:4" x14ac:dyDescent="0.2">
      <c r="D2749" s="52"/>
    </row>
    <row r="2750" spans="4:4" x14ac:dyDescent="0.2">
      <c r="D2750" s="52"/>
    </row>
    <row r="2751" spans="4:4" x14ac:dyDescent="0.2">
      <c r="D2751" s="52"/>
    </row>
    <row r="2752" spans="4:4" x14ac:dyDescent="0.2">
      <c r="D2752" s="52"/>
    </row>
    <row r="2753" spans="4:4" x14ac:dyDescent="0.2">
      <c r="D2753" s="52"/>
    </row>
    <row r="2754" spans="4:4" x14ac:dyDescent="0.2">
      <c r="D2754" s="52"/>
    </row>
    <row r="2755" spans="4:4" x14ac:dyDescent="0.2">
      <c r="D2755" s="52"/>
    </row>
    <row r="2756" spans="4:4" x14ac:dyDescent="0.2">
      <c r="D2756" s="52"/>
    </row>
    <row r="2757" spans="4:4" x14ac:dyDescent="0.2">
      <c r="D2757" s="52"/>
    </row>
    <row r="2758" spans="4:4" x14ac:dyDescent="0.2">
      <c r="D2758" s="52"/>
    </row>
    <row r="2759" spans="4:4" x14ac:dyDescent="0.2">
      <c r="D2759" s="52"/>
    </row>
    <row r="2760" spans="4:4" x14ac:dyDescent="0.2">
      <c r="D2760" s="52"/>
    </row>
    <row r="2761" spans="4:4" x14ac:dyDescent="0.2">
      <c r="D2761" s="52"/>
    </row>
    <row r="2762" spans="4:4" x14ac:dyDescent="0.2">
      <c r="D2762" s="52"/>
    </row>
    <row r="2763" spans="4:4" x14ac:dyDescent="0.2">
      <c r="D2763" s="52"/>
    </row>
    <row r="2764" spans="4:4" x14ac:dyDescent="0.2">
      <c r="D2764" s="52"/>
    </row>
    <row r="2765" spans="4:4" x14ac:dyDescent="0.2">
      <c r="D2765" s="52"/>
    </row>
    <row r="2766" spans="4:4" x14ac:dyDescent="0.2">
      <c r="D2766" s="52"/>
    </row>
    <row r="2767" spans="4:4" x14ac:dyDescent="0.2">
      <c r="D2767" s="52"/>
    </row>
    <row r="2768" spans="4:4" x14ac:dyDescent="0.2">
      <c r="D2768" s="52"/>
    </row>
    <row r="2769" spans="4:4" x14ac:dyDescent="0.2">
      <c r="D2769" s="52"/>
    </row>
    <row r="2770" spans="4:4" x14ac:dyDescent="0.2">
      <c r="D2770" s="52"/>
    </row>
    <row r="2771" spans="4:4" x14ac:dyDescent="0.2">
      <c r="D2771" s="52"/>
    </row>
    <row r="2772" spans="4:4" x14ac:dyDescent="0.2">
      <c r="D2772" s="52"/>
    </row>
    <row r="2773" spans="4:4" x14ac:dyDescent="0.2">
      <c r="D2773" s="52"/>
    </row>
    <row r="2774" spans="4:4" x14ac:dyDescent="0.2">
      <c r="D2774" s="52"/>
    </row>
    <row r="2775" spans="4:4" x14ac:dyDescent="0.2">
      <c r="D2775" s="52"/>
    </row>
    <row r="2776" spans="4:4" x14ac:dyDescent="0.2">
      <c r="D2776" s="52"/>
    </row>
    <row r="2777" spans="4:4" x14ac:dyDescent="0.2">
      <c r="D2777" s="52"/>
    </row>
    <row r="2778" spans="4:4" x14ac:dyDescent="0.2">
      <c r="D2778" s="52"/>
    </row>
    <row r="2779" spans="4:4" x14ac:dyDescent="0.2">
      <c r="D2779" s="52"/>
    </row>
    <row r="2780" spans="4:4" x14ac:dyDescent="0.2">
      <c r="D2780" s="52"/>
    </row>
    <row r="2781" spans="4:4" x14ac:dyDescent="0.2">
      <c r="D2781" s="52"/>
    </row>
    <row r="2782" spans="4:4" x14ac:dyDescent="0.2">
      <c r="D2782" s="52"/>
    </row>
    <row r="2783" spans="4:4" x14ac:dyDescent="0.2">
      <c r="D2783" s="52"/>
    </row>
    <row r="2784" spans="4:4" x14ac:dyDescent="0.2">
      <c r="D2784" s="52"/>
    </row>
    <row r="2785" spans="4:4" x14ac:dyDescent="0.2">
      <c r="D2785" s="52"/>
    </row>
    <row r="2786" spans="4:4" x14ac:dyDescent="0.2">
      <c r="D2786" s="52"/>
    </row>
    <row r="2787" spans="4:4" x14ac:dyDescent="0.2">
      <c r="D2787" s="52"/>
    </row>
    <row r="2788" spans="4:4" x14ac:dyDescent="0.2">
      <c r="D2788" s="52"/>
    </row>
    <row r="2789" spans="4:4" x14ac:dyDescent="0.2">
      <c r="D2789" s="52"/>
    </row>
    <row r="2790" spans="4:4" x14ac:dyDescent="0.2">
      <c r="D2790" s="52"/>
    </row>
    <row r="2791" spans="4:4" x14ac:dyDescent="0.2">
      <c r="D2791" s="52"/>
    </row>
    <row r="2792" spans="4:4" x14ac:dyDescent="0.2">
      <c r="D2792" s="52"/>
    </row>
    <row r="2793" spans="4:4" x14ac:dyDescent="0.2">
      <c r="D2793" s="52"/>
    </row>
    <row r="2794" spans="4:4" x14ac:dyDescent="0.2">
      <c r="D2794" s="52"/>
    </row>
    <row r="2795" spans="4:4" x14ac:dyDescent="0.2">
      <c r="D2795" s="52"/>
    </row>
    <row r="2796" spans="4:4" x14ac:dyDescent="0.2">
      <c r="D2796" s="52"/>
    </row>
    <row r="2797" spans="4:4" x14ac:dyDescent="0.2">
      <c r="D2797" s="52"/>
    </row>
    <row r="2798" spans="4:4" x14ac:dyDescent="0.2">
      <c r="D2798" s="52"/>
    </row>
    <row r="2799" spans="4:4" x14ac:dyDescent="0.2">
      <c r="D2799" s="52"/>
    </row>
    <row r="2800" spans="4:4" x14ac:dyDescent="0.2">
      <c r="D2800" s="52"/>
    </row>
    <row r="2801" spans="4:4" x14ac:dyDescent="0.2">
      <c r="D2801" s="52"/>
    </row>
    <row r="2802" spans="4:4" x14ac:dyDescent="0.2">
      <c r="D2802" s="52"/>
    </row>
    <row r="2803" spans="4:4" x14ac:dyDescent="0.2">
      <c r="D2803" s="52"/>
    </row>
    <row r="2804" spans="4:4" x14ac:dyDescent="0.2">
      <c r="D2804" s="52"/>
    </row>
    <row r="2805" spans="4:4" x14ac:dyDescent="0.2">
      <c r="D2805" s="52"/>
    </row>
    <row r="2806" spans="4:4" x14ac:dyDescent="0.2">
      <c r="D2806" s="52"/>
    </row>
    <row r="2807" spans="4:4" x14ac:dyDescent="0.2">
      <c r="D2807" s="52"/>
    </row>
    <row r="2808" spans="4:4" x14ac:dyDescent="0.2">
      <c r="D2808" s="52"/>
    </row>
    <row r="2809" spans="4:4" x14ac:dyDescent="0.2">
      <c r="D2809" s="52"/>
    </row>
    <row r="2810" spans="4:4" x14ac:dyDescent="0.2">
      <c r="D2810" s="52"/>
    </row>
    <row r="2811" spans="4:4" x14ac:dyDescent="0.2">
      <c r="D2811" s="52"/>
    </row>
    <row r="2812" spans="4:4" x14ac:dyDescent="0.2">
      <c r="D2812" s="52"/>
    </row>
    <row r="2813" spans="4:4" x14ac:dyDescent="0.2">
      <c r="D2813" s="52"/>
    </row>
    <row r="2814" spans="4:4" x14ac:dyDescent="0.2">
      <c r="D2814" s="52"/>
    </row>
    <row r="2815" spans="4:4" x14ac:dyDescent="0.2">
      <c r="D2815" s="52"/>
    </row>
    <row r="2816" spans="4:4" x14ac:dyDescent="0.2">
      <c r="D2816" s="52"/>
    </row>
    <row r="2817" spans="4:4" x14ac:dyDescent="0.2">
      <c r="D2817" s="52"/>
    </row>
    <row r="2818" spans="4:4" x14ac:dyDescent="0.2">
      <c r="D2818" s="52"/>
    </row>
    <row r="2819" spans="4:4" x14ac:dyDescent="0.2">
      <c r="D2819" s="52"/>
    </row>
    <row r="2820" spans="4:4" x14ac:dyDescent="0.2">
      <c r="D2820" s="52"/>
    </row>
    <row r="2821" spans="4:4" x14ac:dyDescent="0.2">
      <c r="D2821" s="52"/>
    </row>
    <row r="2822" spans="4:4" x14ac:dyDescent="0.2">
      <c r="D2822" s="52"/>
    </row>
    <row r="2823" spans="4:4" x14ac:dyDescent="0.2">
      <c r="D2823" s="52"/>
    </row>
    <row r="2824" spans="4:4" x14ac:dyDescent="0.2">
      <c r="D2824" s="52"/>
    </row>
    <row r="2825" spans="4:4" x14ac:dyDescent="0.2">
      <c r="D2825" s="52"/>
    </row>
    <row r="2826" spans="4:4" x14ac:dyDescent="0.2">
      <c r="D2826" s="52"/>
    </row>
    <row r="2827" spans="4:4" x14ac:dyDescent="0.2">
      <c r="D2827" s="52"/>
    </row>
    <row r="2828" spans="4:4" x14ac:dyDescent="0.2">
      <c r="D2828" s="52"/>
    </row>
    <row r="2829" spans="4:4" x14ac:dyDescent="0.2">
      <c r="D2829" s="52"/>
    </row>
    <row r="2830" spans="4:4" x14ac:dyDescent="0.2">
      <c r="D2830" s="52"/>
    </row>
    <row r="2831" spans="4:4" x14ac:dyDescent="0.2">
      <c r="D2831" s="52"/>
    </row>
    <row r="2832" spans="4:4" x14ac:dyDescent="0.2">
      <c r="D2832" s="52"/>
    </row>
    <row r="2833" spans="4:4" x14ac:dyDescent="0.2">
      <c r="D2833" s="52"/>
    </row>
    <row r="2834" spans="4:4" x14ac:dyDescent="0.2">
      <c r="D2834" s="52"/>
    </row>
    <row r="2835" spans="4:4" x14ac:dyDescent="0.2">
      <c r="D2835" s="52"/>
    </row>
    <row r="2836" spans="4:4" x14ac:dyDescent="0.2">
      <c r="D2836" s="52"/>
    </row>
    <row r="2837" spans="4:4" x14ac:dyDescent="0.2">
      <c r="D2837" s="52"/>
    </row>
    <row r="2838" spans="4:4" x14ac:dyDescent="0.2">
      <c r="D2838" s="52"/>
    </row>
    <row r="2839" spans="4:4" x14ac:dyDescent="0.2">
      <c r="D2839" s="52"/>
    </row>
    <row r="2840" spans="4:4" x14ac:dyDescent="0.2">
      <c r="D2840" s="52"/>
    </row>
    <row r="2841" spans="4:4" x14ac:dyDescent="0.2">
      <c r="D2841" s="52"/>
    </row>
    <row r="2842" spans="4:4" x14ac:dyDescent="0.2">
      <c r="D2842" s="52"/>
    </row>
    <row r="2843" spans="4:4" x14ac:dyDescent="0.2">
      <c r="D2843" s="52"/>
    </row>
    <row r="2844" spans="4:4" x14ac:dyDescent="0.2">
      <c r="D2844" s="52"/>
    </row>
    <row r="2845" spans="4:4" x14ac:dyDescent="0.2">
      <c r="D2845" s="52"/>
    </row>
    <row r="2846" spans="4:4" x14ac:dyDescent="0.2">
      <c r="D2846" s="52"/>
    </row>
    <row r="2847" spans="4:4" x14ac:dyDescent="0.2">
      <c r="D2847" s="52"/>
    </row>
    <row r="2848" spans="4:4" x14ac:dyDescent="0.2">
      <c r="D2848" s="52"/>
    </row>
    <row r="2849" spans="4:4" x14ac:dyDescent="0.2">
      <c r="D2849" s="52"/>
    </row>
    <row r="2850" spans="4:4" x14ac:dyDescent="0.2">
      <c r="D2850" s="52"/>
    </row>
    <row r="2851" spans="4:4" x14ac:dyDescent="0.2">
      <c r="D2851" s="52"/>
    </row>
    <row r="2852" spans="4:4" x14ac:dyDescent="0.2">
      <c r="D2852" s="52"/>
    </row>
    <row r="2853" spans="4:4" x14ac:dyDescent="0.2">
      <c r="D2853" s="52"/>
    </row>
    <row r="2854" spans="4:4" x14ac:dyDescent="0.2">
      <c r="D2854" s="52"/>
    </row>
    <row r="2855" spans="4:4" x14ac:dyDescent="0.2">
      <c r="D2855" s="52"/>
    </row>
    <row r="2856" spans="4:4" x14ac:dyDescent="0.2">
      <c r="D2856" s="52"/>
    </row>
    <row r="2857" spans="4:4" x14ac:dyDescent="0.2">
      <c r="D2857" s="52"/>
    </row>
    <row r="2858" spans="4:4" x14ac:dyDescent="0.2">
      <c r="D2858" s="52"/>
    </row>
    <row r="2859" spans="4:4" x14ac:dyDescent="0.2">
      <c r="D2859" s="52"/>
    </row>
    <row r="2860" spans="4:4" x14ac:dyDescent="0.2">
      <c r="D2860" s="52"/>
    </row>
    <row r="2861" spans="4:4" x14ac:dyDescent="0.2">
      <c r="D2861" s="52"/>
    </row>
    <row r="2862" spans="4:4" x14ac:dyDescent="0.2">
      <c r="D2862" s="52"/>
    </row>
    <row r="2863" spans="4:4" x14ac:dyDescent="0.2">
      <c r="D2863" s="52"/>
    </row>
    <row r="2864" spans="4:4" x14ac:dyDescent="0.2">
      <c r="D2864" s="52"/>
    </row>
    <row r="2865" spans="4:4" x14ac:dyDescent="0.2">
      <c r="D2865" s="52"/>
    </row>
    <row r="2866" spans="4:4" x14ac:dyDescent="0.2">
      <c r="D2866" s="52"/>
    </row>
    <row r="2867" spans="4:4" x14ac:dyDescent="0.2">
      <c r="D2867" s="52"/>
    </row>
    <row r="2868" spans="4:4" x14ac:dyDescent="0.2">
      <c r="D2868" s="52"/>
    </row>
    <row r="2869" spans="4:4" x14ac:dyDescent="0.2">
      <c r="D2869" s="52"/>
    </row>
    <row r="2870" spans="4:4" x14ac:dyDescent="0.2">
      <c r="D2870" s="52"/>
    </row>
    <row r="2871" spans="4:4" x14ac:dyDescent="0.2">
      <c r="D2871" s="52"/>
    </row>
    <row r="2872" spans="4:4" x14ac:dyDescent="0.2">
      <c r="D2872" s="52"/>
    </row>
    <row r="2873" spans="4:4" x14ac:dyDescent="0.2">
      <c r="D2873" s="52"/>
    </row>
    <row r="2874" spans="4:4" x14ac:dyDescent="0.2">
      <c r="D2874" s="52"/>
    </row>
    <row r="2875" spans="4:4" x14ac:dyDescent="0.2">
      <c r="D2875" s="52"/>
    </row>
    <row r="2876" spans="4:4" x14ac:dyDescent="0.2">
      <c r="D2876" s="52"/>
    </row>
    <row r="2877" spans="4:4" x14ac:dyDescent="0.2">
      <c r="D2877" s="52"/>
    </row>
    <row r="2878" spans="4:4" x14ac:dyDescent="0.2">
      <c r="D2878" s="52"/>
    </row>
    <row r="2879" spans="4:4" x14ac:dyDescent="0.2">
      <c r="D2879" s="52"/>
    </row>
    <row r="2880" spans="4:4" x14ac:dyDescent="0.2">
      <c r="D2880" s="52"/>
    </row>
    <row r="2881" spans="4:4" x14ac:dyDescent="0.2">
      <c r="D2881" s="52"/>
    </row>
    <row r="2882" spans="4:4" x14ac:dyDescent="0.2">
      <c r="D2882" s="52"/>
    </row>
    <row r="2883" spans="4:4" x14ac:dyDescent="0.2">
      <c r="D2883" s="52"/>
    </row>
    <row r="2884" spans="4:4" x14ac:dyDescent="0.2">
      <c r="D2884" s="52"/>
    </row>
    <row r="2885" spans="4:4" x14ac:dyDescent="0.2">
      <c r="D2885" s="52"/>
    </row>
    <row r="2886" spans="4:4" x14ac:dyDescent="0.2">
      <c r="D2886" s="52"/>
    </row>
    <row r="2887" spans="4:4" x14ac:dyDescent="0.2">
      <c r="D2887" s="52"/>
    </row>
    <row r="2888" spans="4:4" x14ac:dyDescent="0.2">
      <c r="D2888" s="52"/>
    </row>
    <row r="2889" spans="4:4" x14ac:dyDescent="0.2">
      <c r="D2889" s="52"/>
    </row>
    <row r="2890" spans="4:4" x14ac:dyDescent="0.2">
      <c r="D2890" s="52"/>
    </row>
    <row r="2891" spans="4:4" x14ac:dyDescent="0.2">
      <c r="D2891" s="52"/>
    </row>
    <row r="2892" spans="4:4" x14ac:dyDescent="0.2">
      <c r="D2892" s="52"/>
    </row>
    <row r="2893" spans="4:4" x14ac:dyDescent="0.2">
      <c r="D2893" s="52"/>
    </row>
    <row r="2894" spans="4:4" x14ac:dyDescent="0.2">
      <c r="D2894" s="52"/>
    </row>
    <row r="2895" spans="4:4" x14ac:dyDescent="0.2">
      <c r="D2895" s="52"/>
    </row>
    <row r="2896" spans="4:4" x14ac:dyDescent="0.2">
      <c r="D2896" s="52"/>
    </row>
    <row r="2897" spans="4:4" x14ac:dyDescent="0.2">
      <c r="D2897" s="52"/>
    </row>
    <row r="2898" spans="4:4" x14ac:dyDescent="0.2">
      <c r="D2898" s="52"/>
    </row>
    <row r="2899" spans="4:4" x14ac:dyDescent="0.2">
      <c r="D2899" s="52"/>
    </row>
    <row r="2900" spans="4:4" x14ac:dyDescent="0.2">
      <c r="D2900" s="52"/>
    </row>
    <row r="2901" spans="4:4" x14ac:dyDescent="0.2">
      <c r="D2901" s="52"/>
    </row>
    <row r="2902" spans="4:4" x14ac:dyDescent="0.2">
      <c r="D2902" s="52"/>
    </row>
    <row r="2903" spans="4:4" x14ac:dyDescent="0.2">
      <c r="D2903" s="52"/>
    </row>
    <row r="2904" spans="4:4" x14ac:dyDescent="0.2">
      <c r="D2904" s="52"/>
    </row>
    <row r="2905" spans="4:4" x14ac:dyDescent="0.2">
      <c r="D2905" s="52"/>
    </row>
    <row r="2906" spans="4:4" x14ac:dyDescent="0.2">
      <c r="D2906" s="52"/>
    </row>
    <row r="2907" spans="4:4" x14ac:dyDescent="0.2">
      <c r="D2907" s="52"/>
    </row>
    <row r="2908" spans="4:4" x14ac:dyDescent="0.2">
      <c r="D2908" s="52"/>
    </row>
    <row r="2909" spans="4:4" x14ac:dyDescent="0.2">
      <c r="D2909" s="52"/>
    </row>
    <row r="2910" spans="4:4" x14ac:dyDescent="0.2">
      <c r="D2910" s="52"/>
    </row>
    <row r="2911" spans="4:4" x14ac:dyDescent="0.2">
      <c r="D2911" s="52"/>
    </row>
    <row r="2912" spans="4:4" x14ac:dyDescent="0.2">
      <c r="D2912" s="52"/>
    </row>
    <row r="2913" spans="4:4" x14ac:dyDescent="0.2">
      <c r="D2913" s="52"/>
    </row>
    <row r="2914" spans="4:4" x14ac:dyDescent="0.2">
      <c r="D2914" s="52"/>
    </row>
    <row r="2915" spans="4:4" x14ac:dyDescent="0.2">
      <c r="D2915" s="52"/>
    </row>
    <row r="2916" spans="4:4" x14ac:dyDescent="0.2">
      <c r="D2916" s="52"/>
    </row>
    <row r="2917" spans="4:4" x14ac:dyDescent="0.2">
      <c r="D2917" s="52"/>
    </row>
    <row r="2918" spans="4:4" x14ac:dyDescent="0.2">
      <c r="D2918" s="52"/>
    </row>
    <row r="2919" spans="4:4" x14ac:dyDescent="0.2">
      <c r="D2919" s="52"/>
    </row>
    <row r="2920" spans="4:4" x14ac:dyDescent="0.2">
      <c r="D2920" s="52"/>
    </row>
    <row r="2921" spans="4:4" x14ac:dyDescent="0.2">
      <c r="D2921" s="52"/>
    </row>
    <row r="2922" spans="4:4" x14ac:dyDescent="0.2">
      <c r="D2922" s="52"/>
    </row>
    <row r="2923" spans="4:4" x14ac:dyDescent="0.2">
      <c r="D2923" s="52"/>
    </row>
    <row r="2924" spans="4:4" x14ac:dyDescent="0.2">
      <c r="D2924" s="52"/>
    </row>
    <row r="2925" spans="4:4" x14ac:dyDescent="0.2">
      <c r="D2925" s="52"/>
    </row>
    <row r="2926" spans="4:4" x14ac:dyDescent="0.2">
      <c r="D2926" s="52"/>
    </row>
    <row r="2927" spans="4:4" x14ac:dyDescent="0.2">
      <c r="D2927" s="52"/>
    </row>
    <row r="2928" spans="4:4" x14ac:dyDescent="0.2">
      <c r="D2928" s="52"/>
    </row>
    <row r="2929" spans="4:4" x14ac:dyDescent="0.2">
      <c r="D2929" s="52"/>
    </row>
    <row r="2930" spans="4:4" x14ac:dyDescent="0.2">
      <c r="D2930" s="52"/>
    </row>
    <row r="2931" spans="4:4" x14ac:dyDescent="0.2">
      <c r="D2931" s="52"/>
    </row>
    <row r="2932" spans="4:4" x14ac:dyDescent="0.2">
      <c r="D2932" s="52"/>
    </row>
    <row r="2933" spans="4:4" x14ac:dyDescent="0.2">
      <c r="D2933" s="52"/>
    </row>
    <row r="2934" spans="4:4" x14ac:dyDescent="0.2">
      <c r="D2934" s="52"/>
    </row>
    <row r="2935" spans="4:4" x14ac:dyDescent="0.2">
      <c r="D2935" s="52"/>
    </row>
    <row r="2936" spans="4:4" x14ac:dyDescent="0.2">
      <c r="D2936" s="52"/>
    </row>
    <row r="2937" spans="4:4" x14ac:dyDescent="0.2">
      <c r="D2937" s="52"/>
    </row>
    <row r="2938" spans="4:4" x14ac:dyDescent="0.2">
      <c r="D2938" s="52"/>
    </row>
    <row r="2939" spans="4:4" x14ac:dyDescent="0.2">
      <c r="D2939" s="52"/>
    </row>
    <row r="2940" spans="4:4" x14ac:dyDescent="0.2">
      <c r="D2940" s="52"/>
    </row>
    <row r="2941" spans="4:4" x14ac:dyDescent="0.2">
      <c r="D2941" s="52"/>
    </row>
    <row r="2942" spans="4:4" x14ac:dyDescent="0.2">
      <c r="D2942" s="52"/>
    </row>
    <row r="2943" spans="4:4" x14ac:dyDescent="0.2">
      <c r="D2943" s="52"/>
    </row>
    <row r="2944" spans="4:4" x14ac:dyDescent="0.2">
      <c r="D2944" s="52"/>
    </row>
    <row r="2945" spans="4:4" x14ac:dyDescent="0.2">
      <c r="D2945" s="52"/>
    </row>
    <row r="2946" spans="4:4" x14ac:dyDescent="0.2">
      <c r="D2946" s="52"/>
    </row>
    <row r="2947" spans="4:4" x14ac:dyDescent="0.2">
      <c r="D2947" s="52"/>
    </row>
    <row r="2948" spans="4:4" x14ac:dyDescent="0.2">
      <c r="D2948" s="52"/>
    </row>
    <row r="2949" spans="4:4" x14ac:dyDescent="0.2">
      <c r="D2949" s="52"/>
    </row>
    <row r="2950" spans="4:4" x14ac:dyDescent="0.2">
      <c r="D2950" s="52"/>
    </row>
    <row r="2951" spans="4:4" x14ac:dyDescent="0.2">
      <c r="D2951" s="52"/>
    </row>
    <row r="2952" spans="4:4" x14ac:dyDescent="0.2">
      <c r="D2952" s="52"/>
    </row>
    <row r="2953" spans="4:4" x14ac:dyDescent="0.2">
      <c r="D2953" s="52"/>
    </row>
    <row r="2954" spans="4:4" x14ac:dyDescent="0.2">
      <c r="D2954" s="52"/>
    </row>
    <row r="2955" spans="4:4" x14ac:dyDescent="0.2">
      <c r="D2955" s="52"/>
    </row>
    <row r="2956" spans="4:4" x14ac:dyDescent="0.2">
      <c r="D2956" s="52"/>
    </row>
    <row r="2957" spans="4:4" x14ac:dyDescent="0.2">
      <c r="D2957" s="52"/>
    </row>
    <row r="2958" spans="4:4" x14ac:dyDescent="0.2">
      <c r="D2958" s="52"/>
    </row>
    <row r="2959" spans="4:4" x14ac:dyDescent="0.2">
      <c r="D2959" s="52"/>
    </row>
    <row r="2960" spans="4:4" x14ac:dyDescent="0.2">
      <c r="D2960" s="52"/>
    </row>
    <row r="2961" spans="4:4" x14ac:dyDescent="0.2">
      <c r="D2961" s="52"/>
    </row>
    <row r="2962" spans="4:4" x14ac:dyDescent="0.2">
      <c r="D2962" s="52"/>
    </row>
    <row r="2963" spans="4:4" x14ac:dyDescent="0.2">
      <c r="D2963" s="52"/>
    </row>
    <row r="2964" spans="4:4" x14ac:dyDescent="0.2">
      <c r="D2964" s="52"/>
    </row>
    <row r="2965" spans="4:4" x14ac:dyDescent="0.2">
      <c r="D2965" s="52"/>
    </row>
    <row r="2966" spans="4:4" x14ac:dyDescent="0.2">
      <c r="D2966" s="52"/>
    </row>
    <row r="2967" spans="4:4" x14ac:dyDescent="0.2">
      <c r="D2967" s="52"/>
    </row>
    <row r="2968" spans="4:4" x14ac:dyDescent="0.2">
      <c r="D2968" s="52"/>
    </row>
    <row r="2969" spans="4:4" x14ac:dyDescent="0.2">
      <c r="D2969" s="52"/>
    </row>
    <row r="2970" spans="4:4" x14ac:dyDescent="0.2">
      <c r="D2970" s="52"/>
    </row>
    <row r="2971" spans="4:4" x14ac:dyDescent="0.2">
      <c r="D2971" s="52"/>
    </row>
    <row r="2972" spans="4:4" x14ac:dyDescent="0.2">
      <c r="D2972" s="52"/>
    </row>
    <row r="2973" spans="4:4" x14ac:dyDescent="0.2">
      <c r="D2973" s="52"/>
    </row>
    <row r="2974" spans="4:4" x14ac:dyDescent="0.2">
      <c r="D2974" s="52"/>
    </row>
    <row r="2975" spans="4:4" x14ac:dyDescent="0.2">
      <c r="D2975" s="52"/>
    </row>
    <row r="2976" spans="4:4" x14ac:dyDescent="0.2">
      <c r="D2976" s="52"/>
    </row>
    <row r="2977" spans="4:4" x14ac:dyDescent="0.2">
      <c r="D2977" s="52"/>
    </row>
    <row r="2978" spans="4:4" x14ac:dyDescent="0.2">
      <c r="D2978" s="52"/>
    </row>
    <row r="2979" spans="4:4" x14ac:dyDescent="0.2">
      <c r="D2979" s="52"/>
    </row>
    <row r="2980" spans="4:4" x14ac:dyDescent="0.2">
      <c r="D2980" s="52"/>
    </row>
    <row r="2981" spans="4:4" x14ac:dyDescent="0.2">
      <c r="D2981" s="52"/>
    </row>
    <row r="2982" spans="4:4" x14ac:dyDescent="0.2">
      <c r="D2982" s="52"/>
    </row>
    <row r="2983" spans="4:4" x14ac:dyDescent="0.2">
      <c r="D2983" s="52"/>
    </row>
    <row r="2984" spans="4:4" x14ac:dyDescent="0.2">
      <c r="D2984" s="52"/>
    </row>
    <row r="2985" spans="4:4" x14ac:dyDescent="0.2">
      <c r="D2985" s="52"/>
    </row>
    <row r="2986" spans="4:4" x14ac:dyDescent="0.2">
      <c r="D2986" s="52"/>
    </row>
    <row r="2987" spans="4:4" x14ac:dyDescent="0.2">
      <c r="D2987" s="52"/>
    </row>
    <row r="2988" spans="4:4" x14ac:dyDescent="0.2">
      <c r="D2988" s="52"/>
    </row>
    <row r="2989" spans="4:4" x14ac:dyDescent="0.2">
      <c r="D2989" s="52"/>
    </row>
    <row r="2990" spans="4:4" x14ac:dyDescent="0.2">
      <c r="D2990" s="52"/>
    </row>
    <row r="2991" spans="4:4" x14ac:dyDescent="0.2">
      <c r="D2991" s="52"/>
    </row>
    <row r="2992" spans="4:4" x14ac:dyDescent="0.2">
      <c r="D2992" s="52"/>
    </row>
    <row r="2993" spans="4:4" x14ac:dyDescent="0.2">
      <c r="D2993" s="52"/>
    </row>
    <row r="2994" spans="4:4" x14ac:dyDescent="0.2">
      <c r="D2994" s="52"/>
    </row>
    <row r="2995" spans="4:4" x14ac:dyDescent="0.2">
      <c r="D2995" s="52"/>
    </row>
    <row r="2996" spans="4:4" x14ac:dyDescent="0.2">
      <c r="D2996" s="52"/>
    </row>
    <row r="2997" spans="4:4" x14ac:dyDescent="0.2">
      <c r="D2997" s="52"/>
    </row>
    <row r="2998" spans="4:4" x14ac:dyDescent="0.2">
      <c r="D2998" s="52"/>
    </row>
    <row r="2999" spans="4:4" x14ac:dyDescent="0.2">
      <c r="D2999" s="52"/>
    </row>
    <row r="3000" spans="4:4" x14ac:dyDescent="0.2">
      <c r="D3000" s="52"/>
    </row>
    <row r="3001" spans="4:4" x14ac:dyDescent="0.2">
      <c r="D3001" s="52"/>
    </row>
    <row r="3002" spans="4:4" x14ac:dyDescent="0.2">
      <c r="D3002" s="52"/>
    </row>
    <row r="3003" spans="4:4" x14ac:dyDescent="0.2">
      <c r="D3003" s="52"/>
    </row>
    <row r="3004" spans="4:4" x14ac:dyDescent="0.2">
      <c r="D3004" s="52"/>
    </row>
    <row r="3005" spans="4:4" x14ac:dyDescent="0.2">
      <c r="D3005" s="52"/>
    </row>
    <row r="3006" spans="4:4" x14ac:dyDescent="0.2">
      <c r="D3006" s="52"/>
    </row>
    <row r="3007" spans="4:4" x14ac:dyDescent="0.2">
      <c r="D3007" s="52"/>
    </row>
    <row r="3008" spans="4:4" x14ac:dyDescent="0.2">
      <c r="D3008" s="52"/>
    </row>
    <row r="3009" spans="4:4" x14ac:dyDescent="0.2">
      <c r="D3009" s="52"/>
    </row>
    <row r="3010" spans="4:4" x14ac:dyDescent="0.2">
      <c r="D3010" s="52"/>
    </row>
    <row r="3011" spans="4:4" x14ac:dyDescent="0.2">
      <c r="D3011" s="52"/>
    </row>
    <row r="3012" spans="4:4" x14ac:dyDescent="0.2">
      <c r="D3012" s="52"/>
    </row>
    <row r="3013" spans="4:4" x14ac:dyDescent="0.2">
      <c r="D3013" s="52"/>
    </row>
    <row r="3014" spans="4:4" x14ac:dyDescent="0.2">
      <c r="D3014" s="52"/>
    </row>
    <row r="3015" spans="4:4" x14ac:dyDescent="0.2">
      <c r="D3015" s="52"/>
    </row>
    <row r="3016" spans="4:4" x14ac:dyDescent="0.2">
      <c r="D3016" s="52"/>
    </row>
    <row r="3017" spans="4:4" x14ac:dyDescent="0.2">
      <c r="D3017" s="52"/>
    </row>
    <row r="3018" spans="4:4" x14ac:dyDescent="0.2">
      <c r="D3018" s="52"/>
    </row>
    <row r="3019" spans="4:4" x14ac:dyDescent="0.2">
      <c r="D3019" s="52"/>
    </row>
    <row r="3020" spans="4:4" x14ac:dyDescent="0.2">
      <c r="D3020" s="52"/>
    </row>
    <row r="3021" spans="4:4" x14ac:dyDescent="0.2">
      <c r="D3021" s="52"/>
    </row>
    <row r="3022" spans="4:4" x14ac:dyDescent="0.2">
      <c r="D3022" s="52"/>
    </row>
    <row r="3023" spans="4:4" x14ac:dyDescent="0.2">
      <c r="D3023" s="52"/>
    </row>
    <row r="3024" spans="4:4" x14ac:dyDescent="0.2">
      <c r="D3024" s="52"/>
    </row>
    <row r="3025" spans="4:4" x14ac:dyDescent="0.2">
      <c r="D3025" s="52"/>
    </row>
    <row r="3026" spans="4:4" x14ac:dyDescent="0.2">
      <c r="D3026" s="52"/>
    </row>
    <row r="3027" spans="4:4" x14ac:dyDescent="0.2">
      <c r="D3027" s="52"/>
    </row>
    <row r="3028" spans="4:4" x14ac:dyDescent="0.2">
      <c r="D3028" s="52"/>
    </row>
    <row r="3029" spans="4:4" x14ac:dyDescent="0.2">
      <c r="D3029" s="52"/>
    </row>
    <row r="3030" spans="4:4" x14ac:dyDescent="0.2">
      <c r="D3030" s="52"/>
    </row>
    <row r="3031" spans="4:4" x14ac:dyDescent="0.2">
      <c r="D3031" s="52"/>
    </row>
    <row r="3032" spans="4:4" x14ac:dyDescent="0.2">
      <c r="D3032" s="52"/>
    </row>
    <row r="3033" spans="4:4" x14ac:dyDescent="0.2">
      <c r="D3033" s="52"/>
    </row>
    <row r="3034" spans="4:4" x14ac:dyDescent="0.2">
      <c r="D3034" s="52"/>
    </row>
    <row r="3035" spans="4:4" x14ac:dyDescent="0.2">
      <c r="D3035" s="52"/>
    </row>
    <row r="3036" spans="4:4" x14ac:dyDescent="0.2">
      <c r="D3036" s="52"/>
    </row>
    <row r="3037" spans="4:4" x14ac:dyDescent="0.2">
      <c r="D3037" s="52"/>
    </row>
    <row r="3038" spans="4:4" x14ac:dyDescent="0.2">
      <c r="D3038" s="52"/>
    </row>
    <row r="3039" spans="4:4" x14ac:dyDescent="0.2">
      <c r="D3039" s="52"/>
    </row>
    <row r="3040" spans="4:4" x14ac:dyDescent="0.2">
      <c r="D3040" s="52"/>
    </row>
    <row r="3041" spans="4:4" x14ac:dyDescent="0.2">
      <c r="D3041" s="52"/>
    </row>
    <row r="3042" spans="4:4" x14ac:dyDescent="0.2">
      <c r="D3042" s="52"/>
    </row>
    <row r="3043" spans="4:4" x14ac:dyDescent="0.2">
      <c r="D3043" s="52"/>
    </row>
    <row r="3044" spans="4:4" x14ac:dyDescent="0.2">
      <c r="D3044" s="52"/>
    </row>
    <row r="3045" spans="4:4" x14ac:dyDescent="0.2">
      <c r="D3045" s="52"/>
    </row>
    <row r="3046" spans="4:4" x14ac:dyDescent="0.2">
      <c r="D3046" s="52"/>
    </row>
    <row r="3047" spans="4:4" x14ac:dyDescent="0.2">
      <c r="D3047" s="52"/>
    </row>
    <row r="3048" spans="4:4" x14ac:dyDescent="0.2">
      <c r="D3048" s="52"/>
    </row>
    <row r="3049" spans="4:4" x14ac:dyDescent="0.2">
      <c r="D3049" s="52"/>
    </row>
    <row r="3050" spans="4:4" x14ac:dyDescent="0.2">
      <c r="D3050" s="52"/>
    </row>
    <row r="3051" spans="4:4" x14ac:dyDescent="0.2">
      <c r="D3051" s="52"/>
    </row>
    <row r="3052" spans="4:4" x14ac:dyDescent="0.2">
      <c r="D3052" s="52"/>
    </row>
    <row r="3053" spans="4:4" x14ac:dyDescent="0.2">
      <c r="D3053" s="52"/>
    </row>
    <row r="3054" spans="4:4" x14ac:dyDescent="0.2">
      <c r="D3054" s="52"/>
    </row>
    <row r="3055" spans="4:4" x14ac:dyDescent="0.2">
      <c r="D3055" s="52"/>
    </row>
    <row r="3056" spans="4:4" x14ac:dyDescent="0.2">
      <c r="D3056" s="52"/>
    </row>
    <row r="3057" spans="4:4" x14ac:dyDescent="0.2">
      <c r="D3057" s="52"/>
    </row>
    <row r="3058" spans="4:4" x14ac:dyDescent="0.2">
      <c r="D3058" s="52"/>
    </row>
    <row r="3059" spans="4:4" x14ac:dyDescent="0.2">
      <c r="D3059" s="52"/>
    </row>
    <row r="3060" spans="4:4" x14ac:dyDescent="0.2">
      <c r="D3060" s="52"/>
    </row>
    <row r="3061" spans="4:4" x14ac:dyDescent="0.2">
      <c r="D3061" s="52"/>
    </row>
    <row r="3062" spans="4:4" x14ac:dyDescent="0.2">
      <c r="D3062" s="52"/>
    </row>
    <row r="3063" spans="4:4" x14ac:dyDescent="0.2">
      <c r="D3063" s="52"/>
    </row>
    <row r="3064" spans="4:4" x14ac:dyDescent="0.2">
      <c r="D3064" s="52"/>
    </row>
    <row r="3065" spans="4:4" x14ac:dyDescent="0.2">
      <c r="D3065" s="52"/>
    </row>
    <row r="3066" spans="4:4" x14ac:dyDescent="0.2">
      <c r="D3066" s="52"/>
    </row>
    <row r="3067" spans="4:4" x14ac:dyDescent="0.2">
      <c r="D3067" s="52"/>
    </row>
    <row r="3068" spans="4:4" x14ac:dyDescent="0.2">
      <c r="D3068" s="52"/>
    </row>
    <row r="3069" spans="4:4" x14ac:dyDescent="0.2">
      <c r="D3069" s="52"/>
    </row>
    <row r="3070" spans="4:4" x14ac:dyDescent="0.2">
      <c r="D3070" s="52"/>
    </row>
    <row r="3071" spans="4:4" x14ac:dyDescent="0.2">
      <c r="D3071" s="52"/>
    </row>
    <row r="3072" spans="4:4" x14ac:dyDescent="0.2">
      <c r="D3072" s="52"/>
    </row>
    <row r="3073" spans="4:4" x14ac:dyDescent="0.2">
      <c r="D3073" s="52"/>
    </row>
    <row r="3074" spans="4:4" x14ac:dyDescent="0.2">
      <c r="D3074" s="52"/>
    </row>
    <row r="3075" spans="4:4" x14ac:dyDescent="0.2">
      <c r="D3075" s="52"/>
    </row>
    <row r="3076" spans="4:4" x14ac:dyDescent="0.2">
      <c r="D3076" s="52"/>
    </row>
    <row r="3077" spans="4:4" x14ac:dyDescent="0.2">
      <c r="D3077" s="52"/>
    </row>
    <row r="3078" spans="4:4" x14ac:dyDescent="0.2">
      <c r="D3078" s="52"/>
    </row>
    <row r="3079" spans="4:4" x14ac:dyDescent="0.2">
      <c r="D3079" s="52"/>
    </row>
    <row r="3080" spans="4:4" x14ac:dyDescent="0.2">
      <c r="D3080" s="52"/>
    </row>
    <row r="3081" spans="4:4" x14ac:dyDescent="0.2">
      <c r="D3081" s="52"/>
    </row>
    <row r="3082" spans="4:4" x14ac:dyDescent="0.2">
      <c r="D3082" s="52"/>
    </row>
    <row r="3083" spans="4:4" x14ac:dyDescent="0.2">
      <c r="D3083" s="52"/>
    </row>
    <row r="3084" spans="4:4" x14ac:dyDescent="0.2">
      <c r="D3084" s="52"/>
    </row>
    <row r="3085" spans="4:4" x14ac:dyDescent="0.2">
      <c r="D3085" s="52"/>
    </row>
    <row r="3086" spans="4:4" x14ac:dyDescent="0.2">
      <c r="D3086" s="52"/>
    </row>
    <row r="3087" spans="4:4" x14ac:dyDescent="0.2">
      <c r="D3087" s="52"/>
    </row>
    <row r="3088" spans="4:4" x14ac:dyDescent="0.2">
      <c r="D3088" s="52"/>
    </row>
    <row r="3089" spans="4:4" x14ac:dyDescent="0.2">
      <c r="D3089" s="52"/>
    </row>
    <row r="3090" spans="4:4" x14ac:dyDescent="0.2">
      <c r="D3090" s="52"/>
    </row>
    <row r="3091" spans="4:4" x14ac:dyDescent="0.2">
      <c r="D3091" s="52"/>
    </row>
    <row r="3092" spans="4:4" x14ac:dyDescent="0.2">
      <c r="D3092" s="52"/>
    </row>
    <row r="3093" spans="4:4" x14ac:dyDescent="0.2">
      <c r="D3093" s="52"/>
    </row>
    <row r="3094" spans="4:4" x14ac:dyDescent="0.2">
      <c r="D3094" s="52"/>
    </row>
    <row r="3095" spans="4:4" x14ac:dyDescent="0.2">
      <c r="D3095" s="52"/>
    </row>
    <row r="3096" spans="4:4" x14ac:dyDescent="0.2">
      <c r="D3096" s="52"/>
    </row>
    <row r="3097" spans="4:4" x14ac:dyDescent="0.2">
      <c r="D3097" s="52"/>
    </row>
    <row r="3098" spans="4:4" x14ac:dyDescent="0.2">
      <c r="D3098" s="52"/>
    </row>
    <row r="3099" spans="4:4" x14ac:dyDescent="0.2">
      <c r="D3099" s="52"/>
    </row>
    <row r="3100" spans="4:4" x14ac:dyDescent="0.2">
      <c r="D3100" s="52"/>
    </row>
    <row r="3101" spans="4:4" x14ac:dyDescent="0.2">
      <c r="D3101" s="52"/>
    </row>
    <row r="3102" spans="4:4" x14ac:dyDescent="0.2">
      <c r="D3102" s="52"/>
    </row>
    <row r="3103" spans="4:4" x14ac:dyDescent="0.2">
      <c r="D3103" s="52"/>
    </row>
    <row r="3104" spans="4:4" x14ac:dyDescent="0.2">
      <c r="D3104" s="52"/>
    </row>
    <row r="3105" spans="4:4" x14ac:dyDescent="0.2">
      <c r="D3105" s="52"/>
    </row>
    <row r="3106" spans="4:4" x14ac:dyDescent="0.2">
      <c r="D3106" s="52"/>
    </row>
    <row r="3107" spans="4:4" x14ac:dyDescent="0.2">
      <c r="D3107" s="52"/>
    </row>
    <row r="3108" spans="4:4" x14ac:dyDescent="0.2">
      <c r="D3108" s="52"/>
    </row>
    <row r="3109" spans="4:4" x14ac:dyDescent="0.2">
      <c r="D3109" s="52"/>
    </row>
    <row r="3110" spans="4:4" x14ac:dyDescent="0.2">
      <c r="D3110" s="52"/>
    </row>
    <row r="3111" spans="4:4" x14ac:dyDescent="0.2">
      <c r="D3111" s="52"/>
    </row>
    <row r="3112" spans="4:4" x14ac:dyDescent="0.2">
      <c r="D3112" s="52"/>
    </row>
    <row r="3113" spans="4:4" x14ac:dyDescent="0.2">
      <c r="D3113" s="52"/>
    </row>
    <row r="3114" spans="4:4" x14ac:dyDescent="0.2">
      <c r="D3114" s="52"/>
    </row>
    <row r="3115" spans="4:4" x14ac:dyDescent="0.2">
      <c r="D3115" s="52"/>
    </row>
    <row r="3116" spans="4:4" x14ac:dyDescent="0.2">
      <c r="D3116" s="52"/>
    </row>
    <row r="3117" spans="4:4" x14ac:dyDescent="0.2">
      <c r="D3117" s="52"/>
    </row>
    <row r="3118" spans="4:4" x14ac:dyDescent="0.2">
      <c r="D3118" s="52"/>
    </row>
    <row r="3119" spans="4:4" x14ac:dyDescent="0.2">
      <c r="D3119" s="52"/>
    </row>
    <row r="3120" spans="4:4" x14ac:dyDescent="0.2">
      <c r="D3120" s="52"/>
    </row>
    <row r="3121" spans="4:4" x14ac:dyDescent="0.2">
      <c r="D3121" s="52"/>
    </row>
    <row r="3122" spans="4:4" x14ac:dyDescent="0.2">
      <c r="D3122" s="52"/>
    </row>
    <row r="3123" spans="4:4" x14ac:dyDescent="0.2">
      <c r="D3123" s="52"/>
    </row>
    <row r="3124" spans="4:4" x14ac:dyDescent="0.2">
      <c r="D3124" s="52"/>
    </row>
    <row r="3125" spans="4:4" x14ac:dyDescent="0.2">
      <c r="D3125" s="52"/>
    </row>
    <row r="3126" spans="4:4" x14ac:dyDescent="0.2">
      <c r="D3126" s="52"/>
    </row>
    <row r="3127" spans="4:4" x14ac:dyDescent="0.2">
      <c r="D3127" s="52"/>
    </row>
    <row r="3128" spans="4:4" x14ac:dyDescent="0.2">
      <c r="D3128" s="52"/>
    </row>
    <row r="3129" spans="4:4" x14ac:dyDescent="0.2">
      <c r="D3129" s="52"/>
    </row>
    <row r="3130" spans="4:4" x14ac:dyDescent="0.2">
      <c r="D3130" s="52"/>
    </row>
    <row r="3131" spans="4:4" x14ac:dyDescent="0.2">
      <c r="D3131" s="52"/>
    </row>
    <row r="3132" spans="4:4" x14ac:dyDescent="0.2">
      <c r="D3132" s="52"/>
    </row>
    <row r="3133" spans="4:4" x14ac:dyDescent="0.2">
      <c r="D3133" s="52"/>
    </row>
    <row r="3134" spans="4:4" x14ac:dyDescent="0.2">
      <c r="D3134" s="52"/>
    </row>
    <row r="3135" spans="4:4" x14ac:dyDescent="0.2">
      <c r="D3135" s="52"/>
    </row>
    <row r="3136" spans="4:4" x14ac:dyDescent="0.2">
      <c r="D3136" s="52"/>
    </row>
    <row r="3137" spans="4:4" x14ac:dyDescent="0.2">
      <c r="D3137" s="52"/>
    </row>
    <row r="3138" spans="4:4" x14ac:dyDescent="0.2">
      <c r="D3138" s="52"/>
    </row>
    <row r="3139" spans="4:4" x14ac:dyDescent="0.2">
      <c r="D3139" s="52"/>
    </row>
    <row r="3140" spans="4:4" x14ac:dyDescent="0.2">
      <c r="D3140" s="52"/>
    </row>
    <row r="3141" spans="4:4" x14ac:dyDescent="0.2">
      <c r="D3141" s="52"/>
    </row>
    <row r="3142" spans="4:4" x14ac:dyDescent="0.2">
      <c r="D3142" s="52"/>
    </row>
    <row r="3143" spans="4:4" x14ac:dyDescent="0.2">
      <c r="D3143" s="52"/>
    </row>
    <row r="3144" spans="4:4" x14ac:dyDescent="0.2">
      <c r="D3144" s="52"/>
    </row>
    <row r="3145" spans="4:4" x14ac:dyDescent="0.2">
      <c r="D3145" s="52"/>
    </row>
    <row r="3146" spans="4:4" x14ac:dyDescent="0.2">
      <c r="D3146" s="52"/>
    </row>
    <row r="3147" spans="4:4" x14ac:dyDescent="0.2">
      <c r="D3147" s="52"/>
    </row>
    <row r="3148" spans="4:4" x14ac:dyDescent="0.2">
      <c r="D3148" s="52"/>
    </row>
    <row r="3149" spans="4:4" x14ac:dyDescent="0.2">
      <c r="D3149" s="52"/>
    </row>
    <row r="3150" spans="4:4" x14ac:dyDescent="0.2">
      <c r="D3150" s="52"/>
    </row>
    <row r="3151" spans="4:4" x14ac:dyDescent="0.2">
      <c r="D3151" s="52"/>
    </row>
    <row r="3152" spans="4:4" x14ac:dyDescent="0.2">
      <c r="D3152" s="52"/>
    </row>
    <row r="3153" spans="4:4" x14ac:dyDescent="0.2">
      <c r="D3153" s="52"/>
    </row>
    <row r="3154" spans="4:4" x14ac:dyDescent="0.2">
      <c r="D3154" s="52"/>
    </row>
    <row r="3155" spans="4:4" x14ac:dyDescent="0.2">
      <c r="D3155" s="52"/>
    </row>
    <row r="3156" spans="4:4" x14ac:dyDescent="0.2">
      <c r="D3156" s="52"/>
    </row>
    <row r="3157" spans="4:4" x14ac:dyDescent="0.2">
      <c r="D3157" s="52"/>
    </row>
    <row r="3158" spans="4:4" x14ac:dyDescent="0.2">
      <c r="D3158" s="52"/>
    </row>
    <row r="3159" spans="4:4" x14ac:dyDescent="0.2">
      <c r="D3159" s="52"/>
    </row>
    <row r="3160" spans="4:4" x14ac:dyDescent="0.2">
      <c r="D3160" s="52"/>
    </row>
    <row r="3161" spans="4:4" x14ac:dyDescent="0.2">
      <c r="D3161" s="52"/>
    </row>
    <row r="3162" spans="4:4" x14ac:dyDescent="0.2">
      <c r="D3162" s="52"/>
    </row>
    <row r="3163" spans="4:4" x14ac:dyDescent="0.2">
      <c r="D3163" s="52"/>
    </row>
    <row r="3164" spans="4:4" x14ac:dyDescent="0.2">
      <c r="D3164" s="52"/>
    </row>
    <row r="3165" spans="4:4" x14ac:dyDescent="0.2">
      <c r="D3165" s="52"/>
    </row>
    <row r="3166" spans="4:4" x14ac:dyDescent="0.2">
      <c r="D3166" s="52"/>
    </row>
    <row r="3167" spans="4:4" x14ac:dyDescent="0.2">
      <c r="D3167" s="52"/>
    </row>
    <row r="3168" spans="4:4" x14ac:dyDescent="0.2">
      <c r="D3168" s="52"/>
    </row>
    <row r="3169" spans="4:4" x14ac:dyDescent="0.2">
      <c r="D3169" s="52"/>
    </row>
    <row r="3170" spans="4:4" x14ac:dyDescent="0.2">
      <c r="D3170" s="52"/>
    </row>
    <row r="3171" spans="4:4" x14ac:dyDescent="0.2">
      <c r="D3171" s="52"/>
    </row>
    <row r="3172" spans="4:4" x14ac:dyDescent="0.2">
      <c r="D3172" s="52"/>
    </row>
    <row r="3173" spans="4:4" x14ac:dyDescent="0.2">
      <c r="D3173" s="52"/>
    </row>
    <row r="3174" spans="4:4" x14ac:dyDescent="0.2">
      <c r="D3174" s="52"/>
    </row>
    <row r="3175" spans="4:4" x14ac:dyDescent="0.2">
      <c r="D3175" s="52"/>
    </row>
    <row r="3176" spans="4:4" x14ac:dyDescent="0.2">
      <c r="D3176" s="52"/>
    </row>
    <row r="3177" spans="4:4" x14ac:dyDescent="0.2">
      <c r="D3177" s="52"/>
    </row>
    <row r="3178" spans="4:4" x14ac:dyDescent="0.2">
      <c r="D3178" s="52"/>
    </row>
    <row r="3179" spans="4:4" x14ac:dyDescent="0.2">
      <c r="D3179" s="52"/>
    </row>
    <row r="3180" spans="4:4" x14ac:dyDescent="0.2">
      <c r="D3180" s="52"/>
    </row>
    <row r="3181" spans="4:4" x14ac:dyDescent="0.2">
      <c r="D3181" s="52"/>
    </row>
    <row r="3182" spans="4:4" x14ac:dyDescent="0.2">
      <c r="D3182" s="52"/>
    </row>
    <row r="3183" spans="4:4" x14ac:dyDescent="0.2">
      <c r="D3183" s="52"/>
    </row>
    <row r="3184" spans="4:4" x14ac:dyDescent="0.2">
      <c r="D3184" s="52"/>
    </row>
    <row r="3185" spans="4:4" x14ac:dyDescent="0.2">
      <c r="D3185" s="52"/>
    </row>
    <row r="3186" spans="4:4" x14ac:dyDescent="0.2">
      <c r="D3186" s="52"/>
    </row>
    <row r="3187" spans="4:4" x14ac:dyDescent="0.2">
      <c r="D3187" s="52"/>
    </row>
    <row r="3188" spans="4:4" x14ac:dyDescent="0.2">
      <c r="D3188" s="52"/>
    </row>
    <row r="3189" spans="4:4" x14ac:dyDescent="0.2">
      <c r="D3189" s="52"/>
    </row>
    <row r="3190" spans="4:4" x14ac:dyDescent="0.2">
      <c r="D3190" s="52"/>
    </row>
    <row r="3191" spans="4:4" x14ac:dyDescent="0.2">
      <c r="D3191" s="52"/>
    </row>
    <row r="3192" spans="4:4" x14ac:dyDescent="0.2">
      <c r="D3192" s="52"/>
    </row>
    <row r="3193" spans="4:4" x14ac:dyDescent="0.2">
      <c r="D3193" s="52"/>
    </row>
    <row r="3194" spans="4:4" x14ac:dyDescent="0.2">
      <c r="D3194" s="52"/>
    </row>
    <row r="3195" spans="4:4" x14ac:dyDescent="0.2">
      <c r="D3195" s="52"/>
    </row>
    <row r="3196" spans="4:4" x14ac:dyDescent="0.2">
      <c r="D3196" s="52"/>
    </row>
    <row r="3197" spans="4:4" x14ac:dyDescent="0.2">
      <c r="D3197" s="52"/>
    </row>
    <row r="3198" spans="4:4" x14ac:dyDescent="0.2">
      <c r="D3198" s="52"/>
    </row>
    <row r="3199" spans="4:4" x14ac:dyDescent="0.2">
      <c r="D3199" s="52"/>
    </row>
    <row r="3200" spans="4:4" x14ac:dyDescent="0.2">
      <c r="D3200" s="52"/>
    </row>
    <row r="3201" spans="4:4" x14ac:dyDescent="0.2">
      <c r="D3201" s="52"/>
    </row>
    <row r="3202" spans="4:4" x14ac:dyDescent="0.2">
      <c r="D3202" s="52"/>
    </row>
    <row r="3203" spans="4:4" x14ac:dyDescent="0.2">
      <c r="D3203" s="52"/>
    </row>
    <row r="3204" spans="4:4" x14ac:dyDescent="0.2">
      <c r="D3204" s="52"/>
    </row>
    <row r="3205" spans="4:4" x14ac:dyDescent="0.2">
      <c r="D3205" s="52"/>
    </row>
    <row r="3206" spans="4:4" x14ac:dyDescent="0.2">
      <c r="D3206" s="52"/>
    </row>
    <row r="3207" spans="4:4" x14ac:dyDescent="0.2">
      <c r="D3207" s="52"/>
    </row>
    <row r="3208" spans="4:4" x14ac:dyDescent="0.2">
      <c r="D3208" s="52"/>
    </row>
    <row r="3209" spans="4:4" x14ac:dyDescent="0.2">
      <c r="D3209" s="52"/>
    </row>
    <row r="3210" spans="4:4" x14ac:dyDescent="0.2">
      <c r="D3210" s="52"/>
    </row>
    <row r="3211" spans="4:4" x14ac:dyDescent="0.2">
      <c r="D3211" s="52"/>
    </row>
    <row r="3212" spans="4:4" x14ac:dyDescent="0.2">
      <c r="D3212" s="52"/>
    </row>
    <row r="3213" spans="4:4" x14ac:dyDescent="0.2">
      <c r="D3213" s="52"/>
    </row>
    <row r="3214" spans="4:4" x14ac:dyDescent="0.2">
      <c r="D3214" s="52"/>
    </row>
    <row r="3215" spans="4:4" x14ac:dyDescent="0.2">
      <c r="D3215" s="52"/>
    </row>
    <row r="3216" spans="4:4" x14ac:dyDescent="0.2">
      <c r="D3216" s="52"/>
    </row>
    <row r="3217" spans="4:4" x14ac:dyDescent="0.2">
      <c r="D3217" s="52"/>
    </row>
    <row r="3218" spans="4:4" x14ac:dyDescent="0.2">
      <c r="D3218" s="52"/>
    </row>
    <row r="3219" spans="4:4" x14ac:dyDescent="0.2">
      <c r="D3219" s="52"/>
    </row>
    <row r="3220" spans="4:4" x14ac:dyDescent="0.2">
      <c r="D3220" s="52"/>
    </row>
    <row r="3221" spans="4:4" x14ac:dyDescent="0.2">
      <c r="D3221" s="52"/>
    </row>
    <row r="3222" spans="4:4" x14ac:dyDescent="0.2">
      <c r="D3222" s="52"/>
    </row>
    <row r="3223" spans="4:4" x14ac:dyDescent="0.2">
      <c r="D3223" s="52"/>
    </row>
    <row r="3224" spans="4:4" x14ac:dyDescent="0.2">
      <c r="D3224" s="52"/>
    </row>
    <row r="3225" spans="4:4" x14ac:dyDescent="0.2">
      <c r="D3225" s="52"/>
    </row>
    <row r="3226" spans="4:4" x14ac:dyDescent="0.2">
      <c r="D3226" s="52"/>
    </row>
    <row r="3227" spans="4:4" x14ac:dyDescent="0.2">
      <c r="D3227" s="52"/>
    </row>
    <row r="3228" spans="4:4" x14ac:dyDescent="0.2">
      <c r="D3228" s="52"/>
    </row>
    <row r="3229" spans="4:4" x14ac:dyDescent="0.2">
      <c r="D3229" s="52"/>
    </row>
    <row r="3230" spans="4:4" x14ac:dyDescent="0.2">
      <c r="D3230" s="52"/>
    </row>
    <row r="3231" spans="4:4" x14ac:dyDescent="0.2">
      <c r="D3231" s="52"/>
    </row>
    <row r="3232" spans="4:4" x14ac:dyDescent="0.2">
      <c r="D3232" s="52"/>
    </row>
    <row r="3233" spans="4:4" x14ac:dyDescent="0.2">
      <c r="D3233" s="52"/>
    </row>
    <row r="3234" spans="4:4" x14ac:dyDescent="0.2">
      <c r="D3234" s="52"/>
    </row>
    <row r="3235" spans="4:4" x14ac:dyDescent="0.2">
      <c r="D3235" s="52"/>
    </row>
    <row r="3236" spans="4:4" x14ac:dyDescent="0.2">
      <c r="D3236" s="52"/>
    </row>
    <row r="3237" spans="4:4" x14ac:dyDescent="0.2">
      <c r="D3237" s="52"/>
    </row>
    <row r="3238" spans="4:4" x14ac:dyDescent="0.2">
      <c r="D3238" s="52"/>
    </row>
    <row r="3239" spans="4:4" x14ac:dyDescent="0.2">
      <c r="D3239" s="52"/>
    </row>
    <row r="3240" spans="4:4" x14ac:dyDescent="0.2">
      <c r="D3240" s="52"/>
    </row>
    <row r="3241" spans="4:4" x14ac:dyDescent="0.2">
      <c r="D3241" s="52"/>
    </row>
    <row r="3242" spans="4:4" x14ac:dyDescent="0.2">
      <c r="D3242" s="52"/>
    </row>
    <row r="3243" spans="4:4" x14ac:dyDescent="0.2">
      <c r="D3243" s="52"/>
    </row>
    <row r="3244" spans="4:4" x14ac:dyDescent="0.2">
      <c r="D3244" s="52"/>
    </row>
    <row r="3245" spans="4:4" x14ac:dyDescent="0.2">
      <c r="D3245" s="52"/>
    </row>
    <row r="3246" spans="4:4" x14ac:dyDescent="0.2">
      <c r="D3246" s="52"/>
    </row>
    <row r="3247" spans="4:4" x14ac:dyDescent="0.2">
      <c r="D3247" s="52"/>
    </row>
    <row r="3248" spans="4:4" x14ac:dyDescent="0.2">
      <c r="D3248" s="52"/>
    </row>
    <row r="3249" spans="4:4" x14ac:dyDescent="0.2">
      <c r="D3249" s="52"/>
    </row>
    <row r="3250" spans="4:4" x14ac:dyDescent="0.2">
      <c r="D3250" s="52"/>
    </row>
    <row r="3251" spans="4:4" x14ac:dyDescent="0.2">
      <c r="D3251" s="52"/>
    </row>
    <row r="3252" spans="4:4" x14ac:dyDescent="0.2">
      <c r="D3252" s="52"/>
    </row>
    <row r="3253" spans="4:4" x14ac:dyDescent="0.2">
      <c r="D3253" s="52"/>
    </row>
    <row r="3254" spans="4:4" x14ac:dyDescent="0.2">
      <c r="D3254" s="52"/>
    </row>
    <row r="3255" spans="4:4" x14ac:dyDescent="0.2">
      <c r="D3255" s="52"/>
    </row>
    <row r="3256" spans="4:4" x14ac:dyDescent="0.2">
      <c r="D3256" s="52"/>
    </row>
    <row r="3257" spans="4:4" x14ac:dyDescent="0.2">
      <c r="D3257" s="52"/>
    </row>
    <row r="3258" spans="4:4" x14ac:dyDescent="0.2">
      <c r="D3258" s="52"/>
    </row>
    <row r="3259" spans="4:4" x14ac:dyDescent="0.2">
      <c r="D3259" s="52"/>
    </row>
    <row r="3260" spans="4:4" x14ac:dyDescent="0.2">
      <c r="D3260" s="52"/>
    </row>
    <row r="3261" spans="4:4" x14ac:dyDescent="0.2">
      <c r="D3261" s="52"/>
    </row>
    <row r="3262" spans="4:4" x14ac:dyDescent="0.2">
      <c r="D3262" s="52"/>
    </row>
    <row r="3263" spans="4:4" x14ac:dyDescent="0.2">
      <c r="D3263" s="52"/>
    </row>
    <row r="3264" spans="4:4" x14ac:dyDescent="0.2">
      <c r="D3264" s="52"/>
    </row>
    <row r="3265" spans="4:4" x14ac:dyDescent="0.2">
      <c r="D3265" s="52"/>
    </row>
    <row r="3266" spans="4:4" x14ac:dyDescent="0.2">
      <c r="D3266" s="52"/>
    </row>
    <row r="3267" spans="4:4" x14ac:dyDescent="0.2">
      <c r="D3267" s="52"/>
    </row>
    <row r="3268" spans="4:4" x14ac:dyDescent="0.2">
      <c r="D3268" s="52"/>
    </row>
    <row r="3269" spans="4:4" x14ac:dyDescent="0.2">
      <c r="D3269" s="52"/>
    </row>
    <row r="3270" spans="4:4" x14ac:dyDescent="0.2">
      <c r="D3270" s="52"/>
    </row>
    <row r="3271" spans="4:4" x14ac:dyDescent="0.2">
      <c r="D3271" s="52"/>
    </row>
    <row r="3272" spans="4:4" x14ac:dyDescent="0.2">
      <c r="D3272" s="52"/>
    </row>
    <row r="3273" spans="4:4" x14ac:dyDescent="0.2">
      <c r="D3273" s="52"/>
    </row>
    <row r="3274" spans="4:4" x14ac:dyDescent="0.2">
      <c r="D3274" s="52"/>
    </row>
    <row r="3275" spans="4:4" x14ac:dyDescent="0.2">
      <c r="D3275" s="52"/>
    </row>
    <row r="3276" spans="4:4" x14ac:dyDescent="0.2">
      <c r="D3276" s="52"/>
    </row>
    <row r="3277" spans="4:4" x14ac:dyDescent="0.2">
      <c r="D3277" s="52"/>
    </row>
    <row r="3278" spans="4:4" x14ac:dyDescent="0.2">
      <c r="D3278" s="52"/>
    </row>
    <row r="3279" spans="4:4" x14ac:dyDescent="0.2">
      <c r="D3279" s="52"/>
    </row>
    <row r="3280" spans="4:4" x14ac:dyDescent="0.2">
      <c r="D3280" s="52"/>
    </row>
    <row r="3281" spans="4:4" x14ac:dyDescent="0.2">
      <c r="D3281" s="52"/>
    </row>
    <row r="3282" spans="4:4" x14ac:dyDescent="0.2">
      <c r="D3282" s="52"/>
    </row>
    <row r="3283" spans="4:4" x14ac:dyDescent="0.2">
      <c r="D3283" s="52"/>
    </row>
    <row r="3284" spans="4:4" x14ac:dyDescent="0.2">
      <c r="D3284" s="52"/>
    </row>
    <row r="3285" spans="4:4" x14ac:dyDescent="0.2">
      <c r="D3285" s="52"/>
    </row>
    <row r="3286" spans="4:4" x14ac:dyDescent="0.2">
      <c r="D3286" s="52"/>
    </row>
    <row r="3287" spans="4:4" x14ac:dyDescent="0.2">
      <c r="D3287" s="52"/>
    </row>
    <row r="3288" spans="4:4" x14ac:dyDescent="0.2">
      <c r="D3288" s="52"/>
    </row>
    <row r="3289" spans="4:4" x14ac:dyDescent="0.2">
      <c r="D3289" s="52"/>
    </row>
    <row r="3290" spans="4:4" x14ac:dyDescent="0.2">
      <c r="D3290" s="52"/>
    </row>
    <row r="3291" spans="4:4" x14ac:dyDescent="0.2">
      <c r="D3291" s="52"/>
    </row>
    <row r="3292" spans="4:4" x14ac:dyDescent="0.2">
      <c r="D3292" s="52"/>
    </row>
    <row r="3293" spans="4:4" x14ac:dyDescent="0.2">
      <c r="D3293" s="52"/>
    </row>
    <row r="3294" spans="4:4" x14ac:dyDescent="0.2">
      <c r="D3294" s="52"/>
    </row>
    <row r="3295" spans="4:4" x14ac:dyDescent="0.2">
      <c r="D3295" s="52"/>
    </row>
    <row r="3296" spans="4:4" x14ac:dyDescent="0.2">
      <c r="D3296" s="52"/>
    </row>
    <row r="3297" spans="4:4" x14ac:dyDescent="0.2">
      <c r="D3297" s="52"/>
    </row>
    <row r="3298" spans="4:4" x14ac:dyDescent="0.2">
      <c r="D3298" s="52"/>
    </row>
    <row r="3299" spans="4:4" x14ac:dyDescent="0.2">
      <c r="D3299" s="52"/>
    </row>
    <row r="3300" spans="4:4" x14ac:dyDescent="0.2">
      <c r="D3300" s="52"/>
    </row>
    <row r="3301" spans="4:4" x14ac:dyDescent="0.2">
      <c r="D3301" s="52"/>
    </row>
    <row r="3302" spans="4:4" x14ac:dyDescent="0.2">
      <c r="D3302" s="52"/>
    </row>
    <row r="3303" spans="4:4" x14ac:dyDescent="0.2">
      <c r="D3303" s="52"/>
    </row>
    <row r="3304" spans="4:4" x14ac:dyDescent="0.2">
      <c r="D3304" s="52"/>
    </row>
    <row r="3305" spans="4:4" x14ac:dyDescent="0.2">
      <c r="D3305" s="52"/>
    </row>
    <row r="3306" spans="4:4" x14ac:dyDescent="0.2">
      <c r="D3306" s="52"/>
    </row>
    <row r="3307" spans="4:4" x14ac:dyDescent="0.2">
      <c r="D3307" s="52"/>
    </row>
    <row r="3308" spans="4:4" x14ac:dyDescent="0.2">
      <c r="D3308" s="52"/>
    </row>
    <row r="3309" spans="4:4" x14ac:dyDescent="0.2">
      <c r="D3309" s="52"/>
    </row>
    <row r="3310" spans="4:4" x14ac:dyDescent="0.2">
      <c r="D3310" s="52"/>
    </row>
    <row r="3311" spans="4:4" x14ac:dyDescent="0.2">
      <c r="D3311" s="52"/>
    </row>
    <row r="3312" spans="4:4" x14ac:dyDescent="0.2">
      <c r="D3312" s="52"/>
    </row>
    <row r="3313" spans="4:4" x14ac:dyDescent="0.2">
      <c r="D3313" s="52"/>
    </row>
    <row r="3314" spans="4:4" x14ac:dyDescent="0.2">
      <c r="D3314" s="52"/>
    </row>
    <row r="3315" spans="4:4" x14ac:dyDescent="0.2">
      <c r="D3315" s="52"/>
    </row>
    <row r="3316" spans="4:4" x14ac:dyDescent="0.2">
      <c r="D3316" s="52"/>
    </row>
    <row r="3317" spans="4:4" x14ac:dyDescent="0.2">
      <c r="D3317" s="52"/>
    </row>
    <row r="3318" spans="4:4" x14ac:dyDescent="0.2">
      <c r="D3318" s="52"/>
    </row>
    <row r="3319" spans="4:4" x14ac:dyDescent="0.2">
      <c r="D3319" s="52"/>
    </row>
    <row r="3320" spans="4:4" x14ac:dyDescent="0.2">
      <c r="D3320" s="52"/>
    </row>
    <row r="3321" spans="4:4" x14ac:dyDescent="0.2">
      <c r="D3321" s="52"/>
    </row>
    <row r="3322" spans="4:4" x14ac:dyDescent="0.2">
      <c r="D3322" s="52"/>
    </row>
    <row r="3323" spans="4:4" x14ac:dyDescent="0.2">
      <c r="D3323" s="52"/>
    </row>
    <row r="3324" spans="4:4" x14ac:dyDescent="0.2">
      <c r="D3324" s="52"/>
    </row>
    <row r="3325" spans="4:4" x14ac:dyDescent="0.2">
      <c r="D3325" s="52"/>
    </row>
    <row r="3326" spans="4:4" x14ac:dyDescent="0.2">
      <c r="D3326" s="52"/>
    </row>
    <row r="3327" spans="4:4" x14ac:dyDescent="0.2">
      <c r="D3327" s="52"/>
    </row>
    <row r="3328" spans="4:4" x14ac:dyDescent="0.2">
      <c r="D3328" s="52"/>
    </row>
    <row r="3329" spans="4:4" x14ac:dyDescent="0.2">
      <c r="D3329" s="52"/>
    </row>
    <row r="3330" spans="4:4" x14ac:dyDescent="0.2">
      <c r="D3330" s="52"/>
    </row>
    <row r="3331" spans="4:4" x14ac:dyDescent="0.2">
      <c r="D3331" s="52"/>
    </row>
    <row r="3332" spans="4:4" x14ac:dyDescent="0.2">
      <c r="D3332" s="52"/>
    </row>
    <row r="3333" spans="4:4" x14ac:dyDescent="0.2">
      <c r="D3333" s="52"/>
    </row>
    <row r="3334" spans="4:4" x14ac:dyDescent="0.2">
      <c r="D3334" s="52"/>
    </row>
    <row r="3335" spans="4:4" x14ac:dyDescent="0.2">
      <c r="D3335" s="52"/>
    </row>
    <row r="3336" spans="4:4" x14ac:dyDescent="0.2">
      <c r="D3336" s="52"/>
    </row>
    <row r="3337" spans="4:4" x14ac:dyDescent="0.2">
      <c r="D3337" s="52"/>
    </row>
    <row r="3338" spans="4:4" x14ac:dyDescent="0.2">
      <c r="D3338" s="52"/>
    </row>
    <row r="3339" spans="4:4" x14ac:dyDescent="0.2">
      <c r="D3339" s="52"/>
    </row>
    <row r="3340" spans="4:4" x14ac:dyDescent="0.2">
      <c r="D3340" s="52"/>
    </row>
    <row r="3341" spans="4:4" x14ac:dyDescent="0.2">
      <c r="D3341" s="52"/>
    </row>
    <row r="3342" spans="4:4" x14ac:dyDescent="0.2">
      <c r="D3342" s="52"/>
    </row>
    <row r="3343" spans="4:4" x14ac:dyDescent="0.2">
      <c r="D3343" s="52"/>
    </row>
    <row r="3344" spans="4:4" x14ac:dyDescent="0.2">
      <c r="D3344" s="52"/>
    </row>
    <row r="3345" spans="4:4" x14ac:dyDescent="0.2">
      <c r="D3345" s="52"/>
    </row>
    <row r="3346" spans="4:4" x14ac:dyDescent="0.2">
      <c r="D3346" s="52"/>
    </row>
    <row r="3347" spans="4:4" x14ac:dyDescent="0.2">
      <c r="D3347" s="52"/>
    </row>
    <row r="3348" spans="4:4" x14ac:dyDescent="0.2">
      <c r="D3348" s="52"/>
    </row>
    <row r="3349" spans="4:4" x14ac:dyDescent="0.2">
      <c r="D3349" s="52"/>
    </row>
    <row r="3350" spans="4:4" x14ac:dyDescent="0.2">
      <c r="D3350" s="52"/>
    </row>
    <row r="3351" spans="4:4" x14ac:dyDescent="0.2">
      <c r="D3351" s="52"/>
    </row>
    <row r="3352" spans="4:4" x14ac:dyDescent="0.2">
      <c r="D3352" s="52"/>
    </row>
    <row r="3353" spans="4:4" x14ac:dyDescent="0.2">
      <c r="D3353" s="52"/>
    </row>
    <row r="3354" spans="4:4" x14ac:dyDescent="0.2">
      <c r="D3354" s="52"/>
    </row>
    <row r="3355" spans="4:4" x14ac:dyDescent="0.2">
      <c r="D3355" s="52"/>
    </row>
    <row r="3356" spans="4:4" x14ac:dyDescent="0.2">
      <c r="D3356" s="52"/>
    </row>
    <row r="3357" spans="4:4" x14ac:dyDescent="0.2">
      <c r="D3357" s="52"/>
    </row>
    <row r="3358" spans="4:4" x14ac:dyDescent="0.2">
      <c r="D3358" s="52"/>
    </row>
    <row r="3359" spans="4:4" x14ac:dyDescent="0.2">
      <c r="D3359" s="52"/>
    </row>
    <row r="3360" spans="4:4" x14ac:dyDescent="0.2">
      <c r="D3360" s="52"/>
    </row>
    <row r="3361" spans="4:4" x14ac:dyDescent="0.2">
      <c r="D3361" s="52"/>
    </row>
    <row r="3362" spans="4:4" x14ac:dyDescent="0.2">
      <c r="D3362" s="52"/>
    </row>
    <row r="3363" spans="4:4" x14ac:dyDescent="0.2">
      <c r="D3363" s="52"/>
    </row>
    <row r="3364" spans="4:4" x14ac:dyDescent="0.2">
      <c r="D3364" s="52"/>
    </row>
    <row r="3365" spans="4:4" x14ac:dyDescent="0.2">
      <c r="D3365" s="52"/>
    </row>
    <row r="3366" spans="4:4" x14ac:dyDescent="0.2">
      <c r="D3366" s="52"/>
    </row>
    <row r="3367" spans="4:4" x14ac:dyDescent="0.2">
      <c r="D3367" s="52"/>
    </row>
    <row r="3368" spans="4:4" x14ac:dyDescent="0.2">
      <c r="D3368" s="52"/>
    </row>
    <row r="3369" spans="4:4" x14ac:dyDescent="0.2">
      <c r="D3369" s="52"/>
    </row>
    <row r="3370" spans="4:4" x14ac:dyDescent="0.2">
      <c r="D3370" s="52"/>
    </row>
    <row r="3371" spans="4:4" x14ac:dyDescent="0.2">
      <c r="D3371" s="52"/>
    </row>
    <row r="3372" spans="4:4" x14ac:dyDescent="0.2">
      <c r="D3372" s="52"/>
    </row>
    <row r="3373" spans="4:4" x14ac:dyDescent="0.2">
      <c r="D3373" s="52"/>
    </row>
    <row r="3374" spans="4:4" x14ac:dyDescent="0.2">
      <c r="D3374" s="52"/>
    </row>
    <row r="3375" spans="4:4" x14ac:dyDescent="0.2">
      <c r="D3375" s="52"/>
    </row>
    <row r="3376" spans="4:4" x14ac:dyDescent="0.2">
      <c r="D3376" s="52"/>
    </row>
    <row r="3377" spans="4:4" x14ac:dyDescent="0.2">
      <c r="D3377" s="52"/>
    </row>
    <row r="3378" spans="4:4" x14ac:dyDescent="0.2">
      <c r="D3378" s="52"/>
    </row>
    <row r="3379" spans="4:4" x14ac:dyDescent="0.2">
      <c r="D3379" s="52"/>
    </row>
    <row r="3380" spans="4:4" x14ac:dyDescent="0.2">
      <c r="D3380" s="52"/>
    </row>
    <row r="3381" spans="4:4" x14ac:dyDescent="0.2">
      <c r="D3381" s="52"/>
    </row>
    <row r="3382" spans="4:4" x14ac:dyDescent="0.2">
      <c r="D3382" s="52"/>
    </row>
    <row r="3383" spans="4:4" x14ac:dyDescent="0.2">
      <c r="D3383" s="52"/>
    </row>
    <row r="3384" spans="4:4" x14ac:dyDescent="0.2">
      <c r="D3384" s="52"/>
    </row>
    <row r="3385" spans="4:4" x14ac:dyDescent="0.2">
      <c r="D3385" s="52"/>
    </row>
    <row r="3386" spans="4:4" x14ac:dyDescent="0.2">
      <c r="D3386" s="52"/>
    </row>
    <row r="3387" spans="4:4" x14ac:dyDescent="0.2">
      <c r="D3387" s="52"/>
    </row>
    <row r="3388" spans="4:4" x14ac:dyDescent="0.2">
      <c r="D3388" s="52"/>
    </row>
    <row r="3389" spans="4:4" x14ac:dyDescent="0.2">
      <c r="D3389" s="52"/>
    </row>
    <row r="3390" spans="4:4" x14ac:dyDescent="0.2">
      <c r="D3390" s="52"/>
    </row>
    <row r="3391" spans="4:4" x14ac:dyDescent="0.2">
      <c r="D3391" s="52"/>
    </row>
    <row r="3392" spans="4:4" x14ac:dyDescent="0.2">
      <c r="D3392" s="52"/>
    </row>
    <row r="3393" spans="4:4" x14ac:dyDescent="0.2">
      <c r="D3393" s="52"/>
    </row>
    <row r="3394" spans="4:4" x14ac:dyDescent="0.2">
      <c r="D3394" s="52"/>
    </row>
    <row r="3395" spans="4:4" x14ac:dyDescent="0.2">
      <c r="D3395" s="52"/>
    </row>
    <row r="3396" spans="4:4" x14ac:dyDescent="0.2">
      <c r="D3396" s="52"/>
    </row>
    <row r="3397" spans="4:4" x14ac:dyDescent="0.2">
      <c r="D3397" s="52"/>
    </row>
    <row r="3398" spans="4:4" x14ac:dyDescent="0.2">
      <c r="D3398" s="52"/>
    </row>
    <row r="3399" spans="4:4" x14ac:dyDescent="0.2">
      <c r="D3399" s="52"/>
    </row>
    <row r="3400" spans="4:4" x14ac:dyDescent="0.2">
      <c r="D3400" s="52"/>
    </row>
    <row r="3401" spans="4:4" x14ac:dyDescent="0.2">
      <c r="D3401" s="52"/>
    </row>
    <row r="3402" spans="4:4" x14ac:dyDescent="0.2">
      <c r="D3402" s="52"/>
    </row>
    <row r="3403" spans="4:4" x14ac:dyDescent="0.2">
      <c r="D3403" s="52"/>
    </row>
    <row r="3404" spans="4:4" x14ac:dyDescent="0.2">
      <c r="D3404" s="52"/>
    </row>
    <row r="3405" spans="4:4" x14ac:dyDescent="0.2">
      <c r="D3405" s="52"/>
    </row>
    <row r="3406" spans="4:4" x14ac:dyDescent="0.2">
      <c r="D3406" s="52"/>
    </row>
    <row r="3407" spans="4:4" x14ac:dyDescent="0.2">
      <c r="D3407" s="52"/>
    </row>
    <row r="3408" spans="4:4" x14ac:dyDescent="0.2">
      <c r="D3408" s="52"/>
    </row>
    <row r="3409" spans="4:4" x14ac:dyDescent="0.2">
      <c r="D3409" s="52"/>
    </row>
    <row r="3410" spans="4:4" x14ac:dyDescent="0.2">
      <c r="D3410" s="52"/>
    </row>
    <row r="3411" spans="4:4" x14ac:dyDescent="0.2">
      <c r="D3411" s="52"/>
    </row>
    <row r="3412" spans="4:4" x14ac:dyDescent="0.2">
      <c r="D3412" s="52"/>
    </row>
    <row r="3413" spans="4:4" x14ac:dyDescent="0.2">
      <c r="D3413" s="52"/>
    </row>
    <row r="3414" spans="4:4" x14ac:dyDescent="0.2">
      <c r="D3414" s="52"/>
    </row>
    <row r="3415" spans="4:4" x14ac:dyDescent="0.2">
      <c r="D3415" s="52"/>
    </row>
    <row r="3416" spans="4:4" x14ac:dyDescent="0.2">
      <c r="D3416" s="52"/>
    </row>
    <row r="3417" spans="4:4" x14ac:dyDescent="0.2">
      <c r="D3417" s="52"/>
    </row>
    <row r="3418" spans="4:4" x14ac:dyDescent="0.2">
      <c r="D3418" s="52"/>
    </row>
    <row r="3419" spans="4:4" x14ac:dyDescent="0.2">
      <c r="D3419" s="52"/>
    </row>
    <row r="3420" spans="4:4" x14ac:dyDescent="0.2">
      <c r="D3420" s="52"/>
    </row>
    <row r="3421" spans="4:4" x14ac:dyDescent="0.2">
      <c r="D3421" s="52"/>
    </row>
    <row r="3422" spans="4:4" x14ac:dyDescent="0.2">
      <c r="D3422" s="52"/>
    </row>
    <row r="3423" spans="4:4" x14ac:dyDescent="0.2">
      <c r="D3423" s="52"/>
    </row>
    <row r="3424" spans="4:4" x14ac:dyDescent="0.2">
      <c r="D3424" s="52"/>
    </row>
    <row r="3425" spans="4:4" x14ac:dyDescent="0.2">
      <c r="D3425" s="52"/>
    </row>
    <row r="3426" spans="4:4" x14ac:dyDescent="0.2">
      <c r="D3426" s="52"/>
    </row>
    <row r="3427" spans="4:4" x14ac:dyDescent="0.2">
      <c r="D3427" s="52"/>
    </row>
    <row r="3428" spans="4:4" x14ac:dyDescent="0.2">
      <c r="D3428" s="52"/>
    </row>
    <row r="3429" spans="4:4" x14ac:dyDescent="0.2">
      <c r="D3429" s="52"/>
    </row>
    <row r="3430" spans="4:4" x14ac:dyDescent="0.2">
      <c r="D3430" s="52"/>
    </row>
    <row r="3431" spans="4:4" x14ac:dyDescent="0.2">
      <c r="D3431" s="52"/>
    </row>
    <row r="3432" spans="4:4" x14ac:dyDescent="0.2">
      <c r="D3432" s="52"/>
    </row>
    <row r="3433" spans="4:4" x14ac:dyDescent="0.2">
      <c r="D3433" s="52"/>
    </row>
    <row r="3434" spans="4:4" x14ac:dyDescent="0.2">
      <c r="D3434" s="52"/>
    </row>
    <row r="3435" spans="4:4" x14ac:dyDescent="0.2">
      <c r="D3435" s="52"/>
    </row>
    <row r="3436" spans="4:4" x14ac:dyDescent="0.2">
      <c r="D3436" s="52"/>
    </row>
    <row r="3437" spans="4:4" x14ac:dyDescent="0.2">
      <c r="D3437" s="52"/>
    </row>
    <row r="3438" spans="4:4" x14ac:dyDescent="0.2">
      <c r="D3438" s="52"/>
    </row>
    <row r="3439" spans="4:4" x14ac:dyDescent="0.2">
      <c r="D3439" s="52"/>
    </row>
    <row r="3440" spans="4:4" x14ac:dyDescent="0.2">
      <c r="D3440" s="52"/>
    </row>
    <row r="3441" spans="4:4" x14ac:dyDescent="0.2">
      <c r="D3441" s="52"/>
    </row>
    <row r="3442" spans="4:4" x14ac:dyDescent="0.2">
      <c r="D3442" s="52"/>
    </row>
    <row r="3443" spans="4:4" x14ac:dyDescent="0.2">
      <c r="D3443" s="52"/>
    </row>
    <row r="3444" spans="4:4" x14ac:dyDescent="0.2">
      <c r="D3444" s="52"/>
    </row>
    <row r="3445" spans="4:4" x14ac:dyDescent="0.2">
      <c r="D3445" s="52"/>
    </row>
    <row r="3446" spans="4:4" x14ac:dyDescent="0.2">
      <c r="D3446" s="52"/>
    </row>
    <row r="3447" spans="4:4" x14ac:dyDescent="0.2">
      <c r="D3447" s="52"/>
    </row>
    <row r="3448" spans="4:4" x14ac:dyDescent="0.2">
      <c r="D3448" s="52"/>
    </row>
    <row r="3449" spans="4:4" x14ac:dyDescent="0.2">
      <c r="D3449" s="52"/>
    </row>
    <row r="3450" spans="4:4" x14ac:dyDescent="0.2">
      <c r="D3450" s="52"/>
    </row>
    <row r="3451" spans="4:4" x14ac:dyDescent="0.2">
      <c r="D3451" s="52"/>
    </row>
    <row r="3452" spans="4:4" x14ac:dyDescent="0.2">
      <c r="D3452" s="52"/>
    </row>
    <row r="3453" spans="4:4" x14ac:dyDescent="0.2">
      <c r="D3453" s="52"/>
    </row>
    <row r="3454" spans="4:4" x14ac:dyDescent="0.2">
      <c r="D3454" s="52"/>
    </row>
    <row r="3455" spans="4:4" x14ac:dyDescent="0.2">
      <c r="D3455" s="52"/>
    </row>
    <row r="3456" spans="4:4" x14ac:dyDescent="0.2">
      <c r="D3456" s="52"/>
    </row>
    <row r="3457" spans="4:4" x14ac:dyDescent="0.2">
      <c r="D3457" s="52"/>
    </row>
    <row r="3458" spans="4:4" x14ac:dyDescent="0.2">
      <c r="D3458" s="52"/>
    </row>
    <row r="3459" spans="4:4" x14ac:dyDescent="0.2">
      <c r="D3459" s="52"/>
    </row>
    <row r="3460" spans="4:4" x14ac:dyDescent="0.2">
      <c r="D3460" s="52"/>
    </row>
    <row r="3461" spans="4:4" x14ac:dyDescent="0.2">
      <c r="D3461" s="52"/>
    </row>
    <row r="3462" spans="4:4" x14ac:dyDescent="0.2">
      <c r="D3462" s="52"/>
    </row>
    <row r="3463" spans="4:4" x14ac:dyDescent="0.2">
      <c r="D3463" s="52"/>
    </row>
    <row r="3464" spans="4:4" x14ac:dyDescent="0.2">
      <c r="D3464" s="52"/>
    </row>
    <row r="3465" spans="4:4" x14ac:dyDescent="0.2">
      <c r="D3465" s="52"/>
    </row>
    <row r="3466" spans="4:4" x14ac:dyDescent="0.2">
      <c r="D3466" s="52"/>
    </row>
    <row r="3467" spans="4:4" x14ac:dyDescent="0.2">
      <c r="D3467" s="52"/>
    </row>
    <row r="3468" spans="4:4" x14ac:dyDescent="0.2">
      <c r="D3468" s="52"/>
    </row>
    <row r="3469" spans="4:4" x14ac:dyDescent="0.2">
      <c r="D3469" s="52"/>
    </row>
    <row r="3470" spans="4:4" x14ac:dyDescent="0.2">
      <c r="D3470" s="52"/>
    </row>
    <row r="3471" spans="4:4" x14ac:dyDescent="0.2">
      <c r="D3471" s="52"/>
    </row>
    <row r="3472" spans="4:4" x14ac:dyDescent="0.2">
      <c r="D3472" s="52"/>
    </row>
    <row r="3473" spans="4:4" x14ac:dyDescent="0.2">
      <c r="D3473" s="52"/>
    </row>
    <row r="3474" spans="4:4" x14ac:dyDescent="0.2">
      <c r="D3474" s="52"/>
    </row>
    <row r="3475" spans="4:4" x14ac:dyDescent="0.2">
      <c r="D3475" s="52"/>
    </row>
    <row r="3476" spans="4:4" x14ac:dyDescent="0.2">
      <c r="D3476" s="52"/>
    </row>
    <row r="3477" spans="4:4" x14ac:dyDescent="0.2">
      <c r="D3477" s="52"/>
    </row>
    <row r="3478" spans="4:4" x14ac:dyDescent="0.2">
      <c r="D3478" s="52"/>
    </row>
    <row r="3479" spans="4:4" x14ac:dyDescent="0.2">
      <c r="D3479" s="52"/>
    </row>
    <row r="3480" spans="4:4" x14ac:dyDescent="0.2">
      <c r="D3480" s="52"/>
    </row>
    <row r="3481" spans="4:4" x14ac:dyDescent="0.2">
      <c r="D3481" s="52"/>
    </row>
    <row r="3482" spans="4:4" x14ac:dyDescent="0.2">
      <c r="D3482" s="52"/>
    </row>
    <row r="3483" spans="4:4" x14ac:dyDescent="0.2">
      <c r="D3483" s="52"/>
    </row>
    <row r="3484" spans="4:4" x14ac:dyDescent="0.2">
      <c r="D3484" s="52"/>
    </row>
    <row r="3485" spans="4:4" x14ac:dyDescent="0.2">
      <c r="D3485" s="52"/>
    </row>
    <row r="3486" spans="4:4" x14ac:dyDescent="0.2">
      <c r="D3486" s="52"/>
    </row>
    <row r="3487" spans="4:4" x14ac:dyDescent="0.2">
      <c r="D3487" s="52"/>
    </row>
    <row r="3488" spans="4:4" x14ac:dyDescent="0.2">
      <c r="D3488" s="52"/>
    </row>
    <row r="3489" spans="4:4" x14ac:dyDescent="0.2">
      <c r="D3489" s="52"/>
    </row>
    <row r="3490" spans="4:4" x14ac:dyDescent="0.2">
      <c r="D3490" s="52"/>
    </row>
    <row r="3491" spans="4:4" x14ac:dyDescent="0.2">
      <c r="D3491" s="52"/>
    </row>
    <row r="3492" spans="4:4" x14ac:dyDescent="0.2">
      <c r="D3492" s="52"/>
    </row>
    <row r="3493" spans="4:4" x14ac:dyDescent="0.2">
      <c r="D3493" s="52"/>
    </row>
    <row r="3494" spans="4:4" x14ac:dyDescent="0.2">
      <c r="D3494" s="52"/>
    </row>
    <row r="3495" spans="4:4" x14ac:dyDescent="0.2">
      <c r="D3495" s="52"/>
    </row>
    <row r="3496" spans="4:4" x14ac:dyDescent="0.2">
      <c r="D3496" s="52"/>
    </row>
    <row r="3497" spans="4:4" x14ac:dyDescent="0.2">
      <c r="D3497" s="52"/>
    </row>
    <row r="3498" spans="4:4" x14ac:dyDescent="0.2">
      <c r="D3498" s="52"/>
    </row>
    <row r="3499" spans="4:4" x14ac:dyDescent="0.2">
      <c r="D3499" s="52"/>
    </row>
    <row r="3500" spans="4:4" x14ac:dyDescent="0.2">
      <c r="D3500" s="52"/>
    </row>
    <row r="3501" spans="4:4" x14ac:dyDescent="0.2">
      <c r="D3501" s="52"/>
    </row>
    <row r="3502" spans="4:4" x14ac:dyDescent="0.2">
      <c r="D3502" s="52"/>
    </row>
    <row r="3503" spans="4:4" x14ac:dyDescent="0.2">
      <c r="D3503" s="52"/>
    </row>
    <row r="3504" spans="4:4" x14ac:dyDescent="0.2">
      <c r="D3504" s="52"/>
    </row>
    <row r="3505" spans="4:4" x14ac:dyDescent="0.2">
      <c r="D3505" s="52"/>
    </row>
    <row r="3506" spans="4:4" x14ac:dyDescent="0.2">
      <c r="D3506" s="52"/>
    </row>
    <row r="3507" spans="4:4" x14ac:dyDescent="0.2">
      <c r="D3507" s="52"/>
    </row>
    <row r="3508" spans="4:4" x14ac:dyDescent="0.2">
      <c r="D3508" s="52"/>
    </row>
    <row r="3509" spans="4:4" x14ac:dyDescent="0.2">
      <c r="D3509" s="52"/>
    </row>
    <row r="3510" spans="4:4" x14ac:dyDescent="0.2">
      <c r="D3510" s="52"/>
    </row>
    <row r="3511" spans="4:4" x14ac:dyDescent="0.2">
      <c r="D3511" s="52"/>
    </row>
    <row r="3512" spans="4:4" x14ac:dyDescent="0.2">
      <c r="D3512" s="52"/>
    </row>
    <row r="3513" spans="4:4" x14ac:dyDescent="0.2">
      <c r="D3513" s="52"/>
    </row>
    <row r="3514" spans="4:4" x14ac:dyDescent="0.2">
      <c r="D3514" s="52"/>
    </row>
    <row r="3515" spans="4:4" x14ac:dyDescent="0.2">
      <c r="D3515" s="52"/>
    </row>
    <row r="3516" spans="4:4" x14ac:dyDescent="0.2">
      <c r="D3516" s="52"/>
    </row>
    <row r="3517" spans="4:4" x14ac:dyDescent="0.2">
      <c r="D3517" s="52"/>
    </row>
    <row r="3518" spans="4:4" x14ac:dyDescent="0.2">
      <c r="D3518" s="52"/>
    </row>
    <row r="3519" spans="4:4" x14ac:dyDescent="0.2">
      <c r="D3519" s="52"/>
    </row>
    <row r="3520" spans="4:4" x14ac:dyDescent="0.2">
      <c r="D3520" s="52"/>
    </row>
    <row r="3521" spans="4:4" x14ac:dyDescent="0.2">
      <c r="D3521" s="52"/>
    </row>
    <row r="3522" spans="4:4" x14ac:dyDescent="0.2">
      <c r="D3522" s="52"/>
    </row>
    <row r="3523" spans="4:4" x14ac:dyDescent="0.2">
      <c r="D3523" s="52"/>
    </row>
    <row r="3524" spans="4:4" x14ac:dyDescent="0.2">
      <c r="D3524" s="52"/>
    </row>
    <row r="3525" spans="4:4" x14ac:dyDescent="0.2">
      <c r="D3525" s="52"/>
    </row>
    <row r="3526" spans="4:4" x14ac:dyDescent="0.2">
      <c r="D3526" s="52"/>
    </row>
    <row r="3527" spans="4:4" x14ac:dyDescent="0.2">
      <c r="D3527" s="52"/>
    </row>
    <row r="3528" spans="4:4" x14ac:dyDescent="0.2">
      <c r="D3528" s="52"/>
    </row>
    <row r="3529" spans="4:4" x14ac:dyDescent="0.2">
      <c r="D3529" s="52"/>
    </row>
    <row r="3530" spans="4:4" x14ac:dyDescent="0.2">
      <c r="D3530" s="52"/>
    </row>
    <row r="3531" spans="4:4" x14ac:dyDescent="0.2">
      <c r="D3531" s="52"/>
    </row>
    <row r="3532" spans="4:4" x14ac:dyDescent="0.2">
      <c r="D3532" s="52"/>
    </row>
    <row r="3533" spans="4:4" x14ac:dyDescent="0.2">
      <c r="D3533" s="52"/>
    </row>
    <row r="3534" spans="4:4" x14ac:dyDescent="0.2">
      <c r="D3534" s="52"/>
    </row>
    <row r="3535" spans="4:4" x14ac:dyDescent="0.2">
      <c r="D3535" s="52"/>
    </row>
    <row r="3536" spans="4:4" x14ac:dyDescent="0.2">
      <c r="D3536" s="52"/>
    </row>
    <row r="3537" spans="4:4" x14ac:dyDescent="0.2">
      <c r="D3537" s="52"/>
    </row>
    <row r="3538" spans="4:4" x14ac:dyDescent="0.2">
      <c r="D3538" s="52"/>
    </row>
    <row r="3539" spans="4:4" x14ac:dyDescent="0.2">
      <c r="D3539" s="52"/>
    </row>
    <row r="3540" spans="4:4" x14ac:dyDescent="0.2">
      <c r="D3540" s="52"/>
    </row>
    <row r="3541" spans="4:4" x14ac:dyDescent="0.2">
      <c r="D3541" s="52"/>
    </row>
    <row r="3542" spans="4:4" x14ac:dyDescent="0.2">
      <c r="D3542" s="52"/>
    </row>
    <row r="3543" spans="4:4" x14ac:dyDescent="0.2">
      <c r="D3543" s="52"/>
    </row>
    <row r="3544" spans="4:4" x14ac:dyDescent="0.2">
      <c r="D3544" s="52"/>
    </row>
    <row r="3545" spans="4:4" x14ac:dyDescent="0.2">
      <c r="D3545" s="52"/>
    </row>
    <row r="3546" spans="4:4" x14ac:dyDescent="0.2">
      <c r="D3546" s="52"/>
    </row>
    <row r="3547" spans="4:4" x14ac:dyDescent="0.2">
      <c r="D3547" s="52"/>
    </row>
    <row r="3548" spans="4:4" x14ac:dyDescent="0.2">
      <c r="D3548" s="52"/>
    </row>
    <row r="3549" spans="4:4" x14ac:dyDescent="0.2">
      <c r="D3549" s="52"/>
    </row>
    <row r="3550" spans="4:4" x14ac:dyDescent="0.2">
      <c r="D3550" s="52"/>
    </row>
    <row r="3551" spans="4:4" x14ac:dyDescent="0.2">
      <c r="D3551" s="52"/>
    </row>
    <row r="3552" spans="4:4" x14ac:dyDescent="0.2">
      <c r="D3552" s="52"/>
    </row>
    <row r="3553" spans="4:4" x14ac:dyDescent="0.2">
      <c r="D3553" s="52"/>
    </row>
    <row r="3554" spans="4:4" x14ac:dyDescent="0.2">
      <c r="D3554" s="52"/>
    </row>
    <row r="3555" spans="4:4" x14ac:dyDescent="0.2">
      <c r="D3555" s="52"/>
    </row>
    <row r="3556" spans="4:4" x14ac:dyDescent="0.2">
      <c r="D3556" s="52"/>
    </row>
    <row r="3557" spans="4:4" x14ac:dyDescent="0.2">
      <c r="D3557" s="52"/>
    </row>
    <row r="3558" spans="4:4" x14ac:dyDescent="0.2">
      <c r="D3558" s="52"/>
    </row>
    <row r="3559" spans="4:4" x14ac:dyDescent="0.2">
      <c r="D3559" s="52"/>
    </row>
    <row r="3560" spans="4:4" x14ac:dyDescent="0.2">
      <c r="D3560" s="52"/>
    </row>
    <row r="3561" spans="4:4" x14ac:dyDescent="0.2">
      <c r="D3561" s="52"/>
    </row>
    <row r="3562" spans="4:4" x14ac:dyDescent="0.2">
      <c r="D3562" s="52"/>
    </row>
    <row r="3563" spans="4:4" x14ac:dyDescent="0.2">
      <c r="D3563" s="52"/>
    </row>
    <row r="3564" spans="4:4" x14ac:dyDescent="0.2">
      <c r="D3564" s="52"/>
    </row>
    <row r="3565" spans="4:4" x14ac:dyDescent="0.2">
      <c r="D3565" s="52"/>
    </row>
    <row r="3566" spans="4:4" x14ac:dyDescent="0.2">
      <c r="D3566" s="52"/>
    </row>
    <row r="3567" spans="4:4" x14ac:dyDescent="0.2">
      <c r="D3567" s="52"/>
    </row>
    <row r="3568" spans="4:4" x14ac:dyDescent="0.2">
      <c r="D3568" s="52"/>
    </row>
    <row r="3569" spans="4:4" x14ac:dyDescent="0.2">
      <c r="D3569" s="52"/>
    </row>
    <row r="3570" spans="4:4" x14ac:dyDescent="0.2">
      <c r="D3570" s="52"/>
    </row>
    <row r="3571" spans="4:4" x14ac:dyDescent="0.2">
      <c r="D3571" s="52"/>
    </row>
    <row r="3572" spans="4:4" x14ac:dyDescent="0.2">
      <c r="D3572" s="52"/>
    </row>
    <row r="3573" spans="4:4" x14ac:dyDescent="0.2">
      <c r="D3573" s="52"/>
    </row>
    <row r="3574" spans="4:4" x14ac:dyDescent="0.2">
      <c r="D3574" s="52"/>
    </row>
    <row r="3575" spans="4:4" x14ac:dyDescent="0.2">
      <c r="D3575" s="52"/>
    </row>
    <row r="3576" spans="4:4" x14ac:dyDescent="0.2">
      <c r="D3576" s="52"/>
    </row>
    <row r="3577" spans="4:4" x14ac:dyDescent="0.2">
      <c r="D3577" s="52"/>
    </row>
    <row r="3578" spans="4:4" x14ac:dyDescent="0.2">
      <c r="D3578" s="52"/>
    </row>
    <row r="3579" spans="4:4" x14ac:dyDescent="0.2">
      <c r="D3579" s="52"/>
    </row>
    <row r="3580" spans="4:4" x14ac:dyDescent="0.2">
      <c r="D3580" s="52"/>
    </row>
    <row r="3581" spans="4:4" x14ac:dyDescent="0.2">
      <c r="D3581" s="52"/>
    </row>
    <row r="3582" spans="4:4" x14ac:dyDescent="0.2">
      <c r="D3582" s="52"/>
    </row>
    <row r="3583" spans="4:4" x14ac:dyDescent="0.2">
      <c r="D3583" s="52"/>
    </row>
    <row r="3584" spans="4:4" x14ac:dyDescent="0.2">
      <c r="D3584" s="52"/>
    </row>
    <row r="3585" spans="4:4" x14ac:dyDescent="0.2">
      <c r="D3585" s="52"/>
    </row>
    <row r="3586" spans="4:4" x14ac:dyDescent="0.2">
      <c r="D3586" s="52"/>
    </row>
    <row r="3587" spans="4:4" x14ac:dyDescent="0.2">
      <c r="D3587" s="52"/>
    </row>
    <row r="3588" spans="4:4" x14ac:dyDescent="0.2">
      <c r="D3588" s="52"/>
    </row>
    <row r="3589" spans="4:4" x14ac:dyDescent="0.2">
      <c r="D3589" s="52"/>
    </row>
    <row r="3590" spans="4:4" x14ac:dyDescent="0.2">
      <c r="D3590" s="52"/>
    </row>
    <row r="3591" spans="4:4" x14ac:dyDescent="0.2">
      <c r="D3591" s="52"/>
    </row>
    <row r="3592" spans="4:4" x14ac:dyDescent="0.2">
      <c r="D3592" s="52"/>
    </row>
    <row r="3593" spans="4:4" x14ac:dyDescent="0.2">
      <c r="D3593" s="52"/>
    </row>
    <row r="3594" spans="4:4" x14ac:dyDescent="0.2">
      <c r="D3594" s="52"/>
    </row>
    <row r="3595" spans="4:4" x14ac:dyDescent="0.2">
      <c r="D3595" s="52"/>
    </row>
    <row r="3596" spans="4:4" x14ac:dyDescent="0.2">
      <c r="D3596" s="52"/>
    </row>
    <row r="3597" spans="4:4" x14ac:dyDescent="0.2">
      <c r="D3597" s="52"/>
    </row>
    <row r="3598" spans="4:4" x14ac:dyDescent="0.2">
      <c r="D3598" s="52"/>
    </row>
    <row r="3599" spans="4:4" x14ac:dyDescent="0.2">
      <c r="D3599" s="52"/>
    </row>
    <row r="3600" spans="4:4" x14ac:dyDescent="0.2">
      <c r="D3600" s="52"/>
    </row>
    <row r="3601" spans="4:4" x14ac:dyDescent="0.2">
      <c r="D3601" s="52"/>
    </row>
    <row r="3602" spans="4:4" x14ac:dyDescent="0.2">
      <c r="D3602" s="52"/>
    </row>
    <row r="3603" spans="4:4" x14ac:dyDescent="0.2">
      <c r="D3603" s="52"/>
    </row>
    <row r="3604" spans="4:4" x14ac:dyDescent="0.2">
      <c r="D3604" s="52"/>
    </row>
    <row r="3605" spans="4:4" x14ac:dyDescent="0.2">
      <c r="D3605" s="52"/>
    </row>
    <row r="3606" spans="4:4" x14ac:dyDescent="0.2">
      <c r="D3606" s="52"/>
    </row>
    <row r="3607" spans="4:4" x14ac:dyDescent="0.2">
      <c r="D3607" s="52"/>
    </row>
    <row r="3608" spans="4:4" x14ac:dyDescent="0.2">
      <c r="D3608" s="52"/>
    </row>
    <row r="3609" spans="4:4" x14ac:dyDescent="0.2">
      <c r="D3609" s="52"/>
    </row>
    <row r="3610" spans="4:4" x14ac:dyDescent="0.2">
      <c r="D3610" s="52"/>
    </row>
    <row r="3611" spans="4:4" x14ac:dyDescent="0.2">
      <c r="D3611" s="52"/>
    </row>
    <row r="3612" spans="4:4" x14ac:dyDescent="0.2">
      <c r="D3612" s="52"/>
    </row>
    <row r="3613" spans="4:4" x14ac:dyDescent="0.2">
      <c r="D3613" s="52"/>
    </row>
    <row r="3614" spans="4:4" x14ac:dyDescent="0.2">
      <c r="D3614" s="52"/>
    </row>
    <row r="3615" spans="4:4" x14ac:dyDescent="0.2">
      <c r="D3615" s="52"/>
    </row>
    <row r="3616" spans="4:4" x14ac:dyDescent="0.2">
      <c r="D3616" s="52"/>
    </row>
    <row r="3617" spans="4:4" x14ac:dyDescent="0.2">
      <c r="D3617" s="52"/>
    </row>
    <row r="3618" spans="4:4" x14ac:dyDescent="0.2">
      <c r="D3618" s="52"/>
    </row>
    <row r="3619" spans="4:4" x14ac:dyDescent="0.2">
      <c r="D3619" s="52"/>
    </row>
    <row r="3620" spans="4:4" x14ac:dyDescent="0.2">
      <c r="D3620" s="52"/>
    </row>
    <row r="3621" spans="4:4" x14ac:dyDescent="0.2">
      <c r="D3621" s="52"/>
    </row>
    <row r="3622" spans="4:4" x14ac:dyDescent="0.2">
      <c r="D3622" s="52"/>
    </row>
    <row r="3623" spans="4:4" x14ac:dyDescent="0.2">
      <c r="D3623" s="52"/>
    </row>
    <row r="3624" spans="4:4" x14ac:dyDescent="0.2">
      <c r="D3624" s="52"/>
    </row>
    <row r="3625" spans="4:4" x14ac:dyDescent="0.2">
      <c r="D3625" s="52"/>
    </row>
    <row r="3626" spans="4:4" x14ac:dyDescent="0.2">
      <c r="D3626" s="52"/>
    </row>
    <row r="3627" spans="4:4" x14ac:dyDescent="0.2">
      <c r="D3627" s="52"/>
    </row>
    <row r="3628" spans="4:4" x14ac:dyDescent="0.2">
      <c r="D3628" s="52"/>
    </row>
    <row r="3629" spans="4:4" x14ac:dyDescent="0.2">
      <c r="D3629" s="52"/>
    </row>
    <row r="3630" spans="4:4" x14ac:dyDescent="0.2">
      <c r="D3630" s="52"/>
    </row>
    <row r="3631" spans="4:4" x14ac:dyDescent="0.2">
      <c r="D3631" s="52"/>
    </row>
    <row r="3632" spans="4:4" x14ac:dyDescent="0.2">
      <c r="D3632" s="52"/>
    </row>
    <row r="3633" spans="4:4" x14ac:dyDescent="0.2">
      <c r="D3633" s="52"/>
    </row>
    <row r="3634" spans="4:4" x14ac:dyDescent="0.2">
      <c r="D3634" s="52"/>
    </row>
    <row r="3635" spans="4:4" x14ac:dyDescent="0.2">
      <c r="D3635" s="52"/>
    </row>
    <row r="3636" spans="4:4" x14ac:dyDescent="0.2">
      <c r="D3636" s="52"/>
    </row>
    <row r="3637" spans="4:4" x14ac:dyDescent="0.2">
      <c r="D3637" s="52"/>
    </row>
    <row r="3638" spans="4:4" x14ac:dyDescent="0.2">
      <c r="D3638" s="52"/>
    </row>
    <row r="3639" spans="4:4" x14ac:dyDescent="0.2">
      <c r="D3639" s="52"/>
    </row>
    <row r="3640" spans="4:4" x14ac:dyDescent="0.2">
      <c r="D3640" s="52"/>
    </row>
    <row r="3641" spans="4:4" x14ac:dyDescent="0.2">
      <c r="D3641" s="52"/>
    </row>
    <row r="3642" spans="4:4" x14ac:dyDescent="0.2">
      <c r="D3642" s="52"/>
    </row>
    <row r="3643" spans="4:4" x14ac:dyDescent="0.2">
      <c r="D3643" s="52"/>
    </row>
    <row r="3644" spans="4:4" x14ac:dyDescent="0.2">
      <c r="D3644" s="52"/>
    </row>
    <row r="3645" spans="4:4" x14ac:dyDescent="0.2">
      <c r="D3645" s="52"/>
    </row>
    <row r="3646" spans="4:4" x14ac:dyDescent="0.2">
      <c r="D3646" s="52"/>
    </row>
    <row r="3647" spans="4:4" x14ac:dyDescent="0.2">
      <c r="D3647" s="52"/>
    </row>
    <row r="3648" spans="4:4" x14ac:dyDescent="0.2">
      <c r="D3648" s="52"/>
    </row>
    <row r="3649" spans="4:4" x14ac:dyDescent="0.2">
      <c r="D3649" s="52"/>
    </row>
    <row r="3650" spans="4:4" x14ac:dyDescent="0.2">
      <c r="D3650" s="52"/>
    </row>
    <row r="3651" spans="4:4" x14ac:dyDescent="0.2">
      <c r="D3651" s="52"/>
    </row>
    <row r="3652" spans="4:4" x14ac:dyDescent="0.2">
      <c r="D3652" s="52"/>
    </row>
    <row r="3653" spans="4:4" x14ac:dyDescent="0.2">
      <c r="D3653" s="52"/>
    </row>
    <row r="3654" spans="4:4" x14ac:dyDescent="0.2">
      <c r="D3654" s="52"/>
    </row>
    <row r="3655" spans="4:4" x14ac:dyDescent="0.2">
      <c r="D3655" s="52"/>
    </row>
    <row r="3656" spans="4:4" x14ac:dyDescent="0.2">
      <c r="D3656" s="52"/>
    </row>
    <row r="3657" spans="4:4" x14ac:dyDescent="0.2">
      <c r="D3657" s="52"/>
    </row>
    <row r="3658" spans="4:4" x14ac:dyDescent="0.2">
      <c r="D3658" s="52"/>
    </row>
    <row r="3659" spans="4:4" x14ac:dyDescent="0.2">
      <c r="D3659" s="52"/>
    </row>
    <row r="3660" spans="4:4" x14ac:dyDescent="0.2">
      <c r="D3660" s="52"/>
    </row>
    <row r="3661" spans="4:4" x14ac:dyDescent="0.2">
      <c r="D3661" s="52"/>
    </row>
    <row r="3662" spans="4:4" x14ac:dyDescent="0.2">
      <c r="D3662" s="52"/>
    </row>
    <row r="3663" spans="4:4" x14ac:dyDescent="0.2">
      <c r="D3663" s="52"/>
    </row>
    <row r="3664" spans="4:4" x14ac:dyDescent="0.2">
      <c r="D3664" s="52"/>
    </row>
    <row r="3665" spans="4:4" x14ac:dyDescent="0.2">
      <c r="D3665" s="52"/>
    </row>
    <row r="3666" spans="4:4" x14ac:dyDescent="0.2">
      <c r="D3666" s="52"/>
    </row>
    <row r="3667" spans="4:4" x14ac:dyDescent="0.2">
      <c r="D3667" s="52"/>
    </row>
    <row r="3668" spans="4:4" x14ac:dyDescent="0.2">
      <c r="D3668" s="52"/>
    </row>
    <row r="3669" spans="4:4" x14ac:dyDescent="0.2">
      <c r="D3669" s="52"/>
    </row>
    <row r="3670" spans="4:4" x14ac:dyDescent="0.2">
      <c r="D3670" s="52"/>
    </row>
    <row r="3671" spans="4:4" x14ac:dyDescent="0.2">
      <c r="D3671" s="52"/>
    </row>
    <row r="3672" spans="4:4" x14ac:dyDescent="0.2">
      <c r="D3672" s="52"/>
    </row>
    <row r="3673" spans="4:4" x14ac:dyDescent="0.2">
      <c r="D3673" s="52"/>
    </row>
    <row r="3674" spans="4:4" x14ac:dyDescent="0.2">
      <c r="D3674" s="52"/>
    </row>
    <row r="3675" spans="4:4" x14ac:dyDescent="0.2">
      <c r="D3675" s="52"/>
    </row>
    <row r="3676" spans="4:4" x14ac:dyDescent="0.2">
      <c r="D3676" s="52"/>
    </row>
    <row r="3677" spans="4:4" x14ac:dyDescent="0.2">
      <c r="D3677" s="52"/>
    </row>
    <row r="3678" spans="4:4" x14ac:dyDescent="0.2">
      <c r="D3678" s="52"/>
    </row>
    <row r="3679" spans="4:4" x14ac:dyDescent="0.2">
      <c r="D3679" s="52"/>
    </row>
    <row r="3680" spans="4:4" x14ac:dyDescent="0.2">
      <c r="D3680" s="52"/>
    </row>
    <row r="3681" spans="4:4" x14ac:dyDescent="0.2">
      <c r="D3681" s="52"/>
    </row>
    <row r="3682" spans="4:4" x14ac:dyDescent="0.2">
      <c r="D3682" s="52"/>
    </row>
    <row r="3683" spans="4:4" x14ac:dyDescent="0.2">
      <c r="D3683" s="52"/>
    </row>
    <row r="3684" spans="4:4" x14ac:dyDescent="0.2">
      <c r="D3684" s="52"/>
    </row>
    <row r="3685" spans="4:4" x14ac:dyDescent="0.2">
      <c r="D3685" s="52"/>
    </row>
    <row r="3686" spans="4:4" x14ac:dyDescent="0.2">
      <c r="D3686" s="52"/>
    </row>
    <row r="3687" spans="4:4" x14ac:dyDescent="0.2">
      <c r="D3687" s="52"/>
    </row>
    <row r="3688" spans="4:4" x14ac:dyDescent="0.2">
      <c r="D3688" s="52"/>
    </row>
    <row r="3689" spans="4:4" x14ac:dyDescent="0.2">
      <c r="D3689" s="52"/>
    </row>
    <row r="3690" spans="4:4" x14ac:dyDescent="0.2">
      <c r="D3690" s="52"/>
    </row>
    <row r="3691" spans="4:4" x14ac:dyDescent="0.2">
      <c r="D3691" s="52"/>
    </row>
    <row r="3692" spans="4:4" x14ac:dyDescent="0.2">
      <c r="D3692" s="52"/>
    </row>
    <row r="3693" spans="4:4" x14ac:dyDescent="0.2">
      <c r="D3693" s="52"/>
    </row>
    <row r="3694" spans="4:4" x14ac:dyDescent="0.2">
      <c r="D3694" s="52"/>
    </row>
    <row r="3695" spans="4:4" x14ac:dyDescent="0.2">
      <c r="D3695" s="52"/>
    </row>
    <row r="3696" spans="4:4" x14ac:dyDescent="0.2">
      <c r="D3696" s="52"/>
    </row>
    <row r="3697" spans="4:4" x14ac:dyDescent="0.2">
      <c r="D3697" s="52"/>
    </row>
    <row r="3698" spans="4:4" x14ac:dyDescent="0.2">
      <c r="D3698" s="52"/>
    </row>
    <row r="3699" spans="4:4" x14ac:dyDescent="0.2">
      <c r="D3699" s="52"/>
    </row>
    <row r="3700" spans="4:4" x14ac:dyDescent="0.2">
      <c r="D3700" s="52"/>
    </row>
    <row r="3701" spans="4:4" x14ac:dyDescent="0.2">
      <c r="D3701" s="52"/>
    </row>
    <row r="3702" spans="4:4" x14ac:dyDescent="0.2">
      <c r="D3702" s="52"/>
    </row>
    <row r="3703" spans="4:4" x14ac:dyDescent="0.2">
      <c r="D3703" s="52"/>
    </row>
    <row r="3704" spans="4:4" x14ac:dyDescent="0.2">
      <c r="D3704" s="52"/>
    </row>
    <row r="3705" spans="4:4" x14ac:dyDescent="0.2">
      <c r="D3705" s="52"/>
    </row>
    <row r="3706" spans="4:4" x14ac:dyDescent="0.2">
      <c r="D3706" s="52"/>
    </row>
    <row r="3707" spans="4:4" x14ac:dyDescent="0.2">
      <c r="D3707" s="52"/>
    </row>
    <row r="3708" spans="4:4" x14ac:dyDescent="0.2">
      <c r="D3708" s="52"/>
    </row>
    <row r="3709" spans="4:4" x14ac:dyDescent="0.2">
      <c r="D3709" s="52"/>
    </row>
    <row r="3710" spans="4:4" x14ac:dyDescent="0.2">
      <c r="D3710" s="52"/>
    </row>
    <row r="3711" spans="4:4" x14ac:dyDescent="0.2">
      <c r="D3711" s="52"/>
    </row>
    <row r="3712" spans="4:4" x14ac:dyDescent="0.2">
      <c r="D3712" s="52"/>
    </row>
    <row r="3713" spans="4:4" x14ac:dyDescent="0.2">
      <c r="D3713" s="52"/>
    </row>
    <row r="3714" spans="4:4" x14ac:dyDescent="0.2">
      <c r="D3714" s="52"/>
    </row>
    <row r="3715" spans="4:4" x14ac:dyDescent="0.2">
      <c r="D3715" s="52"/>
    </row>
    <row r="3716" spans="4:4" x14ac:dyDescent="0.2">
      <c r="D3716" s="52"/>
    </row>
    <row r="3717" spans="4:4" x14ac:dyDescent="0.2">
      <c r="D3717" s="52"/>
    </row>
    <row r="3718" spans="4:4" x14ac:dyDescent="0.2">
      <c r="D3718" s="52"/>
    </row>
    <row r="3719" spans="4:4" x14ac:dyDescent="0.2">
      <c r="D3719" s="52"/>
    </row>
    <row r="3720" spans="4:4" x14ac:dyDescent="0.2">
      <c r="D3720" s="52"/>
    </row>
    <row r="3721" spans="4:4" x14ac:dyDescent="0.2">
      <c r="D3721" s="52"/>
    </row>
    <row r="3722" spans="4:4" x14ac:dyDescent="0.2">
      <c r="D3722" s="52"/>
    </row>
    <row r="3723" spans="4:4" x14ac:dyDescent="0.2">
      <c r="D3723" s="52"/>
    </row>
    <row r="3724" spans="4:4" x14ac:dyDescent="0.2">
      <c r="D3724" s="52"/>
    </row>
    <row r="3725" spans="4:4" x14ac:dyDescent="0.2">
      <c r="D3725" s="52"/>
    </row>
    <row r="3726" spans="4:4" x14ac:dyDescent="0.2">
      <c r="D3726" s="52"/>
    </row>
    <row r="3727" spans="4:4" x14ac:dyDescent="0.2">
      <c r="D3727" s="52"/>
    </row>
    <row r="3728" spans="4:4" x14ac:dyDescent="0.2">
      <c r="D3728" s="52"/>
    </row>
    <row r="3729" spans="4:4" x14ac:dyDescent="0.2">
      <c r="D3729" s="52"/>
    </row>
    <row r="3730" spans="4:4" x14ac:dyDescent="0.2">
      <c r="D3730" s="52"/>
    </row>
    <row r="3731" spans="4:4" x14ac:dyDescent="0.2">
      <c r="D3731" s="52"/>
    </row>
    <row r="3732" spans="4:4" x14ac:dyDescent="0.2">
      <c r="D3732" s="52"/>
    </row>
    <row r="3733" spans="4:4" x14ac:dyDescent="0.2">
      <c r="D3733" s="52"/>
    </row>
    <row r="3734" spans="4:4" x14ac:dyDescent="0.2">
      <c r="D3734" s="52"/>
    </row>
    <row r="3735" spans="4:4" x14ac:dyDescent="0.2">
      <c r="D3735" s="52"/>
    </row>
    <row r="3736" spans="4:4" x14ac:dyDescent="0.2">
      <c r="D3736" s="52"/>
    </row>
    <row r="3737" spans="4:4" x14ac:dyDescent="0.2">
      <c r="D3737" s="52"/>
    </row>
    <row r="3738" spans="4:4" x14ac:dyDescent="0.2">
      <c r="D3738" s="52"/>
    </row>
    <row r="3739" spans="4:4" x14ac:dyDescent="0.2">
      <c r="D3739" s="52"/>
    </row>
    <row r="3740" spans="4:4" x14ac:dyDescent="0.2">
      <c r="D3740" s="52"/>
    </row>
    <row r="3741" spans="4:4" x14ac:dyDescent="0.2">
      <c r="D3741" s="52"/>
    </row>
    <row r="3742" spans="4:4" x14ac:dyDescent="0.2">
      <c r="D3742" s="52"/>
    </row>
    <row r="3743" spans="4:4" x14ac:dyDescent="0.2">
      <c r="D3743" s="52"/>
    </row>
    <row r="3744" spans="4:4" x14ac:dyDescent="0.2">
      <c r="D3744" s="52"/>
    </row>
    <row r="3745" spans="4:4" x14ac:dyDescent="0.2">
      <c r="D3745" s="52"/>
    </row>
    <row r="3746" spans="4:4" x14ac:dyDescent="0.2">
      <c r="D3746" s="52"/>
    </row>
    <row r="3747" spans="4:4" x14ac:dyDescent="0.2">
      <c r="D3747" s="52"/>
    </row>
    <row r="3748" spans="4:4" x14ac:dyDescent="0.2">
      <c r="D3748" s="52"/>
    </row>
    <row r="3749" spans="4:4" x14ac:dyDescent="0.2">
      <c r="D3749" s="52"/>
    </row>
    <row r="3750" spans="4:4" x14ac:dyDescent="0.2">
      <c r="D3750" s="52"/>
    </row>
    <row r="3751" spans="4:4" x14ac:dyDescent="0.2">
      <c r="D3751" s="52"/>
    </row>
    <row r="3752" spans="4:4" x14ac:dyDescent="0.2">
      <c r="D3752" s="52"/>
    </row>
    <row r="3753" spans="4:4" x14ac:dyDescent="0.2">
      <c r="D3753" s="52"/>
    </row>
    <row r="3754" spans="4:4" x14ac:dyDescent="0.2">
      <c r="D3754" s="52"/>
    </row>
    <row r="3755" spans="4:4" x14ac:dyDescent="0.2">
      <c r="D3755" s="52"/>
    </row>
    <row r="3756" spans="4:4" x14ac:dyDescent="0.2">
      <c r="D3756" s="52"/>
    </row>
    <row r="3757" spans="4:4" x14ac:dyDescent="0.2">
      <c r="D3757" s="52"/>
    </row>
    <row r="3758" spans="4:4" x14ac:dyDescent="0.2">
      <c r="D3758" s="52"/>
    </row>
    <row r="3759" spans="4:4" x14ac:dyDescent="0.2">
      <c r="D3759" s="52"/>
    </row>
    <row r="3760" spans="4:4" x14ac:dyDescent="0.2">
      <c r="D3760" s="52"/>
    </row>
    <row r="3761" spans="4:4" x14ac:dyDescent="0.2">
      <c r="D3761" s="52"/>
    </row>
    <row r="3762" spans="4:4" x14ac:dyDescent="0.2">
      <c r="D3762" s="52"/>
    </row>
    <row r="3763" spans="4:4" x14ac:dyDescent="0.2">
      <c r="D3763" s="52"/>
    </row>
    <row r="3764" spans="4:4" x14ac:dyDescent="0.2">
      <c r="D3764" s="52"/>
    </row>
    <row r="3765" spans="4:4" x14ac:dyDescent="0.2">
      <c r="D3765" s="52"/>
    </row>
    <row r="3766" spans="4:4" x14ac:dyDescent="0.2">
      <c r="D3766" s="52"/>
    </row>
    <row r="3767" spans="4:4" x14ac:dyDescent="0.2">
      <c r="D3767" s="52"/>
    </row>
    <row r="3768" spans="4:4" x14ac:dyDescent="0.2">
      <c r="D3768" s="52"/>
    </row>
    <row r="3769" spans="4:4" x14ac:dyDescent="0.2">
      <c r="D3769" s="52"/>
    </row>
    <row r="3770" spans="4:4" x14ac:dyDescent="0.2">
      <c r="D3770" s="52"/>
    </row>
    <row r="3771" spans="4:4" x14ac:dyDescent="0.2">
      <c r="D3771" s="52"/>
    </row>
    <row r="3772" spans="4:4" x14ac:dyDescent="0.2">
      <c r="D3772" s="52"/>
    </row>
    <row r="3773" spans="4:4" x14ac:dyDescent="0.2">
      <c r="D3773" s="52"/>
    </row>
    <row r="3774" spans="4:4" x14ac:dyDescent="0.2">
      <c r="D3774" s="52"/>
    </row>
    <row r="3775" spans="4:4" x14ac:dyDescent="0.2">
      <c r="D3775" s="52"/>
    </row>
    <row r="3776" spans="4:4" x14ac:dyDescent="0.2">
      <c r="D3776" s="52"/>
    </row>
    <row r="3777" spans="4:4" x14ac:dyDescent="0.2">
      <c r="D3777" s="52"/>
    </row>
    <row r="3778" spans="4:4" x14ac:dyDescent="0.2">
      <c r="D3778" s="52"/>
    </row>
    <row r="3779" spans="4:4" x14ac:dyDescent="0.2">
      <c r="D3779" s="52"/>
    </row>
    <row r="3780" spans="4:4" x14ac:dyDescent="0.2">
      <c r="D3780" s="52"/>
    </row>
    <row r="3781" spans="4:4" x14ac:dyDescent="0.2">
      <c r="D3781" s="52"/>
    </row>
    <row r="3782" spans="4:4" x14ac:dyDescent="0.2">
      <c r="D3782" s="52"/>
    </row>
    <row r="3783" spans="4:4" x14ac:dyDescent="0.2">
      <c r="D3783" s="52"/>
    </row>
    <row r="3784" spans="4:4" x14ac:dyDescent="0.2">
      <c r="D3784" s="52"/>
    </row>
    <row r="3785" spans="4:4" x14ac:dyDescent="0.2">
      <c r="D3785" s="52"/>
    </row>
    <row r="3786" spans="4:4" x14ac:dyDescent="0.2">
      <c r="D3786" s="52"/>
    </row>
    <row r="3787" spans="4:4" x14ac:dyDescent="0.2">
      <c r="D3787" s="52"/>
    </row>
    <row r="3788" spans="4:4" x14ac:dyDescent="0.2">
      <c r="D3788" s="52"/>
    </row>
    <row r="3789" spans="4:4" x14ac:dyDescent="0.2">
      <c r="D3789" s="52"/>
    </row>
    <row r="3790" spans="4:4" x14ac:dyDescent="0.2">
      <c r="D3790" s="52"/>
    </row>
    <row r="3791" spans="4:4" x14ac:dyDescent="0.2">
      <c r="D3791" s="52"/>
    </row>
    <row r="3792" spans="4:4" x14ac:dyDescent="0.2">
      <c r="D3792" s="52"/>
    </row>
    <row r="3793" spans="4:4" x14ac:dyDescent="0.2">
      <c r="D3793" s="52"/>
    </row>
    <row r="3794" spans="4:4" x14ac:dyDescent="0.2">
      <c r="D3794" s="52"/>
    </row>
    <row r="3795" spans="4:4" x14ac:dyDescent="0.2">
      <c r="D3795" s="52"/>
    </row>
    <row r="3796" spans="4:4" x14ac:dyDescent="0.2">
      <c r="D3796" s="52"/>
    </row>
    <row r="3797" spans="4:4" x14ac:dyDescent="0.2">
      <c r="D3797" s="52"/>
    </row>
    <row r="3798" spans="4:4" x14ac:dyDescent="0.2">
      <c r="D3798" s="52"/>
    </row>
    <row r="3799" spans="4:4" x14ac:dyDescent="0.2">
      <c r="D3799" s="52"/>
    </row>
    <row r="3800" spans="4:4" x14ac:dyDescent="0.2">
      <c r="D3800" s="52"/>
    </row>
    <row r="3801" spans="4:4" x14ac:dyDescent="0.2">
      <c r="D3801" s="52"/>
    </row>
    <row r="3802" spans="4:4" x14ac:dyDescent="0.2">
      <c r="D3802" s="52"/>
    </row>
    <row r="3803" spans="4:4" x14ac:dyDescent="0.2">
      <c r="D3803" s="52"/>
    </row>
    <row r="3804" spans="4:4" x14ac:dyDescent="0.2">
      <c r="D3804" s="52"/>
    </row>
    <row r="3805" spans="4:4" x14ac:dyDescent="0.2">
      <c r="D3805" s="52"/>
    </row>
    <row r="3806" spans="4:4" x14ac:dyDescent="0.2">
      <c r="D3806" s="52"/>
    </row>
    <row r="3807" spans="4:4" x14ac:dyDescent="0.2">
      <c r="D3807" s="52"/>
    </row>
    <row r="3808" spans="4:4" x14ac:dyDescent="0.2">
      <c r="D3808" s="52"/>
    </row>
    <row r="3809" spans="4:4" x14ac:dyDescent="0.2">
      <c r="D3809" s="52"/>
    </row>
    <row r="3810" spans="4:4" x14ac:dyDescent="0.2">
      <c r="D3810" s="52"/>
    </row>
    <row r="3811" spans="4:4" x14ac:dyDescent="0.2">
      <c r="D3811" s="52"/>
    </row>
    <row r="3812" spans="4:4" x14ac:dyDescent="0.2">
      <c r="D3812" s="52"/>
    </row>
    <row r="3813" spans="4:4" x14ac:dyDescent="0.2">
      <c r="D3813" s="52"/>
    </row>
    <row r="3814" spans="4:4" x14ac:dyDescent="0.2">
      <c r="D3814" s="52"/>
    </row>
    <row r="3815" spans="4:4" x14ac:dyDescent="0.2">
      <c r="D3815" s="52"/>
    </row>
    <row r="3816" spans="4:4" x14ac:dyDescent="0.2">
      <c r="D3816" s="52"/>
    </row>
    <row r="3817" spans="4:4" x14ac:dyDescent="0.2">
      <c r="D3817" s="52"/>
    </row>
    <row r="3818" spans="4:4" x14ac:dyDescent="0.2">
      <c r="D3818" s="52"/>
    </row>
    <row r="3819" spans="4:4" x14ac:dyDescent="0.2">
      <c r="D3819" s="52"/>
    </row>
    <row r="3820" spans="4:4" x14ac:dyDescent="0.2">
      <c r="D3820" s="52"/>
    </row>
    <row r="3821" spans="4:4" x14ac:dyDescent="0.2">
      <c r="D3821" s="52"/>
    </row>
    <row r="3822" spans="4:4" x14ac:dyDescent="0.2">
      <c r="D3822" s="52"/>
    </row>
    <row r="3823" spans="4:4" x14ac:dyDescent="0.2">
      <c r="D3823" s="52"/>
    </row>
    <row r="3824" spans="4:4" x14ac:dyDescent="0.2">
      <c r="D3824" s="52"/>
    </row>
    <row r="3825" spans="4:4" x14ac:dyDescent="0.2">
      <c r="D3825" s="52"/>
    </row>
    <row r="3826" spans="4:4" x14ac:dyDescent="0.2">
      <c r="D3826" s="52"/>
    </row>
    <row r="3827" spans="4:4" x14ac:dyDescent="0.2">
      <c r="D3827" s="52"/>
    </row>
    <row r="3828" spans="4:4" x14ac:dyDescent="0.2">
      <c r="D3828" s="52"/>
    </row>
    <row r="3829" spans="4:4" x14ac:dyDescent="0.2">
      <c r="D3829" s="52"/>
    </row>
    <row r="3830" spans="4:4" x14ac:dyDescent="0.2">
      <c r="D3830" s="52"/>
    </row>
    <row r="3831" spans="4:4" x14ac:dyDescent="0.2">
      <c r="D3831" s="52"/>
    </row>
    <row r="3832" spans="4:4" x14ac:dyDescent="0.2">
      <c r="D3832" s="52"/>
    </row>
    <row r="3833" spans="4:4" x14ac:dyDescent="0.2">
      <c r="D3833" s="52"/>
    </row>
    <row r="3834" spans="4:4" x14ac:dyDescent="0.2">
      <c r="D3834" s="52"/>
    </row>
    <row r="3835" spans="4:4" x14ac:dyDescent="0.2">
      <c r="D3835" s="52"/>
    </row>
    <row r="3836" spans="4:4" x14ac:dyDescent="0.2">
      <c r="D3836" s="52"/>
    </row>
    <row r="3837" spans="4:4" x14ac:dyDescent="0.2">
      <c r="D3837" s="52"/>
    </row>
    <row r="3838" spans="4:4" x14ac:dyDescent="0.2">
      <c r="D3838" s="52"/>
    </row>
    <row r="3839" spans="4:4" x14ac:dyDescent="0.2">
      <c r="D3839" s="52"/>
    </row>
    <row r="3840" spans="4:4" x14ac:dyDescent="0.2">
      <c r="D3840" s="52"/>
    </row>
    <row r="3841" spans="4:4" x14ac:dyDescent="0.2">
      <c r="D3841" s="52"/>
    </row>
    <row r="3842" spans="4:4" x14ac:dyDescent="0.2">
      <c r="D3842" s="52"/>
    </row>
    <row r="3843" spans="4:4" x14ac:dyDescent="0.2">
      <c r="D3843" s="52"/>
    </row>
    <row r="3844" spans="4:4" x14ac:dyDescent="0.2">
      <c r="D3844" s="52"/>
    </row>
    <row r="3845" spans="4:4" x14ac:dyDescent="0.2">
      <c r="D3845" s="52"/>
    </row>
    <row r="3846" spans="4:4" x14ac:dyDescent="0.2">
      <c r="D3846" s="52"/>
    </row>
    <row r="3847" spans="4:4" x14ac:dyDescent="0.2">
      <c r="D3847" s="52"/>
    </row>
    <row r="3848" spans="4:4" x14ac:dyDescent="0.2">
      <c r="D3848" s="52"/>
    </row>
    <row r="3849" spans="4:4" x14ac:dyDescent="0.2">
      <c r="D3849" s="52"/>
    </row>
    <row r="3850" spans="4:4" x14ac:dyDescent="0.2">
      <c r="D3850" s="52"/>
    </row>
    <row r="3851" spans="4:4" x14ac:dyDescent="0.2">
      <c r="D3851" s="52"/>
    </row>
    <row r="3852" spans="4:4" x14ac:dyDescent="0.2">
      <c r="D3852" s="52"/>
    </row>
    <row r="3853" spans="4:4" x14ac:dyDescent="0.2">
      <c r="D3853" s="52"/>
    </row>
    <row r="3854" spans="4:4" x14ac:dyDescent="0.2">
      <c r="D3854" s="52"/>
    </row>
    <row r="3855" spans="4:4" x14ac:dyDescent="0.2">
      <c r="D3855" s="52"/>
    </row>
    <row r="3856" spans="4:4" x14ac:dyDescent="0.2">
      <c r="D3856" s="52"/>
    </row>
    <row r="3857" spans="4:4" x14ac:dyDescent="0.2">
      <c r="D3857" s="52"/>
    </row>
    <row r="3858" spans="4:4" x14ac:dyDescent="0.2">
      <c r="D3858" s="52"/>
    </row>
    <row r="3859" spans="4:4" x14ac:dyDescent="0.2">
      <c r="D3859" s="52"/>
    </row>
    <row r="3860" spans="4:4" x14ac:dyDescent="0.2">
      <c r="D3860" s="52"/>
    </row>
    <row r="3861" spans="4:4" x14ac:dyDescent="0.2">
      <c r="D3861" s="52"/>
    </row>
    <row r="3862" spans="4:4" x14ac:dyDescent="0.2">
      <c r="D3862" s="52"/>
    </row>
    <row r="3863" spans="4:4" x14ac:dyDescent="0.2">
      <c r="D3863" s="52"/>
    </row>
    <row r="3864" spans="4:4" x14ac:dyDescent="0.2">
      <c r="D3864" s="52"/>
    </row>
    <row r="3865" spans="4:4" x14ac:dyDescent="0.2">
      <c r="D3865" s="52"/>
    </row>
    <row r="3866" spans="4:4" x14ac:dyDescent="0.2">
      <c r="D3866" s="52"/>
    </row>
    <row r="3867" spans="4:4" x14ac:dyDescent="0.2">
      <c r="D3867" s="52"/>
    </row>
    <row r="3868" spans="4:4" x14ac:dyDescent="0.2">
      <c r="D3868" s="52"/>
    </row>
    <row r="3869" spans="4:4" x14ac:dyDescent="0.2">
      <c r="D3869" s="52"/>
    </row>
    <row r="3870" spans="4:4" x14ac:dyDescent="0.2">
      <c r="D3870" s="52"/>
    </row>
    <row r="3871" spans="4:4" x14ac:dyDescent="0.2">
      <c r="D3871" s="52"/>
    </row>
    <row r="3872" spans="4:4" x14ac:dyDescent="0.2">
      <c r="D3872" s="52"/>
    </row>
    <row r="3873" spans="4:4" x14ac:dyDescent="0.2">
      <c r="D3873" s="52"/>
    </row>
    <row r="3874" spans="4:4" x14ac:dyDescent="0.2">
      <c r="D3874" s="52"/>
    </row>
    <row r="3875" spans="4:4" x14ac:dyDescent="0.2">
      <c r="D3875" s="52"/>
    </row>
    <row r="3876" spans="4:4" x14ac:dyDescent="0.2">
      <c r="D3876" s="52"/>
    </row>
    <row r="3877" spans="4:4" x14ac:dyDescent="0.2">
      <c r="D3877" s="52"/>
    </row>
    <row r="3878" spans="4:4" x14ac:dyDescent="0.2">
      <c r="D3878" s="52"/>
    </row>
    <row r="3879" spans="4:4" x14ac:dyDescent="0.2">
      <c r="D3879" s="52"/>
    </row>
    <row r="3880" spans="4:4" x14ac:dyDescent="0.2">
      <c r="D3880" s="52"/>
    </row>
    <row r="3881" spans="4:4" x14ac:dyDescent="0.2">
      <c r="D3881" s="52"/>
    </row>
    <row r="3882" spans="4:4" x14ac:dyDescent="0.2">
      <c r="D3882" s="52"/>
    </row>
    <row r="3883" spans="4:4" x14ac:dyDescent="0.2">
      <c r="D3883" s="52"/>
    </row>
    <row r="3884" spans="4:4" x14ac:dyDescent="0.2">
      <c r="D3884" s="52"/>
    </row>
    <row r="3885" spans="4:4" x14ac:dyDescent="0.2">
      <c r="D3885" s="52"/>
    </row>
    <row r="3886" spans="4:4" x14ac:dyDescent="0.2">
      <c r="D3886" s="52"/>
    </row>
    <row r="3887" spans="4:4" x14ac:dyDescent="0.2">
      <c r="D3887" s="52"/>
    </row>
    <row r="3888" spans="4:4" x14ac:dyDescent="0.2">
      <c r="D3888" s="52"/>
    </row>
    <row r="3889" spans="4:4" x14ac:dyDescent="0.2">
      <c r="D3889" s="52"/>
    </row>
    <row r="3890" spans="4:4" x14ac:dyDescent="0.2">
      <c r="D3890" s="52"/>
    </row>
    <row r="3891" spans="4:4" x14ac:dyDescent="0.2">
      <c r="D3891" s="52"/>
    </row>
    <row r="3892" spans="4:4" x14ac:dyDescent="0.2">
      <c r="D3892" s="52"/>
    </row>
    <row r="3893" spans="4:4" x14ac:dyDescent="0.2">
      <c r="D3893" s="52"/>
    </row>
    <row r="3894" spans="4:4" x14ac:dyDescent="0.2">
      <c r="D3894" s="52"/>
    </row>
    <row r="3895" spans="4:4" x14ac:dyDescent="0.2">
      <c r="D3895" s="52"/>
    </row>
    <row r="3896" spans="4:4" x14ac:dyDescent="0.2">
      <c r="D3896" s="52"/>
    </row>
    <row r="3897" spans="4:4" x14ac:dyDescent="0.2">
      <c r="D3897" s="52"/>
    </row>
    <row r="3898" spans="4:4" x14ac:dyDescent="0.2">
      <c r="D3898" s="52"/>
    </row>
    <row r="3899" spans="4:4" x14ac:dyDescent="0.2">
      <c r="D3899" s="52"/>
    </row>
    <row r="3900" spans="4:4" x14ac:dyDescent="0.2">
      <c r="D3900" s="52"/>
    </row>
    <row r="3901" spans="4:4" x14ac:dyDescent="0.2">
      <c r="D3901" s="52"/>
    </row>
    <row r="3902" spans="4:4" x14ac:dyDescent="0.2">
      <c r="D3902" s="52"/>
    </row>
    <row r="3903" spans="4:4" x14ac:dyDescent="0.2">
      <c r="D3903" s="52"/>
    </row>
    <row r="3904" spans="4:4" x14ac:dyDescent="0.2">
      <c r="D3904" s="52"/>
    </row>
    <row r="3905" spans="4:4" x14ac:dyDescent="0.2">
      <c r="D3905" s="52"/>
    </row>
    <row r="3906" spans="4:4" x14ac:dyDescent="0.2">
      <c r="D3906" s="52"/>
    </row>
    <row r="3907" spans="4:4" x14ac:dyDescent="0.2">
      <c r="D3907" s="52"/>
    </row>
    <row r="3908" spans="4:4" x14ac:dyDescent="0.2">
      <c r="D3908" s="52"/>
    </row>
    <row r="3909" spans="4:4" x14ac:dyDescent="0.2">
      <c r="D3909" s="52"/>
    </row>
    <row r="3910" spans="4:4" x14ac:dyDescent="0.2">
      <c r="D3910" s="52"/>
    </row>
    <row r="3911" spans="4:4" x14ac:dyDescent="0.2">
      <c r="D3911" s="52"/>
    </row>
    <row r="3912" spans="4:4" x14ac:dyDescent="0.2">
      <c r="D3912" s="52"/>
    </row>
    <row r="3913" spans="4:4" x14ac:dyDescent="0.2">
      <c r="D3913" s="52"/>
    </row>
    <row r="3914" spans="4:4" x14ac:dyDescent="0.2">
      <c r="D3914" s="52"/>
    </row>
    <row r="3915" spans="4:4" x14ac:dyDescent="0.2">
      <c r="D3915" s="52"/>
    </row>
    <row r="3916" spans="4:4" x14ac:dyDescent="0.2">
      <c r="D3916" s="52"/>
    </row>
    <row r="3917" spans="4:4" x14ac:dyDescent="0.2">
      <c r="D3917" s="52"/>
    </row>
    <row r="3918" spans="4:4" x14ac:dyDescent="0.2">
      <c r="D3918" s="52"/>
    </row>
    <row r="3919" spans="4:4" x14ac:dyDescent="0.2">
      <c r="D3919" s="52"/>
    </row>
    <row r="3920" spans="4:4" x14ac:dyDescent="0.2">
      <c r="D3920" s="52"/>
    </row>
    <row r="3921" spans="4:4" x14ac:dyDescent="0.2">
      <c r="D3921" s="52"/>
    </row>
    <row r="3922" spans="4:4" x14ac:dyDescent="0.2">
      <c r="D3922" s="52"/>
    </row>
    <row r="3923" spans="4:4" x14ac:dyDescent="0.2">
      <c r="D3923" s="52"/>
    </row>
    <row r="3924" spans="4:4" x14ac:dyDescent="0.2">
      <c r="D3924" s="52"/>
    </row>
    <row r="3925" spans="4:4" x14ac:dyDescent="0.2">
      <c r="D3925" s="52"/>
    </row>
    <row r="3926" spans="4:4" x14ac:dyDescent="0.2">
      <c r="D3926" s="52"/>
    </row>
    <row r="3927" spans="4:4" x14ac:dyDescent="0.2">
      <c r="D3927" s="52"/>
    </row>
    <row r="3928" spans="4:4" x14ac:dyDescent="0.2">
      <c r="D3928" s="52"/>
    </row>
    <row r="3929" spans="4:4" x14ac:dyDescent="0.2">
      <c r="D3929" s="52"/>
    </row>
    <row r="3930" spans="4:4" x14ac:dyDescent="0.2">
      <c r="D3930" s="52"/>
    </row>
    <row r="3931" spans="4:4" x14ac:dyDescent="0.2">
      <c r="D3931" s="52"/>
    </row>
    <row r="3932" spans="4:4" x14ac:dyDescent="0.2">
      <c r="D3932" s="52"/>
    </row>
    <row r="3933" spans="4:4" x14ac:dyDescent="0.2">
      <c r="D3933" s="52"/>
    </row>
    <row r="3934" spans="4:4" x14ac:dyDescent="0.2">
      <c r="D3934" s="52"/>
    </row>
    <row r="3935" spans="4:4" x14ac:dyDescent="0.2">
      <c r="D3935" s="52"/>
    </row>
    <row r="3936" spans="4:4" x14ac:dyDescent="0.2">
      <c r="D3936" s="52"/>
    </row>
    <row r="3937" spans="4:4" x14ac:dyDescent="0.2">
      <c r="D3937" s="52"/>
    </row>
    <row r="3938" spans="4:4" x14ac:dyDescent="0.2">
      <c r="D3938" s="52"/>
    </row>
    <row r="3939" spans="4:4" x14ac:dyDescent="0.2">
      <c r="D3939" s="52"/>
    </row>
    <row r="3940" spans="4:4" x14ac:dyDescent="0.2">
      <c r="D3940" s="52"/>
    </row>
    <row r="3941" spans="4:4" x14ac:dyDescent="0.2">
      <c r="D3941" s="52"/>
    </row>
    <row r="3942" spans="4:4" x14ac:dyDescent="0.2">
      <c r="D3942" s="52"/>
    </row>
    <row r="3943" spans="4:4" x14ac:dyDescent="0.2">
      <c r="D3943" s="52"/>
    </row>
    <row r="3944" spans="4:4" x14ac:dyDescent="0.2">
      <c r="D3944" s="52"/>
    </row>
    <row r="3945" spans="4:4" x14ac:dyDescent="0.2">
      <c r="D3945" s="52"/>
    </row>
    <row r="3946" spans="4:4" x14ac:dyDescent="0.2">
      <c r="D3946" s="52"/>
    </row>
    <row r="3947" spans="4:4" x14ac:dyDescent="0.2">
      <c r="D3947" s="52"/>
    </row>
    <row r="3948" spans="4:4" x14ac:dyDescent="0.2">
      <c r="D3948" s="52"/>
    </row>
    <row r="3949" spans="4:4" x14ac:dyDescent="0.2">
      <c r="D3949" s="52"/>
    </row>
    <row r="3950" spans="4:4" x14ac:dyDescent="0.2">
      <c r="D3950" s="52"/>
    </row>
    <row r="3951" spans="4:4" x14ac:dyDescent="0.2">
      <c r="D3951" s="52"/>
    </row>
    <row r="3952" spans="4:4" x14ac:dyDescent="0.2">
      <c r="D3952" s="52"/>
    </row>
    <row r="3953" spans="4:4" x14ac:dyDescent="0.2">
      <c r="D3953" s="52"/>
    </row>
    <row r="3954" spans="4:4" x14ac:dyDescent="0.2">
      <c r="D3954" s="52"/>
    </row>
    <row r="3955" spans="4:4" x14ac:dyDescent="0.2">
      <c r="D3955" s="52"/>
    </row>
    <row r="3956" spans="4:4" x14ac:dyDescent="0.2">
      <c r="D3956" s="52"/>
    </row>
    <row r="3957" spans="4:4" x14ac:dyDescent="0.2">
      <c r="D3957" s="52"/>
    </row>
    <row r="3958" spans="4:4" x14ac:dyDescent="0.2">
      <c r="D3958" s="52"/>
    </row>
    <row r="3959" spans="4:4" x14ac:dyDescent="0.2">
      <c r="D3959" s="52"/>
    </row>
    <row r="3960" spans="4:4" x14ac:dyDescent="0.2">
      <c r="D3960" s="52"/>
    </row>
    <row r="3961" spans="4:4" x14ac:dyDescent="0.2">
      <c r="D3961" s="52"/>
    </row>
    <row r="3962" spans="4:4" x14ac:dyDescent="0.2">
      <c r="D3962" s="52"/>
    </row>
    <row r="3963" spans="4:4" x14ac:dyDescent="0.2">
      <c r="D3963" s="52"/>
    </row>
    <row r="3964" spans="4:4" x14ac:dyDescent="0.2">
      <c r="D3964" s="52"/>
    </row>
    <row r="3965" spans="4:4" x14ac:dyDescent="0.2">
      <c r="D3965" s="52"/>
    </row>
    <row r="3966" spans="4:4" x14ac:dyDescent="0.2">
      <c r="D3966" s="52"/>
    </row>
    <row r="3967" spans="4:4" x14ac:dyDescent="0.2">
      <c r="D3967" s="52"/>
    </row>
    <row r="3968" spans="4:4" x14ac:dyDescent="0.2">
      <c r="D3968" s="52"/>
    </row>
    <row r="3969" spans="4:4" x14ac:dyDescent="0.2">
      <c r="D3969" s="52"/>
    </row>
    <row r="3970" spans="4:4" x14ac:dyDescent="0.2">
      <c r="D3970" s="52"/>
    </row>
    <row r="3971" spans="4:4" x14ac:dyDescent="0.2">
      <c r="D3971" s="52"/>
    </row>
    <row r="3972" spans="4:4" x14ac:dyDescent="0.2">
      <c r="D3972" s="52"/>
    </row>
    <row r="3973" spans="4:4" x14ac:dyDescent="0.2">
      <c r="D3973" s="52"/>
    </row>
    <row r="3974" spans="4:4" x14ac:dyDescent="0.2">
      <c r="D3974" s="52"/>
    </row>
    <row r="3975" spans="4:4" x14ac:dyDescent="0.2">
      <c r="D3975" s="52"/>
    </row>
    <row r="3976" spans="4:4" x14ac:dyDescent="0.2">
      <c r="D3976" s="52"/>
    </row>
    <row r="3977" spans="4:4" x14ac:dyDescent="0.2">
      <c r="D3977" s="52"/>
    </row>
    <row r="3978" spans="4:4" x14ac:dyDescent="0.2">
      <c r="D3978" s="52"/>
    </row>
    <row r="3979" spans="4:4" x14ac:dyDescent="0.2">
      <c r="D3979" s="52"/>
    </row>
    <row r="3980" spans="4:4" x14ac:dyDescent="0.2">
      <c r="D3980" s="52"/>
    </row>
    <row r="3981" spans="4:4" x14ac:dyDescent="0.2">
      <c r="D3981" s="52"/>
    </row>
    <row r="3982" spans="4:4" x14ac:dyDescent="0.2">
      <c r="D3982" s="52"/>
    </row>
    <row r="3983" spans="4:4" x14ac:dyDescent="0.2">
      <c r="D3983" s="52"/>
    </row>
    <row r="3984" spans="4:4" x14ac:dyDescent="0.2">
      <c r="D3984" s="52"/>
    </row>
    <row r="3985" spans="4:4" x14ac:dyDescent="0.2">
      <c r="D3985" s="52"/>
    </row>
    <row r="3986" spans="4:4" x14ac:dyDescent="0.2">
      <c r="D3986" s="52"/>
    </row>
    <row r="3987" spans="4:4" x14ac:dyDescent="0.2">
      <c r="D3987" s="52"/>
    </row>
    <row r="3988" spans="4:4" x14ac:dyDescent="0.2">
      <c r="D3988" s="52"/>
    </row>
    <row r="3989" spans="4:4" x14ac:dyDescent="0.2">
      <c r="D3989" s="52"/>
    </row>
    <row r="3990" spans="4:4" x14ac:dyDescent="0.2">
      <c r="D3990" s="52"/>
    </row>
    <row r="3991" spans="4:4" x14ac:dyDescent="0.2">
      <c r="D3991" s="52"/>
    </row>
    <row r="3992" spans="4:4" x14ac:dyDescent="0.2">
      <c r="D3992" s="52"/>
    </row>
    <row r="3993" spans="4:4" x14ac:dyDescent="0.2">
      <c r="D3993" s="52"/>
    </row>
    <row r="3994" spans="4:4" x14ac:dyDescent="0.2">
      <c r="D3994" s="52"/>
    </row>
    <row r="3995" spans="4:4" x14ac:dyDescent="0.2">
      <c r="D3995" s="52"/>
    </row>
    <row r="3996" spans="4:4" x14ac:dyDescent="0.2">
      <c r="D3996" s="52"/>
    </row>
    <row r="3997" spans="4:4" x14ac:dyDescent="0.2">
      <c r="D3997" s="52"/>
    </row>
    <row r="3998" spans="4:4" x14ac:dyDescent="0.2">
      <c r="D3998" s="52"/>
    </row>
    <row r="3999" spans="4:4" x14ac:dyDescent="0.2">
      <c r="D3999" s="52"/>
    </row>
    <row r="4000" spans="4:4" x14ac:dyDescent="0.2">
      <c r="D4000" s="52"/>
    </row>
    <row r="4001" spans="4:4" x14ac:dyDescent="0.2">
      <c r="D4001" s="52"/>
    </row>
    <row r="4002" spans="4:4" x14ac:dyDescent="0.2">
      <c r="D4002" s="52"/>
    </row>
    <row r="4003" spans="4:4" x14ac:dyDescent="0.2">
      <c r="D4003" s="52"/>
    </row>
    <row r="4004" spans="4:4" x14ac:dyDescent="0.2">
      <c r="D4004" s="52"/>
    </row>
    <row r="4005" spans="4:4" x14ac:dyDescent="0.2">
      <c r="D4005" s="52"/>
    </row>
    <row r="4006" spans="4:4" x14ac:dyDescent="0.2">
      <c r="D4006" s="52"/>
    </row>
    <row r="4007" spans="4:4" x14ac:dyDescent="0.2">
      <c r="D4007" s="52"/>
    </row>
    <row r="4008" spans="4:4" x14ac:dyDescent="0.2">
      <c r="D4008" s="52"/>
    </row>
    <row r="4009" spans="4:4" x14ac:dyDescent="0.2">
      <c r="D4009" s="52"/>
    </row>
    <row r="4010" spans="4:4" x14ac:dyDescent="0.2">
      <c r="D4010" s="52"/>
    </row>
    <row r="4011" spans="4:4" x14ac:dyDescent="0.2">
      <c r="D4011" s="52"/>
    </row>
    <row r="4012" spans="4:4" x14ac:dyDescent="0.2">
      <c r="D4012" s="52"/>
    </row>
    <row r="4013" spans="4:4" x14ac:dyDescent="0.2">
      <c r="D4013" s="52"/>
    </row>
    <row r="4014" spans="4:4" x14ac:dyDescent="0.2">
      <c r="D4014" s="52"/>
    </row>
    <row r="4015" spans="4:4" x14ac:dyDescent="0.2">
      <c r="D4015" s="52"/>
    </row>
    <row r="4016" spans="4:4" x14ac:dyDescent="0.2">
      <c r="D4016" s="52"/>
    </row>
    <row r="4017" spans="4:4" x14ac:dyDescent="0.2">
      <c r="D4017" s="52"/>
    </row>
    <row r="4018" spans="4:4" x14ac:dyDescent="0.2">
      <c r="D4018" s="52"/>
    </row>
    <row r="4019" spans="4:4" x14ac:dyDescent="0.2">
      <c r="D4019" s="52"/>
    </row>
    <row r="4020" spans="4:4" x14ac:dyDescent="0.2">
      <c r="D4020" s="52"/>
    </row>
    <row r="4021" spans="4:4" x14ac:dyDescent="0.2">
      <c r="D4021" s="52"/>
    </row>
    <row r="4022" spans="4:4" x14ac:dyDescent="0.2">
      <c r="D4022" s="52"/>
    </row>
    <row r="4023" spans="4:4" x14ac:dyDescent="0.2">
      <c r="D4023" s="52"/>
    </row>
    <row r="4024" spans="4:4" x14ac:dyDescent="0.2">
      <c r="D4024" s="52"/>
    </row>
    <row r="4025" spans="4:4" x14ac:dyDescent="0.2">
      <c r="D4025" s="52"/>
    </row>
    <row r="4026" spans="4:4" x14ac:dyDescent="0.2">
      <c r="D4026" s="52"/>
    </row>
    <row r="4027" spans="4:4" x14ac:dyDescent="0.2">
      <c r="D4027" s="52"/>
    </row>
    <row r="4028" spans="4:4" x14ac:dyDescent="0.2">
      <c r="D4028" s="52"/>
    </row>
    <row r="4029" spans="4:4" x14ac:dyDescent="0.2">
      <c r="D4029" s="52"/>
    </row>
    <row r="4030" spans="4:4" x14ac:dyDescent="0.2">
      <c r="D4030" s="52"/>
    </row>
    <row r="4031" spans="4:4" x14ac:dyDescent="0.2">
      <c r="D4031" s="52"/>
    </row>
    <row r="4032" spans="4:4" x14ac:dyDescent="0.2">
      <c r="D4032" s="52"/>
    </row>
    <row r="4033" spans="4:4" x14ac:dyDescent="0.2">
      <c r="D4033" s="52"/>
    </row>
    <row r="4034" spans="4:4" x14ac:dyDescent="0.2">
      <c r="D4034" s="52"/>
    </row>
    <row r="4035" spans="4:4" x14ac:dyDescent="0.2">
      <c r="D4035" s="52"/>
    </row>
    <row r="4036" spans="4:4" x14ac:dyDescent="0.2">
      <c r="D4036" s="52"/>
    </row>
    <row r="4037" spans="4:4" x14ac:dyDescent="0.2">
      <c r="D4037" s="52"/>
    </row>
    <row r="4038" spans="4:4" x14ac:dyDescent="0.2">
      <c r="D4038" s="52"/>
    </row>
    <row r="4039" spans="4:4" x14ac:dyDescent="0.2">
      <c r="D4039" s="52"/>
    </row>
    <row r="4040" spans="4:4" x14ac:dyDescent="0.2">
      <c r="D4040" s="52"/>
    </row>
    <row r="4041" spans="4:4" x14ac:dyDescent="0.2">
      <c r="D4041" s="52"/>
    </row>
    <row r="4042" spans="4:4" x14ac:dyDescent="0.2">
      <c r="D4042" s="52"/>
    </row>
    <row r="4043" spans="4:4" x14ac:dyDescent="0.2">
      <c r="D4043" s="52"/>
    </row>
    <row r="4044" spans="4:4" x14ac:dyDescent="0.2">
      <c r="D4044" s="52"/>
    </row>
    <row r="4045" spans="4:4" x14ac:dyDescent="0.2">
      <c r="D4045" s="52"/>
    </row>
    <row r="4046" spans="4:4" x14ac:dyDescent="0.2">
      <c r="D4046" s="52"/>
    </row>
    <row r="4047" spans="4:4" x14ac:dyDescent="0.2">
      <c r="D4047" s="52"/>
    </row>
    <row r="4048" spans="4:4" x14ac:dyDescent="0.2">
      <c r="D4048" s="52"/>
    </row>
    <row r="4049" spans="4:4" x14ac:dyDescent="0.2">
      <c r="D4049" s="52"/>
    </row>
    <row r="4050" spans="4:4" x14ac:dyDescent="0.2">
      <c r="D4050" s="52"/>
    </row>
    <row r="4051" spans="4:4" x14ac:dyDescent="0.2">
      <c r="D4051" s="52"/>
    </row>
    <row r="4052" spans="4:4" x14ac:dyDescent="0.2">
      <c r="D4052" s="52"/>
    </row>
    <row r="4053" spans="4:4" x14ac:dyDescent="0.2">
      <c r="D4053" s="52"/>
    </row>
    <row r="4054" spans="4:4" x14ac:dyDescent="0.2">
      <c r="D4054" s="52"/>
    </row>
    <row r="4055" spans="4:4" x14ac:dyDescent="0.2">
      <c r="D4055" s="52"/>
    </row>
    <row r="4056" spans="4:4" x14ac:dyDescent="0.2">
      <c r="D4056" s="52"/>
    </row>
    <row r="4057" spans="4:4" x14ac:dyDescent="0.2">
      <c r="D4057" s="52"/>
    </row>
    <row r="4058" spans="4:4" x14ac:dyDescent="0.2">
      <c r="D4058" s="52"/>
    </row>
    <row r="4059" spans="4:4" x14ac:dyDescent="0.2">
      <c r="D4059" s="52"/>
    </row>
    <row r="4060" spans="4:4" x14ac:dyDescent="0.2">
      <c r="D4060" s="52"/>
    </row>
    <row r="4061" spans="4:4" x14ac:dyDescent="0.2">
      <c r="D4061" s="52"/>
    </row>
    <row r="4062" spans="4:4" x14ac:dyDescent="0.2">
      <c r="D4062" s="52"/>
    </row>
    <row r="4063" spans="4:4" x14ac:dyDescent="0.2">
      <c r="D4063" s="52"/>
    </row>
    <row r="4064" spans="4:4" x14ac:dyDescent="0.2">
      <c r="D4064" s="52"/>
    </row>
    <row r="4065" spans="4:4" x14ac:dyDescent="0.2">
      <c r="D4065" s="52"/>
    </row>
    <row r="4066" spans="4:4" x14ac:dyDescent="0.2">
      <c r="D4066" s="52"/>
    </row>
    <row r="4067" spans="4:4" x14ac:dyDescent="0.2">
      <c r="D4067" s="52"/>
    </row>
    <row r="4068" spans="4:4" x14ac:dyDescent="0.2">
      <c r="D4068" s="52"/>
    </row>
    <row r="4069" spans="4:4" x14ac:dyDescent="0.2">
      <c r="D4069" s="52"/>
    </row>
    <row r="4070" spans="4:4" x14ac:dyDescent="0.2">
      <c r="D4070" s="52"/>
    </row>
    <row r="4071" spans="4:4" x14ac:dyDescent="0.2">
      <c r="D4071" s="52"/>
    </row>
    <row r="4072" spans="4:4" x14ac:dyDescent="0.2">
      <c r="D4072" s="52"/>
    </row>
    <row r="4073" spans="4:4" x14ac:dyDescent="0.2">
      <c r="D4073" s="52"/>
    </row>
    <row r="4074" spans="4:4" x14ac:dyDescent="0.2">
      <c r="D4074" s="52"/>
    </row>
    <row r="4075" spans="4:4" x14ac:dyDescent="0.2">
      <c r="D4075" s="52"/>
    </row>
    <row r="4076" spans="4:4" x14ac:dyDescent="0.2">
      <c r="D4076" s="52"/>
    </row>
    <row r="4077" spans="4:4" x14ac:dyDescent="0.2">
      <c r="D4077" s="52"/>
    </row>
    <row r="4078" spans="4:4" x14ac:dyDescent="0.2">
      <c r="D4078" s="52"/>
    </row>
    <row r="4079" spans="4:4" x14ac:dyDescent="0.2">
      <c r="D4079" s="52"/>
    </row>
    <row r="4080" spans="4:4" x14ac:dyDescent="0.2">
      <c r="D4080" s="52"/>
    </row>
    <row r="4081" spans="4:4" x14ac:dyDescent="0.2">
      <c r="D4081" s="52"/>
    </row>
    <row r="4082" spans="4:4" x14ac:dyDescent="0.2">
      <c r="D4082" s="52"/>
    </row>
    <row r="4083" spans="4:4" x14ac:dyDescent="0.2">
      <c r="D4083" s="52"/>
    </row>
    <row r="4084" spans="4:4" x14ac:dyDescent="0.2">
      <c r="D4084" s="52"/>
    </row>
    <row r="4085" spans="4:4" x14ac:dyDescent="0.2">
      <c r="D4085" s="52"/>
    </row>
    <row r="4086" spans="4:4" x14ac:dyDescent="0.2">
      <c r="D4086" s="52"/>
    </row>
    <row r="4087" spans="4:4" x14ac:dyDescent="0.2">
      <c r="D4087" s="52"/>
    </row>
    <row r="4088" spans="4:4" x14ac:dyDescent="0.2">
      <c r="D4088" s="52"/>
    </row>
    <row r="4089" spans="4:4" x14ac:dyDescent="0.2">
      <c r="D4089" s="52"/>
    </row>
    <row r="4090" spans="4:4" x14ac:dyDescent="0.2">
      <c r="D4090" s="52"/>
    </row>
    <row r="4091" spans="4:4" x14ac:dyDescent="0.2">
      <c r="D4091" s="52"/>
    </row>
    <row r="4092" spans="4:4" x14ac:dyDescent="0.2">
      <c r="D4092" s="52"/>
    </row>
    <row r="4093" spans="4:4" x14ac:dyDescent="0.2">
      <c r="D4093" s="52"/>
    </row>
    <row r="4094" spans="4:4" x14ac:dyDescent="0.2">
      <c r="D4094" s="52"/>
    </row>
    <row r="4095" spans="4:4" x14ac:dyDescent="0.2">
      <c r="D4095" s="52"/>
    </row>
    <row r="4096" spans="4:4" x14ac:dyDescent="0.2">
      <c r="D4096" s="52"/>
    </row>
    <row r="4097" spans="4:4" x14ac:dyDescent="0.2">
      <c r="D4097" s="52"/>
    </row>
    <row r="4098" spans="4:4" x14ac:dyDescent="0.2">
      <c r="D4098" s="52"/>
    </row>
    <row r="4099" spans="4:4" x14ac:dyDescent="0.2">
      <c r="D4099" s="52"/>
    </row>
    <row r="4100" spans="4:4" x14ac:dyDescent="0.2">
      <c r="D4100" s="52"/>
    </row>
    <row r="4101" spans="4:4" x14ac:dyDescent="0.2">
      <c r="D4101" s="52"/>
    </row>
    <row r="4102" spans="4:4" x14ac:dyDescent="0.2">
      <c r="D4102" s="52"/>
    </row>
    <row r="4103" spans="4:4" x14ac:dyDescent="0.2">
      <c r="D4103" s="52"/>
    </row>
    <row r="4104" spans="4:4" x14ac:dyDescent="0.2">
      <c r="D4104" s="52"/>
    </row>
    <row r="4105" spans="4:4" x14ac:dyDescent="0.2">
      <c r="D4105" s="52"/>
    </row>
    <row r="4106" spans="4:4" x14ac:dyDescent="0.2">
      <c r="D4106" s="52"/>
    </row>
    <row r="4107" spans="4:4" x14ac:dyDescent="0.2">
      <c r="D4107" s="52"/>
    </row>
    <row r="4108" spans="4:4" x14ac:dyDescent="0.2">
      <c r="D4108" s="52"/>
    </row>
    <row r="4109" spans="4:4" x14ac:dyDescent="0.2">
      <c r="D4109" s="52"/>
    </row>
    <row r="4110" spans="4:4" x14ac:dyDescent="0.2">
      <c r="D4110" s="52"/>
    </row>
    <row r="4111" spans="4:4" x14ac:dyDescent="0.2">
      <c r="D4111" s="52"/>
    </row>
    <row r="4112" spans="4:4" x14ac:dyDescent="0.2">
      <c r="D4112" s="52"/>
    </row>
    <row r="4113" spans="4:4" x14ac:dyDescent="0.2">
      <c r="D4113" s="52"/>
    </row>
    <row r="4114" spans="4:4" x14ac:dyDescent="0.2">
      <c r="D4114" s="52"/>
    </row>
    <row r="4115" spans="4:4" x14ac:dyDescent="0.2">
      <c r="D4115" s="52"/>
    </row>
    <row r="4116" spans="4:4" x14ac:dyDescent="0.2">
      <c r="D4116" s="52"/>
    </row>
    <row r="4117" spans="4:4" x14ac:dyDescent="0.2">
      <c r="D4117" s="52"/>
    </row>
    <row r="4118" spans="4:4" x14ac:dyDescent="0.2">
      <c r="D4118" s="52"/>
    </row>
    <row r="4119" spans="4:4" x14ac:dyDescent="0.2">
      <c r="D4119" s="52"/>
    </row>
    <row r="4120" spans="4:4" x14ac:dyDescent="0.2">
      <c r="D4120" s="52"/>
    </row>
    <row r="4121" spans="4:4" x14ac:dyDescent="0.2">
      <c r="D4121" s="52"/>
    </row>
    <row r="4122" spans="4:4" x14ac:dyDescent="0.2">
      <c r="D4122" s="52"/>
    </row>
    <row r="4123" spans="4:4" x14ac:dyDescent="0.2">
      <c r="D4123" s="52"/>
    </row>
    <row r="4124" spans="4:4" x14ac:dyDescent="0.2">
      <c r="D4124" s="52"/>
    </row>
    <row r="4125" spans="4:4" x14ac:dyDescent="0.2">
      <c r="D4125" s="52"/>
    </row>
    <row r="4126" spans="4:4" x14ac:dyDescent="0.2">
      <c r="D4126" s="52"/>
    </row>
    <row r="4127" spans="4:4" x14ac:dyDescent="0.2">
      <c r="D4127" s="52"/>
    </row>
    <row r="4128" spans="4:4" x14ac:dyDescent="0.2">
      <c r="D4128" s="52"/>
    </row>
    <row r="4129" spans="4:4" x14ac:dyDescent="0.2">
      <c r="D4129" s="52"/>
    </row>
    <row r="4130" spans="4:4" x14ac:dyDescent="0.2">
      <c r="D4130" s="52"/>
    </row>
    <row r="4131" spans="4:4" x14ac:dyDescent="0.2">
      <c r="D4131" s="52"/>
    </row>
    <row r="4132" spans="4:4" x14ac:dyDescent="0.2">
      <c r="D4132" s="52"/>
    </row>
    <row r="4133" spans="4:4" x14ac:dyDescent="0.2">
      <c r="D4133" s="52"/>
    </row>
    <row r="4134" spans="4:4" x14ac:dyDescent="0.2">
      <c r="D4134" s="52"/>
    </row>
    <row r="4135" spans="4:4" x14ac:dyDescent="0.2">
      <c r="D4135" s="52"/>
    </row>
    <row r="4136" spans="4:4" x14ac:dyDescent="0.2">
      <c r="D4136" s="52"/>
    </row>
    <row r="4137" spans="4:4" x14ac:dyDescent="0.2">
      <c r="D4137" s="52"/>
    </row>
    <row r="4138" spans="4:4" x14ac:dyDescent="0.2">
      <c r="D4138" s="52"/>
    </row>
    <row r="4139" spans="4:4" x14ac:dyDescent="0.2">
      <c r="D4139" s="52"/>
    </row>
    <row r="4140" spans="4:4" x14ac:dyDescent="0.2">
      <c r="D4140" s="52"/>
    </row>
    <row r="4141" spans="4:4" x14ac:dyDescent="0.2">
      <c r="D4141" s="52"/>
    </row>
    <row r="4142" spans="4:4" x14ac:dyDescent="0.2">
      <c r="D4142" s="52"/>
    </row>
    <row r="4143" spans="4:4" x14ac:dyDescent="0.2">
      <c r="D4143" s="52"/>
    </row>
    <row r="4144" spans="4:4" x14ac:dyDescent="0.2">
      <c r="D4144" s="52"/>
    </row>
    <row r="4145" spans="4:4" x14ac:dyDescent="0.2">
      <c r="D4145" s="52"/>
    </row>
    <row r="4146" spans="4:4" x14ac:dyDescent="0.2">
      <c r="D4146" s="52"/>
    </row>
    <row r="4147" spans="4:4" x14ac:dyDescent="0.2">
      <c r="D4147" s="52"/>
    </row>
    <row r="4148" spans="4:4" x14ac:dyDescent="0.2">
      <c r="D4148" s="52"/>
    </row>
    <row r="4149" spans="4:4" x14ac:dyDescent="0.2">
      <c r="D4149" s="52"/>
    </row>
    <row r="4150" spans="4:4" x14ac:dyDescent="0.2">
      <c r="D4150" s="52"/>
    </row>
    <row r="4151" spans="4:4" x14ac:dyDescent="0.2">
      <c r="D4151" s="52"/>
    </row>
    <row r="4152" spans="4:4" x14ac:dyDescent="0.2">
      <c r="D4152" s="52"/>
    </row>
    <row r="4153" spans="4:4" x14ac:dyDescent="0.2">
      <c r="D4153" s="52"/>
    </row>
    <row r="4154" spans="4:4" x14ac:dyDescent="0.2">
      <c r="D4154" s="52"/>
    </row>
    <row r="4155" spans="4:4" x14ac:dyDescent="0.2">
      <c r="D4155" s="52"/>
    </row>
    <row r="4156" spans="4:4" x14ac:dyDescent="0.2">
      <c r="D4156" s="52"/>
    </row>
    <row r="4157" spans="4:4" x14ac:dyDescent="0.2">
      <c r="D4157" s="52"/>
    </row>
    <row r="4158" spans="4:4" x14ac:dyDescent="0.2">
      <c r="D4158" s="52"/>
    </row>
    <row r="4159" spans="4:4" x14ac:dyDescent="0.2">
      <c r="D4159" s="52"/>
    </row>
    <row r="4160" spans="4:4" x14ac:dyDescent="0.2">
      <c r="D4160" s="52"/>
    </row>
    <row r="4161" spans="4:4" x14ac:dyDescent="0.2">
      <c r="D4161" s="52"/>
    </row>
    <row r="4162" spans="4:4" x14ac:dyDescent="0.2">
      <c r="D4162" s="52"/>
    </row>
    <row r="4163" spans="4:4" x14ac:dyDescent="0.2">
      <c r="D4163" s="52"/>
    </row>
    <row r="4164" spans="4:4" x14ac:dyDescent="0.2">
      <c r="D4164" s="52"/>
    </row>
    <row r="4165" spans="4:4" x14ac:dyDescent="0.2">
      <c r="D4165" s="52"/>
    </row>
    <row r="4166" spans="4:4" x14ac:dyDescent="0.2">
      <c r="D4166" s="52"/>
    </row>
    <row r="4167" spans="4:4" x14ac:dyDescent="0.2">
      <c r="D4167" s="52"/>
    </row>
    <row r="4168" spans="4:4" x14ac:dyDescent="0.2">
      <c r="D4168" s="52"/>
    </row>
    <row r="4169" spans="4:4" x14ac:dyDescent="0.2">
      <c r="D4169" s="52"/>
    </row>
    <row r="4170" spans="4:4" x14ac:dyDescent="0.2">
      <c r="D4170" s="52"/>
    </row>
    <row r="4171" spans="4:4" x14ac:dyDescent="0.2">
      <c r="D4171" s="52"/>
    </row>
    <row r="4172" spans="4:4" x14ac:dyDescent="0.2">
      <c r="D4172" s="52"/>
    </row>
    <row r="4173" spans="4:4" x14ac:dyDescent="0.2">
      <c r="D4173" s="52"/>
    </row>
    <row r="4174" spans="4:4" x14ac:dyDescent="0.2">
      <c r="D4174" s="52"/>
    </row>
    <row r="4175" spans="4:4" x14ac:dyDescent="0.2">
      <c r="D4175" s="52"/>
    </row>
    <row r="4176" spans="4:4" x14ac:dyDescent="0.2">
      <c r="D4176" s="52"/>
    </row>
    <row r="4177" spans="4:4" x14ac:dyDescent="0.2">
      <c r="D4177" s="52"/>
    </row>
    <row r="4178" spans="4:4" x14ac:dyDescent="0.2">
      <c r="D4178" s="52"/>
    </row>
    <row r="4179" spans="4:4" x14ac:dyDescent="0.2">
      <c r="D4179" s="52"/>
    </row>
    <row r="4180" spans="4:4" x14ac:dyDescent="0.2">
      <c r="D4180" s="52"/>
    </row>
    <row r="4181" spans="4:4" x14ac:dyDescent="0.2">
      <c r="D4181" s="52"/>
    </row>
    <row r="4182" spans="4:4" x14ac:dyDescent="0.2">
      <c r="D4182" s="52"/>
    </row>
    <row r="4183" spans="4:4" x14ac:dyDescent="0.2">
      <c r="D4183" s="52"/>
    </row>
    <row r="4184" spans="4:4" x14ac:dyDescent="0.2">
      <c r="D4184" s="52"/>
    </row>
    <row r="4185" spans="4:4" x14ac:dyDescent="0.2">
      <c r="D4185" s="52"/>
    </row>
    <row r="4186" spans="4:4" x14ac:dyDescent="0.2">
      <c r="D4186" s="52"/>
    </row>
    <row r="4187" spans="4:4" x14ac:dyDescent="0.2">
      <c r="D4187" s="52"/>
    </row>
    <row r="4188" spans="4:4" x14ac:dyDescent="0.2">
      <c r="D4188" s="52"/>
    </row>
    <row r="4189" spans="4:4" x14ac:dyDescent="0.2">
      <c r="D4189" s="52"/>
    </row>
    <row r="4190" spans="4:4" x14ac:dyDescent="0.2">
      <c r="D4190" s="52"/>
    </row>
    <row r="4191" spans="4:4" x14ac:dyDescent="0.2">
      <c r="D4191" s="52"/>
    </row>
    <row r="4192" spans="4:4" x14ac:dyDescent="0.2">
      <c r="D4192" s="52"/>
    </row>
    <row r="4193" spans="4:4" x14ac:dyDescent="0.2">
      <c r="D4193" s="52"/>
    </row>
    <row r="4194" spans="4:4" x14ac:dyDescent="0.2">
      <c r="D4194" s="52"/>
    </row>
    <row r="4195" spans="4:4" x14ac:dyDescent="0.2">
      <c r="D4195" s="52"/>
    </row>
    <row r="4196" spans="4:4" x14ac:dyDescent="0.2">
      <c r="D4196" s="52"/>
    </row>
    <row r="4197" spans="4:4" x14ac:dyDescent="0.2">
      <c r="D4197" s="52"/>
    </row>
    <row r="4198" spans="4:4" x14ac:dyDescent="0.2">
      <c r="D4198" s="52"/>
    </row>
    <row r="4199" spans="4:4" x14ac:dyDescent="0.2">
      <c r="D4199" s="52"/>
    </row>
    <row r="4200" spans="4:4" x14ac:dyDescent="0.2">
      <c r="D4200" s="52"/>
    </row>
    <row r="4201" spans="4:4" x14ac:dyDescent="0.2">
      <c r="D4201" s="52"/>
    </row>
    <row r="4202" spans="4:4" x14ac:dyDescent="0.2">
      <c r="D4202" s="52"/>
    </row>
    <row r="4203" spans="4:4" x14ac:dyDescent="0.2">
      <c r="D4203" s="52"/>
    </row>
    <row r="4204" spans="4:4" x14ac:dyDescent="0.2">
      <c r="D4204" s="52"/>
    </row>
    <row r="4205" spans="4:4" x14ac:dyDescent="0.2">
      <c r="D4205" s="52"/>
    </row>
    <row r="4206" spans="4:4" x14ac:dyDescent="0.2">
      <c r="D4206" s="52"/>
    </row>
    <row r="4207" spans="4:4" x14ac:dyDescent="0.2">
      <c r="D4207" s="52"/>
    </row>
    <row r="4208" spans="4:4" x14ac:dyDescent="0.2">
      <c r="D4208" s="52"/>
    </row>
    <row r="4209" spans="4:4" x14ac:dyDescent="0.2">
      <c r="D4209" s="52"/>
    </row>
    <row r="4210" spans="4:4" x14ac:dyDescent="0.2">
      <c r="D4210" s="52"/>
    </row>
    <row r="4211" spans="4:4" x14ac:dyDescent="0.2">
      <c r="D4211" s="52"/>
    </row>
    <row r="4212" spans="4:4" x14ac:dyDescent="0.2">
      <c r="D4212" s="52"/>
    </row>
    <row r="4213" spans="4:4" x14ac:dyDescent="0.2">
      <c r="D4213" s="52"/>
    </row>
    <row r="4214" spans="4:4" x14ac:dyDescent="0.2">
      <c r="D4214" s="52"/>
    </row>
    <row r="4215" spans="4:4" x14ac:dyDescent="0.2">
      <c r="D4215" s="52"/>
    </row>
    <row r="4216" spans="4:4" x14ac:dyDescent="0.2">
      <c r="D4216" s="52"/>
    </row>
    <row r="4217" spans="4:4" x14ac:dyDescent="0.2">
      <c r="D4217" s="52"/>
    </row>
    <row r="4218" spans="4:4" x14ac:dyDescent="0.2">
      <c r="D4218" s="52"/>
    </row>
    <row r="4219" spans="4:4" x14ac:dyDescent="0.2">
      <c r="D4219" s="52"/>
    </row>
    <row r="4220" spans="4:4" x14ac:dyDescent="0.2">
      <c r="D4220" s="52"/>
    </row>
    <row r="4221" spans="4:4" x14ac:dyDescent="0.2">
      <c r="D4221" s="52"/>
    </row>
    <row r="4222" spans="4:4" x14ac:dyDescent="0.2">
      <c r="D4222" s="52"/>
    </row>
    <row r="4223" spans="4:4" x14ac:dyDescent="0.2">
      <c r="D4223" s="52"/>
    </row>
    <row r="4224" spans="4:4" x14ac:dyDescent="0.2">
      <c r="D4224" s="52"/>
    </row>
    <row r="4225" spans="4:4" x14ac:dyDescent="0.2">
      <c r="D4225" s="52"/>
    </row>
    <row r="4226" spans="4:4" x14ac:dyDescent="0.2">
      <c r="D4226" s="52"/>
    </row>
    <row r="4227" spans="4:4" x14ac:dyDescent="0.2">
      <c r="D4227" s="52"/>
    </row>
    <row r="4228" spans="4:4" x14ac:dyDescent="0.2">
      <c r="D4228" s="52"/>
    </row>
    <row r="4229" spans="4:4" x14ac:dyDescent="0.2">
      <c r="D4229" s="52"/>
    </row>
    <row r="4230" spans="4:4" x14ac:dyDescent="0.2">
      <c r="D4230" s="52"/>
    </row>
    <row r="4231" spans="4:4" x14ac:dyDescent="0.2">
      <c r="D4231" s="52"/>
    </row>
    <row r="4232" spans="4:4" x14ac:dyDescent="0.2">
      <c r="D4232" s="52"/>
    </row>
    <row r="4233" spans="4:4" x14ac:dyDescent="0.2">
      <c r="D4233" s="52"/>
    </row>
    <row r="4234" spans="4:4" x14ac:dyDescent="0.2">
      <c r="D4234" s="52"/>
    </row>
    <row r="4235" spans="4:4" x14ac:dyDescent="0.2">
      <c r="D4235" s="52"/>
    </row>
    <row r="4236" spans="4:4" x14ac:dyDescent="0.2">
      <c r="D4236" s="52"/>
    </row>
    <row r="4237" spans="4:4" x14ac:dyDescent="0.2">
      <c r="D4237" s="52"/>
    </row>
    <row r="4238" spans="4:4" x14ac:dyDescent="0.2">
      <c r="D4238" s="52"/>
    </row>
    <row r="4239" spans="4:4" x14ac:dyDescent="0.2">
      <c r="D4239" s="52"/>
    </row>
    <row r="4240" spans="4:4" x14ac:dyDescent="0.2">
      <c r="D4240" s="52"/>
    </row>
    <row r="4241" spans="4:4" x14ac:dyDescent="0.2">
      <c r="D4241" s="52"/>
    </row>
    <row r="4242" spans="4:4" x14ac:dyDescent="0.2">
      <c r="D4242" s="52"/>
    </row>
    <row r="4243" spans="4:4" x14ac:dyDescent="0.2">
      <c r="D4243" s="52"/>
    </row>
    <row r="4244" spans="4:4" x14ac:dyDescent="0.2">
      <c r="D4244" s="52"/>
    </row>
    <row r="4245" spans="4:4" x14ac:dyDescent="0.2">
      <c r="D4245" s="52"/>
    </row>
    <row r="4246" spans="4:4" x14ac:dyDescent="0.2">
      <c r="D4246" s="52"/>
    </row>
    <row r="4247" spans="4:4" x14ac:dyDescent="0.2">
      <c r="D4247" s="52"/>
    </row>
    <row r="4248" spans="4:4" x14ac:dyDescent="0.2">
      <c r="D4248" s="52"/>
    </row>
    <row r="4249" spans="4:4" x14ac:dyDescent="0.2">
      <c r="D4249" s="52"/>
    </row>
    <row r="4250" spans="4:4" x14ac:dyDescent="0.2">
      <c r="D4250" s="52"/>
    </row>
    <row r="4251" spans="4:4" x14ac:dyDescent="0.2">
      <c r="D4251" s="52"/>
    </row>
    <row r="4252" spans="4:4" x14ac:dyDescent="0.2">
      <c r="D4252" s="52"/>
    </row>
    <row r="4253" spans="4:4" x14ac:dyDescent="0.2">
      <c r="D4253" s="52"/>
    </row>
    <row r="4254" spans="4:4" x14ac:dyDescent="0.2">
      <c r="D4254" s="52"/>
    </row>
    <row r="4255" spans="4:4" x14ac:dyDescent="0.2">
      <c r="D4255" s="52"/>
    </row>
    <row r="4256" spans="4:4" x14ac:dyDescent="0.2">
      <c r="D4256" s="52"/>
    </row>
    <row r="4257" spans="4:4" x14ac:dyDescent="0.2">
      <c r="D4257" s="52"/>
    </row>
    <row r="4258" spans="4:4" x14ac:dyDescent="0.2">
      <c r="D4258" s="52"/>
    </row>
    <row r="4259" spans="4:4" x14ac:dyDescent="0.2">
      <c r="D4259" s="52"/>
    </row>
    <row r="4260" spans="4:4" x14ac:dyDescent="0.2">
      <c r="D4260" s="52"/>
    </row>
    <row r="4261" spans="4:4" x14ac:dyDescent="0.2">
      <c r="D4261" s="52"/>
    </row>
    <row r="4262" spans="4:4" x14ac:dyDescent="0.2">
      <c r="D4262" s="52"/>
    </row>
    <row r="4263" spans="4:4" x14ac:dyDescent="0.2">
      <c r="D4263" s="52"/>
    </row>
    <row r="4264" spans="4:4" x14ac:dyDescent="0.2">
      <c r="D4264" s="52"/>
    </row>
    <row r="4265" spans="4:4" x14ac:dyDescent="0.2">
      <c r="D4265" s="52"/>
    </row>
    <row r="4266" spans="4:4" x14ac:dyDescent="0.2">
      <c r="D4266" s="52"/>
    </row>
    <row r="4267" spans="4:4" x14ac:dyDescent="0.2">
      <c r="D4267" s="52"/>
    </row>
    <row r="4268" spans="4:4" x14ac:dyDescent="0.2">
      <c r="D4268" s="52"/>
    </row>
    <row r="4269" spans="4:4" x14ac:dyDescent="0.2">
      <c r="D4269" s="52"/>
    </row>
    <row r="4270" spans="4:4" x14ac:dyDescent="0.2">
      <c r="D4270" s="52"/>
    </row>
    <row r="4271" spans="4:4" x14ac:dyDescent="0.2">
      <c r="D4271" s="52"/>
    </row>
    <row r="4272" spans="4:4" x14ac:dyDescent="0.2">
      <c r="D4272" s="52"/>
    </row>
    <row r="4273" spans="4:4" x14ac:dyDescent="0.2">
      <c r="D4273" s="52"/>
    </row>
    <row r="4274" spans="4:4" x14ac:dyDescent="0.2">
      <c r="D4274" s="52"/>
    </row>
    <row r="4275" spans="4:4" x14ac:dyDescent="0.2">
      <c r="D4275" s="52"/>
    </row>
    <row r="4276" spans="4:4" x14ac:dyDescent="0.2">
      <c r="D4276" s="52"/>
    </row>
    <row r="4277" spans="4:4" x14ac:dyDescent="0.2">
      <c r="D4277" s="52"/>
    </row>
    <row r="4278" spans="4:4" x14ac:dyDescent="0.2">
      <c r="D4278" s="52"/>
    </row>
    <row r="4279" spans="4:4" x14ac:dyDescent="0.2">
      <c r="D4279" s="52"/>
    </row>
    <row r="4280" spans="4:4" x14ac:dyDescent="0.2">
      <c r="D4280" s="52"/>
    </row>
    <row r="4281" spans="4:4" x14ac:dyDescent="0.2">
      <c r="D4281" s="52"/>
    </row>
    <row r="4282" spans="4:4" x14ac:dyDescent="0.2">
      <c r="D4282" s="52"/>
    </row>
    <row r="4283" spans="4:4" x14ac:dyDescent="0.2">
      <c r="D4283" s="52"/>
    </row>
    <row r="4284" spans="4:4" x14ac:dyDescent="0.2">
      <c r="D4284" s="52"/>
    </row>
    <row r="4285" spans="4:4" x14ac:dyDescent="0.2">
      <c r="D4285" s="52"/>
    </row>
    <row r="4286" spans="4:4" x14ac:dyDescent="0.2">
      <c r="D4286" s="52"/>
    </row>
    <row r="4287" spans="4:4" x14ac:dyDescent="0.2">
      <c r="D4287" s="52"/>
    </row>
    <row r="4288" spans="4:4" x14ac:dyDescent="0.2">
      <c r="D4288" s="52"/>
    </row>
    <row r="4289" spans="4:4" x14ac:dyDescent="0.2">
      <c r="D4289" s="52"/>
    </row>
    <row r="4290" spans="4:4" x14ac:dyDescent="0.2">
      <c r="D4290" s="52"/>
    </row>
    <row r="4291" spans="4:4" x14ac:dyDescent="0.2">
      <c r="D4291" s="52"/>
    </row>
    <row r="4292" spans="4:4" x14ac:dyDescent="0.2">
      <c r="D4292" s="52"/>
    </row>
    <row r="4293" spans="4:4" x14ac:dyDescent="0.2">
      <c r="D4293" s="52"/>
    </row>
    <row r="4294" spans="4:4" x14ac:dyDescent="0.2">
      <c r="D4294" s="52"/>
    </row>
    <row r="4295" spans="4:4" x14ac:dyDescent="0.2">
      <c r="D4295" s="52"/>
    </row>
    <row r="4296" spans="4:4" x14ac:dyDescent="0.2">
      <c r="D4296" s="52"/>
    </row>
    <row r="4297" spans="4:4" x14ac:dyDescent="0.2">
      <c r="D4297" s="52"/>
    </row>
    <row r="4298" spans="4:4" x14ac:dyDescent="0.2">
      <c r="D4298" s="52"/>
    </row>
    <row r="4299" spans="4:4" x14ac:dyDescent="0.2">
      <c r="D4299" s="52"/>
    </row>
    <row r="4300" spans="4:4" x14ac:dyDescent="0.2">
      <c r="D4300" s="52"/>
    </row>
    <row r="4301" spans="4:4" x14ac:dyDescent="0.2">
      <c r="D4301" s="52"/>
    </row>
    <row r="4302" spans="4:4" x14ac:dyDescent="0.2">
      <c r="D4302" s="52"/>
    </row>
    <row r="4303" spans="4:4" x14ac:dyDescent="0.2">
      <c r="D4303" s="52"/>
    </row>
    <row r="4304" spans="4:4" x14ac:dyDescent="0.2">
      <c r="D4304" s="52"/>
    </row>
    <row r="4305" spans="4:4" x14ac:dyDescent="0.2">
      <c r="D4305" s="52"/>
    </row>
    <row r="4306" spans="4:4" x14ac:dyDescent="0.2">
      <c r="D4306" s="52"/>
    </row>
    <row r="4307" spans="4:4" x14ac:dyDescent="0.2">
      <c r="D4307" s="52"/>
    </row>
    <row r="4308" spans="4:4" x14ac:dyDescent="0.2">
      <c r="D4308" s="52"/>
    </row>
    <row r="4309" spans="4:4" x14ac:dyDescent="0.2">
      <c r="D4309" s="52"/>
    </row>
    <row r="4310" spans="4:4" x14ac:dyDescent="0.2">
      <c r="D4310" s="52"/>
    </row>
    <row r="4311" spans="4:4" x14ac:dyDescent="0.2">
      <c r="D4311" s="52"/>
    </row>
    <row r="4312" spans="4:4" x14ac:dyDescent="0.2">
      <c r="D4312" s="52"/>
    </row>
    <row r="4313" spans="4:4" x14ac:dyDescent="0.2">
      <c r="D4313" s="52"/>
    </row>
    <row r="4314" spans="4:4" x14ac:dyDescent="0.2">
      <c r="D4314" s="52"/>
    </row>
    <row r="4315" spans="4:4" x14ac:dyDescent="0.2">
      <c r="D4315" s="52"/>
    </row>
    <row r="4316" spans="4:4" x14ac:dyDescent="0.2">
      <c r="D4316" s="52"/>
    </row>
    <row r="4317" spans="4:4" x14ac:dyDescent="0.2">
      <c r="D4317" s="52"/>
    </row>
    <row r="4318" spans="4:4" x14ac:dyDescent="0.2">
      <c r="D4318" s="52"/>
    </row>
    <row r="4319" spans="4:4" x14ac:dyDescent="0.2">
      <c r="D4319" s="52"/>
    </row>
    <row r="4320" spans="4:4" x14ac:dyDescent="0.2">
      <c r="D4320" s="52"/>
    </row>
    <row r="4321" spans="4:4" x14ac:dyDescent="0.2">
      <c r="D4321" s="52"/>
    </row>
    <row r="4322" spans="4:4" x14ac:dyDescent="0.2">
      <c r="D4322" s="52"/>
    </row>
    <row r="4323" spans="4:4" x14ac:dyDescent="0.2">
      <c r="D4323" s="52"/>
    </row>
    <row r="4324" spans="4:4" x14ac:dyDescent="0.2">
      <c r="D4324" s="52"/>
    </row>
    <row r="4325" spans="4:4" x14ac:dyDescent="0.2">
      <c r="D4325" s="52"/>
    </row>
    <row r="4326" spans="4:4" x14ac:dyDescent="0.2">
      <c r="D4326" s="52"/>
    </row>
    <row r="4327" spans="4:4" x14ac:dyDescent="0.2">
      <c r="D4327" s="52"/>
    </row>
    <row r="4328" spans="4:4" x14ac:dyDescent="0.2">
      <c r="D4328" s="52"/>
    </row>
    <row r="4329" spans="4:4" x14ac:dyDescent="0.2">
      <c r="D4329" s="52"/>
    </row>
    <row r="4330" spans="4:4" x14ac:dyDescent="0.2">
      <c r="D4330" s="52"/>
    </row>
    <row r="4331" spans="4:4" x14ac:dyDescent="0.2">
      <c r="D4331" s="52"/>
    </row>
    <row r="4332" spans="4:4" x14ac:dyDescent="0.2">
      <c r="D4332" s="52"/>
    </row>
    <row r="4333" spans="4:4" x14ac:dyDescent="0.2">
      <c r="D4333" s="52"/>
    </row>
    <row r="4334" spans="4:4" x14ac:dyDescent="0.2">
      <c r="D4334" s="52"/>
    </row>
    <row r="4335" spans="4:4" x14ac:dyDescent="0.2">
      <c r="D4335" s="52"/>
    </row>
    <row r="4336" spans="4:4" x14ac:dyDescent="0.2">
      <c r="D4336" s="52"/>
    </row>
    <row r="4337" spans="4:4" x14ac:dyDescent="0.2">
      <c r="D4337" s="52"/>
    </row>
    <row r="4338" spans="4:4" x14ac:dyDescent="0.2">
      <c r="D4338" s="52"/>
    </row>
    <row r="4339" spans="4:4" x14ac:dyDescent="0.2">
      <c r="D4339" s="52"/>
    </row>
    <row r="4340" spans="4:4" x14ac:dyDescent="0.2">
      <c r="D4340" s="52"/>
    </row>
    <row r="4341" spans="4:4" x14ac:dyDescent="0.2">
      <c r="D4341" s="52"/>
    </row>
    <row r="4342" spans="4:4" x14ac:dyDescent="0.2">
      <c r="D4342" s="52"/>
    </row>
    <row r="4343" spans="4:4" x14ac:dyDescent="0.2">
      <c r="D4343" s="52"/>
    </row>
    <row r="4344" spans="4:4" x14ac:dyDescent="0.2">
      <c r="D4344" s="52"/>
    </row>
    <row r="4345" spans="4:4" x14ac:dyDescent="0.2">
      <c r="D4345" s="52"/>
    </row>
    <row r="4346" spans="4:4" x14ac:dyDescent="0.2">
      <c r="D4346" s="52"/>
    </row>
    <row r="4347" spans="4:4" x14ac:dyDescent="0.2">
      <c r="D4347" s="52"/>
    </row>
    <row r="4348" spans="4:4" x14ac:dyDescent="0.2">
      <c r="D4348" s="52"/>
    </row>
    <row r="4349" spans="4:4" x14ac:dyDescent="0.2">
      <c r="D4349" s="52"/>
    </row>
    <row r="4350" spans="4:4" x14ac:dyDescent="0.2">
      <c r="D4350" s="52"/>
    </row>
    <row r="4351" spans="4:4" x14ac:dyDescent="0.2">
      <c r="D4351" s="52"/>
    </row>
    <row r="4352" spans="4:4" x14ac:dyDescent="0.2">
      <c r="D4352" s="52"/>
    </row>
    <row r="4353" spans="4:4" x14ac:dyDescent="0.2">
      <c r="D4353" s="52"/>
    </row>
    <row r="4354" spans="4:4" x14ac:dyDescent="0.2">
      <c r="D4354" s="52"/>
    </row>
    <row r="4355" spans="4:4" x14ac:dyDescent="0.2">
      <c r="D4355" s="52"/>
    </row>
    <row r="4356" spans="4:4" x14ac:dyDescent="0.2">
      <c r="D4356" s="52"/>
    </row>
    <row r="4357" spans="4:4" x14ac:dyDescent="0.2">
      <c r="D4357" s="52"/>
    </row>
    <row r="4358" spans="4:4" x14ac:dyDescent="0.2">
      <c r="D4358" s="52"/>
    </row>
    <row r="4359" spans="4:4" x14ac:dyDescent="0.2">
      <c r="D4359" s="52"/>
    </row>
    <row r="4360" spans="4:4" x14ac:dyDescent="0.2">
      <c r="D4360" s="52"/>
    </row>
    <row r="4361" spans="4:4" x14ac:dyDescent="0.2">
      <c r="D4361" s="52"/>
    </row>
    <row r="4362" spans="4:4" x14ac:dyDescent="0.2">
      <c r="D4362" s="52"/>
    </row>
    <row r="4363" spans="4:4" x14ac:dyDescent="0.2">
      <c r="D4363" s="52"/>
    </row>
    <row r="4364" spans="4:4" x14ac:dyDescent="0.2">
      <c r="D4364" s="52"/>
    </row>
    <row r="4365" spans="4:4" x14ac:dyDescent="0.2">
      <c r="D4365" s="52"/>
    </row>
    <row r="4366" spans="4:4" x14ac:dyDescent="0.2">
      <c r="D4366" s="52"/>
    </row>
    <row r="4367" spans="4:4" x14ac:dyDescent="0.2">
      <c r="D4367" s="52"/>
    </row>
    <row r="4368" spans="4:4" x14ac:dyDescent="0.2">
      <c r="D4368" s="52"/>
    </row>
    <row r="4369" spans="4:4" x14ac:dyDescent="0.2">
      <c r="D4369" s="52"/>
    </row>
    <row r="4370" spans="4:4" x14ac:dyDescent="0.2">
      <c r="D4370" s="52"/>
    </row>
    <row r="4371" spans="4:4" x14ac:dyDescent="0.2">
      <c r="D4371" s="52"/>
    </row>
    <row r="4372" spans="4:4" x14ac:dyDescent="0.2">
      <c r="D4372" s="52"/>
    </row>
    <row r="4373" spans="4:4" x14ac:dyDescent="0.2">
      <c r="D4373" s="52"/>
    </row>
    <row r="4374" spans="4:4" x14ac:dyDescent="0.2">
      <c r="D4374" s="52"/>
    </row>
    <row r="4375" spans="4:4" x14ac:dyDescent="0.2">
      <c r="D4375" s="52"/>
    </row>
    <row r="4376" spans="4:4" x14ac:dyDescent="0.2">
      <c r="D4376" s="52"/>
    </row>
    <row r="4377" spans="4:4" x14ac:dyDescent="0.2">
      <c r="D4377" s="52"/>
    </row>
    <row r="4378" spans="4:4" x14ac:dyDescent="0.2">
      <c r="D4378" s="52"/>
    </row>
    <row r="4379" spans="4:4" x14ac:dyDescent="0.2">
      <c r="D4379" s="52"/>
    </row>
    <row r="4380" spans="4:4" x14ac:dyDescent="0.2">
      <c r="D4380" s="52"/>
    </row>
    <row r="4381" spans="4:4" x14ac:dyDescent="0.2">
      <c r="D4381" s="52"/>
    </row>
    <row r="4382" spans="4:4" x14ac:dyDescent="0.2">
      <c r="D4382" s="52"/>
    </row>
    <row r="4383" spans="4:4" x14ac:dyDescent="0.2">
      <c r="D4383" s="52"/>
    </row>
    <row r="4384" spans="4:4" x14ac:dyDescent="0.2">
      <c r="D4384" s="52"/>
    </row>
    <row r="4385" spans="4:4" x14ac:dyDescent="0.2">
      <c r="D4385" s="52"/>
    </row>
    <row r="4386" spans="4:4" x14ac:dyDescent="0.2">
      <c r="D4386" s="52"/>
    </row>
    <row r="4387" spans="4:4" x14ac:dyDescent="0.2">
      <c r="D4387" s="52"/>
    </row>
    <row r="4388" spans="4:4" x14ac:dyDescent="0.2">
      <c r="D4388" s="52"/>
    </row>
    <row r="4389" spans="4:4" x14ac:dyDescent="0.2">
      <c r="D4389" s="52"/>
    </row>
    <row r="4390" spans="4:4" x14ac:dyDescent="0.2">
      <c r="D4390" s="52"/>
    </row>
    <row r="4391" spans="4:4" x14ac:dyDescent="0.2">
      <c r="D4391" s="52"/>
    </row>
    <row r="4392" spans="4:4" x14ac:dyDescent="0.2">
      <c r="D4392" s="52"/>
    </row>
    <row r="4393" spans="4:4" x14ac:dyDescent="0.2">
      <c r="D4393" s="52"/>
    </row>
    <row r="4394" spans="4:4" x14ac:dyDescent="0.2">
      <c r="D4394" s="52"/>
    </row>
    <row r="4395" spans="4:4" x14ac:dyDescent="0.2">
      <c r="D4395" s="52"/>
    </row>
    <row r="4396" spans="4:4" x14ac:dyDescent="0.2">
      <c r="D4396" s="52"/>
    </row>
    <row r="4397" spans="4:4" x14ac:dyDescent="0.2">
      <c r="D4397" s="52"/>
    </row>
    <row r="4398" spans="4:4" x14ac:dyDescent="0.2">
      <c r="D4398" s="52"/>
    </row>
    <row r="4399" spans="4:4" x14ac:dyDescent="0.2">
      <c r="D4399" s="52"/>
    </row>
    <row r="4400" spans="4:4" x14ac:dyDescent="0.2">
      <c r="D4400" s="52"/>
    </row>
    <row r="4401" spans="4:4" x14ac:dyDescent="0.2">
      <c r="D4401" s="52"/>
    </row>
    <row r="4402" spans="4:4" x14ac:dyDescent="0.2">
      <c r="D4402" s="52"/>
    </row>
    <row r="4403" spans="4:4" x14ac:dyDescent="0.2">
      <c r="D4403" s="52"/>
    </row>
    <row r="4404" spans="4:4" x14ac:dyDescent="0.2">
      <c r="D4404" s="52"/>
    </row>
    <row r="4405" spans="4:4" x14ac:dyDescent="0.2">
      <c r="D4405" s="52"/>
    </row>
    <row r="4406" spans="4:4" x14ac:dyDescent="0.2">
      <c r="D4406" s="52"/>
    </row>
    <row r="4407" spans="4:4" x14ac:dyDescent="0.2">
      <c r="D4407" s="52"/>
    </row>
    <row r="4408" spans="4:4" x14ac:dyDescent="0.2">
      <c r="D4408" s="52"/>
    </row>
    <row r="4409" spans="4:4" x14ac:dyDescent="0.2">
      <c r="D4409" s="52"/>
    </row>
    <row r="4410" spans="4:4" x14ac:dyDescent="0.2">
      <c r="D4410" s="52"/>
    </row>
    <row r="4411" spans="4:4" x14ac:dyDescent="0.2">
      <c r="D4411" s="52"/>
    </row>
    <row r="4412" spans="4:4" x14ac:dyDescent="0.2">
      <c r="D4412" s="52"/>
    </row>
    <row r="4413" spans="4:4" x14ac:dyDescent="0.2">
      <c r="D4413" s="52"/>
    </row>
    <row r="4414" spans="4:4" x14ac:dyDescent="0.2">
      <c r="D4414" s="52"/>
    </row>
    <row r="4415" spans="4:4" x14ac:dyDescent="0.2">
      <c r="D4415" s="52"/>
    </row>
    <row r="4416" spans="4:4" x14ac:dyDescent="0.2">
      <c r="D4416" s="52"/>
    </row>
    <row r="4417" spans="4:4" x14ac:dyDescent="0.2">
      <c r="D4417" s="52"/>
    </row>
    <row r="4418" spans="4:4" x14ac:dyDescent="0.2">
      <c r="D4418" s="52"/>
    </row>
    <row r="4419" spans="4:4" x14ac:dyDescent="0.2">
      <c r="D4419" s="52"/>
    </row>
    <row r="4420" spans="4:4" x14ac:dyDescent="0.2">
      <c r="D4420" s="52"/>
    </row>
    <row r="4421" spans="4:4" x14ac:dyDescent="0.2">
      <c r="D4421" s="52"/>
    </row>
    <row r="4422" spans="4:4" x14ac:dyDescent="0.2">
      <c r="D4422" s="52"/>
    </row>
    <row r="4423" spans="4:4" x14ac:dyDescent="0.2">
      <c r="D4423" s="52"/>
    </row>
    <row r="4424" spans="4:4" x14ac:dyDescent="0.2">
      <c r="D4424" s="52"/>
    </row>
    <row r="4425" spans="4:4" x14ac:dyDescent="0.2">
      <c r="D4425" s="52"/>
    </row>
    <row r="4426" spans="4:4" x14ac:dyDescent="0.2">
      <c r="D4426" s="52"/>
    </row>
    <row r="4427" spans="4:4" x14ac:dyDescent="0.2">
      <c r="D4427" s="52"/>
    </row>
    <row r="4428" spans="4:4" x14ac:dyDescent="0.2">
      <c r="D4428" s="52"/>
    </row>
    <row r="4429" spans="4:4" x14ac:dyDescent="0.2">
      <c r="D4429" s="52"/>
    </row>
    <row r="4430" spans="4:4" x14ac:dyDescent="0.2">
      <c r="D4430" s="52"/>
    </row>
    <row r="4431" spans="4:4" x14ac:dyDescent="0.2">
      <c r="D4431" s="52"/>
    </row>
    <row r="4432" spans="4:4" x14ac:dyDescent="0.2">
      <c r="D4432" s="52"/>
    </row>
    <row r="4433" spans="4:4" x14ac:dyDescent="0.2">
      <c r="D4433" s="52"/>
    </row>
    <row r="4434" spans="4:4" x14ac:dyDescent="0.2">
      <c r="D4434" s="52"/>
    </row>
    <row r="4435" spans="4:4" x14ac:dyDescent="0.2">
      <c r="D4435" s="52"/>
    </row>
    <row r="4436" spans="4:4" x14ac:dyDescent="0.2">
      <c r="D4436" s="52"/>
    </row>
    <row r="4437" spans="4:4" x14ac:dyDescent="0.2">
      <c r="D4437" s="52"/>
    </row>
    <row r="4438" spans="4:4" x14ac:dyDescent="0.2">
      <c r="D4438" s="52"/>
    </row>
    <row r="4439" spans="4:4" x14ac:dyDescent="0.2">
      <c r="D4439" s="52"/>
    </row>
    <row r="4440" spans="4:4" x14ac:dyDescent="0.2">
      <c r="D4440" s="52"/>
    </row>
    <row r="4441" spans="4:4" x14ac:dyDescent="0.2">
      <c r="D4441" s="52"/>
    </row>
    <row r="4442" spans="4:4" x14ac:dyDescent="0.2">
      <c r="D4442" s="52"/>
    </row>
    <row r="4443" spans="4:4" x14ac:dyDescent="0.2">
      <c r="D4443" s="52"/>
    </row>
    <row r="4444" spans="4:4" x14ac:dyDescent="0.2">
      <c r="D4444" s="52"/>
    </row>
    <row r="4445" spans="4:4" x14ac:dyDescent="0.2">
      <c r="D4445" s="52"/>
    </row>
    <row r="4446" spans="4:4" x14ac:dyDescent="0.2">
      <c r="D4446" s="52"/>
    </row>
    <row r="4447" spans="4:4" x14ac:dyDescent="0.2">
      <c r="D4447" s="52"/>
    </row>
    <row r="4448" spans="4:4" x14ac:dyDescent="0.2">
      <c r="D4448" s="52"/>
    </row>
    <row r="4449" spans="4:4" x14ac:dyDescent="0.2">
      <c r="D4449" s="52"/>
    </row>
    <row r="4450" spans="4:4" x14ac:dyDescent="0.2">
      <c r="D4450" s="52"/>
    </row>
    <row r="4451" spans="4:4" x14ac:dyDescent="0.2">
      <c r="D4451" s="52"/>
    </row>
    <row r="4452" spans="4:4" x14ac:dyDescent="0.2">
      <c r="D4452" s="52"/>
    </row>
    <row r="4453" spans="4:4" x14ac:dyDescent="0.2">
      <c r="D4453" s="52"/>
    </row>
    <row r="4454" spans="4:4" x14ac:dyDescent="0.2">
      <c r="D4454" s="52"/>
    </row>
    <row r="4455" spans="4:4" x14ac:dyDescent="0.2">
      <c r="D4455" s="52"/>
    </row>
    <row r="4456" spans="4:4" x14ac:dyDescent="0.2">
      <c r="D4456" s="52"/>
    </row>
    <row r="4457" spans="4:4" x14ac:dyDescent="0.2">
      <c r="D4457" s="52"/>
    </row>
    <row r="4458" spans="4:4" x14ac:dyDescent="0.2">
      <c r="D4458" s="52"/>
    </row>
    <row r="4459" spans="4:4" x14ac:dyDescent="0.2">
      <c r="D4459" s="52"/>
    </row>
    <row r="4460" spans="4:4" x14ac:dyDescent="0.2">
      <c r="D4460" s="52"/>
    </row>
    <row r="4461" spans="4:4" x14ac:dyDescent="0.2">
      <c r="D4461" s="52"/>
    </row>
    <row r="4462" spans="4:4" x14ac:dyDescent="0.2">
      <c r="D4462" s="52"/>
    </row>
    <row r="4463" spans="4:4" x14ac:dyDescent="0.2">
      <c r="D4463" s="52"/>
    </row>
    <row r="4464" spans="4:4" x14ac:dyDescent="0.2">
      <c r="D4464" s="52"/>
    </row>
    <row r="4465" spans="4:4" x14ac:dyDescent="0.2">
      <c r="D4465" s="52"/>
    </row>
    <row r="4466" spans="4:4" x14ac:dyDescent="0.2">
      <c r="D4466" s="52"/>
    </row>
    <row r="4467" spans="4:4" x14ac:dyDescent="0.2">
      <c r="D4467" s="52"/>
    </row>
    <row r="4468" spans="4:4" x14ac:dyDescent="0.2">
      <c r="D4468" s="52"/>
    </row>
    <row r="4469" spans="4:4" x14ac:dyDescent="0.2">
      <c r="D4469" s="52"/>
    </row>
    <row r="4470" spans="4:4" x14ac:dyDescent="0.2">
      <c r="D4470" s="52"/>
    </row>
    <row r="4471" spans="4:4" x14ac:dyDescent="0.2">
      <c r="D4471" s="52"/>
    </row>
    <row r="4472" spans="4:4" x14ac:dyDescent="0.2">
      <c r="D4472" s="52"/>
    </row>
    <row r="4473" spans="4:4" x14ac:dyDescent="0.2">
      <c r="D4473" s="52"/>
    </row>
    <row r="4474" spans="4:4" x14ac:dyDescent="0.2">
      <c r="D4474" s="52"/>
    </row>
    <row r="4475" spans="4:4" x14ac:dyDescent="0.2">
      <c r="D4475" s="52"/>
    </row>
    <row r="4476" spans="4:4" x14ac:dyDescent="0.2">
      <c r="D4476" s="52"/>
    </row>
    <row r="4477" spans="4:4" x14ac:dyDescent="0.2">
      <c r="D4477" s="52"/>
    </row>
    <row r="4478" spans="4:4" x14ac:dyDescent="0.2">
      <c r="D4478" s="52"/>
    </row>
    <row r="4479" spans="4:4" x14ac:dyDescent="0.2">
      <c r="D4479" s="52"/>
    </row>
    <row r="4480" spans="4:4" x14ac:dyDescent="0.2">
      <c r="D4480" s="52"/>
    </row>
    <row r="4481" spans="4:4" x14ac:dyDescent="0.2">
      <c r="D4481" s="52"/>
    </row>
    <row r="4482" spans="4:4" x14ac:dyDescent="0.2">
      <c r="D4482" s="52"/>
    </row>
    <row r="4483" spans="4:4" x14ac:dyDescent="0.2">
      <c r="D4483" s="52"/>
    </row>
    <row r="4484" spans="4:4" x14ac:dyDescent="0.2">
      <c r="D4484" s="52"/>
    </row>
    <row r="4485" spans="4:4" x14ac:dyDescent="0.2">
      <c r="D4485" s="52"/>
    </row>
    <row r="4486" spans="4:4" x14ac:dyDescent="0.2">
      <c r="D4486" s="52"/>
    </row>
    <row r="4487" spans="4:4" x14ac:dyDescent="0.2">
      <c r="D4487" s="52"/>
    </row>
    <row r="4488" spans="4:4" x14ac:dyDescent="0.2">
      <c r="D4488" s="52"/>
    </row>
    <row r="4489" spans="4:4" x14ac:dyDescent="0.2">
      <c r="D4489" s="52"/>
    </row>
    <row r="4490" spans="4:4" x14ac:dyDescent="0.2">
      <c r="D4490" s="52"/>
    </row>
    <row r="4491" spans="4:4" x14ac:dyDescent="0.2">
      <c r="D4491" s="52"/>
    </row>
    <row r="4492" spans="4:4" x14ac:dyDescent="0.2">
      <c r="D4492" s="52"/>
    </row>
    <row r="4493" spans="4:4" x14ac:dyDescent="0.2">
      <c r="D4493" s="52"/>
    </row>
    <row r="4494" spans="4:4" x14ac:dyDescent="0.2">
      <c r="D4494" s="52"/>
    </row>
    <row r="4495" spans="4:4" x14ac:dyDescent="0.2">
      <c r="D4495" s="52"/>
    </row>
    <row r="4496" spans="4:4" x14ac:dyDescent="0.2">
      <c r="D4496" s="52"/>
    </row>
    <row r="4497" spans="4:4" x14ac:dyDescent="0.2">
      <c r="D4497" s="52"/>
    </row>
    <row r="4498" spans="4:4" x14ac:dyDescent="0.2">
      <c r="D4498" s="52"/>
    </row>
    <row r="4499" spans="4:4" x14ac:dyDescent="0.2">
      <c r="D4499" s="52"/>
    </row>
    <row r="4500" spans="4:4" x14ac:dyDescent="0.2">
      <c r="D4500" s="52"/>
    </row>
    <row r="4501" spans="4:4" x14ac:dyDescent="0.2">
      <c r="D4501" s="52"/>
    </row>
    <row r="4502" spans="4:4" x14ac:dyDescent="0.2">
      <c r="D4502" s="52"/>
    </row>
    <row r="4503" spans="4:4" x14ac:dyDescent="0.2">
      <c r="D4503" s="52"/>
    </row>
    <row r="4504" spans="4:4" x14ac:dyDescent="0.2">
      <c r="D4504" s="52"/>
    </row>
    <row r="4505" spans="4:4" x14ac:dyDescent="0.2">
      <c r="D4505" s="52"/>
    </row>
    <row r="4506" spans="4:4" x14ac:dyDescent="0.2">
      <c r="D4506" s="52"/>
    </row>
    <row r="4507" spans="4:4" x14ac:dyDescent="0.2">
      <c r="D4507" s="52"/>
    </row>
    <row r="4508" spans="4:4" x14ac:dyDescent="0.2">
      <c r="D4508" s="52"/>
    </row>
    <row r="4509" spans="4:4" x14ac:dyDescent="0.2">
      <c r="D4509" s="52"/>
    </row>
    <row r="4510" spans="4:4" x14ac:dyDescent="0.2">
      <c r="D4510" s="52"/>
    </row>
    <row r="4511" spans="4:4" x14ac:dyDescent="0.2">
      <c r="D4511" s="52"/>
    </row>
    <row r="4512" spans="4:4" x14ac:dyDescent="0.2">
      <c r="D4512" s="52"/>
    </row>
    <row r="4513" spans="4:4" x14ac:dyDescent="0.2">
      <c r="D4513" s="52"/>
    </row>
    <row r="4514" spans="4:4" x14ac:dyDescent="0.2">
      <c r="D4514" s="52"/>
    </row>
    <row r="4515" spans="4:4" x14ac:dyDescent="0.2">
      <c r="D4515" s="52"/>
    </row>
    <row r="4516" spans="4:4" x14ac:dyDescent="0.2">
      <c r="D4516" s="52"/>
    </row>
    <row r="4517" spans="4:4" x14ac:dyDescent="0.2">
      <c r="D4517" s="52"/>
    </row>
    <row r="4518" spans="4:4" x14ac:dyDescent="0.2">
      <c r="D4518" s="52"/>
    </row>
    <row r="4519" spans="4:4" x14ac:dyDescent="0.2">
      <c r="D4519" s="52"/>
    </row>
    <row r="4520" spans="4:4" x14ac:dyDescent="0.2">
      <c r="D4520" s="52"/>
    </row>
    <row r="4521" spans="4:4" x14ac:dyDescent="0.2">
      <c r="D4521" s="52"/>
    </row>
    <row r="4522" spans="4:4" x14ac:dyDescent="0.2">
      <c r="D4522" s="52"/>
    </row>
    <row r="4523" spans="4:4" x14ac:dyDescent="0.2">
      <c r="D4523" s="52"/>
    </row>
    <row r="4524" spans="4:4" x14ac:dyDescent="0.2">
      <c r="D4524" s="52"/>
    </row>
    <row r="4525" spans="4:4" x14ac:dyDescent="0.2">
      <c r="D4525" s="52"/>
    </row>
    <row r="4526" spans="4:4" x14ac:dyDescent="0.2">
      <c r="D4526" s="52"/>
    </row>
    <row r="4527" spans="4:4" x14ac:dyDescent="0.2">
      <c r="D4527" s="52"/>
    </row>
    <row r="4528" spans="4:4" x14ac:dyDescent="0.2">
      <c r="D4528" s="52"/>
    </row>
    <row r="4529" spans="4:4" x14ac:dyDescent="0.2">
      <c r="D4529" s="52"/>
    </row>
    <row r="4530" spans="4:4" x14ac:dyDescent="0.2">
      <c r="D4530" s="52"/>
    </row>
    <row r="4531" spans="4:4" x14ac:dyDescent="0.2">
      <c r="D4531" s="52"/>
    </row>
    <row r="4532" spans="4:4" x14ac:dyDescent="0.2">
      <c r="D4532" s="52"/>
    </row>
    <row r="4533" spans="4:4" x14ac:dyDescent="0.2">
      <c r="D4533" s="52"/>
    </row>
    <row r="4534" spans="4:4" x14ac:dyDescent="0.2">
      <c r="D4534" s="52"/>
    </row>
    <row r="4535" spans="4:4" x14ac:dyDescent="0.2">
      <c r="D4535" s="52"/>
    </row>
    <row r="4536" spans="4:4" x14ac:dyDescent="0.2">
      <c r="D4536" s="52"/>
    </row>
    <row r="4537" spans="4:4" x14ac:dyDescent="0.2">
      <c r="D4537" s="52"/>
    </row>
    <row r="4538" spans="4:4" x14ac:dyDescent="0.2">
      <c r="D4538" s="52"/>
    </row>
    <row r="4539" spans="4:4" x14ac:dyDescent="0.2">
      <c r="D4539" s="52"/>
    </row>
    <row r="4540" spans="4:4" x14ac:dyDescent="0.2">
      <c r="D4540" s="52"/>
    </row>
    <row r="4541" spans="4:4" x14ac:dyDescent="0.2">
      <c r="D4541" s="52"/>
    </row>
    <row r="4542" spans="4:4" x14ac:dyDescent="0.2">
      <c r="D4542" s="52"/>
    </row>
    <row r="4543" spans="4:4" x14ac:dyDescent="0.2">
      <c r="D4543" s="52"/>
    </row>
    <row r="4544" spans="4:4" x14ac:dyDescent="0.2">
      <c r="D4544" s="52"/>
    </row>
    <row r="4545" spans="4:4" x14ac:dyDescent="0.2">
      <c r="D4545" s="52"/>
    </row>
    <row r="4546" spans="4:4" x14ac:dyDescent="0.2">
      <c r="D4546" s="52"/>
    </row>
    <row r="4547" spans="4:4" x14ac:dyDescent="0.2">
      <c r="D4547" s="52"/>
    </row>
    <row r="4548" spans="4:4" x14ac:dyDescent="0.2">
      <c r="D4548" s="52"/>
    </row>
    <row r="4549" spans="4:4" x14ac:dyDescent="0.2">
      <c r="D4549" s="52"/>
    </row>
    <row r="4550" spans="4:4" x14ac:dyDescent="0.2">
      <c r="D4550" s="52"/>
    </row>
    <row r="4551" spans="4:4" x14ac:dyDescent="0.2">
      <c r="D4551" s="52"/>
    </row>
    <row r="4552" spans="4:4" x14ac:dyDescent="0.2">
      <c r="D4552" s="52"/>
    </row>
    <row r="4553" spans="4:4" x14ac:dyDescent="0.2">
      <c r="D4553" s="52"/>
    </row>
    <row r="4554" spans="4:4" x14ac:dyDescent="0.2">
      <c r="D4554" s="52"/>
    </row>
    <row r="4555" spans="4:4" x14ac:dyDescent="0.2">
      <c r="D4555" s="52"/>
    </row>
    <row r="4556" spans="4:4" x14ac:dyDescent="0.2">
      <c r="D4556" s="52"/>
    </row>
    <row r="4557" spans="4:4" x14ac:dyDescent="0.2">
      <c r="D4557" s="52"/>
    </row>
    <row r="4558" spans="4:4" x14ac:dyDescent="0.2">
      <c r="D4558" s="52"/>
    </row>
    <row r="4559" spans="4:4" x14ac:dyDescent="0.2">
      <c r="D4559" s="52"/>
    </row>
    <row r="4560" spans="4:4" x14ac:dyDescent="0.2">
      <c r="D4560" s="52"/>
    </row>
    <row r="4561" spans="4:4" x14ac:dyDescent="0.2">
      <c r="D4561" s="52"/>
    </row>
    <row r="4562" spans="4:4" x14ac:dyDescent="0.2">
      <c r="D4562" s="52"/>
    </row>
    <row r="4563" spans="4:4" x14ac:dyDescent="0.2">
      <c r="D4563" s="52"/>
    </row>
    <row r="4564" spans="4:4" x14ac:dyDescent="0.2">
      <c r="D4564" s="52"/>
    </row>
    <row r="4565" spans="4:4" x14ac:dyDescent="0.2">
      <c r="D4565" s="52"/>
    </row>
    <row r="4566" spans="4:4" x14ac:dyDescent="0.2">
      <c r="D4566" s="52"/>
    </row>
    <row r="4567" spans="4:4" x14ac:dyDescent="0.2">
      <c r="D4567" s="52"/>
    </row>
    <row r="4568" spans="4:4" x14ac:dyDescent="0.2">
      <c r="D4568" s="52"/>
    </row>
    <row r="4569" spans="4:4" x14ac:dyDescent="0.2">
      <c r="D4569" s="52"/>
    </row>
    <row r="4570" spans="4:4" x14ac:dyDescent="0.2">
      <c r="D4570" s="52"/>
    </row>
    <row r="4571" spans="4:4" x14ac:dyDescent="0.2">
      <c r="D4571" s="52"/>
    </row>
    <row r="4572" spans="4:4" x14ac:dyDescent="0.2">
      <c r="D4572" s="52"/>
    </row>
    <row r="4573" spans="4:4" x14ac:dyDescent="0.2">
      <c r="D4573" s="52"/>
    </row>
    <row r="4574" spans="4:4" x14ac:dyDescent="0.2">
      <c r="D4574" s="52"/>
    </row>
    <row r="4575" spans="4:4" x14ac:dyDescent="0.2">
      <c r="D4575" s="52"/>
    </row>
    <row r="4576" spans="4:4" x14ac:dyDescent="0.2">
      <c r="D4576" s="52"/>
    </row>
    <row r="4577" spans="4:4" x14ac:dyDescent="0.2">
      <c r="D4577" s="52"/>
    </row>
    <row r="4578" spans="4:4" x14ac:dyDescent="0.2">
      <c r="D4578" s="52"/>
    </row>
    <row r="4579" spans="4:4" x14ac:dyDescent="0.2">
      <c r="D4579" s="52"/>
    </row>
    <row r="4580" spans="4:4" x14ac:dyDescent="0.2">
      <c r="D4580" s="52"/>
    </row>
    <row r="4581" spans="4:4" x14ac:dyDescent="0.2">
      <c r="D4581" s="52"/>
    </row>
    <row r="4582" spans="4:4" x14ac:dyDescent="0.2">
      <c r="D4582" s="52"/>
    </row>
    <row r="4583" spans="4:4" x14ac:dyDescent="0.2">
      <c r="D4583" s="52"/>
    </row>
    <row r="4584" spans="4:4" x14ac:dyDescent="0.2">
      <c r="D4584" s="52"/>
    </row>
    <row r="4585" spans="4:4" x14ac:dyDescent="0.2">
      <c r="D4585" s="52"/>
    </row>
    <row r="4586" spans="4:4" x14ac:dyDescent="0.2">
      <c r="D4586" s="52"/>
    </row>
    <row r="4587" spans="4:4" x14ac:dyDescent="0.2">
      <c r="D4587" s="52"/>
    </row>
    <row r="4588" spans="4:4" x14ac:dyDescent="0.2">
      <c r="D4588" s="52"/>
    </row>
    <row r="4589" spans="4:4" x14ac:dyDescent="0.2">
      <c r="D4589" s="52"/>
    </row>
    <row r="4590" spans="4:4" x14ac:dyDescent="0.2">
      <c r="D4590" s="52"/>
    </row>
    <row r="4591" spans="4:4" x14ac:dyDescent="0.2">
      <c r="D4591" s="52"/>
    </row>
    <row r="4592" spans="4:4" x14ac:dyDescent="0.2">
      <c r="D4592" s="52"/>
    </row>
    <row r="4593" spans="4:4" x14ac:dyDescent="0.2">
      <c r="D4593" s="52"/>
    </row>
    <row r="4594" spans="4:4" x14ac:dyDescent="0.2">
      <c r="D4594" s="52"/>
    </row>
    <row r="4595" spans="4:4" x14ac:dyDescent="0.2">
      <c r="D4595" s="52"/>
    </row>
    <row r="4596" spans="4:4" x14ac:dyDescent="0.2">
      <c r="D4596" s="52"/>
    </row>
    <row r="4597" spans="4:4" x14ac:dyDescent="0.2">
      <c r="D4597" s="52"/>
    </row>
    <row r="4598" spans="4:4" x14ac:dyDescent="0.2">
      <c r="D4598" s="52"/>
    </row>
    <row r="4599" spans="4:4" x14ac:dyDescent="0.2">
      <c r="D4599" s="52"/>
    </row>
    <row r="4600" spans="4:4" x14ac:dyDescent="0.2">
      <c r="D4600" s="52"/>
    </row>
    <row r="4601" spans="4:4" x14ac:dyDescent="0.2">
      <c r="D4601" s="52"/>
    </row>
    <row r="4602" spans="4:4" x14ac:dyDescent="0.2">
      <c r="D4602" s="52"/>
    </row>
    <row r="4603" spans="4:4" x14ac:dyDescent="0.2">
      <c r="D4603" s="52"/>
    </row>
    <row r="4604" spans="4:4" x14ac:dyDescent="0.2">
      <c r="D4604" s="52"/>
    </row>
    <row r="4605" spans="4:4" x14ac:dyDescent="0.2">
      <c r="D4605" s="52"/>
    </row>
    <row r="4606" spans="4:4" x14ac:dyDescent="0.2">
      <c r="D4606" s="52"/>
    </row>
    <row r="4607" spans="4:4" x14ac:dyDescent="0.2">
      <c r="D4607" s="52"/>
    </row>
    <row r="4608" spans="4:4" x14ac:dyDescent="0.2">
      <c r="D4608" s="52"/>
    </row>
    <row r="4609" spans="4:4" x14ac:dyDescent="0.2">
      <c r="D4609" s="52"/>
    </row>
    <row r="4610" spans="4:4" x14ac:dyDescent="0.2">
      <c r="D4610" s="52"/>
    </row>
    <row r="4611" spans="4:4" x14ac:dyDescent="0.2">
      <c r="D4611" s="52"/>
    </row>
    <row r="4612" spans="4:4" x14ac:dyDescent="0.2">
      <c r="D4612" s="52"/>
    </row>
    <row r="4613" spans="4:4" x14ac:dyDescent="0.2">
      <c r="D4613" s="52"/>
    </row>
    <row r="4614" spans="4:4" x14ac:dyDescent="0.2">
      <c r="D4614" s="52"/>
    </row>
    <row r="4615" spans="4:4" x14ac:dyDescent="0.2">
      <c r="D4615" s="52"/>
    </row>
    <row r="4616" spans="4:4" x14ac:dyDescent="0.2">
      <c r="D4616" s="52"/>
    </row>
    <row r="4617" spans="4:4" x14ac:dyDescent="0.2">
      <c r="D4617" s="52"/>
    </row>
    <row r="4618" spans="4:4" x14ac:dyDescent="0.2">
      <c r="D4618" s="52"/>
    </row>
    <row r="4619" spans="4:4" x14ac:dyDescent="0.2">
      <c r="D4619" s="52"/>
    </row>
    <row r="4620" spans="4:4" x14ac:dyDescent="0.2">
      <c r="D4620" s="52"/>
    </row>
    <row r="4621" spans="4:4" x14ac:dyDescent="0.2">
      <c r="D4621" s="52"/>
    </row>
    <row r="4622" spans="4:4" x14ac:dyDescent="0.2">
      <c r="D4622" s="52"/>
    </row>
    <row r="4623" spans="4:4" x14ac:dyDescent="0.2">
      <c r="D4623" s="52"/>
    </row>
    <row r="4624" spans="4:4" x14ac:dyDescent="0.2">
      <c r="D4624" s="52"/>
    </row>
    <row r="4625" spans="4:4" x14ac:dyDescent="0.2">
      <c r="D4625" s="52"/>
    </row>
    <row r="4626" spans="4:4" x14ac:dyDescent="0.2">
      <c r="D4626" s="52"/>
    </row>
    <row r="4627" spans="4:4" x14ac:dyDescent="0.2">
      <c r="D4627" s="52"/>
    </row>
    <row r="4628" spans="4:4" x14ac:dyDescent="0.2">
      <c r="D4628" s="52"/>
    </row>
    <row r="4629" spans="4:4" x14ac:dyDescent="0.2">
      <c r="D4629" s="52"/>
    </row>
    <row r="4630" spans="4:4" x14ac:dyDescent="0.2">
      <c r="D4630" s="52"/>
    </row>
    <row r="4631" spans="4:4" x14ac:dyDescent="0.2">
      <c r="D4631" s="52"/>
    </row>
    <row r="4632" spans="4:4" x14ac:dyDescent="0.2">
      <c r="D4632" s="52"/>
    </row>
    <row r="4633" spans="4:4" x14ac:dyDescent="0.2">
      <c r="D4633" s="52"/>
    </row>
    <row r="4634" spans="4:4" x14ac:dyDescent="0.2">
      <c r="D4634" s="52"/>
    </row>
    <row r="4635" spans="4:4" x14ac:dyDescent="0.2">
      <c r="D4635" s="52"/>
    </row>
    <row r="4636" spans="4:4" x14ac:dyDescent="0.2">
      <c r="D4636" s="52"/>
    </row>
    <row r="4637" spans="4:4" x14ac:dyDescent="0.2">
      <c r="D4637" s="52"/>
    </row>
    <row r="4638" spans="4:4" x14ac:dyDescent="0.2">
      <c r="D4638" s="52"/>
    </row>
    <row r="4639" spans="4:4" x14ac:dyDescent="0.2">
      <c r="D4639" s="52"/>
    </row>
    <row r="4640" spans="4:4" x14ac:dyDescent="0.2">
      <c r="D4640" s="52"/>
    </row>
    <row r="4641" spans="4:4" x14ac:dyDescent="0.2">
      <c r="D4641" s="52"/>
    </row>
    <row r="4642" spans="4:4" x14ac:dyDescent="0.2">
      <c r="D4642" s="52"/>
    </row>
    <row r="4643" spans="4:4" x14ac:dyDescent="0.2">
      <c r="D4643" s="52"/>
    </row>
    <row r="4644" spans="4:4" x14ac:dyDescent="0.2">
      <c r="D4644" s="52"/>
    </row>
    <row r="4645" spans="4:4" x14ac:dyDescent="0.2">
      <c r="D4645" s="52"/>
    </row>
    <row r="4646" spans="4:4" x14ac:dyDescent="0.2">
      <c r="D4646" s="52"/>
    </row>
    <row r="4647" spans="4:4" x14ac:dyDescent="0.2">
      <c r="D4647" s="52"/>
    </row>
    <row r="4648" spans="4:4" x14ac:dyDescent="0.2">
      <c r="D4648" s="52"/>
    </row>
    <row r="4649" spans="4:4" x14ac:dyDescent="0.2">
      <c r="D4649" s="52"/>
    </row>
    <row r="4650" spans="4:4" x14ac:dyDescent="0.2">
      <c r="D4650" s="52"/>
    </row>
    <row r="4651" spans="4:4" x14ac:dyDescent="0.2">
      <c r="D4651" s="52"/>
    </row>
    <row r="4652" spans="4:4" x14ac:dyDescent="0.2">
      <c r="D4652" s="52"/>
    </row>
    <row r="4653" spans="4:4" x14ac:dyDescent="0.2">
      <c r="D4653" s="52"/>
    </row>
    <row r="4654" spans="4:4" x14ac:dyDescent="0.2">
      <c r="D4654" s="52"/>
    </row>
    <row r="4655" spans="4:4" x14ac:dyDescent="0.2">
      <c r="D4655" s="52"/>
    </row>
    <row r="4656" spans="4:4" x14ac:dyDescent="0.2">
      <c r="D4656" s="52"/>
    </row>
    <row r="4657" spans="4:4" x14ac:dyDescent="0.2">
      <c r="D4657" s="52"/>
    </row>
    <row r="4658" spans="4:4" x14ac:dyDescent="0.2">
      <c r="D4658" s="52"/>
    </row>
    <row r="4659" spans="4:4" x14ac:dyDescent="0.2">
      <c r="D4659" s="52"/>
    </row>
    <row r="4660" spans="4:4" x14ac:dyDescent="0.2">
      <c r="D4660" s="52"/>
    </row>
    <row r="4661" spans="4:4" x14ac:dyDescent="0.2">
      <c r="D4661" s="52"/>
    </row>
    <row r="4662" spans="4:4" x14ac:dyDescent="0.2">
      <c r="D4662" s="52"/>
    </row>
    <row r="4663" spans="4:4" x14ac:dyDescent="0.2">
      <c r="D4663" s="52"/>
    </row>
    <row r="4664" spans="4:4" x14ac:dyDescent="0.2">
      <c r="D4664" s="52"/>
    </row>
    <row r="4665" spans="4:4" x14ac:dyDescent="0.2">
      <c r="D4665" s="52"/>
    </row>
    <row r="4666" spans="4:4" x14ac:dyDescent="0.2">
      <c r="D4666" s="52"/>
    </row>
    <row r="4667" spans="4:4" x14ac:dyDescent="0.2">
      <c r="D4667" s="52"/>
    </row>
    <row r="4668" spans="4:4" x14ac:dyDescent="0.2">
      <c r="D4668" s="52"/>
    </row>
    <row r="4669" spans="4:4" x14ac:dyDescent="0.2">
      <c r="D4669" s="52"/>
    </row>
    <row r="4670" spans="4:4" x14ac:dyDescent="0.2">
      <c r="D4670" s="52"/>
    </row>
    <row r="4671" spans="4:4" x14ac:dyDescent="0.2">
      <c r="D4671" s="52"/>
    </row>
    <row r="4672" spans="4:4" x14ac:dyDescent="0.2">
      <c r="D4672" s="52"/>
    </row>
    <row r="4673" spans="4:4" x14ac:dyDescent="0.2">
      <c r="D4673" s="52"/>
    </row>
    <row r="4674" spans="4:4" x14ac:dyDescent="0.2">
      <c r="D4674" s="52"/>
    </row>
    <row r="4675" spans="4:4" x14ac:dyDescent="0.2">
      <c r="D4675" s="52"/>
    </row>
    <row r="4676" spans="4:4" x14ac:dyDescent="0.2">
      <c r="D4676" s="52"/>
    </row>
    <row r="4677" spans="4:4" x14ac:dyDescent="0.2">
      <c r="D4677" s="52"/>
    </row>
    <row r="4678" spans="4:4" x14ac:dyDescent="0.2">
      <c r="D4678" s="52"/>
    </row>
    <row r="4679" spans="4:4" x14ac:dyDescent="0.2">
      <c r="D4679" s="52"/>
    </row>
    <row r="4680" spans="4:4" x14ac:dyDescent="0.2">
      <c r="D4680" s="52"/>
    </row>
    <row r="4681" spans="4:4" x14ac:dyDescent="0.2">
      <c r="D4681" s="52"/>
    </row>
    <row r="4682" spans="4:4" x14ac:dyDescent="0.2">
      <c r="D4682" s="52"/>
    </row>
    <row r="4683" spans="4:4" x14ac:dyDescent="0.2">
      <c r="D4683" s="52"/>
    </row>
    <row r="4684" spans="4:4" x14ac:dyDescent="0.2">
      <c r="D4684" s="52"/>
    </row>
    <row r="4685" spans="4:4" x14ac:dyDescent="0.2">
      <c r="D4685" s="52"/>
    </row>
    <row r="4686" spans="4:4" x14ac:dyDescent="0.2">
      <c r="D4686" s="52"/>
    </row>
    <row r="4687" spans="4:4" x14ac:dyDescent="0.2">
      <c r="D4687" s="52"/>
    </row>
    <row r="4688" spans="4:4" x14ac:dyDescent="0.2">
      <c r="D4688" s="52"/>
    </row>
    <row r="4689" spans="4:4" x14ac:dyDescent="0.2">
      <c r="D4689" s="52"/>
    </row>
    <row r="4690" spans="4:4" x14ac:dyDescent="0.2">
      <c r="D4690" s="52"/>
    </row>
    <row r="4691" spans="4:4" x14ac:dyDescent="0.2">
      <c r="D4691" s="52"/>
    </row>
    <row r="4692" spans="4:4" x14ac:dyDescent="0.2">
      <c r="D4692" s="52"/>
    </row>
    <row r="4693" spans="4:4" x14ac:dyDescent="0.2">
      <c r="D4693" s="52"/>
    </row>
    <row r="4694" spans="4:4" x14ac:dyDescent="0.2">
      <c r="D4694" s="52"/>
    </row>
    <row r="4695" spans="4:4" x14ac:dyDescent="0.2">
      <c r="D4695" s="52"/>
    </row>
    <row r="4696" spans="4:4" x14ac:dyDescent="0.2">
      <c r="D4696" s="52"/>
    </row>
    <row r="4697" spans="4:4" x14ac:dyDescent="0.2">
      <c r="D4697" s="52"/>
    </row>
    <row r="4698" spans="4:4" x14ac:dyDescent="0.2">
      <c r="D4698" s="52"/>
    </row>
    <row r="4699" spans="4:4" x14ac:dyDescent="0.2">
      <c r="D4699" s="52"/>
    </row>
    <row r="4700" spans="4:4" x14ac:dyDescent="0.2">
      <c r="D4700" s="52"/>
    </row>
    <row r="4701" spans="4:4" x14ac:dyDescent="0.2">
      <c r="D4701" s="52"/>
    </row>
    <row r="4702" spans="4:4" x14ac:dyDescent="0.2">
      <c r="D4702" s="52"/>
    </row>
    <row r="4703" spans="4:4" x14ac:dyDescent="0.2">
      <c r="D4703" s="52"/>
    </row>
    <row r="4704" spans="4:4" x14ac:dyDescent="0.2">
      <c r="D4704" s="52"/>
    </row>
    <row r="4705" spans="4:4" x14ac:dyDescent="0.2">
      <c r="D4705" s="52"/>
    </row>
    <row r="4706" spans="4:4" x14ac:dyDescent="0.2">
      <c r="D4706" s="52"/>
    </row>
    <row r="4707" spans="4:4" x14ac:dyDescent="0.2">
      <c r="D4707" s="52"/>
    </row>
    <row r="4708" spans="4:4" x14ac:dyDescent="0.2">
      <c r="D4708" s="52"/>
    </row>
    <row r="4709" spans="4:4" x14ac:dyDescent="0.2">
      <c r="D4709" s="52"/>
    </row>
    <row r="4710" spans="4:4" x14ac:dyDescent="0.2">
      <c r="D4710" s="52"/>
    </row>
    <row r="4711" spans="4:4" x14ac:dyDescent="0.2">
      <c r="D4711" s="52"/>
    </row>
    <row r="4712" spans="4:4" x14ac:dyDescent="0.2">
      <c r="D4712" s="52"/>
    </row>
    <row r="4713" spans="4:4" x14ac:dyDescent="0.2">
      <c r="D4713" s="52"/>
    </row>
    <row r="4714" spans="4:4" x14ac:dyDescent="0.2">
      <c r="D4714" s="52"/>
    </row>
    <row r="4715" spans="4:4" x14ac:dyDescent="0.2">
      <c r="D4715" s="52"/>
    </row>
    <row r="4716" spans="4:4" x14ac:dyDescent="0.2">
      <c r="D4716" s="52"/>
    </row>
    <row r="4717" spans="4:4" x14ac:dyDescent="0.2">
      <c r="D4717" s="52"/>
    </row>
    <row r="4718" spans="4:4" x14ac:dyDescent="0.2">
      <c r="D4718" s="52"/>
    </row>
    <row r="4719" spans="4:4" x14ac:dyDescent="0.2">
      <c r="D4719" s="52"/>
    </row>
    <row r="4720" spans="4:4" x14ac:dyDescent="0.2">
      <c r="D4720" s="52"/>
    </row>
    <row r="4721" spans="4:4" x14ac:dyDescent="0.2">
      <c r="D4721" s="52"/>
    </row>
    <row r="4722" spans="4:4" x14ac:dyDescent="0.2">
      <c r="D4722" s="52"/>
    </row>
    <row r="4723" spans="4:4" x14ac:dyDescent="0.2">
      <c r="D4723" s="52"/>
    </row>
    <row r="4724" spans="4:4" x14ac:dyDescent="0.2">
      <c r="D4724" s="52"/>
    </row>
    <row r="4725" spans="4:4" x14ac:dyDescent="0.2">
      <c r="D4725" s="52"/>
    </row>
    <row r="4726" spans="4:4" x14ac:dyDescent="0.2">
      <c r="D4726" s="52"/>
    </row>
    <row r="4727" spans="4:4" x14ac:dyDescent="0.2">
      <c r="D4727" s="52"/>
    </row>
    <row r="4728" spans="4:4" x14ac:dyDescent="0.2">
      <c r="D4728" s="52"/>
    </row>
    <row r="4729" spans="4:4" x14ac:dyDescent="0.2">
      <c r="D4729" s="52"/>
    </row>
    <row r="4730" spans="4:4" x14ac:dyDescent="0.2">
      <c r="D4730" s="52"/>
    </row>
    <row r="4731" spans="4:4" x14ac:dyDescent="0.2">
      <c r="D4731" s="52"/>
    </row>
    <row r="4732" spans="4:4" x14ac:dyDescent="0.2">
      <c r="D4732" s="52"/>
    </row>
    <row r="4733" spans="4:4" x14ac:dyDescent="0.2">
      <c r="D4733" s="52"/>
    </row>
    <row r="4734" spans="4:4" x14ac:dyDescent="0.2">
      <c r="D4734" s="52"/>
    </row>
    <row r="4735" spans="4:4" x14ac:dyDescent="0.2">
      <c r="D4735" s="52"/>
    </row>
    <row r="4736" spans="4:4" x14ac:dyDescent="0.2">
      <c r="D4736" s="52"/>
    </row>
    <row r="4737" spans="4:4" x14ac:dyDescent="0.2">
      <c r="D4737" s="52"/>
    </row>
    <row r="4738" spans="4:4" x14ac:dyDescent="0.2">
      <c r="D4738" s="52"/>
    </row>
    <row r="4739" spans="4:4" x14ac:dyDescent="0.2">
      <c r="D4739" s="52"/>
    </row>
    <row r="4740" spans="4:4" x14ac:dyDescent="0.2">
      <c r="D4740" s="52"/>
    </row>
    <row r="4741" spans="4:4" x14ac:dyDescent="0.2">
      <c r="D4741" s="52"/>
    </row>
    <row r="4742" spans="4:4" x14ac:dyDescent="0.2">
      <c r="D4742" s="52"/>
    </row>
    <row r="4743" spans="4:4" x14ac:dyDescent="0.2">
      <c r="D4743" s="52"/>
    </row>
    <row r="4744" spans="4:4" x14ac:dyDescent="0.2">
      <c r="D4744" s="52"/>
    </row>
    <row r="4745" spans="4:4" x14ac:dyDescent="0.2">
      <c r="D4745" s="52"/>
    </row>
    <row r="4746" spans="4:4" x14ac:dyDescent="0.2">
      <c r="D4746" s="52"/>
    </row>
    <row r="4747" spans="4:4" x14ac:dyDescent="0.2">
      <c r="D4747" s="52"/>
    </row>
    <row r="4748" spans="4:4" x14ac:dyDescent="0.2">
      <c r="D4748" s="52"/>
    </row>
    <row r="4749" spans="4:4" x14ac:dyDescent="0.2">
      <c r="D4749" s="52"/>
    </row>
    <row r="4750" spans="4:4" x14ac:dyDescent="0.2">
      <c r="D4750" s="52"/>
    </row>
    <row r="4751" spans="4:4" x14ac:dyDescent="0.2">
      <c r="D4751" s="52"/>
    </row>
    <row r="4752" spans="4:4" x14ac:dyDescent="0.2">
      <c r="D4752" s="52"/>
    </row>
    <row r="4753" spans="4:4" x14ac:dyDescent="0.2">
      <c r="D4753" s="52"/>
    </row>
    <row r="4754" spans="4:4" x14ac:dyDescent="0.2">
      <c r="D4754" s="52"/>
    </row>
    <row r="4755" spans="4:4" x14ac:dyDescent="0.2">
      <c r="D4755" s="52"/>
    </row>
    <row r="4756" spans="4:4" x14ac:dyDescent="0.2">
      <c r="D4756" s="52"/>
    </row>
    <row r="4757" spans="4:4" x14ac:dyDescent="0.2">
      <c r="D4757" s="52"/>
    </row>
    <row r="4758" spans="4:4" x14ac:dyDescent="0.2">
      <c r="D4758" s="52"/>
    </row>
    <row r="4759" spans="4:4" x14ac:dyDescent="0.2">
      <c r="D4759" s="52"/>
    </row>
    <row r="4760" spans="4:4" x14ac:dyDescent="0.2">
      <c r="D4760" s="52"/>
    </row>
    <row r="4761" spans="4:4" x14ac:dyDescent="0.2">
      <c r="D4761" s="52"/>
    </row>
    <row r="4762" spans="4:4" x14ac:dyDescent="0.2">
      <c r="D4762" s="52"/>
    </row>
    <row r="4763" spans="4:4" x14ac:dyDescent="0.2">
      <c r="D4763" s="52"/>
    </row>
    <row r="4764" spans="4:4" x14ac:dyDescent="0.2">
      <c r="D4764" s="52"/>
    </row>
    <row r="4765" spans="4:4" x14ac:dyDescent="0.2">
      <c r="D4765" s="52"/>
    </row>
    <row r="4766" spans="4:4" x14ac:dyDescent="0.2">
      <c r="D4766" s="52"/>
    </row>
    <row r="4767" spans="4:4" x14ac:dyDescent="0.2">
      <c r="D4767" s="52"/>
    </row>
    <row r="4768" spans="4:4" x14ac:dyDescent="0.2">
      <c r="D4768" s="52"/>
    </row>
    <row r="4769" spans="4:4" x14ac:dyDescent="0.2">
      <c r="D4769" s="52"/>
    </row>
    <row r="4770" spans="4:4" x14ac:dyDescent="0.2">
      <c r="D4770" s="52"/>
    </row>
    <row r="4771" spans="4:4" x14ac:dyDescent="0.2">
      <c r="D4771" s="52"/>
    </row>
    <row r="4772" spans="4:4" x14ac:dyDescent="0.2">
      <c r="D4772" s="52"/>
    </row>
    <row r="4773" spans="4:4" x14ac:dyDescent="0.2">
      <c r="D4773" s="52"/>
    </row>
    <row r="4774" spans="4:4" x14ac:dyDescent="0.2">
      <c r="D4774" s="52"/>
    </row>
    <row r="4775" spans="4:4" x14ac:dyDescent="0.2">
      <c r="D4775" s="52"/>
    </row>
    <row r="4776" spans="4:4" x14ac:dyDescent="0.2">
      <c r="D4776" s="52"/>
    </row>
    <row r="4777" spans="4:4" x14ac:dyDescent="0.2">
      <c r="D4777" s="52"/>
    </row>
    <row r="4778" spans="4:4" x14ac:dyDescent="0.2">
      <c r="D4778" s="52"/>
    </row>
    <row r="4779" spans="4:4" x14ac:dyDescent="0.2">
      <c r="D4779" s="52"/>
    </row>
    <row r="4780" spans="4:4" x14ac:dyDescent="0.2">
      <c r="D4780" s="52"/>
    </row>
    <row r="4781" spans="4:4" x14ac:dyDescent="0.2">
      <c r="D4781" s="52"/>
    </row>
    <row r="4782" spans="4:4" x14ac:dyDescent="0.2">
      <c r="D4782" s="52"/>
    </row>
    <row r="4783" spans="4:4" x14ac:dyDescent="0.2">
      <c r="D4783" s="52"/>
    </row>
    <row r="4784" spans="4:4" x14ac:dyDescent="0.2">
      <c r="D4784" s="52"/>
    </row>
    <row r="4785" spans="4:4" x14ac:dyDescent="0.2">
      <c r="D4785" s="52"/>
    </row>
    <row r="4786" spans="4:4" x14ac:dyDescent="0.2">
      <c r="D4786" s="52"/>
    </row>
    <row r="4787" spans="4:4" x14ac:dyDescent="0.2">
      <c r="D4787" s="52"/>
    </row>
    <row r="4788" spans="4:4" x14ac:dyDescent="0.2">
      <c r="D4788" s="52"/>
    </row>
    <row r="4789" spans="4:4" x14ac:dyDescent="0.2">
      <c r="D4789" s="52"/>
    </row>
    <row r="4790" spans="4:4" x14ac:dyDescent="0.2">
      <c r="D4790" s="52"/>
    </row>
    <row r="4791" spans="4:4" x14ac:dyDescent="0.2">
      <c r="D4791" s="52"/>
    </row>
    <row r="4792" spans="4:4" x14ac:dyDescent="0.2">
      <c r="D4792" s="52"/>
    </row>
    <row r="4793" spans="4:4" x14ac:dyDescent="0.2">
      <c r="D4793" s="52"/>
    </row>
    <row r="4794" spans="4:4" x14ac:dyDescent="0.2">
      <c r="D4794" s="52"/>
    </row>
    <row r="4795" spans="4:4" x14ac:dyDescent="0.2">
      <c r="D4795" s="52"/>
    </row>
    <row r="4796" spans="4:4" x14ac:dyDescent="0.2">
      <c r="D4796" s="52"/>
    </row>
    <row r="4797" spans="4:4" x14ac:dyDescent="0.2">
      <c r="D4797" s="52"/>
    </row>
    <row r="4798" spans="4:4" x14ac:dyDescent="0.2">
      <c r="D4798" s="52"/>
    </row>
    <row r="4799" spans="4:4" x14ac:dyDescent="0.2">
      <c r="D4799" s="52"/>
    </row>
    <row r="4800" spans="4:4" x14ac:dyDescent="0.2">
      <c r="D4800" s="52"/>
    </row>
    <row r="4801" spans="4:4" x14ac:dyDescent="0.2">
      <c r="D4801" s="52"/>
    </row>
    <row r="4802" spans="4:4" x14ac:dyDescent="0.2">
      <c r="D4802" s="52"/>
    </row>
    <row r="4803" spans="4:4" x14ac:dyDescent="0.2">
      <c r="D4803" s="52"/>
    </row>
    <row r="4804" spans="4:4" x14ac:dyDescent="0.2">
      <c r="D4804" s="52"/>
    </row>
    <row r="4805" spans="4:4" x14ac:dyDescent="0.2">
      <c r="D4805" s="52"/>
    </row>
    <row r="4806" spans="4:4" x14ac:dyDescent="0.2">
      <c r="D4806" s="52"/>
    </row>
    <row r="4807" spans="4:4" x14ac:dyDescent="0.2">
      <c r="D4807" s="52"/>
    </row>
    <row r="4808" spans="4:4" x14ac:dyDescent="0.2">
      <c r="D4808" s="52"/>
    </row>
    <row r="4809" spans="4:4" x14ac:dyDescent="0.2">
      <c r="D4809" s="52"/>
    </row>
    <row r="4810" spans="4:4" x14ac:dyDescent="0.2">
      <c r="D4810" s="52"/>
    </row>
    <row r="4811" spans="4:4" x14ac:dyDescent="0.2">
      <c r="D4811" s="52"/>
    </row>
    <row r="4812" spans="4:4" x14ac:dyDescent="0.2">
      <c r="D4812" s="52"/>
    </row>
    <row r="4813" spans="4:4" x14ac:dyDescent="0.2">
      <c r="D4813" s="52"/>
    </row>
    <row r="4814" spans="4:4" x14ac:dyDescent="0.2">
      <c r="D4814" s="52"/>
    </row>
    <row r="4815" spans="4:4" x14ac:dyDescent="0.2">
      <c r="D4815" s="52"/>
    </row>
    <row r="4816" spans="4:4" x14ac:dyDescent="0.2">
      <c r="D4816" s="52"/>
    </row>
    <row r="4817" spans="4:4" x14ac:dyDescent="0.2">
      <c r="D4817" s="52"/>
    </row>
    <row r="4818" spans="4:4" x14ac:dyDescent="0.2">
      <c r="D4818" s="52"/>
    </row>
    <row r="4819" spans="4:4" x14ac:dyDescent="0.2">
      <c r="D4819" s="52"/>
    </row>
    <row r="4820" spans="4:4" x14ac:dyDescent="0.2">
      <c r="D4820" s="52"/>
    </row>
    <row r="4821" spans="4:4" x14ac:dyDescent="0.2">
      <c r="D4821" s="52"/>
    </row>
    <row r="4822" spans="4:4" x14ac:dyDescent="0.2">
      <c r="D4822" s="52"/>
    </row>
    <row r="4823" spans="4:4" x14ac:dyDescent="0.2">
      <c r="D4823" s="52"/>
    </row>
    <row r="4824" spans="4:4" x14ac:dyDescent="0.2">
      <c r="D4824" s="52"/>
    </row>
    <row r="4825" spans="4:4" x14ac:dyDescent="0.2">
      <c r="D4825" s="52"/>
    </row>
    <row r="4826" spans="4:4" x14ac:dyDescent="0.2">
      <c r="D4826" s="52"/>
    </row>
    <row r="4827" spans="4:4" x14ac:dyDescent="0.2">
      <c r="D4827" s="52"/>
    </row>
    <row r="4828" spans="4:4" x14ac:dyDescent="0.2">
      <c r="D4828" s="52"/>
    </row>
    <row r="4829" spans="4:4" x14ac:dyDescent="0.2">
      <c r="D4829" s="52"/>
    </row>
    <row r="4830" spans="4:4" x14ac:dyDescent="0.2">
      <c r="D4830" s="52"/>
    </row>
    <row r="4831" spans="4:4" x14ac:dyDescent="0.2">
      <c r="D4831" s="52"/>
    </row>
    <row r="4832" spans="4:4" x14ac:dyDescent="0.2">
      <c r="D4832" s="52"/>
    </row>
    <row r="4833" spans="4:4" x14ac:dyDescent="0.2">
      <c r="D4833" s="52"/>
    </row>
    <row r="4834" spans="4:4" x14ac:dyDescent="0.2">
      <c r="D4834" s="52"/>
    </row>
    <row r="4835" spans="4:4" x14ac:dyDescent="0.2">
      <c r="D4835" s="52"/>
    </row>
    <row r="4836" spans="4:4" x14ac:dyDescent="0.2">
      <c r="D4836" s="52"/>
    </row>
    <row r="4837" spans="4:4" x14ac:dyDescent="0.2">
      <c r="D4837" s="52"/>
    </row>
    <row r="4838" spans="4:4" x14ac:dyDescent="0.2">
      <c r="D4838" s="52"/>
    </row>
    <row r="4839" spans="4:4" x14ac:dyDescent="0.2">
      <c r="D4839" s="52"/>
    </row>
    <row r="4840" spans="4:4" x14ac:dyDescent="0.2">
      <c r="D4840" s="52"/>
    </row>
    <row r="4841" spans="4:4" x14ac:dyDescent="0.2">
      <c r="D4841" s="52"/>
    </row>
    <row r="4842" spans="4:4" x14ac:dyDescent="0.2">
      <c r="D4842" s="52"/>
    </row>
    <row r="4843" spans="4:4" x14ac:dyDescent="0.2">
      <c r="D4843" s="52"/>
    </row>
    <row r="4844" spans="4:4" x14ac:dyDescent="0.2">
      <c r="D4844" s="52"/>
    </row>
    <row r="4845" spans="4:4" x14ac:dyDescent="0.2">
      <c r="D4845" s="52"/>
    </row>
    <row r="4846" spans="4:4" x14ac:dyDescent="0.2">
      <c r="D4846" s="52"/>
    </row>
    <row r="4847" spans="4:4" x14ac:dyDescent="0.2">
      <c r="D4847" s="52"/>
    </row>
    <row r="4848" spans="4:4" x14ac:dyDescent="0.2">
      <c r="D4848" s="52"/>
    </row>
    <row r="4849" spans="4:4" x14ac:dyDescent="0.2">
      <c r="D4849" s="52"/>
    </row>
    <row r="4850" spans="4:4" x14ac:dyDescent="0.2">
      <c r="D4850" s="52"/>
    </row>
    <row r="4851" spans="4:4" x14ac:dyDescent="0.2">
      <c r="D4851" s="52"/>
    </row>
    <row r="4852" spans="4:4" x14ac:dyDescent="0.2">
      <c r="D4852" s="52"/>
    </row>
    <row r="4853" spans="4:4" x14ac:dyDescent="0.2">
      <c r="D4853" s="52"/>
    </row>
    <row r="4854" spans="4:4" x14ac:dyDescent="0.2">
      <c r="D4854" s="52"/>
    </row>
    <row r="4855" spans="4:4" x14ac:dyDescent="0.2">
      <c r="D4855" s="52"/>
    </row>
    <row r="4856" spans="4:4" x14ac:dyDescent="0.2">
      <c r="D4856" s="52"/>
    </row>
    <row r="4857" spans="4:4" x14ac:dyDescent="0.2">
      <c r="D4857" s="52"/>
    </row>
    <row r="4858" spans="4:4" x14ac:dyDescent="0.2">
      <c r="D4858" s="52"/>
    </row>
    <row r="4859" spans="4:4" x14ac:dyDescent="0.2">
      <c r="D4859" s="52"/>
    </row>
    <row r="4860" spans="4:4" x14ac:dyDescent="0.2">
      <c r="D4860" s="52"/>
    </row>
    <row r="4861" spans="4:4" x14ac:dyDescent="0.2">
      <c r="D4861" s="52"/>
    </row>
    <row r="4862" spans="4:4" x14ac:dyDescent="0.2">
      <c r="D4862" s="52"/>
    </row>
    <row r="4863" spans="4:4" x14ac:dyDescent="0.2">
      <c r="D4863" s="52"/>
    </row>
    <row r="4864" spans="4:4" x14ac:dyDescent="0.2">
      <c r="D4864" s="52"/>
    </row>
    <row r="4865" spans="4:4" x14ac:dyDescent="0.2">
      <c r="D4865" s="52"/>
    </row>
    <row r="4866" spans="4:4" x14ac:dyDescent="0.2">
      <c r="D4866" s="52"/>
    </row>
    <row r="4867" spans="4:4" x14ac:dyDescent="0.2">
      <c r="D4867" s="52"/>
    </row>
    <row r="4868" spans="4:4" x14ac:dyDescent="0.2">
      <c r="D4868" s="52"/>
    </row>
    <row r="4869" spans="4:4" x14ac:dyDescent="0.2">
      <c r="D4869" s="52"/>
    </row>
    <row r="4870" spans="4:4" x14ac:dyDescent="0.2">
      <c r="D4870" s="52"/>
    </row>
    <row r="4871" spans="4:4" x14ac:dyDescent="0.2">
      <c r="D4871" s="52"/>
    </row>
    <row r="4872" spans="4:4" x14ac:dyDescent="0.2">
      <c r="D4872" s="52"/>
    </row>
    <row r="4873" spans="4:4" x14ac:dyDescent="0.2">
      <c r="D4873" s="52"/>
    </row>
    <row r="4874" spans="4:4" x14ac:dyDescent="0.2">
      <c r="D4874" s="52"/>
    </row>
    <row r="4875" spans="4:4" x14ac:dyDescent="0.2">
      <c r="D4875" s="52"/>
    </row>
    <row r="4876" spans="4:4" x14ac:dyDescent="0.2">
      <c r="D4876" s="52"/>
    </row>
    <row r="4877" spans="4:4" x14ac:dyDescent="0.2">
      <c r="D4877" s="52"/>
    </row>
    <row r="4878" spans="4:4" x14ac:dyDescent="0.2">
      <c r="D4878" s="52"/>
    </row>
    <row r="4879" spans="4:4" x14ac:dyDescent="0.2">
      <c r="D4879" s="52"/>
    </row>
    <row r="4880" spans="4:4" x14ac:dyDescent="0.2">
      <c r="D4880" s="52"/>
    </row>
    <row r="4881" spans="4:4" x14ac:dyDescent="0.2">
      <c r="D4881" s="52"/>
    </row>
    <row r="4882" spans="4:4" x14ac:dyDescent="0.2">
      <c r="D4882" s="52"/>
    </row>
    <row r="4883" spans="4:4" x14ac:dyDescent="0.2">
      <c r="D4883" s="52"/>
    </row>
    <row r="4884" spans="4:4" x14ac:dyDescent="0.2">
      <c r="D4884" s="52"/>
    </row>
    <row r="4885" spans="4:4" x14ac:dyDescent="0.2">
      <c r="D4885" s="52"/>
    </row>
    <row r="4886" spans="4:4" x14ac:dyDescent="0.2">
      <c r="D4886" s="52"/>
    </row>
    <row r="4887" spans="4:4" x14ac:dyDescent="0.2">
      <c r="D4887" s="52"/>
    </row>
    <row r="4888" spans="4:4" x14ac:dyDescent="0.2">
      <c r="D4888" s="52"/>
    </row>
    <row r="4889" spans="4:4" x14ac:dyDescent="0.2">
      <c r="D4889" s="52"/>
    </row>
    <row r="4890" spans="4:4" x14ac:dyDescent="0.2">
      <c r="D4890" s="52"/>
    </row>
    <row r="4891" spans="4:4" x14ac:dyDescent="0.2">
      <c r="D4891" s="52"/>
    </row>
    <row r="4892" spans="4:4" x14ac:dyDescent="0.2">
      <c r="D4892" s="52"/>
    </row>
    <row r="4893" spans="4:4" x14ac:dyDescent="0.2">
      <c r="D4893" s="52"/>
    </row>
    <row r="4894" spans="4:4" x14ac:dyDescent="0.2">
      <c r="D4894" s="52"/>
    </row>
    <row r="4895" spans="4:4" x14ac:dyDescent="0.2">
      <c r="D4895" s="52"/>
    </row>
    <row r="4896" spans="4:4" x14ac:dyDescent="0.2">
      <c r="D4896" s="52"/>
    </row>
    <row r="4897" spans="4:4" x14ac:dyDescent="0.2">
      <c r="D4897" s="52"/>
    </row>
    <row r="4898" spans="4:4" x14ac:dyDescent="0.2">
      <c r="D4898" s="52"/>
    </row>
    <row r="4899" spans="4:4" x14ac:dyDescent="0.2">
      <c r="D4899" s="52"/>
    </row>
    <row r="4900" spans="4:4" x14ac:dyDescent="0.2">
      <c r="D4900" s="52"/>
    </row>
    <row r="4901" spans="4:4" x14ac:dyDescent="0.2">
      <c r="D4901" s="52"/>
    </row>
    <row r="4902" spans="4:4" x14ac:dyDescent="0.2">
      <c r="D4902" s="52"/>
    </row>
    <row r="4903" spans="4:4" x14ac:dyDescent="0.2">
      <c r="D4903" s="52"/>
    </row>
    <row r="4904" spans="4:4" x14ac:dyDescent="0.2">
      <c r="D4904" s="52"/>
    </row>
    <row r="4905" spans="4:4" x14ac:dyDescent="0.2">
      <c r="D4905" s="52"/>
    </row>
    <row r="4906" spans="4:4" x14ac:dyDescent="0.2">
      <c r="D4906" s="52"/>
    </row>
    <row r="4907" spans="4:4" x14ac:dyDescent="0.2">
      <c r="D4907" s="52"/>
    </row>
    <row r="4908" spans="4:4" x14ac:dyDescent="0.2">
      <c r="D4908" s="52"/>
    </row>
    <row r="4909" spans="4:4" x14ac:dyDescent="0.2">
      <c r="D4909" s="52"/>
    </row>
    <row r="4910" spans="4:4" x14ac:dyDescent="0.2">
      <c r="D4910" s="52"/>
    </row>
    <row r="4911" spans="4:4" x14ac:dyDescent="0.2">
      <c r="D4911" s="52"/>
    </row>
    <row r="4912" spans="4:4" x14ac:dyDescent="0.2">
      <c r="D4912" s="52"/>
    </row>
    <row r="4913" spans="4:4" x14ac:dyDescent="0.2">
      <c r="D4913" s="52"/>
    </row>
    <row r="4914" spans="4:4" x14ac:dyDescent="0.2">
      <c r="D4914" s="52"/>
    </row>
    <row r="4915" spans="4:4" x14ac:dyDescent="0.2">
      <c r="D4915" s="52"/>
    </row>
    <row r="4916" spans="4:4" x14ac:dyDescent="0.2">
      <c r="D4916" s="52"/>
    </row>
    <row r="4917" spans="4:4" x14ac:dyDescent="0.2">
      <c r="D4917" s="52"/>
    </row>
    <row r="4918" spans="4:4" x14ac:dyDescent="0.2">
      <c r="D4918" s="52"/>
    </row>
    <row r="4919" spans="4:4" x14ac:dyDescent="0.2">
      <c r="D4919" s="52"/>
    </row>
    <row r="4920" spans="4:4" x14ac:dyDescent="0.2">
      <c r="D4920" s="52"/>
    </row>
    <row r="4921" spans="4:4" x14ac:dyDescent="0.2">
      <c r="D4921" s="52"/>
    </row>
    <row r="4922" spans="4:4" x14ac:dyDescent="0.2">
      <c r="D4922" s="52"/>
    </row>
    <row r="4923" spans="4:4" x14ac:dyDescent="0.2">
      <c r="D4923" s="52"/>
    </row>
    <row r="4924" spans="4:4" x14ac:dyDescent="0.2">
      <c r="D4924" s="52"/>
    </row>
    <row r="4925" spans="4:4" x14ac:dyDescent="0.2">
      <c r="D4925" s="52"/>
    </row>
    <row r="4926" spans="4:4" x14ac:dyDescent="0.2">
      <c r="D4926" s="52"/>
    </row>
    <row r="4927" spans="4:4" x14ac:dyDescent="0.2">
      <c r="D4927" s="52"/>
    </row>
    <row r="4928" spans="4:4" x14ac:dyDescent="0.2">
      <c r="D4928" s="52"/>
    </row>
    <row r="4929" spans="4:4" x14ac:dyDescent="0.2">
      <c r="D4929" s="52"/>
    </row>
    <row r="4930" spans="4:4" x14ac:dyDescent="0.2">
      <c r="D4930" s="52"/>
    </row>
    <row r="4931" spans="4:4" x14ac:dyDescent="0.2">
      <c r="D4931" s="52"/>
    </row>
    <row r="4932" spans="4:4" x14ac:dyDescent="0.2">
      <c r="D4932" s="52"/>
    </row>
    <row r="4933" spans="4:4" x14ac:dyDescent="0.2">
      <c r="D4933" s="52"/>
    </row>
    <row r="4934" spans="4:4" x14ac:dyDescent="0.2">
      <c r="D4934" s="52"/>
    </row>
    <row r="4935" spans="4:4" x14ac:dyDescent="0.2">
      <c r="D4935" s="52"/>
    </row>
    <row r="4936" spans="4:4" x14ac:dyDescent="0.2">
      <c r="D4936" s="52"/>
    </row>
    <row r="4937" spans="4:4" x14ac:dyDescent="0.2">
      <c r="D4937" s="52"/>
    </row>
    <row r="4938" spans="4:4" x14ac:dyDescent="0.2">
      <c r="D4938" s="52"/>
    </row>
    <row r="4939" spans="4:4" x14ac:dyDescent="0.2">
      <c r="D4939" s="52"/>
    </row>
    <row r="4940" spans="4:4" x14ac:dyDescent="0.2">
      <c r="D4940" s="52"/>
    </row>
    <row r="4941" spans="4:4" x14ac:dyDescent="0.2">
      <c r="D4941" s="52"/>
    </row>
    <row r="4942" spans="4:4" x14ac:dyDescent="0.2">
      <c r="D4942" s="52"/>
    </row>
    <row r="4943" spans="4:4" x14ac:dyDescent="0.2">
      <c r="D4943" s="52"/>
    </row>
    <row r="4944" spans="4:4" x14ac:dyDescent="0.2">
      <c r="D4944" s="52"/>
    </row>
    <row r="4945" spans="4:4" x14ac:dyDescent="0.2">
      <c r="D4945" s="52"/>
    </row>
    <row r="4946" spans="4:4" x14ac:dyDescent="0.2">
      <c r="D4946" s="52"/>
    </row>
    <row r="4947" spans="4:4" x14ac:dyDescent="0.2">
      <c r="D4947" s="52"/>
    </row>
    <row r="4948" spans="4:4" x14ac:dyDescent="0.2">
      <c r="D4948" s="52"/>
    </row>
    <row r="4949" spans="4:4" x14ac:dyDescent="0.2">
      <c r="D4949" s="52"/>
    </row>
    <row r="4950" spans="4:4" x14ac:dyDescent="0.2">
      <c r="D4950" s="52"/>
    </row>
    <row r="4951" spans="4:4" x14ac:dyDescent="0.2">
      <c r="D4951" s="52"/>
    </row>
    <row r="4952" spans="4:4" x14ac:dyDescent="0.2">
      <c r="D4952" s="52"/>
    </row>
    <row r="4953" spans="4:4" x14ac:dyDescent="0.2">
      <c r="D4953" s="52"/>
    </row>
    <row r="4954" spans="4:4" x14ac:dyDescent="0.2">
      <c r="D4954" s="52"/>
    </row>
    <row r="4955" spans="4:4" x14ac:dyDescent="0.2">
      <c r="D4955" s="52"/>
    </row>
    <row r="4956" spans="4:4" x14ac:dyDescent="0.2">
      <c r="D4956" s="52"/>
    </row>
    <row r="4957" spans="4:4" x14ac:dyDescent="0.2">
      <c r="D4957" s="52"/>
    </row>
    <row r="4958" spans="4:4" x14ac:dyDescent="0.2">
      <c r="D4958" s="52"/>
    </row>
    <row r="4959" spans="4:4" x14ac:dyDescent="0.2">
      <c r="D4959" s="52"/>
    </row>
    <row r="4960" spans="4:4" x14ac:dyDescent="0.2">
      <c r="D4960" s="52"/>
    </row>
    <row r="4961" spans="4:4" x14ac:dyDescent="0.2">
      <c r="D4961" s="52"/>
    </row>
    <row r="4962" spans="4:4" x14ac:dyDescent="0.2">
      <c r="D4962" s="52"/>
    </row>
    <row r="4963" spans="4:4" x14ac:dyDescent="0.2">
      <c r="D4963" s="52"/>
    </row>
    <row r="4964" spans="4:4" x14ac:dyDescent="0.2">
      <c r="D4964" s="52"/>
    </row>
    <row r="4965" spans="4:4" x14ac:dyDescent="0.2">
      <c r="D4965" s="52"/>
    </row>
    <row r="4966" spans="4:4" x14ac:dyDescent="0.2">
      <c r="D4966" s="52"/>
    </row>
    <row r="4967" spans="4:4" x14ac:dyDescent="0.2">
      <c r="D4967" s="52"/>
    </row>
    <row r="4968" spans="4:4" x14ac:dyDescent="0.2">
      <c r="D4968" s="52"/>
    </row>
    <row r="4969" spans="4:4" x14ac:dyDescent="0.2">
      <c r="D4969" s="52"/>
    </row>
    <row r="4970" spans="4:4" x14ac:dyDescent="0.2">
      <c r="D4970" s="52"/>
    </row>
    <row r="4971" spans="4:4" x14ac:dyDescent="0.2">
      <c r="D4971" s="52"/>
    </row>
    <row r="4972" spans="4:4" x14ac:dyDescent="0.2">
      <c r="D4972" s="52"/>
    </row>
    <row r="4973" spans="4:4" x14ac:dyDescent="0.2">
      <c r="D4973" s="52"/>
    </row>
    <row r="4974" spans="4:4" x14ac:dyDescent="0.2">
      <c r="D4974" s="52"/>
    </row>
    <row r="4975" spans="4:4" x14ac:dyDescent="0.2">
      <c r="D4975" s="52"/>
    </row>
    <row r="4976" spans="4:4" x14ac:dyDescent="0.2">
      <c r="D4976" s="52"/>
    </row>
    <row r="4977" spans="4:4" x14ac:dyDescent="0.2">
      <c r="D4977" s="52"/>
    </row>
    <row r="4978" spans="4:4" x14ac:dyDescent="0.2">
      <c r="D4978" s="52"/>
    </row>
    <row r="4979" spans="4:4" x14ac:dyDescent="0.2">
      <c r="D4979" s="52"/>
    </row>
    <row r="4980" spans="4:4" x14ac:dyDescent="0.2">
      <c r="D4980" s="52"/>
    </row>
    <row r="4981" spans="4:4" x14ac:dyDescent="0.2">
      <c r="D4981" s="52"/>
    </row>
    <row r="4982" spans="4:4" x14ac:dyDescent="0.2">
      <c r="D4982" s="52"/>
    </row>
    <row r="4983" spans="4:4" x14ac:dyDescent="0.2">
      <c r="D4983" s="52"/>
    </row>
    <row r="4984" spans="4:4" x14ac:dyDescent="0.2">
      <c r="D4984" s="52"/>
    </row>
    <row r="4985" spans="4:4" x14ac:dyDescent="0.2">
      <c r="D4985" s="52"/>
    </row>
    <row r="4986" spans="4:4" x14ac:dyDescent="0.2">
      <c r="D4986" s="52"/>
    </row>
    <row r="4987" spans="4:4" x14ac:dyDescent="0.2">
      <c r="D4987" s="52"/>
    </row>
    <row r="4988" spans="4:4" x14ac:dyDescent="0.2">
      <c r="D4988" s="52"/>
    </row>
    <row r="4989" spans="4:4" x14ac:dyDescent="0.2">
      <c r="D4989" s="52"/>
    </row>
    <row r="4990" spans="4:4" x14ac:dyDescent="0.2">
      <c r="D4990" s="52"/>
    </row>
    <row r="4991" spans="4:4" x14ac:dyDescent="0.2">
      <c r="D4991" s="52"/>
    </row>
    <row r="4992" spans="4:4" x14ac:dyDescent="0.2">
      <c r="D4992" s="52"/>
    </row>
  </sheetData>
  <mergeCells count="35">
    <mergeCell ref="C81:G81"/>
    <mergeCell ref="B47:G47"/>
    <mergeCell ref="C49:G49"/>
    <mergeCell ref="C38:G38"/>
    <mergeCell ref="B39:G39"/>
    <mergeCell ref="B40:G40"/>
    <mergeCell ref="C42:G42"/>
    <mergeCell ref="B43:G43"/>
    <mergeCell ref="B44:G44"/>
    <mergeCell ref="B31:G31"/>
    <mergeCell ref="B32:G32"/>
    <mergeCell ref="C34:G34"/>
    <mergeCell ref="B35:G35"/>
    <mergeCell ref="B46:G46"/>
    <mergeCell ref="B23:G23"/>
    <mergeCell ref="C25:G25"/>
    <mergeCell ref="B26:G26"/>
    <mergeCell ref="B27:G27"/>
    <mergeCell ref="C29:G29"/>
    <mergeCell ref="C86:G86"/>
    <mergeCell ref="B19:G19"/>
    <mergeCell ref="A1:G1"/>
    <mergeCell ref="C2:G2"/>
    <mergeCell ref="C3:G3"/>
    <mergeCell ref="C4:G4"/>
    <mergeCell ref="C7:G7"/>
    <mergeCell ref="B9:G9"/>
    <mergeCell ref="B10:G10"/>
    <mergeCell ref="B13:G13"/>
    <mergeCell ref="C15:G15"/>
    <mergeCell ref="B16:G16"/>
    <mergeCell ref="C18:G18"/>
    <mergeCell ref="B36:G36"/>
    <mergeCell ref="C21:G21"/>
    <mergeCell ref="B22:G22"/>
  </mergeCells>
  <pageMargins left="0.70866141732283472" right="0.70866141732283472" top="0.78740157480314965" bottom="0.78740157480314965" header="0.31496062992125984" footer="0.31496062992125984"/>
  <pageSetup paperSize="9" scale="65" orientation="portrait" r:id="rId1"/>
  <headerFooter>
    <oddFoote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F195-3DD6-4A40-BEC8-8A1F68FA4F1C}">
  <sheetPr codeName="List3">
    <tabColor rgb="FFFFC000"/>
    <outlinePr summaryBelow="0"/>
  </sheetPr>
  <dimension ref="A1:L3959"/>
  <sheetViews>
    <sheetView showZeros="0" topLeftCell="A3393" zoomScaleNormal="100" workbookViewId="0">
      <selection activeCell="A3411" sqref="A3411:E3413"/>
    </sheetView>
  </sheetViews>
  <sheetFormatPr defaultColWidth="9.140625" defaultRowHeight="12.75" outlineLevelRow="1" x14ac:dyDescent="0.2"/>
  <cols>
    <col min="1" max="1" width="4.28515625" style="174" customWidth="1"/>
    <col min="2" max="2" width="14.42578125" style="175" customWidth="1"/>
    <col min="3" max="3" width="60.7109375" style="175" customWidth="1"/>
    <col min="4" max="4" width="4.5703125" style="109" customWidth="1"/>
    <col min="5" max="5" width="10.5703125" style="186" customWidth="1"/>
    <col min="6" max="6" width="9.85546875" style="110" customWidth="1"/>
    <col min="7" max="7" width="14.42578125" style="110" customWidth="1"/>
    <col min="8" max="16384" width="9.140625" style="110"/>
  </cols>
  <sheetData>
    <row r="1" spans="1:12" ht="15.75" customHeight="1" x14ac:dyDescent="0.25">
      <c r="A1" s="1512" t="s">
        <v>173</v>
      </c>
      <c r="B1" s="1512"/>
      <c r="C1" s="1512"/>
      <c r="D1" s="1512"/>
      <c r="E1" s="1512"/>
      <c r="F1" s="1512"/>
      <c r="G1" s="1512"/>
    </row>
    <row r="2" spans="1:12" ht="24.95" customHeight="1" x14ac:dyDescent="0.2">
      <c r="A2" s="111" t="s">
        <v>76</v>
      </c>
      <c r="B2" s="112"/>
      <c r="C2" s="1574" t="s">
        <v>77</v>
      </c>
      <c r="D2" s="1575"/>
      <c r="E2" s="1575"/>
      <c r="F2" s="1575"/>
      <c r="G2" s="1576"/>
    </row>
    <row r="3" spans="1:12" ht="24.95" customHeight="1" x14ac:dyDescent="0.2">
      <c r="A3" s="111" t="s">
        <v>78</v>
      </c>
      <c r="B3" s="113"/>
      <c r="C3" s="1577" t="s">
        <v>174</v>
      </c>
      <c r="D3" s="1578"/>
      <c r="E3" s="1578"/>
      <c r="F3" s="1578"/>
      <c r="G3" s="1579"/>
    </row>
    <row r="4" spans="1:12" ht="24.95" customHeight="1" x14ac:dyDescent="0.2">
      <c r="A4" s="111" t="s">
        <v>79</v>
      </c>
      <c r="B4" s="113"/>
      <c r="C4" s="1577" t="s">
        <v>5848</v>
      </c>
      <c r="D4" s="1578"/>
      <c r="E4" s="1578"/>
      <c r="F4" s="1578"/>
      <c r="G4" s="1579"/>
    </row>
    <row r="5" spans="1:12" x14ac:dyDescent="0.2">
      <c r="A5" s="115" t="s">
        <v>176</v>
      </c>
      <c r="B5" s="116"/>
      <c r="C5" s="116"/>
      <c r="D5" s="117"/>
      <c r="E5" s="118"/>
      <c r="F5" s="119"/>
      <c r="G5" s="120"/>
    </row>
    <row r="7" spans="1:12" x14ac:dyDescent="0.2">
      <c r="A7" s="121" t="s">
        <v>80</v>
      </c>
      <c r="B7" s="122" t="s">
        <v>81</v>
      </c>
      <c r="C7" s="122" t="s">
        <v>82</v>
      </c>
      <c r="D7" s="123" t="s">
        <v>83</v>
      </c>
      <c r="E7" s="124" t="s">
        <v>84</v>
      </c>
      <c r="F7" s="125" t="s">
        <v>177</v>
      </c>
      <c r="G7" s="126" t="s">
        <v>178</v>
      </c>
    </row>
    <row r="8" spans="1:12" x14ac:dyDescent="0.2">
      <c r="A8" s="127" t="s">
        <v>89</v>
      </c>
      <c r="B8" s="128" t="s">
        <v>179</v>
      </c>
      <c r="C8" s="129" t="s">
        <v>180</v>
      </c>
      <c r="D8" s="130"/>
      <c r="E8" s="131"/>
      <c r="F8" s="131"/>
      <c r="G8" s="131">
        <f>SUM(G9:G79)</f>
        <v>0</v>
      </c>
    </row>
    <row r="9" spans="1:12" outlineLevel="1" x14ac:dyDescent="0.2">
      <c r="A9" s="132">
        <v>1</v>
      </c>
      <c r="B9" s="133" t="s">
        <v>181</v>
      </c>
      <c r="C9" s="134" t="s">
        <v>182</v>
      </c>
      <c r="D9" s="135" t="s">
        <v>183</v>
      </c>
      <c r="E9" s="136">
        <v>172.14295000000001</v>
      </c>
      <c r="F9" s="1202">
        <v>0</v>
      </c>
      <c r="G9" s="136">
        <f>ROUND(E9*F9,2)</f>
        <v>0</v>
      </c>
      <c r="H9" s="138"/>
      <c r="I9" s="138"/>
      <c r="J9" s="138"/>
      <c r="K9" s="138"/>
      <c r="L9" s="138"/>
    </row>
    <row r="10" spans="1:12" outlineLevel="1" x14ac:dyDescent="0.2">
      <c r="A10" s="132"/>
      <c r="B10" s="133"/>
      <c r="C10" s="139" t="s">
        <v>184</v>
      </c>
      <c r="D10" s="140"/>
      <c r="E10" s="141"/>
      <c r="F10" s="136"/>
      <c r="G10" s="136"/>
      <c r="H10" s="138"/>
      <c r="I10" s="138"/>
      <c r="J10" s="138"/>
      <c r="K10" s="138"/>
      <c r="L10" s="138"/>
    </row>
    <row r="11" spans="1:12" outlineLevel="1" x14ac:dyDescent="0.2">
      <c r="A11" s="132"/>
      <c r="B11" s="133"/>
      <c r="C11" s="139" t="s">
        <v>185</v>
      </c>
      <c r="D11" s="140"/>
      <c r="E11" s="141"/>
      <c r="F11" s="136"/>
      <c r="G11" s="136"/>
      <c r="H11" s="138"/>
      <c r="I11" s="138"/>
      <c r="J11" s="138"/>
      <c r="K11" s="138"/>
      <c r="L11" s="138"/>
    </row>
    <row r="12" spans="1:12" outlineLevel="1" x14ac:dyDescent="0.2">
      <c r="A12" s="132"/>
      <c r="B12" s="133"/>
      <c r="C12" s="139" t="s">
        <v>186</v>
      </c>
      <c r="D12" s="140"/>
      <c r="E12" s="141">
        <v>15.81775</v>
      </c>
      <c r="F12" s="136"/>
      <c r="G12" s="136"/>
      <c r="H12" s="138"/>
      <c r="I12" s="138"/>
      <c r="J12" s="138"/>
      <c r="K12" s="138"/>
      <c r="L12" s="138"/>
    </row>
    <row r="13" spans="1:12" outlineLevel="1" x14ac:dyDescent="0.2">
      <c r="A13" s="132"/>
      <c r="B13" s="133"/>
      <c r="C13" s="139" t="s">
        <v>187</v>
      </c>
      <c r="D13" s="140"/>
      <c r="E13" s="141"/>
      <c r="F13" s="136"/>
      <c r="G13" s="136"/>
      <c r="H13" s="138"/>
      <c r="I13" s="138"/>
      <c r="J13" s="138"/>
      <c r="K13" s="138"/>
      <c r="L13" s="138"/>
    </row>
    <row r="14" spans="1:12" outlineLevel="1" x14ac:dyDescent="0.2">
      <c r="A14" s="132"/>
      <c r="B14" s="133"/>
      <c r="C14" s="139" t="s">
        <v>188</v>
      </c>
      <c r="D14" s="140"/>
      <c r="E14" s="141"/>
      <c r="F14" s="136"/>
      <c r="G14" s="136"/>
      <c r="H14" s="138"/>
      <c r="I14" s="138"/>
      <c r="J14" s="138"/>
      <c r="K14" s="138"/>
      <c r="L14" s="138"/>
    </row>
    <row r="15" spans="1:12" outlineLevel="1" x14ac:dyDescent="0.2">
      <c r="A15" s="132"/>
      <c r="B15" s="133"/>
      <c r="C15" s="139" t="s">
        <v>189</v>
      </c>
      <c r="D15" s="140"/>
      <c r="E15" s="141">
        <v>111.84555</v>
      </c>
      <c r="F15" s="136"/>
      <c r="G15" s="136"/>
      <c r="H15" s="138"/>
      <c r="I15" s="138"/>
      <c r="J15" s="138"/>
      <c r="K15" s="138"/>
      <c r="L15" s="138"/>
    </row>
    <row r="16" spans="1:12" outlineLevel="1" x14ac:dyDescent="0.2">
      <c r="A16" s="132"/>
      <c r="B16" s="133"/>
      <c r="C16" s="139" t="s">
        <v>190</v>
      </c>
      <c r="D16" s="140"/>
      <c r="E16" s="141">
        <v>30.936150000000001</v>
      </c>
      <c r="F16" s="136"/>
      <c r="G16" s="136"/>
      <c r="H16" s="138"/>
      <c r="I16" s="138"/>
      <c r="J16" s="138"/>
      <c r="K16" s="138"/>
      <c r="L16" s="138"/>
    </row>
    <row r="17" spans="1:12" outlineLevel="1" x14ac:dyDescent="0.2">
      <c r="A17" s="132"/>
      <c r="B17" s="133"/>
      <c r="C17" s="139" t="s">
        <v>191</v>
      </c>
      <c r="D17" s="140"/>
      <c r="E17" s="141">
        <v>0.54800000000000004</v>
      </c>
      <c r="F17" s="136"/>
      <c r="G17" s="136"/>
      <c r="H17" s="138"/>
      <c r="I17" s="138"/>
      <c r="J17" s="138"/>
      <c r="K17" s="138"/>
      <c r="L17" s="138"/>
    </row>
    <row r="18" spans="1:12" outlineLevel="1" x14ac:dyDescent="0.2">
      <c r="A18" s="132"/>
      <c r="B18" s="133"/>
      <c r="C18" s="139" t="s">
        <v>192</v>
      </c>
      <c r="D18" s="140"/>
      <c r="E18" s="141">
        <v>12.9955</v>
      </c>
      <c r="F18" s="136"/>
      <c r="G18" s="136"/>
      <c r="H18" s="138"/>
      <c r="I18" s="138"/>
      <c r="J18" s="138"/>
      <c r="K18" s="138"/>
      <c r="L18" s="138"/>
    </row>
    <row r="19" spans="1:12" outlineLevel="1" x14ac:dyDescent="0.2">
      <c r="A19" s="132">
        <v>2</v>
      </c>
      <c r="B19" s="133" t="s">
        <v>193</v>
      </c>
      <c r="C19" s="134" t="s">
        <v>194</v>
      </c>
      <c r="D19" s="135" t="s">
        <v>183</v>
      </c>
      <c r="E19" s="136">
        <v>1168.9449999999999</v>
      </c>
      <c r="F19" s="1265"/>
      <c r="G19" s="161">
        <f>ROUND(E19*F19,2)</f>
        <v>0</v>
      </c>
      <c r="H19" s="138"/>
      <c r="I19" s="138"/>
      <c r="J19" s="138"/>
      <c r="K19" s="138"/>
      <c r="L19" s="138"/>
    </row>
    <row r="20" spans="1:12" outlineLevel="1" x14ac:dyDescent="0.2">
      <c r="A20" s="132"/>
      <c r="B20" s="133"/>
      <c r="C20" s="139" t="s">
        <v>195</v>
      </c>
      <c r="D20" s="140"/>
      <c r="E20" s="141">
        <v>197.67</v>
      </c>
      <c r="F20" s="136"/>
      <c r="G20" s="136"/>
      <c r="H20" s="138"/>
      <c r="I20" s="138"/>
      <c r="J20" s="138"/>
      <c r="K20" s="138"/>
      <c r="L20" s="138"/>
    </row>
    <row r="21" spans="1:12" outlineLevel="1" x14ac:dyDescent="0.2">
      <c r="A21" s="132"/>
      <c r="B21" s="133"/>
      <c r="C21" s="139" t="s">
        <v>196</v>
      </c>
      <c r="D21" s="140"/>
      <c r="E21" s="141">
        <v>6.27</v>
      </c>
      <c r="F21" s="136"/>
      <c r="G21" s="136"/>
      <c r="H21" s="138"/>
      <c r="I21" s="138"/>
      <c r="J21" s="138"/>
      <c r="K21" s="138"/>
      <c r="L21" s="138"/>
    </row>
    <row r="22" spans="1:12" outlineLevel="1" x14ac:dyDescent="0.2">
      <c r="A22" s="132"/>
      <c r="B22" s="133"/>
      <c r="C22" s="139" t="s">
        <v>197</v>
      </c>
      <c r="D22" s="140"/>
      <c r="E22" s="141">
        <v>767.2</v>
      </c>
      <c r="F22" s="136"/>
      <c r="G22" s="136"/>
      <c r="H22" s="138"/>
      <c r="I22" s="138"/>
      <c r="J22" s="138"/>
      <c r="K22" s="138"/>
      <c r="L22" s="138"/>
    </row>
    <row r="23" spans="1:12" outlineLevel="1" x14ac:dyDescent="0.2">
      <c r="A23" s="132"/>
      <c r="B23" s="133"/>
      <c r="C23" s="139" t="s">
        <v>198</v>
      </c>
      <c r="D23" s="140"/>
      <c r="E23" s="141">
        <v>15.58</v>
      </c>
      <c r="F23" s="136"/>
      <c r="G23" s="136"/>
      <c r="H23" s="138"/>
      <c r="I23" s="138"/>
      <c r="J23" s="138"/>
      <c r="K23" s="138"/>
      <c r="L23" s="138"/>
    </row>
    <row r="24" spans="1:12" outlineLevel="1" x14ac:dyDescent="0.2">
      <c r="A24" s="132"/>
      <c r="B24" s="133"/>
      <c r="C24" s="139" t="s">
        <v>199</v>
      </c>
      <c r="D24" s="140"/>
      <c r="E24" s="141">
        <v>165</v>
      </c>
      <c r="F24" s="136"/>
      <c r="G24" s="136"/>
      <c r="H24" s="138"/>
      <c r="I24" s="138"/>
      <c r="J24" s="138"/>
      <c r="K24" s="138"/>
      <c r="L24" s="138"/>
    </row>
    <row r="25" spans="1:12" outlineLevel="1" x14ac:dyDescent="0.2">
      <c r="A25" s="132"/>
      <c r="B25" s="133"/>
      <c r="C25" s="139" t="s">
        <v>200</v>
      </c>
      <c r="D25" s="140"/>
      <c r="E25" s="141">
        <v>1.24</v>
      </c>
      <c r="F25" s="136"/>
      <c r="G25" s="136"/>
      <c r="H25" s="138"/>
      <c r="I25" s="138"/>
      <c r="J25" s="138"/>
      <c r="K25" s="138"/>
      <c r="L25" s="138"/>
    </row>
    <row r="26" spans="1:12" outlineLevel="1" x14ac:dyDescent="0.2">
      <c r="A26" s="132"/>
      <c r="B26" s="133"/>
      <c r="C26" s="139" t="s">
        <v>201</v>
      </c>
      <c r="D26" s="140"/>
      <c r="E26" s="141">
        <v>5.9850000000000003</v>
      </c>
      <c r="F26" s="136"/>
      <c r="G26" s="136"/>
      <c r="H26" s="138"/>
      <c r="I26" s="138"/>
      <c r="J26" s="138"/>
      <c r="K26" s="138"/>
      <c r="L26" s="138"/>
    </row>
    <row r="27" spans="1:12" outlineLevel="1" x14ac:dyDescent="0.2">
      <c r="A27" s="132"/>
      <c r="B27" s="133"/>
      <c r="C27" s="139" t="s">
        <v>202</v>
      </c>
      <c r="D27" s="140"/>
      <c r="E27" s="141">
        <v>10</v>
      </c>
      <c r="F27" s="1266"/>
      <c r="G27" s="136"/>
      <c r="H27" s="138"/>
      <c r="I27" s="138"/>
      <c r="J27" s="138"/>
      <c r="K27" s="138"/>
      <c r="L27" s="138"/>
    </row>
    <row r="28" spans="1:12" outlineLevel="1" x14ac:dyDescent="0.2">
      <c r="A28" s="132">
        <v>3</v>
      </c>
      <c r="B28" s="133" t="s">
        <v>203</v>
      </c>
      <c r="C28" s="134" t="s">
        <v>204</v>
      </c>
      <c r="D28" s="135" t="s">
        <v>183</v>
      </c>
      <c r="E28" s="136">
        <v>1168.9449999999999</v>
      </c>
      <c r="F28" s="1202"/>
      <c r="G28" s="136">
        <f>ROUND(E28*F28,2)</f>
        <v>0</v>
      </c>
      <c r="H28" s="138"/>
      <c r="I28" s="138"/>
      <c r="J28" s="138"/>
      <c r="K28" s="138"/>
      <c r="L28" s="138"/>
    </row>
    <row r="29" spans="1:12" outlineLevel="1" x14ac:dyDescent="0.2">
      <c r="A29" s="132"/>
      <c r="B29" s="133"/>
      <c r="C29" s="139" t="s">
        <v>195</v>
      </c>
      <c r="D29" s="140"/>
      <c r="E29" s="141">
        <v>197.67</v>
      </c>
      <c r="F29" s="136"/>
      <c r="G29" s="136"/>
      <c r="H29" s="138"/>
      <c r="I29" s="138"/>
      <c r="J29" s="138"/>
      <c r="K29" s="138"/>
      <c r="L29" s="138"/>
    </row>
    <row r="30" spans="1:12" outlineLevel="1" x14ac:dyDescent="0.2">
      <c r="A30" s="132"/>
      <c r="B30" s="133"/>
      <c r="C30" s="139" t="s">
        <v>196</v>
      </c>
      <c r="D30" s="140"/>
      <c r="E30" s="141">
        <v>6.27</v>
      </c>
      <c r="F30" s="136"/>
      <c r="G30" s="136"/>
      <c r="H30" s="138"/>
      <c r="I30" s="138"/>
      <c r="J30" s="138"/>
      <c r="K30" s="138"/>
      <c r="L30" s="138"/>
    </row>
    <row r="31" spans="1:12" outlineLevel="1" x14ac:dyDescent="0.2">
      <c r="A31" s="132"/>
      <c r="B31" s="133"/>
      <c r="C31" s="139" t="s">
        <v>197</v>
      </c>
      <c r="D31" s="140"/>
      <c r="E31" s="141">
        <v>767.2</v>
      </c>
      <c r="F31" s="136"/>
      <c r="G31" s="136"/>
      <c r="H31" s="138"/>
      <c r="I31" s="138"/>
      <c r="J31" s="138"/>
      <c r="K31" s="138"/>
      <c r="L31" s="138"/>
    </row>
    <row r="32" spans="1:12" outlineLevel="1" x14ac:dyDescent="0.2">
      <c r="A32" s="132"/>
      <c r="B32" s="133"/>
      <c r="C32" s="139" t="s">
        <v>198</v>
      </c>
      <c r="D32" s="140"/>
      <c r="E32" s="141">
        <v>15.58</v>
      </c>
      <c r="F32" s="136"/>
      <c r="G32" s="136"/>
      <c r="H32" s="138"/>
      <c r="I32" s="138"/>
      <c r="J32" s="138"/>
      <c r="K32" s="138"/>
      <c r="L32" s="138"/>
    </row>
    <row r="33" spans="1:12" outlineLevel="1" x14ac:dyDescent="0.2">
      <c r="A33" s="132"/>
      <c r="B33" s="133"/>
      <c r="C33" s="139" t="s">
        <v>199</v>
      </c>
      <c r="D33" s="140"/>
      <c r="E33" s="141">
        <v>165</v>
      </c>
      <c r="F33" s="136"/>
      <c r="G33" s="136"/>
      <c r="H33" s="138"/>
      <c r="I33" s="138"/>
      <c r="J33" s="138"/>
      <c r="K33" s="138"/>
      <c r="L33" s="138"/>
    </row>
    <row r="34" spans="1:12" outlineLevel="1" x14ac:dyDescent="0.2">
      <c r="A34" s="132"/>
      <c r="B34" s="133"/>
      <c r="C34" s="139" t="s">
        <v>200</v>
      </c>
      <c r="D34" s="140"/>
      <c r="E34" s="141">
        <v>1.24</v>
      </c>
      <c r="F34" s="136"/>
      <c r="G34" s="136"/>
      <c r="H34" s="138"/>
      <c r="I34" s="138"/>
      <c r="J34" s="138"/>
      <c r="K34" s="138"/>
      <c r="L34" s="138"/>
    </row>
    <row r="35" spans="1:12" outlineLevel="1" x14ac:dyDescent="0.2">
      <c r="A35" s="132"/>
      <c r="B35" s="133"/>
      <c r="C35" s="139" t="s">
        <v>201</v>
      </c>
      <c r="D35" s="140"/>
      <c r="E35" s="141">
        <v>5.9850000000000003</v>
      </c>
      <c r="F35" s="136"/>
      <c r="G35" s="136"/>
      <c r="H35" s="138"/>
      <c r="I35" s="138"/>
      <c r="J35" s="138"/>
      <c r="K35" s="138"/>
      <c r="L35" s="138"/>
    </row>
    <row r="36" spans="1:12" outlineLevel="1" x14ac:dyDescent="0.2">
      <c r="A36" s="132"/>
      <c r="B36" s="133"/>
      <c r="C36" s="139" t="s">
        <v>202</v>
      </c>
      <c r="D36" s="140"/>
      <c r="E36" s="141">
        <v>10</v>
      </c>
      <c r="F36" s="136"/>
      <c r="G36" s="136"/>
      <c r="H36" s="138"/>
      <c r="I36" s="138"/>
      <c r="J36" s="138"/>
      <c r="K36" s="138"/>
      <c r="L36" s="138"/>
    </row>
    <row r="37" spans="1:12" outlineLevel="1" x14ac:dyDescent="0.2">
      <c r="A37" s="132">
        <v>4</v>
      </c>
      <c r="B37" s="133" t="s">
        <v>205</v>
      </c>
      <c r="C37" s="134" t="s">
        <v>206</v>
      </c>
      <c r="D37" s="135" t="s">
        <v>183</v>
      </c>
      <c r="E37" s="136">
        <v>432.5</v>
      </c>
      <c r="F37" s="1202"/>
      <c r="G37" s="136">
        <f>ROUND(E37*F37,2)</f>
        <v>0</v>
      </c>
      <c r="H37" s="138"/>
      <c r="I37" s="138"/>
      <c r="J37" s="138"/>
      <c r="K37" s="138"/>
      <c r="L37" s="138"/>
    </row>
    <row r="38" spans="1:12" outlineLevel="1" x14ac:dyDescent="0.2">
      <c r="A38" s="132"/>
      <c r="B38" s="133"/>
      <c r="C38" s="139" t="s">
        <v>207</v>
      </c>
      <c r="D38" s="140"/>
      <c r="E38" s="141"/>
      <c r="F38" s="136"/>
      <c r="G38" s="136"/>
      <c r="H38" s="138"/>
      <c r="I38" s="138"/>
      <c r="J38" s="138"/>
      <c r="K38" s="138"/>
      <c r="L38" s="138"/>
    </row>
    <row r="39" spans="1:12" outlineLevel="1" x14ac:dyDescent="0.2">
      <c r="A39" s="132"/>
      <c r="B39" s="133"/>
      <c r="C39" s="139" t="s">
        <v>208</v>
      </c>
      <c r="D39" s="140"/>
      <c r="E39" s="141">
        <v>288.39999999999998</v>
      </c>
      <c r="F39" s="136"/>
      <c r="G39" s="136"/>
      <c r="H39" s="138"/>
      <c r="I39" s="138"/>
      <c r="J39" s="138"/>
      <c r="K39" s="138"/>
      <c r="L39" s="138"/>
    </row>
    <row r="40" spans="1:12" outlineLevel="1" x14ac:dyDescent="0.2">
      <c r="A40" s="132"/>
      <c r="B40" s="133"/>
      <c r="C40" s="139" t="s">
        <v>209</v>
      </c>
      <c r="D40" s="140"/>
      <c r="E40" s="141">
        <v>58.3</v>
      </c>
      <c r="F40" s="136"/>
      <c r="G40" s="136"/>
      <c r="H40" s="138"/>
      <c r="I40" s="138"/>
      <c r="J40" s="138"/>
      <c r="K40" s="138"/>
      <c r="L40" s="138"/>
    </row>
    <row r="41" spans="1:12" outlineLevel="1" x14ac:dyDescent="0.2">
      <c r="A41" s="132"/>
      <c r="B41" s="133"/>
      <c r="C41" s="139" t="s">
        <v>210</v>
      </c>
      <c r="D41" s="140"/>
      <c r="E41" s="141"/>
      <c r="F41" s="136"/>
      <c r="G41" s="136"/>
      <c r="H41" s="138"/>
      <c r="I41" s="138"/>
      <c r="J41" s="138"/>
      <c r="K41" s="138"/>
      <c r="L41" s="138"/>
    </row>
    <row r="42" spans="1:12" outlineLevel="1" x14ac:dyDescent="0.2">
      <c r="A42" s="132"/>
      <c r="B42" s="133"/>
      <c r="C42" s="139" t="s">
        <v>211</v>
      </c>
      <c r="D42" s="140"/>
      <c r="E42" s="141">
        <v>56.32</v>
      </c>
      <c r="F42" s="136"/>
      <c r="G42" s="136"/>
      <c r="H42" s="138"/>
      <c r="I42" s="138"/>
      <c r="J42" s="138"/>
      <c r="K42" s="138"/>
      <c r="L42" s="138"/>
    </row>
    <row r="43" spans="1:12" outlineLevel="1" x14ac:dyDescent="0.2">
      <c r="A43" s="132"/>
      <c r="B43" s="133"/>
      <c r="C43" s="139" t="s">
        <v>212</v>
      </c>
      <c r="D43" s="140"/>
      <c r="E43" s="141">
        <v>29.48</v>
      </c>
      <c r="F43" s="136"/>
      <c r="G43" s="136"/>
      <c r="H43" s="138"/>
      <c r="I43" s="138"/>
      <c r="J43" s="138"/>
      <c r="K43" s="138"/>
      <c r="L43" s="138"/>
    </row>
    <row r="44" spans="1:12" outlineLevel="1" x14ac:dyDescent="0.2">
      <c r="A44" s="132">
        <v>5</v>
      </c>
      <c r="B44" s="133" t="s">
        <v>213</v>
      </c>
      <c r="C44" s="134" t="s">
        <v>214</v>
      </c>
      <c r="D44" s="135" t="s">
        <v>183</v>
      </c>
      <c r="E44" s="136">
        <v>432.5</v>
      </c>
      <c r="F44" s="1202"/>
      <c r="G44" s="136">
        <f>ROUND(E44*F44,2)</f>
        <v>0</v>
      </c>
      <c r="H44" s="138"/>
      <c r="I44" s="138"/>
      <c r="J44" s="138"/>
      <c r="K44" s="138"/>
      <c r="L44" s="138"/>
    </row>
    <row r="45" spans="1:12" outlineLevel="1" x14ac:dyDescent="0.2">
      <c r="A45" s="132"/>
      <c r="B45" s="133"/>
      <c r="C45" s="139" t="s">
        <v>207</v>
      </c>
      <c r="D45" s="140"/>
      <c r="E45" s="141"/>
      <c r="F45" s="136"/>
      <c r="G45" s="136"/>
      <c r="H45" s="138"/>
      <c r="I45" s="138"/>
      <c r="J45" s="138"/>
      <c r="K45" s="138"/>
      <c r="L45" s="138"/>
    </row>
    <row r="46" spans="1:12" outlineLevel="1" x14ac:dyDescent="0.2">
      <c r="A46" s="132"/>
      <c r="B46" s="133"/>
      <c r="C46" s="139" t="s">
        <v>208</v>
      </c>
      <c r="D46" s="140"/>
      <c r="E46" s="141">
        <v>288.39999999999998</v>
      </c>
      <c r="F46" s="136"/>
      <c r="G46" s="136"/>
      <c r="H46" s="138"/>
      <c r="I46" s="138"/>
      <c r="J46" s="138"/>
      <c r="K46" s="138"/>
      <c r="L46" s="138"/>
    </row>
    <row r="47" spans="1:12" outlineLevel="1" x14ac:dyDescent="0.2">
      <c r="A47" s="132"/>
      <c r="B47" s="133"/>
      <c r="C47" s="139" t="s">
        <v>209</v>
      </c>
      <c r="D47" s="140"/>
      <c r="E47" s="141">
        <v>58.3</v>
      </c>
      <c r="F47" s="136"/>
      <c r="G47" s="136"/>
      <c r="H47" s="138"/>
      <c r="I47" s="138"/>
      <c r="J47" s="138"/>
      <c r="K47" s="138"/>
      <c r="L47" s="138"/>
    </row>
    <row r="48" spans="1:12" outlineLevel="1" x14ac:dyDescent="0.2">
      <c r="A48" s="132"/>
      <c r="B48" s="133"/>
      <c r="C48" s="139" t="s">
        <v>210</v>
      </c>
      <c r="D48" s="140"/>
      <c r="E48" s="141"/>
      <c r="F48" s="136"/>
      <c r="G48" s="136"/>
      <c r="H48" s="138"/>
      <c r="I48" s="138"/>
      <c r="J48" s="138"/>
      <c r="K48" s="138"/>
      <c r="L48" s="138"/>
    </row>
    <row r="49" spans="1:12" outlineLevel="1" x14ac:dyDescent="0.2">
      <c r="A49" s="132"/>
      <c r="B49" s="133"/>
      <c r="C49" s="139" t="s">
        <v>211</v>
      </c>
      <c r="D49" s="140"/>
      <c r="E49" s="141">
        <v>56.32</v>
      </c>
      <c r="F49" s="136"/>
      <c r="G49" s="136"/>
      <c r="H49" s="138"/>
      <c r="I49" s="138"/>
      <c r="J49" s="138"/>
      <c r="K49" s="138"/>
      <c r="L49" s="138"/>
    </row>
    <row r="50" spans="1:12" outlineLevel="1" x14ac:dyDescent="0.2">
      <c r="A50" s="132"/>
      <c r="B50" s="133"/>
      <c r="C50" s="139" t="s">
        <v>212</v>
      </c>
      <c r="D50" s="140"/>
      <c r="E50" s="141">
        <v>29.48</v>
      </c>
      <c r="F50" s="136"/>
      <c r="G50" s="136"/>
      <c r="H50" s="138"/>
      <c r="I50" s="138"/>
      <c r="J50" s="138"/>
      <c r="K50" s="138"/>
      <c r="L50" s="138"/>
    </row>
    <row r="51" spans="1:12" outlineLevel="1" x14ac:dyDescent="0.2">
      <c r="A51" s="132">
        <v>6</v>
      </c>
      <c r="B51" s="133" t="s">
        <v>215</v>
      </c>
      <c r="C51" s="134" t="s">
        <v>216</v>
      </c>
      <c r="D51" s="135" t="s">
        <v>183</v>
      </c>
      <c r="E51" s="136">
        <v>1241.511565</v>
      </c>
      <c r="F51" s="1202"/>
      <c r="G51" s="136">
        <f>ROUND(E51*F51,2)</f>
        <v>0</v>
      </c>
      <c r="H51" s="138"/>
      <c r="I51" s="138"/>
      <c r="J51" s="138"/>
      <c r="K51" s="138"/>
      <c r="L51" s="138"/>
    </row>
    <row r="52" spans="1:12" outlineLevel="1" x14ac:dyDescent="0.2">
      <c r="A52" s="132"/>
      <c r="B52" s="133"/>
      <c r="C52" s="139" t="s">
        <v>217</v>
      </c>
      <c r="D52" s="140"/>
      <c r="E52" s="141">
        <v>1241.511565</v>
      </c>
      <c r="F52" s="136"/>
      <c r="G52" s="136"/>
      <c r="H52" s="138"/>
      <c r="I52" s="138"/>
      <c r="J52" s="138"/>
      <c r="K52" s="138"/>
      <c r="L52" s="138"/>
    </row>
    <row r="53" spans="1:12" outlineLevel="1" x14ac:dyDescent="0.2">
      <c r="A53" s="132">
        <v>7</v>
      </c>
      <c r="B53" s="133" t="s">
        <v>218</v>
      </c>
      <c r="C53" s="134" t="s">
        <v>219</v>
      </c>
      <c r="D53" s="135" t="s">
        <v>183</v>
      </c>
      <c r="E53" s="136">
        <v>610.63</v>
      </c>
      <c r="F53" s="1202"/>
      <c r="G53" s="136">
        <f>ROUND(E53*F53,2)</f>
        <v>0</v>
      </c>
      <c r="H53" s="138"/>
      <c r="I53" s="138"/>
      <c r="J53" s="138"/>
      <c r="K53" s="138"/>
      <c r="L53" s="138"/>
    </row>
    <row r="54" spans="1:12" outlineLevel="1" x14ac:dyDescent="0.2">
      <c r="A54" s="132"/>
      <c r="B54" s="133"/>
      <c r="C54" s="139" t="s">
        <v>220</v>
      </c>
      <c r="D54" s="140"/>
      <c r="E54" s="141">
        <v>167.72</v>
      </c>
      <c r="F54" s="136"/>
      <c r="G54" s="136"/>
      <c r="H54" s="138"/>
      <c r="I54" s="138"/>
      <c r="J54" s="138"/>
      <c r="K54" s="138"/>
      <c r="L54" s="138"/>
    </row>
    <row r="55" spans="1:12" outlineLevel="1" x14ac:dyDescent="0.2">
      <c r="A55" s="132"/>
      <c r="B55" s="133"/>
      <c r="C55" s="139" t="s">
        <v>221</v>
      </c>
      <c r="D55" s="140"/>
      <c r="E55" s="141">
        <v>4.84</v>
      </c>
      <c r="F55" s="136"/>
      <c r="G55" s="136"/>
      <c r="H55" s="138"/>
      <c r="I55" s="138"/>
      <c r="J55" s="138"/>
      <c r="K55" s="138"/>
      <c r="L55" s="138"/>
    </row>
    <row r="56" spans="1:12" outlineLevel="1" x14ac:dyDescent="0.2">
      <c r="A56" s="132"/>
      <c r="B56" s="133"/>
      <c r="C56" s="139" t="s">
        <v>222</v>
      </c>
      <c r="D56" s="140"/>
      <c r="E56" s="141">
        <v>7.03</v>
      </c>
      <c r="F56" s="136"/>
      <c r="G56" s="136"/>
      <c r="H56" s="138"/>
      <c r="I56" s="138"/>
      <c r="J56" s="138"/>
      <c r="K56" s="138"/>
      <c r="L56" s="138"/>
    </row>
    <row r="57" spans="1:12" outlineLevel="1" x14ac:dyDescent="0.2">
      <c r="A57" s="132"/>
      <c r="B57" s="133"/>
      <c r="C57" s="139" t="s">
        <v>207</v>
      </c>
      <c r="D57" s="140"/>
      <c r="E57" s="141"/>
      <c r="F57" s="136"/>
      <c r="G57" s="136"/>
      <c r="H57" s="138"/>
      <c r="I57" s="138"/>
      <c r="J57" s="138"/>
      <c r="K57" s="138"/>
      <c r="L57" s="138"/>
    </row>
    <row r="58" spans="1:12" outlineLevel="1" x14ac:dyDescent="0.2">
      <c r="A58" s="132"/>
      <c r="B58" s="133"/>
      <c r="C58" s="139" t="s">
        <v>223</v>
      </c>
      <c r="D58" s="140"/>
      <c r="E58" s="141">
        <v>267.8</v>
      </c>
      <c r="F58" s="136"/>
      <c r="G58" s="136"/>
      <c r="H58" s="138"/>
      <c r="I58" s="138"/>
      <c r="J58" s="138"/>
      <c r="K58" s="138"/>
      <c r="L58" s="138"/>
    </row>
    <row r="59" spans="1:12" outlineLevel="1" x14ac:dyDescent="0.2">
      <c r="A59" s="132"/>
      <c r="B59" s="133"/>
      <c r="C59" s="139" t="s">
        <v>224</v>
      </c>
      <c r="D59" s="140"/>
      <c r="E59" s="141">
        <v>37.1</v>
      </c>
      <c r="F59" s="136"/>
      <c r="G59" s="136"/>
      <c r="H59" s="138"/>
      <c r="I59" s="138"/>
      <c r="J59" s="138"/>
      <c r="K59" s="138"/>
      <c r="L59" s="138"/>
    </row>
    <row r="60" spans="1:12" outlineLevel="1" x14ac:dyDescent="0.2">
      <c r="A60" s="132"/>
      <c r="B60" s="133"/>
      <c r="C60" s="139" t="s">
        <v>210</v>
      </c>
      <c r="D60" s="140"/>
      <c r="E60" s="141"/>
      <c r="F60" s="136"/>
      <c r="G60" s="136"/>
      <c r="H60" s="138"/>
      <c r="I60" s="138"/>
      <c r="J60" s="138"/>
      <c r="K60" s="138"/>
      <c r="L60" s="138"/>
    </row>
    <row r="61" spans="1:12" outlineLevel="1" x14ac:dyDescent="0.2">
      <c r="A61" s="132"/>
      <c r="B61" s="133"/>
      <c r="C61" s="139" t="s">
        <v>225</v>
      </c>
      <c r="D61" s="140"/>
      <c r="E61" s="141">
        <v>102.4</v>
      </c>
      <c r="F61" s="136"/>
      <c r="G61" s="136"/>
      <c r="H61" s="138"/>
      <c r="I61" s="138"/>
      <c r="J61" s="138"/>
      <c r="K61" s="138"/>
      <c r="L61" s="138"/>
    </row>
    <row r="62" spans="1:12" outlineLevel="1" x14ac:dyDescent="0.2">
      <c r="A62" s="132"/>
      <c r="B62" s="133"/>
      <c r="C62" s="139" t="s">
        <v>226</v>
      </c>
      <c r="D62" s="140"/>
      <c r="E62" s="141">
        <v>20.100000000000001</v>
      </c>
      <c r="F62" s="136"/>
      <c r="G62" s="136"/>
      <c r="H62" s="138"/>
      <c r="I62" s="138"/>
      <c r="J62" s="138"/>
      <c r="K62" s="138"/>
      <c r="L62" s="138"/>
    </row>
    <row r="63" spans="1:12" outlineLevel="1" x14ac:dyDescent="0.2">
      <c r="A63" s="132"/>
      <c r="B63" s="133"/>
      <c r="C63" s="139" t="s">
        <v>227</v>
      </c>
      <c r="D63" s="140"/>
      <c r="E63" s="141">
        <v>3.64</v>
      </c>
      <c r="F63" s="136"/>
      <c r="G63" s="136"/>
      <c r="H63" s="138"/>
      <c r="I63" s="138"/>
      <c r="J63" s="138"/>
      <c r="K63" s="138"/>
      <c r="L63" s="138"/>
    </row>
    <row r="64" spans="1:12" outlineLevel="1" x14ac:dyDescent="0.2">
      <c r="A64" s="132">
        <v>8</v>
      </c>
      <c r="B64" s="133" t="s">
        <v>228</v>
      </c>
      <c r="C64" s="134" t="s">
        <v>229</v>
      </c>
      <c r="D64" s="135" t="s">
        <v>183</v>
      </c>
      <c r="E64" s="136">
        <v>1777.22795</v>
      </c>
      <c r="F64" s="1202"/>
      <c r="G64" s="136">
        <f>ROUND(E64*F64,2)</f>
        <v>0</v>
      </c>
      <c r="H64" s="138"/>
      <c r="I64" s="138"/>
      <c r="J64" s="138"/>
      <c r="K64" s="138"/>
      <c r="L64" s="138"/>
    </row>
    <row r="65" spans="1:12" outlineLevel="1" x14ac:dyDescent="0.2">
      <c r="A65" s="132"/>
      <c r="B65" s="133"/>
      <c r="C65" s="139" t="s">
        <v>230</v>
      </c>
      <c r="D65" s="140"/>
      <c r="E65" s="141">
        <v>610.63</v>
      </c>
      <c r="F65" s="136"/>
      <c r="G65" s="136"/>
      <c r="H65" s="138"/>
      <c r="I65" s="138"/>
      <c r="J65" s="138"/>
      <c r="K65" s="138"/>
      <c r="L65" s="138"/>
    </row>
    <row r="66" spans="1:12" outlineLevel="1" x14ac:dyDescent="0.2">
      <c r="A66" s="132"/>
      <c r="B66" s="133"/>
      <c r="C66" s="139" t="s">
        <v>231</v>
      </c>
      <c r="D66" s="140"/>
      <c r="E66" s="141">
        <v>1166.5979500000001</v>
      </c>
      <c r="F66" s="136"/>
      <c r="G66" s="136"/>
      <c r="H66" s="138"/>
      <c r="I66" s="138"/>
      <c r="J66" s="138"/>
      <c r="K66" s="138"/>
      <c r="L66" s="138"/>
    </row>
    <row r="67" spans="1:12" outlineLevel="1" x14ac:dyDescent="0.2">
      <c r="A67" s="132">
        <v>9</v>
      </c>
      <c r="B67" s="133" t="s">
        <v>232</v>
      </c>
      <c r="C67" s="134" t="s">
        <v>233</v>
      </c>
      <c r="D67" s="135" t="s">
        <v>183</v>
      </c>
      <c r="E67" s="136">
        <v>1773.5879500000001</v>
      </c>
      <c r="F67" s="1202"/>
      <c r="G67" s="136">
        <f>ROUND(E67*F67,2)</f>
        <v>0</v>
      </c>
      <c r="H67" s="138"/>
      <c r="I67" s="138"/>
      <c r="J67" s="138"/>
      <c r="K67" s="138"/>
      <c r="L67" s="138"/>
    </row>
    <row r="68" spans="1:12" outlineLevel="1" x14ac:dyDescent="0.2">
      <c r="A68" s="132"/>
      <c r="B68" s="133"/>
      <c r="C68" s="139" t="s">
        <v>234</v>
      </c>
      <c r="D68" s="140"/>
      <c r="E68" s="141">
        <v>1773.5879500000001</v>
      </c>
      <c r="F68" s="136"/>
      <c r="G68" s="136"/>
      <c r="H68" s="138"/>
      <c r="I68" s="138"/>
      <c r="J68" s="138"/>
      <c r="K68" s="138"/>
      <c r="L68" s="138"/>
    </row>
    <row r="69" spans="1:12" outlineLevel="1" x14ac:dyDescent="0.2">
      <c r="A69" s="132">
        <v>10</v>
      </c>
      <c r="B69" s="133" t="s">
        <v>235</v>
      </c>
      <c r="C69" s="134" t="s">
        <v>236</v>
      </c>
      <c r="D69" s="135" t="s">
        <v>183</v>
      </c>
      <c r="E69" s="136">
        <v>2384.2179500000002</v>
      </c>
      <c r="F69" s="1202"/>
      <c r="G69" s="136">
        <f>ROUND(E69*F69,2)</f>
        <v>0</v>
      </c>
      <c r="H69" s="138"/>
      <c r="I69" s="138"/>
      <c r="J69" s="138"/>
      <c r="K69" s="138"/>
      <c r="L69" s="138"/>
    </row>
    <row r="70" spans="1:12" outlineLevel="1" x14ac:dyDescent="0.2">
      <c r="A70" s="132"/>
      <c r="B70" s="133"/>
      <c r="C70" s="139" t="s">
        <v>237</v>
      </c>
      <c r="D70" s="140"/>
      <c r="E70" s="141">
        <v>1221.26</v>
      </c>
      <c r="F70" s="136"/>
      <c r="G70" s="136"/>
      <c r="H70" s="138"/>
      <c r="I70" s="138"/>
      <c r="J70" s="138"/>
      <c r="K70" s="138"/>
      <c r="L70" s="138"/>
    </row>
    <row r="71" spans="1:12" outlineLevel="1" x14ac:dyDescent="0.2">
      <c r="A71" s="132"/>
      <c r="B71" s="133"/>
      <c r="C71" s="139" t="s">
        <v>238</v>
      </c>
      <c r="D71" s="140"/>
      <c r="E71" s="141">
        <v>1162.95795</v>
      </c>
      <c r="F71" s="136"/>
      <c r="G71" s="136"/>
      <c r="H71" s="138"/>
      <c r="I71" s="138"/>
      <c r="J71" s="138"/>
      <c r="K71" s="138"/>
      <c r="L71" s="138"/>
    </row>
    <row r="72" spans="1:12" outlineLevel="1" x14ac:dyDescent="0.2">
      <c r="A72" s="132">
        <v>11</v>
      </c>
      <c r="B72" s="133" t="s">
        <v>239</v>
      </c>
      <c r="C72" s="134" t="s">
        <v>240</v>
      </c>
      <c r="D72" s="135" t="s">
        <v>183</v>
      </c>
      <c r="E72" s="136">
        <v>1162.95795</v>
      </c>
      <c r="F72" s="1202"/>
      <c r="G72" s="136">
        <f>ROUND(E72*F72,2)</f>
        <v>0</v>
      </c>
      <c r="H72" s="138"/>
      <c r="I72" s="138"/>
      <c r="J72" s="138"/>
      <c r="K72" s="138"/>
      <c r="L72" s="138"/>
    </row>
    <row r="73" spans="1:12" outlineLevel="1" x14ac:dyDescent="0.2">
      <c r="A73" s="132"/>
      <c r="B73" s="133"/>
      <c r="C73" s="139" t="s">
        <v>241</v>
      </c>
      <c r="D73" s="140"/>
      <c r="E73" s="141">
        <v>1162.95795</v>
      </c>
      <c r="F73" s="136"/>
      <c r="G73" s="136"/>
      <c r="H73" s="138"/>
      <c r="I73" s="138"/>
      <c r="J73" s="138"/>
      <c r="K73" s="138"/>
      <c r="L73" s="138"/>
    </row>
    <row r="74" spans="1:12" outlineLevel="1" x14ac:dyDescent="0.2">
      <c r="A74" s="132">
        <v>12</v>
      </c>
      <c r="B74" s="133" t="s">
        <v>242</v>
      </c>
      <c r="C74" s="134" t="s">
        <v>243</v>
      </c>
      <c r="D74" s="135" t="s">
        <v>183</v>
      </c>
      <c r="E74" s="136">
        <v>27910.9908</v>
      </c>
      <c r="F74" s="1202"/>
      <c r="G74" s="136">
        <f>ROUND(E74*F74,2)</f>
        <v>0</v>
      </c>
      <c r="H74" s="138"/>
      <c r="I74" s="138"/>
      <c r="J74" s="138"/>
      <c r="K74" s="138"/>
      <c r="L74" s="138"/>
    </row>
    <row r="75" spans="1:12" outlineLevel="1" x14ac:dyDescent="0.2">
      <c r="A75" s="132"/>
      <c r="B75" s="133"/>
      <c r="C75" s="139" t="s">
        <v>244</v>
      </c>
      <c r="D75" s="140"/>
      <c r="E75" s="141">
        <v>27910.9908</v>
      </c>
      <c r="F75" s="136"/>
      <c r="G75" s="136"/>
      <c r="H75" s="138"/>
      <c r="I75" s="138"/>
      <c r="J75" s="138"/>
      <c r="K75" s="138"/>
      <c r="L75" s="138"/>
    </row>
    <row r="76" spans="1:12" outlineLevel="1" x14ac:dyDescent="0.2">
      <c r="A76" s="132">
        <v>13</v>
      </c>
      <c r="B76" s="133" t="s">
        <v>245</v>
      </c>
      <c r="C76" s="134" t="s">
        <v>246</v>
      </c>
      <c r="D76" s="135" t="s">
        <v>183</v>
      </c>
      <c r="E76" s="136">
        <v>1162.95795</v>
      </c>
      <c r="F76" s="1202"/>
      <c r="G76" s="136">
        <f>ROUND(E76*F76,2)</f>
        <v>0</v>
      </c>
      <c r="H76" s="138"/>
      <c r="I76" s="138"/>
      <c r="J76" s="138"/>
      <c r="K76" s="138"/>
      <c r="L76" s="138"/>
    </row>
    <row r="77" spans="1:12" outlineLevel="1" x14ac:dyDescent="0.2">
      <c r="A77" s="132"/>
      <c r="B77" s="133"/>
      <c r="C77" s="139" t="s">
        <v>241</v>
      </c>
      <c r="D77" s="140"/>
      <c r="E77" s="141">
        <v>1162.95795</v>
      </c>
      <c r="F77" s="136"/>
      <c r="G77" s="136"/>
      <c r="H77" s="138"/>
      <c r="I77" s="138"/>
      <c r="J77" s="138"/>
      <c r="K77" s="138"/>
      <c r="L77" s="138"/>
    </row>
    <row r="78" spans="1:12" outlineLevel="1" x14ac:dyDescent="0.2">
      <c r="A78" s="132">
        <v>14</v>
      </c>
      <c r="B78" s="133" t="s">
        <v>247</v>
      </c>
      <c r="C78" s="134" t="s">
        <v>248</v>
      </c>
      <c r="D78" s="135" t="s">
        <v>249</v>
      </c>
      <c r="E78" s="136">
        <v>540</v>
      </c>
      <c r="F78" s="1202"/>
      <c r="G78" s="136">
        <f>ROUND(E78*F78,2)</f>
        <v>0</v>
      </c>
      <c r="H78" s="138"/>
      <c r="I78" s="138"/>
      <c r="J78" s="138"/>
      <c r="K78" s="138"/>
      <c r="L78" s="138"/>
    </row>
    <row r="79" spans="1:12" outlineLevel="1" x14ac:dyDescent="0.2">
      <c r="A79" s="132"/>
      <c r="B79" s="133"/>
      <c r="C79" s="139" t="s">
        <v>250</v>
      </c>
      <c r="D79" s="140"/>
      <c r="E79" s="141">
        <v>540</v>
      </c>
      <c r="F79" s="136"/>
      <c r="G79" s="136"/>
      <c r="H79" s="138"/>
      <c r="I79" s="138"/>
      <c r="J79" s="138"/>
      <c r="K79" s="138"/>
      <c r="L79" s="138"/>
    </row>
    <row r="80" spans="1:12" x14ac:dyDescent="0.2">
      <c r="A80" s="142" t="s">
        <v>89</v>
      </c>
      <c r="B80" s="143" t="s">
        <v>251</v>
      </c>
      <c r="C80" s="144" t="s">
        <v>252</v>
      </c>
      <c r="D80" s="145"/>
      <c r="E80" s="146"/>
      <c r="F80" s="146"/>
      <c r="G80" s="146">
        <f>SUM(G81:G228)</f>
        <v>0</v>
      </c>
      <c r="H80" s="138"/>
    </row>
    <row r="81" spans="1:12" outlineLevel="1" x14ac:dyDescent="0.2">
      <c r="A81" s="132">
        <v>15</v>
      </c>
      <c r="B81" s="133" t="s">
        <v>253</v>
      </c>
      <c r="C81" s="134" t="s">
        <v>254</v>
      </c>
      <c r="D81" s="135" t="s">
        <v>183</v>
      </c>
      <c r="E81" s="136">
        <v>146.75</v>
      </c>
      <c r="F81" s="1202"/>
      <c r="G81" s="136">
        <f>ROUND(E81*F81,2)</f>
        <v>0</v>
      </c>
      <c r="H81" s="138"/>
      <c r="I81" s="138"/>
      <c r="J81" s="138"/>
      <c r="K81" s="138"/>
      <c r="L81" s="138"/>
    </row>
    <row r="82" spans="1:12" outlineLevel="1" x14ac:dyDescent="0.2">
      <c r="A82" s="132"/>
      <c r="B82" s="133"/>
      <c r="C82" s="139" t="s">
        <v>255</v>
      </c>
      <c r="D82" s="140"/>
      <c r="E82" s="141"/>
      <c r="F82" s="136"/>
      <c r="G82" s="136"/>
      <c r="H82" s="138"/>
      <c r="I82" s="138"/>
      <c r="J82" s="138"/>
      <c r="K82" s="138"/>
      <c r="L82" s="138"/>
    </row>
    <row r="83" spans="1:12" ht="22.5" outlineLevel="1" x14ac:dyDescent="0.2">
      <c r="A83" s="132"/>
      <c r="B83" s="133"/>
      <c r="C83" s="139" t="s">
        <v>256</v>
      </c>
      <c r="D83" s="140"/>
      <c r="E83" s="141">
        <v>127.645</v>
      </c>
      <c r="F83" s="136"/>
      <c r="G83" s="136"/>
      <c r="H83" s="138"/>
      <c r="I83" s="138"/>
      <c r="J83" s="138"/>
      <c r="K83" s="138"/>
      <c r="L83" s="138"/>
    </row>
    <row r="84" spans="1:12" ht="22.5" outlineLevel="1" x14ac:dyDescent="0.2">
      <c r="A84" s="132"/>
      <c r="B84" s="133"/>
      <c r="C84" s="139" t="s">
        <v>257</v>
      </c>
      <c r="D84" s="140"/>
      <c r="E84" s="141">
        <v>16.305</v>
      </c>
      <c r="F84" s="136"/>
      <c r="G84" s="136"/>
      <c r="H84" s="138"/>
      <c r="I84" s="138"/>
      <c r="J84" s="138"/>
      <c r="K84" s="138"/>
      <c r="L84" s="138"/>
    </row>
    <row r="85" spans="1:12" outlineLevel="1" x14ac:dyDescent="0.2">
      <c r="A85" s="132"/>
      <c r="B85" s="133"/>
      <c r="C85" s="139" t="s">
        <v>258</v>
      </c>
      <c r="D85" s="140"/>
      <c r="E85" s="141">
        <v>2.8</v>
      </c>
      <c r="F85" s="136"/>
      <c r="G85" s="136"/>
      <c r="H85" s="138"/>
      <c r="I85" s="138"/>
      <c r="J85" s="138"/>
      <c r="K85" s="138"/>
      <c r="L85" s="138"/>
    </row>
    <row r="86" spans="1:12" outlineLevel="1" x14ac:dyDescent="0.2">
      <c r="A86" s="132">
        <v>16</v>
      </c>
      <c r="B86" s="133" t="s">
        <v>259</v>
      </c>
      <c r="C86" s="134" t="s">
        <v>260</v>
      </c>
      <c r="D86" s="135" t="s">
        <v>261</v>
      </c>
      <c r="E86" s="136">
        <v>444.7</v>
      </c>
      <c r="F86" s="1202"/>
      <c r="G86" s="136">
        <f>ROUND(E86*F86,2)</f>
        <v>0</v>
      </c>
      <c r="H86" s="138"/>
      <c r="I86" s="138"/>
      <c r="J86" s="138"/>
      <c r="K86" s="138"/>
      <c r="L86" s="138"/>
    </row>
    <row r="87" spans="1:12" outlineLevel="1" x14ac:dyDescent="0.2">
      <c r="A87" s="132"/>
      <c r="B87" s="133"/>
      <c r="C87" s="139" t="s">
        <v>255</v>
      </c>
      <c r="D87" s="140"/>
      <c r="E87" s="141"/>
      <c r="F87" s="136"/>
      <c r="G87" s="136"/>
      <c r="H87" s="138"/>
      <c r="I87" s="138"/>
      <c r="J87" s="138"/>
      <c r="K87" s="138"/>
      <c r="L87" s="138"/>
    </row>
    <row r="88" spans="1:12" ht="22.5" outlineLevel="1" x14ac:dyDescent="0.2">
      <c r="A88" s="132"/>
      <c r="B88" s="133"/>
      <c r="C88" s="139" t="s">
        <v>262</v>
      </c>
      <c r="D88" s="140"/>
      <c r="E88" s="141">
        <v>329</v>
      </c>
      <c r="F88" s="136"/>
      <c r="G88" s="136"/>
      <c r="H88" s="138"/>
      <c r="I88" s="138"/>
      <c r="J88" s="138"/>
      <c r="K88" s="138"/>
      <c r="L88" s="138"/>
    </row>
    <row r="89" spans="1:12" ht="22.5" outlineLevel="1" x14ac:dyDescent="0.2">
      <c r="A89" s="132"/>
      <c r="B89" s="133"/>
      <c r="C89" s="139" t="s">
        <v>263</v>
      </c>
      <c r="D89" s="140"/>
      <c r="E89" s="141">
        <v>108.7</v>
      </c>
      <c r="F89" s="136"/>
      <c r="G89" s="136"/>
      <c r="H89" s="138"/>
      <c r="I89" s="138"/>
      <c r="J89" s="138"/>
      <c r="K89" s="138"/>
      <c r="L89" s="138"/>
    </row>
    <row r="90" spans="1:12" outlineLevel="1" x14ac:dyDescent="0.2">
      <c r="A90" s="132"/>
      <c r="B90" s="133"/>
      <c r="C90" s="139" t="s">
        <v>264</v>
      </c>
      <c r="D90" s="140"/>
      <c r="E90" s="141">
        <v>7</v>
      </c>
      <c r="F90" s="136"/>
      <c r="G90" s="136"/>
      <c r="H90" s="138"/>
      <c r="I90" s="138"/>
      <c r="J90" s="138"/>
      <c r="K90" s="138"/>
      <c r="L90" s="138"/>
    </row>
    <row r="91" spans="1:12" outlineLevel="1" x14ac:dyDescent="0.2">
      <c r="A91" s="132">
        <v>17</v>
      </c>
      <c r="B91" s="133" t="s">
        <v>265</v>
      </c>
      <c r="C91" s="134" t="s">
        <v>266</v>
      </c>
      <c r="D91" s="135" t="s">
        <v>261</v>
      </c>
      <c r="E91" s="136">
        <v>444.7</v>
      </c>
      <c r="F91" s="1202"/>
      <c r="G91" s="136">
        <f>ROUND(E91*F91,2)</f>
        <v>0</v>
      </c>
      <c r="H91" s="138"/>
      <c r="I91" s="138"/>
      <c r="J91" s="138"/>
      <c r="K91" s="138"/>
      <c r="L91" s="138"/>
    </row>
    <row r="92" spans="1:12" outlineLevel="1" x14ac:dyDescent="0.2">
      <c r="A92" s="132"/>
      <c r="B92" s="133"/>
      <c r="C92" s="139" t="s">
        <v>255</v>
      </c>
      <c r="D92" s="140"/>
      <c r="E92" s="141"/>
      <c r="F92" s="136"/>
      <c r="G92" s="136"/>
      <c r="H92" s="138"/>
      <c r="I92" s="138"/>
      <c r="J92" s="138"/>
      <c r="K92" s="138"/>
      <c r="L92" s="138"/>
    </row>
    <row r="93" spans="1:12" ht="22.5" outlineLevel="1" x14ac:dyDescent="0.2">
      <c r="A93" s="132"/>
      <c r="B93" s="133"/>
      <c r="C93" s="139" t="s">
        <v>262</v>
      </c>
      <c r="D93" s="140"/>
      <c r="E93" s="141">
        <v>329</v>
      </c>
      <c r="F93" s="136"/>
      <c r="G93" s="136"/>
      <c r="H93" s="138"/>
      <c r="I93" s="138"/>
      <c r="J93" s="138"/>
      <c r="K93" s="138"/>
      <c r="L93" s="138"/>
    </row>
    <row r="94" spans="1:12" ht="22.5" outlineLevel="1" x14ac:dyDescent="0.2">
      <c r="A94" s="132"/>
      <c r="B94" s="133"/>
      <c r="C94" s="139" t="s">
        <v>263</v>
      </c>
      <c r="D94" s="140"/>
      <c r="E94" s="141">
        <v>108.7</v>
      </c>
      <c r="F94" s="136"/>
      <c r="G94" s="136"/>
      <c r="H94" s="138"/>
      <c r="I94" s="138"/>
      <c r="J94" s="138"/>
      <c r="K94" s="138"/>
      <c r="L94" s="138"/>
    </row>
    <row r="95" spans="1:12" outlineLevel="1" x14ac:dyDescent="0.2">
      <c r="A95" s="132"/>
      <c r="B95" s="133"/>
      <c r="C95" s="139" t="s">
        <v>264</v>
      </c>
      <c r="D95" s="140"/>
      <c r="E95" s="141">
        <v>7</v>
      </c>
      <c r="F95" s="136"/>
      <c r="G95" s="136"/>
      <c r="H95" s="138"/>
      <c r="I95" s="138"/>
      <c r="J95" s="138"/>
      <c r="K95" s="138"/>
      <c r="L95" s="138"/>
    </row>
    <row r="96" spans="1:12" outlineLevel="1" x14ac:dyDescent="0.2">
      <c r="A96" s="132">
        <v>18</v>
      </c>
      <c r="B96" s="133" t="s">
        <v>267</v>
      </c>
      <c r="C96" s="134" t="s">
        <v>268</v>
      </c>
      <c r="D96" s="135" t="s">
        <v>261</v>
      </c>
      <c r="E96" s="136">
        <v>77.5</v>
      </c>
      <c r="F96" s="1202"/>
      <c r="G96" s="136">
        <f>ROUND(E96*F96,2)</f>
        <v>0</v>
      </c>
      <c r="H96" s="138"/>
      <c r="I96" s="138"/>
      <c r="J96" s="138"/>
      <c r="K96" s="138"/>
      <c r="L96" s="138"/>
    </row>
    <row r="97" spans="1:12" outlineLevel="1" x14ac:dyDescent="0.2">
      <c r="A97" s="132"/>
      <c r="B97" s="133"/>
      <c r="C97" s="139" t="s">
        <v>255</v>
      </c>
      <c r="D97" s="140"/>
      <c r="E97" s="141"/>
      <c r="F97" s="136"/>
      <c r="G97" s="136"/>
      <c r="H97" s="138"/>
      <c r="I97" s="138"/>
      <c r="J97" s="138"/>
      <c r="K97" s="138"/>
      <c r="L97" s="138"/>
    </row>
    <row r="98" spans="1:12" outlineLevel="1" x14ac:dyDescent="0.2">
      <c r="A98" s="132"/>
      <c r="B98" s="133"/>
      <c r="C98" s="139" t="s">
        <v>269</v>
      </c>
      <c r="D98" s="140"/>
      <c r="E98" s="141">
        <v>77.5</v>
      </c>
      <c r="F98" s="136"/>
      <c r="G98" s="136"/>
      <c r="H98" s="138"/>
      <c r="I98" s="138"/>
      <c r="J98" s="138"/>
      <c r="K98" s="138"/>
      <c r="L98" s="138"/>
    </row>
    <row r="99" spans="1:12" outlineLevel="1" x14ac:dyDescent="0.2">
      <c r="A99" s="132">
        <v>19</v>
      </c>
      <c r="B99" s="133" t="s">
        <v>270</v>
      </c>
      <c r="C99" s="134" t="s">
        <v>271</v>
      </c>
      <c r="D99" s="135" t="s">
        <v>130</v>
      </c>
      <c r="E99" s="136">
        <v>30.982500000000002</v>
      </c>
      <c r="F99" s="1202"/>
      <c r="G99" s="136">
        <f>ROUND(E99*F99,2)</f>
        <v>0</v>
      </c>
      <c r="H99" s="138"/>
      <c r="I99" s="138"/>
      <c r="J99" s="138"/>
      <c r="K99" s="138"/>
      <c r="L99" s="138"/>
    </row>
    <row r="100" spans="1:12" outlineLevel="1" x14ac:dyDescent="0.2">
      <c r="A100" s="132"/>
      <c r="B100" s="133"/>
      <c r="C100" s="139" t="s">
        <v>255</v>
      </c>
      <c r="D100" s="140"/>
      <c r="E100" s="141"/>
      <c r="F100" s="136"/>
      <c r="G100" s="136"/>
      <c r="H100" s="138"/>
      <c r="I100" s="138"/>
      <c r="J100" s="138"/>
      <c r="K100" s="138"/>
      <c r="L100" s="138"/>
    </row>
    <row r="101" spans="1:12" outlineLevel="1" x14ac:dyDescent="0.2">
      <c r="A101" s="132"/>
      <c r="B101" s="133"/>
      <c r="C101" s="147" t="s">
        <v>272</v>
      </c>
      <c r="D101" s="148"/>
      <c r="E101" s="149"/>
      <c r="F101" s="136"/>
      <c r="G101" s="136"/>
      <c r="H101" s="138"/>
      <c r="I101" s="138"/>
      <c r="J101" s="138"/>
      <c r="K101" s="138"/>
      <c r="L101" s="138"/>
    </row>
    <row r="102" spans="1:12" ht="22.5" outlineLevel="1" x14ac:dyDescent="0.2">
      <c r="A102" s="132"/>
      <c r="B102" s="133"/>
      <c r="C102" s="150" t="s">
        <v>273</v>
      </c>
      <c r="D102" s="148"/>
      <c r="E102" s="149">
        <v>127.645</v>
      </c>
      <c r="F102" s="136"/>
      <c r="G102" s="136"/>
      <c r="H102" s="138"/>
      <c r="I102" s="138"/>
      <c r="J102" s="138"/>
      <c r="K102" s="138"/>
      <c r="L102" s="138"/>
    </row>
    <row r="103" spans="1:12" ht="22.5" outlineLevel="1" x14ac:dyDescent="0.2">
      <c r="A103" s="132"/>
      <c r="B103" s="133"/>
      <c r="C103" s="150" t="s">
        <v>274</v>
      </c>
      <c r="D103" s="148"/>
      <c r="E103" s="149">
        <v>16.305</v>
      </c>
      <c r="F103" s="136"/>
      <c r="G103" s="136"/>
      <c r="H103" s="138"/>
      <c r="I103" s="138"/>
      <c r="J103" s="138"/>
      <c r="K103" s="138"/>
      <c r="L103" s="138"/>
    </row>
    <row r="104" spans="1:12" outlineLevel="1" x14ac:dyDescent="0.2">
      <c r="A104" s="132"/>
      <c r="B104" s="133"/>
      <c r="C104" s="150" t="s">
        <v>275</v>
      </c>
      <c r="D104" s="148"/>
      <c r="E104" s="149">
        <v>2.8</v>
      </c>
      <c r="F104" s="136"/>
      <c r="G104" s="136"/>
      <c r="H104" s="138"/>
      <c r="I104" s="138"/>
      <c r="J104" s="138"/>
      <c r="K104" s="138"/>
      <c r="L104" s="138"/>
    </row>
    <row r="105" spans="1:12" outlineLevel="1" x14ac:dyDescent="0.2">
      <c r="A105" s="132"/>
      <c r="B105" s="133"/>
      <c r="C105" s="147" t="s">
        <v>276</v>
      </c>
      <c r="D105" s="148"/>
      <c r="E105" s="149"/>
      <c r="F105" s="136"/>
      <c r="G105" s="136"/>
      <c r="H105" s="138"/>
      <c r="I105" s="138"/>
      <c r="J105" s="138"/>
      <c r="K105" s="138"/>
      <c r="L105" s="138"/>
    </row>
    <row r="106" spans="1:12" outlineLevel="1" x14ac:dyDescent="0.2">
      <c r="A106" s="132"/>
      <c r="B106" s="133"/>
      <c r="C106" s="139" t="s">
        <v>277</v>
      </c>
      <c r="D106" s="140"/>
      <c r="E106" s="141">
        <v>27.8825</v>
      </c>
      <c r="F106" s="136"/>
      <c r="G106" s="136"/>
      <c r="H106" s="138"/>
      <c r="I106" s="138"/>
      <c r="J106" s="138"/>
      <c r="K106" s="138"/>
      <c r="L106" s="138"/>
    </row>
    <row r="107" spans="1:12" ht="33.75" outlineLevel="1" x14ac:dyDescent="0.2">
      <c r="A107" s="132"/>
      <c r="B107" s="133"/>
      <c r="C107" s="139" t="s">
        <v>278</v>
      </c>
      <c r="D107" s="140"/>
      <c r="E107" s="141">
        <v>3.1</v>
      </c>
      <c r="F107" s="136"/>
      <c r="G107" s="136"/>
      <c r="H107" s="138"/>
      <c r="I107" s="138"/>
      <c r="J107" s="138"/>
      <c r="K107" s="138"/>
      <c r="L107" s="138"/>
    </row>
    <row r="108" spans="1:12" outlineLevel="1" x14ac:dyDescent="0.2">
      <c r="A108" s="132">
        <v>20</v>
      </c>
      <c r="B108" s="133" t="s">
        <v>279</v>
      </c>
      <c r="C108" s="134" t="s">
        <v>280</v>
      </c>
      <c r="D108" s="135" t="s">
        <v>183</v>
      </c>
      <c r="E108" s="136">
        <v>90.487500000000011</v>
      </c>
      <c r="F108" s="1202"/>
      <c r="G108" s="136">
        <f>ROUND(E108*F108,2)</f>
        <v>0</v>
      </c>
      <c r="H108" s="138"/>
      <c r="I108" s="138"/>
      <c r="J108" s="138"/>
      <c r="K108" s="138"/>
      <c r="L108" s="138"/>
    </row>
    <row r="109" spans="1:12" outlineLevel="1" x14ac:dyDescent="0.2">
      <c r="A109" s="132"/>
      <c r="B109" s="133"/>
      <c r="C109" s="139" t="s">
        <v>255</v>
      </c>
      <c r="D109" s="140"/>
      <c r="E109" s="141"/>
      <c r="F109" s="136"/>
      <c r="G109" s="136"/>
      <c r="H109" s="138"/>
      <c r="I109" s="138"/>
      <c r="J109" s="138"/>
      <c r="K109" s="138"/>
      <c r="L109" s="138"/>
    </row>
    <row r="110" spans="1:12" outlineLevel="1" x14ac:dyDescent="0.2">
      <c r="A110" s="132"/>
      <c r="B110" s="133"/>
      <c r="C110" s="139" t="s">
        <v>281</v>
      </c>
      <c r="D110" s="140"/>
      <c r="E110" s="141">
        <v>34.44</v>
      </c>
      <c r="F110" s="136"/>
      <c r="G110" s="136"/>
      <c r="H110" s="138"/>
      <c r="I110" s="138"/>
      <c r="J110" s="138"/>
      <c r="K110" s="138"/>
      <c r="L110" s="138"/>
    </row>
    <row r="111" spans="1:12" outlineLevel="1" x14ac:dyDescent="0.2">
      <c r="A111" s="132"/>
      <c r="B111" s="133"/>
      <c r="C111" s="139" t="s">
        <v>282</v>
      </c>
      <c r="D111" s="140"/>
      <c r="E111" s="141">
        <v>0.32500000000000001</v>
      </c>
      <c r="F111" s="136"/>
      <c r="G111" s="136"/>
      <c r="H111" s="138"/>
      <c r="I111" s="138"/>
      <c r="J111" s="138"/>
      <c r="K111" s="138"/>
      <c r="L111" s="138"/>
    </row>
    <row r="112" spans="1:12" ht="22.5" outlineLevel="1" x14ac:dyDescent="0.2">
      <c r="A112" s="132"/>
      <c r="B112" s="133"/>
      <c r="C112" s="139" t="s">
        <v>283</v>
      </c>
      <c r="D112" s="140"/>
      <c r="E112" s="141">
        <v>9.1174999999999997</v>
      </c>
      <c r="F112" s="136"/>
      <c r="G112" s="136"/>
      <c r="H112" s="138"/>
      <c r="I112" s="138"/>
      <c r="J112" s="138"/>
      <c r="K112" s="138"/>
      <c r="L112" s="138"/>
    </row>
    <row r="113" spans="1:12" outlineLevel="1" x14ac:dyDescent="0.2">
      <c r="A113" s="132"/>
      <c r="B113" s="133"/>
      <c r="C113" s="139" t="s">
        <v>284</v>
      </c>
      <c r="D113" s="140"/>
      <c r="E113" s="141"/>
      <c r="F113" s="136"/>
      <c r="G113" s="136"/>
      <c r="H113" s="138"/>
      <c r="I113" s="138"/>
      <c r="J113" s="138"/>
      <c r="K113" s="138"/>
      <c r="L113" s="138"/>
    </row>
    <row r="114" spans="1:12" outlineLevel="1" x14ac:dyDescent="0.2">
      <c r="A114" s="132"/>
      <c r="B114" s="133"/>
      <c r="C114" s="139" t="s">
        <v>285</v>
      </c>
      <c r="D114" s="140"/>
      <c r="E114" s="141"/>
      <c r="F114" s="136"/>
      <c r="G114" s="136"/>
      <c r="H114" s="138"/>
      <c r="I114" s="138"/>
      <c r="J114" s="138"/>
      <c r="K114" s="138"/>
      <c r="L114" s="138"/>
    </row>
    <row r="115" spans="1:12" outlineLevel="1" x14ac:dyDescent="0.2">
      <c r="A115" s="132"/>
      <c r="B115" s="133"/>
      <c r="C115" s="147" t="s">
        <v>272</v>
      </c>
      <c r="D115" s="148"/>
      <c r="E115" s="149"/>
      <c r="F115" s="136"/>
      <c r="G115" s="136"/>
      <c r="H115" s="138"/>
      <c r="I115" s="138"/>
      <c r="J115" s="138"/>
      <c r="K115" s="138"/>
      <c r="L115" s="138"/>
    </row>
    <row r="116" spans="1:12" outlineLevel="1" x14ac:dyDescent="0.2">
      <c r="A116" s="132"/>
      <c r="B116" s="133"/>
      <c r="C116" s="150" t="s">
        <v>286</v>
      </c>
      <c r="D116" s="148"/>
      <c r="E116" s="149">
        <v>49.9</v>
      </c>
      <c r="F116" s="136"/>
      <c r="G116" s="136"/>
      <c r="H116" s="138"/>
      <c r="I116" s="138"/>
      <c r="J116" s="138"/>
      <c r="K116" s="138"/>
      <c r="L116" s="138"/>
    </row>
    <row r="117" spans="1:12" outlineLevel="1" x14ac:dyDescent="0.2">
      <c r="A117" s="132"/>
      <c r="B117" s="133"/>
      <c r="C117" s="150" t="s">
        <v>287</v>
      </c>
      <c r="D117" s="148"/>
      <c r="E117" s="149">
        <v>278.7</v>
      </c>
      <c r="F117" s="136"/>
      <c r="G117" s="136"/>
      <c r="H117" s="138"/>
      <c r="I117" s="138"/>
      <c r="J117" s="138"/>
      <c r="K117" s="138"/>
      <c r="L117" s="138"/>
    </row>
    <row r="118" spans="1:12" outlineLevel="1" x14ac:dyDescent="0.2">
      <c r="A118" s="132"/>
      <c r="B118" s="133"/>
      <c r="C118" s="150" t="s">
        <v>288</v>
      </c>
      <c r="D118" s="148"/>
      <c r="E118" s="149">
        <v>427.7</v>
      </c>
      <c r="F118" s="136"/>
      <c r="G118" s="136"/>
      <c r="H118" s="138"/>
      <c r="I118" s="138"/>
      <c r="J118" s="138"/>
      <c r="K118" s="138"/>
      <c r="L118" s="138"/>
    </row>
    <row r="119" spans="1:12" outlineLevel="1" x14ac:dyDescent="0.2">
      <c r="A119" s="132"/>
      <c r="B119" s="133"/>
      <c r="C119" s="150" t="s">
        <v>289</v>
      </c>
      <c r="D119" s="148"/>
      <c r="E119" s="149">
        <v>76</v>
      </c>
      <c r="F119" s="136"/>
      <c r="G119" s="136"/>
      <c r="H119" s="138"/>
      <c r="I119" s="138"/>
      <c r="J119" s="138"/>
      <c r="K119" s="138"/>
      <c r="L119" s="138"/>
    </row>
    <row r="120" spans="1:12" outlineLevel="1" x14ac:dyDescent="0.2">
      <c r="A120" s="132"/>
      <c r="B120" s="133"/>
      <c r="C120" s="150" t="s">
        <v>290</v>
      </c>
      <c r="D120" s="148"/>
      <c r="E120" s="149">
        <v>99.8</v>
      </c>
      <c r="F120" s="136"/>
      <c r="G120" s="136"/>
      <c r="H120" s="138"/>
      <c r="I120" s="138"/>
      <c r="J120" s="138"/>
      <c r="K120" s="138"/>
      <c r="L120" s="138"/>
    </row>
    <row r="121" spans="1:12" outlineLevel="1" x14ac:dyDescent="0.2">
      <c r="A121" s="132"/>
      <c r="B121" s="133"/>
      <c r="C121" s="147" t="s">
        <v>276</v>
      </c>
      <c r="D121" s="148"/>
      <c r="E121" s="149"/>
      <c r="F121" s="136"/>
      <c r="G121" s="136"/>
      <c r="H121" s="138"/>
      <c r="I121" s="138"/>
      <c r="J121" s="138"/>
      <c r="K121" s="138"/>
      <c r="L121" s="138"/>
    </row>
    <row r="122" spans="1:12" outlineLevel="1" x14ac:dyDescent="0.2">
      <c r="A122" s="132"/>
      <c r="B122" s="133"/>
      <c r="C122" s="139" t="s">
        <v>291</v>
      </c>
      <c r="D122" s="140"/>
      <c r="E122" s="141">
        <v>46.604999999999997</v>
      </c>
      <c r="F122" s="136"/>
      <c r="G122" s="136"/>
      <c r="H122" s="138"/>
      <c r="I122" s="138"/>
      <c r="J122" s="138"/>
      <c r="K122" s="138"/>
      <c r="L122" s="138"/>
    </row>
    <row r="123" spans="1:12" outlineLevel="1" x14ac:dyDescent="0.2">
      <c r="A123" s="132">
        <v>21</v>
      </c>
      <c r="B123" s="133" t="s">
        <v>292</v>
      </c>
      <c r="C123" s="134" t="s">
        <v>293</v>
      </c>
      <c r="D123" s="135" t="s">
        <v>183</v>
      </c>
      <c r="E123" s="136">
        <v>0.73</v>
      </c>
      <c r="F123" s="1202"/>
      <c r="G123" s="136">
        <f>ROUND(E123*F123,2)</f>
        <v>0</v>
      </c>
      <c r="H123" s="138"/>
      <c r="I123" s="138"/>
      <c r="J123" s="138"/>
      <c r="K123" s="138"/>
      <c r="L123" s="138"/>
    </row>
    <row r="124" spans="1:12" outlineLevel="1" x14ac:dyDescent="0.2">
      <c r="A124" s="132"/>
      <c r="B124" s="133"/>
      <c r="C124" s="139" t="s">
        <v>294</v>
      </c>
      <c r="D124" s="140"/>
      <c r="E124" s="141">
        <v>0.73</v>
      </c>
      <c r="F124" s="136"/>
      <c r="G124" s="136"/>
      <c r="H124" s="138"/>
      <c r="I124" s="138"/>
      <c r="J124" s="138"/>
      <c r="K124" s="138"/>
      <c r="L124" s="138"/>
    </row>
    <row r="125" spans="1:12" outlineLevel="1" x14ac:dyDescent="0.2">
      <c r="A125" s="132">
        <v>22</v>
      </c>
      <c r="B125" s="133" t="s">
        <v>295</v>
      </c>
      <c r="C125" s="134" t="s">
        <v>296</v>
      </c>
      <c r="D125" s="135" t="s">
        <v>183</v>
      </c>
      <c r="E125" s="136">
        <v>234.89</v>
      </c>
      <c r="F125" s="1202"/>
      <c r="G125" s="136">
        <f>ROUND(E125*F125,2)</f>
        <v>0</v>
      </c>
      <c r="H125" s="138"/>
      <c r="I125" s="138"/>
      <c r="J125" s="138"/>
      <c r="K125" s="138"/>
      <c r="L125" s="138"/>
    </row>
    <row r="126" spans="1:12" outlineLevel="1" x14ac:dyDescent="0.2">
      <c r="A126" s="132"/>
      <c r="B126" s="133"/>
      <c r="C126" s="139" t="s">
        <v>255</v>
      </c>
      <c r="D126" s="140"/>
      <c r="E126" s="141"/>
      <c r="F126" s="136"/>
      <c r="G126" s="136"/>
      <c r="H126" s="138"/>
      <c r="I126" s="138"/>
      <c r="J126" s="138"/>
      <c r="K126" s="138"/>
      <c r="L126" s="138"/>
    </row>
    <row r="127" spans="1:12" outlineLevel="1" x14ac:dyDescent="0.2">
      <c r="A127" s="132"/>
      <c r="B127" s="133"/>
      <c r="C127" s="139" t="s">
        <v>297</v>
      </c>
      <c r="D127" s="140"/>
      <c r="E127" s="141">
        <v>137.76</v>
      </c>
      <c r="F127" s="136"/>
      <c r="G127" s="136"/>
      <c r="H127" s="138"/>
      <c r="I127" s="138"/>
      <c r="J127" s="138"/>
      <c r="K127" s="138"/>
      <c r="L127" s="138"/>
    </row>
    <row r="128" spans="1:12" outlineLevel="1" x14ac:dyDescent="0.2">
      <c r="A128" s="132"/>
      <c r="B128" s="133"/>
      <c r="C128" s="139" t="s">
        <v>298</v>
      </c>
      <c r="D128" s="140"/>
      <c r="E128" s="141">
        <v>1.625</v>
      </c>
      <c r="F128" s="136"/>
      <c r="G128" s="136"/>
      <c r="H128" s="138"/>
      <c r="I128" s="138"/>
      <c r="J128" s="138"/>
      <c r="K128" s="138"/>
      <c r="L128" s="138"/>
    </row>
    <row r="129" spans="1:12" outlineLevel="1" x14ac:dyDescent="0.2">
      <c r="A129" s="132"/>
      <c r="B129" s="133"/>
      <c r="C129" s="139" t="s">
        <v>299</v>
      </c>
      <c r="D129" s="140"/>
      <c r="E129" s="141">
        <v>2.2949999999999999</v>
      </c>
      <c r="F129" s="136"/>
      <c r="G129" s="136"/>
      <c r="H129" s="138"/>
      <c r="I129" s="138"/>
      <c r="J129" s="138"/>
      <c r="K129" s="138"/>
      <c r="L129" s="138"/>
    </row>
    <row r="130" spans="1:12" outlineLevel="1" x14ac:dyDescent="0.2">
      <c r="A130" s="132"/>
      <c r="B130" s="133"/>
      <c r="C130" s="139" t="s">
        <v>284</v>
      </c>
      <c r="D130" s="140"/>
      <c r="E130" s="141"/>
      <c r="F130" s="136"/>
      <c r="G130" s="136"/>
      <c r="H130" s="138"/>
      <c r="I130" s="138"/>
      <c r="J130" s="138"/>
      <c r="K130" s="138"/>
      <c r="L130" s="138"/>
    </row>
    <row r="131" spans="1:12" outlineLevel="1" x14ac:dyDescent="0.2">
      <c r="A131" s="132"/>
      <c r="B131" s="133"/>
      <c r="C131" s="139" t="s">
        <v>285</v>
      </c>
      <c r="D131" s="140"/>
      <c r="E131" s="141"/>
      <c r="F131" s="136"/>
      <c r="G131" s="136"/>
      <c r="H131" s="138"/>
      <c r="I131" s="138"/>
      <c r="J131" s="138"/>
      <c r="K131" s="138"/>
      <c r="L131" s="138"/>
    </row>
    <row r="132" spans="1:12" outlineLevel="1" x14ac:dyDescent="0.2">
      <c r="A132" s="132"/>
      <c r="B132" s="133"/>
      <c r="C132" s="147" t="s">
        <v>272</v>
      </c>
      <c r="D132" s="148"/>
      <c r="E132" s="149"/>
      <c r="F132" s="136"/>
      <c r="G132" s="136"/>
      <c r="H132" s="138"/>
      <c r="I132" s="138"/>
      <c r="J132" s="138"/>
      <c r="K132" s="138"/>
      <c r="L132" s="138"/>
    </row>
    <row r="133" spans="1:12" outlineLevel="1" x14ac:dyDescent="0.2">
      <c r="A133" s="132"/>
      <c r="B133" s="133"/>
      <c r="C133" s="150" t="s">
        <v>286</v>
      </c>
      <c r="D133" s="148"/>
      <c r="E133" s="149">
        <v>49.9</v>
      </c>
      <c r="F133" s="136"/>
      <c r="G133" s="136"/>
      <c r="H133" s="138"/>
      <c r="I133" s="138"/>
      <c r="J133" s="138"/>
      <c r="K133" s="138"/>
      <c r="L133" s="138"/>
    </row>
    <row r="134" spans="1:12" outlineLevel="1" x14ac:dyDescent="0.2">
      <c r="A134" s="132"/>
      <c r="B134" s="133"/>
      <c r="C134" s="150" t="s">
        <v>287</v>
      </c>
      <c r="D134" s="148"/>
      <c r="E134" s="149">
        <v>278.7</v>
      </c>
      <c r="F134" s="136"/>
      <c r="G134" s="136"/>
      <c r="H134" s="138"/>
      <c r="I134" s="138"/>
      <c r="J134" s="138"/>
      <c r="K134" s="138"/>
      <c r="L134" s="138"/>
    </row>
    <row r="135" spans="1:12" outlineLevel="1" x14ac:dyDescent="0.2">
      <c r="A135" s="132"/>
      <c r="B135" s="133"/>
      <c r="C135" s="150" t="s">
        <v>288</v>
      </c>
      <c r="D135" s="148"/>
      <c r="E135" s="149">
        <v>427.7</v>
      </c>
      <c r="F135" s="136"/>
      <c r="G135" s="136"/>
      <c r="H135" s="138"/>
      <c r="I135" s="138"/>
      <c r="J135" s="138"/>
      <c r="K135" s="138"/>
      <c r="L135" s="138"/>
    </row>
    <row r="136" spans="1:12" outlineLevel="1" x14ac:dyDescent="0.2">
      <c r="A136" s="132"/>
      <c r="B136" s="133"/>
      <c r="C136" s="150" t="s">
        <v>289</v>
      </c>
      <c r="D136" s="148"/>
      <c r="E136" s="149">
        <v>76</v>
      </c>
      <c r="F136" s="136"/>
      <c r="G136" s="136"/>
      <c r="H136" s="138"/>
      <c r="I136" s="138"/>
      <c r="J136" s="138"/>
      <c r="K136" s="138"/>
      <c r="L136" s="138"/>
    </row>
    <row r="137" spans="1:12" outlineLevel="1" x14ac:dyDescent="0.2">
      <c r="A137" s="132"/>
      <c r="B137" s="133"/>
      <c r="C137" s="150" t="s">
        <v>290</v>
      </c>
      <c r="D137" s="148"/>
      <c r="E137" s="149">
        <v>99.8</v>
      </c>
      <c r="F137" s="136"/>
      <c r="G137" s="136"/>
      <c r="H137" s="138"/>
      <c r="I137" s="138"/>
      <c r="J137" s="138"/>
      <c r="K137" s="138"/>
      <c r="L137" s="138"/>
    </row>
    <row r="138" spans="1:12" outlineLevel="1" x14ac:dyDescent="0.2">
      <c r="A138" s="132"/>
      <c r="B138" s="133"/>
      <c r="C138" s="147" t="s">
        <v>276</v>
      </c>
      <c r="D138" s="148"/>
      <c r="E138" s="149"/>
      <c r="F138" s="136"/>
      <c r="G138" s="136"/>
      <c r="H138" s="138"/>
      <c r="I138" s="138"/>
      <c r="J138" s="138"/>
      <c r="K138" s="138"/>
      <c r="L138" s="138"/>
    </row>
    <row r="139" spans="1:12" outlineLevel="1" x14ac:dyDescent="0.2">
      <c r="A139" s="132"/>
      <c r="B139" s="133"/>
      <c r="C139" s="139" t="s">
        <v>300</v>
      </c>
      <c r="D139" s="140"/>
      <c r="E139" s="141">
        <v>93.21</v>
      </c>
      <c r="F139" s="136"/>
      <c r="G139" s="136"/>
      <c r="H139" s="138"/>
      <c r="I139" s="138"/>
      <c r="J139" s="138"/>
      <c r="K139" s="138"/>
      <c r="L139" s="138"/>
    </row>
    <row r="140" spans="1:12" outlineLevel="1" x14ac:dyDescent="0.2">
      <c r="A140" s="132">
        <v>23</v>
      </c>
      <c r="B140" s="133" t="s">
        <v>301</v>
      </c>
      <c r="C140" s="134" t="s">
        <v>302</v>
      </c>
      <c r="D140" s="135" t="s">
        <v>261</v>
      </c>
      <c r="E140" s="136">
        <v>50.55</v>
      </c>
      <c r="F140" s="1202"/>
      <c r="G140" s="136">
        <f>ROUND(E140*F140,2)</f>
        <v>0</v>
      </c>
      <c r="H140" s="138"/>
      <c r="I140" s="138"/>
      <c r="J140" s="138"/>
      <c r="K140" s="138"/>
      <c r="L140" s="138"/>
    </row>
    <row r="141" spans="1:12" outlineLevel="1" x14ac:dyDescent="0.2">
      <c r="A141" s="132"/>
      <c r="B141" s="133"/>
      <c r="C141" s="139" t="s">
        <v>255</v>
      </c>
      <c r="D141" s="140"/>
      <c r="E141" s="141"/>
      <c r="F141" s="136"/>
      <c r="G141" s="136"/>
      <c r="H141" s="138"/>
      <c r="I141" s="138"/>
      <c r="J141" s="138"/>
      <c r="K141" s="138"/>
      <c r="L141" s="138"/>
    </row>
    <row r="142" spans="1:12" outlineLevel="1" x14ac:dyDescent="0.2">
      <c r="A142" s="132"/>
      <c r="B142" s="133"/>
      <c r="C142" s="139" t="s">
        <v>303</v>
      </c>
      <c r="D142" s="140"/>
      <c r="E142" s="141">
        <v>29.64</v>
      </c>
      <c r="F142" s="136"/>
      <c r="G142" s="136"/>
      <c r="H142" s="138"/>
      <c r="I142" s="138"/>
      <c r="J142" s="138"/>
      <c r="K142" s="138"/>
      <c r="L142" s="138"/>
    </row>
    <row r="143" spans="1:12" outlineLevel="1" x14ac:dyDescent="0.2">
      <c r="A143" s="132"/>
      <c r="B143" s="133"/>
      <c r="C143" s="139" t="s">
        <v>304</v>
      </c>
      <c r="D143" s="140"/>
      <c r="E143" s="141">
        <v>2.5499999999999998</v>
      </c>
      <c r="F143" s="136"/>
      <c r="G143" s="136"/>
      <c r="H143" s="138"/>
      <c r="I143" s="138"/>
      <c r="J143" s="138"/>
      <c r="K143" s="138"/>
      <c r="L143" s="138"/>
    </row>
    <row r="144" spans="1:12" outlineLevel="1" x14ac:dyDescent="0.2">
      <c r="A144" s="132"/>
      <c r="B144" s="133"/>
      <c r="C144" s="139" t="s">
        <v>305</v>
      </c>
      <c r="D144" s="140"/>
      <c r="E144" s="141">
        <v>18.36</v>
      </c>
      <c r="F144" s="136"/>
      <c r="G144" s="136"/>
      <c r="H144" s="138"/>
      <c r="I144" s="138"/>
      <c r="J144" s="138"/>
      <c r="K144" s="138"/>
      <c r="L144" s="138"/>
    </row>
    <row r="145" spans="1:12" outlineLevel="1" x14ac:dyDescent="0.2">
      <c r="A145" s="132">
        <v>24</v>
      </c>
      <c r="B145" s="133" t="s">
        <v>306</v>
      </c>
      <c r="C145" s="134" t="s">
        <v>307</v>
      </c>
      <c r="D145" s="135" t="s">
        <v>261</v>
      </c>
      <c r="E145" s="136">
        <v>50.55</v>
      </c>
      <c r="F145" s="1202"/>
      <c r="G145" s="136">
        <f>ROUND(E145*F145,2)</f>
        <v>0</v>
      </c>
      <c r="H145" s="138"/>
      <c r="I145" s="138"/>
      <c r="J145" s="138"/>
      <c r="K145" s="138"/>
      <c r="L145" s="138"/>
    </row>
    <row r="146" spans="1:12" outlineLevel="1" x14ac:dyDescent="0.2">
      <c r="A146" s="132"/>
      <c r="B146" s="133"/>
      <c r="C146" s="139" t="s">
        <v>255</v>
      </c>
      <c r="D146" s="140"/>
      <c r="E146" s="141"/>
      <c r="F146" s="136"/>
      <c r="G146" s="136"/>
      <c r="H146" s="138"/>
      <c r="I146" s="138"/>
      <c r="J146" s="138"/>
      <c r="K146" s="138"/>
      <c r="L146" s="138"/>
    </row>
    <row r="147" spans="1:12" outlineLevel="1" x14ac:dyDescent="0.2">
      <c r="A147" s="132"/>
      <c r="B147" s="133"/>
      <c r="C147" s="139" t="s">
        <v>303</v>
      </c>
      <c r="D147" s="140"/>
      <c r="E147" s="141">
        <v>29.64</v>
      </c>
      <c r="F147" s="136"/>
      <c r="G147" s="136"/>
      <c r="H147" s="138"/>
      <c r="I147" s="138"/>
      <c r="J147" s="138"/>
      <c r="K147" s="138"/>
      <c r="L147" s="138"/>
    </row>
    <row r="148" spans="1:12" outlineLevel="1" x14ac:dyDescent="0.2">
      <c r="A148" s="132"/>
      <c r="B148" s="133"/>
      <c r="C148" s="139" t="s">
        <v>304</v>
      </c>
      <c r="D148" s="140"/>
      <c r="E148" s="141">
        <v>2.5499999999999998</v>
      </c>
      <c r="F148" s="136"/>
      <c r="G148" s="136"/>
      <c r="H148" s="138"/>
      <c r="I148" s="138"/>
      <c r="J148" s="138"/>
      <c r="K148" s="138"/>
      <c r="L148" s="138"/>
    </row>
    <row r="149" spans="1:12" outlineLevel="1" x14ac:dyDescent="0.2">
      <c r="A149" s="132"/>
      <c r="B149" s="133"/>
      <c r="C149" s="139" t="s">
        <v>305</v>
      </c>
      <c r="D149" s="140"/>
      <c r="E149" s="141">
        <v>18.36</v>
      </c>
      <c r="F149" s="136"/>
      <c r="G149" s="136"/>
      <c r="H149" s="138"/>
      <c r="I149" s="138"/>
      <c r="J149" s="138"/>
      <c r="K149" s="138"/>
      <c r="L149" s="138"/>
    </row>
    <row r="150" spans="1:12" outlineLevel="1" x14ac:dyDescent="0.2">
      <c r="A150" s="132">
        <v>25</v>
      </c>
      <c r="B150" s="133" t="s">
        <v>308</v>
      </c>
      <c r="C150" s="134" t="s">
        <v>309</v>
      </c>
      <c r="D150" s="135" t="s">
        <v>130</v>
      </c>
      <c r="E150" s="136">
        <v>18.418399999999998</v>
      </c>
      <c r="F150" s="1202"/>
      <c r="G150" s="136">
        <f>ROUND(E150*F150,2)</f>
        <v>0</v>
      </c>
      <c r="H150" s="138"/>
      <c r="I150" s="138"/>
      <c r="J150" s="138"/>
      <c r="K150" s="138"/>
      <c r="L150" s="138"/>
    </row>
    <row r="151" spans="1:12" outlineLevel="1" x14ac:dyDescent="0.2">
      <c r="A151" s="132"/>
      <c r="B151" s="133"/>
      <c r="C151" s="139" t="s">
        <v>255</v>
      </c>
      <c r="D151" s="140"/>
      <c r="E151" s="141"/>
      <c r="F151" s="136"/>
      <c r="G151" s="136"/>
      <c r="H151" s="138"/>
      <c r="I151" s="138"/>
      <c r="J151" s="138"/>
      <c r="K151" s="138"/>
      <c r="L151" s="138"/>
    </row>
    <row r="152" spans="1:12" outlineLevel="1" x14ac:dyDescent="0.2">
      <c r="A152" s="132"/>
      <c r="B152" s="133"/>
      <c r="C152" s="147" t="s">
        <v>272</v>
      </c>
      <c r="D152" s="148"/>
      <c r="E152" s="149"/>
      <c r="F152" s="136"/>
      <c r="G152" s="136"/>
      <c r="H152" s="138"/>
      <c r="I152" s="138"/>
      <c r="J152" s="138"/>
      <c r="K152" s="138"/>
      <c r="L152" s="138"/>
    </row>
    <row r="153" spans="1:12" outlineLevel="1" x14ac:dyDescent="0.2">
      <c r="A153" s="132"/>
      <c r="B153" s="133"/>
      <c r="C153" s="150" t="s">
        <v>310</v>
      </c>
      <c r="D153" s="148"/>
      <c r="E153" s="149">
        <v>137.76</v>
      </c>
      <c r="F153" s="136"/>
      <c r="G153" s="136"/>
      <c r="H153" s="138"/>
      <c r="I153" s="138"/>
      <c r="J153" s="138"/>
      <c r="K153" s="138"/>
      <c r="L153" s="138"/>
    </row>
    <row r="154" spans="1:12" outlineLevel="1" x14ac:dyDescent="0.2">
      <c r="A154" s="132"/>
      <c r="B154" s="133"/>
      <c r="C154" s="150" t="s">
        <v>311</v>
      </c>
      <c r="D154" s="148"/>
      <c r="E154" s="149">
        <v>1.625</v>
      </c>
      <c r="F154" s="136"/>
      <c r="G154" s="136"/>
      <c r="H154" s="138"/>
      <c r="I154" s="138"/>
      <c r="J154" s="138"/>
      <c r="K154" s="138"/>
      <c r="L154" s="138"/>
    </row>
    <row r="155" spans="1:12" outlineLevel="1" x14ac:dyDescent="0.2">
      <c r="A155" s="132"/>
      <c r="B155" s="133"/>
      <c r="C155" s="150" t="s">
        <v>312</v>
      </c>
      <c r="D155" s="148"/>
      <c r="E155" s="149">
        <v>2.2949999999999999</v>
      </c>
      <c r="F155" s="136"/>
      <c r="G155" s="136"/>
      <c r="H155" s="138"/>
      <c r="I155" s="138"/>
      <c r="J155" s="138"/>
      <c r="K155" s="138"/>
      <c r="L155" s="138"/>
    </row>
    <row r="156" spans="1:12" outlineLevel="1" x14ac:dyDescent="0.2">
      <c r="A156" s="132"/>
      <c r="B156" s="133"/>
      <c r="C156" s="147" t="s">
        <v>276</v>
      </c>
      <c r="D156" s="148"/>
      <c r="E156" s="149"/>
      <c r="F156" s="136"/>
      <c r="G156" s="136"/>
      <c r="H156" s="138"/>
      <c r="I156" s="138"/>
      <c r="J156" s="138"/>
      <c r="K156" s="138"/>
      <c r="L156" s="138"/>
    </row>
    <row r="157" spans="1:12" outlineLevel="1" x14ac:dyDescent="0.2">
      <c r="A157" s="132"/>
      <c r="B157" s="133"/>
      <c r="C157" s="139" t="s">
        <v>313</v>
      </c>
      <c r="D157" s="140"/>
      <c r="E157" s="141">
        <v>18.418399999999998</v>
      </c>
      <c r="F157" s="136"/>
      <c r="G157" s="136"/>
      <c r="H157" s="138"/>
      <c r="I157" s="138"/>
      <c r="J157" s="138"/>
      <c r="K157" s="138"/>
      <c r="L157" s="138"/>
    </row>
    <row r="158" spans="1:12" outlineLevel="1" x14ac:dyDescent="0.2">
      <c r="A158" s="132">
        <v>26</v>
      </c>
      <c r="B158" s="133" t="s">
        <v>314</v>
      </c>
      <c r="C158" s="134" t="s">
        <v>315</v>
      </c>
      <c r="D158" s="135" t="s">
        <v>130</v>
      </c>
      <c r="E158" s="136">
        <v>4.5523764</v>
      </c>
      <c r="F158" s="1202"/>
      <c r="G158" s="136">
        <f>ROUND(E158*F158,2)</f>
        <v>0</v>
      </c>
      <c r="H158" s="138"/>
      <c r="I158" s="138"/>
      <c r="J158" s="138"/>
      <c r="K158" s="138"/>
      <c r="L158" s="138"/>
    </row>
    <row r="159" spans="1:12" outlineLevel="1" x14ac:dyDescent="0.2">
      <c r="A159" s="132"/>
      <c r="B159" s="133"/>
      <c r="C159" s="139" t="s">
        <v>285</v>
      </c>
      <c r="D159" s="140"/>
      <c r="E159" s="141"/>
      <c r="F159" s="136"/>
      <c r="G159" s="136"/>
      <c r="H159" s="138"/>
      <c r="I159" s="138"/>
      <c r="J159" s="138"/>
      <c r="K159" s="138"/>
      <c r="L159" s="138"/>
    </row>
    <row r="160" spans="1:12" outlineLevel="1" x14ac:dyDescent="0.2">
      <c r="A160" s="132"/>
      <c r="B160" s="133"/>
      <c r="C160" s="147" t="s">
        <v>272</v>
      </c>
      <c r="D160" s="148"/>
      <c r="E160" s="149"/>
      <c r="F160" s="136"/>
      <c r="G160" s="136"/>
      <c r="H160" s="138"/>
      <c r="I160" s="138"/>
      <c r="J160" s="138"/>
      <c r="K160" s="138"/>
      <c r="L160" s="138"/>
    </row>
    <row r="161" spans="1:12" outlineLevel="1" x14ac:dyDescent="0.2">
      <c r="A161" s="132"/>
      <c r="B161" s="133"/>
      <c r="C161" s="150" t="s">
        <v>286</v>
      </c>
      <c r="D161" s="148"/>
      <c r="E161" s="149">
        <v>49.9</v>
      </c>
      <c r="F161" s="136"/>
      <c r="G161" s="136"/>
      <c r="H161" s="138"/>
      <c r="I161" s="138"/>
      <c r="J161" s="138"/>
      <c r="K161" s="138"/>
      <c r="L161" s="138"/>
    </row>
    <row r="162" spans="1:12" outlineLevel="1" x14ac:dyDescent="0.2">
      <c r="A162" s="132"/>
      <c r="B162" s="133"/>
      <c r="C162" s="150" t="s">
        <v>287</v>
      </c>
      <c r="D162" s="148"/>
      <c r="E162" s="149">
        <v>278.7</v>
      </c>
      <c r="F162" s="136"/>
      <c r="G162" s="136"/>
      <c r="H162" s="138"/>
      <c r="I162" s="138"/>
      <c r="J162" s="138"/>
      <c r="K162" s="138"/>
      <c r="L162" s="138"/>
    </row>
    <row r="163" spans="1:12" outlineLevel="1" x14ac:dyDescent="0.2">
      <c r="A163" s="132"/>
      <c r="B163" s="133"/>
      <c r="C163" s="150" t="s">
        <v>288</v>
      </c>
      <c r="D163" s="148"/>
      <c r="E163" s="149">
        <v>427.7</v>
      </c>
      <c r="F163" s="136"/>
      <c r="G163" s="136"/>
      <c r="H163" s="138"/>
      <c r="I163" s="138"/>
      <c r="J163" s="138"/>
      <c r="K163" s="138"/>
      <c r="L163" s="138"/>
    </row>
    <row r="164" spans="1:12" outlineLevel="1" x14ac:dyDescent="0.2">
      <c r="A164" s="132"/>
      <c r="B164" s="133"/>
      <c r="C164" s="150" t="s">
        <v>289</v>
      </c>
      <c r="D164" s="148"/>
      <c r="E164" s="149">
        <v>76</v>
      </c>
      <c r="F164" s="136"/>
      <c r="G164" s="136"/>
      <c r="H164" s="138"/>
      <c r="I164" s="138"/>
      <c r="J164" s="138"/>
      <c r="K164" s="138"/>
      <c r="L164" s="138"/>
    </row>
    <row r="165" spans="1:12" outlineLevel="1" x14ac:dyDescent="0.2">
      <c r="A165" s="132"/>
      <c r="B165" s="133"/>
      <c r="C165" s="150" t="s">
        <v>290</v>
      </c>
      <c r="D165" s="148"/>
      <c r="E165" s="149">
        <v>99.8</v>
      </c>
      <c r="F165" s="136"/>
      <c r="G165" s="136"/>
      <c r="H165" s="138"/>
      <c r="I165" s="138"/>
      <c r="J165" s="138"/>
      <c r="K165" s="138"/>
      <c r="L165" s="138"/>
    </row>
    <row r="166" spans="1:12" outlineLevel="1" x14ac:dyDescent="0.2">
      <c r="A166" s="132"/>
      <c r="B166" s="133"/>
      <c r="C166" s="147" t="s">
        <v>276</v>
      </c>
      <c r="D166" s="148"/>
      <c r="E166" s="149"/>
      <c r="F166" s="136"/>
      <c r="G166" s="136"/>
      <c r="H166" s="138"/>
      <c r="I166" s="138"/>
      <c r="J166" s="138"/>
      <c r="K166" s="138"/>
      <c r="L166" s="138"/>
    </row>
    <row r="167" spans="1:12" outlineLevel="1" x14ac:dyDescent="0.2">
      <c r="A167" s="132"/>
      <c r="B167" s="133"/>
      <c r="C167" s="139" t="s">
        <v>316</v>
      </c>
      <c r="D167" s="140"/>
      <c r="E167" s="141">
        <v>4.5523764</v>
      </c>
      <c r="F167" s="136"/>
      <c r="G167" s="136"/>
      <c r="H167" s="138"/>
      <c r="I167" s="138"/>
      <c r="J167" s="138"/>
      <c r="K167" s="138"/>
      <c r="L167" s="138"/>
    </row>
    <row r="168" spans="1:12" outlineLevel="1" x14ac:dyDescent="0.2">
      <c r="A168" s="132">
        <v>27</v>
      </c>
      <c r="B168" s="133" t="s">
        <v>317</v>
      </c>
      <c r="C168" s="134" t="s">
        <v>318</v>
      </c>
      <c r="D168" s="135" t="s">
        <v>261</v>
      </c>
      <c r="E168" s="136">
        <v>1627.3999999999999</v>
      </c>
      <c r="F168" s="1202"/>
      <c r="G168" s="136">
        <f>ROUND(E168*F168,2)</f>
        <v>0</v>
      </c>
      <c r="H168" s="138"/>
      <c r="I168" s="138"/>
      <c r="J168" s="138"/>
      <c r="K168" s="138"/>
      <c r="L168" s="138"/>
    </row>
    <row r="169" spans="1:12" outlineLevel="1" x14ac:dyDescent="0.2">
      <c r="A169" s="132"/>
      <c r="B169" s="133"/>
      <c r="C169" s="139" t="s">
        <v>255</v>
      </c>
      <c r="D169" s="140"/>
      <c r="E169" s="141"/>
      <c r="F169" s="136"/>
      <c r="G169" s="136"/>
      <c r="H169" s="138"/>
      <c r="I169" s="138"/>
      <c r="J169" s="138"/>
      <c r="K169" s="138"/>
      <c r="L169" s="138"/>
    </row>
    <row r="170" spans="1:12" outlineLevel="1" x14ac:dyDescent="0.2">
      <c r="A170" s="132"/>
      <c r="B170" s="133"/>
      <c r="C170" s="139" t="s">
        <v>319</v>
      </c>
      <c r="D170" s="140"/>
      <c r="E170" s="141">
        <v>688.8</v>
      </c>
      <c r="F170" s="136"/>
      <c r="G170" s="136"/>
      <c r="H170" s="138"/>
      <c r="I170" s="138"/>
      <c r="J170" s="138"/>
      <c r="K170" s="138"/>
      <c r="L170" s="138"/>
    </row>
    <row r="171" spans="1:12" outlineLevel="1" x14ac:dyDescent="0.2">
      <c r="A171" s="132"/>
      <c r="B171" s="133"/>
      <c r="C171" s="139" t="s">
        <v>320</v>
      </c>
      <c r="D171" s="140"/>
      <c r="E171" s="141">
        <v>6.5</v>
      </c>
      <c r="F171" s="136"/>
      <c r="G171" s="136"/>
      <c r="H171" s="138"/>
      <c r="I171" s="138"/>
      <c r="J171" s="138"/>
      <c r="K171" s="138"/>
      <c r="L171" s="138"/>
    </row>
    <row r="172" spans="1:12" outlineLevel="1" x14ac:dyDescent="0.2">
      <c r="A172" s="132"/>
      <c r="B172" s="133"/>
      <c r="C172" s="139" t="s">
        <v>284</v>
      </c>
      <c r="D172" s="140"/>
      <c r="E172" s="141"/>
      <c r="F172" s="136"/>
      <c r="G172" s="136"/>
      <c r="H172" s="138"/>
      <c r="I172" s="138"/>
      <c r="J172" s="138"/>
      <c r="K172" s="138"/>
      <c r="L172" s="138"/>
    </row>
    <row r="173" spans="1:12" outlineLevel="1" x14ac:dyDescent="0.2">
      <c r="A173" s="132"/>
      <c r="B173" s="133"/>
      <c r="C173" s="139" t="s">
        <v>285</v>
      </c>
      <c r="D173" s="140"/>
      <c r="E173" s="141"/>
      <c r="F173" s="136"/>
      <c r="G173" s="136"/>
      <c r="H173" s="138"/>
      <c r="I173" s="138"/>
      <c r="J173" s="138"/>
      <c r="K173" s="138"/>
      <c r="L173" s="138"/>
    </row>
    <row r="174" spans="1:12" outlineLevel="1" x14ac:dyDescent="0.2">
      <c r="A174" s="132"/>
      <c r="B174" s="133"/>
      <c r="C174" s="139" t="s">
        <v>321</v>
      </c>
      <c r="D174" s="140"/>
      <c r="E174" s="141">
        <v>49.9</v>
      </c>
      <c r="F174" s="136"/>
      <c r="G174" s="136"/>
      <c r="H174" s="138"/>
      <c r="I174" s="138"/>
      <c r="J174" s="138"/>
      <c r="K174" s="138"/>
      <c r="L174" s="138"/>
    </row>
    <row r="175" spans="1:12" outlineLevel="1" x14ac:dyDescent="0.2">
      <c r="A175" s="132"/>
      <c r="B175" s="133"/>
      <c r="C175" s="139" t="s">
        <v>322</v>
      </c>
      <c r="D175" s="140"/>
      <c r="E175" s="141">
        <v>278.7</v>
      </c>
      <c r="F175" s="136"/>
      <c r="G175" s="136"/>
      <c r="H175" s="138"/>
      <c r="I175" s="138"/>
      <c r="J175" s="138"/>
      <c r="K175" s="138"/>
      <c r="L175" s="138"/>
    </row>
    <row r="176" spans="1:12" outlineLevel="1" x14ac:dyDescent="0.2">
      <c r="A176" s="132"/>
      <c r="B176" s="133"/>
      <c r="C176" s="139" t="s">
        <v>323</v>
      </c>
      <c r="D176" s="140"/>
      <c r="E176" s="141">
        <v>427.7</v>
      </c>
      <c r="F176" s="136"/>
      <c r="G176" s="136"/>
      <c r="H176" s="138"/>
      <c r="I176" s="138"/>
      <c r="J176" s="138"/>
      <c r="K176" s="138"/>
      <c r="L176" s="138"/>
    </row>
    <row r="177" spans="1:12" outlineLevel="1" x14ac:dyDescent="0.2">
      <c r="A177" s="132"/>
      <c r="B177" s="133"/>
      <c r="C177" s="139" t="s">
        <v>324</v>
      </c>
      <c r="D177" s="140"/>
      <c r="E177" s="141">
        <v>76</v>
      </c>
      <c r="F177" s="136"/>
      <c r="G177" s="136"/>
      <c r="H177" s="138"/>
      <c r="I177" s="138"/>
      <c r="J177" s="138"/>
      <c r="K177" s="138"/>
      <c r="L177" s="138"/>
    </row>
    <row r="178" spans="1:12" outlineLevel="1" x14ac:dyDescent="0.2">
      <c r="A178" s="132"/>
      <c r="B178" s="133"/>
      <c r="C178" s="139" t="s">
        <v>325</v>
      </c>
      <c r="D178" s="140"/>
      <c r="E178" s="141">
        <v>99.8</v>
      </c>
      <c r="F178" s="136"/>
      <c r="G178" s="136"/>
      <c r="H178" s="138"/>
      <c r="I178" s="138"/>
      <c r="J178" s="138"/>
      <c r="K178" s="138"/>
      <c r="L178" s="138"/>
    </row>
    <row r="179" spans="1:12" outlineLevel="1" x14ac:dyDescent="0.2">
      <c r="A179" s="132">
        <v>28</v>
      </c>
      <c r="B179" s="133" t="s">
        <v>326</v>
      </c>
      <c r="C179" s="134" t="s">
        <v>327</v>
      </c>
      <c r="D179" s="135" t="s">
        <v>183</v>
      </c>
      <c r="E179" s="136">
        <v>237.0025</v>
      </c>
      <c r="F179" s="1202"/>
      <c r="G179" s="136">
        <f>ROUND(E179*F179,2)</f>
        <v>0</v>
      </c>
      <c r="H179" s="138"/>
      <c r="I179" s="138"/>
      <c r="J179" s="138"/>
      <c r="K179" s="138"/>
      <c r="L179" s="138"/>
    </row>
    <row r="180" spans="1:12" outlineLevel="1" x14ac:dyDescent="0.2">
      <c r="A180" s="132"/>
      <c r="B180" s="133"/>
      <c r="C180" s="139" t="s">
        <v>255</v>
      </c>
      <c r="D180" s="140"/>
      <c r="E180" s="141"/>
      <c r="F180" s="136"/>
      <c r="G180" s="136"/>
      <c r="H180" s="138"/>
      <c r="I180" s="138"/>
      <c r="J180" s="138"/>
      <c r="K180" s="138"/>
      <c r="L180" s="138"/>
    </row>
    <row r="181" spans="1:12" outlineLevel="1" x14ac:dyDescent="0.2">
      <c r="A181" s="132"/>
      <c r="B181" s="133"/>
      <c r="C181" s="139" t="s">
        <v>281</v>
      </c>
      <c r="D181" s="140"/>
      <c r="E181" s="141">
        <v>34.44</v>
      </c>
      <c r="F181" s="136"/>
      <c r="G181" s="136"/>
      <c r="H181" s="138"/>
      <c r="I181" s="138"/>
      <c r="J181" s="138"/>
      <c r="K181" s="138"/>
      <c r="L181" s="138"/>
    </row>
    <row r="182" spans="1:12" outlineLevel="1" x14ac:dyDescent="0.2">
      <c r="A182" s="132"/>
      <c r="B182" s="133"/>
      <c r="C182" s="139" t="s">
        <v>282</v>
      </c>
      <c r="D182" s="140"/>
      <c r="E182" s="141">
        <v>0.32500000000000001</v>
      </c>
      <c r="F182" s="136"/>
      <c r="G182" s="136"/>
      <c r="H182" s="138"/>
      <c r="I182" s="138"/>
      <c r="J182" s="138"/>
      <c r="K182" s="138"/>
      <c r="L182" s="138"/>
    </row>
    <row r="183" spans="1:12" outlineLevel="1" x14ac:dyDescent="0.2">
      <c r="A183" s="132"/>
      <c r="B183" s="133"/>
      <c r="C183" s="139" t="s">
        <v>284</v>
      </c>
      <c r="D183" s="140"/>
      <c r="E183" s="141"/>
      <c r="F183" s="136"/>
      <c r="G183" s="136"/>
      <c r="H183" s="138"/>
      <c r="I183" s="138"/>
      <c r="J183" s="138"/>
      <c r="K183" s="138"/>
      <c r="L183" s="138"/>
    </row>
    <row r="184" spans="1:12" outlineLevel="1" x14ac:dyDescent="0.2">
      <c r="A184" s="132"/>
      <c r="B184" s="133"/>
      <c r="C184" s="139" t="s">
        <v>285</v>
      </c>
      <c r="D184" s="140"/>
      <c r="E184" s="141"/>
      <c r="F184" s="136"/>
      <c r="G184" s="136"/>
      <c r="H184" s="138"/>
      <c r="I184" s="138"/>
      <c r="J184" s="138"/>
      <c r="K184" s="138"/>
      <c r="L184" s="138"/>
    </row>
    <row r="185" spans="1:12" outlineLevel="1" x14ac:dyDescent="0.2">
      <c r="A185" s="132"/>
      <c r="B185" s="133"/>
      <c r="C185" s="139" t="s">
        <v>328</v>
      </c>
      <c r="D185" s="140"/>
      <c r="E185" s="141">
        <v>3.7425000000000002</v>
      </c>
      <c r="F185" s="136"/>
      <c r="G185" s="136"/>
      <c r="H185" s="138"/>
      <c r="I185" s="138"/>
      <c r="J185" s="138"/>
      <c r="K185" s="138"/>
      <c r="L185" s="138"/>
    </row>
    <row r="186" spans="1:12" outlineLevel="1" x14ac:dyDescent="0.2">
      <c r="A186" s="132"/>
      <c r="B186" s="133"/>
      <c r="C186" s="139" t="s">
        <v>329</v>
      </c>
      <c r="D186" s="140"/>
      <c r="E186" s="141">
        <v>62.707500000000003</v>
      </c>
      <c r="F186" s="136"/>
      <c r="G186" s="136"/>
      <c r="H186" s="138"/>
      <c r="I186" s="138"/>
      <c r="J186" s="138"/>
      <c r="K186" s="138"/>
      <c r="L186" s="138"/>
    </row>
    <row r="187" spans="1:12" outlineLevel="1" x14ac:dyDescent="0.2">
      <c r="A187" s="132"/>
      <c r="B187" s="133"/>
      <c r="C187" s="139" t="s">
        <v>330</v>
      </c>
      <c r="D187" s="140"/>
      <c r="E187" s="141">
        <v>96.232500000000002</v>
      </c>
      <c r="F187" s="136"/>
      <c r="G187" s="136"/>
      <c r="H187" s="138"/>
      <c r="I187" s="138"/>
      <c r="J187" s="138"/>
      <c r="K187" s="138"/>
      <c r="L187" s="138"/>
    </row>
    <row r="188" spans="1:12" outlineLevel="1" x14ac:dyDescent="0.2">
      <c r="A188" s="132"/>
      <c r="B188" s="133"/>
      <c r="C188" s="139" t="s">
        <v>331</v>
      </c>
      <c r="D188" s="140"/>
      <c r="E188" s="141">
        <v>17.100000000000001</v>
      </c>
      <c r="F188" s="136"/>
      <c r="G188" s="136"/>
      <c r="H188" s="138"/>
      <c r="I188" s="138"/>
      <c r="J188" s="138"/>
      <c r="K188" s="138"/>
      <c r="L188" s="138"/>
    </row>
    <row r="189" spans="1:12" outlineLevel="1" x14ac:dyDescent="0.2">
      <c r="A189" s="132"/>
      <c r="B189" s="133"/>
      <c r="C189" s="139" t="s">
        <v>332</v>
      </c>
      <c r="D189" s="140"/>
      <c r="E189" s="141">
        <v>22.454999999999998</v>
      </c>
      <c r="F189" s="136"/>
      <c r="G189" s="136"/>
      <c r="H189" s="138"/>
      <c r="I189" s="138"/>
      <c r="J189" s="138"/>
      <c r="K189" s="138"/>
      <c r="L189" s="138"/>
    </row>
    <row r="190" spans="1:12" outlineLevel="1" x14ac:dyDescent="0.2">
      <c r="A190" s="132">
        <v>29</v>
      </c>
      <c r="B190" s="133" t="s">
        <v>333</v>
      </c>
      <c r="C190" s="134" t="s">
        <v>334</v>
      </c>
      <c r="D190" s="135" t="s">
        <v>183</v>
      </c>
      <c r="E190" s="136">
        <v>2.1960000000000002</v>
      </c>
      <c r="F190" s="1202"/>
      <c r="G190" s="136">
        <f>ROUND(E190*F190,2)</f>
        <v>0</v>
      </c>
      <c r="H190" s="138"/>
      <c r="I190" s="138"/>
      <c r="J190" s="138"/>
      <c r="K190" s="138"/>
      <c r="L190" s="138"/>
    </row>
    <row r="191" spans="1:12" outlineLevel="1" x14ac:dyDescent="0.2">
      <c r="A191" s="132"/>
      <c r="B191" s="133"/>
      <c r="C191" s="139" t="s">
        <v>335</v>
      </c>
      <c r="D191" s="140"/>
      <c r="E191" s="141"/>
      <c r="F191" s="136"/>
      <c r="G191" s="136"/>
      <c r="H191" s="138"/>
      <c r="I191" s="138"/>
      <c r="J191" s="138"/>
      <c r="K191" s="138"/>
      <c r="L191" s="138"/>
    </row>
    <row r="192" spans="1:12" outlineLevel="1" x14ac:dyDescent="0.2">
      <c r="A192" s="132"/>
      <c r="B192" s="133"/>
      <c r="C192" s="139" t="s">
        <v>336</v>
      </c>
      <c r="D192" s="140"/>
      <c r="E192" s="141">
        <v>0.19600000000000001</v>
      </c>
      <c r="F192" s="136"/>
      <c r="G192" s="136"/>
      <c r="H192" s="138"/>
      <c r="I192" s="138"/>
      <c r="J192" s="138"/>
      <c r="K192" s="138"/>
      <c r="L192" s="138"/>
    </row>
    <row r="193" spans="1:12" outlineLevel="1" x14ac:dyDescent="0.2">
      <c r="A193" s="132"/>
      <c r="B193" s="133"/>
      <c r="C193" s="139" t="s">
        <v>337</v>
      </c>
      <c r="D193" s="140"/>
      <c r="E193" s="141">
        <v>2</v>
      </c>
      <c r="F193" s="136"/>
      <c r="G193" s="136"/>
      <c r="H193" s="138"/>
      <c r="I193" s="138"/>
      <c r="J193" s="138"/>
      <c r="K193" s="138"/>
      <c r="L193" s="138"/>
    </row>
    <row r="194" spans="1:12" outlineLevel="1" x14ac:dyDescent="0.2">
      <c r="A194" s="132">
        <v>30</v>
      </c>
      <c r="B194" s="133" t="s">
        <v>338</v>
      </c>
      <c r="C194" s="134" t="s">
        <v>339</v>
      </c>
      <c r="D194" s="135" t="s">
        <v>261</v>
      </c>
      <c r="E194" s="136">
        <v>1.1200000000000001</v>
      </c>
      <c r="F194" s="1202"/>
      <c r="G194" s="136">
        <f>ROUND(E194*F194,2)</f>
        <v>0</v>
      </c>
      <c r="H194" s="138"/>
      <c r="I194" s="138"/>
      <c r="J194" s="138"/>
      <c r="K194" s="138"/>
      <c r="L194" s="138"/>
    </row>
    <row r="195" spans="1:12" outlineLevel="1" x14ac:dyDescent="0.2">
      <c r="A195" s="132"/>
      <c r="B195" s="133"/>
      <c r="C195" s="139" t="s">
        <v>335</v>
      </c>
      <c r="D195" s="140"/>
      <c r="E195" s="141"/>
      <c r="F195" s="136"/>
      <c r="G195" s="136"/>
      <c r="H195" s="138"/>
      <c r="I195" s="138"/>
      <c r="J195" s="138"/>
      <c r="K195" s="138"/>
      <c r="L195" s="138"/>
    </row>
    <row r="196" spans="1:12" outlineLevel="1" x14ac:dyDescent="0.2">
      <c r="A196" s="132"/>
      <c r="B196" s="133"/>
      <c r="C196" s="139" t="s">
        <v>340</v>
      </c>
      <c r="D196" s="140"/>
      <c r="E196" s="141">
        <v>1.1200000000000001</v>
      </c>
      <c r="F196" s="136"/>
      <c r="G196" s="136"/>
      <c r="H196" s="138"/>
      <c r="I196" s="138"/>
      <c r="J196" s="138"/>
      <c r="K196" s="138"/>
      <c r="L196" s="138"/>
    </row>
    <row r="197" spans="1:12" outlineLevel="1" x14ac:dyDescent="0.2">
      <c r="A197" s="132">
        <v>31</v>
      </c>
      <c r="B197" s="133" t="s">
        <v>341</v>
      </c>
      <c r="C197" s="134" t="s">
        <v>342</v>
      </c>
      <c r="D197" s="135" t="s">
        <v>261</v>
      </c>
      <c r="E197" s="136">
        <v>1.1200000000000001</v>
      </c>
      <c r="F197" s="1202"/>
      <c r="G197" s="136">
        <f>ROUND(E197*F197,2)</f>
        <v>0</v>
      </c>
      <c r="H197" s="138"/>
      <c r="I197" s="138"/>
      <c r="J197" s="138"/>
      <c r="K197" s="138"/>
      <c r="L197" s="138"/>
    </row>
    <row r="198" spans="1:12" outlineLevel="1" x14ac:dyDescent="0.2">
      <c r="A198" s="132"/>
      <c r="B198" s="133"/>
      <c r="C198" s="139" t="s">
        <v>335</v>
      </c>
      <c r="D198" s="140"/>
      <c r="E198" s="141"/>
      <c r="F198" s="136"/>
      <c r="G198" s="136"/>
      <c r="H198" s="138"/>
      <c r="I198" s="138"/>
      <c r="J198" s="138"/>
      <c r="K198" s="138"/>
      <c r="L198" s="138"/>
    </row>
    <row r="199" spans="1:12" outlineLevel="1" x14ac:dyDescent="0.2">
      <c r="A199" s="132"/>
      <c r="B199" s="133"/>
      <c r="C199" s="139" t="s">
        <v>340</v>
      </c>
      <c r="D199" s="140"/>
      <c r="E199" s="141">
        <v>1.1200000000000001</v>
      </c>
      <c r="F199" s="136"/>
      <c r="G199" s="136"/>
      <c r="H199" s="138"/>
      <c r="I199" s="138"/>
      <c r="J199" s="138"/>
      <c r="K199" s="138"/>
      <c r="L199" s="138"/>
    </row>
    <row r="200" spans="1:12" outlineLevel="1" x14ac:dyDescent="0.2">
      <c r="A200" s="132">
        <v>32</v>
      </c>
      <c r="B200" s="133" t="s">
        <v>343</v>
      </c>
      <c r="C200" s="134" t="s">
        <v>344</v>
      </c>
      <c r="D200" s="135" t="s">
        <v>261</v>
      </c>
      <c r="E200" s="136">
        <v>249.92</v>
      </c>
      <c r="F200" s="1202"/>
      <c r="G200" s="136">
        <f>ROUND(E200*F200,2)</f>
        <v>0</v>
      </c>
      <c r="H200" s="138"/>
      <c r="I200" s="138"/>
      <c r="J200" s="138"/>
      <c r="K200" s="138"/>
      <c r="L200" s="138"/>
    </row>
    <row r="201" spans="1:12" outlineLevel="1" x14ac:dyDescent="0.2">
      <c r="A201" s="132"/>
      <c r="B201" s="133"/>
      <c r="C201" s="139" t="s">
        <v>345</v>
      </c>
      <c r="D201" s="140"/>
      <c r="E201" s="141">
        <v>249.92</v>
      </c>
      <c r="F201" s="136"/>
      <c r="G201" s="136"/>
      <c r="H201" s="138"/>
      <c r="I201" s="138"/>
      <c r="J201" s="138"/>
      <c r="K201" s="138"/>
      <c r="L201" s="138"/>
    </row>
    <row r="202" spans="1:12" outlineLevel="1" x14ac:dyDescent="0.2">
      <c r="A202" s="132">
        <v>33</v>
      </c>
      <c r="B202" s="133" t="s">
        <v>346</v>
      </c>
      <c r="C202" s="134" t="s">
        <v>347</v>
      </c>
      <c r="D202" s="135" t="s">
        <v>261</v>
      </c>
      <c r="E202" s="136">
        <v>84.1</v>
      </c>
      <c r="F202" s="1202"/>
      <c r="G202" s="136">
        <f>ROUND(E202*F202,2)</f>
        <v>0</v>
      </c>
      <c r="H202" s="138"/>
      <c r="I202" s="138"/>
      <c r="J202" s="138"/>
      <c r="K202" s="138"/>
      <c r="L202" s="138"/>
    </row>
    <row r="203" spans="1:12" outlineLevel="1" x14ac:dyDescent="0.2">
      <c r="A203" s="132"/>
      <c r="B203" s="133"/>
      <c r="C203" s="139" t="s">
        <v>285</v>
      </c>
      <c r="D203" s="140"/>
      <c r="E203" s="141"/>
      <c r="F203" s="136"/>
      <c r="G203" s="136"/>
      <c r="H203" s="138"/>
      <c r="I203" s="138"/>
      <c r="J203" s="138"/>
      <c r="K203" s="138"/>
      <c r="L203" s="138"/>
    </row>
    <row r="204" spans="1:12" outlineLevel="1" x14ac:dyDescent="0.2">
      <c r="A204" s="132"/>
      <c r="B204" s="133"/>
      <c r="C204" s="139" t="s">
        <v>348</v>
      </c>
      <c r="D204" s="140"/>
      <c r="E204" s="141">
        <v>84.1</v>
      </c>
      <c r="F204" s="136"/>
      <c r="G204" s="136"/>
      <c r="H204" s="138"/>
      <c r="I204" s="138"/>
      <c r="J204" s="138"/>
      <c r="K204" s="138"/>
      <c r="L204" s="138"/>
    </row>
    <row r="205" spans="1:12" outlineLevel="1" x14ac:dyDescent="0.2">
      <c r="A205" s="132">
        <v>34</v>
      </c>
      <c r="B205" s="133" t="s">
        <v>349</v>
      </c>
      <c r="C205" s="134" t="s">
        <v>350</v>
      </c>
      <c r="D205" s="135" t="s">
        <v>261</v>
      </c>
      <c r="E205" s="136">
        <v>384.12299999999999</v>
      </c>
      <c r="F205" s="1202"/>
      <c r="G205" s="136">
        <f>ROUND(E205*F205,2)</f>
        <v>0</v>
      </c>
      <c r="H205" s="138"/>
      <c r="I205" s="138"/>
      <c r="J205" s="138"/>
      <c r="K205" s="138"/>
      <c r="L205" s="138"/>
    </row>
    <row r="206" spans="1:12" outlineLevel="1" x14ac:dyDescent="0.2">
      <c r="A206" s="132"/>
      <c r="B206" s="133"/>
      <c r="C206" s="139" t="s">
        <v>351</v>
      </c>
      <c r="D206" s="140"/>
      <c r="E206" s="141">
        <v>287.40800000000002</v>
      </c>
      <c r="F206" s="136"/>
      <c r="G206" s="136"/>
      <c r="H206" s="138"/>
      <c r="I206" s="138"/>
      <c r="J206" s="138"/>
      <c r="K206" s="138"/>
      <c r="L206" s="138"/>
    </row>
    <row r="207" spans="1:12" outlineLevel="1" x14ac:dyDescent="0.2">
      <c r="A207" s="132"/>
      <c r="B207" s="133"/>
      <c r="C207" s="139" t="s">
        <v>284</v>
      </c>
      <c r="D207" s="140"/>
      <c r="E207" s="141"/>
      <c r="F207" s="136"/>
      <c r="G207" s="136"/>
      <c r="H207" s="138"/>
      <c r="I207" s="138"/>
      <c r="J207" s="138"/>
      <c r="K207" s="138"/>
      <c r="L207" s="138"/>
    </row>
    <row r="208" spans="1:12" outlineLevel="1" x14ac:dyDescent="0.2">
      <c r="A208" s="132"/>
      <c r="B208" s="133"/>
      <c r="C208" s="139" t="s">
        <v>285</v>
      </c>
      <c r="D208" s="140"/>
      <c r="E208" s="141"/>
      <c r="F208" s="136"/>
      <c r="G208" s="136"/>
      <c r="H208" s="138"/>
      <c r="I208" s="138"/>
      <c r="J208" s="138"/>
      <c r="K208" s="138"/>
      <c r="L208" s="138"/>
    </row>
    <row r="209" spans="1:12" outlineLevel="1" x14ac:dyDescent="0.2">
      <c r="A209" s="132"/>
      <c r="B209" s="133"/>
      <c r="C209" s="139" t="s">
        <v>352</v>
      </c>
      <c r="D209" s="140"/>
      <c r="E209" s="141">
        <v>96.715000000000003</v>
      </c>
      <c r="F209" s="136"/>
      <c r="G209" s="136"/>
      <c r="H209" s="138"/>
      <c r="I209" s="138"/>
      <c r="J209" s="138"/>
      <c r="K209" s="138"/>
      <c r="L209" s="138"/>
    </row>
    <row r="210" spans="1:12" outlineLevel="1" x14ac:dyDescent="0.2">
      <c r="A210" s="132" t="s">
        <v>353</v>
      </c>
      <c r="B210" s="133" t="s">
        <v>354</v>
      </c>
      <c r="C210" s="134" t="s">
        <v>355</v>
      </c>
      <c r="D210" s="135" t="s">
        <v>356</v>
      </c>
      <c r="E210" s="136">
        <v>175.62675999999999</v>
      </c>
      <c r="F210" s="1202"/>
      <c r="G210" s="136">
        <f>ROUND(E210*F210,2)</f>
        <v>0</v>
      </c>
      <c r="H210" s="138"/>
      <c r="I210" s="138"/>
      <c r="J210" s="138"/>
      <c r="K210" s="138"/>
      <c r="L210" s="138"/>
    </row>
    <row r="211" spans="1:12" outlineLevel="1" x14ac:dyDescent="0.2">
      <c r="A211" s="132"/>
      <c r="B211" s="133"/>
      <c r="C211" s="151" t="s">
        <v>357</v>
      </c>
      <c r="D211" s="152"/>
      <c r="E211" s="153"/>
      <c r="F211" s="136"/>
      <c r="G211" s="136"/>
      <c r="H211" s="138"/>
      <c r="I211" s="138"/>
      <c r="J211" s="138"/>
      <c r="K211" s="138"/>
      <c r="L211" s="138"/>
    </row>
    <row r="212" spans="1:12" outlineLevel="1" x14ac:dyDescent="0.2">
      <c r="A212" s="132"/>
      <c r="B212" s="132"/>
      <c r="C212" s="154" t="s">
        <v>358</v>
      </c>
      <c r="D212" s="155"/>
      <c r="E212" s="156"/>
      <c r="F212" s="136"/>
      <c r="G212" s="136"/>
      <c r="H212" s="138"/>
      <c r="I212" s="138"/>
      <c r="J212" s="138"/>
      <c r="K212" s="138"/>
      <c r="L212" s="138"/>
    </row>
    <row r="213" spans="1:12" outlineLevel="1" x14ac:dyDescent="0.2">
      <c r="A213" s="132"/>
      <c r="B213" s="132"/>
      <c r="C213" s="157" t="s">
        <v>359</v>
      </c>
      <c r="D213" s="158"/>
      <c r="E213" s="141">
        <v>6.1418499999999998</v>
      </c>
      <c r="F213" s="136"/>
      <c r="G213" s="136"/>
      <c r="H213" s="138"/>
      <c r="I213" s="138"/>
      <c r="J213" s="138"/>
      <c r="K213" s="138"/>
      <c r="L213" s="138"/>
    </row>
    <row r="214" spans="1:12" outlineLevel="1" x14ac:dyDescent="0.2">
      <c r="A214" s="132"/>
      <c r="B214" s="132"/>
      <c r="C214" s="157" t="s">
        <v>360</v>
      </c>
      <c r="D214" s="158"/>
      <c r="E214" s="141">
        <v>5.5236499999999999</v>
      </c>
      <c r="F214" s="136"/>
      <c r="G214" s="136"/>
      <c r="H214" s="138"/>
      <c r="I214" s="138"/>
      <c r="J214" s="138"/>
      <c r="K214" s="138"/>
      <c r="L214" s="138"/>
    </row>
    <row r="215" spans="1:12" outlineLevel="1" x14ac:dyDescent="0.2">
      <c r="A215" s="132"/>
      <c r="B215" s="132"/>
      <c r="C215" s="157" t="s">
        <v>361</v>
      </c>
      <c r="D215" s="158"/>
      <c r="E215" s="141">
        <v>4.1662499999999998</v>
      </c>
      <c r="F215" s="136"/>
      <c r="G215" s="136"/>
      <c r="H215" s="138"/>
      <c r="I215" s="138"/>
      <c r="J215" s="138"/>
      <c r="K215" s="138"/>
      <c r="L215" s="138"/>
    </row>
    <row r="216" spans="1:12" ht="33.75" outlineLevel="1" x14ac:dyDescent="0.2">
      <c r="A216" s="132"/>
      <c r="B216" s="132"/>
      <c r="C216" s="157" t="s">
        <v>362</v>
      </c>
      <c r="D216" s="158"/>
      <c r="E216" s="141">
        <v>83.723950000000002</v>
      </c>
      <c r="F216" s="136"/>
      <c r="G216" s="136"/>
      <c r="H216" s="138"/>
      <c r="I216" s="138"/>
      <c r="J216" s="138"/>
      <c r="K216" s="138"/>
      <c r="L216" s="138"/>
    </row>
    <row r="217" spans="1:12" ht="56.25" outlineLevel="1" x14ac:dyDescent="0.2">
      <c r="A217" s="132"/>
      <c r="B217" s="132"/>
      <c r="C217" s="157" t="s">
        <v>363</v>
      </c>
      <c r="D217" s="158"/>
      <c r="E217" s="141">
        <v>41.03013</v>
      </c>
      <c r="F217" s="136"/>
      <c r="G217" s="136"/>
      <c r="H217" s="138"/>
      <c r="I217" s="138"/>
      <c r="J217" s="138"/>
      <c r="K217" s="138"/>
      <c r="L217" s="138"/>
    </row>
    <row r="218" spans="1:12" ht="22.5" outlineLevel="1" x14ac:dyDescent="0.2">
      <c r="A218" s="132"/>
      <c r="B218" s="132"/>
      <c r="C218" s="157" t="s">
        <v>364</v>
      </c>
      <c r="D218" s="158"/>
      <c r="E218" s="141">
        <v>33.103839999999998</v>
      </c>
      <c r="F218" s="136"/>
      <c r="G218" s="136"/>
      <c r="H218" s="138"/>
      <c r="I218" s="138"/>
      <c r="J218" s="138"/>
      <c r="K218" s="138"/>
      <c r="L218" s="138"/>
    </row>
    <row r="219" spans="1:12" outlineLevel="1" x14ac:dyDescent="0.2">
      <c r="A219" s="132"/>
      <c r="B219" s="132"/>
      <c r="C219" s="157" t="s">
        <v>365</v>
      </c>
      <c r="D219" s="158"/>
      <c r="E219" s="141">
        <v>1.9371</v>
      </c>
      <c r="F219" s="136"/>
      <c r="G219" s="136"/>
      <c r="H219" s="138"/>
      <c r="I219" s="138"/>
      <c r="J219" s="138"/>
      <c r="K219" s="138"/>
      <c r="L219" s="138"/>
    </row>
    <row r="220" spans="1:12" ht="22.5" outlineLevel="1" x14ac:dyDescent="0.2">
      <c r="A220" s="132" t="s">
        <v>366</v>
      </c>
      <c r="B220" s="133" t="s">
        <v>367</v>
      </c>
      <c r="C220" s="134" t="s">
        <v>368</v>
      </c>
      <c r="D220" s="135" t="s">
        <v>356</v>
      </c>
      <c r="E220" s="136">
        <v>16.123360000000002</v>
      </c>
      <c r="F220" s="1202"/>
      <c r="G220" s="136">
        <f>ROUND(E220*F220,2)</f>
        <v>0</v>
      </c>
      <c r="H220" s="138"/>
      <c r="I220" s="138"/>
      <c r="J220" s="138"/>
      <c r="K220" s="138"/>
      <c r="L220" s="138"/>
    </row>
    <row r="221" spans="1:12" outlineLevel="1" x14ac:dyDescent="0.2">
      <c r="A221" s="132"/>
      <c r="B221" s="133"/>
      <c r="C221" s="151" t="s">
        <v>357</v>
      </c>
      <c r="D221" s="152"/>
      <c r="E221" s="153"/>
      <c r="F221" s="136"/>
      <c r="G221" s="136"/>
      <c r="H221" s="138"/>
      <c r="I221" s="138"/>
      <c r="J221" s="138"/>
      <c r="K221" s="138"/>
      <c r="L221" s="138"/>
    </row>
    <row r="222" spans="1:12" outlineLevel="1" x14ac:dyDescent="0.2">
      <c r="A222" s="132"/>
      <c r="B222" s="132"/>
      <c r="C222" s="154" t="s">
        <v>369</v>
      </c>
      <c r="D222" s="155"/>
      <c r="E222" s="156"/>
      <c r="F222" s="136"/>
      <c r="G222" s="136"/>
      <c r="H222" s="138"/>
      <c r="I222" s="138"/>
      <c r="J222" s="138"/>
      <c r="K222" s="138"/>
      <c r="L222" s="138"/>
    </row>
    <row r="223" spans="1:12" outlineLevel="1" x14ac:dyDescent="0.2">
      <c r="A223" s="132"/>
      <c r="B223" s="132"/>
      <c r="C223" s="157" t="s">
        <v>370</v>
      </c>
      <c r="D223" s="158"/>
      <c r="E223" s="141">
        <v>13.5883</v>
      </c>
      <c r="F223" s="136"/>
      <c r="G223" s="136"/>
      <c r="H223" s="138"/>
      <c r="I223" s="138"/>
      <c r="J223" s="138"/>
      <c r="K223" s="138"/>
      <c r="L223" s="138"/>
    </row>
    <row r="224" spans="1:12" outlineLevel="1" x14ac:dyDescent="0.2">
      <c r="A224" s="132"/>
      <c r="B224" s="132"/>
      <c r="C224" s="157" t="s">
        <v>371</v>
      </c>
      <c r="D224" s="158"/>
      <c r="E224" s="141">
        <v>2.5350600000000001</v>
      </c>
      <c r="F224" s="136"/>
      <c r="G224" s="136"/>
      <c r="H224" s="138"/>
      <c r="I224" s="138"/>
      <c r="J224" s="138"/>
      <c r="K224" s="138"/>
      <c r="L224" s="138"/>
    </row>
    <row r="225" spans="1:12" outlineLevel="1" x14ac:dyDescent="0.2">
      <c r="A225" s="132">
        <v>35</v>
      </c>
      <c r="B225" s="133" t="s">
        <v>372</v>
      </c>
      <c r="C225" s="134" t="s">
        <v>373</v>
      </c>
      <c r="D225" s="135" t="s">
        <v>374</v>
      </c>
      <c r="E225" s="136">
        <v>73</v>
      </c>
      <c r="F225" s="1202"/>
      <c r="G225" s="136">
        <f>ROUND(E225*F225,2)</f>
        <v>0</v>
      </c>
      <c r="H225" s="138"/>
      <c r="I225" s="138"/>
      <c r="J225" s="138"/>
      <c r="K225" s="138"/>
      <c r="L225" s="138"/>
    </row>
    <row r="226" spans="1:12" outlineLevel="1" x14ac:dyDescent="0.2">
      <c r="A226" s="132"/>
      <c r="B226" s="133"/>
      <c r="C226" s="139" t="s">
        <v>375</v>
      </c>
      <c r="D226" s="140"/>
      <c r="E226" s="141">
        <v>73</v>
      </c>
      <c r="F226" s="136"/>
      <c r="G226" s="136"/>
      <c r="H226" s="138"/>
      <c r="I226" s="138"/>
      <c r="J226" s="138"/>
      <c r="K226" s="138"/>
      <c r="L226" s="138"/>
    </row>
    <row r="227" spans="1:12" ht="22.5" outlineLevel="1" x14ac:dyDescent="0.2">
      <c r="A227" s="132">
        <v>36</v>
      </c>
      <c r="B227" s="133" t="s">
        <v>376</v>
      </c>
      <c r="C227" s="134" t="s">
        <v>377</v>
      </c>
      <c r="D227" s="135" t="s">
        <v>374</v>
      </c>
      <c r="E227" s="136">
        <v>1</v>
      </c>
      <c r="F227" s="1202"/>
      <c r="G227" s="136">
        <f>ROUND(E227*F227,2)</f>
        <v>0</v>
      </c>
      <c r="H227" s="138"/>
      <c r="I227" s="138"/>
      <c r="J227" s="138"/>
      <c r="K227" s="138"/>
      <c r="L227" s="138"/>
    </row>
    <row r="228" spans="1:12" outlineLevel="1" x14ac:dyDescent="0.2">
      <c r="A228" s="132"/>
      <c r="B228" s="133"/>
      <c r="C228" s="139" t="s">
        <v>378</v>
      </c>
      <c r="D228" s="140"/>
      <c r="E228" s="141">
        <v>1</v>
      </c>
      <c r="F228" s="136"/>
      <c r="G228" s="136"/>
      <c r="H228" s="138"/>
      <c r="I228" s="138"/>
      <c r="J228" s="138"/>
      <c r="K228" s="138"/>
      <c r="L228" s="138"/>
    </row>
    <row r="229" spans="1:12" x14ac:dyDescent="0.2">
      <c r="A229" s="142" t="s">
        <v>89</v>
      </c>
      <c r="B229" s="143" t="s">
        <v>379</v>
      </c>
      <c r="C229" s="144" t="s">
        <v>380</v>
      </c>
      <c r="D229" s="145"/>
      <c r="E229" s="146"/>
      <c r="F229" s="146"/>
      <c r="G229" s="146">
        <f>SUM(G230:G237)</f>
        <v>0</v>
      </c>
      <c r="H229" s="138"/>
    </row>
    <row r="230" spans="1:12" ht="22.5" outlineLevel="1" x14ac:dyDescent="0.2">
      <c r="A230" s="132">
        <v>37</v>
      </c>
      <c r="B230" s="133" t="s">
        <v>381</v>
      </c>
      <c r="C230" s="134" t="s">
        <v>382</v>
      </c>
      <c r="D230" s="135" t="s">
        <v>383</v>
      </c>
      <c r="E230" s="1324">
        <v>450</v>
      </c>
      <c r="F230" s="1202"/>
      <c r="G230" s="136">
        <f>ROUND(E230*F230,2)</f>
        <v>0</v>
      </c>
      <c r="H230" s="138"/>
      <c r="I230" s="138"/>
      <c r="J230" s="138"/>
      <c r="K230" s="138"/>
      <c r="L230" s="138"/>
    </row>
    <row r="231" spans="1:12" outlineLevel="1" x14ac:dyDescent="0.2">
      <c r="A231" s="132"/>
      <c r="B231" s="133"/>
      <c r="C231" s="139" t="s">
        <v>5908</v>
      </c>
      <c r="D231" s="140"/>
      <c r="E231" s="141">
        <v>450</v>
      </c>
      <c r="F231" s="136"/>
      <c r="G231" s="136"/>
      <c r="H231" s="138"/>
      <c r="I231" s="138"/>
      <c r="J231" s="138"/>
      <c r="K231" s="138"/>
      <c r="L231" s="138"/>
    </row>
    <row r="232" spans="1:12" outlineLevel="1" x14ac:dyDescent="0.2">
      <c r="A232" s="132">
        <v>38</v>
      </c>
      <c r="B232" s="133" t="s">
        <v>384</v>
      </c>
      <c r="C232" s="134" t="s">
        <v>385</v>
      </c>
      <c r="D232" s="135" t="s">
        <v>383</v>
      </c>
      <c r="E232" s="136">
        <v>10</v>
      </c>
      <c r="F232" s="1202"/>
      <c r="G232" s="136">
        <f>ROUND(E232*F232,2)</f>
        <v>0</v>
      </c>
      <c r="H232" s="138"/>
      <c r="I232" s="138"/>
      <c r="J232" s="138"/>
      <c r="K232" s="138"/>
      <c r="L232" s="138"/>
    </row>
    <row r="233" spans="1:12" outlineLevel="1" x14ac:dyDescent="0.2">
      <c r="A233" s="132"/>
      <c r="B233" s="133"/>
      <c r="C233" s="139" t="s">
        <v>386</v>
      </c>
      <c r="D233" s="140"/>
      <c r="E233" s="141"/>
      <c r="F233" s="136"/>
      <c r="G233" s="136"/>
      <c r="H233" s="138"/>
      <c r="I233" s="138"/>
      <c r="J233" s="138"/>
      <c r="K233" s="138"/>
      <c r="L233" s="138"/>
    </row>
    <row r="234" spans="1:12" outlineLevel="1" x14ac:dyDescent="0.2">
      <c r="A234" s="132"/>
      <c r="B234" s="133"/>
      <c r="C234" s="139" t="s">
        <v>387</v>
      </c>
      <c r="D234" s="140"/>
      <c r="E234" s="141">
        <v>10</v>
      </c>
      <c r="F234" s="136"/>
      <c r="G234" s="136"/>
      <c r="H234" s="138"/>
      <c r="I234" s="138"/>
      <c r="J234" s="138"/>
      <c r="K234" s="138"/>
      <c r="L234" s="138"/>
    </row>
    <row r="235" spans="1:12" ht="22.5" outlineLevel="1" x14ac:dyDescent="0.2">
      <c r="A235" s="132">
        <v>39</v>
      </c>
      <c r="B235" s="133" t="s">
        <v>388</v>
      </c>
      <c r="C235" s="134" t="s">
        <v>389</v>
      </c>
      <c r="D235" s="135" t="s">
        <v>374</v>
      </c>
      <c r="E235" s="136">
        <v>4</v>
      </c>
      <c r="F235" s="1202"/>
      <c r="G235" s="136">
        <f>ROUND(E235*F235,2)</f>
        <v>0</v>
      </c>
      <c r="H235" s="138"/>
      <c r="I235" s="138"/>
      <c r="J235" s="138"/>
      <c r="K235" s="138"/>
      <c r="L235" s="138"/>
    </row>
    <row r="236" spans="1:12" outlineLevel="1" x14ac:dyDescent="0.2">
      <c r="A236" s="132"/>
      <c r="B236" s="133"/>
      <c r="C236" s="139" t="s">
        <v>386</v>
      </c>
      <c r="D236" s="140"/>
      <c r="E236" s="141"/>
      <c r="F236" s="136"/>
      <c r="G236" s="136"/>
      <c r="H236" s="138"/>
      <c r="I236" s="138"/>
      <c r="J236" s="138"/>
      <c r="K236" s="138"/>
      <c r="L236" s="138"/>
    </row>
    <row r="237" spans="1:12" outlineLevel="1" x14ac:dyDescent="0.2">
      <c r="A237" s="132"/>
      <c r="B237" s="133"/>
      <c r="C237" s="139" t="s">
        <v>390</v>
      </c>
      <c r="D237" s="140"/>
      <c r="E237" s="141">
        <v>4</v>
      </c>
      <c r="F237" s="136"/>
      <c r="G237" s="136"/>
      <c r="H237" s="138"/>
      <c r="I237" s="138"/>
      <c r="J237" s="138"/>
      <c r="K237" s="138"/>
      <c r="L237" s="138"/>
    </row>
    <row r="238" spans="1:12" x14ac:dyDescent="0.2">
      <c r="A238" s="142" t="s">
        <v>89</v>
      </c>
      <c r="B238" s="143" t="s">
        <v>391</v>
      </c>
      <c r="C238" s="144" t="s">
        <v>392</v>
      </c>
      <c r="D238" s="145"/>
      <c r="E238" s="146"/>
      <c r="F238" s="146"/>
      <c r="G238" s="146">
        <f>SUM(G239:G654)</f>
        <v>0</v>
      </c>
      <c r="H238" s="138"/>
    </row>
    <row r="239" spans="1:12" outlineLevel="1" x14ac:dyDescent="0.2">
      <c r="A239" s="132">
        <v>40</v>
      </c>
      <c r="B239" s="133" t="s">
        <v>393</v>
      </c>
      <c r="C239" s="134" t="s">
        <v>394</v>
      </c>
      <c r="D239" s="135" t="s">
        <v>183</v>
      </c>
      <c r="E239" s="136">
        <v>1.6232230000000001</v>
      </c>
      <c r="F239" s="1202"/>
      <c r="G239" s="136">
        <f>ROUND(E239*F239,2)</f>
        <v>0</v>
      </c>
      <c r="H239" s="138"/>
      <c r="I239" s="138"/>
      <c r="J239" s="138"/>
      <c r="K239" s="138"/>
      <c r="L239" s="138"/>
    </row>
    <row r="240" spans="1:12" outlineLevel="1" x14ac:dyDescent="0.2">
      <c r="A240" s="132"/>
      <c r="B240" s="133"/>
      <c r="C240" s="139" t="s">
        <v>395</v>
      </c>
      <c r="D240" s="140"/>
      <c r="E240" s="141"/>
      <c r="F240" s="136"/>
      <c r="G240" s="136"/>
      <c r="H240" s="138"/>
      <c r="I240" s="138"/>
      <c r="J240" s="138"/>
      <c r="K240" s="138"/>
      <c r="L240" s="138"/>
    </row>
    <row r="241" spans="1:12" outlineLevel="1" x14ac:dyDescent="0.2">
      <c r="A241" s="132"/>
      <c r="B241" s="133"/>
      <c r="C241" s="139" t="s">
        <v>396</v>
      </c>
      <c r="D241" s="140"/>
      <c r="E241" s="141">
        <v>1.6232230000000001</v>
      </c>
      <c r="F241" s="136"/>
      <c r="G241" s="136"/>
      <c r="H241" s="138"/>
      <c r="I241" s="138"/>
      <c r="J241" s="138"/>
      <c r="K241" s="138"/>
      <c r="L241" s="138"/>
    </row>
    <row r="242" spans="1:12" outlineLevel="1" x14ac:dyDescent="0.2">
      <c r="A242" s="132">
        <v>41</v>
      </c>
      <c r="B242" s="133" t="s">
        <v>397</v>
      </c>
      <c r="C242" s="134" t="s">
        <v>398</v>
      </c>
      <c r="D242" s="135" t="s">
        <v>383</v>
      </c>
      <c r="E242" s="136">
        <v>18.551120000000001</v>
      </c>
      <c r="F242" s="1202"/>
      <c r="G242" s="136">
        <f>ROUND(E242*F242,2)</f>
        <v>0</v>
      </c>
      <c r="H242" s="138"/>
      <c r="I242" s="138"/>
      <c r="J242" s="138"/>
      <c r="K242" s="138"/>
      <c r="L242" s="138"/>
    </row>
    <row r="243" spans="1:12" outlineLevel="1" x14ac:dyDescent="0.2">
      <c r="A243" s="132"/>
      <c r="B243" s="133"/>
      <c r="C243" s="139" t="s">
        <v>395</v>
      </c>
      <c r="D243" s="140"/>
      <c r="E243" s="141"/>
      <c r="F243" s="136"/>
      <c r="G243" s="136"/>
      <c r="H243" s="138"/>
      <c r="I243" s="138"/>
      <c r="J243" s="138"/>
      <c r="K243" s="138"/>
      <c r="L243" s="138"/>
    </row>
    <row r="244" spans="1:12" outlineLevel="1" x14ac:dyDescent="0.2">
      <c r="A244" s="132"/>
      <c r="B244" s="133"/>
      <c r="C244" s="139" t="s">
        <v>399</v>
      </c>
      <c r="D244" s="140"/>
      <c r="E244" s="141">
        <v>18.551120000000001</v>
      </c>
      <c r="F244" s="136"/>
      <c r="G244" s="136"/>
      <c r="H244" s="138"/>
      <c r="I244" s="138"/>
      <c r="J244" s="138"/>
      <c r="K244" s="138"/>
      <c r="L244" s="138"/>
    </row>
    <row r="245" spans="1:12" outlineLevel="1" x14ac:dyDescent="0.2">
      <c r="A245" s="132">
        <v>42</v>
      </c>
      <c r="B245" s="133" t="s">
        <v>400</v>
      </c>
      <c r="C245" s="134" t="s">
        <v>401</v>
      </c>
      <c r="D245" s="135" t="s">
        <v>261</v>
      </c>
      <c r="E245" s="136">
        <v>18.551120000000001</v>
      </c>
      <c r="F245" s="1202"/>
      <c r="G245" s="136">
        <f>ROUND(E245*F245,2)</f>
        <v>0</v>
      </c>
      <c r="H245" s="138"/>
      <c r="I245" s="138"/>
      <c r="J245" s="138"/>
      <c r="K245" s="138"/>
      <c r="L245" s="138"/>
    </row>
    <row r="246" spans="1:12" outlineLevel="1" x14ac:dyDescent="0.2">
      <c r="A246" s="132"/>
      <c r="B246" s="133"/>
      <c r="C246" s="139" t="s">
        <v>395</v>
      </c>
      <c r="D246" s="140"/>
      <c r="E246" s="141"/>
      <c r="F246" s="136"/>
      <c r="G246" s="136"/>
      <c r="H246" s="138"/>
      <c r="I246" s="138"/>
      <c r="J246" s="138"/>
      <c r="K246" s="138"/>
      <c r="L246" s="138"/>
    </row>
    <row r="247" spans="1:12" outlineLevel="1" x14ac:dyDescent="0.2">
      <c r="A247" s="132"/>
      <c r="B247" s="133"/>
      <c r="C247" s="139" t="s">
        <v>399</v>
      </c>
      <c r="D247" s="140"/>
      <c r="E247" s="141">
        <v>18.551120000000001</v>
      </c>
      <c r="F247" s="136"/>
      <c r="G247" s="136"/>
      <c r="H247" s="138"/>
      <c r="I247" s="138"/>
      <c r="J247" s="138"/>
      <c r="K247" s="138"/>
      <c r="L247" s="138"/>
    </row>
    <row r="248" spans="1:12" outlineLevel="1" x14ac:dyDescent="0.2">
      <c r="A248" s="132">
        <v>43</v>
      </c>
      <c r="B248" s="133" t="s">
        <v>402</v>
      </c>
      <c r="C248" s="134" t="s">
        <v>403</v>
      </c>
      <c r="D248" s="135" t="s">
        <v>130</v>
      </c>
      <c r="E248" s="136">
        <v>0.22725122</v>
      </c>
      <c r="F248" s="1202"/>
      <c r="G248" s="136">
        <f>ROUND(E248*F248,2)</f>
        <v>0</v>
      </c>
      <c r="H248" s="138"/>
      <c r="I248" s="138"/>
      <c r="J248" s="138"/>
      <c r="K248" s="138"/>
      <c r="L248" s="138"/>
    </row>
    <row r="249" spans="1:12" outlineLevel="1" x14ac:dyDescent="0.2">
      <c r="A249" s="132"/>
      <c r="B249" s="133"/>
      <c r="C249" s="139" t="s">
        <v>395</v>
      </c>
      <c r="D249" s="140"/>
      <c r="E249" s="141"/>
      <c r="F249" s="136"/>
      <c r="G249" s="136"/>
      <c r="H249" s="138"/>
      <c r="I249" s="138"/>
      <c r="J249" s="138"/>
      <c r="K249" s="138"/>
      <c r="L249" s="138"/>
    </row>
    <row r="250" spans="1:12" outlineLevel="1" x14ac:dyDescent="0.2">
      <c r="A250" s="132"/>
      <c r="B250" s="133"/>
      <c r="C250" s="139" t="s">
        <v>404</v>
      </c>
      <c r="D250" s="140"/>
      <c r="E250" s="141">
        <v>0.22725122</v>
      </c>
      <c r="F250" s="136"/>
      <c r="G250" s="136"/>
      <c r="H250" s="138"/>
      <c r="I250" s="138"/>
      <c r="J250" s="138"/>
      <c r="K250" s="138"/>
      <c r="L250" s="138"/>
    </row>
    <row r="251" spans="1:12" outlineLevel="1" x14ac:dyDescent="0.2">
      <c r="A251" s="132">
        <v>44</v>
      </c>
      <c r="B251" s="133" t="s">
        <v>405</v>
      </c>
      <c r="C251" s="134" t="s">
        <v>406</v>
      </c>
      <c r="D251" s="135" t="s">
        <v>261</v>
      </c>
      <c r="E251" s="136">
        <v>39.728000000000002</v>
      </c>
      <c r="F251" s="1202"/>
      <c r="G251" s="136">
        <f>ROUND(E251*F251,2)</f>
        <v>0</v>
      </c>
      <c r="H251" s="138"/>
      <c r="I251" s="138"/>
      <c r="J251" s="138"/>
      <c r="K251" s="138"/>
      <c r="L251" s="138"/>
    </row>
    <row r="252" spans="1:12" outlineLevel="1" x14ac:dyDescent="0.2">
      <c r="A252" s="132"/>
      <c r="B252" s="133"/>
      <c r="C252" s="139" t="s">
        <v>407</v>
      </c>
      <c r="D252" s="140"/>
      <c r="E252" s="141"/>
      <c r="F252" s="136"/>
      <c r="G252" s="136"/>
      <c r="H252" s="138"/>
      <c r="I252" s="138"/>
      <c r="J252" s="138"/>
      <c r="K252" s="138"/>
      <c r="L252" s="138"/>
    </row>
    <row r="253" spans="1:12" outlineLevel="1" x14ac:dyDescent="0.2">
      <c r="A253" s="132"/>
      <c r="B253" s="133"/>
      <c r="C253" s="139" t="s">
        <v>408</v>
      </c>
      <c r="D253" s="140"/>
      <c r="E253" s="141"/>
      <c r="F253" s="136"/>
      <c r="G253" s="136"/>
      <c r="H253" s="138"/>
      <c r="I253" s="138"/>
      <c r="J253" s="138"/>
      <c r="K253" s="138"/>
      <c r="L253" s="138"/>
    </row>
    <row r="254" spans="1:12" outlineLevel="1" x14ac:dyDescent="0.2">
      <c r="A254" s="132"/>
      <c r="B254" s="133"/>
      <c r="C254" s="139" t="s">
        <v>255</v>
      </c>
      <c r="D254" s="140"/>
      <c r="E254" s="141"/>
      <c r="F254" s="136"/>
      <c r="G254" s="136"/>
      <c r="H254" s="138"/>
      <c r="I254" s="138"/>
      <c r="J254" s="138"/>
      <c r="K254" s="138"/>
      <c r="L254" s="138"/>
    </row>
    <row r="255" spans="1:12" outlineLevel="1" x14ac:dyDescent="0.2">
      <c r="A255" s="132"/>
      <c r="B255" s="133"/>
      <c r="C255" s="139" t="s">
        <v>409</v>
      </c>
      <c r="D255" s="140"/>
      <c r="E255" s="141"/>
      <c r="F255" s="136"/>
      <c r="G255" s="136"/>
      <c r="H255" s="138"/>
      <c r="I255" s="138"/>
      <c r="J255" s="138"/>
      <c r="K255" s="138"/>
      <c r="L255" s="138"/>
    </row>
    <row r="256" spans="1:12" outlineLevel="1" x14ac:dyDescent="0.2">
      <c r="A256" s="132"/>
      <c r="B256" s="133"/>
      <c r="C256" s="139" t="s">
        <v>410</v>
      </c>
      <c r="D256" s="140"/>
      <c r="E256" s="141">
        <v>39.728000000000002</v>
      </c>
      <c r="F256" s="136"/>
      <c r="G256" s="136"/>
      <c r="H256" s="138"/>
      <c r="I256" s="138"/>
      <c r="J256" s="138"/>
      <c r="K256" s="138"/>
      <c r="L256" s="138"/>
    </row>
    <row r="257" spans="1:12" outlineLevel="1" x14ac:dyDescent="0.2">
      <c r="A257" s="132">
        <v>45</v>
      </c>
      <c r="B257" s="133" t="s">
        <v>411</v>
      </c>
      <c r="C257" s="134" t="s">
        <v>412</v>
      </c>
      <c r="D257" s="135" t="s">
        <v>261</v>
      </c>
      <c r="E257" s="136">
        <v>2783.0275999999999</v>
      </c>
      <c r="F257" s="1202"/>
      <c r="G257" s="136">
        <f>ROUND(E257*F257,2)</f>
        <v>0</v>
      </c>
      <c r="H257" s="138"/>
      <c r="I257" s="138"/>
      <c r="J257" s="138"/>
      <c r="K257" s="138"/>
      <c r="L257" s="138"/>
    </row>
    <row r="258" spans="1:12" outlineLevel="1" x14ac:dyDescent="0.2">
      <c r="A258" s="132"/>
      <c r="B258" s="133"/>
      <c r="C258" s="139" t="s">
        <v>413</v>
      </c>
      <c r="D258" s="140"/>
      <c r="E258" s="141"/>
      <c r="F258" s="136"/>
      <c r="G258" s="136"/>
      <c r="H258" s="138"/>
      <c r="I258" s="138"/>
      <c r="J258" s="138"/>
      <c r="K258" s="138"/>
      <c r="L258" s="138"/>
    </row>
    <row r="259" spans="1:12" outlineLevel="1" x14ac:dyDescent="0.2">
      <c r="A259" s="132"/>
      <c r="B259" s="133"/>
      <c r="C259" s="139" t="s">
        <v>414</v>
      </c>
      <c r="D259" s="140"/>
      <c r="E259" s="141"/>
      <c r="F259" s="136"/>
      <c r="G259" s="136"/>
      <c r="H259" s="138"/>
      <c r="I259" s="138"/>
      <c r="J259" s="138"/>
      <c r="K259" s="138"/>
      <c r="L259" s="138"/>
    </row>
    <row r="260" spans="1:12" outlineLevel="1" x14ac:dyDescent="0.2">
      <c r="A260" s="132"/>
      <c r="B260" s="133"/>
      <c r="C260" s="139" t="s">
        <v>415</v>
      </c>
      <c r="D260" s="140"/>
      <c r="E260" s="141">
        <v>409.08</v>
      </c>
      <c r="F260" s="136"/>
      <c r="G260" s="136"/>
      <c r="H260" s="138"/>
      <c r="I260" s="138"/>
      <c r="J260" s="138"/>
      <c r="K260" s="138"/>
      <c r="L260" s="138"/>
    </row>
    <row r="261" spans="1:12" outlineLevel="1" x14ac:dyDescent="0.2">
      <c r="A261" s="132"/>
      <c r="B261" s="133"/>
      <c r="C261" s="139" t="s">
        <v>416</v>
      </c>
      <c r="D261" s="140"/>
      <c r="E261" s="141">
        <v>-53.795000000000002</v>
      </c>
      <c r="F261" s="136"/>
      <c r="G261" s="136"/>
      <c r="H261" s="138"/>
      <c r="I261" s="138"/>
      <c r="J261" s="138"/>
      <c r="K261" s="138"/>
      <c r="L261" s="138"/>
    </row>
    <row r="262" spans="1:12" outlineLevel="1" x14ac:dyDescent="0.2">
      <c r="A262" s="132"/>
      <c r="B262" s="133"/>
      <c r="C262" s="139" t="s">
        <v>417</v>
      </c>
      <c r="D262" s="140"/>
      <c r="E262" s="141">
        <v>-66.3</v>
      </c>
      <c r="F262" s="136"/>
      <c r="G262" s="136"/>
      <c r="H262" s="138"/>
      <c r="I262" s="138"/>
      <c r="J262" s="138"/>
      <c r="K262" s="138"/>
      <c r="L262" s="138"/>
    </row>
    <row r="263" spans="1:12" outlineLevel="1" x14ac:dyDescent="0.2">
      <c r="A263" s="132"/>
      <c r="B263" s="133"/>
      <c r="C263" s="139" t="s">
        <v>418</v>
      </c>
      <c r="D263" s="140"/>
      <c r="E263" s="141">
        <v>112.252</v>
      </c>
      <c r="F263" s="136"/>
      <c r="G263" s="136"/>
      <c r="H263" s="138"/>
      <c r="I263" s="138"/>
      <c r="J263" s="138"/>
      <c r="K263" s="138"/>
      <c r="L263" s="138"/>
    </row>
    <row r="264" spans="1:12" outlineLevel="1" x14ac:dyDescent="0.2">
      <c r="A264" s="132"/>
      <c r="B264" s="133"/>
      <c r="C264" s="139" t="s">
        <v>419</v>
      </c>
      <c r="D264" s="140"/>
      <c r="E264" s="141">
        <v>-10.906000000000001</v>
      </c>
      <c r="F264" s="136"/>
      <c r="G264" s="136"/>
      <c r="H264" s="138"/>
      <c r="I264" s="138"/>
      <c r="J264" s="138"/>
      <c r="K264" s="138"/>
      <c r="L264" s="138"/>
    </row>
    <row r="265" spans="1:12" outlineLevel="1" x14ac:dyDescent="0.2">
      <c r="A265" s="132"/>
      <c r="B265" s="133"/>
      <c r="C265" s="139" t="s">
        <v>420</v>
      </c>
      <c r="D265" s="140"/>
      <c r="E265" s="141">
        <v>-34.915799999999997</v>
      </c>
      <c r="F265" s="136"/>
      <c r="G265" s="136"/>
      <c r="H265" s="138"/>
      <c r="I265" s="138"/>
      <c r="J265" s="138"/>
      <c r="K265" s="138"/>
      <c r="L265" s="138"/>
    </row>
    <row r="266" spans="1:12" outlineLevel="1" x14ac:dyDescent="0.2">
      <c r="A266" s="132"/>
      <c r="B266" s="133"/>
      <c r="C266" s="139" t="s">
        <v>421</v>
      </c>
      <c r="D266" s="140"/>
      <c r="E266" s="141">
        <v>41.34</v>
      </c>
      <c r="F266" s="136"/>
      <c r="G266" s="136"/>
      <c r="H266" s="138"/>
      <c r="I266" s="138"/>
      <c r="J266" s="138"/>
      <c r="K266" s="138"/>
      <c r="L266" s="138"/>
    </row>
    <row r="267" spans="1:12" outlineLevel="1" x14ac:dyDescent="0.2">
      <c r="A267" s="132"/>
      <c r="B267" s="133"/>
      <c r="C267" s="139" t="s">
        <v>422</v>
      </c>
      <c r="D267" s="140"/>
      <c r="E267" s="141">
        <v>-7.8</v>
      </c>
      <c r="F267" s="136"/>
      <c r="G267" s="136"/>
      <c r="H267" s="138"/>
      <c r="I267" s="138"/>
      <c r="J267" s="138"/>
      <c r="K267" s="138"/>
      <c r="L267" s="138"/>
    </row>
    <row r="268" spans="1:12" outlineLevel="1" x14ac:dyDescent="0.2">
      <c r="A268" s="132"/>
      <c r="B268" s="133"/>
      <c r="C268" s="139" t="s">
        <v>423</v>
      </c>
      <c r="D268" s="140"/>
      <c r="E268" s="141">
        <v>-1.89</v>
      </c>
      <c r="F268" s="136"/>
      <c r="G268" s="136"/>
      <c r="H268" s="138"/>
      <c r="I268" s="138"/>
      <c r="J268" s="138"/>
      <c r="K268" s="138"/>
      <c r="L268" s="138"/>
    </row>
    <row r="269" spans="1:12" outlineLevel="1" x14ac:dyDescent="0.2">
      <c r="A269" s="132"/>
      <c r="B269" s="133"/>
      <c r="C269" s="139" t="s">
        <v>424</v>
      </c>
      <c r="D269" s="140"/>
      <c r="E269" s="141"/>
      <c r="F269" s="136"/>
      <c r="G269" s="136"/>
      <c r="H269" s="138"/>
      <c r="I269" s="138"/>
      <c r="J269" s="138"/>
      <c r="K269" s="138"/>
      <c r="L269" s="138"/>
    </row>
    <row r="270" spans="1:12" outlineLevel="1" x14ac:dyDescent="0.2">
      <c r="A270" s="132"/>
      <c r="B270" s="133"/>
      <c r="C270" s="139" t="s">
        <v>425</v>
      </c>
      <c r="D270" s="140"/>
      <c r="E270" s="141">
        <v>379.86</v>
      </c>
      <c r="F270" s="136"/>
      <c r="G270" s="136"/>
      <c r="H270" s="138"/>
      <c r="I270" s="138"/>
      <c r="J270" s="138"/>
      <c r="K270" s="138"/>
      <c r="L270" s="138"/>
    </row>
    <row r="271" spans="1:12" ht="33.75" outlineLevel="1" x14ac:dyDescent="0.2">
      <c r="A271" s="132"/>
      <c r="B271" s="133"/>
      <c r="C271" s="139" t="s">
        <v>426</v>
      </c>
      <c r="D271" s="140"/>
      <c r="E271" s="141">
        <v>-116.52</v>
      </c>
      <c r="F271" s="136"/>
      <c r="G271" s="136"/>
      <c r="H271" s="138"/>
      <c r="I271" s="138"/>
      <c r="J271" s="138"/>
      <c r="K271" s="138"/>
      <c r="L271" s="138"/>
    </row>
    <row r="272" spans="1:12" outlineLevel="1" x14ac:dyDescent="0.2">
      <c r="A272" s="132"/>
      <c r="B272" s="133"/>
      <c r="C272" s="139" t="s">
        <v>427</v>
      </c>
      <c r="D272" s="140"/>
      <c r="E272" s="141">
        <v>106.4</v>
      </c>
      <c r="F272" s="136"/>
      <c r="G272" s="136"/>
      <c r="H272" s="138"/>
      <c r="I272" s="138"/>
      <c r="J272" s="138"/>
      <c r="K272" s="138"/>
      <c r="L272" s="138"/>
    </row>
    <row r="273" spans="1:12" outlineLevel="1" x14ac:dyDescent="0.2">
      <c r="A273" s="132"/>
      <c r="B273" s="133"/>
      <c r="C273" s="139" t="s">
        <v>428</v>
      </c>
      <c r="D273" s="140"/>
      <c r="E273" s="141">
        <v>-29.33</v>
      </c>
      <c r="F273" s="136"/>
      <c r="G273" s="136"/>
      <c r="H273" s="138"/>
      <c r="I273" s="138"/>
      <c r="J273" s="138"/>
      <c r="K273" s="138"/>
      <c r="L273" s="138"/>
    </row>
    <row r="274" spans="1:12" outlineLevel="1" x14ac:dyDescent="0.2">
      <c r="A274" s="132"/>
      <c r="B274" s="133"/>
      <c r="C274" s="139" t="s">
        <v>429</v>
      </c>
      <c r="D274" s="140"/>
      <c r="E274" s="141">
        <v>44.94</v>
      </c>
      <c r="F274" s="136"/>
      <c r="G274" s="136"/>
      <c r="H274" s="138"/>
      <c r="I274" s="138"/>
      <c r="J274" s="138"/>
      <c r="K274" s="138"/>
      <c r="L274" s="138"/>
    </row>
    <row r="275" spans="1:12" outlineLevel="1" x14ac:dyDescent="0.2">
      <c r="A275" s="132"/>
      <c r="B275" s="133"/>
      <c r="C275" s="139" t="s">
        <v>430</v>
      </c>
      <c r="D275" s="140"/>
      <c r="E275" s="141">
        <v>-8.4</v>
      </c>
      <c r="F275" s="136"/>
      <c r="G275" s="136"/>
      <c r="H275" s="138"/>
      <c r="I275" s="138"/>
      <c r="J275" s="138"/>
      <c r="K275" s="138"/>
      <c r="L275" s="138"/>
    </row>
    <row r="276" spans="1:12" outlineLevel="1" x14ac:dyDescent="0.2">
      <c r="A276" s="132"/>
      <c r="B276" s="133"/>
      <c r="C276" s="139" t="s">
        <v>431</v>
      </c>
      <c r="D276" s="140"/>
      <c r="E276" s="141">
        <v>-2.2000000000000002</v>
      </c>
      <c r="F276" s="136"/>
      <c r="G276" s="136"/>
      <c r="H276" s="138"/>
      <c r="I276" s="138"/>
      <c r="J276" s="138"/>
      <c r="K276" s="138"/>
      <c r="L276" s="138"/>
    </row>
    <row r="277" spans="1:12" outlineLevel="1" x14ac:dyDescent="0.2">
      <c r="A277" s="132"/>
      <c r="B277" s="133"/>
      <c r="C277" s="139" t="s">
        <v>408</v>
      </c>
      <c r="D277" s="140"/>
      <c r="E277" s="141"/>
      <c r="F277" s="136"/>
      <c r="G277" s="136"/>
      <c r="H277" s="138"/>
      <c r="I277" s="138"/>
      <c r="J277" s="138"/>
      <c r="K277" s="138"/>
      <c r="L277" s="138"/>
    </row>
    <row r="278" spans="1:12" outlineLevel="1" x14ac:dyDescent="0.2">
      <c r="A278" s="132"/>
      <c r="B278" s="133"/>
      <c r="C278" s="139" t="s">
        <v>432</v>
      </c>
      <c r="D278" s="140"/>
      <c r="E278" s="141">
        <v>370.12</v>
      </c>
      <c r="F278" s="136"/>
      <c r="G278" s="136"/>
      <c r="H278" s="138"/>
      <c r="I278" s="138"/>
      <c r="J278" s="138"/>
      <c r="K278" s="138"/>
      <c r="L278" s="138"/>
    </row>
    <row r="279" spans="1:12" ht="22.5" outlineLevel="1" x14ac:dyDescent="0.2">
      <c r="A279" s="132"/>
      <c r="B279" s="133"/>
      <c r="C279" s="139" t="s">
        <v>433</v>
      </c>
      <c r="D279" s="140"/>
      <c r="E279" s="141">
        <v>-114.55500000000001</v>
      </c>
      <c r="F279" s="136"/>
      <c r="G279" s="136"/>
      <c r="H279" s="138"/>
      <c r="I279" s="138"/>
      <c r="J279" s="138"/>
      <c r="K279" s="138"/>
      <c r="L279" s="138"/>
    </row>
    <row r="280" spans="1:12" outlineLevel="1" x14ac:dyDescent="0.2">
      <c r="A280" s="132"/>
      <c r="B280" s="133"/>
      <c r="C280" s="139" t="s">
        <v>434</v>
      </c>
      <c r="D280" s="140"/>
      <c r="E280" s="141">
        <v>101.61199999999999</v>
      </c>
      <c r="F280" s="136"/>
      <c r="G280" s="136"/>
      <c r="H280" s="138"/>
      <c r="I280" s="138"/>
      <c r="J280" s="138"/>
      <c r="K280" s="138"/>
      <c r="L280" s="138"/>
    </row>
    <row r="281" spans="1:12" outlineLevel="1" x14ac:dyDescent="0.2">
      <c r="A281" s="132"/>
      <c r="B281" s="133"/>
      <c r="C281" s="139" t="s">
        <v>435</v>
      </c>
      <c r="D281" s="140"/>
      <c r="E281" s="141">
        <v>-28.97</v>
      </c>
      <c r="F281" s="136"/>
      <c r="G281" s="136"/>
      <c r="H281" s="138"/>
      <c r="I281" s="138"/>
      <c r="J281" s="138"/>
      <c r="K281" s="138"/>
      <c r="L281" s="138"/>
    </row>
    <row r="282" spans="1:12" outlineLevel="1" x14ac:dyDescent="0.2">
      <c r="A282" s="132"/>
      <c r="B282" s="133"/>
      <c r="C282" s="139" t="s">
        <v>436</v>
      </c>
      <c r="D282" s="140"/>
      <c r="E282" s="141">
        <v>474</v>
      </c>
      <c r="F282" s="136"/>
      <c r="G282" s="136"/>
      <c r="H282" s="138"/>
      <c r="I282" s="138"/>
      <c r="J282" s="138"/>
      <c r="K282" s="138"/>
      <c r="L282" s="138"/>
    </row>
    <row r="283" spans="1:12" outlineLevel="1" x14ac:dyDescent="0.2">
      <c r="A283" s="132"/>
      <c r="B283" s="133"/>
      <c r="C283" s="139" t="s">
        <v>437</v>
      </c>
      <c r="D283" s="140"/>
      <c r="E283" s="141">
        <v>-115.095</v>
      </c>
      <c r="F283" s="136"/>
      <c r="G283" s="136"/>
      <c r="H283" s="138"/>
      <c r="I283" s="138"/>
      <c r="J283" s="138"/>
      <c r="K283" s="138"/>
      <c r="L283" s="138"/>
    </row>
    <row r="284" spans="1:12" outlineLevel="1" x14ac:dyDescent="0.2">
      <c r="A284" s="132"/>
      <c r="B284" s="133"/>
      <c r="C284" s="139" t="s">
        <v>284</v>
      </c>
      <c r="D284" s="140"/>
      <c r="E284" s="141"/>
      <c r="F284" s="136"/>
      <c r="G284" s="136"/>
      <c r="H284" s="138"/>
      <c r="I284" s="138"/>
      <c r="J284" s="138"/>
      <c r="K284" s="138"/>
      <c r="L284" s="138"/>
    </row>
    <row r="285" spans="1:12" outlineLevel="1" x14ac:dyDescent="0.2">
      <c r="A285" s="132"/>
      <c r="B285" s="133"/>
      <c r="C285" s="139" t="s">
        <v>407</v>
      </c>
      <c r="D285" s="140"/>
      <c r="E285" s="141"/>
      <c r="F285" s="136"/>
      <c r="G285" s="136"/>
      <c r="H285" s="138"/>
      <c r="I285" s="138"/>
      <c r="J285" s="138"/>
      <c r="K285" s="138"/>
      <c r="L285" s="138"/>
    </row>
    <row r="286" spans="1:12" outlineLevel="1" x14ac:dyDescent="0.2">
      <c r="A286" s="132"/>
      <c r="B286" s="133"/>
      <c r="C286" s="139" t="s">
        <v>438</v>
      </c>
      <c r="D286" s="140"/>
      <c r="E286" s="141">
        <v>2.52</v>
      </c>
      <c r="F286" s="136"/>
      <c r="G286" s="136"/>
      <c r="H286" s="138"/>
      <c r="I286" s="138"/>
      <c r="J286" s="138"/>
      <c r="K286" s="138"/>
      <c r="L286" s="138"/>
    </row>
    <row r="287" spans="1:12" outlineLevel="1" x14ac:dyDescent="0.2">
      <c r="A287" s="132"/>
      <c r="B287" s="133"/>
      <c r="C287" s="139" t="s">
        <v>414</v>
      </c>
      <c r="D287" s="140"/>
      <c r="E287" s="141"/>
      <c r="F287" s="136"/>
      <c r="G287" s="136"/>
      <c r="H287" s="138"/>
      <c r="I287" s="138"/>
      <c r="J287" s="138"/>
      <c r="K287" s="138"/>
      <c r="L287" s="138"/>
    </row>
    <row r="288" spans="1:12" outlineLevel="1" x14ac:dyDescent="0.2">
      <c r="A288" s="132"/>
      <c r="B288" s="133"/>
      <c r="C288" s="139" t="s">
        <v>439</v>
      </c>
      <c r="D288" s="140"/>
      <c r="E288" s="141">
        <v>250.13480000000001</v>
      </c>
      <c r="F288" s="136"/>
      <c r="G288" s="136"/>
      <c r="H288" s="138"/>
      <c r="I288" s="138"/>
      <c r="J288" s="138"/>
      <c r="K288" s="138"/>
      <c r="L288" s="138"/>
    </row>
    <row r="289" spans="1:12" outlineLevel="1" x14ac:dyDescent="0.2">
      <c r="A289" s="132"/>
      <c r="B289" s="133"/>
      <c r="C289" s="139" t="s">
        <v>440</v>
      </c>
      <c r="D289" s="140"/>
      <c r="E289" s="141">
        <v>59.268999999999998</v>
      </c>
      <c r="F289" s="136"/>
      <c r="G289" s="136"/>
      <c r="H289" s="138"/>
      <c r="I289" s="138"/>
      <c r="J289" s="138"/>
      <c r="K289" s="138"/>
      <c r="L289" s="138"/>
    </row>
    <row r="290" spans="1:12" outlineLevel="1" x14ac:dyDescent="0.2">
      <c r="A290" s="132"/>
      <c r="B290" s="133"/>
      <c r="C290" s="139" t="s">
        <v>441</v>
      </c>
      <c r="D290" s="140"/>
      <c r="E290" s="141">
        <v>3.01</v>
      </c>
      <c r="F290" s="136"/>
      <c r="G290" s="136"/>
      <c r="H290" s="138"/>
      <c r="I290" s="138"/>
      <c r="J290" s="138"/>
      <c r="K290" s="138"/>
      <c r="L290" s="138"/>
    </row>
    <row r="291" spans="1:12" outlineLevel="1" x14ac:dyDescent="0.2">
      <c r="A291" s="132"/>
      <c r="B291" s="133"/>
      <c r="C291" s="139" t="s">
        <v>424</v>
      </c>
      <c r="D291" s="140"/>
      <c r="E291" s="141"/>
      <c r="F291" s="136"/>
      <c r="G291" s="136"/>
      <c r="H291" s="138"/>
      <c r="I291" s="138"/>
      <c r="J291" s="138"/>
      <c r="K291" s="138"/>
      <c r="L291" s="138"/>
    </row>
    <row r="292" spans="1:12" ht="22.5" outlineLevel="1" x14ac:dyDescent="0.2">
      <c r="A292" s="132"/>
      <c r="B292" s="133"/>
      <c r="C292" s="139" t="s">
        <v>442</v>
      </c>
      <c r="D292" s="140"/>
      <c r="E292" s="141">
        <v>245.625</v>
      </c>
      <c r="F292" s="136"/>
      <c r="G292" s="136"/>
      <c r="H292" s="138"/>
      <c r="I292" s="138"/>
      <c r="J292" s="138"/>
      <c r="K292" s="138"/>
      <c r="L292" s="138"/>
    </row>
    <row r="293" spans="1:12" outlineLevel="1" x14ac:dyDescent="0.2">
      <c r="A293" s="132"/>
      <c r="B293" s="133"/>
      <c r="C293" s="139" t="s">
        <v>443</v>
      </c>
      <c r="D293" s="140"/>
      <c r="E293" s="141">
        <v>71.290000000000006</v>
      </c>
      <c r="F293" s="136"/>
      <c r="G293" s="136"/>
      <c r="H293" s="138"/>
      <c r="I293" s="138"/>
      <c r="J293" s="138"/>
      <c r="K293" s="138"/>
      <c r="L293" s="138"/>
    </row>
    <row r="294" spans="1:12" outlineLevel="1" x14ac:dyDescent="0.2">
      <c r="A294" s="132"/>
      <c r="B294" s="133"/>
      <c r="C294" s="139" t="s">
        <v>444</v>
      </c>
      <c r="D294" s="140"/>
      <c r="E294" s="141"/>
      <c r="F294" s="136"/>
      <c r="G294" s="136"/>
      <c r="H294" s="138"/>
      <c r="I294" s="138"/>
      <c r="J294" s="138"/>
      <c r="K294" s="138"/>
      <c r="L294" s="138"/>
    </row>
    <row r="295" spans="1:12" outlineLevel="1" x14ac:dyDescent="0.2">
      <c r="A295" s="132"/>
      <c r="B295" s="133"/>
      <c r="C295" s="139" t="s">
        <v>408</v>
      </c>
      <c r="D295" s="140"/>
      <c r="E295" s="141"/>
      <c r="F295" s="136"/>
      <c r="G295" s="136"/>
      <c r="H295" s="138"/>
      <c r="I295" s="138"/>
      <c r="J295" s="138"/>
      <c r="K295" s="138"/>
      <c r="L295" s="138"/>
    </row>
    <row r="296" spans="1:12" ht="22.5" outlineLevel="1" x14ac:dyDescent="0.2">
      <c r="A296" s="132"/>
      <c r="B296" s="133"/>
      <c r="C296" s="139" t="s">
        <v>445</v>
      </c>
      <c r="D296" s="140"/>
      <c r="E296" s="141">
        <v>233.97380000000001</v>
      </c>
      <c r="F296" s="136"/>
      <c r="G296" s="136"/>
      <c r="H296" s="138"/>
      <c r="I296" s="138"/>
      <c r="J296" s="138"/>
      <c r="K296" s="138"/>
      <c r="L296" s="138"/>
    </row>
    <row r="297" spans="1:12" outlineLevel="1" x14ac:dyDescent="0.2">
      <c r="A297" s="132"/>
      <c r="B297" s="133"/>
      <c r="C297" s="139" t="s">
        <v>446</v>
      </c>
      <c r="D297" s="140"/>
      <c r="E297" s="141">
        <v>66.117800000000003</v>
      </c>
      <c r="F297" s="136"/>
      <c r="G297" s="136"/>
      <c r="H297" s="138"/>
      <c r="I297" s="138"/>
      <c r="J297" s="138"/>
      <c r="K297" s="138"/>
      <c r="L297" s="138"/>
    </row>
    <row r="298" spans="1:12" ht="22.5" outlineLevel="1" x14ac:dyDescent="0.2">
      <c r="A298" s="132"/>
      <c r="B298" s="133"/>
      <c r="C298" s="139" t="s">
        <v>447</v>
      </c>
      <c r="D298" s="140"/>
      <c r="E298" s="141">
        <v>402.16</v>
      </c>
      <c r="F298" s="136"/>
      <c r="G298" s="136"/>
      <c r="H298" s="138"/>
      <c r="I298" s="138"/>
      <c r="J298" s="138"/>
      <c r="K298" s="138"/>
      <c r="L298" s="138"/>
    </row>
    <row r="299" spans="1:12" outlineLevel="1" x14ac:dyDescent="0.2">
      <c r="A299" s="132">
        <v>46</v>
      </c>
      <c r="B299" s="133" t="s">
        <v>448</v>
      </c>
      <c r="C299" s="134" t="s">
        <v>449</v>
      </c>
      <c r="D299" s="135" t="s">
        <v>261</v>
      </c>
      <c r="E299" s="136">
        <v>409.73899999999998</v>
      </c>
      <c r="F299" s="1202"/>
      <c r="G299" s="136">
        <f>ROUND(E299*F299,2)</f>
        <v>0</v>
      </c>
      <c r="H299" s="138"/>
      <c r="I299" s="138"/>
      <c r="J299" s="138"/>
      <c r="K299" s="138"/>
      <c r="L299" s="138"/>
    </row>
    <row r="300" spans="1:12" outlineLevel="1" x14ac:dyDescent="0.2">
      <c r="A300" s="132"/>
      <c r="B300" s="133"/>
      <c r="C300" s="139" t="s">
        <v>450</v>
      </c>
      <c r="D300" s="140"/>
      <c r="E300" s="141"/>
      <c r="F300" s="136"/>
      <c r="G300" s="136"/>
      <c r="H300" s="138"/>
      <c r="I300" s="138"/>
      <c r="J300" s="138"/>
      <c r="K300" s="138"/>
      <c r="L300" s="138"/>
    </row>
    <row r="301" spans="1:12" outlineLevel="1" x14ac:dyDescent="0.2">
      <c r="A301" s="132"/>
      <c r="B301" s="133"/>
      <c r="C301" s="139" t="s">
        <v>408</v>
      </c>
      <c r="D301" s="140"/>
      <c r="E301" s="141"/>
      <c r="F301" s="136"/>
      <c r="G301" s="136"/>
      <c r="H301" s="138"/>
      <c r="I301" s="138"/>
      <c r="J301" s="138"/>
      <c r="K301" s="138"/>
      <c r="L301" s="138"/>
    </row>
    <row r="302" spans="1:12" outlineLevel="1" x14ac:dyDescent="0.2">
      <c r="A302" s="132"/>
      <c r="B302" s="133"/>
      <c r="C302" s="139" t="s">
        <v>451</v>
      </c>
      <c r="D302" s="140"/>
      <c r="E302" s="141">
        <v>77.680000000000007</v>
      </c>
      <c r="F302" s="136"/>
      <c r="G302" s="136"/>
      <c r="H302" s="138"/>
      <c r="I302" s="138"/>
      <c r="J302" s="138"/>
      <c r="K302" s="138"/>
      <c r="L302" s="138"/>
    </row>
    <row r="303" spans="1:12" outlineLevel="1" x14ac:dyDescent="0.2">
      <c r="A303" s="132"/>
      <c r="B303" s="133"/>
      <c r="C303" s="139" t="s">
        <v>452</v>
      </c>
      <c r="D303" s="140"/>
      <c r="E303" s="141">
        <v>21</v>
      </c>
      <c r="F303" s="136"/>
      <c r="G303" s="136"/>
      <c r="H303" s="138"/>
      <c r="I303" s="138"/>
      <c r="J303" s="138"/>
      <c r="K303" s="138"/>
      <c r="L303" s="138"/>
    </row>
    <row r="304" spans="1:12" outlineLevel="1" x14ac:dyDescent="0.2">
      <c r="A304" s="132"/>
      <c r="B304" s="133"/>
      <c r="C304" s="139" t="s">
        <v>453</v>
      </c>
      <c r="D304" s="140"/>
      <c r="E304" s="141">
        <v>144.22499999999999</v>
      </c>
      <c r="F304" s="136"/>
      <c r="G304" s="136"/>
      <c r="H304" s="138"/>
      <c r="I304" s="138"/>
      <c r="J304" s="138"/>
      <c r="K304" s="138"/>
      <c r="L304" s="138"/>
    </row>
    <row r="305" spans="1:12" outlineLevel="1" x14ac:dyDescent="0.2">
      <c r="A305" s="132"/>
      <c r="B305" s="133"/>
      <c r="C305" s="139" t="s">
        <v>284</v>
      </c>
      <c r="D305" s="140"/>
      <c r="E305" s="141"/>
      <c r="F305" s="136"/>
      <c r="G305" s="136"/>
      <c r="H305" s="138"/>
      <c r="I305" s="138"/>
      <c r="J305" s="138"/>
      <c r="K305" s="138"/>
      <c r="L305" s="138"/>
    </row>
    <row r="306" spans="1:12" outlineLevel="1" x14ac:dyDescent="0.2">
      <c r="A306" s="132"/>
      <c r="B306" s="133"/>
      <c r="C306" s="139" t="s">
        <v>407</v>
      </c>
      <c r="D306" s="140"/>
      <c r="E306" s="141"/>
      <c r="F306" s="136"/>
      <c r="G306" s="136"/>
      <c r="H306" s="138"/>
      <c r="I306" s="138"/>
      <c r="J306" s="138"/>
      <c r="K306" s="138"/>
      <c r="L306" s="138"/>
    </row>
    <row r="307" spans="1:12" outlineLevel="1" x14ac:dyDescent="0.2">
      <c r="A307" s="132"/>
      <c r="B307" s="133"/>
      <c r="C307" s="139" t="s">
        <v>414</v>
      </c>
      <c r="D307" s="140"/>
      <c r="E307" s="141"/>
      <c r="F307" s="136"/>
      <c r="G307" s="136"/>
      <c r="H307" s="138"/>
      <c r="I307" s="138"/>
      <c r="J307" s="138"/>
      <c r="K307" s="138"/>
      <c r="L307" s="138"/>
    </row>
    <row r="308" spans="1:12" outlineLevel="1" x14ac:dyDescent="0.2">
      <c r="A308" s="132"/>
      <c r="B308" s="133"/>
      <c r="C308" s="139" t="s">
        <v>255</v>
      </c>
      <c r="D308" s="140"/>
      <c r="E308" s="141"/>
      <c r="F308" s="136"/>
      <c r="G308" s="136"/>
      <c r="H308" s="138"/>
      <c r="I308" s="138"/>
      <c r="J308" s="138"/>
      <c r="K308" s="138"/>
      <c r="L308" s="138"/>
    </row>
    <row r="309" spans="1:12" outlineLevel="1" x14ac:dyDescent="0.2">
      <c r="A309" s="132"/>
      <c r="B309" s="133"/>
      <c r="C309" s="139" t="s">
        <v>454</v>
      </c>
      <c r="D309" s="140"/>
      <c r="E309" s="141">
        <v>69.3</v>
      </c>
      <c r="F309" s="136"/>
      <c r="G309" s="136"/>
      <c r="H309" s="138"/>
      <c r="I309" s="138"/>
      <c r="J309" s="138"/>
      <c r="K309" s="138"/>
      <c r="L309" s="138"/>
    </row>
    <row r="310" spans="1:12" outlineLevel="1" x14ac:dyDescent="0.2">
      <c r="A310" s="132"/>
      <c r="B310" s="133"/>
      <c r="C310" s="139" t="s">
        <v>444</v>
      </c>
      <c r="D310" s="140"/>
      <c r="E310" s="141"/>
      <c r="F310" s="136"/>
      <c r="G310" s="136"/>
      <c r="H310" s="138"/>
      <c r="I310" s="138"/>
      <c r="J310" s="138"/>
      <c r="K310" s="138"/>
      <c r="L310" s="138"/>
    </row>
    <row r="311" spans="1:12" outlineLevel="1" x14ac:dyDescent="0.2">
      <c r="A311" s="132"/>
      <c r="B311" s="133"/>
      <c r="C311" s="139" t="s">
        <v>424</v>
      </c>
      <c r="D311" s="140"/>
      <c r="E311" s="141"/>
      <c r="F311" s="136"/>
      <c r="G311" s="136"/>
      <c r="H311" s="138"/>
      <c r="I311" s="138"/>
      <c r="J311" s="138"/>
      <c r="K311" s="138"/>
      <c r="L311" s="138"/>
    </row>
    <row r="312" spans="1:12" outlineLevel="1" x14ac:dyDescent="0.2">
      <c r="A312" s="132"/>
      <c r="B312" s="133"/>
      <c r="C312" s="139" t="s">
        <v>255</v>
      </c>
      <c r="D312" s="140"/>
      <c r="E312" s="141"/>
      <c r="F312" s="136"/>
      <c r="G312" s="136"/>
      <c r="H312" s="138"/>
      <c r="I312" s="138"/>
      <c r="J312" s="138"/>
      <c r="K312" s="138"/>
      <c r="L312" s="138"/>
    </row>
    <row r="313" spans="1:12" outlineLevel="1" x14ac:dyDescent="0.2">
      <c r="A313" s="132"/>
      <c r="B313" s="133"/>
      <c r="C313" s="139" t="s">
        <v>455</v>
      </c>
      <c r="D313" s="140"/>
      <c r="E313" s="141">
        <v>31.6</v>
      </c>
      <c r="F313" s="136"/>
      <c r="G313" s="136"/>
      <c r="H313" s="138"/>
      <c r="I313" s="138"/>
      <c r="J313" s="138"/>
      <c r="K313" s="138"/>
      <c r="L313" s="138"/>
    </row>
    <row r="314" spans="1:12" outlineLevel="1" x14ac:dyDescent="0.2">
      <c r="A314" s="132"/>
      <c r="B314" s="133"/>
      <c r="C314" s="139" t="s">
        <v>444</v>
      </c>
      <c r="D314" s="140"/>
      <c r="E314" s="141"/>
      <c r="F314" s="136"/>
      <c r="G314" s="136"/>
      <c r="H314" s="138"/>
      <c r="I314" s="138"/>
      <c r="J314" s="138"/>
      <c r="K314" s="138"/>
      <c r="L314" s="138"/>
    </row>
    <row r="315" spans="1:12" outlineLevel="1" x14ac:dyDescent="0.2">
      <c r="A315" s="132"/>
      <c r="B315" s="133"/>
      <c r="C315" s="139" t="s">
        <v>408</v>
      </c>
      <c r="D315" s="140"/>
      <c r="E315" s="141"/>
      <c r="F315" s="136"/>
      <c r="G315" s="136"/>
      <c r="H315" s="138"/>
      <c r="I315" s="138"/>
      <c r="J315" s="138"/>
      <c r="K315" s="138"/>
      <c r="L315" s="138"/>
    </row>
    <row r="316" spans="1:12" outlineLevel="1" x14ac:dyDescent="0.2">
      <c r="A316" s="132"/>
      <c r="B316" s="133"/>
      <c r="C316" s="139" t="s">
        <v>255</v>
      </c>
      <c r="D316" s="140"/>
      <c r="E316" s="141"/>
      <c r="F316" s="136"/>
      <c r="G316" s="136"/>
      <c r="H316" s="138"/>
      <c r="I316" s="138"/>
      <c r="J316" s="138"/>
      <c r="K316" s="138"/>
      <c r="L316" s="138"/>
    </row>
    <row r="317" spans="1:12" outlineLevel="1" x14ac:dyDescent="0.2">
      <c r="A317" s="132"/>
      <c r="B317" s="133"/>
      <c r="C317" s="139" t="s">
        <v>456</v>
      </c>
      <c r="D317" s="140"/>
      <c r="E317" s="141">
        <v>48.896000000000001</v>
      </c>
      <c r="F317" s="136"/>
      <c r="G317" s="136"/>
      <c r="H317" s="138"/>
      <c r="I317" s="138"/>
      <c r="J317" s="138"/>
      <c r="K317" s="138"/>
      <c r="L317" s="138"/>
    </row>
    <row r="318" spans="1:12" outlineLevel="1" x14ac:dyDescent="0.2">
      <c r="A318" s="132"/>
      <c r="B318" s="133"/>
      <c r="C318" s="139" t="s">
        <v>457</v>
      </c>
      <c r="D318" s="140"/>
      <c r="E318" s="141">
        <v>17.038</v>
      </c>
      <c r="F318" s="136"/>
      <c r="G318" s="136"/>
      <c r="H318" s="138"/>
      <c r="I318" s="138"/>
      <c r="J318" s="138"/>
      <c r="K318" s="138"/>
      <c r="L318" s="138"/>
    </row>
    <row r="319" spans="1:12" outlineLevel="1" x14ac:dyDescent="0.2">
      <c r="A319" s="132">
        <v>47</v>
      </c>
      <c r="B319" s="133" t="s">
        <v>458</v>
      </c>
      <c r="C319" s="134" t="s">
        <v>459</v>
      </c>
      <c r="D319" s="135" t="s">
        <v>261</v>
      </c>
      <c r="E319" s="136">
        <v>117.206</v>
      </c>
      <c r="F319" s="1202"/>
      <c r="G319" s="136">
        <f>ROUND(E319*F319,2)</f>
        <v>0</v>
      </c>
      <c r="H319" s="138"/>
      <c r="I319" s="138"/>
      <c r="J319" s="138"/>
      <c r="K319" s="138"/>
      <c r="L319" s="138"/>
    </row>
    <row r="320" spans="1:12" outlineLevel="1" x14ac:dyDescent="0.2">
      <c r="A320" s="132"/>
      <c r="B320" s="133"/>
      <c r="C320" s="139" t="s">
        <v>407</v>
      </c>
      <c r="D320" s="140"/>
      <c r="E320" s="141"/>
      <c r="F320" s="136"/>
      <c r="G320" s="136"/>
      <c r="H320" s="138"/>
      <c r="I320" s="138"/>
      <c r="J320" s="138"/>
      <c r="K320" s="138"/>
      <c r="L320" s="138"/>
    </row>
    <row r="321" spans="1:12" outlineLevel="1" x14ac:dyDescent="0.2">
      <c r="A321" s="132"/>
      <c r="B321" s="133"/>
      <c r="C321" s="139" t="s">
        <v>414</v>
      </c>
      <c r="D321" s="140"/>
      <c r="E321" s="141"/>
      <c r="F321" s="136"/>
      <c r="G321" s="136"/>
      <c r="H321" s="138"/>
      <c r="I321" s="138"/>
      <c r="J321" s="138"/>
      <c r="K321" s="138"/>
      <c r="L321" s="138"/>
    </row>
    <row r="322" spans="1:12" outlineLevel="1" x14ac:dyDescent="0.2">
      <c r="A322" s="132"/>
      <c r="B322" s="133"/>
      <c r="C322" s="139" t="s">
        <v>255</v>
      </c>
      <c r="D322" s="140"/>
      <c r="E322" s="141"/>
      <c r="F322" s="136"/>
      <c r="G322" s="136"/>
      <c r="H322" s="138"/>
      <c r="I322" s="138"/>
      <c r="J322" s="138"/>
      <c r="K322" s="138"/>
      <c r="L322" s="138"/>
    </row>
    <row r="323" spans="1:12" outlineLevel="1" x14ac:dyDescent="0.2">
      <c r="A323" s="132"/>
      <c r="B323" s="133"/>
      <c r="C323" s="139" t="s">
        <v>460</v>
      </c>
      <c r="D323" s="140"/>
      <c r="E323" s="141">
        <v>41.06</v>
      </c>
      <c r="F323" s="136"/>
      <c r="G323" s="136"/>
      <c r="H323" s="138"/>
      <c r="I323" s="138"/>
      <c r="J323" s="138"/>
      <c r="K323" s="138"/>
      <c r="L323" s="138"/>
    </row>
    <row r="324" spans="1:12" outlineLevel="1" x14ac:dyDescent="0.2">
      <c r="A324" s="132"/>
      <c r="B324" s="133"/>
      <c r="C324" s="139" t="s">
        <v>444</v>
      </c>
      <c r="D324" s="140"/>
      <c r="E324" s="141"/>
      <c r="F324" s="136"/>
      <c r="G324" s="136"/>
      <c r="H324" s="138"/>
      <c r="I324" s="138"/>
      <c r="J324" s="138"/>
      <c r="K324" s="138"/>
      <c r="L324" s="138"/>
    </row>
    <row r="325" spans="1:12" outlineLevel="1" x14ac:dyDescent="0.2">
      <c r="A325" s="132"/>
      <c r="B325" s="133"/>
      <c r="C325" s="139" t="s">
        <v>424</v>
      </c>
      <c r="D325" s="140"/>
      <c r="E325" s="141"/>
      <c r="F325" s="136"/>
      <c r="G325" s="136"/>
      <c r="H325" s="138"/>
      <c r="I325" s="138"/>
      <c r="J325" s="138"/>
      <c r="K325" s="138"/>
      <c r="L325" s="138"/>
    </row>
    <row r="326" spans="1:12" outlineLevel="1" x14ac:dyDescent="0.2">
      <c r="A326" s="132"/>
      <c r="B326" s="133"/>
      <c r="C326" s="139" t="s">
        <v>461</v>
      </c>
      <c r="D326" s="140"/>
      <c r="E326" s="141">
        <v>39</v>
      </c>
      <c r="F326" s="136"/>
      <c r="G326" s="136"/>
      <c r="H326" s="138"/>
      <c r="I326" s="138"/>
      <c r="J326" s="138"/>
      <c r="K326" s="138"/>
      <c r="L326" s="138"/>
    </row>
    <row r="327" spans="1:12" outlineLevel="1" x14ac:dyDescent="0.2">
      <c r="A327" s="132"/>
      <c r="B327" s="133"/>
      <c r="C327" s="139" t="s">
        <v>409</v>
      </c>
      <c r="D327" s="140"/>
      <c r="E327" s="141"/>
      <c r="F327" s="136"/>
      <c r="G327" s="136"/>
      <c r="H327" s="138"/>
      <c r="I327" s="138"/>
      <c r="J327" s="138"/>
      <c r="K327" s="138"/>
      <c r="L327" s="138"/>
    </row>
    <row r="328" spans="1:12" outlineLevel="1" x14ac:dyDescent="0.2">
      <c r="A328" s="132"/>
      <c r="B328" s="133"/>
      <c r="C328" s="139" t="s">
        <v>444</v>
      </c>
      <c r="D328" s="140"/>
      <c r="E328" s="141"/>
      <c r="F328" s="136"/>
      <c r="G328" s="136"/>
      <c r="H328" s="138"/>
      <c r="I328" s="138"/>
      <c r="J328" s="138"/>
      <c r="K328" s="138"/>
      <c r="L328" s="138"/>
    </row>
    <row r="329" spans="1:12" outlineLevel="1" x14ac:dyDescent="0.2">
      <c r="A329" s="132"/>
      <c r="B329" s="133"/>
      <c r="C329" s="139" t="s">
        <v>408</v>
      </c>
      <c r="D329" s="140"/>
      <c r="E329" s="141"/>
      <c r="F329" s="136"/>
      <c r="G329" s="136"/>
      <c r="H329" s="138"/>
      <c r="I329" s="138"/>
      <c r="J329" s="138"/>
      <c r="K329" s="138"/>
      <c r="L329" s="138"/>
    </row>
    <row r="330" spans="1:12" outlineLevel="1" x14ac:dyDescent="0.2">
      <c r="A330" s="132"/>
      <c r="B330" s="133"/>
      <c r="C330" s="139" t="s">
        <v>255</v>
      </c>
      <c r="D330" s="140"/>
      <c r="E330" s="141"/>
      <c r="F330" s="136"/>
      <c r="G330" s="136"/>
      <c r="H330" s="138"/>
      <c r="I330" s="138"/>
      <c r="J330" s="138"/>
      <c r="K330" s="138"/>
      <c r="L330" s="138"/>
    </row>
    <row r="331" spans="1:12" outlineLevel="1" x14ac:dyDescent="0.2">
      <c r="A331" s="132"/>
      <c r="B331" s="133"/>
      <c r="C331" s="139" t="s">
        <v>462</v>
      </c>
      <c r="D331" s="140"/>
      <c r="E331" s="141">
        <v>37.146000000000001</v>
      </c>
      <c r="F331" s="136"/>
      <c r="G331" s="136"/>
      <c r="H331" s="138"/>
      <c r="I331" s="138"/>
      <c r="J331" s="138"/>
      <c r="K331" s="138"/>
      <c r="L331" s="138"/>
    </row>
    <row r="332" spans="1:12" outlineLevel="1" x14ac:dyDescent="0.2">
      <c r="A332" s="132"/>
      <c r="B332" s="133"/>
      <c r="C332" s="139" t="s">
        <v>463</v>
      </c>
      <c r="D332" s="140"/>
      <c r="E332" s="141"/>
      <c r="F332" s="136"/>
      <c r="G332" s="136"/>
      <c r="H332" s="138"/>
      <c r="I332" s="138"/>
      <c r="J332" s="138"/>
      <c r="K332" s="138"/>
      <c r="L332" s="138"/>
    </row>
    <row r="333" spans="1:12" outlineLevel="1" x14ac:dyDescent="0.2">
      <c r="A333" s="132">
        <v>48</v>
      </c>
      <c r="B333" s="133" t="s">
        <v>464</v>
      </c>
      <c r="C333" s="134" t="s">
        <v>465</v>
      </c>
      <c r="D333" s="135" t="s">
        <v>261</v>
      </c>
      <c r="E333" s="136">
        <v>89.554000000000002</v>
      </c>
      <c r="F333" s="1202"/>
      <c r="G333" s="136">
        <f>ROUND(E333*F333,2)</f>
        <v>0</v>
      </c>
      <c r="H333" s="138"/>
      <c r="I333" s="138"/>
      <c r="J333" s="138"/>
      <c r="K333" s="138"/>
      <c r="L333" s="138"/>
    </row>
    <row r="334" spans="1:12" outlineLevel="1" x14ac:dyDescent="0.2">
      <c r="A334" s="132"/>
      <c r="B334" s="133"/>
      <c r="C334" s="139" t="s">
        <v>407</v>
      </c>
      <c r="D334" s="140"/>
      <c r="E334" s="141"/>
      <c r="F334" s="136"/>
      <c r="G334" s="136"/>
      <c r="H334" s="138"/>
      <c r="I334" s="138"/>
      <c r="J334" s="138"/>
      <c r="K334" s="138"/>
      <c r="L334" s="138"/>
    </row>
    <row r="335" spans="1:12" outlineLevel="1" x14ac:dyDescent="0.2">
      <c r="A335" s="132"/>
      <c r="B335" s="133"/>
      <c r="C335" s="139" t="s">
        <v>414</v>
      </c>
      <c r="D335" s="140"/>
      <c r="E335" s="141"/>
      <c r="F335" s="136"/>
      <c r="G335" s="136"/>
      <c r="H335" s="138"/>
      <c r="I335" s="138"/>
      <c r="J335" s="138"/>
      <c r="K335" s="138"/>
      <c r="L335" s="138"/>
    </row>
    <row r="336" spans="1:12" outlineLevel="1" x14ac:dyDescent="0.2">
      <c r="A336" s="132"/>
      <c r="B336" s="133"/>
      <c r="C336" s="139" t="s">
        <v>466</v>
      </c>
      <c r="D336" s="140"/>
      <c r="E336" s="141">
        <v>30.24</v>
      </c>
      <c r="F336" s="136"/>
      <c r="G336" s="136"/>
      <c r="H336" s="138"/>
      <c r="I336" s="138"/>
      <c r="J336" s="138"/>
      <c r="K336" s="138"/>
      <c r="L336" s="138"/>
    </row>
    <row r="337" spans="1:12" outlineLevel="1" x14ac:dyDescent="0.2">
      <c r="A337" s="132"/>
      <c r="B337" s="133"/>
      <c r="C337" s="139" t="s">
        <v>409</v>
      </c>
      <c r="D337" s="140"/>
      <c r="E337" s="141"/>
      <c r="F337" s="136"/>
      <c r="G337" s="136"/>
      <c r="H337" s="138"/>
      <c r="I337" s="138"/>
      <c r="J337" s="138"/>
      <c r="K337" s="138"/>
      <c r="L337" s="138"/>
    </row>
    <row r="338" spans="1:12" outlineLevel="1" x14ac:dyDescent="0.2">
      <c r="A338" s="132"/>
      <c r="B338" s="133"/>
      <c r="C338" s="139" t="s">
        <v>467</v>
      </c>
      <c r="D338" s="140"/>
      <c r="E338" s="141">
        <v>3.01</v>
      </c>
      <c r="F338" s="136"/>
      <c r="G338" s="136"/>
      <c r="H338" s="138"/>
      <c r="I338" s="138"/>
      <c r="J338" s="138"/>
      <c r="K338" s="138"/>
      <c r="L338" s="138"/>
    </row>
    <row r="339" spans="1:12" outlineLevel="1" x14ac:dyDescent="0.2">
      <c r="A339" s="132"/>
      <c r="B339" s="133"/>
      <c r="C339" s="139" t="s">
        <v>424</v>
      </c>
      <c r="D339" s="140"/>
      <c r="E339" s="141"/>
      <c r="F339" s="136"/>
      <c r="G339" s="136"/>
      <c r="H339" s="138"/>
      <c r="I339" s="138"/>
      <c r="J339" s="138"/>
      <c r="K339" s="138"/>
      <c r="L339" s="138"/>
    </row>
    <row r="340" spans="1:12" outlineLevel="1" x14ac:dyDescent="0.2">
      <c r="A340" s="132"/>
      <c r="B340" s="133"/>
      <c r="C340" s="139" t="s">
        <v>468</v>
      </c>
      <c r="D340" s="140"/>
      <c r="E340" s="141">
        <v>28.8</v>
      </c>
      <c r="F340" s="136"/>
      <c r="G340" s="136"/>
      <c r="H340" s="138"/>
      <c r="I340" s="138"/>
      <c r="J340" s="138"/>
      <c r="K340" s="138"/>
      <c r="L340" s="138"/>
    </row>
    <row r="341" spans="1:12" outlineLevel="1" x14ac:dyDescent="0.2">
      <c r="A341" s="132"/>
      <c r="B341" s="133"/>
      <c r="C341" s="139" t="s">
        <v>409</v>
      </c>
      <c r="D341" s="140"/>
      <c r="E341" s="141"/>
      <c r="F341" s="136"/>
      <c r="G341" s="136"/>
      <c r="H341" s="138"/>
      <c r="I341" s="138"/>
      <c r="J341" s="138"/>
      <c r="K341" s="138"/>
      <c r="L341" s="138"/>
    </row>
    <row r="342" spans="1:12" outlineLevel="1" x14ac:dyDescent="0.2">
      <c r="A342" s="132"/>
      <c r="B342" s="133"/>
      <c r="C342" s="139" t="s">
        <v>444</v>
      </c>
      <c r="D342" s="140"/>
      <c r="E342" s="141"/>
      <c r="F342" s="136"/>
      <c r="G342" s="136"/>
      <c r="H342" s="138"/>
      <c r="I342" s="138"/>
      <c r="J342" s="138"/>
      <c r="K342" s="138"/>
      <c r="L342" s="138"/>
    </row>
    <row r="343" spans="1:12" outlineLevel="1" x14ac:dyDescent="0.2">
      <c r="A343" s="132"/>
      <c r="B343" s="133"/>
      <c r="C343" s="139" t="s">
        <v>408</v>
      </c>
      <c r="D343" s="140"/>
      <c r="E343" s="141"/>
      <c r="F343" s="136"/>
      <c r="G343" s="136"/>
      <c r="H343" s="138"/>
      <c r="I343" s="138"/>
      <c r="J343" s="138"/>
      <c r="K343" s="138"/>
      <c r="L343" s="138"/>
    </row>
    <row r="344" spans="1:12" outlineLevel="1" x14ac:dyDescent="0.2">
      <c r="A344" s="132"/>
      <c r="B344" s="133"/>
      <c r="C344" s="139" t="s">
        <v>469</v>
      </c>
      <c r="D344" s="140"/>
      <c r="E344" s="141">
        <v>27.504000000000001</v>
      </c>
      <c r="F344" s="136"/>
      <c r="G344" s="136"/>
      <c r="H344" s="138"/>
      <c r="I344" s="138"/>
      <c r="J344" s="138"/>
      <c r="K344" s="138"/>
      <c r="L344" s="138"/>
    </row>
    <row r="345" spans="1:12" outlineLevel="1" x14ac:dyDescent="0.2">
      <c r="A345" s="132"/>
      <c r="B345" s="133"/>
      <c r="C345" s="139" t="s">
        <v>409</v>
      </c>
      <c r="D345" s="140"/>
      <c r="E345" s="141"/>
      <c r="F345" s="136"/>
      <c r="G345" s="136"/>
      <c r="H345" s="138"/>
      <c r="I345" s="138"/>
      <c r="J345" s="138"/>
      <c r="K345" s="138"/>
      <c r="L345" s="138"/>
    </row>
    <row r="346" spans="1:12" outlineLevel="1" x14ac:dyDescent="0.2">
      <c r="A346" s="132"/>
      <c r="B346" s="133"/>
      <c r="C346" s="139" t="s">
        <v>463</v>
      </c>
      <c r="D346" s="140"/>
      <c r="E346" s="141"/>
      <c r="F346" s="136"/>
      <c r="G346" s="136"/>
      <c r="H346" s="138"/>
      <c r="I346" s="138"/>
      <c r="J346" s="138"/>
      <c r="K346" s="138"/>
      <c r="L346" s="138"/>
    </row>
    <row r="347" spans="1:12" outlineLevel="1" x14ac:dyDescent="0.2">
      <c r="A347" s="132">
        <v>49</v>
      </c>
      <c r="B347" s="133" t="s">
        <v>470</v>
      </c>
      <c r="C347" s="134" t="s">
        <v>471</v>
      </c>
      <c r="D347" s="135" t="s">
        <v>261</v>
      </c>
      <c r="E347" s="136">
        <v>98.835999999999999</v>
      </c>
      <c r="F347" s="1202"/>
      <c r="G347" s="136">
        <f>ROUND(E347*F347,2)</f>
        <v>0</v>
      </c>
      <c r="H347" s="138"/>
      <c r="I347" s="138"/>
      <c r="J347" s="138"/>
      <c r="K347" s="138"/>
      <c r="L347" s="138"/>
    </row>
    <row r="348" spans="1:12" outlineLevel="1" x14ac:dyDescent="0.2">
      <c r="A348" s="132"/>
      <c r="B348" s="133"/>
      <c r="C348" s="139" t="s">
        <v>407</v>
      </c>
      <c r="D348" s="140"/>
      <c r="E348" s="141"/>
      <c r="F348" s="136"/>
      <c r="G348" s="136"/>
      <c r="H348" s="138"/>
      <c r="I348" s="138"/>
      <c r="J348" s="138"/>
      <c r="K348" s="138"/>
      <c r="L348" s="138"/>
    </row>
    <row r="349" spans="1:12" outlineLevel="1" x14ac:dyDescent="0.2">
      <c r="A349" s="132"/>
      <c r="B349" s="133"/>
      <c r="C349" s="139" t="s">
        <v>414</v>
      </c>
      <c r="D349" s="140"/>
      <c r="E349" s="141"/>
      <c r="F349" s="136"/>
      <c r="G349" s="136"/>
      <c r="H349" s="138"/>
      <c r="I349" s="138"/>
      <c r="J349" s="138"/>
      <c r="K349" s="138"/>
      <c r="L349" s="138"/>
    </row>
    <row r="350" spans="1:12" outlineLevel="1" x14ac:dyDescent="0.2">
      <c r="A350" s="132"/>
      <c r="B350" s="133"/>
      <c r="C350" s="139" t="s">
        <v>472</v>
      </c>
      <c r="D350" s="140"/>
      <c r="E350" s="141">
        <v>14.28</v>
      </c>
      <c r="F350" s="136"/>
      <c r="G350" s="136"/>
      <c r="H350" s="138"/>
      <c r="I350" s="138"/>
      <c r="J350" s="138"/>
      <c r="K350" s="138"/>
      <c r="L350" s="138"/>
    </row>
    <row r="351" spans="1:12" outlineLevel="1" x14ac:dyDescent="0.2">
      <c r="A351" s="132"/>
      <c r="B351" s="133"/>
      <c r="C351" s="139" t="s">
        <v>409</v>
      </c>
      <c r="D351" s="140"/>
      <c r="E351" s="141"/>
      <c r="F351" s="136"/>
      <c r="G351" s="136"/>
      <c r="H351" s="138"/>
      <c r="I351" s="138"/>
      <c r="J351" s="138"/>
      <c r="K351" s="138"/>
      <c r="L351" s="138"/>
    </row>
    <row r="352" spans="1:12" outlineLevel="1" x14ac:dyDescent="0.2">
      <c r="A352" s="132"/>
      <c r="B352" s="133"/>
      <c r="C352" s="139" t="s">
        <v>473</v>
      </c>
      <c r="D352" s="140"/>
      <c r="E352" s="141">
        <v>28.81</v>
      </c>
      <c r="F352" s="136"/>
      <c r="G352" s="136"/>
      <c r="H352" s="138"/>
      <c r="I352" s="138"/>
      <c r="J352" s="138"/>
      <c r="K352" s="138"/>
      <c r="L352" s="138"/>
    </row>
    <row r="353" spans="1:12" outlineLevel="1" x14ac:dyDescent="0.2">
      <c r="A353" s="132"/>
      <c r="B353" s="133"/>
      <c r="C353" s="139" t="s">
        <v>424</v>
      </c>
      <c r="D353" s="140"/>
      <c r="E353" s="141"/>
      <c r="F353" s="136"/>
      <c r="G353" s="136"/>
      <c r="H353" s="138"/>
      <c r="I353" s="138"/>
      <c r="J353" s="138"/>
      <c r="K353" s="138"/>
      <c r="L353" s="138"/>
    </row>
    <row r="354" spans="1:12" outlineLevel="1" x14ac:dyDescent="0.2">
      <c r="A354" s="132"/>
      <c r="B354" s="133"/>
      <c r="C354" s="139" t="s">
        <v>255</v>
      </c>
      <c r="D354" s="140"/>
      <c r="E354" s="141"/>
      <c r="F354" s="136"/>
      <c r="G354" s="136"/>
      <c r="H354" s="138"/>
      <c r="I354" s="138"/>
      <c r="J354" s="138"/>
      <c r="K354" s="138"/>
      <c r="L354" s="138"/>
    </row>
    <row r="355" spans="1:12" outlineLevel="1" x14ac:dyDescent="0.2">
      <c r="A355" s="132"/>
      <c r="B355" s="133"/>
      <c r="C355" s="139" t="s">
        <v>474</v>
      </c>
      <c r="D355" s="140"/>
      <c r="E355" s="141">
        <v>16.399999999999999</v>
      </c>
      <c r="F355" s="136"/>
      <c r="G355" s="136"/>
      <c r="H355" s="138"/>
      <c r="I355" s="138"/>
      <c r="J355" s="138"/>
      <c r="K355" s="138"/>
      <c r="L355" s="138"/>
    </row>
    <row r="356" spans="1:12" outlineLevel="1" x14ac:dyDescent="0.2">
      <c r="A356" s="132"/>
      <c r="B356" s="133"/>
      <c r="C356" s="139" t="s">
        <v>444</v>
      </c>
      <c r="D356" s="140"/>
      <c r="E356" s="141"/>
      <c r="F356" s="136"/>
      <c r="G356" s="136"/>
      <c r="H356" s="138"/>
      <c r="I356" s="138"/>
      <c r="J356" s="138"/>
      <c r="K356" s="138"/>
      <c r="L356" s="138"/>
    </row>
    <row r="357" spans="1:12" outlineLevel="1" x14ac:dyDescent="0.2">
      <c r="A357" s="132"/>
      <c r="B357" s="133"/>
      <c r="C357" s="139" t="s">
        <v>408</v>
      </c>
      <c r="D357" s="140"/>
      <c r="E357" s="141"/>
      <c r="F357" s="136"/>
      <c r="G357" s="136"/>
      <c r="H357" s="138"/>
      <c r="I357" s="138"/>
      <c r="J357" s="138"/>
      <c r="K357" s="138"/>
      <c r="L357" s="138"/>
    </row>
    <row r="358" spans="1:12" outlineLevel="1" x14ac:dyDescent="0.2">
      <c r="A358" s="132"/>
      <c r="B358" s="133"/>
      <c r="C358" s="139" t="s">
        <v>255</v>
      </c>
      <c r="D358" s="140"/>
      <c r="E358" s="141"/>
      <c r="F358" s="136"/>
      <c r="G358" s="136"/>
      <c r="H358" s="138"/>
      <c r="I358" s="138"/>
      <c r="J358" s="138"/>
      <c r="K358" s="138"/>
      <c r="L358" s="138"/>
    </row>
    <row r="359" spans="1:12" outlineLevel="1" x14ac:dyDescent="0.2">
      <c r="A359" s="132"/>
      <c r="B359" s="133"/>
      <c r="C359" s="139" t="s">
        <v>475</v>
      </c>
      <c r="D359" s="140"/>
      <c r="E359" s="141">
        <v>15.662000000000001</v>
      </c>
      <c r="F359" s="136"/>
      <c r="G359" s="136"/>
      <c r="H359" s="138"/>
      <c r="I359" s="138"/>
      <c r="J359" s="138"/>
      <c r="K359" s="138"/>
      <c r="L359" s="138"/>
    </row>
    <row r="360" spans="1:12" outlineLevel="1" x14ac:dyDescent="0.2">
      <c r="A360" s="132"/>
      <c r="B360" s="133"/>
      <c r="C360" s="139" t="s">
        <v>476</v>
      </c>
      <c r="D360" s="140"/>
      <c r="E360" s="141">
        <v>23.684000000000001</v>
      </c>
      <c r="F360" s="136"/>
      <c r="G360" s="136"/>
      <c r="H360" s="138"/>
      <c r="I360" s="138"/>
      <c r="J360" s="138"/>
      <c r="K360" s="138"/>
      <c r="L360" s="138"/>
    </row>
    <row r="361" spans="1:12" outlineLevel="1" x14ac:dyDescent="0.2">
      <c r="A361" s="132">
        <v>50</v>
      </c>
      <c r="B361" s="133" t="s">
        <v>477</v>
      </c>
      <c r="C361" s="134" t="s">
        <v>478</v>
      </c>
      <c r="D361" s="135" t="s">
        <v>261</v>
      </c>
      <c r="E361" s="136">
        <v>1088.4387999999999</v>
      </c>
      <c r="F361" s="1202"/>
      <c r="G361" s="136">
        <f>ROUND(E361*F361,2)</f>
        <v>0</v>
      </c>
      <c r="H361" s="138"/>
      <c r="I361" s="138"/>
      <c r="J361" s="138"/>
      <c r="K361" s="138"/>
      <c r="L361" s="138"/>
    </row>
    <row r="362" spans="1:12" outlineLevel="1" x14ac:dyDescent="0.2">
      <c r="A362" s="132"/>
      <c r="B362" s="133"/>
      <c r="C362" s="139" t="s">
        <v>407</v>
      </c>
      <c r="D362" s="140"/>
      <c r="E362" s="141"/>
      <c r="F362" s="136"/>
      <c r="G362" s="136"/>
      <c r="H362" s="138"/>
      <c r="I362" s="138"/>
      <c r="J362" s="138"/>
      <c r="K362" s="138"/>
      <c r="L362" s="138"/>
    </row>
    <row r="363" spans="1:12" outlineLevel="1" x14ac:dyDescent="0.2">
      <c r="A363" s="132"/>
      <c r="B363" s="133"/>
      <c r="C363" s="139" t="s">
        <v>414</v>
      </c>
      <c r="D363" s="140"/>
      <c r="E363" s="141"/>
      <c r="F363" s="136"/>
      <c r="G363" s="136"/>
      <c r="H363" s="138"/>
      <c r="I363" s="138"/>
      <c r="J363" s="138"/>
      <c r="K363" s="138"/>
      <c r="L363" s="138"/>
    </row>
    <row r="364" spans="1:12" outlineLevel="1" x14ac:dyDescent="0.2">
      <c r="A364" s="132"/>
      <c r="B364" s="133"/>
      <c r="C364" s="139" t="s">
        <v>479</v>
      </c>
      <c r="D364" s="140"/>
      <c r="E364" s="141">
        <v>245.7</v>
      </c>
      <c r="F364" s="136"/>
      <c r="G364" s="136"/>
      <c r="H364" s="138"/>
      <c r="I364" s="138"/>
      <c r="J364" s="138"/>
      <c r="K364" s="138"/>
      <c r="L364" s="138"/>
    </row>
    <row r="365" spans="1:12" outlineLevel="1" x14ac:dyDescent="0.2">
      <c r="A365" s="132"/>
      <c r="B365" s="133"/>
      <c r="C365" s="139" t="s">
        <v>480</v>
      </c>
      <c r="D365" s="140"/>
      <c r="E365" s="141">
        <v>9.66</v>
      </c>
      <c r="F365" s="136"/>
      <c r="G365" s="136"/>
      <c r="H365" s="138"/>
      <c r="I365" s="138"/>
      <c r="J365" s="138"/>
      <c r="K365" s="138"/>
      <c r="L365" s="138"/>
    </row>
    <row r="366" spans="1:12" outlineLevel="1" x14ac:dyDescent="0.2">
      <c r="A366" s="132"/>
      <c r="B366" s="133"/>
      <c r="C366" s="139" t="s">
        <v>481</v>
      </c>
      <c r="D366" s="140"/>
      <c r="E366" s="141">
        <v>173.13</v>
      </c>
      <c r="F366" s="136"/>
      <c r="G366" s="136"/>
      <c r="H366" s="138"/>
      <c r="I366" s="138"/>
      <c r="J366" s="138"/>
      <c r="K366" s="138"/>
      <c r="L366" s="138"/>
    </row>
    <row r="367" spans="1:12" outlineLevel="1" x14ac:dyDescent="0.2">
      <c r="A367" s="132"/>
      <c r="B367" s="133"/>
      <c r="C367" s="139" t="s">
        <v>424</v>
      </c>
      <c r="D367" s="140"/>
      <c r="E367" s="141"/>
      <c r="F367" s="136"/>
      <c r="G367" s="136"/>
      <c r="H367" s="138"/>
      <c r="I367" s="138"/>
      <c r="J367" s="138"/>
      <c r="K367" s="138"/>
      <c r="L367" s="138"/>
    </row>
    <row r="368" spans="1:12" outlineLevel="1" x14ac:dyDescent="0.2">
      <c r="A368" s="132"/>
      <c r="B368" s="133"/>
      <c r="C368" s="139" t="s">
        <v>482</v>
      </c>
      <c r="D368" s="140"/>
      <c r="E368" s="141">
        <v>90.84</v>
      </c>
      <c r="F368" s="136"/>
      <c r="G368" s="136"/>
      <c r="H368" s="138"/>
      <c r="I368" s="138"/>
      <c r="J368" s="138"/>
      <c r="K368" s="138"/>
      <c r="L368" s="138"/>
    </row>
    <row r="369" spans="1:12" outlineLevel="1" x14ac:dyDescent="0.2">
      <c r="A369" s="132"/>
      <c r="B369" s="133"/>
      <c r="C369" s="139" t="s">
        <v>483</v>
      </c>
      <c r="D369" s="140"/>
      <c r="E369" s="141">
        <v>64.91</v>
      </c>
      <c r="F369" s="136"/>
      <c r="G369" s="136"/>
      <c r="H369" s="138"/>
      <c r="I369" s="138"/>
      <c r="J369" s="138"/>
      <c r="K369" s="138"/>
      <c r="L369" s="138"/>
    </row>
    <row r="370" spans="1:12" ht="22.5" outlineLevel="1" x14ac:dyDescent="0.2">
      <c r="A370" s="132"/>
      <c r="B370" s="133"/>
      <c r="C370" s="139" t="s">
        <v>484</v>
      </c>
      <c r="D370" s="140"/>
      <c r="E370" s="141">
        <v>285.8</v>
      </c>
      <c r="F370" s="136"/>
      <c r="G370" s="136"/>
      <c r="H370" s="138"/>
      <c r="I370" s="138"/>
      <c r="J370" s="138"/>
      <c r="K370" s="138"/>
      <c r="L370" s="138"/>
    </row>
    <row r="371" spans="1:12" outlineLevel="1" x14ac:dyDescent="0.2">
      <c r="A371" s="132"/>
      <c r="B371" s="133"/>
      <c r="C371" s="139" t="s">
        <v>408</v>
      </c>
      <c r="D371" s="140"/>
      <c r="E371" s="141"/>
      <c r="F371" s="136"/>
      <c r="G371" s="136"/>
      <c r="H371" s="138"/>
      <c r="I371" s="138"/>
      <c r="J371" s="138"/>
      <c r="K371" s="138"/>
      <c r="L371" s="138"/>
    </row>
    <row r="372" spans="1:12" outlineLevel="1" x14ac:dyDescent="0.2">
      <c r="A372" s="132"/>
      <c r="B372" s="133"/>
      <c r="C372" s="139" t="s">
        <v>485</v>
      </c>
      <c r="D372" s="140"/>
      <c r="E372" s="141">
        <v>98.582800000000006</v>
      </c>
      <c r="F372" s="136"/>
      <c r="G372" s="136"/>
      <c r="H372" s="138"/>
      <c r="I372" s="138"/>
      <c r="J372" s="138"/>
      <c r="K372" s="138"/>
      <c r="L372" s="138"/>
    </row>
    <row r="373" spans="1:12" outlineLevel="1" x14ac:dyDescent="0.2">
      <c r="A373" s="132"/>
      <c r="B373" s="133"/>
      <c r="C373" s="139" t="s">
        <v>486</v>
      </c>
      <c r="D373" s="140"/>
      <c r="E373" s="141">
        <v>37.436</v>
      </c>
      <c r="F373" s="136"/>
      <c r="G373" s="136"/>
      <c r="H373" s="138"/>
      <c r="I373" s="138"/>
      <c r="J373" s="138"/>
      <c r="K373" s="138"/>
      <c r="L373" s="138"/>
    </row>
    <row r="374" spans="1:12" outlineLevel="1" x14ac:dyDescent="0.2">
      <c r="A374" s="132"/>
      <c r="B374" s="133"/>
      <c r="C374" s="139" t="s">
        <v>487</v>
      </c>
      <c r="D374" s="140"/>
      <c r="E374" s="141">
        <v>82.38</v>
      </c>
      <c r="F374" s="136"/>
      <c r="G374" s="136"/>
      <c r="H374" s="138"/>
      <c r="I374" s="138"/>
      <c r="J374" s="138"/>
      <c r="K374" s="138"/>
      <c r="L374" s="138"/>
    </row>
    <row r="375" spans="1:12" outlineLevel="1" x14ac:dyDescent="0.2">
      <c r="A375" s="132">
        <v>51</v>
      </c>
      <c r="B375" s="133" t="s">
        <v>488</v>
      </c>
      <c r="C375" s="134" t="s">
        <v>489</v>
      </c>
      <c r="D375" s="135" t="s">
        <v>261</v>
      </c>
      <c r="E375" s="136">
        <v>953.83999999999992</v>
      </c>
      <c r="F375" s="1202"/>
      <c r="G375" s="136">
        <f>ROUND(E375*F375,2)</f>
        <v>0</v>
      </c>
      <c r="H375" s="138"/>
      <c r="I375" s="138"/>
      <c r="J375" s="138"/>
      <c r="K375" s="138"/>
      <c r="L375" s="138"/>
    </row>
    <row r="376" spans="1:12" outlineLevel="1" x14ac:dyDescent="0.2">
      <c r="A376" s="132"/>
      <c r="B376" s="133"/>
      <c r="C376" s="139" t="s">
        <v>407</v>
      </c>
      <c r="D376" s="140"/>
      <c r="E376" s="141"/>
      <c r="F376" s="136"/>
      <c r="G376" s="136"/>
      <c r="H376" s="138"/>
      <c r="I376" s="138"/>
      <c r="J376" s="138"/>
      <c r="K376" s="138"/>
      <c r="L376" s="138"/>
    </row>
    <row r="377" spans="1:12" outlineLevel="1" x14ac:dyDescent="0.2">
      <c r="A377" s="132"/>
      <c r="B377" s="133"/>
      <c r="C377" s="139" t="s">
        <v>414</v>
      </c>
      <c r="D377" s="140"/>
      <c r="E377" s="141"/>
      <c r="F377" s="136"/>
      <c r="G377" s="136"/>
      <c r="H377" s="138"/>
      <c r="I377" s="138"/>
      <c r="J377" s="138"/>
      <c r="K377" s="138"/>
      <c r="L377" s="138"/>
    </row>
    <row r="378" spans="1:12" outlineLevel="1" x14ac:dyDescent="0.2">
      <c r="A378" s="132"/>
      <c r="B378" s="133"/>
      <c r="C378" s="139" t="s">
        <v>490</v>
      </c>
      <c r="D378" s="140"/>
      <c r="E378" s="141">
        <v>99.12</v>
      </c>
      <c r="F378" s="136"/>
      <c r="G378" s="136"/>
      <c r="H378" s="138"/>
      <c r="I378" s="138"/>
      <c r="J378" s="138"/>
      <c r="K378" s="138"/>
      <c r="L378" s="138"/>
    </row>
    <row r="379" spans="1:12" outlineLevel="1" x14ac:dyDescent="0.2">
      <c r="A379" s="132"/>
      <c r="B379" s="133"/>
      <c r="C379" s="139" t="s">
        <v>491</v>
      </c>
      <c r="D379" s="140"/>
      <c r="E379" s="141">
        <v>123.9</v>
      </c>
      <c r="F379" s="136"/>
      <c r="G379" s="136"/>
      <c r="H379" s="138"/>
      <c r="I379" s="138"/>
      <c r="J379" s="138"/>
      <c r="K379" s="138"/>
      <c r="L379" s="138"/>
    </row>
    <row r="380" spans="1:12" ht="33.75" outlineLevel="1" x14ac:dyDescent="0.2">
      <c r="A380" s="132"/>
      <c r="B380" s="133"/>
      <c r="C380" s="139" t="s">
        <v>492</v>
      </c>
      <c r="D380" s="140"/>
      <c r="E380" s="141">
        <v>264.18</v>
      </c>
      <c r="F380" s="136"/>
      <c r="G380" s="136"/>
      <c r="H380" s="138"/>
      <c r="I380" s="138"/>
      <c r="J380" s="138"/>
      <c r="K380" s="138"/>
      <c r="L380" s="138"/>
    </row>
    <row r="381" spans="1:12" outlineLevel="1" x14ac:dyDescent="0.2">
      <c r="A381" s="132"/>
      <c r="B381" s="133"/>
      <c r="C381" s="139" t="s">
        <v>493</v>
      </c>
      <c r="D381" s="140"/>
      <c r="E381" s="141">
        <v>4.4000000000000004</v>
      </c>
      <c r="F381" s="136"/>
      <c r="G381" s="136"/>
      <c r="H381" s="138"/>
      <c r="I381" s="138"/>
      <c r="J381" s="138"/>
      <c r="K381" s="138"/>
      <c r="L381" s="138"/>
    </row>
    <row r="382" spans="1:12" outlineLevel="1" x14ac:dyDescent="0.2">
      <c r="A382" s="132"/>
      <c r="B382" s="133"/>
      <c r="C382" s="139" t="s">
        <v>424</v>
      </c>
      <c r="D382" s="140"/>
      <c r="E382" s="141"/>
      <c r="F382" s="136"/>
      <c r="G382" s="136"/>
      <c r="H382" s="138"/>
      <c r="I382" s="138"/>
      <c r="J382" s="138"/>
      <c r="K382" s="138"/>
      <c r="L382" s="138"/>
    </row>
    <row r="383" spans="1:12" outlineLevel="1" x14ac:dyDescent="0.2">
      <c r="A383" s="132"/>
      <c r="B383" s="133"/>
      <c r="C383" s="139" t="s">
        <v>494</v>
      </c>
      <c r="D383" s="140"/>
      <c r="E383" s="141">
        <v>133.76</v>
      </c>
      <c r="F383" s="136"/>
      <c r="G383" s="136"/>
      <c r="H383" s="138"/>
      <c r="I383" s="138"/>
      <c r="J383" s="138"/>
      <c r="K383" s="138"/>
      <c r="L383" s="138"/>
    </row>
    <row r="384" spans="1:12" outlineLevel="1" x14ac:dyDescent="0.2">
      <c r="A384" s="132"/>
      <c r="B384" s="133"/>
      <c r="C384" s="139" t="s">
        <v>495</v>
      </c>
      <c r="D384" s="140"/>
      <c r="E384" s="141">
        <v>53.68</v>
      </c>
      <c r="F384" s="136"/>
      <c r="G384" s="136"/>
      <c r="H384" s="138"/>
      <c r="I384" s="138"/>
      <c r="J384" s="138"/>
      <c r="K384" s="138"/>
      <c r="L384" s="138"/>
    </row>
    <row r="385" spans="1:12" outlineLevel="1" x14ac:dyDescent="0.2">
      <c r="A385" s="132"/>
      <c r="B385" s="133"/>
      <c r="C385" s="139" t="s">
        <v>496</v>
      </c>
      <c r="D385" s="140"/>
      <c r="E385" s="141">
        <v>43.05</v>
      </c>
      <c r="F385" s="136"/>
      <c r="G385" s="136"/>
      <c r="H385" s="138"/>
      <c r="I385" s="138"/>
      <c r="J385" s="138"/>
      <c r="K385" s="138"/>
      <c r="L385" s="138"/>
    </row>
    <row r="386" spans="1:12" outlineLevel="1" x14ac:dyDescent="0.2">
      <c r="A386" s="132"/>
      <c r="B386" s="133"/>
      <c r="C386" s="139" t="s">
        <v>408</v>
      </c>
      <c r="D386" s="140"/>
      <c r="E386" s="141"/>
      <c r="F386" s="136"/>
      <c r="G386" s="136"/>
      <c r="H386" s="138"/>
      <c r="I386" s="138"/>
      <c r="J386" s="138"/>
      <c r="K386" s="138"/>
      <c r="L386" s="138"/>
    </row>
    <row r="387" spans="1:12" outlineLevel="1" x14ac:dyDescent="0.2">
      <c r="A387" s="132"/>
      <c r="B387" s="133"/>
      <c r="C387" s="139" t="s">
        <v>497</v>
      </c>
      <c r="D387" s="140"/>
      <c r="E387" s="141">
        <v>127.13200000000001</v>
      </c>
      <c r="F387" s="136"/>
      <c r="G387" s="136"/>
      <c r="H387" s="138"/>
      <c r="I387" s="138"/>
      <c r="J387" s="138"/>
      <c r="K387" s="138"/>
      <c r="L387" s="138"/>
    </row>
    <row r="388" spans="1:12" outlineLevel="1" x14ac:dyDescent="0.2">
      <c r="A388" s="132"/>
      <c r="B388" s="133"/>
      <c r="C388" s="139" t="s">
        <v>498</v>
      </c>
      <c r="D388" s="140"/>
      <c r="E388" s="141">
        <v>49.816000000000003</v>
      </c>
      <c r="F388" s="136"/>
      <c r="G388" s="136"/>
      <c r="H388" s="138"/>
      <c r="I388" s="138"/>
      <c r="J388" s="138"/>
      <c r="K388" s="138"/>
      <c r="L388" s="138"/>
    </row>
    <row r="389" spans="1:12" outlineLevel="1" x14ac:dyDescent="0.2">
      <c r="A389" s="132"/>
      <c r="B389" s="133"/>
      <c r="C389" s="139" t="s">
        <v>499</v>
      </c>
      <c r="D389" s="140"/>
      <c r="E389" s="141">
        <v>54.802</v>
      </c>
      <c r="F389" s="136"/>
      <c r="G389" s="136"/>
      <c r="H389" s="138"/>
      <c r="I389" s="138"/>
      <c r="J389" s="138"/>
      <c r="K389" s="138"/>
      <c r="L389" s="138"/>
    </row>
    <row r="390" spans="1:12" outlineLevel="1" x14ac:dyDescent="0.2">
      <c r="A390" s="132">
        <v>52</v>
      </c>
      <c r="B390" s="133" t="s">
        <v>500</v>
      </c>
      <c r="C390" s="134" t="s">
        <v>501</v>
      </c>
      <c r="D390" s="135" t="s">
        <v>261</v>
      </c>
      <c r="E390" s="136">
        <v>37.171999999999997</v>
      </c>
      <c r="F390" s="1202"/>
      <c r="G390" s="136">
        <f>ROUND(E390*F390,2)</f>
        <v>0</v>
      </c>
      <c r="H390" s="138"/>
      <c r="I390" s="138"/>
      <c r="J390" s="138"/>
      <c r="K390" s="138"/>
      <c r="L390" s="138"/>
    </row>
    <row r="391" spans="1:12" outlineLevel="1" x14ac:dyDescent="0.2">
      <c r="A391" s="132"/>
      <c r="B391" s="133"/>
      <c r="C391" s="139" t="s">
        <v>407</v>
      </c>
      <c r="D391" s="140"/>
      <c r="E391" s="141"/>
      <c r="F391" s="136"/>
      <c r="G391" s="136"/>
      <c r="H391" s="138"/>
      <c r="I391" s="138"/>
      <c r="J391" s="138"/>
      <c r="K391" s="138"/>
      <c r="L391" s="138"/>
    </row>
    <row r="392" spans="1:12" outlineLevel="1" x14ac:dyDescent="0.2">
      <c r="A392" s="132"/>
      <c r="B392" s="133"/>
      <c r="C392" s="139" t="s">
        <v>408</v>
      </c>
      <c r="D392" s="140"/>
      <c r="E392" s="141"/>
      <c r="F392" s="136"/>
      <c r="G392" s="136"/>
      <c r="H392" s="138"/>
      <c r="I392" s="138"/>
      <c r="J392" s="138"/>
      <c r="K392" s="138"/>
      <c r="L392" s="138"/>
    </row>
    <row r="393" spans="1:12" outlineLevel="1" x14ac:dyDescent="0.2">
      <c r="A393" s="132"/>
      <c r="B393" s="133"/>
      <c r="C393" s="139" t="s">
        <v>255</v>
      </c>
      <c r="D393" s="140"/>
      <c r="E393" s="141"/>
      <c r="F393" s="136"/>
      <c r="G393" s="136"/>
      <c r="H393" s="138"/>
      <c r="I393" s="138"/>
      <c r="J393" s="138"/>
      <c r="K393" s="138"/>
      <c r="L393" s="138"/>
    </row>
    <row r="394" spans="1:12" outlineLevel="1" x14ac:dyDescent="0.2">
      <c r="A394" s="132"/>
      <c r="B394" s="133"/>
      <c r="C394" s="139" t="s">
        <v>409</v>
      </c>
      <c r="D394" s="140"/>
      <c r="E394" s="141"/>
      <c r="F394" s="136"/>
      <c r="G394" s="136"/>
      <c r="H394" s="138"/>
      <c r="I394" s="138"/>
      <c r="J394" s="138"/>
      <c r="K394" s="138"/>
      <c r="L394" s="138"/>
    </row>
    <row r="395" spans="1:12" outlineLevel="1" x14ac:dyDescent="0.2">
      <c r="A395" s="132"/>
      <c r="B395" s="133"/>
      <c r="C395" s="139" t="s">
        <v>502</v>
      </c>
      <c r="D395" s="140"/>
      <c r="E395" s="141">
        <v>37.171999999999997</v>
      </c>
      <c r="F395" s="136"/>
      <c r="G395" s="136"/>
      <c r="H395" s="138"/>
      <c r="I395" s="138"/>
      <c r="J395" s="138"/>
      <c r="K395" s="138"/>
      <c r="L395" s="138"/>
    </row>
    <row r="396" spans="1:12" outlineLevel="1" x14ac:dyDescent="0.2">
      <c r="A396" s="132">
        <v>53</v>
      </c>
      <c r="B396" s="133" t="s">
        <v>503</v>
      </c>
      <c r="C396" s="134" t="s">
        <v>504</v>
      </c>
      <c r="D396" s="135" t="s">
        <v>183</v>
      </c>
      <c r="E396" s="136">
        <v>95.99879</v>
      </c>
      <c r="F396" s="1202"/>
      <c r="G396" s="136">
        <f>ROUND(E396*F396,2)</f>
        <v>0</v>
      </c>
      <c r="H396" s="138"/>
      <c r="I396" s="138"/>
      <c r="J396" s="138"/>
      <c r="K396" s="138"/>
      <c r="L396" s="138"/>
    </row>
    <row r="397" spans="1:12" outlineLevel="1" x14ac:dyDescent="0.2">
      <c r="A397" s="132"/>
      <c r="B397" s="133"/>
      <c r="C397" s="139" t="s">
        <v>505</v>
      </c>
      <c r="D397" s="140"/>
      <c r="E397" s="141"/>
      <c r="F397" s="136"/>
      <c r="G397" s="136"/>
      <c r="H397" s="138"/>
      <c r="I397" s="138"/>
      <c r="J397" s="138"/>
      <c r="K397" s="138"/>
      <c r="L397" s="138"/>
    </row>
    <row r="398" spans="1:12" outlineLevel="1" x14ac:dyDescent="0.2">
      <c r="A398" s="132"/>
      <c r="B398" s="133"/>
      <c r="C398" s="139" t="s">
        <v>335</v>
      </c>
      <c r="D398" s="140"/>
      <c r="E398" s="141"/>
      <c r="F398" s="136"/>
      <c r="G398" s="136"/>
      <c r="H398" s="138"/>
      <c r="I398" s="138"/>
      <c r="J398" s="138"/>
      <c r="K398" s="138"/>
      <c r="L398" s="138"/>
    </row>
    <row r="399" spans="1:12" outlineLevel="1" x14ac:dyDescent="0.2">
      <c r="A399" s="132"/>
      <c r="B399" s="133"/>
      <c r="C399" s="139" t="s">
        <v>408</v>
      </c>
      <c r="D399" s="140"/>
      <c r="E399" s="141"/>
      <c r="F399" s="136"/>
      <c r="G399" s="136"/>
      <c r="H399" s="138"/>
      <c r="I399" s="138"/>
      <c r="J399" s="138"/>
      <c r="K399" s="138"/>
      <c r="L399" s="138"/>
    </row>
    <row r="400" spans="1:12" outlineLevel="1" x14ac:dyDescent="0.2">
      <c r="A400" s="132"/>
      <c r="B400" s="133"/>
      <c r="C400" s="139" t="s">
        <v>506</v>
      </c>
      <c r="D400" s="140"/>
      <c r="E400" s="141">
        <v>1.9952399999999999</v>
      </c>
      <c r="F400" s="136"/>
      <c r="G400" s="136"/>
      <c r="H400" s="138"/>
      <c r="I400" s="138"/>
      <c r="J400" s="138"/>
      <c r="K400" s="138"/>
      <c r="L400" s="138"/>
    </row>
    <row r="401" spans="1:12" outlineLevel="1" x14ac:dyDescent="0.2">
      <c r="A401" s="132"/>
      <c r="B401" s="133"/>
      <c r="C401" s="139" t="s">
        <v>284</v>
      </c>
      <c r="D401" s="140"/>
      <c r="E401" s="141"/>
      <c r="F401" s="136"/>
      <c r="G401" s="136"/>
      <c r="H401" s="138"/>
      <c r="I401" s="138"/>
      <c r="J401" s="138"/>
      <c r="K401" s="138"/>
      <c r="L401" s="138"/>
    </row>
    <row r="402" spans="1:12" outlineLevel="1" x14ac:dyDescent="0.2">
      <c r="A402" s="132"/>
      <c r="B402" s="133"/>
      <c r="C402" s="139" t="s">
        <v>407</v>
      </c>
      <c r="D402" s="140"/>
      <c r="E402" s="141"/>
      <c r="F402" s="136"/>
      <c r="G402" s="136"/>
      <c r="H402" s="138"/>
      <c r="I402" s="138"/>
      <c r="J402" s="138"/>
      <c r="K402" s="138"/>
      <c r="L402" s="138"/>
    </row>
    <row r="403" spans="1:12" outlineLevel="1" x14ac:dyDescent="0.2">
      <c r="A403" s="132"/>
      <c r="B403" s="133"/>
      <c r="C403" s="139" t="s">
        <v>414</v>
      </c>
      <c r="D403" s="140"/>
      <c r="E403" s="141"/>
      <c r="F403" s="136"/>
      <c r="G403" s="136"/>
      <c r="H403" s="138"/>
      <c r="I403" s="138"/>
      <c r="J403" s="138"/>
      <c r="K403" s="138"/>
      <c r="L403" s="138"/>
    </row>
    <row r="404" spans="1:12" outlineLevel="1" x14ac:dyDescent="0.2">
      <c r="A404" s="132"/>
      <c r="B404" s="133"/>
      <c r="C404" s="139" t="s">
        <v>255</v>
      </c>
      <c r="D404" s="140"/>
      <c r="E404" s="141"/>
      <c r="F404" s="136"/>
      <c r="G404" s="136"/>
      <c r="H404" s="138"/>
      <c r="I404" s="138"/>
      <c r="J404" s="138"/>
      <c r="K404" s="138"/>
      <c r="L404" s="138"/>
    </row>
    <row r="405" spans="1:12" outlineLevel="1" x14ac:dyDescent="0.2">
      <c r="A405" s="132"/>
      <c r="B405" s="133"/>
      <c r="C405" s="139" t="s">
        <v>409</v>
      </c>
      <c r="D405" s="140"/>
      <c r="E405" s="141"/>
      <c r="F405" s="136"/>
      <c r="G405" s="136"/>
      <c r="H405" s="138"/>
      <c r="I405" s="138"/>
      <c r="J405" s="138"/>
      <c r="K405" s="138"/>
      <c r="L405" s="138"/>
    </row>
    <row r="406" spans="1:12" ht="33.75" outlineLevel="1" x14ac:dyDescent="0.2">
      <c r="A406" s="132"/>
      <c r="B406" s="133"/>
      <c r="C406" s="139" t="s">
        <v>507</v>
      </c>
      <c r="D406" s="140"/>
      <c r="E406" s="141">
        <v>21.672000000000001</v>
      </c>
      <c r="F406" s="136"/>
      <c r="G406" s="136"/>
      <c r="H406" s="138"/>
      <c r="I406" s="138"/>
      <c r="J406" s="138"/>
      <c r="K406" s="138"/>
      <c r="L406" s="138"/>
    </row>
    <row r="407" spans="1:12" outlineLevel="1" x14ac:dyDescent="0.2">
      <c r="A407" s="132"/>
      <c r="B407" s="133"/>
      <c r="C407" s="139" t="s">
        <v>424</v>
      </c>
      <c r="D407" s="140"/>
      <c r="E407" s="141"/>
      <c r="F407" s="136"/>
      <c r="G407" s="136"/>
      <c r="H407" s="138"/>
      <c r="I407" s="138"/>
      <c r="J407" s="138"/>
      <c r="K407" s="138"/>
      <c r="L407" s="138"/>
    </row>
    <row r="408" spans="1:12" outlineLevel="1" x14ac:dyDescent="0.2">
      <c r="A408" s="132"/>
      <c r="B408" s="133"/>
      <c r="C408" s="139" t="s">
        <v>255</v>
      </c>
      <c r="D408" s="140"/>
      <c r="E408" s="141"/>
      <c r="F408" s="136"/>
      <c r="G408" s="136"/>
      <c r="H408" s="138"/>
      <c r="I408" s="138"/>
      <c r="J408" s="138"/>
      <c r="K408" s="138"/>
      <c r="L408" s="138"/>
    </row>
    <row r="409" spans="1:12" outlineLevel="1" x14ac:dyDescent="0.2">
      <c r="A409" s="132"/>
      <c r="B409" s="133"/>
      <c r="C409" s="139" t="s">
        <v>409</v>
      </c>
      <c r="D409" s="140"/>
      <c r="E409" s="141"/>
      <c r="F409" s="136"/>
      <c r="G409" s="136"/>
      <c r="H409" s="138"/>
      <c r="I409" s="138"/>
      <c r="J409" s="138"/>
      <c r="K409" s="138"/>
      <c r="L409" s="138"/>
    </row>
    <row r="410" spans="1:12" ht="33.75" outlineLevel="1" x14ac:dyDescent="0.2">
      <c r="A410" s="132"/>
      <c r="B410" s="133"/>
      <c r="C410" s="139" t="s">
        <v>508</v>
      </c>
      <c r="D410" s="140"/>
      <c r="E410" s="141">
        <v>21.420549999999999</v>
      </c>
      <c r="F410" s="136"/>
      <c r="G410" s="136"/>
      <c r="H410" s="138"/>
      <c r="I410" s="138"/>
      <c r="J410" s="138"/>
      <c r="K410" s="138"/>
      <c r="L410" s="138"/>
    </row>
    <row r="411" spans="1:12" outlineLevel="1" x14ac:dyDescent="0.2">
      <c r="A411" s="132"/>
      <c r="B411" s="133"/>
      <c r="C411" s="139" t="s">
        <v>509</v>
      </c>
      <c r="D411" s="140"/>
      <c r="E411" s="141">
        <v>21.63</v>
      </c>
      <c r="F411" s="136"/>
      <c r="G411" s="136"/>
      <c r="H411" s="138"/>
      <c r="I411" s="138"/>
      <c r="J411" s="138"/>
      <c r="K411" s="138"/>
      <c r="L411" s="138"/>
    </row>
    <row r="412" spans="1:12" outlineLevel="1" x14ac:dyDescent="0.2">
      <c r="A412" s="132"/>
      <c r="B412" s="133"/>
      <c r="C412" s="139" t="s">
        <v>510</v>
      </c>
      <c r="D412" s="140"/>
      <c r="E412" s="141">
        <v>29.280999999999999</v>
      </c>
      <c r="F412" s="136"/>
      <c r="G412" s="136"/>
      <c r="H412" s="138"/>
      <c r="I412" s="138"/>
      <c r="J412" s="138"/>
      <c r="K412" s="138"/>
      <c r="L412" s="138"/>
    </row>
    <row r="413" spans="1:12" outlineLevel="1" x14ac:dyDescent="0.2">
      <c r="A413" s="132"/>
      <c r="B413" s="133"/>
      <c r="C413" s="139" t="s">
        <v>408</v>
      </c>
      <c r="D413" s="140"/>
      <c r="E413" s="141"/>
      <c r="F413" s="136"/>
      <c r="G413" s="136"/>
      <c r="H413" s="138"/>
      <c r="I413" s="138"/>
      <c r="J413" s="138"/>
      <c r="K413" s="138"/>
      <c r="L413" s="138"/>
    </row>
    <row r="414" spans="1:12" outlineLevel="1" x14ac:dyDescent="0.2">
      <c r="A414" s="132"/>
      <c r="B414" s="133"/>
      <c r="C414" s="139" t="s">
        <v>255</v>
      </c>
      <c r="D414" s="140"/>
      <c r="E414" s="141"/>
      <c r="F414" s="136"/>
      <c r="G414" s="136"/>
      <c r="H414" s="138"/>
      <c r="I414" s="138"/>
      <c r="J414" s="138"/>
      <c r="K414" s="138"/>
      <c r="L414" s="138"/>
    </row>
    <row r="415" spans="1:12" outlineLevel="1" x14ac:dyDescent="0.2">
      <c r="A415" s="132"/>
      <c r="B415" s="133"/>
      <c r="C415" s="139" t="s">
        <v>409</v>
      </c>
      <c r="D415" s="140"/>
      <c r="E415" s="141"/>
      <c r="F415" s="136"/>
      <c r="G415" s="136"/>
      <c r="H415" s="138"/>
      <c r="I415" s="138"/>
      <c r="J415" s="138"/>
      <c r="K415" s="138"/>
      <c r="L415" s="138"/>
    </row>
    <row r="416" spans="1:12" outlineLevel="1" x14ac:dyDescent="0.2">
      <c r="A416" s="132"/>
      <c r="B416" s="133"/>
      <c r="C416" s="139" t="s">
        <v>463</v>
      </c>
      <c r="D416" s="140"/>
      <c r="E416" s="141"/>
      <c r="F416" s="136"/>
      <c r="G416" s="136"/>
      <c r="H416" s="138"/>
      <c r="I416" s="138"/>
      <c r="J416" s="138"/>
      <c r="K416" s="138"/>
      <c r="L416" s="138"/>
    </row>
    <row r="417" spans="1:12" outlineLevel="1" x14ac:dyDescent="0.2">
      <c r="A417" s="132">
        <v>54</v>
      </c>
      <c r="B417" s="133" t="s">
        <v>511</v>
      </c>
      <c r="C417" s="134" t="s">
        <v>512</v>
      </c>
      <c r="D417" s="135" t="s">
        <v>261</v>
      </c>
      <c r="E417" s="136">
        <v>9.18</v>
      </c>
      <c r="F417" s="1202"/>
      <c r="G417" s="136">
        <f>ROUND(E417*F417,2)</f>
        <v>0</v>
      </c>
      <c r="H417" s="138"/>
      <c r="I417" s="138"/>
      <c r="J417" s="138"/>
      <c r="K417" s="138"/>
      <c r="L417" s="138"/>
    </row>
    <row r="418" spans="1:12" outlineLevel="1" x14ac:dyDescent="0.2">
      <c r="A418" s="132"/>
      <c r="B418" s="133"/>
      <c r="C418" s="139" t="s">
        <v>513</v>
      </c>
      <c r="D418" s="140"/>
      <c r="E418" s="141">
        <v>9.18</v>
      </c>
      <c r="F418" s="136"/>
      <c r="G418" s="136"/>
      <c r="H418" s="138"/>
      <c r="I418" s="138"/>
      <c r="J418" s="138"/>
      <c r="K418" s="138"/>
      <c r="L418" s="138"/>
    </row>
    <row r="419" spans="1:12" outlineLevel="1" x14ac:dyDescent="0.2">
      <c r="A419" s="132">
        <v>55</v>
      </c>
      <c r="B419" s="133" t="s">
        <v>514</v>
      </c>
      <c r="C419" s="134" t="s">
        <v>515</v>
      </c>
      <c r="D419" s="135" t="s">
        <v>383</v>
      </c>
      <c r="E419" s="136">
        <v>1296.8</v>
      </c>
      <c r="F419" s="1202"/>
      <c r="G419" s="136">
        <f>ROUND(E419*F419,2)</f>
        <v>0</v>
      </c>
      <c r="H419" s="138"/>
      <c r="I419" s="138"/>
      <c r="J419" s="138"/>
      <c r="K419" s="138"/>
      <c r="L419" s="138"/>
    </row>
    <row r="420" spans="1:12" outlineLevel="1" x14ac:dyDescent="0.2">
      <c r="A420" s="132"/>
      <c r="B420" s="133"/>
      <c r="C420" s="139" t="s">
        <v>516</v>
      </c>
      <c r="D420" s="140"/>
      <c r="E420" s="141">
        <v>608.5</v>
      </c>
      <c r="F420" s="136"/>
      <c r="G420" s="136"/>
      <c r="H420" s="138"/>
      <c r="I420" s="138"/>
      <c r="J420" s="138"/>
      <c r="K420" s="138"/>
      <c r="L420" s="138"/>
    </row>
    <row r="421" spans="1:12" outlineLevel="1" x14ac:dyDescent="0.2">
      <c r="A421" s="132"/>
      <c r="B421" s="133"/>
      <c r="C421" s="139" t="s">
        <v>517</v>
      </c>
      <c r="D421" s="140"/>
      <c r="E421" s="141">
        <v>401.8</v>
      </c>
      <c r="F421" s="136"/>
      <c r="G421" s="136"/>
      <c r="H421" s="138"/>
      <c r="I421" s="138"/>
      <c r="J421" s="138"/>
      <c r="K421" s="138"/>
      <c r="L421" s="138"/>
    </row>
    <row r="422" spans="1:12" outlineLevel="1" x14ac:dyDescent="0.2">
      <c r="A422" s="132"/>
      <c r="B422" s="133"/>
      <c r="C422" s="139" t="s">
        <v>518</v>
      </c>
      <c r="D422" s="140"/>
      <c r="E422" s="141">
        <v>286.5</v>
      </c>
      <c r="F422" s="136"/>
      <c r="G422" s="136"/>
      <c r="H422" s="138"/>
      <c r="I422" s="138"/>
      <c r="J422" s="138"/>
      <c r="K422" s="138"/>
      <c r="L422" s="138"/>
    </row>
    <row r="423" spans="1:12" outlineLevel="1" x14ac:dyDescent="0.2">
      <c r="A423" s="132">
        <v>56</v>
      </c>
      <c r="B423" s="133" t="s">
        <v>519</v>
      </c>
      <c r="C423" s="134" t="s">
        <v>520</v>
      </c>
      <c r="D423" s="135" t="s">
        <v>383</v>
      </c>
      <c r="E423" s="136">
        <v>626.77</v>
      </c>
      <c r="F423" s="1202"/>
      <c r="G423" s="136">
        <f>ROUND(E423*F423,2)</f>
        <v>0</v>
      </c>
      <c r="H423" s="138"/>
      <c r="I423" s="138"/>
      <c r="J423" s="138"/>
      <c r="K423" s="138"/>
      <c r="L423" s="138"/>
    </row>
    <row r="424" spans="1:12" outlineLevel="1" x14ac:dyDescent="0.2">
      <c r="A424" s="132"/>
      <c r="B424" s="133"/>
      <c r="C424" s="139" t="s">
        <v>521</v>
      </c>
      <c r="D424" s="140"/>
      <c r="E424" s="141"/>
      <c r="F424" s="136"/>
      <c r="G424" s="136"/>
      <c r="H424" s="138"/>
      <c r="I424" s="138"/>
      <c r="J424" s="138"/>
      <c r="K424" s="138"/>
      <c r="L424" s="138"/>
    </row>
    <row r="425" spans="1:12" outlineLevel="1" x14ac:dyDescent="0.2">
      <c r="A425" s="132"/>
      <c r="B425" s="133"/>
      <c r="C425" s="139" t="s">
        <v>407</v>
      </c>
      <c r="D425" s="140"/>
      <c r="E425" s="141"/>
      <c r="F425" s="136"/>
      <c r="G425" s="136"/>
      <c r="H425" s="138"/>
      <c r="I425" s="138"/>
      <c r="J425" s="138"/>
      <c r="K425" s="138"/>
      <c r="L425" s="138"/>
    </row>
    <row r="426" spans="1:12" outlineLevel="1" x14ac:dyDescent="0.2">
      <c r="A426" s="132"/>
      <c r="B426" s="133"/>
      <c r="C426" s="139" t="s">
        <v>414</v>
      </c>
      <c r="D426" s="140"/>
      <c r="E426" s="141"/>
      <c r="F426" s="136"/>
      <c r="G426" s="136"/>
      <c r="H426" s="138"/>
      <c r="I426" s="138"/>
      <c r="J426" s="138"/>
      <c r="K426" s="138"/>
      <c r="L426" s="138"/>
    </row>
    <row r="427" spans="1:12" outlineLevel="1" x14ac:dyDescent="0.2">
      <c r="A427" s="132"/>
      <c r="B427" s="133"/>
      <c r="C427" s="139" t="s">
        <v>522</v>
      </c>
      <c r="D427" s="140"/>
      <c r="E427" s="141">
        <v>10.3</v>
      </c>
      <c r="F427" s="136"/>
      <c r="G427" s="136"/>
      <c r="H427" s="138"/>
      <c r="I427" s="138"/>
      <c r="J427" s="138"/>
      <c r="K427" s="138"/>
      <c r="L427" s="138"/>
    </row>
    <row r="428" spans="1:12" outlineLevel="1" x14ac:dyDescent="0.2">
      <c r="A428" s="132"/>
      <c r="B428" s="133"/>
      <c r="C428" s="139" t="s">
        <v>424</v>
      </c>
      <c r="D428" s="140"/>
      <c r="E428" s="141"/>
      <c r="F428" s="136"/>
      <c r="G428" s="136"/>
      <c r="H428" s="138"/>
      <c r="I428" s="138"/>
      <c r="J428" s="138"/>
      <c r="K428" s="138"/>
      <c r="L428" s="138"/>
    </row>
    <row r="429" spans="1:12" outlineLevel="1" x14ac:dyDescent="0.2">
      <c r="A429" s="132"/>
      <c r="B429" s="133"/>
      <c r="C429" s="139" t="s">
        <v>523</v>
      </c>
      <c r="D429" s="140"/>
      <c r="E429" s="141">
        <v>10.3</v>
      </c>
      <c r="F429" s="136"/>
      <c r="G429" s="136"/>
      <c r="H429" s="138"/>
      <c r="I429" s="138"/>
      <c r="J429" s="138"/>
      <c r="K429" s="138"/>
      <c r="L429" s="138"/>
    </row>
    <row r="430" spans="1:12" outlineLevel="1" x14ac:dyDescent="0.2">
      <c r="A430" s="132"/>
      <c r="B430" s="133"/>
      <c r="C430" s="139" t="s">
        <v>408</v>
      </c>
      <c r="D430" s="140"/>
      <c r="E430" s="141"/>
      <c r="F430" s="136"/>
      <c r="G430" s="136"/>
      <c r="H430" s="138"/>
      <c r="I430" s="138"/>
      <c r="J430" s="138"/>
      <c r="K430" s="138"/>
      <c r="L430" s="138"/>
    </row>
    <row r="431" spans="1:12" outlineLevel="1" x14ac:dyDescent="0.2">
      <c r="A431" s="132"/>
      <c r="B431" s="133"/>
      <c r="C431" s="139" t="s">
        <v>522</v>
      </c>
      <c r="D431" s="140"/>
      <c r="E431" s="141">
        <v>10.3</v>
      </c>
      <c r="F431" s="136"/>
      <c r="G431" s="136"/>
      <c r="H431" s="138"/>
      <c r="I431" s="138"/>
      <c r="J431" s="138"/>
      <c r="K431" s="138"/>
      <c r="L431" s="138"/>
    </row>
    <row r="432" spans="1:12" outlineLevel="1" x14ac:dyDescent="0.2">
      <c r="A432" s="132"/>
      <c r="B432" s="133"/>
      <c r="C432" s="139" t="s">
        <v>524</v>
      </c>
      <c r="D432" s="140"/>
      <c r="E432" s="141"/>
      <c r="F432" s="136"/>
      <c r="G432" s="136"/>
      <c r="H432" s="138"/>
      <c r="I432" s="138"/>
      <c r="J432" s="138"/>
      <c r="K432" s="138"/>
      <c r="L432" s="138"/>
    </row>
    <row r="433" spans="1:12" outlineLevel="1" x14ac:dyDescent="0.2">
      <c r="A433" s="132"/>
      <c r="B433" s="133"/>
      <c r="C433" s="139" t="s">
        <v>407</v>
      </c>
      <c r="D433" s="140"/>
      <c r="E433" s="141"/>
      <c r="F433" s="136"/>
      <c r="G433" s="136"/>
      <c r="H433" s="138"/>
      <c r="I433" s="138"/>
      <c r="J433" s="138"/>
      <c r="K433" s="138"/>
      <c r="L433" s="138"/>
    </row>
    <row r="434" spans="1:12" outlineLevel="1" x14ac:dyDescent="0.2">
      <c r="A434" s="132"/>
      <c r="B434" s="133"/>
      <c r="C434" s="139" t="s">
        <v>414</v>
      </c>
      <c r="D434" s="140"/>
      <c r="E434" s="141"/>
      <c r="F434" s="136"/>
      <c r="G434" s="136"/>
      <c r="H434" s="138"/>
      <c r="I434" s="138"/>
      <c r="J434" s="138"/>
      <c r="K434" s="138"/>
      <c r="L434" s="138"/>
    </row>
    <row r="435" spans="1:12" outlineLevel="1" x14ac:dyDescent="0.2">
      <c r="A435" s="132"/>
      <c r="B435" s="133"/>
      <c r="C435" s="139" t="s">
        <v>525</v>
      </c>
      <c r="D435" s="140"/>
      <c r="E435" s="141">
        <v>7.2</v>
      </c>
      <c r="F435" s="136"/>
      <c r="G435" s="136"/>
      <c r="H435" s="138"/>
      <c r="I435" s="138"/>
      <c r="J435" s="138"/>
      <c r="K435" s="138"/>
      <c r="L435" s="138"/>
    </row>
    <row r="436" spans="1:12" outlineLevel="1" x14ac:dyDescent="0.2">
      <c r="A436" s="132"/>
      <c r="B436" s="133"/>
      <c r="C436" s="139" t="s">
        <v>526</v>
      </c>
      <c r="D436" s="140"/>
      <c r="E436" s="141">
        <v>0.7</v>
      </c>
      <c r="F436" s="136"/>
      <c r="G436" s="136"/>
      <c r="H436" s="138"/>
      <c r="I436" s="138"/>
      <c r="J436" s="138"/>
      <c r="K436" s="138"/>
      <c r="L436" s="138"/>
    </row>
    <row r="437" spans="1:12" outlineLevel="1" x14ac:dyDescent="0.2">
      <c r="A437" s="132"/>
      <c r="B437" s="133"/>
      <c r="C437" s="139" t="s">
        <v>424</v>
      </c>
      <c r="D437" s="140"/>
      <c r="E437" s="141"/>
      <c r="F437" s="136"/>
      <c r="G437" s="136"/>
      <c r="H437" s="138"/>
      <c r="I437" s="138"/>
      <c r="J437" s="138"/>
      <c r="K437" s="138"/>
      <c r="L437" s="138"/>
    </row>
    <row r="438" spans="1:12" outlineLevel="1" x14ac:dyDescent="0.2">
      <c r="A438" s="132"/>
      <c r="B438" s="133"/>
      <c r="C438" s="139" t="s">
        <v>525</v>
      </c>
      <c r="D438" s="140"/>
      <c r="E438" s="141">
        <v>7.2</v>
      </c>
      <c r="F438" s="136"/>
      <c r="G438" s="136"/>
      <c r="H438" s="138"/>
      <c r="I438" s="138"/>
      <c r="J438" s="138"/>
      <c r="K438" s="138"/>
      <c r="L438" s="138"/>
    </row>
    <row r="439" spans="1:12" outlineLevel="1" x14ac:dyDescent="0.2">
      <c r="A439" s="132"/>
      <c r="B439" s="133"/>
      <c r="C439" s="139" t="s">
        <v>408</v>
      </c>
      <c r="D439" s="140"/>
      <c r="E439" s="141"/>
      <c r="F439" s="136"/>
      <c r="G439" s="136"/>
      <c r="H439" s="138"/>
      <c r="I439" s="138"/>
      <c r="J439" s="138"/>
      <c r="K439" s="138"/>
      <c r="L439" s="138"/>
    </row>
    <row r="440" spans="1:12" outlineLevel="1" x14ac:dyDescent="0.2">
      <c r="A440" s="132"/>
      <c r="B440" s="133"/>
      <c r="C440" s="139" t="s">
        <v>525</v>
      </c>
      <c r="D440" s="140"/>
      <c r="E440" s="141">
        <v>7.2</v>
      </c>
      <c r="F440" s="136"/>
      <c r="G440" s="136"/>
      <c r="H440" s="138"/>
      <c r="I440" s="138"/>
      <c r="J440" s="138"/>
      <c r="K440" s="138"/>
      <c r="L440" s="138"/>
    </row>
    <row r="441" spans="1:12" outlineLevel="1" x14ac:dyDescent="0.2">
      <c r="A441" s="132"/>
      <c r="B441" s="133"/>
      <c r="C441" s="139" t="s">
        <v>527</v>
      </c>
      <c r="D441" s="140"/>
      <c r="E441" s="141"/>
      <c r="F441" s="136"/>
      <c r="G441" s="136"/>
      <c r="H441" s="138"/>
      <c r="I441" s="138"/>
      <c r="J441" s="138"/>
      <c r="K441" s="138"/>
      <c r="L441" s="138"/>
    </row>
    <row r="442" spans="1:12" outlineLevel="1" x14ac:dyDescent="0.2">
      <c r="A442" s="132"/>
      <c r="B442" s="133"/>
      <c r="C442" s="139" t="s">
        <v>414</v>
      </c>
      <c r="D442" s="140"/>
      <c r="E442" s="141"/>
      <c r="F442" s="136"/>
      <c r="G442" s="136"/>
      <c r="H442" s="138"/>
      <c r="I442" s="138"/>
      <c r="J442" s="138"/>
      <c r="K442" s="138"/>
      <c r="L442" s="138"/>
    </row>
    <row r="443" spans="1:12" outlineLevel="1" x14ac:dyDescent="0.2">
      <c r="A443" s="132"/>
      <c r="B443" s="133"/>
      <c r="C443" s="139" t="s">
        <v>528</v>
      </c>
      <c r="D443" s="140"/>
      <c r="E443" s="141">
        <v>3.4</v>
      </c>
      <c r="F443" s="136"/>
      <c r="G443" s="136"/>
      <c r="H443" s="138"/>
      <c r="I443" s="138"/>
      <c r="J443" s="138"/>
      <c r="K443" s="138"/>
      <c r="L443" s="138"/>
    </row>
    <row r="444" spans="1:12" outlineLevel="1" x14ac:dyDescent="0.2">
      <c r="A444" s="132"/>
      <c r="B444" s="133"/>
      <c r="C444" s="139" t="s">
        <v>529</v>
      </c>
      <c r="D444" s="140"/>
      <c r="E444" s="141">
        <v>6.7</v>
      </c>
      <c r="F444" s="136"/>
      <c r="G444" s="136"/>
      <c r="H444" s="138"/>
      <c r="I444" s="138"/>
      <c r="J444" s="138"/>
      <c r="K444" s="138"/>
      <c r="L444" s="138"/>
    </row>
    <row r="445" spans="1:12" outlineLevel="1" x14ac:dyDescent="0.2">
      <c r="A445" s="132"/>
      <c r="B445" s="133"/>
      <c r="C445" s="139" t="s">
        <v>424</v>
      </c>
      <c r="D445" s="140"/>
      <c r="E445" s="141"/>
      <c r="F445" s="136"/>
      <c r="G445" s="136"/>
      <c r="H445" s="138"/>
      <c r="I445" s="138"/>
      <c r="J445" s="138"/>
      <c r="K445" s="138"/>
      <c r="L445" s="138"/>
    </row>
    <row r="446" spans="1:12" outlineLevel="1" x14ac:dyDescent="0.2">
      <c r="A446" s="132"/>
      <c r="B446" s="133"/>
      <c r="C446" s="139" t="s">
        <v>530</v>
      </c>
      <c r="D446" s="140"/>
      <c r="E446" s="141">
        <v>4.0999999999999996</v>
      </c>
      <c r="F446" s="136"/>
      <c r="G446" s="136"/>
      <c r="H446" s="138"/>
      <c r="I446" s="138"/>
      <c r="J446" s="138"/>
      <c r="K446" s="138"/>
      <c r="L446" s="138"/>
    </row>
    <row r="447" spans="1:12" outlineLevel="1" x14ac:dyDescent="0.2">
      <c r="A447" s="132"/>
      <c r="B447" s="133"/>
      <c r="C447" s="139" t="s">
        <v>408</v>
      </c>
      <c r="D447" s="140"/>
      <c r="E447" s="141"/>
      <c r="F447" s="136"/>
      <c r="G447" s="136"/>
      <c r="H447" s="138"/>
      <c r="I447" s="138"/>
      <c r="J447" s="138"/>
      <c r="K447" s="138"/>
      <c r="L447" s="138"/>
    </row>
    <row r="448" spans="1:12" outlineLevel="1" x14ac:dyDescent="0.2">
      <c r="A448" s="132"/>
      <c r="B448" s="133"/>
      <c r="C448" s="139" t="s">
        <v>530</v>
      </c>
      <c r="D448" s="140"/>
      <c r="E448" s="141">
        <v>4.0999999999999996</v>
      </c>
      <c r="F448" s="136"/>
      <c r="G448" s="136"/>
      <c r="H448" s="138"/>
      <c r="I448" s="138"/>
      <c r="J448" s="138"/>
      <c r="K448" s="138"/>
      <c r="L448" s="138"/>
    </row>
    <row r="449" spans="1:12" outlineLevel="1" x14ac:dyDescent="0.2">
      <c r="A449" s="132"/>
      <c r="B449" s="133"/>
      <c r="C449" s="139" t="s">
        <v>531</v>
      </c>
      <c r="D449" s="140"/>
      <c r="E449" s="141">
        <v>6.2</v>
      </c>
      <c r="F449" s="136"/>
      <c r="G449" s="136"/>
      <c r="H449" s="138"/>
      <c r="I449" s="138"/>
      <c r="J449" s="138"/>
      <c r="K449" s="138"/>
      <c r="L449" s="138"/>
    </row>
    <row r="450" spans="1:12" outlineLevel="1" x14ac:dyDescent="0.2">
      <c r="A450" s="132"/>
      <c r="B450" s="133"/>
      <c r="C450" s="139" t="s">
        <v>532</v>
      </c>
      <c r="D450" s="140"/>
      <c r="E450" s="141"/>
      <c r="F450" s="136"/>
      <c r="G450" s="136"/>
      <c r="H450" s="138"/>
      <c r="I450" s="138"/>
      <c r="J450" s="138"/>
      <c r="K450" s="138"/>
      <c r="L450" s="138"/>
    </row>
    <row r="451" spans="1:12" outlineLevel="1" x14ac:dyDescent="0.2">
      <c r="A451" s="132"/>
      <c r="B451" s="133"/>
      <c r="C451" s="139" t="s">
        <v>414</v>
      </c>
      <c r="D451" s="140"/>
      <c r="E451" s="141"/>
      <c r="F451" s="136"/>
      <c r="G451" s="136"/>
      <c r="H451" s="138"/>
      <c r="I451" s="138"/>
      <c r="J451" s="138"/>
      <c r="K451" s="138"/>
      <c r="L451" s="138"/>
    </row>
    <row r="452" spans="1:12" outlineLevel="1" x14ac:dyDescent="0.2">
      <c r="A452" s="132"/>
      <c r="B452" s="133"/>
      <c r="C452" s="139" t="s">
        <v>533</v>
      </c>
      <c r="D452" s="140"/>
      <c r="E452" s="141">
        <v>61.5</v>
      </c>
      <c r="F452" s="136"/>
      <c r="G452" s="136"/>
      <c r="H452" s="138"/>
      <c r="I452" s="138"/>
      <c r="J452" s="138"/>
      <c r="K452" s="138"/>
      <c r="L452" s="138"/>
    </row>
    <row r="453" spans="1:12" outlineLevel="1" x14ac:dyDescent="0.2">
      <c r="A453" s="132"/>
      <c r="B453" s="133"/>
      <c r="C453" s="139" t="s">
        <v>534</v>
      </c>
      <c r="D453" s="140"/>
      <c r="E453" s="141">
        <v>2.2999999999999998</v>
      </c>
      <c r="F453" s="136"/>
      <c r="G453" s="136"/>
      <c r="H453" s="138"/>
      <c r="I453" s="138"/>
      <c r="J453" s="138"/>
      <c r="K453" s="138"/>
      <c r="L453" s="138"/>
    </row>
    <row r="454" spans="1:12" outlineLevel="1" x14ac:dyDescent="0.2">
      <c r="A454" s="132"/>
      <c r="B454" s="133"/>
      <c r="C454" s="139" t="s">
        <v>535</v>
      </c>
      <c r="D454" s="140"/>
      <c r="E454" s="141">
        <v>45</v>
      </c>
      <c r="F454" s="136"/>
      <c r="G454" s="136"/>
      <c r="H454" s="138"/>
      <c r="I454" s="138"/>
      <c r="J454" s="138"/>
      <c r="K454" s="138"/>
      <c r="L454" s="138"/>
    </row>
    <row r="455" spans="1:12" outlineLevel="1" x14ac:dyDescent="0.2">
      <c r="A455" s="132"/>
      <c r="B455" s="133"/>
      <c r="C455" s="139" t="s">
        <v>424</v>
      </c>
      <c r="D455" s="140"/>
      <c r="E455" s="141"/>
      <c r="F455" s="136"/>
      <c r="G455" s="136"/>
      <c r="H455" s="138"/>
      <c r="I455" s="138"/>
      <c r="J455" s="138"/>
      <c r="K455" s="138"/>
      <c r="L455" s="138"/>
    </row>
    <row r="456" spans="1:12" outlineLevel="1" x14ac:dyDescent="0.2">
      <c r="A456" s="132"/>
      <c r="B456" s="133"/>
      <c r="C456" s="139" t="s">
        <v>536</v>
      </c>
      <c r="D456" s="140"/>
      <c r="E456" s="141">
        <v>24.6</v>
      </c>
      <c r="F456" s="136"/>
      <c r="G456" s="136"/>
      <c r="H456" s="138"/>
      <c r="I456" s="138"/>
      <c r="J456" s="138"/>
      <c r="K456" s="138"/>
      <c r="L456" s="138"/>
    </row>
    <row r="457" spans="1:12" outlineLevel="1" x14ac:dyDescent="0.2">
      <c r="A457" s="132"/>
      <c r="B457" s="133"/>
      <c r="C457" s="139" t="s">
        <v>537</v>
      </c>
      <c r="D457" s="140"/>
      <c r="E457" s="141">
        <v>16.7</v>
      </c>
      <c r="F457" s="136"/>
      <c r="G457" s="136"/>
      <c r="H457" s="138"/>
      <c r="I457" s="138"/>
      <c r="J457" s="138"/>
      <c r="K457" s="138"/>
      <c r="L457" s="138"/>
    </row>
    <row r="458" spans="1:12" outlineLevel="1" x14ac:dyDescent="0.2">
      <c r="A458" s="132"/>
      <c r="B458" s="133"/>
      <c r="C458" s="139" t="s">
        <v>538</v>
      </c>
      <c r="D458" s="140"/>
      <c r="E458" s="141">
        <v>77.099999999999994</v>
      </c>
      <c r="F458" s="136"/>
      <c r="G458" s="136"/>
      <c r="H458" s="138"/>
      <c r="I458" s="138"/>
      <c r="J458" s="138"/>
      <c r="K458" s="138"/>
      <c r="L458" s="138"/>
    </row>
    <row r="459" spans="1:12" outlineLevel="1" x14ac:dyDescent="0.2">
      <c r="A459" s="132"/>
      <c r="B459" s="133"/>
      <c r="C459" s="139" t="s">
        <v>408</v>
      </c>
      <c r="D459" s="140"/>
      <c r="E459" s="141"/>
      <c r="F459" s="136"/>
      <c r="G459" s="136"/>
      <c r="H459" s="138"/>
      <c r="I459" s="138"/>
      <c r="J459" s="138"/>
      <c r="K459" s="138"/>
      <c r="L459" s="138"/>
    </row>
    <row r="460" spans="1:12" outlineLevel="1" x14ac:dyDescent="0.2">
      <c r="A460" s="132"/>
      <c r="B460" s="133"/>
      <c r="C460" s="139" t="s">
        <v>539</v>
      </c>
      <c r="D460" s="140"/>
      <c r="E460" s="141">
        <v>28.54</v>
      </c>
      <c r="F460" s="136"/>
      <c r="G460" s="136"/>
      <c r="H460" s="138"/>
      <c r="I460" s="138"/>
      <c r="J460" s="138"/>
      <c r="K460" s="138"/>
      <c r="L460" s="138"/>
    </row>
    <row r="461" spans="1:12" outlineLevel="1" x14ac:dyDescent="0.2">
      <c r="A461" s="132"/>
      <c r="B461" s="133"/>
      <c r="C461" s="139" t="s">
        <v>540</v>
      </c>
      <c r="D461" s="140"/>
      <c r="E461" s="141">
        <v>9.8000000000000007</v>
      </c>
      <c r="F461" s="136"/>
      <c r="G461" s="136"/>
      <c r="H461" s="138"/>
      <c r="I461" s="138"/>
      <c r="J461" s="138"/>
      <c r="K461" s="138"/>
      <c r="L461" s="138"/>
    </row>
    <row r="462" spans="1:12" outlineLevel="1" x14ac:dyDescent="0.2">
      <c r="A462" s="132"/>
      <c r="B462" s="133"/>
      <c r="C462" s="139" t="s">
        <v>541</v>
      </c>
      <c r="D462" s="140"/>
      <c r="E462" s="141">
        <v>18.93</v>
      </c>
      <c r="F462" s="136"/>
      <c r="G462" s="136"/>
      <c r="H462" s="138"/>
      <c r="I462" s="138"/>
      <c r="J462" s="138"/>
      <c r="K462" s="138"/>
      <c r="L462" s="138"/>
    </row>
    <row r="463" spans="1:12" outlineLevel="1" x14ac:dyDescent="0.2">
      <c r="A463" s="132"/>
      <c r="B463" s="133"/>
      <c r="C463" s="139" t="s">
        <v>542</v>
      </c>
      <c r="D463" s="140"/>
      <c r="E463" s="141"/>
      <c r="F463" s="136"/>
      <c r="G463" s="136"/>
      <c r="H463" s="138"/>
      <c r="I463" s="138"/>
      <c r="J463" s="138"/>
      <c r="K463" s="138"/>
      <c r="L463" s="138"/>
    </row>
    <row r="464" spans="1:12" outlineLevel="1" x14ac:dyDescent="0.2">
      <c r="A464" s="132"/>
      <c r="B464" s="133"/>
      <c r="C464" s="139" t="s">
        <v>414</v>
      </c>
      <c r="D464" s="140"/>
      <c r="E464" s="141"/>
      <c r="F464" s="136"/>
      <c r="G464" s="136"/>
      <c r="H464" s="138"/>
      <c r="I464" s="138"/>
      <c r="J464" s="138"/>
      <c r="K464" s="138"/>
      <c r="L464" s="138"/>
    </row>
    <row r="465" spans="1:12" outlineLevel="1" x14ac:dyDescent="0.2">
      <c r="A465" s="132"/>
      <c r="B465" s="133"/>
      <c r="C465" s="139" t="s">
        <v>543</v>
      </c>
      <c r="D465" s="140"/>
      <c r="E465" s="141">
        <v>25.8</v>
      </c>
      <c r="F465" s="136"/>
      <c r="G465" s="136"/>
      <c r="H465" s="138"/>
      <c r="I465" s="138"/>
      <c r="J465" s="138"/>
      <c r="K465" s="138"/>
      <c r="L465" s="138"/>
    </row>
    <row r="466" spans="1:12" outlineLevel="1" x14ac:dyDescent="0.2">
      <c r="A466" s="132"/>
      <c r="B466" s="133"/>
      <c r="C466" s="139" t="s">
        <v>544</v>
      </c>
      <c r="D466" s="140"/>
      <c r="E466" s="141">
        <v>32.299999999999997</v>
      </c>
      <c r="F466" s="136"/>
      <c r="G466" s="136"/>
      <c r="H466" s="138"/>
      <c r="I466" s="138"/>
      <c r="J466" s="138"/>
      <c r="K466" s="138"/>
      <c r="L466" s="138"/>
    </row>
    <row r="467" spans="1:12" outlineLevel="1" x14ac:dyDescent="0.2">
      <c r="A467" s="132"/>
      <c r="B467" s="133"/>
      <c r="C467" s="139" t="s">
        <v>545</v>
      </c>
      <c r="D467" s="140"/>
      <c r="E467" s="141">
        <v>67.2</v>
      </c>
      <c r="F467" s="136"/>
      <c r="G467" s="136"/>
      <c r="H467" s="138"/>
      <c r="I467" s="138"/>
      <c r="J467" s="138"/>
      <c r="K467" s="138"/>
      <c r="L467" s="138"/>
    </row>
    <row r="468" spans="1:12" outlineLevel="1" x14ac:dyDescent="0.2">
      <c r="A468" s="132"/>
      <c r="B468" s="133"/>
      <c r="C468" s="139" t="s">
        <v>424</v>
      </c>
      <c r="D468" s="140"/>
      <c r="E468" s="141"/>
      <c r="F468" s="136"/>
      <c r="G468" s="136"/>
      <c r="H468" s="138"/>
      <c r="I468" s="138"/>
      <c r="J468" s="138"/>
      <c r="K468" s="138"/>
      <c r="L468" s="138"/>
    </row>
    <row r="469" spans="1:12" outlineLevel="1" x14ac:dyDescent="0.2">
      <c r="A469" s="132"/>
      <c r="B469" s="133"/>
      <c r="C469" s="139" t="s">
        <v>546</v>
      </c>
      <c r="D469" s="140"/>
      <c r="E469" s="141">
        <v>34.700000000000003</v>
      </c>
      <c r="F469" s="136"/>
      <c r="G469" s="136"/>
      <c r="H469" s="138"/>
      <c r="I469" s="138"/>
      <c r="J469" s="138"/>
      <c r="K469" s="138"/>
      <c r="L469" s="138"/>
    </row>
    <row r="470" spans="1:12" outlineLevel="1" x14ac:dyDescent="0.2">
      <c r="A470" s="132"/>
      <c r="B470" s="133"/>
      <c r="C470" s="139" t="s">
        <v>547</v>
      </c>
      <c r="D470" s="140"/>
      <c r="E470" s="141">
        <v>15.1</v>
      </c>
      <c r="F470" s="136"/>
      <c r="G470" s="136"/>
      <c r="H470" s="138"/>
      <c r="I470" s="138"/>
      <c r="J470" s="138"/>
      <c r="K470" s="138"/>
      <c r="L470" s="138"/>
    </row>
    <row r="471" spans="1:12" outlineLevel="1" x14ac:dyDescent="0.2">
      <c r="A471" s="132"/>
      <c r="B471" s="133"/>
      <c r="C471" s="139" t="s">
        <v>548</v>
      </c>
      <c r="D471" s="140"/>
      <c r="E471" s="141">
        <v>11.9</v>
      </c>
      <c r="F471" s="136"/>
      <c r="G471" s="136"/>
      <c r="H471" s="138"/>
      <c r="I471" s="138"/>
      <c r="J471" s="138"/>
      <c r="K471" s="138"/>
      <c r="L471" s="138"/>
    </row>
    <row r="472" spans="1:12" outlineLevel="1" x14ac:dyDescent="0.2">
      <c r="A472" s="132"/>
      <c r="B472" s="133"/>
      <c r="C472" s="139" t="s">
        <v>408</v>
      </c>
      <c r="D472" s="140"/>
      <c r="E472" s="141"/>
      <c r="F472" s="136"/>
      <c r="G472" s="136"/>
      <c r="H472" s="138"/>
      <c r="I472" s="138"/>
      <c r="J472" s="138"/>
      <c r="K472" s="138"/>
      <c r="L472" s="138"/>
    </row>
    <row r="473" spans="1:12" outlineLevel="1" x14ac:dyDescent="0.2">
      <c r="A473" s="132"/>
      <c r="B473" s="133"/>
      <c r="C473" s="139" t="s">
        <v>549</v>
      </c>
      <c r="D473" s="140"/>
      <c r="E473" s="141">
        <v>34.6</v>
      </c>
      <c r="F473" s="136"/>
      <c r="G473" s="136"/>
      <c r="H473" s="138"/>
      <c r="I473" s="138"/>
      <c r="J473" s="138"/>
      <c r="K473" s="138"/>
      <c r="L473" s="138"/>
    </row>
    <row r="474" spans="1:12" outlineLevel="1" x14ac:dyDescent="0.2">
      <c r="A474" s="132"/>
      <c r="B474" s="133"/>
      <c r="C474" s="139" t="s">
        <v>550</v>
      </c>
      <c r="D474" s="140"/>
      <c r="E474" s="141">
        <v>14.8</v>
      </c>
      <c r="F474" s="136"/>
      <c r="G474" s="136"/>
      <c r="H474" s="138"/>
      <c r="I474" s="138"/>
      <c r="J474" s="138"/>
      <c r="K474" s="138"/>
      <c r="L474" s="138"/>
    </row>
    <row r="475" spans="1:12" outlineLevel="1" x14ac:dyDescent="0.2">
      <c r="A475" s="132"/>
      <c r="B475" s="133"/>
      <c r="C475" s="139" t="s">
        <v>551</v>
      </c>
      <c r="D475" s="140"/>
      <c r="E475" s="141">
        <v>16.600000000000001</v>
      </c>
      <c r="F475" s="136"/>
      <c r="G475" s="136"/>
      <c r="H475" s="138"/>
      <c r="I475" s="138"/>
      <c r="J475" s="138"/>
      <c r="K475" s="138"/>
      <c r="L475" s="138"/>
    </row>
    <row r="476" spans="1:12" outlineLevel="1" x14ac:dyDescent="0.2">
      <c r="A476" s="132"/>
      <c r="B476" s="133"/>
      <c r="C476" s="139" t="s">
        <v>552</v>
      </c>
      <c r="D476" s="140"/>
      <c r="E476" s="141"/>
      <c r="F476" s="136"/>
      <c r="G476" s="136"/>
      <c r="H476" s="138"/>
      <c r="I476" s="138"/>
      <c r="J476" s="138"/>
      <c r="K476" s="138"/>
      <c r="L476" s="138"/>
    </row>
    <row r="477" spans="1:12" outlineLevel="1" x14ac:dyDescent="0.2">
      <c r="A477" s="132"/>
      <c r="B477" s="133"/>
      <c r="C477" s="139" t="s">
        <v>408</v>
      </c>
      <c r="D477" s="140"/>
      <c r="E477" s="141"/>
      <c r="F477" s="136"/>
      <c r="G477" s="136"/>
      <c r="H477" s="138"/>
      <c r="I477" s="138"/>
      <c r="J477" s="138"/>
      <c r="K477" s="138"/>
      <c r="L477" s="138"/>
    </row>
    <row r="478" spans="1:12" outlineLevel="1" x14ac:dyDescent="0.2">
      <c r="A478" s="132"/>
      <c r="B478" s="133"/>
      <c r="C478" s="139" t="s">
        <v>553</v>
      </c>
      <c r="D478" s="140"/>
      <c r="E478" s="141">
        <v>11.6</v>
      </c>
      <c r="F478" s="136"/>
      <c r="G478" s="136"/>
      <c r="H478" s="138"/>
      <c r="I478" s="138"/>
      <c r="J478" s="138"/>
      <c r="K478" s="138"/>
      <c r="L478" s="138"/>
    </row>
    <row r="479" spans="1:12" outlineLevel="1" x14ac:dyDescent="0.2">
      <c r="A479" s="132">
        <v>57</v>
      </c>
      <c r="B479" s="133" t="s">
        <v>554</v>
      </c>
      <c r="C479" s="134" t="s">
        <v>555</v>
      </c>
      <c r="D479" s="135" t="s">
        <v>383</v>
      </c>
      <c r="E479" s="136">
        <v>626.77</v>
      </c>
      <c r="F479" s="1202"/>
      <c r="G479" s="136">
        <f>ROUND(E479*F479,2)</f>
        <v>0</v>
      </c>
      <c r="H479" s="138"/>
      <c r="I479" s="138"/>
      <c r="J479" s="138"/>
      <c r="K479" s="138"/>
      <c r="L479" s="138"/>
    </row>
    <row r="480" spans="1:12" outlineLevel="1" x14ac:dyDescent="0.2">
      <c r="A480" s="132"/>
      <c r="B480" s="133"/>
      <c r="C480" s="139" t="s">
        <v>521</v>
      </c>
      <c r="D480" s="140"/>
      <c r="E480" s="141"/>
      <c r="F480" s="136"/>
      <c r="G480" s="136"/>
      <c r="H480" s="138"/>
      <c r="I480" s="138"/>
      <c r="J480" s="138"/>
      <c r="K480" s="138"/>
      <c r="L480" s="138"/>
    </row>
    <row r="481" spans="1:12" outlineLevel="1" x14ac:dyDescent="0.2">
      <c r="A481" s="132"/>
      <c r="B481" s="133"/>
      <c r="C481" s="139" t="s">
        <v>407</v>
      </c>
      <c r="D481" s="140"/>
      <c r="E481" s="141"/>
      <c r="F481" s="136"/>
      <c r="G481" s="136"/>
      <c r="H481" s="138"/>
      <c r="I481" s="138"/>
      <c r="J481" s="138"/>
      <c r="K481" s="138"/>
      <c r="L481" s="138"/>
    </row>
    <row r="482" spans="1:12" outlineLevel="1" x14ac:dyDescent="0.2">
      <c r="A482" s="132"/>
      <c r="B482" s="133"/>
      <c r="C482" s="139" t="s">
        <v>414</v>
      </c>
      <c r="D482" s="140"/>
      <c r="E482" s="141"/>
      <c r="F482" s="136"/>
      <c r="G482" s="136"/>
      <c r="H482" s="138"/>
      <c r="I482" s="138"/>
      <c r="J482" s="138"/>
      <c r="K482" s="138"/>
      <c r="L482" s="138"/>
    </row>
    <row r="483" spans="1:12" outlineLevel="1" x14ac:dyDescent="0.2">
      <c r="A483" s="132"/>
      <c r="B483" s="133"/>
      <c r="C483" s="139" t="s">
        <v>522</v>
      </c>
      <c r="D483" s="140"/>
      <c r="E483" s="141">
        <v>10.3</v>
      </c>
      <c r="F483" s="136"/>
      <c r="G483" s="136"/>
      <c r="H483" s="138"/>
      <c r="I483" s="138"/>
      <c r="J483" s="138"/>
      <c r="K483" s="138"/>
      <c r="L483" s="138"/>
    </row>
    <row r="484" spans="1:12" outlineLevel="1" x14ac:dyDescent="0.2">
      <c r="A484" s="132"/>
      <c r="B484" s="133"/>
      <c r="C484" s="139" t="s">
        <v>424</v>
      </c>
      <c r="D484" s="140"/>
      <c r="E484" s="141"/>
      <c r="F484" s="136"/>
      <c r="G484" s="136"/>
      <c r="H484" s="138"/>
      <c r="I484" s="138"/>
      <c r="J484" s="138"/>
      <c r="K484" s="138"/>
      <c r="L484" s="138"/>
    </row>
    <row r="485" spans="1:12" outlineLevel="1" x14ac:dyDescent="0.2">
      <c r="A485" s="132"/>
      <c r="B485" s="133"/>
      <c r="C485" s="139" t="s">
        <v>523</v>
      </c>
      <c r="D485" s="140"/>
      <c r="E485" s="141">
        <v>10.3</v>
      </c>
      <c r="F485" s="136"/>
      <c r="G485" s="136"/>
      <c r="H485" s="138"/>
      <c r="I485" s="138"/>
      <c r="J485" s="138"/>
      <c r="K485" s="138"/>
      <c r="L485" s="138"/>
    </row>
    <row r="486" spans="1:12" outlineLevel="1" x14ac:dyDescent="0.2">
      <c r="A486" s="132"/>
      <c r="B486" s="133"/>
      <c r="C486" s="139" t="s">
        <v>408</v>
      </c>
      <c r="D486" s="140"/>
      <c r="E486" s="141"/>
      <c r="F486" s="136"/>
      <c r="G486" s="136"/>
      <c r="H486" s="138"/>
      <c r="I486" s="138"/>
      <c r="J486" s="138"/>
      <c r="K486" s="138"/>
      <c r="L486" s="138"/>
    </row>
    <row r="487" spans="1:12" outlineLevel="1" x14ac:dyDescent="0.2">
      <c r="A487" s="132"/>
      <c r="B487" s="133"/>
      <c r="C487" s="139" t="s">
        <v>522</v>
      </c>
      <c r="D487" s="140"/>
      <c r="E487" s="141">
        <v>10.3</v>
      </c>
      <c r="F487" s="136"/>
      <c r="G487" s="136"/>
      <c r="H487" s="138"/>
      <c r="I487" s="138"/>
      <c r="J487" s="138"/>
      <c r="K487" s="138"/>
      <c r="L487" s="138"/>
    </row>
    <row r="488" spans="1:12" outlineLevel="1" x14ac:dyDescent="0.2">
      <c r="A488" s="132"/>
      <c r="B488" s="133"/>
      <c r="C488" s="139" t="s">
        <v>524</v>
      </c>
      <c r="D488" s="140"/>
      <c r="E488" s="141"/>
      <c r="F488" s="136"/>
      <c r="G488" s="136"/>
      <c r="H488" s="138"/>
      <c r="I488" s="138"/>
      <c r="J488" s="138"/>
      <c r="K488" s="138"/>
      <c r="L488" s="138"/>
    </row>
    <row r="489" spans="1:12" outlineLevel="1" x14ac:dyDescent="0.2">
      <c r="A489" s="132"/>
      <c r="B489" s="133"/>
      <c r="C489" s="139" t="s">
        <v>407</v>
      </c>
      <c r="D489" s="140"/>
      <c r="E489" s="141"/>
      <c r="F489" s="136"/>
      <c r="G489" s="136"/>
      <c r="H489" s="138"/>
      <c r="I489" s="138"/>
      <c r="J489" s="138"/>
      <c r="K489" s="138"/>
      <c r="L489" s="138"/>
    </row>
    <row r="490" spans="1:12" outlineLevel="1" x14ac:dyDescent="0.2">
      <c r="A490" s="132"/>
      <c r="B490" s="133"/>
      <c r="C490" s="139" t="s">
        <v>414</v>
      </c>
      <c r="D490" s="140"/>
      <c r="E490" s="141"/>
      <c r="F490" s="136"/>
      <c r="G490" s="136"/>
      <c r="H490" s="138"/>
      <c r="I490" s="138"/>
      <c r="J490" s="138"/>
      <c r="K490" s="138"/>
      <c r="L490" s="138"/>
    </row>
    <row r="491" spans="1:12" outlineLevel="1" x14ac:dyDescent="0.2">
      <c r="A491" s="132"/>
      <c r="B491" s="133"/>
      <c r="C491" s="139" t="s">
        <v>525</v>
      </c>
      <c r="D491" s="140"/>
      <c r="E491" s="141">
        <v>7.2</v>
      </c>
      <c r="F491" s="136"/>
      <c r="G491" s="136"/>
      <c r="H491" s="138"/>
      <c r="I491" s="138"/>
      <c r="J491" s="138"/>
      <c r="K491" s="138"/>
      <c r="L491" s="138"/>
    </row>
    <row r="492" spans="1:12" outlineLevel="1" x14ac:dyDescent="0.2">
      <c r="A492" s="132"/>
      <c r="B492" s="133"/>
      <c r="C492" s="139" t="s">
        <v>526</v>
      </c>
      <c r="D492" s="140"/>
      <c r="E492" s="141">
        <v>0.7</v>
      </c>
      <c r="F492" s="136"/>
      <c r="G492" s="136"/>
      <c r="H492" s="138"/>
      <c r="I492" s="138"/>
      <c r="J492" s="138"/>
      <c r="K492" s="138"/>
      <c r="L492" s="138"/>
    </row>
    <row r="493" spans="1:12" outlineLevel="1" x14ac:dyDescent="0.2">
      <c r="A493" s="132"/>
      <c r="B493" s="133"/>
      <c r="C493" s="139" t="s">
        <v>424</v>
      </c>
      <c r="D493" s="140"/>
      <c r="E493" s="141"/>
      <c r="F493" s="136"/>
      <c r="G493" s="136"/>
      <c r="H493" s="138"/>
      <c r="I493" s="138"/>
      <c r="J493" s="138"/>
      <c r="K493" s="138"/>
      <c r="L493" s="138"/>
    </row>
    <row r="494" spans="1:12" outlineLevel="1" x14ac:dyDescent="0.2">
      <c r="A494" s="132"/>
      <c r="B494" s="133"/>
      <c r="C494" s="139" t="s">
        <v>525</v>
      </c>
      <c r="D494" s="140"/>
      <c r="E494" s="141">
        <v>7.2</v>
      </c>
      <c r="F494" s="136"/>
      <c r="G494" s="136"/>
      <c r="H494" s="138"/>
      <c r="I494" s="138"/>
      <c r="J494" s="138"/>
      <c r="K494" s="138"/>
      <c r="L494" s="138"/>
    </row>
    <row r="495" spans="1:12" outlineLevel="1" x14ac:dyDescent="0.2">
      <c r="A495" s="132"/>
      <c r="B495" s="133"/>
      <c r="C495" s="139" t="s">
        <v>408</v>
      </c>
      <c r="D495" s="140"/>
      <c r="E495" s="141"/>
      <c r="F495" s="136"/>
      <c r="G495" s="136"/>
      <c r="H495" s="138"/>
      <c r="I495" s="138"/>
      <c r="J495" s="138"/>
      <c r="K495" s="138"/>
      <c r="L495" s="138"/>
    </row>
    <row r="496" spans="1:12" outlineLevel="1" x14ac:dyDescent="0.2">
      <c r="A496" s="132"/>
      <c r="B496" s="133"/>
      <c r="C496" s="139" t="s">
        <v>525</v>
      </c>
      <c r="D496" s="140"/>
      <c r="E496" s="141">
        <v>7.2</v>
      </c>
      <c r="F496" s="136"/>
      <c r="G496" s="136"/>
      <c r="H496" s="138"/>
      <c r="I496" s="138"/>
      <c r="J496" s="138"/>
      <c r="K496" s="138"/>
      <c r="L496" s="138"/>
    </row>
    <row r="497" spans="1:12" outlineLevel="1" x14ac:dyDescent="0.2">
      <c r="A497" s="132"/>
      <c r="B497" s="133"/>
      <c r="C497" s="139" t="s">
        <v>527</v>
      </c>
      <c r="D497" s="140"/>
      <c r="E497" s="141"/>
      <c r="F497" s="136"/>
      <c r="G497" s="136"/>
      <c r="H497" s="138"/>
      <c r="I497" s="138"/>
      <c r="J497" s="138"/>
      <c r="K497" s="138"/>
      <c r="L497" s="138"/>
    </row>
    <row r="498" spans="1:12" outlineLevel="1" x14ac:dyDescent="0.2">
      <c r="A498" s="132"/>
      <c r="B498" s="133"/>
      <c r="C498" s="139" t="s">
        <v>414</v>
      </c>
      <c r="D498" s="140"/>
      <c r="E498" s="141"/>
      <c r="F498" s="136"/>
      <c r="G498" s="136"/>
      <c r="H498" s="138"/>
      <c r="I498" s="138"/>
      <c r="J498" s="138"/>
      <c r="K498" s="138"/>
      <c r="L498" s="138"/>
    </row>
    <row r="499" spans="1:12" outlineLevel="1" x14ac:dyDescent="0.2">
      <c r="A499" s="132"/>
      <c r="B499" s="133"/>
      <c r="C499" s="139" t="s">
        <v>528</v>
      </c>
      <c r="D499" s="140"/>
      <c r="E499" s="141">
        <v>3.4</v>
      </c>
      <c r="F499" s="136"/>
      <c r="G499" s="136"/>
      <c r="H499" s="138"/>
      <c r="I499" s="138"/>
      <c r="J499" s="138"/>
      <c r="K499" s="138"/>
      <c r="L499" s="138"/>
    </row>
    <row r="500" spans="1:12" outlineLevel="1" x14ac:dyDescent="0.2">
      <c r="A500" s="132"/>
      <c r="B500" s="133"/>
      <c r="C500" s="139" t="s">
        <v>529</v>
      </c>
      <c r="D500" s="140"/>
      <c r="E500" s="141">
        <v>6.7</v>
      </c>
      <c r="F500" s="136"/>
      <c r="G500" s="136"/>
      <c r="H500" s="138"/>
      <c r="I500" s="138"/>
      <c r="J500" s="138"/>
      <c r="K500" s="138"/>
      <c r="L500" s="138"/>
    </row>
    <row r="501" spans="1:12" outlineLevel="1" x14ac:dyDescent="0.2">
      <c r="A501" s="132"/>
      <c r="B501" s="133"/>
      <c r="C501" s="139" t="s">
        <v>424</v>
      </c>
      <c r="D501" s="140"/>
      <c r="E501" s="141"/>
      <c r="F501" s="136"/>
      <c r="G501" s="136"/>
      <c r="H501" s="138"/>
      <c r="I501" s="138"/>
      <c r="J501" s="138"/>
      <c r="K501" s="138"/>
      <c r="L501" s="138"/>
    </row>
    <row r="502" spans="1:12" outlineLevel="1" x14ac:dyDescent="0.2">
      <c r="A502" s="132"/>
      <c r="B502" s="133"/>
      <c r="C502" s="139" t="s">
        <v>530</v>
      </c>
      <c r="D502" s="140"/>
      <c r="E502" s="141">
        <v>4.0999999999999996</v>
      </c>
      <c r="F502" s="136"/>
      <c r="G502" s="136"/>
      <c r="H502" s="138"/>
      <c r="I502" s="138"/>
      <c r="J502" s="138"/>
      <c r="K502" s="138"/>
      <c r="L502" s="138"/>
    </row>
    <row r="503" spans="1:12" outlineLevel="1" x14ac:dyDescent="0.2">
      <c r="A503" s="132"/>
      <c r="B503" s="133"/>
      <c r="C503" s="139" t="s">
        <v>408</v>
      </c>
      <c r="D503" s="140"/>
      <c r="E503" s="141"/>
      <c r="F503" s="136"/>
      <c r="G503" s="136"/>
      <c r="H503" s="138"/>
      <c r="I503" s="138"/>
      <c r="J503" s="138"/>
      <c r="K503" s="138"/>
      <c r="L503" s="138"/>
    </row>
    <row r="504" spans="1:12" outlineLevel="1" x14ac:dyDescent="0.2">
      <c r="A504" s="132"/>
      <c r="B504" s="133"/>
      <c r="C504" s="139" t="s">
        <v>530</v>
      </c>
      <c r="D504" s="140"/>
      <c r="E504" s="141">
        <v>4.0999999999999996</v>
      </c>
      <c r="F504" s="136"/>
      <c r="G504" s="136"/>
      <c r="H504" s="138"/>
      <c r="I504" s="138"/>
      <c r="J504" s="138"/>
      <c r="K504" s="138"/>
      <c r="L504" s="138"/>
    </row>
    <row r="505" spans="1:12" outlineLevel="1" x14ac:dyDescent="0.2">
      <c r="A505" s="132"/>
      <c r="B505" s="133"/>
      <c r="C505" s="139" t="s">
        <v>531</v>
      </c>
      <c r="D505" s="140"/>
      <c r="E505" s="141">
        <v>6.2</v>
      </c>
      <c r="F505" s="136"/>
      <c r="G505" s="136"/>
      <c r="H505" s="138"/>
      <c r="I505" s="138"/>
      <c r="J505" s="138"/>
      <c r="K505" s="138"/>
      <c r="L505" s="138"/>
    </row>
    <row r="506" spans="1:12" outlineLevel="1" x14ac:dyDescent="0.2">
      <c r="A506" s="132"/>
      <c r="B506" s="133"/>
      <c r="C506" s="139" t="s">
        <v>532</v>
      </c>
      <c r="D506" s="140"/>
      <c r="E506" s="141"/>
      <c r="F506" s="136"/>
      <c r="G506" s="136"/>
      <c r="H506" s="138"/>
      <c r="I506" s="138"/>
      <c r="J506" s="138"/>
      <c r="K506" s="138"/>
      <c r="L506" s="138"/>
    </row>
    <row r="507" spans="1:12" outlineLevel="1" x14ac:dyDescent="0.2">
      <c r="A507" s="132"/>
      <c r="B507" s="133"/>
      <c r="C507" s="139" t="s">
        <v>414</v>
      </c>
      <c r="D507" s="140"/>
      <c r="E507" s="141"/>
      <c r="F507" s="136"/>
      <c r="G507" s="136"/>
      <c r="H507" s="138"/>
      <c r="I507" s="138"/>
      <c r="J507" s="138"/>
      <c r="K507" s="138"/>
      <c r="L507" s="138"/>
    </row>
    <row r="508" spans="1:12" outlineLevel="1" x14ac:dyDescent="0.2">
      <c r="A508" s="132"/>
      <c r="B508" s="133"/>
      <c r="C508" s="139" t="s">
        <v>533</v>
      </c>
      <c r="D508" s="140"/>
      <c r="E508" s="141">
        <v>61.5</v>
      </c>
      <c r="F508" s="136"/>
      <c r="G508" s="136"/>
      <c r="H508" s="138"/>
      <c r="I508" s="138"/>
      <c r="J508" s="138"/>
      <c r="K508" s="138"/>
      <c r="L508" s="138"/>
    </row>
    <row r="509" spans="1:12" outlineLevel="1" x14ac:dyDescent="0.2">
      <c r="A509" s="132"/>
      <c r="B509" s="133"/>
      <c r="C509" s="139" t="s">
        <v>534</v>
      </c>
      <c r="D509" s="140"/>
      <c r="E509" s="141">
        <v>2.2999999999999998</v>
      </c>
      <c r="F509" s="136"/>
      <c r="G509" s="136"/>
      <c r="H509" s="138"/>
      <c r="I509" s="138"/>
      <c r="J509" s="138"/>
      <c r="K509" s="138"/>
      <c r="L509" s="138"/>
    </row>
    <row r="510" spans="1:12" outlineLevel="1" x14ac:dyDescent="0.2">
      <c r="A510" s="132"/>
      <c r="B510" s="133"/>
      <c r="C510" s="139" t="s">
        <v>535</v>
      </c>
      <c r="D510" s="140"/>
      <c r="E510" s="141">
        <v>45</v>
      </c>
      <c r="F510" s="136"/>
      <c r="G510" s="136"/>
      <c r="H510" s="138"/>
      <c r="I510" s="138"/>
      <c r="J510" s="138"/>
      <c r="K510" s="138"/>
      <c r="L510" s="138"/>
    </row>
    <row r="511" spans="1:12" outlineLevel="1" x14ac:dyDescent="0.2">
      <c r="A511" s="132"/>
      <c r="B511" s="133"/>
      <c r="C511" s="139" t="s">
        <v>424</v>
      </c>
      <c r="D511" s="140"/>
      <c r="E511" s="141"/>
      <c r="F511" s="136"/>
      <c r="G511" s="136"/>
      <c r="H511" s="138"/>
      <c r="I511" s="138"/>
      <c r="J511" s="138"/>
      <c r="K511" s="138"/>
      <c r="L511" s="138"/>
    </row>
    <row r="512" spans="1:12" outlineLevel="1" x14ac:dyDescent="0.2">
      <c r="A512" s="132"/>
      <c r="B512" s="133"/>
      <c r="C512" s="139" t="s">
        <v>536</v>
      </c>
      <c r="D512" s="140"/>
      <c r="E512" s="141">
        <v>24.6</v>
      </c>
      <c r="F512" s="136"/>
      <c r="G512" s="136"/>
      <c r="H512" s="138"/>
      <c r="I512" s="138"/>
      <c r="J512" s="138"/>
      <c r="K512" s="138"/>
      <c r="L512" s="138"/>
    </row>
    <row r="513" spans="1:12" outlineLevel="1" x14ac:dyDescent="0.2">
      <c r="A513" s="132"/>
      <c r="B513" s="133"/>
      <c r="C513" s="139" t="s">
        <v>537</v>
      </c>
      <c r="D513" s="140"/>
      <c r="E513" s="141">
        <v>16.7</v>
      </c>
      <c r="F513" s="136"/>
      <c r="G513" s="136"/>
      <c r="H513" s="138"/>
      <c r="I513" s="138"/>
      <c r="J513" s="138"/>
      <c r="K513" s="138"/>
      <c r="L513" s="138"/>
    </row>
    <row r="514" spans="1:12" outlineLevel="1" x14ac:dyDescent="0.2">
      <c r="A514" s="132"/>
      <c r="B514" s="133"/>
      <c r="C514" s="139" t="s">
        <v>538</v>
      </c>
      <c r="D514" s="140"/>
      <c r="E514" s="141">
        <v>77.099999999999994</v>
      </c>
      <c r="F514" s="136"/>
      <c r="G514" s="136"/>
      <c r="H514" s="138"/>
      <c r="I514" s="138"/>
      <c r="J514" s="138"/>
      <c r="K514" s="138"/>
      <c r="L514" s="138"/>
    </row>
    <row r="515" spans="1:12" outlineLevel="1" x14ac:dyDescent="0.2">
      <c r="A515" s="132"/>
      <c r="B515" s="133"/>
      <c r="C515" s="139" t="s">
        <v>408</v>
      </c>
      <c r="D515" s="140"/>
      <c r="E515" s="141"/>
      <c r="F515" s="136"/>
      <c r="G515" s="136"/>
      <c r="H515" s="138"/>
      <c r="I515" s="138"/>
      <c r="J515" s="138"/>
      <c r="K515" s="138"/>
      <c r="L515" s="138"/>
    </row>
    <row r="516" spans="1:12" outlineLevel="1" x14ac:dyDescent="0.2">
      <c r="A516" s="132"/>
      <c r="B516" s="133"/>
      <c r="C516" s="139" t="s">
        <v>539</v>
      </c>
      <c r="D516" s="140"/>
      <c r="E516" s="141">
        <v>28.54</v>
      </c>
      <c r="F516" s="136"/>
      <c r="G516" s="136"/>
      <c r="H516" s="138"/>
      <c r="I516" s="138"/>
      <c r="J516" s="138"/>
      <c r="K516" s="138"/>
      <c r="L516" s="138"/>
    </row>
    <row r="517" spans="1:12" outlineLevel="1" x14ac:dyDescent="0.2">
      <c r="A517" s="132"/>
      <c r="B517" s="133"/>
      <c r="C517" s="139" t="s">
        <v>540</v>
      </c>
      <c r="D517" s="140"/>
      <c r="E517" s="141">
        <v>9.8000000000000007</v>
      </c>
      <c r="F517" s="136"/>
      <c r="G517" s="136"/>
      <c r="H517" s="138"/>
      <c r="I517" s="138"/>
      <c r="J517" s="138"/>
      <c r="K517" s="138"/>
      <c r="L517" s="138"/>
    </row>
    <row r="518" spans="1:12" outlineLevel="1" x14ac:dyDescent="0.2">
      <c r="A518" s="132"/>
      <c r="B518" s="133"/>
      <c r="C518" s="139" t="s">
        <v>541</v>
      </c>
      <c r="D518" s="140"/>
      <c r="E518" s="141">
        <v>18.93</v>
      </c>
      <c r="F518" s="136"/>
      <c r="G518" s="136"/>
      <c r="H518" s="138"/>
      <c r="I518" s="138"/>
      <c r="J518" s="138"/>
      <c r="K518" s="138"/>
      <c r="L518" s="138"/>
    </row>
    <row r="519" spans="1:12" outlineLevel="1" x14ac:dyDescent="0.2">
      <c r="A519" s="132"/>
      <c r="B519" s="133"/>
      <c r="C519" s="139" t="s">
        <v>542</v>
      </c>
      <c r="D519" s="140"/>
      <c r="E519" s="141"/>
      <c r="F519" s="136"/>
      <c r="G519" s="136"/>
      <c r="H519" s="138"/>
      <c r="I519" s="138"/>
      <c r="J519" s="138"/>
      <c r="K519" s="138"/>
      <c r="L519" s="138"/>
    </row>
    <row r="520" spans="1:12" outlineLevel="1" x14ac:dyDescent="0.2">
      <c r="A520" s="132"/>
      <c r="B520" s="133"/>
      <c r="C520" s="139" t="s">
        <v>414</v>
      </c>
      <c r="D520" s="140"/>
      <c r="E520" s="141"/>
      <c r="F520" s="136"/>
      <c r="G520" s="136"/>
      <c r="H520" s="138"/>
      <c r="I520" s="138"/>
      <c r="J520" s="138"/>
      <c r="K520" s="138"/>
      <c r="L520" s="138"/>
    </row>
    <row r="521" spans="1:12" outlineLevel="1" x14ac:dyDescent="0.2">
      <c r="A521" s="132"/>
      <c r="B521" s="133"/>
      <c r="C521" s="139" t="s">
        <v>543</v>
      </c>
      <c r="D521" s="140"/>
      <c r="E521" s="141">
        <v>25.8</v>
      </c>
      <c r="F521" s="136"/>
      <c r="G521" s="136"/>
      <c r="H521" s="138"/>
      <c r="I521" s="138"/>
      <c r="J521" s="138"/>
      <c r="K521" s="138"/>
      <c r="L521" s="138"/>
    </row>
    <row r="522" spans="1:12" outlineLevel="1" x14ac:dyDescent="0.2">
      <c r="A522" s="132"/>
      <c r="B522" s="133"/>
      <c r="C522" s="139" t="s">
        <v>544</v>
      </c>
      <c r="D522" s="140"/>
      <c r="E522" s="141">
        <v>32.299999999999997</v>
      </c>
      <c r="F522" s="136"/>
      <c r="G522" s="136"/>
      <c r="H522" s="138"/>
      <c r="I522" s="138"/>
      <c r="J522" s="138"/>
      <c r="K522" s="138"/>
      <c r="L522" s="138"/>
    </row>
    <row r="523" spans="1:12" outlineLevel="1" x14ac:dyDescent="0.2">
      <c r="A523" s="132"/>
      <c r="B523" s="133"/>
      <c r="C523" s="139" t="s">
        <v>545</v>
      </c>
      <c r="D523" s="140"/>
      <c r="E523" s="141">
        <v>67.2</v>
      </c>
      <c r="F523" s="136"/>
      <c r="G523" s="136"/>
      <c r="H523" s="138"/>
      <c r="I523" s="138"/>
      <c r="J523" s="138"/>
      <c r="K523" s="138"/>
      <c r="L523" s="138"/>
    </row>
    <row r="524" spans="1:12" outlineLevel="1" x14ac:dyDescent="0.2">
      <c r="A524" s="132"/>
      <c r="B524" s="133"/>
      <c r="C524" s="139" t="s">
        <v>424</v>
      </c>
      <c r="D524" s="140"/>
      <c r="E524" s="141"/>
      <c r="F524" s="136"/>
      <c r="G524" s="136"/>
      <c r="H524" s="138"/>
      <c r="I524" s="138"/>
      <c r="J524" s="138"/>
      <c r="K524" s="138"/>
      <c r="L524" s="138"/>
    </row>
    <row r="525" spans="1:12" outlineLevel="1" x14ac:dyDescent="0.2">
      <c r="A525" s="132"/>
      <c r="B525" s="133"/>
      <c r="C525" s="139" t="s">
        <v>546</v>
      </c>
      <c r="D525" s="140"/>
      <c r="E525" s="141">
        <v>34.700000000000003</v>
      </c>
      <c r="F525" s="136"/>
      <c r="G525" s="136"/>
      <c r="H525" s="138"/>
      <c r="I525" s="138"/>
      <c r="J525" s="138"/>
      <c r="K525" s="138"/>
      <c r="L525" s="138"/>
    </row>
    <row r="526" spans="1:12" outlineLevel="1" x14ac:dyDescent="0.2">
      <c r="A526" s="132"/>
      <c r="B526" s="133"/>
      <c r="C526" s="139" t="s">
        <v>547</v>
      </c>
      <c r="D526" s="140"/>
      <c r="E526" s="141">
        <v>15.1</v>
      </c>
      <c r="F526" s="136"/>
      <c r="G526" s="136"/>
      <c r="H526" s="138"/>
      <c r="I526" s="138"/>
      <c r="J526" s="138"/>
      <c r="K526" s="138"/>
      <c r="L526" s="138"/>
    </row>
    <row r="527" spans="1:12" outlineLevel="1" x14ac:dyDescent="0.2">
      <c r="A527" s="132"/>
      <c r="B527" s="133"/>
      <c r="C527" s="139" t="s">
        <v>548</v>
      </c>
      <c r="D527" s="140"/>
      <c r="E527" s="141">
        <v>11.9</v>
      </c>
      <c r="F527" s="136"/>
      <c r="G527" s="136"/>
      <c r="H527" s="138"/>
      <c r="I527" s="138"/>
      <c r="J527" s="138"/>
      <c r="K527" s="138"/>
      <c r="L527" s="138"/>
    </row>
    <row r="528" spans="1:12" outlineLevel="1" x14ac:dyDescent="0.2">
      <c r="A528" s="132"/>
      <c r="B528" s="133"/>
      <c r="C528" s="139" t="s">
        <v>408</v>
      </c>
      <c r="D528" s="140"/>
      <c r="E528" s="141"/>
      <c r="F528" s="136"/>
      <c r="G528" s="136"/>
      <c r="H528" s="138"/>
      <c r="I528" s="138"/>
      <c r="J528" s="138"/>
      <c r="K528" s="138"/>
      <c r="L528" s="138"/>
    </row>
    <row r="529" spans="1:12" outlineLevel="1" x14ac:dyDescent="0.2">
      <c r="A529" s="132"/>
      <c r="B529" s="133"/>
      <c r="C529" s="139" t="s">
        <v>549</v>
      </c>
      <c r="D529" s="140"/>
      <c r="E529" s="141">
        <v>34.6</v>
      </c>
      <c r="F529" s="136"/>
      <c r="G529" s="136"/>
      <c r="H529" s="138"/>
      <c r="I529" s="138"/>
      <c r="J529" s="138"/>
      <c r="K529" s="138"/>
      <c r="L529" s="138"/>
    </row>
    <row r="530" spans="1:12" outlineLevel="1" x14ac:dyDescent="0.2">
      <c r="A530" s="132"/>
      <c r="B530" s="133"/>
      <c r="C530" s="139" t="s">
        <v>550</v>
      </c>
      <c r="D530" s="140"/>
      <c r="E530" s="141">
        <v>14.8</v>
      </c>
      <c r="F530" s="136"/>
      <c r="G530" s="136"/>
      <c r="H530" s="138"/>
      <c r="I530" s="138"/>
      <c r="J530" s="138"/>
      <c r="K530" s="138"/>
      <c r="L530" s="138"/>
    </row>
    <row r="531" spans="1:12" outlineLevel="1" x14ac:dyDescent="0.2">
      <c r="A531" s="132"/>
      <c r="B531" s="133"/>
      <c r="C531" s="139" t="s">
        <v>551</v>
      </c>
      <c r="D531" s="140"/>
      <c r="E531" s="141">
        <v>16.600000000000001</v>
      </c>
      <c r="F531" s="136"/>
      <c r="G531" s="136"/>
      <c r="H531" s="138"/>
      <c r="I531" s="138"/>
      <c r="J531" s="138"/>
      <c r="K531" s="138"/>
      <c r="L531" s="138"/>
    </row>
    <row r="532" spans="1:12" outlineLevel="1" x14ac:dyDescent="0.2">
      <c r="A532" s="132"/>
      <c r="B532" s="133"/>
      <c r="C532" s="139" t="s">
        <v>552</v>
      </c>
      <c r="D532" s="140"/>
      <c r="E532" s="141"/>
      <c r="F532" s="136"/>
      <c r="G532" s="136"/>
      <c r="H532" s="138"/>
      <c r="I532" s="138"/>
      <c r="J532" s="138"/>
      <c r="K532" s="138"/>
      <c r="L532" s="138"/>
    </row>
    <row r="533" spans="1:12" outlineLevel="1" x14ac:dyDescent="0.2">
      <c r="A533" s="132"/>
      <c r="B533" s="133"/>
      <c r="C533" s="139" t="s">
        <v>408</v>
      </c>
      <c r="D533" s="140"/>
      <c r="E533" s="141"/>
      <c r="F533" s="136"/>
      <c r="G533" s="136"/>
      <c r="H533" s="138"/>
      <c r="I533" s="138"/>
      <c r="J533" s="138"/>
      <c r="K533" s="138"/>
      <c r="L533" s="138"/>
    </row>
    <row r="534" spans="1:12" outlineLevel="1" x14ac:dyDescent="0.2">
      <c r="A534" s="132"/>
      <c r="B534" s="133"/>
      <c r="C534" s="139" t="s">
        <v>553</v>
      </c>
      <c r="D534" s="140"/>
      <c r="E534" s="141">
        <v>11.6</v>
      </c>
      <c r="F534" s="136"/>
      <c r="G534" s="136"/>
      <c r="H534" s="138"/>
      <c r="I534" s="138"/>
      <c r="J534" s="138"/>
      <c r="K534" s="138"/>
      <c r="L534" s="138"/>
    </row>
    <row r="535" spans="1:12" outlineLevel="1" x14ac:dyDescent="0.2">
      <c r="A535" s="132">
        <v>58</v>
      </c>
      <c r="B535" s="133" t="s">
        <v>556</v>
      </c>
      <c r="C535" s="134" t="s">
        <v>557</v>
      </c>
      <c r="D535" s="135" t="s">
        <v>374</v>
      </c>
      <c r="E535" s="136">
        <v>52</v>
      </c>
      <c r="F535" s="1202"/>
      <c r="G535" s="136">
        <f>ROUND(E535*F535,2)</f>
        <v>0</v>
      </c>
      <c r="H535" s="138"/>
      <c r="I535" s="138"/>
      <c r="J535" s="138"/>
      <c r="K535" s="138"/>
      <c r="L535" s="138"/>
    </row>
    <row r="536" spans="1:12" outlineLevel="1" x14ac:dyDescent="0.2">
      <c r="A536" s="132"/>
      <c r="B536" s="133"/>
      <c r="C536" s="139" t="s">
        <v>185</v>
      </c>
      <c r="D536" s="140"/>
      <c r="E536" s="141"/>
      <c r="F536" s="136"/>
      <c r="G536" s="136"/>
      <c r="H536" s="138"/>
      <c r="I536" s="138"/>
      <c r="J536" s="138"/>
      <c r="K536" s="138"/>
      <c r="L536" s="138"/>
    </row>
    <row r="537" spans="1:12" outlineLevel="1" x14ac:dyDescent="0.2">
      <c r="A537" s="132"/>
      <c r="B537" s="133"/>
      <c r="C537" s="139" t="s">
        <v>558</v>
      </c>
      <c r="D537" s="140"/>
      <c r="E537" s="141">
        <v>27</v>
      </c>
      <c r="F537" s="136"/>
      <c r="G537" s="136"/>
      <c r="H537" s="138"/>
      <c r="I537" s="138"/>
      <c r="J537" s="138"/>
      <c r="K537" s="138"/>
      <c r="L537" s="138"/>
    </row>
    <row r="538" spans="1:12" outlineLevel="1" x14ac:dyDescent="0.2">
      <c r="A538" s="132"/>
      <c r="B538" s="133"/>
      <c r="C538" s="139" t="s">
        <v>559</v>
      </c>
      <c r="D538" s="140"/>
      <c r="E538" s="141">
        <v>11</v>
      </c>
      <c r="F538" s="136"/>
      <c r="G538" s="136"/>
      <c r="H538" s="138"/>
      <c r="I538" s="138"/>
      <c r="J538" s="138"/>
      <c r="K538" s="138"/>
      <c r="L538" s="138"/>
    </row>
    <row r="539" spans="1:12" outlineLevel="1" x14ac:dyDescent="0.2">
      <c r="A539" s="132"/>
      <c r="B539" s="133"/>
      <c r="C539" s="139" t="s">
        <v>560</v>
      </c>
      <c r="D539" s="140"/>
      <c r="E539" s="141">
        <v>14</v>
      </c>
      <c r="F539" s="136"/>
      <c r="G539" s="136"/>
      <c r="H539" s="138"/>
      <c r="I539" s="138"/>
      <c r="J539" s="138"/>
      <c r="K539" s="138"/>
      <c r="L539" s="138"/>
    </row>
    <row r="540" spans="1:12" outlineLevel="1" x14ac:dyDescent="0.2">
      <c r="A540" s="132">
        <v>59</v>
      </c>
      <c r="B540" s="133" t="s">
        <v>561</v>
      </c>
      <c r="C540" s="134" t="s">
        <v>562</v>
      </c>
      <c r="D540" s="135" t="s">
        <v>374</v>
      </c>
      <c r="E540" s="136">
        <v>1</v>
      </c>
      <c r="F540" s="1202"/>
      <c r="G540" s="136">
        <f>ROUND(E540*F540,2)</f>
        <v>0</v>
      </c>
      <c r="H540" s="138"/>
      <c r="I540" s="138"/>
      <c r="J540" s="138"/>
      <c r="K540" s="138"/>
      <c r="L540" s="138"/>
    </row>
    <row r="541" spans="1:12" outlineLevel="1" x14ac:dyDescent="0.2">
      <c r="A541" s="132"/>
      <c r="B541" s="133"/>
      <c r="C541" s="139" t="s">
        <v>185</v>
      </c>
      <c r="D541" s="140"/>
      <c r="E541" s="141"/>
      <c r="F541" s="136"/>
      <c r="G541" s="136"/>
      <c r="H541" s="138"/>
      <c r="I541" s="138"/>
      <c r="J541" s="138"/>
      <c r="K541" s="138"/>
      <c r="L541" s="138"/>
    </row>
    <row r="542" spans="1:12" outlineLevel="1" x14ac:dyDescent="0.2">
      <c r="A542" s="132"/>
      <c r="B542" s="133"/>
      <c r="C542" s="139" t="s">
        <v>563</v>
      </c>
      <c r="D542" s="140"/>
      <c r="E542" s="141">
        <v>1</v>
      </c>
      <c r="F542" s="136"/>
      <c r="G542" s="136"/>
      <c r="H542" s="138"/>
      <c r="I542" s="138"/>
      <c r="J542" s="138"/>
      <c r="K542" s="138"/>
      <c r="L542" s="138"/>
    </row>
    <row r="543" spans="1:12" outlineLevel="1" x14ac:dyDescent="0.2">
      <c r="A543" s="132"/>
      <c r="B543" s="133"/>
      <c r="C543" s="139" t="s">
        <v>424</v>
      </c>
      <c r="D543" s="140"/>
      <c r="E543" s="141"/>
      <c r="F543" s="136"/>
      <c r="G543" s="136"/>
      <c r="H543" s="138"/>
      <c r="I543" s="138"/>
      <c r="J543" s="138"/>
      <c r="K543" s="138"/>
      <c r="L543" s="138"/>
    </row>
    <row r="544" spans="1:12" outlineLevel="1" x14ac:dyDescent="0.2">
      <c r="A544" s="132"/>
      <c r="B544" s="133"/>
      <c r="C544" s="139" t="s">
        <v>408</v>
      </c>
      <c r="D544" s="140"/>
      <c r="E544" s="141"/>
      <c r="F544" s="136"/>
      <c r="G544" s="136"/>
      <c r="H544" s="138"/>
      <c r="I544" s="138"/>
      <c r="J544" s="138"/>
      <c r="K544" s="138"/>
      <c r="L544" s="138"/>
    </row>
    <row r="545" spans="1:12" outlineLevel="1" x14ac:dyDescent="0.2">
      <c r="A545" s="132">
        <v>60</v>
      </c>
      <c r="B545" s="133" t="s">
        <v>564</v>
      </c>
      <c r="C545" s="134" t="s">
        <v>565</v>
      </c>
      <c r="D545" s="135" t="s">
        <v>374</v>
      </c>
      <c r="E545" s="136">
        <v>51</v>
      </c>
      <c r="F545" s="1202"/>
      <c r="G545" s="136">
        <f>ROUND(E545*F545,2)</f>
        <v>0</v>
      </c>
      <c r="H545" s="138"/>
      <c r="I545" s="138"/>
      <c r="J545" s="138"/>
      <c r="K545" s="138"/>
      <c r="L545" s="138"/>
    </row>
    <row r="546" spans="1:12" outlineLevel="1" x14ac:dyDescent="0.2">
      <c r="A546" s="132"/>
      <c r="B546" s="133"/>
      <c r="C546" s="139" t="s">
        <v>185</v>
      </c>
      <c r="D546" s="140"/>
      <c r="E546" s="141"/>
      <c r="F546" s="136"/>
      <c r="G546" s="136"/>
      <c r="H546" s="138"/>
      <c r="I546" s="138"/>
      <c r="J546" s="138"/>
      <c r="K546" s="138"/>
      <c r="L546" s="138"/>
    </row>
    <row r="547" spans="1:12" outlineLevel="1" x14ac:dyDescent="0.2">
      <c r="A547" s="132"/>
      <c r="B547" s="133"/>
      <c r="C547" s="139" t="s">
        <v>566</v>
      </c>
      <c r="D547" s="140"/>
      <c r="E547" s="141">
        <v>20</v>
      </c>
      <c r="F547" s="136"/>
      <c r="G547" s="136"/>
      <c r="H547" s="138"/>
      <c r="I547" s="138"/>
      <c r="J547" s="138"/>
      <c r="K547" s="138"/>
      <c r="L547" s="138"/>
    </row>
    <row r="548" spans="1:12" outlineLevel="1" x14ac:dyDescent="0.2">
      <c r="A548" s="132"/>
      <c r="B548" s="133"/>
      <c r="C548" s="139" t="s">
        <v>567</v>
      </c>
      <c r="D548" s="140"/>
      <c r="E548" s="141">
        <v>25</v>
      </c>
      <c r="F548" s="136"/>
      <c r="G548" s="136"/>
      <c r="H548" s="138"/>
      <c r="I548" s="138"/>
      <c r="J548" s="138"/>
      <c r="K548" s="138"/>
      <c r="L548" s="138"/>
    </row>
    <row r="549" spans="1:12" outlineLevel="1" x14ac:dyDescent="0.2">
      <c r="A549" s="132"/>
      <c r="B549" s="133"/>
      <c r="C549" s="139" t="s">
        <v>568</v>
      </c>
      <c r="D549" s="140"/>
      <c r="E549" s="141">
        <v>6</v>
      </c>
      <c r="F549" s="136"/>
      <c r="G549" s="136"/>
      <c r="H549" s="138"/>
      <c r="I549" s="138"/>
      <c r="J549" s="138"/>
      <c r="K549" s="138"/>
      <c r="L549" s="138"/>
    </row>
    <row r="550" spans="1:12" outlineLevel="1" x14ac:dyDescent="0.2">
      <c r="A550" s="132">
        <v>61</v>
      </c>
      <c r="B550" s="133" t="s">
        <v>569</v>
      </c>
      <c r="C550" s="134" t="s">
        <v>570</v>
      </c>
      <c r="D550" s="135" t="s">
        <v>374</v>
      </c>
      <c r="E550" s="136">
        <v>54</v>
      </c>
      <c r="F550" s="1202"/>
      <c r="G550" s="136">
        <f>ROUND(E550*F550,2)</f>
        <v>0</v>
      </c>
      <c r="H550" s="138"/>
      <c r="I550" s="138"/>
      <c r="J550" s="138"/>
      <c r="K550" s="138"/>
      <c r="L550" s="138"/>
    </row>
    <row r="551" spans="1:12" outlineLevel="1" x14ac:dyDescent="0.2">
      <c r="A551" s="132"/>
      <c r="B551" s="133"/>
      <c r="C551" s="139" t="s">
        <v>185</v>
      </c>
      <c r="D551" s="140"/>
      <c r="E551" s="141"/>
      <c r="F551" s="136"/>
      <c r="G551" s="136"/>
      <c r="H551" s="138"/>
      <c r="I551" s="138"/>
      <c r="J551" s="138"/>
      <c r="K551" s="138"/>
      <c r="L551" s="138"/>
    </row>
    <row r="552" spans="1:12" outlineLevel="1" x14ac:dyDescent="0.2">
      <c r="A552" s="132"/>
      <c r="B552" s="133"/>
      <c r="C552" s="139" t="s">
        <v>566</v>
      </c>
      <c r="D552" s="140"/>
      <c r="E552" s="141">
        <v>20</v>
      </c>
      <c r="F552" s="136"/>
      <c r="G552" s="136"/>
      <c r="H552" s="138"/>
      <c r="I552" s="138"/>
      <c r="J552" s="138"/>
      <c r="K552" s="138"/>
      <c r="L552" s="138"/>
    </row>
    <row r="553" spans="1:12" outlineLevel="1" x14ac:dyDescent="0.2">
      <c r="A553" s="132"/>
      <c r="B553" s="133"/>
      <c r="C553" s="139" t="s">
        <v>571</v>
      </c>
      <c r="D553" s="140"/>
      <c r="E553" s="141">
        <v>18</v>
      </c>
      <c r="F553" s="136"/>
      <c r="G553" s="136"/>
      <c r="H553" s="138"/>
      <c r="I553" s="138"/>
      <c r="J553" s="138"/>
      <c r="K553" s="138"/>
      <c r="L553" s="138"/>
    </row>
    <row r="554" spans="1:12" outlineLevel="1" x14ac:dyDescent="0.2">
      <c r="A554" s="132"/>
      <c r="B554" s="133"/>
      <c r="C554" s="139" t="s">
        <v>572</v>
      </c>
      <c r="D554" s="140"/>
      <c r="E554" s="141">
        <v>16</v>
      </c>
      <c r="F554" s="136"/>
      <c r="G554" s="136"/>
      <c r="H554" s="138"/>
      <c r="I554" s="138"/>
      <c r="J554" s="138"/>
      <c r="K554" s="138"/>
      <c r="L554" s="138"/>
    </row>
    <row r="555" spans="1:12" outlineLevel="1" x14ac:dyDescent="0.2">
      <c r="A555" s="132">
        <v>62</v>
      </c>
      <c r="B555" s="133" t="s">
        <v>573</v>
      </c>
      <c r="C555" s="134" t="s">
        <v>574</v>
      </c>
      <c r="D555" s="135" t="s">
        <v>374</v>
      </c>
      <c r="E555" s="136">
        <v>245</v>
      </c>
      <c r="F555" s="1202"/>
      <c r="G555" s="136">
        <f>ROUND(E555*F555,2)</f>
        <v>0</v>
      </c>
      <c r="H555" s="138"/>
      <c r="I555" s="138"/>
      <c r="J555" s="138"/>
      <c r="K555" s="138"/>
      <c r="L555" s="138"/>
    </row>
    <row r="556" spans="1:12" outlineLevel="1" x14ac:dyDescent="0.2">
      <c r="A556" s="132"/>
      <c r="B556" s="133"/>
      <c r="C556" s="139" t="s">
        <v>185</v>
      </c>
      <c r="D556" s="140"/>
      <c r="E556" s="141"/>
      <c r="F556" s="136"/>
      <c r="G556" s="136"/>
      <c r="H556" s="138"/>
      <c r="I556" s="138"/>
      <c r="J556" s="138"/>
      <c r="K556" s="138"/>
      <c r="L556" s="138"/>
    </row>
    <row r="557" spans="1:12" outlineLevel="1" x14ac:dyDescent="0.2">
      <c r="A557" s="132"/>
      <c r="B557" s="133"/>
      <c r="C557" s="139" t="s">
        <v>575</v>
      </c>
      <c r="D557" s="140"/>
      <c r="E557" s="141">
        <v>80</v>
      </c>
      <c r="F557" s="136"/>
      <c r="G557" s="136"/>
      <c r="H557" s="138"/>
      <c r="I557" s="138"/>
      <c r="J557" s="138"/>
      <c r="K557" s="138"/>
      <c r="L557" s="138"/>
    </row>
    <row r="558" spans="1:12" outlineLevel="1" x14ac:dyDescent="0.2">
      <c r="A558" s="132"/>
      <c r="B558" s="133"/>
      <c r="C558" s="139" t="s">
        <v>576</v>
      </c>
      <c r="D558" s="140"/>
      <c r="E558" s="141">
        <v>59</v>
      </c>
      <c r="F558" s="136"/>
      <c r="G558" s="136"/>
      <c r="H558" s="138"/>
      <c r="I558" s="138"/>
      <c r="J558" s="138"/>
      <c r="K558" s="138"/>
      <c r="L558" s="138"/>
    </row>
    <row r="559" spans="1:12" outlineLevel="1" x14ac:dyDescent="0.2">
      <c r="A559" s="132"/>
      <c r="B559" s="133"/>
      <c r="C559" s="139" t="s">
        <v>577</v>
      </c>
      <c r="D559" s="140"/>
      <c r="E559" s="141">
        <v>106</v>
      </c>
      <c r="F559" s="136"/>
      <c r="G559" s="136"/>
      <c r="H559" s="138"/>
      <c r="I559" s="138"/>
      <c r="J559" s="138"/>
      <c r="K559" s="138"/>
      <c r="L559" s="138"/>
    </row>
    <row r="560" spans="1:12" outlineLevel="1" x14ac:dyDescent="0.2">
      <c r="A560" s="132">
        <v>63</v>
      </c>
      <c r="B560" s="133" t="s">
        <v>578</v>
      </c>
      <c r="C560" s="134" t="s">
        <v>579</v>
      </c>
      <c r="D560" s="135" t="s">
        <v>374</v>
      </c>
      <c r="E560" s="136">
        <v>48</v>
      </c>
      <c r="F560" s="1202"/>
      <c r="G560" s="136">
        <f>ROUND(E560*F560,2)</f>
        <v>0</v>
      </c>
      <c r="H560" s="138"/>
      <c r="I560" s="138"/>
      <c r="J560" s="138"/>
      <c r="K560" s="138"/>
      <c r="L560" s="138"/>
    </row>
    <row r="561" spans="1:12" outlineLevel="1" x14ac:dyDescent="0.2">
      <c r="A561" s="132"/>
      <c r="B561" s="133"/>
      <c r="C561" s="139" t="s">
        <v>185</v>
      </c>
      <c r="D561" s="140"/>
      <c r="E561" s="141"/>
      <c r="F561" s="136"/>
      <c r="G561" s="136"/>
      <c r="H561" s="138"/>
      <c r="I561" s="138"/>
      <c r="J561" s="138"/>
      <c r="K561" s="138"/>
      <c r="L561" s="138"/>
    </row>
    <row r="562" spans="1:12" outlineLevel="1" x14ac:dyDescent="0.2">
      <c r="A562" s="132"/>
      <c r="B562" s="133"/>
      <c r="C562" s="139" t="s">
        <v>580</v>
      </c>
      <c r="D562" s="140"/>
      <c r="E562" s="141">
        <v>4</v>
      </c>
      <c r="F562" s="136"/>
      <c r="G562" s="136"/>
      <c r="H562" s="138"/>
      <c r="I562" s="138"/>
      <c r="J562" s="138"/>
      <c r="K562" s="138"/>
      <c r="L562" s="138"/>
    </row>
    <row r="563" spans="1:12" outlineLevel="1" x14ac:dyDescent="0.2">
      <c r="A563" s="132"/>
      <c r="B563" s="133"/>
      <c r="C563" s="139" t="s">
        <v>424</v>
      </c>
      <c r="D563" s="140"/>
      <c r="E563" s="141"/>
      <c r="F563" s="136"/>
      <c r="G563" s="136"/>
      <c r="H563" s="138"/>
      <c r="I563" s="138"/>
      <c r="J563" s="138"/>
      <c r="K563" s="138"/>
      <c r="L563" s="138"/>
    </row>
    <row r="564" spans="1:12" outlineLevel="1" x14ac:dyDescent="0.2">
      <c r="A564" s="132"/>
      <c r="B564" s="133"/>
      <c r="C564" s="139" t="s">
        <v>581</v>
      </c>
      <c r="D564" s="140"/>
      <c r="E564" s="141">
        <v>44</v>
      </c>
      <c r="F564" s="136"/>
      <c r="G564" s="136"/>
      <c r="H564" s="138"/>
      <c r="I564" s="138"/>
      <c r="J564" s="138"/>
      <c r="K564" s="138"/>
      <c r="L564" s="138"/>
    </row>
    <row r="565" spans="1:12" outlineLevel="1" x14ac:dyDescent="0.2">
      <c r="A565" s="132">
        <v>64</v>
      </c>
      <c r="B565" s="133" t="s">
        <v>582</v>
      </c>
      <c r="C565" s="134" t="s">
        <v>583</v>
      </c>
      <c r="D565" s="135" t="s">
        <v>374</v>
      </c>
      <c r="E565" s="136">
        <v>12</v>
      </c>
      <c r="F565" s="1202"/>
      <c r="G565" s="136">
        <f>ROUND(E565*F565,2)</f>
        <v>0</v>
      </c>
      <c r="H565" s="138"/>
      <c r="I565" s="138"/>
      <c r="J565" s="138"/>
      <c r="K565" s="138"/>
      <c r="L565" s="138"/>
    </row>
    <row r="566" spans="1:12" outlineLevel="1" x14ac:dyDescent="0.2">
      <c r="A566" s="132"/>
      <c r="B566" s="133"/>
      <c r="C566" s="139" t="s">
        <v>185</v>
      </c>
      <c r="D566" s="140"/>
      <c r="E566" s="141"/>
      <c r="F566" s="136"/>
      <c r="G566" s="136"/>
      <c r="H566" s="138"/>
      <c r="I566" s="138"/>
      <c r="J566" s="138"/>
      <c r="K566" s="138"/>
      <c r="L566" s="138"/>
    </row>
    <row r="567" spans="1:12" outlineLevel="1" x14ac:dyDescent="0.2">
      <c r="A567" s="132"/>
      <c r="B567" s="133"/>
      <c r="C567" s="139" t="s">
        <v>414</v>
      </c>
      <c r="D567" s="140"/>
      <c r="E567" s="141"/>
      <c r="F567" s="136"/>
      <c r="G567" s="136"/>
      <c r="H567" s="138"/>
      <c r="I567" s="138"/>
      <c r="J567" s="138"/>
      <c r="K567" s="138"/>
      <c r="L567" s="138"/>
    </row>
    <row r="568" spans="1:12" outlineLevel="1" x14ac:dyDescent="0.2">
      <c r="A568" s="132"/>
      <c r="B568" s="133"/>
      <c r="C568" s="139" t="s">
        <v>584</v>
      </c>
      <c r="D568" s="140"/>
      <c r="E568" s="141">
        <v>4</v>
      </c>
      <c r="F568" s="136"/>
      <c r="G568" s="136"/>
      <c r="H568" s="138"/>
      <c r="I568" s="138"/>
      <c r="J568" s="138"/>
      <c r="K568" s="138"/>
      <c r="L568" s="138"/>
    </row>
    <row r="569" spans="1:12" outlineLevel="1" x14ac:dyDescent="0.2">
      <c r="A569" s="132"/>
      <c r="B569" s="133"/>
      <c r="C569" s="139" t="s">
        <v>585</v>
      </c>
      <c r="D569" s="140"/>
      <c r="E569" s="141">
        <v>8</v>
      </c>
      <c r="F569" s="136"/>
      <c r="G569" s="136"/>
      <c r="H569" s="138"/>
      <c r="I569" s="138"/>
      <c r="J569" s="138"/>
      <c r="K569" s="138"/>
      <c r="L569" s="138"/>
    </row>
    <row r="570" spans="1:12" outlineLevel="1" x14ac:dyDescent="0.2">
      <c r="A570" s="132">
        <v>65</v>
      </c>
      <c r="B570" s="133" t="s">
        <v>586</v>
      </c>
      <c r="C570" s="134" t="s">
        <v>587</v>
      </c>
      <c r="D570" s="135" t="s">
        <v>374</v>
      </c>
      <c r="E570" s="136">
        <v>80</v>
      </c>
      <c r="F570" s="1202"/>
      <c r="G570" s="136">
        <f>ROUND(E570*F570,2)</f>
        <v>0</v>
      </c>
      <c r="H570" s="138"/>
      <c r="I570" s="138"/>
      <c r="J570" s="138"/>
      <c r="K570" s="138"/>
      <c r="L570" s="138"/>
    </row>
    <row r="571" spans="1:12" outlineLevel="1" x14ac:dyDescent="0.2">
      <c r="A571" s="132"/>
      <c r="B571" s="133"/>
      <c r="C571" s="139" t="s">
        <v>185</v>
      </c>
      <c r="D571" s="140"/>
      <c r="E571" s="141"/>
      <c r="F571" s="136"/>
      <c r="G571" s="136"/>
      <c r="H571" s="138"/>
      <c r="I571" s="138"/>
      <c r="J571" s="138"/>
      <c r="K571" s="138"/>
      <c r="L571" s="138"/>
    </row>
    <row r="572" spans="1:12" outlineLevel="1" x14ac:dyDescent="0.2">
      <c r="A572" s="132"/>
      <c r="B572" s="133"/>
      <c r="C572" s="139" t="s">
        <v>588</v>
      </c>
      <c r="D572" s="140"/>
      <c r="E572" s="141">
        <v>8</v>
      </c>
      <c r="F572" s="136"/>
      <c r="G572" s="136"/>
      <c r="H572" s="138"/>
      <c r="I572" s="138"/>
      <c r="J572" s="138"/>
      <c r="K572" s="138"/>
      <c r="L572" s="138"/>
    </row>
    <row r="573" spans="1:12" outlineLevel="1" x14ac:dyDescent="0.2">
      <c r="A573" s="132"/>
      <c r="B573" s="133"/>
      <c r="C573" s="139" t="s">
        <v>589</v>
      </c>
      <c r="D573" s="140"/>
      <c r="E573" s="141">
        <v>24</v>
      </c>
      <c r="F573" s="136"/>
      <c r="G573" s="136"/>
      <c r="H573" s="138"/>
      <c r="I573" s="138"/>
      <c r="J573" s="138"/>
      <c r="K573" s="138"/>
      <c r="L573" s="138"/>
    </row>
    <row r="574" spans="1:12" outlineLevel="1" x14ac:dyDescent="0.2">
      <c r="A574" s="132"/>
      <c r="B574" s="133"/>
      <c r="C574" s="139" t="s">
        <v>590</v>
      </c>
      <c r="D574" s="140"/>
      <c r="E574" s="141">
        <v>48</v>
      </c>
      <c r="F574" s="136"/>
      <c r="G574" s="136"/>
      <c r="H574" s="138"/>
      <c r="I574" s="138"/>
      <c r="J574" s="138"/>
      <c r="K574" s="138"/>
      <c r="L574" s="138"/>
    </row>
    <row r="575" spans="1:12" outlineLevel="1" x14ac:dyDescent="0.2">
      <c r="A575" s="132">
        <v>66</v>
      </c>
      <c r="B575" s="133" t="s">
        <v>591</v>
      </c>
      <c r="C575" s="134" t="s">
        <v>592</v>
      </c>
      <c r="D575" s="135" t="s">
        <v>374</v>
      </c>
      <c r="E575" s="136">
        <v>84</v>
      </c>
      <c r="F575" s="1202"/>
      <c r="G575" s="136">
        <f>ROUND(E575*F575,2)</f>
        <v>0</v>
      </c>
      <c r="H575" s="138"/>
      <c r="I575" s="138"/>
      <c r="J575" s="138"/>
      <c r="K575" s="138"/>
      <c r="L575" s="138"/>
    </row>
    <row r="576" spans="1:12" outlineLevel="1" x14ac:dyDescent="0.2">
      <c r="A576" s="132"/>
      <c r="B576" s="133"/>
      <c r="C576" s="139" t="s">
        <v>185</v>
      </c>
      <c r="D576" s="140"/>
      <c r="E576" s="141"/>
      <c r="F576" s="136"/>
      <c r="G576" s="136"/>
      <c r="H576" s="138"/>
      <c r="I576" s="138"/>
      <c r="J576" s="138"/>
      <c r="K576" s="138"/>
      <c r="L576" s="138"/>
    </row>
    <row r="577" spans="1:12" outlineLevel="1" x14ac:dyDescent="0.2">
      <c r="A577" s="132"/>
      <c r="B577" s="133"/>
      <c r="C577" s="139" t="s">
        <v>593</v>
      </c>
      <c r="D577" s="140"/>
      <c r="E577" s="141">
        <v>40</v>
      </c>
      <c r="F577" s="136"/>
      <c r="G577" s="136"/>
      <c r="H577" s="138"/>
      <c r="I577" s="138"/>
      <c r="J577" s="138"/>
      <c r="K577" s="138"/>
      <c r="L577" s="138"/>
    </row>
    <row r="578" spans="1:12" outlineLevel="1" x14ac:dyDescent="0.2">
      <c r="A578" s="132"/>
      <c r="B578" s="133"/>
      <c r="C578" s="139" t="s">
        <v>594</v>
      </c>
      <c r="D578" s="140"/>
      <c r="E578" s="141">
        <v>12</v>
      </c>
      <c r="F578" s="136"/>
      <c r="G578" s="136"/>
      <c r="H578" s="138"/>
      <c r="I578" s="138"/>
      <c r="J578" s="138"/>
      <c r="K578" s="138"/>
      <c r="L578" s="138"/>
    </row>
    <row r="579" spans="1:12" outlineLevel="1" x14ac:dyDescent="0.2">
      <c r="A579" s="132"/>
      <c r="B579" s="133"/>
      <c r="C579" s="139" t="s">
        <v>595</v>
      </c>
      <c r="D579" s="140"/>
      <c r="E579" s="141">
        <v>32</v>
      </c>
      <c r="F579" s="136"/>
      <c r="G579" s="136"/>
      <c r="H579" s="138"/>
      <c r="I579" s="138"/>
      <c r="J579" s="138"/>
      <c r="K579" s="138"/>
      <c r="L579" s="138"/>
    </row>
    <row r="580" spans="1:12" outlineLevel="1" x14ac:dyDescent="0.2">
      <c r="A580" s="132">
        <v>67</v>
      </c>
      <c r="B580" s="133" t="s">
        <v>596</v>
      </c>
      <c r="C580" s="134" t="s">
        <v>597</v>
      </c>
      <c r="D580" s="135" t="s">
        <v>374</v>
      </c>
      <c r="E580" s="136">
        <v>20</v>
      </c>
      <c r="F580" s="1202"/>
      <c r="G580" s="136">
        <f>ROUND(E580*F580,2)</f>
        <v>0</v>
      </c>
      <c r="H580" s="138"/>
      <c r="I580" s="138"/>
      <c r="J580" s="138"/>
      <c r="K580" s="138"/>
      <c r="L580" s="138"/>
    </row>
    <row r="581" spans="1:12" outlineLevel="1" x14ac:dyDescent="0.2">
      <c r="A581" s="132"/>
      <c r="B581" s="133"/>
      <c r="C581" s="139" t="s">
        <v>185</v>
      </c>
      <c r="D581" s="140"/>
      <c r="E581" s="141"/>
      <c r="F581" s="136"/>
      <c r="G581" s="136"/>
      <c r="H581" s="138"/>
      <c r="I581" s="138"/>
      <c r="J581" s="138"/>
      <c r="K581" s="138"/>
      <c r="L581" s="138"/>
    </row>
    <row r="582" spans="1:12" outlineLevel="1" x14ac:dyDescent="0.2">
      <c r="A582" s="132"/>
      <c r="B582" s="133"/>
      <c r="C582" s="139" t="s">
        <v>580</v>
      </c>
      <c r="D582" s="140"/>
      <c r="E582" s="141">
        <v>4</v>
      </c>
      <c r="F582" s="136"/>
      <c r="G582" s="136"/>
      <c r="H582" s="138"/>
      <c r="I582" s="138"/>
      <c r="J582" s="138"/>
      <c r="K582" s="138"/>
      <c r="L582" s="138"/>
    </row>
    <row r="583" spans="1:12" outlineLevel="1" x14ac:dyDescent="0.2">
      <c r="A583" s="132"/>
      <c r="B583" s="133"/>
      <c r="C583" s="139" t="s">
        <v>598</v>
      </c>
      <c r="D583" s="140"/>
      <c r="E583" s="141">
        <v>8</v>
      </c>
      <c r="F583" s="136"/>
      <c r="G583" s="136"/>
      <c r="H583" s="138"/>
      <c r="I583" s="138"/>
      <c r="J583" s="138"/>
      <c r="K583" s="138"/>
      <c r="L583" s="138"/>
    </row>
    <row r="584" spans="1:12" outlineLevel="1" x14ac:dyDescent="0.2">
      <c r="A584" s="132"/>
      <c r="B584" s="133"/>
      <c r="C584" s="139" t="s">
        <v>585</v>
      </c>
      <c r="D584" s="140"/>
      <c r="E584" s="141">
        <v>8</v>
      </c>
      <c r="F584" s="136"/>
      <c r="G584" s="136"/>
      <c r="H584" s="138"/>
      <c r="I584" s="138"/>
      <c r="J584" s="138"/>
      <c r="K584" s="138"/>
      <c r="L584" s="138"/>
    </row>
    <row r="585" spans="1:12" outlineLevel="1" x14ac:dyDescent="0.2">
      <c r="A585" s="132">
        <v>68</v>
      </c>
      <c r="B585" s="133" t="s">
        <v>599</v>
      </c>
      <c r="C585" s="134" t="s">
        <v>600</v>
      </c>
      <c r="D585" s="135" t="s">
        <v>374</v>
      </c>
      <c r="E585" s="136">
        <v>40</v>
      </c>
      <c r="F585" s="1202"/>
      <c r="G585" s="136">
        <f>ROUND(E585*F585,2)</f>
        <v>0</v>
      </c>
      <c r="H585" s="138"/>
      <c r="I585" s="138"/>
      <c r="J585" s="138"/>
      <c r="K585" s="138"/>
      <c r="L585" s="138"/>
    </row>
    <row r="586" spans="1:12" outlineLevel="1" x14ac:dyDescent="0.2">
      <c r="A586" s="132"/>
      <c r="B586" s="133"/>
      <c r="C586" s="139" t="s">
        <v>185</v>
      </c>
      <c r="D586" s="140"/>
      <c r="E586" s="141"/>
      <c r="F586" s="136"/>
      <c r="G586" s="136"/>
      <c r="H586" s="138"/>
      <c r="I586" s="138"/>
      <c r="J586" s="138"/>
      <c r="K586" s="138"/>
      <c r="L586" s="138"/>
    </row>
    <row r="587" spans="1:12" outlineLevel="1" x14ac:dyDescent="0.2">
      <c r="A587" s="132"/>
      <c r="B587" s="133"/>
      <c r="C587" s="139" t="s">
        <v>601</v>
      </c>
      <c r="D587" s="140"/>
      <c r="E587" s="141">
        <v>12</v>
      </c>
      <c r="F587" s="136"/>
      <c r="G587" s="136"/>
      <c r="H587" s="138"/>
      <c r="I587" s="138"/>
      <c r="J587" s="138"/>
      <c r="K587" s="138"/>
      <c r="L587" s="138"/>
    </row>
    <row r="588" spans="1:12" outlineLevel="1" x14ac:dyDescent="0.2">
      <c r="A588" s="132"/>
      <c r="B588" s="133"/>
      <c r="C588" s="139" t="s">
        <v>594</v>
      </c>
      <c r="D588" s="140"/>
      <c r="E588" s="141">
        <v>12</v>
      </c>
      <c r="F588" s="136"/>
      <c r="G588" s="136"/>
      <c r="H588" s="138"/>
      <c r="I588" s="138"/>
      <c r="J588" s="138"/>
      <c r="K588" s="138"/>
      <c r="L588" s="138"/>
    </row>
    <row r="589" spans="1:12" outlineLevel="1" x14ac:dyDescent="0.2">
      <c r="A589" s="132"/>
      <c r="B589" s="133"/>
      <c r="C589" s="139" t="s">
        <v>572</v>
      </c>
      <c r="D589" s="140"/>
      <c r="E589" s="141">
        <v>16</v>
      </c>
      <c r="F589" s="136"/>
      <c r="G589" s="136"/>
      <c r="H589" s="138"/>
      <c r="I589" s="138"/>
      <c r="J589" s="138"/>
      <c r="K589" s="138"/>
      <c r="L589" s="138"/>
    </row>
    <row r="590" spans="1:12" outlineLevel="1" x14ac:dyDescent="0.2">
      <c r="A590" s="132">
        <v>69</v>
      </c>
      <c r="B590" s="133" t="s">
        <v>602</v>
      </c>
      <c r="C590" s="134" t="s">
        <v>603</v>
      </c>
      <c r="D590" s="135" t="s">
        <v>374</v>
      </c>
      <c r="E590" s="136">
        <v>72</v>
      </c>
      <c r="F590" s="1202"/>
      <c r="G590" s="136">
        <f>ROUND(E590*F590,2)</f>
        <v>0</v>
      </c>
      <c r="H590" s="138"/>
      <c r="I590" s="138"/>
      <c r="J590" s="138"/>
      <c r="K590" s="138"/>
      <c r="L590" s="138"/>
    </row>
    <row r="591" spans="1:12" outlineLevel="1" x14ac:dyDescent="0.2">
      <c r="A591" s="132"/>
      <c r="B591" s="133"/>
      <c r="C591" s="139" t="s">
        <v>185</v>
      </c>
      <c r="D591" s="140"/>
      <c r="E591" s="141"/>
      <c r="F591" s="136"/>
      <c r="G591" s="136"/>
      <c r="H591" s="138"/>
      <c r="I591" s="138"/>
      <c r="J591" s="138"/>
      <c r="K591" s="138"/>
      <c r="L591" s="138"/>
    </row>
    <row r="592" spans="1:12" outlineLevel="1" x14ac:dyDescent="0.2">
      <c r="A592" s="132"/>
      <c r="B592" s="133"/>
      <c r="C592" s="139" t="s">
        <v>604</v>
      </c>
      <c r="D592" s="140"/>
      <c r="E592" s="141">
        <v>16</v>
      </c>
      <c r="F592" s="136"/>
      <c r="G592" s="136"/>
      <c r="H592" s="138"/>
      <c r="I592" s="138"/>
      <c r="J592" s="138"/>
      <c r="K592" s="138"/>
      <c r="L592" s="138"/>
    </row>
    <row r="593" spans="1:12" outlineLevel="1" x14ac:dyDescent="0.2">
      <c r="A593" s="132"/>
      <c r="B593" s="133"/>
      <c r="C593" s="139" t="s">
        <v>589</v>
      </c>
      <c r="D593" s="140"/>
      <c r="E593" s="141">
        <v>24</v>
      </c>
      <c r="F593" s="136"/>
      <c r="G593" s="136"/>
      <c r="H593" s="138"/>
      <c r="I593" s="138"/>
      <c r="J593" s="138"/>
      <c r="K593" s="138"/>
      <c r="L593" s="138"/>
    </row>
    <row r="594" spans="1:12" outlineLevel="1" x14ac:dyDescent="0.2">
      <c r="A594" s="132"/>
      <c r="B594" s="133"/>
      <c r="C594" s="139" t="s">
        <v>595</v>
      </c>
      <c r="D594" s="140"/>
      <c r="E594" s="141">
        <v>32</v>
      </c>
      <c r="F594" s="136"/>
      <c r="G594" s="136"/>
      <c r="H594" s="138"/>
      <c r="I594" s="138"/>
      <c r="J594" s="138"/>
      <c r="K594" s="138"/>
      <c r="L594" s="138"/>
    </row>
    <row r="595" spans="1:12" outlineLevel="1" x14ac:dyDescent="0.2">
      <c r="A595" s="132">
        <v>70</v>
      </c>
      <c r="B595" s="133" t="s">
        <v>605</v>
      </c>
      <c r="C595" s="134" t="s">
        <v>606</v>
      </c>
      <c r="D595" s="135" t="s">
        <v>130</v>
      </c>
      <c r="E595" s="136">
        <v>8.0560500000000008</v>
      </c>
      <c r="F595" s="1202"/>
      <c r="G595" s="136">
        <f>ROUND(E595*F595,2)</f>
        <v>0</v>
      </c>
      <c r="H595" s="138"/>
      <c r="I595" s="138"/>
      <c r="J595" s="138"/>
      <c r="K595" s="138"/>
      <c r="L595" s="138"/>
    </row>
    <row r="596" spans="1:12" outlineLevel="1" x14ac:dyDescent="0.2">
      <c r="A596" s="132"/>
      <c r="B596" s="133"/>
      <c r="C596" s="139" t="s">
        <v>607</v>
      </c>
      <c r="D596" s="140"/>
      <c r="E596" s="141"/>
      <c r="F596" s="136"/>
      <c r="G596" s="136"/>
      <c r="H596" s="138"/>
      <c r="I596" s="138"/>
      <c r="J596" s="138"/>
      <c r="K596" s="138"/>
      <c r="L596" s="138"/>
    </row>
    <row r="597" spans="1:12" outlineLevel="1" x14ac:dyDescent="0.2">
      <c r="A597" s="132"/>
      <c r="B597" s="133"/>
      <c r="C597" s="147" t="s">
        <v>272</v>
      </c>
      <c r="D597" s="148"/>
      <c r="E597" s="149"/>
      <c r="F597" s="136"/>
      <c r="G597" s="136"/>
      <c r="H597" s="138"/>
      <c r="I597" s="138"/>
      <c r="J597" s="138"/>
      <c r="K597" s="138"/>
      <c r="L597" s="138"/>
    </row>
    <row r="598" spans="1:12" outlineLevel="1" x14ac:dyDescent="0.2">
      <c r="A598" s="132"/>
      <c r="B598" s="133"/>
      <c r="C598" s="150" t="s">
        <v>608</v>
      </c>
      <c r="D598" s="148"/>
      <c r="E598" s="149">
        <v>25.2</v>
      </c>
      <c r="F598" s="136"/>
      <c r="G598" s="136"/>
      <c r="H598" s="138"/>
      <c r="I598" s="138"/>
      <c r="J598" s="138"/>
      <c r="K598" s="138"/>
      <c r="L598" s="138"/>
    </row>
    <row r="599" spans="1:12" outlineLevel="1" x14ac:dyDescent="0.2">
      <c r="A599" s="132"/>
      <c r="B599" s="133"/>
      <c r="C599" s="150" t="s">
        <v>609</v>
      </c>
      <c r="D599" s="148"/>
      <c r="E599" s="149">
        <v>281.10000000000002</v>
      </c>
      <c r="F599" s="136"/>
      <c r="G599" s="136"/>
      <c r="H599" s="138"/>
      <c r="I599" s="138"/>
      <c r="J599" s="138"/>
      <c r="K599" s="138"/>
      <c r="L599" s="138"/>
    </row>
    <row r="600" spans="1:12" outlineLevel="1" x14ac:dyDescent="0.2">
      <c r="A600" s="132"/>
      <c r="B600" s="133"/>
      <c r="C600" s="150" t="s">
        <v>610</v>
      </c>
      <c r="D600" s="148"/>
      <c r="E600" s="149">
        <v>318.2</v>
      </c>
      <c r="F600" s="136"/>
      <c r="G600" s="136"/>
      <c r="H600" s="138"/>
      <c r="I600" s="138"/>
      <c r="J600" s="138"/>
      <c r="K600" s="138"/>
      <c r="L600" s="138"/>
    </row>
    <row r="601" spans="1:12" outlineLevel="1" x14ac:dyDescent="0.2">
      <c r="A601" s="132"/>
      <c r="B601" s="133"/>
      <c r="C601" s="150" t="s">
        <v>611</v>
      </c>
      <c r="D601" s="148"/>
      <c r="E601" s="149"/>
      <c r="F601" s="136"/>
      <c r="G601" s="136"/>
      <c r="H601" s="138"/>
      <c r="I601" s="138"/>
      <c r="J601" s="138"/>
      <c r="K601" s="138"/>
      <c r="L601" s="138"/>
    </row>
    <row r="602" spans="1:12" outlineLevel="1" x14ac:dyDescent="0.2">
      <c r="A602" s="132"/>
      <c r="B602" s="133"/>
      <c r="C602" s="147" t="s">
        <v>276</v>
      </c>
      <c r="D602" s="148"/>
      <c r="E602" s="149"/>
      <c r="F602" s="136"/>
      <c r="G602" s="136"/>
      <c r="H602" s="138"/>
      <c r="I602" s="138"/>
      <c r="J602" s="138"/>
      <c r="K602" s="138"/>
      <c r="L602" s="138"/>
    </row>
    <row r="603" spans="1:12" outlineLevel="1" x14ac:dyDescent="0.2">
      <c r="A603" s="132"/>
      <c r="B603" s="133"/>
      <c r="C603" s="139" t="s">
        <v>612</v>
      </c>
      <c r="D603" s="140"/>
      <c r="E603" s="141">
        <v>8.0560500000000008</v>
      </c>
      <c r="F603" s="136"/>
      <c r="G603" s="136"/>
      <c r="H603" s="138"/>
      <c r="I603" s="138"/>
      <c r="J603" s="138"/>
      <c r="K603" s="138"/>
      <c r="L603" s="138"/>
    </row>
    <row r="604" spans="1:12" outlineLevel="1" x14ac:dyDescent="0.2">
      <c r="A604" s="132">
        <v>71</v>
      </c>
      <c r="B604" s="133" t="s">
        <v>613</v>
      </c>
      <c r="C604" s="134" t="s">
        <v>614</v>
      </c>
      <c r="D604" s="135" t="s">
        <v>130</v>
      </c>
      <c r="E604" s="1324">
        <v>0.72</v>
      </c>
      <c r="F604" s="1202"/>
      <c r="G604" s="136">
        <f>ROUND(E604*F604,2)</f>
        <v>0</v>
      </c>
      <c r="H604" s="138"/>
      <c r="I604" s="138"/>
      <c r="J604" s="138"/>
      <c r="K604" s="138"/>
      <c r="L604" s="138"/>
    </row>
    <row r="605" spans="1:12" outlineLevel="1" x14ac:dyDescent="0.2">
      <c r="A605" s="132"/>
      <c r="B605" s="133"/>
      <c r="C605" s="139" t="s">
        <v>615</v>
      </c>
      <c r="D605" s="140"/>
      <c r="E605" s="141"/>
      <c r="F605" s="136"/>
      <c r="G605" s="136"/>
      <c r="H605" s="138"/>
      <c r="I605" s="138"/>
      <c r="J605" s="138"/>
      <c r="K605" s="138"/>
      <c r="L605" s="138"/>
    </row>
    <row r="606" spans="1:12" outlineLevel="1" x14ac:dyDescent="0.2">
      <c r="A606" s="132"/>
      <c r="B606" s="133"/>
      <c r="C606" s="139" t="s">
        <v>185</v>
      </c>
      <c r="D606" s="140"/>
      <c r="E606" s="141"/>
      <c r="F606" s="136"/>
      <c r="G606" s="136"/>
      <c r="H606" s="138"/>
      <c r="I606" s="138"/>
      <c r="J606" s="138"/>
      <c r="K606" s="138"/>
      <c r="L606" s="138"/>
    </row>
    <row r="607" spans="1:12" outlineLevel="1" x14ac:dyDescent="0.2">
      <c r="A607" s="132"/>
      <c r="B607" s="133"/>
      <c r="C607" s="1443" t="s">
        <v>5930</v>
      </c>
      <c r="D607" s="140"/>
      <c r="E607" s="1444">
        <v>0.17</v>
      </c>
      <c r="F607" s="136"/>
      <c r="G607" s="136"/>
      <c r="H607" s="138"/>
      <c r="I607" s="138"/>
      <c r="J607" s="138"/>
      <c r="K607" s="138"/>
      <c r="L607" s="138"/>
    </row>
    <row r="608" spans="1:12" outlineLevel="1" x14ac:dyDescent="0.2">
      <c r="A608" s="132"/>
      <c r="B608" s="133"/>
      <c r="C608" s="139" t="s">
        <v>424</v>
      </c>
      <c r="D608" s="140"/>
      <c r="E608" s="141"/>
      <c r="F608" s="136"/>
      <c r="G608" s="136"/>
      <c r="H608" s="138"/>
      <c r="I608" s="138"/>
      <c r="J608" s="138"/>
      <c r="K608" s="138"/>
      <c r="L608" s="138"/>
    </row>
    <row r="609" spans="1:12" outlineLevel="1" x14ac:dyDescent="0.2">
      <c r="A609" s="132"/>
      <c r="B609" s="133"/>
      <c r="C609" s="139" t="s">
        <v>408</v>
      </c>
      <c r="D609" s="140"/>
      <c r="E609" s="141"/>
      <c r="F609" s="136"/>
      <c r="G609" s="136"/>
      <c r="H609" s="138"/>
      <c r="I609" s="138"/>
      <c r="J609" s="138"/>
      <c r="K609" s="138"/>
      <c r="L609" s="138"/>
    </row>
    <row r="610" spans="1:12" outlineLevel="1" x14ac:dyDescent="0.2">
      <c r="A610" s="132"/>
      <c r="B610" s="133"/>
      <c r="C610" s="139" t="s">
        <v>616</v>
      </c>
      <c r="D610" s="140"/>
      <c r="E610" s="141"/>
      <c r="F610" s="136"/>
      <c r="G610" s="136"/>
      <c r="H610" s="138"/>
      <c r="I610" s="138"/>
      <c r="J610" s="138"/>
      <c r="K610" s="138"/>
      <c r="L610" s="138"/>
    </row>
    <row r="611" spans="1:12" outlineLevel="1" x14ac:dyDescent="0.2">
      <c r="A611" s="132"/>
      <c r="B611" s="133"/>
      <c r="C611" s="139" t="s">
        <v>185</v>
      </c>
      <c r="D611" s="140"/>
      <c r="E611" s="141"/>
      <c r="F611" s="136"/>
      <c r="G611" s="136"/>
      <c r="H611" s="138"/>
      <c r="I611" s="138"/>
      <c r="J611" s="138"/>
      <c r="K611" s="138"/>
      <c r="L611" s="138"/>
    </row>
    <row r="612" spans="1:12" outlineLevel="1" x14ac:dyDescent="0.2">
      <c r="A612" s="132"/>
      <c r="B612" s="133"/>
      <c r="C612" s="1443" t="s">
        <v>5931</v>
      </c>
      <c r="D612" s="140"/>
      <c r="E612" s="1444">
        <v>0.55000000000000004</v>
      </c>
      <c r="F612" s="136"/>
      <c r="G612" s="136"/>
      <c r="H612" s="138"/>
      <c r="I612" s="138"/>
      <c r="J612" s="138"/>
      <c r="K612" s="138"/>
      <c r="L612" s="138"/>
    </row>
    <row r="613" spans="1:12" outlineLevel="1" x14ac:dyDescent="0.2">
      <c r="A613" s="132"/>
      <c r="B613" s="133"/>
      <c r="C613" s="139" t="s">
        <v>424</v>
      </c>
      <c r="D613" s="140"/>
      <c r="E613" s="141"/>
      <c r="F613" s="136"/>
      <c r="G613" s="136"/>
      <c r="H613" s="138"/>
      <c r="I613" s="138"/>
      <c r="J613" s="138"/>
      <c r="K613" s="138"/>
      <c r="L613" s="138"/>
    </row>
    <row r="614" spans="1:12" outlineLevel="1" x14ac:dyDescent="0.2">
      <c r="A614" s="132"/>
      <c r="B614" s="133"/>
      <c r="C614" s="139" t="s">
        <v>408</v>
      </c>
      <c r="D614" s="140"/>
      <c r="E614" s="141"/>
      <c r="F614" s="136"/>
      <c r="G614" s="136"/>
      <c r="H614" s="138"/>
      <c r="I614" s="138"/>
      <c r="J614" s="138"/>
      <c r="K614" s="138"/>
      <c r="L614" s="138"/>
    </row>
    <row r="615" spans="1:12" outlineLevel="1" x14ac:dyDescent="0.2">
      <c r="A615" s="132">
        <v>72</v>
      </c>
      <c r="B615" s="133" t="s">
        <v>617</v>
      </c>
      <c r="C615" s="134" t="s">
        <v>618</v>
      </c>
      <c r="D615" s="135" t="s">
        <v>130</v>
      </c>
      <c r="E615" s="136">
        <v>8.8616550000000007</v>
      </c>
      <c r="F615" s="1202"/>
      <c r="G615" s="136">
        <f>ROUND(E615*F615,2)</f>
        <v>0</v>
      </c>
      <c r="H615" s="138"/>
      <c r="I615" s="138"/>
      <c r="J615" s="138"/>
      <c r="K615" s="138"/>
      <c r="L615" s="138"/>
    </row>
    <row r="616" spans="1:12" outlineLevel="1" x14ac:dyDescent="0.2">
      <c r="A616" s="132"/>
      <c r="B616" s="133"/>
      <c r="C616" s="139" t="s">
        <v>607</v>
      </c>
      <c r="D616" s="140"/>
      <c r="E616" s="141"/>
      <c r="F616" s="136"/>
      <c r="G616" s="136"/>
      <c r="H616" s="138"/>
      <c r="I616" s="138"/>
      <c r="J616" s="138"/>
      <c r="K616" s="138"/>
      <c r="L616" s="138"/>
    </row>
    <row r="617" spans="1:12" outlineLevel="1" x14ac:dyDescent="0.2">
      <c r="A617" s="132"/>
      <c r="B617" s="133"/>
      <c r="C617" s="147" t="s">
        <v>272</v>
      </c>
      <c r="D617" s="148"/>
      <c r="E617" s="149"/>
      <c r="F617" s="136"/>
      <c r="G617" s="136"/>
      <c r="H617" s="138"/>
      <c r="I617" s="138"/>
      <c r="J617" s="138"/>
      <c r="K617" s="138"/>
      <c r="L617" s="138"/>
    </row>
    <row r="618" spans="1:12" outlineLevel="1" x14ac:dyDescent="0.2">
      <c r="A618" s="132"/>
      <c r="B618" s="133"/>
      <c r="C618" s="150" t="s">
        <v>608</v>
      </c>
      <c r="D618" s="148"/>
      <c r="E618" s="149">
        <v>25.2</v>
      </c>
      <c r="F618" s="136"/>
      <c r="G618" s="136"/>
      <c r="H618" s="138"/>
      <c r="I618" s="138"/>
      <c r="J618" s="138"/>
      <c r="K618" s="138"/>
      <c r="L618" s="138"/>
    </row>
    <row r="619" spans="1:12" outlineLevel="1" x14ac:dyDescent="0.2">
      <c r="A619" s="132"/>
      <c r="B619" s="133"/>
      <c r="C619" s="150" t="s">
        <v>609</v>
      </c>
      <c r="D619" s="148"/>
      <c r="E619" s="149">
        <v>281.10000000000002</v>
      </c>
      <c r="F619" s="136"/>
      <c r="G619" s="136"/>
      <c r="H619" s="138"/>
      <c r="I619" s="138"/>
      <c r="J619" s="138"/>
      <c r="K619" s="138"/>
      <c r="L619" s="138"/>
    </row>
    <row r="620" spans="1:12" outlineLevel="1" x14ac:dyDescent="0.2">
      <c r="A620" s="132"/>
      <c r="B620" s="133"/>
      <c r="C620" s="150" t="s">
        <v>610</v>
      </c>
      <c r="D620" s="148"/>
      <c r="E620" s="149">
        <v>318.2</v>
      </c>
      <c r="F620" s="136"/>
      <c r="G620" s="136"/>
      <c r="H620" s="138"/>
      <c r="I620" s="138"/>
      <c r="J620" s="138"/>
      <c r="K620" s="138"/>
      <c r="L620" s="138"/>
    </row>
    <row r="621" spans="1:12" outlineLevel="1" x14ac:dyDescent="0.2">
      <c r="A621" s="132"/>
      <c r="B621" s="133"/>
      <c r="C621" s="150" t="s">
        <v>611</v>
      </c>
      <c r="D621" s="148"/>
      <c r="E621" s="149"/>
      <c r="F621" s="136"/>
      <c r="G621" s="136"/>
      <c r="H621" s="138"/>
      <c r="I621" s="138"/>
      <c r="J621" s="138"/>
      <c r="K621" s="138"/>
      <c r="L621" s="138"/>
    </row>
    <row r="622" spans="1:12" outlineLevel="1" x14ac:dyDescent="0.2">
      <c r="A622" s="132"/>
      <c r="B622" s="133"/>
      <c r="C622" s="147" t="s">
        <v>276</v>
      </c>
      <c r="D622" s="148"/>
      <c r="E622" s="149"/>
      <c r="F622" s="136"/>
      <c r="G622" s="136"/>
      <c r="H622" s="138"/>
      <c r="I622" s="138"/>
      <c r="J622" s="138"/>
      <c r="K622" s="138"/>
      <c r="L622" s="138"/>
    </row>
    <row r="623" spans="1:12" outlineLevel="1" x14ac:dyDescent="0.2">
      <c r="A623" s="132"/>
      <c r="B623" s="133"/>
      <c r="C623" s="139" t="s">
        <v>619</v>
      </c>
      <c r="D623" s="140"/>
      <c r="E623" s="141">
        <v>8.8616550000000007</v>
      </c>
      <c r="F623" s="136"/>
      <c r="G623" s="136"/>
      <c r="H623" s="138"/>
      <c r="I623" s="138"/>
      <c r="J623" s="138"/>
      <c r="K623" s="138"/>
      <c r="L623" s="138"/>
    </row>
    <row r="624" spans="1:12" outlineLevel="1" x14ac:dyDescent="0.2">
      <c r="A624" s="132">
        <v>73</v>
      </c>
      <c r="B624" s="133" t="s">
        <v>620</v>
      </c>
      <c r="C624" s="134" t="s">
        <v>621</v>
      </c>
      <c r="D624" s="135" t="s">
        <v>130</v>
      </c>
      <c r="E624" s="136">
        <v>0.18726400000000001</v>
      </c>
      <c r="F624" s="1202"/>
      <c r="G624" s="136">
        <f>ROUND(E624*F624,2)</f>
        <v>0</v>
      </c>
      <c r="H624" s="138"/>
      <c r="I624" s="138"/>
      <c r="J624" s="138"/>
      <c r="K624" s="138"/>
      <c r="L624" s="138"/>
    </row>
    <row r="625" spans="1:12" outlineLevel="1" x14ac:dyDescent="0.2">
      <c r="A625" s="132"/>
      <c r="B625" s="133"/>
      <c r="C625" s="139" t="s">
        <v>615</v>
      </c>
      <c r="D625" s="140"/>
      <c r="E625" s="141"/>
      <c r="F625" s="136"/>
      <c r="G625" s="136"/>
      <c r="H625" s="138"/>
      <c r="I625" s="138"/>
      <c r="J625" s="138"/>
      <c r="K625" s="138"/>
      <c r="L625" s="138"/>
    </row>
    <row r="626" spans="1:12" outlineLevel="1" x14ac:dyDescent="0.2">
      <c r="A626" s="132"/>
      <c r="B626" s="133"/>
      <c r="C626" s="139" t="s">
        <v>185</v>
      </c>
      <c r="D626" s="140"/>
      <c r="E626" s="141"/>
      <c r="F626" s="136"/>
      <c r="G626" s="136"/>
      <c r="H626" s="138"/>
      <c r="I626" s="138"/>
      <c r="J626" s="138"/>
      <c r="K626" s="138"/>
      <c r="L626" s="138"/>
    </row>
    <row r="627" spans="1:12" outlineLevel="1" x14ac:dyDescent="0.2">
      <c r="A627" s="132"/>
      <c r="B627" s="133"/>
      <c r="C627" s="139" t="s">
        <v>622</v>
      </c>
      <c r="D627" s="140"/>
      <c r="E627" s="141">
        <v>0.18726400000000001</v>
      </c>
      <c r="F627" s="136"/>
      <c r="G627" s="136"/>
      <c r="H627" s="138"/>
      <c r="I627" s="138"/>
      <c r="J627" s="138"/>
      <c r="K627" s="138"/>
      <c r="L627" s="138"/>
    </row>
    <row r="628" spans="1:12" outlineLevel="1" x14ac:dyDescent="0.2">
      <c r="A628" s="132"/>
      <c r="B628" s="133"/>
      <c r="C628" s="139" t="s">
        <v>424</v>
      </c>
      <c r="D628" s="140"/>
      <c r="E628" s="141"/>
      <c r="F628" s="136"/>
      <c r="G628" s="136"/>
      <c r="H628" s="138"/>
      <c r="I628" s="138"/>
      <c r="J628" s="138"/>
      <c r="K628" s="138"/>
      <c r="L628" s="138"/>
    </row>
    <row r="629" spans="1:12" outlineLevel="1" x14ac:dyDescent="0.2">
      <c r="A629" s="132"/>
      <c r="B629" s="133"/>
      <c r="C629" s="139" t="s">
        <v>408</v>
      </c>
      <c r="D629" s="140"/>
      <c r="E629" s="141"/>
      <c r="F629" s="136"/>
      <c r="G629" s="136"/>
      <c r="H629" s="138"/>
      <c r="I629" s="138"/>
      <c r="J629" s="138"/>
      <c r="K629" s="138"/>
      <c r="L629" s="138"/>
    </row>
    <row r="630" spans="1:12" outlineLevel="1" x14ac:dyDescent="0.2">
      <c r="A630" s="132">
        <v>74</v>
      </c>
      <c r="B630" s="133" t="s">
        <v>623</v>
      </c>
      <c r="C630" s="134" t="s">
        <v>624</v>
      </c>
      <c r="D630" s="135" t="s">
        <v>130</v>
      </c>
      <c r="E630" s="136">
        <v>0.59565000000000001</v>
      </c>
      <c r="F630" s="1202"/>
      <c r="G630" s="136">
        <f>ROUND(E630*F630,2)</f>
        <v>0</v>
      </c>
      <c r="H630" s="138"/>
      <c r="I630" s="138"/>
      <c r="J630" s="138"/>
      <c r="K630" s="138"/>
      <c r="L630" s="138"/>
    </row>
    <row r="631" spans="1:12" outlineLevel="1" x14ac:dyDescent="0.2">
      <c r="A631" s="132"/>
      <c r="B631" s="133"/>
      <c r="C631" s="139" t="s">
        <v>616</v>
      </c>
      <c r="D631" s="140"/>
      <c r="E631" s="141"/>
      <c r="F631" s="136"/>
      <c r="G631" s="136"/>
      <c r="H631" s="138"/>
      <c r="I631" s="138"/>
      <c r="J631" s="138"/>
      <c r="K631" s="138"/>
      <c r="L631" s="138"/>
    </row>
    <row r="632" spans="1:12" outlineLevel="1" x14ac:dyDescent="0.2">
      <c r="A632" s="132"/>
      <c r="B632" s="133"/>
      <c r="C632" s="139" t="s">
        <v>185</v>
      </c>
      <c r="D632" s="140"/>
      <c r="E632" s="141"/>
      <c r="F632" s="136"/>
      <c r="G632" s="136"/>
      <c r="H632" s="138"/>
      <c r="I632" s="138"/>
      <c r="J632" s="138"/>
      <c r="K632" s="138"/>
      <c r="L632" s="138"/>
    </row>
    <row r="633" spans="1:12" outlineLevel="1" x14ac:dyDescent="0.2">
      <c r="A633" s="132"/>
      <c r="B633" s="133"/>
      <c r="C633" s="139" t="s">
        <v>625</v>
      </c>
      <c r="D633" s="140"/>
      <c r="E633" s="141">
        <v>0.59565000000000001</v>
      </c>
      <c r="F633" s="136"/>
      <c r="G633" s="136"/>
      <c r="H633" s="138"/>
      <c r="I633" s="138"/>
      <c r="J633" s="138"/>
      <c r="K633" s="138"/>
      <c r="L633" s="138"/>
    </row>
    <row r="634" spans="1:12" outlineLevel="1" x14ac:dyDescent="0.2">
      <c r="A634" s="132"/>
      <c r="B634" s="133"/>
      <c r="C634" s="139" t="s">
        <v>424</v>
      </c>
      <c r="D634" s="140"/>
      <c r="E634" s="141"/>
      <c r="F634" s="136"/>
      <c r="G634" s="136"/>
      <c r="H634" s="138"/>
      <c r="I634" s="138"/>
      <c r="J634" s="138"/>
      <c r="K634" s="138"/>
      <c r="L634" s="138"/>
    </row>
    <row r="635" spans="1:12" outlineLevel="1" x14ac:dyDescent="0.2">
      <c r="A635" s="132"/>
      <c r="B635" s="133"/>
      <c r="C635" s="139" t="s">
        <v>408</v>
      </c>
      <c r="D635" s="140"/>
      <c r="E635" s="141"/>
      <c r="F635" s="136"/>
      <c r="G635" s="136"/>
      <c r="H635" s="138"/>
      <c r="I635" s="138"/>
      <c r="J635" s="138"/>
      <c r="K635" s="138"/>
      <c r="L635" s="138"/>
    </row>
    <row r="636" spans="1:12" outlineLevel="1" x14ac:dyDescent="0.2">
      <c r="A636" s="132">
        <v>75</v>
      </c>
      <c r="B636" s="133" t="s">
        <v>626</v>
      </c>
      <c r="C636" s="134" t="s">
        <v>627</v>
      </c>
      <c r="D636" s="135" t="s">
        <v>261</v>
      </c>
      <c r="E636" s="136">
        <v>379.49400000000003</v>
      </c>
      <c r="F636" s="1202"/>
      <c r="G636" s="136">
        <f>ROUND(E636*F636,2)</f>
        <v>0</v>
      </c>
      <c r="H636" s="138"/>
      <c r="I636" s="138"/>
      <c r="J636" s="138"/>
      <c r="K636" s="138"/>
      <c r="L636" s="138"/>
    </row>
    <row r="637" spans="1:12" outlineLevel="1" x14ac:dyDescent="0.2">
      <c r="A637" s="132"/>
      <c r="B637" s="133"/>
      <c r="C637" s="139" t="s">
        <v>607</v>
      </c>
      <c r="D637" s="140"/>
      <c r="E637" s="141"/>
      <c r="F637" s="136"/>
      <c r="G637" s="136"/>
      <c r="H637" s="138"/>
      <c r="I637" s="138"/>
      <c r="J637" s="138"/>
      <c r="K637" s="138"/>
      <c r="L637" s="138"/>
    </row>
    <row r="638" spans="1:12" outlineLevel="1" x14ac:dyDescent="0.2">
      <c r="A638" s="132"/>
      <c r="B638" s="133"/>
      <c r="C638" s="147" t="s">
        <v>272</v>
      </c>
      <c r="D638" s="148"/>
      <c r="E638" s="149"/>
      <c r="F638" s="136"/>
      <c r="G638" s="136"/>
      <c r="H638" s="138"/>
      <c r="I638" s="138"/>
      <c r="J638" s="138"/>
      <c r="K638" s="138"/>
      <c r="L638" s="138"/>
    </row>
    <row r="639" spans="1:12" outlineLevel="1" x14ac:dyDescent="0.2">
      <c r="A639" s="132"/>
      <c r="B639" s="133"/>
      <c r="C639" s="150" t="s">
        <v>608</v>
      </c>
      <c r="D639" s="148"/>
      <c r="E639" s="149">
        <v>25.2</v>
      </c>
      <c r="F639" s="136"/>
      <c r="G639" s="136"/>
      <c r="H639" s="138"/>
      <c r="I639" s="138"/>
      <c r="J639" s="138"/>
      <c r="K639" s="138"/>
      <c r="L639" s="138"/>
    </row>
    <row r="640" spans="1:12" outlineLevel="1" x14ac:dyDescent="0.2">
      <c r="A640" s="132"/>
      <c r="B640" s="133"/>
      <c r="C640" s="150" t="s">
        <v>609</v>
      </c>
      <c r="D640" s="148"/>
      <c r="E640" s="149">
        <v>281.10000000000002</v>
      </c>
      <c r="F640" s="136"/>
      <c r="G640" s="136"/>
      <c r="H640" s="138"/>
      <c r="I640" s="138"/>
      <c r="J640" s="138"/>
      <c r="K640" s="138"/>
      <c r="L640" s="138"/>
    </row>
    <row r="641" spans="1:12" outlineLevel="1" x14ac:dyDescent="0.2">
      <c r="A641" s="132"/>
      <c r="B641" s="133"/>
      <c r="C641" s="150" t="s">
        <v>610</v>
      </c>
      <c r="D641" s="148"/>
      <c r="E641" s="149">
        <v>318.2</v>
      </c>
      <c r="F641" s="136"/>
      <c r="G641" s="136"/>
      <c r="H641" s="138"/>
      <c r="I641" s="138"/>
      <c r="J641" s="138"/>
      <c r="K641" s="138"/>
      <c r="L641" s="138"/>
    </row>
    <row r="642" spans="1:12" outlineLevel="1" x14ac:dyDescent="0.2">
      <c r="A642" s="132"/>
      <c r="B642" s="133"/>
      <c r="C642" s="150" t="s">
        <v>611</v>
      </c>
      <c r="D642" s="148"/>
      <c r="E642" s="149"/>
      <c r="F642" s="136"/>
      <c r="G642" s="136"/>
      <c r="H642" s="138"/>
      <c r="I642" s="138"/>
      <c r="J642" s="138"/>
      <c r="K642" s="138"/>
      <c r="L642" s="138"/>
    </row>
    <row r="643" spans="1:12" outlineLevel="1" x14ac:dyDescent="0.2">
      <c r="A643" s="132"/>
      <c r="B643" s="133"/>
      <c r="C643" s="147" t="s">
        <v>276</v>
      </c>
      <c r="D643" s="148"/>
      <c r="E643" s="149"/>
      <c r="F643" s="136"/>
      <c r="G643" s="136"/>
      <c r="H643" s="138"/>
      <c r="I643" s="138"/>
      <c r="J643" s="138"/>
      <c r="K643" s="138"/>
      <c r="L643" s="138"/>
    </row>
    <row r="644" spans="1:12" outlineLevel="1" x14ac:dyDescent="0.2">
      <c r="A644" s="132"/>
      <c r="B644" s="133"/>
      <c r="C644" s="139" t="s">
        <v>628</v>
      </c>
      <c r="D644" s="140"/>
      <c r="E644" s="141">
        <v>357.214</v>
      </c>
      <c r="F644" s="136"/>
      <c r="G644" s="136"/>
      <c r="H644" s="138"/>
      <c r="I644" s="138"/>
      <c r="J644" s="138"/>
      <c r="K644" s="138"/>
      <c r="L644" s="138"/>
    </row>
    <row r="645" spans="1:12" outlineLevel="1" x14ac:dyDescent="0.2">
      <c r="A645" s="132"/>
      <c r="B645" s="133"/>
      <c r="C645" s="139" t="s">
        <v>615</v>
      </c>
      <c r="D645" s="140"/>
      <c r="E645" s="141"/>
      <c r="F645" s="136"/>
      <c r="G645" s="136"/>
      <c r="H645" s="138"/>
      <c r="I645" s="138"/>
      <c r="J645" s="138"/>
      <c r="K645" s="138"/>
      <c r="L645" s="138"/>
    </row>
    <row r="646" spans="1:12" outlineLevel="1" x14ac:dyDescent="0.2">
      <c r="A646" s="132"/>
      <c r="B646" s="133"/>
      <c r="C646" s="139" t="s">
        <v>185</v>
      </c>
      <c r="D646" s="140"/>
      <c r="E646" s="141"/>
      <c r="F646" s="136"/>
      <c r="G646" s="136"/>
      <c r="H646" s="138"/>
      <c r="I646" s="138"/>
      <c r="J646" s="138"/>
      <c r="K646" s="138"/>
      <c r="L646" s="138"/>
    </row>
    <row r="647" spans="1:12" outlineLevel="1" x14ac:dyDescent="0.2">
      <c r="A647" s="132"/>
      <c r="B647" s="133"/>
      <c r="C647" s="139" t="s">
        <v>629</v>
      </c>
      <c r="D647" s="140"/>
      <c r="E647" s="141">
        <v>6.08</v>
      </c>
      <c r="F647" s="136"/>
      <c r="G647" s="136"/>
      <c r="H647" s="138"/>
      <c r="I647" s="138"/>
      <c r="J647" s="138"/>
      <c r="K647" s="138"/>
      <c r="L647" s="138"/>
    </row>
    <row r="648" spans="1:12" outlineLevel="1" x14ac:dyDescent="0.2">
      <c r="A648" s="132"/>
      <c r="B648" s="133"/>
      <c r="C648" s="139" t="s">
        <v>424</v>
      </c>
      <c r="D648" s="140"/>
      <c r="E648" s="141"/>
      <c r="F648" s="136"/>
      <c r="G648" s="136"/>
      <c r="H648" s="138"/>
      <c r="I648" s="138"/>
      <c r="J648" s="138"/>
      <c r="K648" s="138"/>
      <c r="L648" s="138"/>
    </row>
    <row r="649" spans="1:12" outlineLevel="1" x14ac:dyDescent="0.2">
      <c r="A649" s="132"/>
      <c r="B649" s="133"/>
      <c r="C649" s="139" t="s">
        <v>408</v>
      </c>
      <c r="D649" s="140"/>
      <c r="E649" s="141"/>
      <c r="F649" s="136"/>
      <c r="G649" s="136"/>
      <c r="H649" s="138"/>
      <c r="I649" s="138"/>
      <c r="J649" s="138"/>
      <c r="K649" s="138"/>
      <c r="L649" s="138"/>
    </row>
    <row r="650" spans="1:12" outlineLevel="1" x14ac:dyDescent="0.2">
      <c r="A650" s="132"/>
      <c r="B650" s="133"/>
      <c r="C650" s="139" t="s">
        <v>616</v>
      </c>
      <c r="D650" s="140"/>
      <c r="E650" s="141"/>
      <c r="F650" s="136"/>
      <c r="G650" s="136"/>
      <c r="H650" s="138"/>
      <c r="I650" s="138"/>
      <c r="J650" s="138"/>
      <c r="K650" s="138"/>
      <c r="L650" s="138"/>
    </row>
    <row r="651" spans="1:12" outlineLevel="1" x14ac:dyDescent="0.2">
      <c r="A651" s="132"/>
      <c r="B651" s="133"/>
      <c r="C651" s="139" t="s">
        <v>185</v>
      </c>
      <c r="D651" s="140"/>
      <c r="E651" s="141"/>
      <c r="F651" s="136"/>
      <c r="G651" s="136"/>
      <c r="H651" s="138"/>
      <c r="I651" s="138"/>
      <c r="J651" s="138"/>
      <c r="K651" s="138"/>
      <c r="L651" s="138"/>
    </row>
    <row r="652" spans="1:12" outlineLevel="1" x14ac:dyDescent="0.2">
      <c r="A652" s="132"/>
      <c r="B652" s="133"/>
      <c r="C652" s="139" t="s">
        <v>630</v>
      </c>
      <c r="D652" s="140"/>
      <c r="E652" s="141">
        <v>16.2</v>
      </c>
      <c r="F652" s="136"/>
      <c r="G652" s="136"/>
      <c r="H652" s="138"/>
      <c r="I652" s="138"/>
      <c r="J652" s="138"/>
      <c r="K652" s="138"/>
      <c r="L652" s="138"/>
    </row>
    <row r="653" spans="1:12" outlineLevel="1" x14ac:dyDescent="0.2">
      <c r="A653" s="132"/>
      <c r="B653" s="133"/>
      <c r="C653" s="139" t="s">
        <v>424</v>
      </c>
      <c r="D653" s="140"/>
      <c r="E653" s="141"/>
      <c r="F653" s="136"/>
      <c r="G653" s="136"/>
      <c r="H653" s="138"/>
      <c r="I653" s="138"/>
      <c r="J653" s="138"/>
      <c r="K653" s="138"/>
      <c r="L653" s="138"/>
    </row>
    <row r="654" spans="1:12" outlineLevel="1" x14ac:dyDescent="0.2">
      <c r="A654" s="132"/>
      <c r="B654" s="133"/>
      <c r="C654" s="139" t="s">
        <v>408</v>
      </c>
      <c r="D654" s="140"/>
      <c r="E654" s="141"/>
      <c r="F654" s="136"/>
      <c r="G654" s="136"/>
      <c r="H654" s="138"/>
      <c r="I654" s="138"/>
      <c r="J654" s="138"/>
      <c r="K654" s="138"/>
      <c r="L654" s="138"/>
    </row>
    <row r="655" spans="1:12" x14ac:dyDescent="0.2">
      <c r="A655" s="142" t="s">
        <v>89</v>
      </c>
      <c r="B655" s="143" t="s">
        <v>631</v>
      </c>
      <c r="C655" s="144" t="s">
        <v>632</v>
      </c>
      <c r="D655" s="145"/>
      <c r="E655" s="146"/>
      <c r="F655" s="146"/>
      <c r="G655" s="146">
        <f>SUM(G656:G827)</f>
        <v>0</v>
      </c>
      <c r="H655" s="138"/>
    </row>
    <row r="656" spans="1:12" ht="22.5" outlineLevel="1" x14ac:dyDescent="0.2">
      <c r="A656" s="132">
        <v>76</v>
      </c>
      <c r="B656" s="133" t="s">
        <v>633</v>
      </c>
      <c r="C656" s="134" t="s">
        <v>634</v>
      </c>
      <c r="D656" s="135" t="s">
        <v>261</v>
      </c>
      <c r="E656" s="136">
        <v>796.79899999999998</v>
      </c>
      <c r="F656" s="1202"/>
      <c r="G656" s="136">
        <f>ROUND(E656*F656,2)</f>
        <v>0</v>
      </c>
      <c r="H656" s="138"/>
      <c r="I656" s="138"/>
      <c r="J656" s="138"/>
      <c r="K656" s="138"/>
      <c r="L656" s="138"/>
    </row>
    <row r="657" spans="1:12" outlineLevel="1" x14ac:dyDescent="0.2">
      <c r="A657" s="132"/>
      <c r="B657" s="133"/>
      <c r="C657" s="139" t="s">
        <v>635</v>
      </c>
      <c r="D657" s="140"/>
      <c r="E657" s="141"/>
      <c r="F657" s="136"/>
      <c r="G657" s="136"/>
      <c r="H657" s="138"/>
      <c r="I657" s="138"/>
      <c r="J657" s="138"/>
      <c r="K657" s="138"/>
      <c r="L657" s="138"/>
    </row>
    <row r="658" spans="1:12" outlineLevel="1" x14ac:dyDescent="0.2">
      <c r="A658" s="132"/>
      <c r="B658" s="133"/>
      <c r="C658" s="139" t="s">
        <v>636</v>
      </c>
      <c r="D658" s="140"/>
      <c r="E658" s="141">
        <v>295</v>
      </c>
      <c r="F658" s="136"/>
      <c r="G658" s="136"/>
      <c r="H658" s="138"/>
      <c r="I658" s="138"/>
      <c r="J658" s="138"/>
      <c r="K658" s="138"/>
      <c r="L658" s="138"/>
    </row>
    <row r="659" spans="1:12" outlineLevel="1" x14ac:dyDescent="0.2">
      <c r="A659" s="132"/>
      <c r="B659" s="133"/>
      <c r="C659" s="139" t="s">
        <v>637</v>
      </c>
      <c r="D659" s="140"/>
      <c r="E659" s="141">
        <v>232.6</v>
      </c>
      <c r="F659" s="136"/>
      <c r="G659" s="136"/>
      <c r="H659" s="138"/>
      <c r="I659" s="138"/>
      <c r="J659" s="138"/>
      <c r="K659" s="138"/>
      <c r="L659" s="138"/>
    </row>
    <row r="660" spans="1:12" outlineLevel="1" x14ac:dyDescent="0.2">
      <c r="A660" s="132"/>
      <c r="B660" s="133"/>
      <c r="C660" s="139" t="s">
        <v>638</v>
      </c>
      <c r="D660" s="140"/>
      <c r="E660" s="141">
        <v>252.1</v>
      </c>
      <c r="F660" s="136"/>
      <c r="G660" s="136"/>
      <c r="H660" s="138"/>
      <c r="I660" s="138"/>
      <c r="J660" s="138"/>
      <c r="K660" s="138"/>
      <c r="L660" s="138"/>
    </row>
    <row r="661" spans="1:12" outlineLevel="1" x14ac:dyDescent="0.2">
      <c r="A661" s="132"/>
      <c r="B661" s="133"/>
      <c r="C661" s="139" t="s">
        <v>639</v>
      </c>
      <c r="D661" s="140"/>
      <c r="E661" s="141"/>
      <c r="F661" s="136"/>
      <c r="G661" s="136"/>
      <c r="H661" s="138"/>
      <c r="I661" s="138"/>
      <c r="J661" s="138"/>
      <c r="K661" s="138"/>
      <c r="L661" s="138"/>
    </row>
    <row r="662" spans="1:12" outlineLevel="1" x14ac:dyDescent="0.2">
      <c r="A662" s="132"/>
      <c r="B662" s="133"/>
      <c r="C662" s="139" t="s">
        <v>640</v>
      </c>
      <c r="D662" s="140"/>
      <c r="E662" s="141">
        <v>8.3239999999999998</v>
      </c>
      <c r="F662" s="136"/>
      <c r="G662" s="136"/>
      <c r="H662" s="138"/>
      <c r="I662" s="138"/>
      <c r="J662" s="138"/>
      <c r="K662" s="138"/>
      <c r="L662" s="138"/>
    </row>
    <row r="663" spans="1:12" outlineLevel="1" x14ac:dyDescent="0.2">
      <c r="A663" s="132"/>
      <c r="B663" s="133"/>
      <c r="C663" s="139" t="s">
        <v>641</v>
      </c>
      <c r="D663" s="140"/>
      <c r="E663" s="141">
        <v>7.7750000000000004</v>
      </c>
      <c r="F663" s="136"/>
      <c r="G663" s="136"/>
      <c r="H663" s="138"/>
      <c r="I663" s="138"/>
      <c r="J663" s="138"/>
      <c r="K663" s="138"/>
      <c r="L663" s="138"/>
    </row>
    <row r="664" spans="1:12" outlineLevel="1" x14ac:dyDescent="0.2">
      <c r="A664" s="132"/>
      <c r="B664" s="133"/>
      <c r="C664" s="139" t="s">
        <v>642</v>
      </c>
      <c r="D664" s="140"/>
      <c r="E664" s="141">
        <v>1</v>
      </c>
      <c r="F664" s="136"/>
      <c r="G664" s="136"/>
      <c r="H664" s="138"/>
      <c r="I664" s="138"/>
      <c r="J664" s="138"/>
      <c r="K664" s="138"/>
      <c r="L664" s="138"/>
    </row>
    <row r="665" spans="1:12" ht="22.5" outlineLevel="1" x14ac:dyDescent="0.2">
      <c r="A665" s="132">
        <v>77</v>
      </c>
      <c r="B665" s="133" t="s">
        <v>643</v>
      </c>
      <c r="C665" s="134" t="s">
        <v>644</v>
      </c>
      <c r="D665" s="135" t="s">
        <v>261</v>
      </c>
      <c r="E665" s="136">
        <v>998.1</v>
      </c>
      <c r="F665" s="1202"/>
      <c r="G665" s="136">
        <f>ROUND(E665*F665,2)</f>
        <v>0</v>
      </c>
      <c r="H665" s="138"/>
      <c r="I665" s="138"/>
      <c r="J665" s="138"/>
      <c r="K665" s="138"/>
      <c r="L665" s="138"/>
    </row>
    <row r="666" spans="1:12" outlineLevel="1" x14ac:dyDescent="0.2">
      <c r="A666" s="132"/>
      <c r="B666" s="133"/>
      <c r="C666" s="139" t="s">
        <v>635</v>
      </c>
      <c r="D666" s="140"/>
      <c r="E666" s="141"/>
      <c r="F666" s="136"/>
      <c r="G666" s="136"/>
      <c r="H666" s="138"/>
      <c r="I666" s="138"/>
      <c r="J666" s="138"/>
      <c r="K666" s="138"/>
      <c r="L666" s="138"/>
    </row>
    <row r="667" spans="1:12" outlineLevel="1" x14ac:dyDescent="0.2">
      <c r="A667" s="132"/>
      <c r="B667" s="133"/>
      <c r="C667" s="139" t="s">
        <v>645</v>
      </c>
      <c r="D667" s="140"/>
      <c r="E667" s="141">
        <v>204.8</v>
      </c>
      <c r="F667" s="136"/>
      <c r="G667" s="136"/>
      <c r="H667" s="138"/>
      <c r="I667" s="138"/>
      <c r="J667" s="138"/>
      <c r="K667" s="138"/>
      <c r="L667" s="138"/>
    </row>
    <row r="668" spans="1:12" outlineLevel="1" x14ac:dyDescent="0.2">
      <c r="A668" s="132"/>
      <c r="B668" s="133"/>
      <c r="C668" s="139" t="s">
        <v>646</v>
      </c>
      <c r="D668" s="140"/>
      <c r="E668" s="141">
        <v>399.8</v>
      </c>
      <c r="F668" s="136"/>
      <c r="G668" s="136"/>
      <c r="H668" s="138"/>
      <c r="I668" s="138"/>
      <c r="J668" s="138"/>
      <c r="K668" s="138"/>
      <c r="L668" s="138"/>
    </row>
    <row r="669" spans="1:12" outlineLevel="1" x14ac:dyDescent="0.2">
      <c r="A669" s="132"/>
      <c r="B669" s="133"/>
      <c r="C669" s="139" t="s">
        <v>647</v>
      </c>
      <c r="D669" s="140"/>
      <c r="E669" s="141">
        <v>393.5</v>
      </c>
      <c r="F669" s="136"/>
      <c r="G669" s="136"/>
      <c r="H669" s="138"/>
      <c r="I669" s="138"/>
      <c r="J669" s="138"/>
      <c r="K669" s="138"/>
      <c r="L669" s="138"/>
    </row>
    <row r="670" spans="1:12" ht="22.5" outlineLevel="1" x14ac:dyDescent="0.2">
      <c r="A670" s="132">
        <v>78</v>
      </c>
      <c r="B670" s="133" t="s">
        <v>648</v>
      </c>
      <c r="C670" s="134" t="s">
        <v>649</v>
      </c>
      <c r="D670" s="135" t="s">
        <v>261</v>
      </c>
      <c r="E670" s="136">
        <v>1860.55</v>
      </c>
      <c r="F670" s="1202"/>
      <c r="G670" s="136">
        <f>ROUND(E670*F670,2)</f>
        <v>0</v>
      </c>
      <c r="H670" s="138"/>
      <c r="I670" s="138"/>
      <c r="J670" s="138"/>
      <c r="K670" s="138"/>
      <c r="L670" s="138"/>
    </row>
    <row r="671" spans="1:12" outlineLevel="1" x14ac:dyDescent="0.2">
      <c r="A671" s="132"/>
      <c r="B671" s="133"/>
      <c r="C671" s="139" t="s">
        <v>650</v>
      </c>
      <c r="D671" s="140"/>
      <c r="E671" s="141"/>
      <c r="F671" s="136"/>
      <c r="G671" s="136"/>
      <c r="H671" s="138"/>
      <c r="I671" s="138"/>
      <c r="J671" s="138"/>
      <c r="K671" s="138"/>
      <c r="L671" s="138"/>
    </row>
    <row r="672" spans="1:12" outlineLevel="1" x14ac:dyDescent="0.2">
      <c r="A672" s="132"/>
      <c r="B672" s="133"/>
      <c r="C672" s="139" t="s">
        <v>651</v>
      </c>
      <c r="D672" s="140"/>
      <c r="E672" s="141">
        <v>544.375</v>
      </c>
      <c r="F672" s="136"/>
      <c r="G672" s="136"/>
      <c r="H672" s="138"/>
      <c r="I672" s="138"/>
      <c r="J672" s="138"/>
      <c r="K672" s="138"/>
      <c r="L672" s="138"/>
    </row>
    <row r="673" spans="1:12" outlineLevel="1" x14ac:dyDescent="0.2">
      <c r="A673" s="132"/>
      <c r="B673" s="133"/>
      <c r="C673" s="139" t="s">
        <v>652</v>
      </c>
      <c r="D673" s="140"/>
      <c r="E673" s="141">
        <v>684.17499999999995</v>
      </c>
      <c r="F673" s="136"/>
      <c r="G673" s="136"/>
      <c r="H673" s="138"/>
      <c r="I673" s="138"/>
      <c r="J673" s="138"/>
      <c r="K673" s="138"/>
      <c r="L673" s="138"/>
    </row>
    <row r="674" spans="1:12" outlineLevel="1" x14ac:dyDescent="0.2">
      <c r="A674" s="132"/>
      <c r="B674" s="133"/>
      <c r="C674" s="139" t="s">
        <v>653</v>
      </c>
      <c r="D674" s="140"/>
      <c r="E674" s="141">
        <v>632</v>
      </c>
      <c r="F674" s="136"/>
      <c r="G674" s="136"/>
      <c r="H674" s="138"/>
      <c r="I674" s="138"/>
      <c r="J674" s="138"/>
      <c r="K674" s="138"/>
      <c r="L674" s="138"/>
    </row>
    <row r="675" spans="1:12" outlineLevel="1" x14ac:dyDescent="0.2">
      <c r="A675" s="132">
        <v>79</v>
      </c>
      <c r="B675" s="133" t="s">
        <v>654</v>
      </c>
      <c r="C675" s="134" t="s">
        <v>655</v>
      </c>
      <c r="D675" s="135" t="s">
        <v>261</v>
      </c>
      <c r="E675" s="136">
        <v>1860.55</v>
      </c>
      <c r="F675" s="1202"/>
      <c r="G675" s="136">
        <f>ROUND(E675*F675,2)</f>
        <v>0</v>
      </c>
      <c r="H675" s="138"/>
      <c r="I675" s="138"/>
      <c r="J675" s="138"/>
      <c r="K675" s="138"/>
      <c r="L675" s="138"/>
    </row>
    <row r="676" spans="1:12" outlineLevel="1" x14ac:dyDescent="0.2">
      <c r="A676" s="132"/>
      <c r="B676" s="133"/>
      <c r="C676" s="139" t="s">
        <v>650</v>
      </c>
      <c r="D676" s="140"/>
      <c r="E676" s="141"/>
      <c r="F676" s="136"/>
      <c r="G676" s="136"/>
      <c r="H676" s="138"/>
      <c r="I676" s="138"/>
      <c r="J676" s="138"/>
      <c r="K676" s="138"/>
      <c r="L676" s="138"/>
    </row>
    <row r="677" spans="1:12" outlineLevel="1" x14ac:dyDescent="0.2">
      <c r="A677" s="132"/>
      <c r="B677" s="133"/>
      <c r="C677" s="139" t="s">
        <v>651</v>
      </c>
      <c r="D677" s="140"/>
      <c r="E677" s="141">
        <v>544.375</v>
      </c>
      <c r="F677" s="136"/>
      <c r="G677" s="136"/>
      <c r="H677" s="138"/>
      <c r="I677" s="138"/>
      <c r="J677" s="138"/>
      <c r="K677" s="138"/>
      <c r="L677" s="138"/>
    </row>
    <row r="678" spans="1:12" outlineLevel="1" x14ac:dyDescent="0.2">
      <c r="A678" s="132"/>
      <c r="B678" s="133"/>
      <c r="C678" s="139" t="s">
        <v>652</v>
      </c>
      <c r="D678" s="140"/>
      <c r="E678" s="141">
        <v>684.17499999999995</v>
      </c>
      <c r="F678" s="136"/>
      <c r="G678" s="136"/>
      <c r="H678" s="138"/>
      <c r="I678" s="138"/>
      <c r="J678" s="138"/>
      <c r="K678" s="138"/>
      <c r="L678" s="138"/>
    </row>
    <row r="679" spans="1:12" outlineLevel="1" x14ac:dyDescent="0.2">
      <c r="A679" s="132"/>
      <c r="B679" s="133"/>
      <c r="C679" s="139" t="s">
        <v>653</v>
      </c>
      <c r="D679" s="140"/>
      <c r="E679" s="141">
        <v>632</v>
      </c>
      <c r="F679" s="136"/>
      <c r="G679" s="136"/>
      <c r="H679" s="138"/>
      <c r="I679" s="138"/>
      <c r="J679" s="138"/>
      <c r="K679" s="138"/>
      <c r="L679" s="138"/>
    </row>
    <row r="680" spans="1:12" ht="22.5" outlineLevel="1" x14ac:dyDescent="0.2">
      <c r="A680" s="132">
        <v>80</v>
      </c>
      <c r="B680" s="133" t="s">
        <v>656</v>
      </c>
      <c r="C680" s="134" t="s">
        <v>657</v>
      </c>
      <c r="D680" s="135" t="s">
        <v>261</v>
      </c>
      <c r="E680" s="136">
        <v>499.3</v>
      </c>
      <c r="F680" s="1202"/>
      <c r="G680" s="136">
        <f>ROUND(E680*F680,2)</f>
        <v>0</v>
      </c>
      <c r="H680" s="138"/>
      <c r="I680" s="138"/>
      <c r="J680" s="138"/>
      <c r="K680" s="138"/>
      <c r="L680" s="138"/>
    </row>
    <row r="681" spans="1:12" outlineLevel="1" x14ac:dyDescent="0.2">
      <c r="A681" s="132"/>
      <c r="B681" s="133"/>
      <c r="C681" s="139" t="s">
        <v>658</v>
      </c>
      <c r="D681" s="140"/>
      <c r="E681" s="141">
        <v>167.6</v>
      </c>
      <c r="F681" s="136"/>
      <c r="G681" s="136"/>
      <c r="H681" s="138"/>
      <c r="I681" s="138"/>
      <c r="J681" s="138"/>
      <c r="K681" s="138"/>
      <c r="L681" s="138"/>
    </row>
    <row r="682" spans="1:12" outlineLevel="1" x14ac:dyDescent="0.2">
      <c r="A682" s="132"/>
      <c r="B682" s="133"/>
      <c r="C682" s="139" t="s">
        <v>659</v>
      </c>
      <c r="D682" s="140"/>
      <c r="E682" s="141">
        <v>198.4</v>
      </c>
      <c r="F682" s="136"/>
      <c r="G682" s="136"/>
      <c r="H682" s="138"/>
      <c r="I682" s="138"/>
      <c r="J682" s="138"/>
      <c r="K682" s="138"/>
      <c r="L682" s="138"/>
    </row>
    <row r="683" spans="1:12" outlineLevel="1" x14ac:dyDescent="0.2">
      <c r="A683" s="132"/>
      <c r="B683" s="133"/>
      <c r="C683" s="139" t="s">
        <v>660</v>
      </c>
      <c r="D683" s="140"/>
      <c r="E683" s="141">
        <v>133.30000000000001</v>
      </c>
      <c r="F683" s="136"/>
      <c r="G683" s="136"/>
      <c r="H683" s="138"/>
      <c r="I683" s="138"/>
      <c r="J683" s="138"/>
      <c r="K683" s="138"/>
      <c r="L683" s="138"/>
    </row>
    <row r="684" spans="1:12" ht="22.5" outlineLevel="1" x14ac:dyDescent="0.2">
      <c r="A684" s="132">
        <v>81</v>
      </c>
      <c r="B684" s="133" t="s">
        <v>661</v>
      </c>
      <c r="C684" s="134" t="s">
        <v>662</v>
      </c>
      <c r="D684" s="135" t="s">
        <v>261</v>
      </c>
      <c r="E684" s="136">
        <v>35.6</v>
      </c>
      <c r="F684" s="1202"/>
      <c r="G684" s="136">
        <f>ROUND(E684*F684,2)</f>
        <v>0</v>
      </c>
      <c r="H684" s="138"/>
      <c r="I684" s="138"/>
      <c r="J684" s="138"/>
      <c r="K684" s="138"/>
      <c r="L684" s="138"/>
    </row>
    <row r="685" spans="1:12" outlineLevel="1" x14ac:dyDescent="0.2">
      <c r="A685" s="132"/>
      <c r="B685" s="133"/>
      <c r="C685" s="139" t="s">
        <v>414</v>
      </c>
      <c r="D685" s="140"/>
      <c r="E685" s="141"/>
      <c r="F685" s="136"/>
      <c r="G685" s="136"/>
      <c r="H685" s="138"/>
      <c r="I685" s="138"/>
      <c r="J685" s="138"/>
      <c r="K685" s="138"/>
      <c r="L685" s="138"/>
    </row>
    <row r="686" spans="1:12" outlineLevel="1" x14ac:dyDescent="0.2">
      <c r="A686" s="132"/>
      <c r="B686" s="133"/>
      <c r="C686" s="139" t="s">
        <v>424</v>
      </c>
      <c r="D686" s="140"/>
      <c r="E686" s="141"/>
      <c r="F686" s="136"/>
      <c r="G686" s="136"/>
      <c r="H686" s="138"/>
      <c r="I686" s="138"/>
      <c r="J686" s="138"/>
      <c r="K686" s="138"/>
      <c r="L686" s="138"/>
    </row>
    <row r="687" spans="1:12" outlineLevel="1" x14ac:dyDescent="0.2">
      <c r="A687" s="132"/>
      <c r="B687" s="133"/>
      <c r="C687" s="139" t="s">
        <v>663</v>
      </c>
      <c r="D687" s="140"/>
      <c r="E687" s="141">
        <v>35.6</v>
      </c>
      <c r="F687" s="136"/>
      <c r="G687" s="136"/>
      <c r="H687" s="138"/>
      <c r="I687" s="138"/>
      <c r="J687" s="138"/>
      <c r="K687" s="138"/>
      <c r="L687" s="138"/>
    </row>
    <row r="688" spans="1:12" ht="22.5" outlineLevel="1" x14ac:dyDescent="0.2">
      <c r="A688" s="132">
        <v>82</v>
      </c>
      <c r="B688" s="133" t="s">
        <v>664</v>
      </c>
      <c r="C688" s="134" t="s">
        <v>665</v>
      </c>
      <c r="D688" s="135" t="s">
        <v>261</v>
      </c>
      <c r="E688" s="136">
        <v>541.5</v>
      </c>
      <c r="F688" s="1202"/>
      <c r="G688" s="136">
        <f>ROUND(E688*F688,2)</f>
        <v>0</v>
      </c>
      <c r="H688" s="138"/>
      <c r="I688" s="138"/>
      <c r="J688" s="138"/>
      <c r="K688" s="138"/>
      <c r="L688" s="138"/>
    </row>
    <row r="689" spans="1:12" outlineLevel="1" x14ac:dyDescent="0.2">
      <c r="A689" s="132"/>
      <c r="B689" s="133"/>
      <c r="C689" s="139" t="s">
        <v>666</v>
      </c>
      <c r="D689" s="140"/>
      <c r="E689" s="141">
        <v>173.4</v>
      </c>
      <c r="F689" s="136"/>
      <c r="G689" s="136"/>
      <c r="H689" s="138"/>
      <c r="I689" s="138"/>
      <c r="J689" s="138"/>
      <c r="K689" s="138"/>
      <c r="L689" s="138"/>
    </row>
    <row r="690" spans="1:12" outlineLevel="1" x14ac:dyDescent="0.2">
      <c r="A690" s="132"/>
      <c r="B690" s="133"/>
      <c r="C690" s="139" t="s">
        <v>667</v>
      </c>
      <c r="D690" s="140"/>
      <c r="E690" s="141">
        <v>162.1</v>
      </c>
      <c r="F690" s="136"/>
      <c r="G690" s="136"/>
      <c r="H690" s="138"/>
      <c r="I690" s="138"/>
      <c r="J690" s="138"/>
      <c r="K690" s="138"/>
      <c r="L690" s="138"/>
    </row>
    <row r="691" spans="1:12" outlineLevel="1" x14ac:dyDescent="0.2">
      <c r="A691" s="132"/>
      <c r="B691" s="133"/>
      <c r="C691" s="139" t="s">
        <v>668</v>
      </c>
      <c r="D691" s="140"/>
      <c r="E691" s="141">
        <v>206</v>
      </c>
      <c r="F691" s="136"/>
      <c r="G691" s="136"/>
      <c r="H691" s="138"/>
      <c r="I691" s="138"/>
      <c r="J691" s="138"/>
      <c r="K691" s="138"/>
      <c r="L691" s="138"/>
    </row>
    <row r="692" spans="1:12" ht="22.5" outlineLevel="1" x14ac:dyDescent="0.2">
      <c r="A692" s="132">
        <v>83</v>
      </c>
      <c r="B692" s="133" t="s">
        <v>669</v>
      </c>
      <c r="C692" s="134" t="s">
        <v>670</v>
      </c>
      <c r="D692" s="135" t="s">
        <v>261</v>
      </c>
      <c r="E692" s="136">
        <v>565.5</v>
      </c>
      <c r="F692" s="1202"/>
      <c r="G692" s="136">
        <f>ROUND(E692*F692,2)</f>
        <v>0</v>
      </c>
      <c r="H692" s="138"/>
      <c r="I692" s="138"/>
      <c r="J692" s="138"/>
      <c r="K692" s="138"/>
      <c r="L692" s="138"/>
    </row>
    <row r="693" spans="1:12" outlineLevel="1" x14ac:dyDescent="0.2">
      <c r="A693" s="132"/>
      <c r="B693" s="133"/>
      <c r="C693" s="139" t="s">
        <v>671</v>
      </c>
      <c r="D693" s="140"/>
      <c r="E693" s="141">
        <v>219.5</v>
      </c>
      <c r="F693" s="136"/>
      <c r="G693" s="136"/>
      <c r="H693" s="138"/>
      <c r="I693" s="138"/>
      <c r="J693" s="138"/>
      <c r="K693" s="138"/>
      <c r="L693" s="138"/>
    </row>
    <row r="694" spans="1:12" outlineLevel="1" x14ac:dyDescent="0.2">
      <c r="A694" s="132"/>
      <c r="B694" s="133"/>
      <c r="C694" s="139" t="s">
        <v>672</v>
      </c>
      <c r="D694" s="140"/>
      <c r="E694" s="141">
        <v>201.6</v>
      </c>
      <c r="F694" s="136"/>
      <c r="G694" s="136"/>
      <c r="H694" s="138"/>
      <c r="I694" s="138"/>
      <c r="J694" s="138"/>
      <c r="K694" s="138"/>
      <c r="L694" s="138"/>
    </row>
    <row r="695" spans="1:12" outlineLevel="1" x14ac:dyDescent="0.2">
      <c r="A695" s="132"/>
      <c r="B695" s="133"/>
      <c r="C695" s="139" t="s">
        <v>673</v>
      </c>
      <c r="D695" s="140"/>
      <c r="E695" s="141">
        <v>144.4</v>
      </c>
      <c r="F695" s="136"/>
      <c r="G695" s="136"/>
      <c r="H695" s="138"/>
      <c r="I695" s="138"/>
      <c r="J695" s="138"/>
      <c r="K695" s="138"/>
      <c r="L695" s="138"/>
    </row>
    <row r="696" spans="1:12" ht="22.5" outlineLevel="1" x14ac:dyDescent="0.2">
      <c r="A696" s="132">
        <v>84</v>
      </c>
      <c r="B696" s="133" t="s">
        <v>674</v>
      </c>
      <c r="C696" s="134" t="s">
        <v>675</v>
      </c>
      <c r="D696" s="135" t="s">
        <v>261</v>
      </c>
      <c r="E696" s="136">
        <v>72.2</v>
      </c>
      <c r="F696" s="1202"/>
      <c r="G696" s="136">
        <f>ROUND(E696*F696,2)</f>
        <v>0</v>
      </c>
      <c r="H696" s="138"/>
      <c r="I696" s="138"/>
      <c r="J696" s="138"/>
      <c r="K696" s="138"/>
      <c r="L696" s="138"/>
    </row>
    <row r="697" spans="1:12" outlineLevel="1" x14ac:dyDescent="0.2">
      <c r="A697" s="132"/>
      <c r="B697" s="133"/>
      <c r="C697" s="139" t="s">
        <v>676</v>
      </c>
      <c r="D697" s="140"/>
      <c r="E697" s="141">
        <v>25.3</v>
      </c>
      <c r="F697" s="136"/>
      <c r="G697" s="136"/>
      <c r="H697" s="138"/>
      <c r="I697" s="138"/>
      <c r="J697" s="138"/>
      <c r="K697" s="138"/>
      <c r="L697" s="138"/>
    </row>
    <row r="698" spans="1:12" outlineLevel="1" x14ac:dyDescent="0.2">
      <c r="A698" s="132"/>
      <c r="B698" s="133"/>
      <c r="C698" s="139" t="s">
        <v>677</v>
      </c>
      <c r="D698" s="140"/>
      <c r="E698" s="141">
        <v>46.9</v>
      </c>
      <c r="F698" s="136"/>
      <c r="G698" s="136"/>
      <c r="H698" s="138"/>
      <c r="I698" s="138"/>
      <c r="J698" s="138"/>
      <c r="K698" s="138"/>
      <c r="L698" s="138"/>
    </row>
    <row r="699" spans="1:12" outlineLevel="1" x14ac:dyDescent="0.2">
      <c r="A699" s="132"/>
      <c r="B699" s="133"/>
      <c r="C699" s="139" t="s">
        <v>408</v>
      </c>
      <c r="D699" s="140"/>
      <c r="E699" s="141"/>
      <c r="F699" s="136"/>
      <c r="G699" s="136"/>
      <c r="H699" s="138"/>
      <c r="I699" s="138"/>
      <c r="J699" s="138"/>
      <c r="K699" s="138"/>
      <c r="L699" s="138"/>
    </row>
    <row r="700" spans="1:12" ht="22.5" outlineLevel="1" x14ac:dyDescent="0.2">
      <c r="A700" s="132">
        <v>85</v>
      </c>
      <c r="B700" s="133" t="s">
        <v>678</v>
      </c>
      <c r="C700" s="134" t="s">
        <v>679</v>
      </c>
      <c r="D700" s="135" t="s">
        <v>261</v>
      </c>
      <c r="E700" s="136">
        <v>43.5</v>
      </c>
      <c r="F700" s="1202"/>
      <c r="G700" s="136">
        <f>ROUND(E700*F700,2)</f>
        <v>0</v>
      </c>
      <c r="H700" s="138"/>
      <c r="I700" s="138"/>
      <c r="J700" s="138"/>
      <c r="K700" s="138"/>
      <c r="L700" s="138"/>
    </row>
    <row r="701" spans="1:12" outlineLevel="1" x14ac:dyDescent="0.2">
      <c r="A701" s="132"/>
      <c r="B701" s="133"/>
      <c r="C701" s="139" t="s">
        <v>414</v>
      </c>
      <c r="D701" s="140"/>
      <c r="E701" s="141"/>
      <c r="F701" s="136"/>
      <c r="G701" s="136"/>
      <c r="H701" s="138"/>
      <c r="I701" s="138"/>
      <c r="J701" s="138"/>
      <c r="K701" s="138"/>
      <c r="L701" s="138"/>
    </row>
    <row r="702" spans="1:12" outlineLevel="1" x14ac:dyDescent="0.2">
      <c r="A702" s="132"/>
      <c r="B702" s="133"/>
      <c r="C702" s="139" t="s">
        <v>680</v>
      </c>
      <c r="D702" s="140"/>
      <c r="E702" s="141">
        <v>43.5</v>
      </c>
      <c r="F702" s="136"/>
      <c r="G702" s="136"/>
      <c r="H702" s="138"/>
      <c r="I702" s="138"/>
      <c r="J702" s="138"/>
      <c r="K702" s="138"/>
      <c r="L702" s="138"/>
    </row>
    <row r="703" spans="1:12" outlineLevel="1" x14ac:dyDescent="0.2">
      <c r="A703" s="132"/>
      <c r="B703" s="133"/>
      <c r="C703" s="139" t="s">
        <v>408</v>
      </c>
      <c r="D703" s="140"/>
      <c r="E703" s="141"/>
      <c r="F703" s="136"/>
      <c r="G703" s="136"/>
      <c r="H703" s="138"/>
      <c r="I703" s="138"/>
      <c r="J703" s="138"/>
      <c r="K703" s="138"/>
      <c r="L703" s="138"/>
    </row>
    <row r="704" spans="1:12" outlineLevel="1" x14ac:dyDescent="0.2">
      <c r="A704" s="132">
        <v>86</v>
      </c>
      <c r="B704" s="133" t="s">
        <v>681</v>
      </c>
      <c r="C704" s="134" t="s">
        <v>682</v>
      </c>
      <c r="D704" s="135" t="s">
        <v>261</v>
      </c>
      <c r="E704" s="136">
        <v>12.872</v>
      </c>
      <c r="F704" s="1202"/>
      <c r="G704" s="136">
        <f>ROUND(E704*F704,2)</f>
        <v>0</v>
      </c>
      <c r="H704" s="138"/>
      <c r="I704" s="138"/>
      <c r="J704" s="138"/>
      <c r="K704" s="138"/>
      <c r="L704" s="138"/>
    </row>
    <row r="705" spans="1:12" outlineLevel="1" x14ac:dyDescent="0.2">
      <c r="A705" s="132"/>
      <c r="B705" s="133"/>
      <c r="C705" s="139" t="s">
        <v>635</v>
      </c>
      <c r="D705" s="140"/>
      <c r="E705" s="141"/>
      <c r="F705" s="136"/>
      <c r="G705" s="136"/>
      <c r="H705" s="138"/>
      <c r="I705" s="138"/>
      <c r="J705" s="138"/>
      <c r="K705" s="138"/>
      <c r="L705" s="138"/>
    </row>
    <row r="706" spans="1:12" outlineLevel="1" x14ac:dyDescent="0.2">
      <c r="A706" s="132"/>
      <c r="B706" s="133"/>
      <c r="C706" s="139" t="s">
        <v>683</v>
      </c>
      <c r="D706" s="140"/>
      <c r="E706" s="141"/>
      <c r="F706" s="136"/>
      <c r="G706" s="136"/>
      <c r="H706" s="138"/>
      <c r="I706" s="138"/>
      <c r="J706" s="138"/>
      <c r="K706" s="138"/>
      <c r="L706" s="138"/>
    </row>
    <row r="707" spans="1:12" outlineLevel="1" x14ac:dyDescent="0.2">
      <c r="A707" s="132"/>
      <c r="B707" s="133"/>
      <c r="C707" s="139" t="s">
        <v>414</v>
      </c>
      <c r="D707" s="140"/>
      <c r="E707" s="141"/>
      <c r="F707" s="136"/>
      <c r="G707" s="136"/>
      <c r="H707" s="138"/>
      <c r="I707" s="138"/>
      <c r="J707" s="138"/>
      <c r="K707" s="138"/>
      <c r="L707" s="138"/>
    </row>
    <row r="708" spans="1:12" outlineLevel="1" x14ac:dyDescent="0.2">
      <c r="A708" s="132"/>
      <c r="B708" s="133"/>
      <c r="C708" s="139" t="s">
        <v>255</v>
      </c>
      <c r="D708" s="140"/>
      <c r="E708" s="141"/>
      <c r="F708" s="136"/>
      <c r="G708" s="136"/>
      <c r="H708" s="138"/>
      <c r="I708" s="138"/>
      <c r="J708" s="138"/>
      <c r="K708" s="138"/>
      <c r="L708" s="138"/>
    </row>
    <row r="709" spans="1:12" outlineLevel="1" x14ac:dyDescent="0.2">
      <c r="A709" s="132"/>
      <c r="B709" s="133"/>
      <c r="C709" s="139" t="s">
        <v>409</v>
      </c>
      <c r="D709" s="140"/>
      <c r="E709" s="141"/>
      <c r="F709" s="136"/>
      <c r="G709" s="136"/>
      <c r="H709" s="138"/>
      <c r="I709" s="138"/>
      <c r="J709" s="138"/>
      <c r="K709" s="138"/>
      <c r="L709" s="138"/>
    </row>
    <row r="710" spans="1:12" outlineLevel="1" x14ac:dyDescent="0.2">
      <c r="A710" s="132"/>
      <c r="B710" s="133"/>
      <c r="C710" s="139" t="s">
        <v>684</v>
      </c>
      <c r="D710" s="140"/>
      <c r="E710" s="141">
        <v>3.87</v>
      </c>
      <c r="F710" s="136"/>
      <c r="G710" s="136"/>
      <c r="H710" s="138"/>
      <c r="I710" s="138"/>
      <c r="J710" s="138"/>
      <c r="K710" s="138"/>
      <c r="L710" s="138"/>
    </row>
    <row r="711" spans="1:12" outlineLevel="1" x14ac:dyDescent="0.2">
      <c r="A711" s="132"/>
      <c r="B711" s="133"/>
      <c r="C711" s="139" t="s">
        <v>424</v>
      </c>
      <c r="D711" s="140"/>
      <c r="E711" s="141"/>
      <c r="F711" s="136"/>
      <c r="G711" s="136"/>
      <c r="H711" s="138"/>
      <c r="I711" s="138"/>
      <c r="J711" s="138"/>
      <c r="K711" s="138"/>
      <c r="L711" s="138"/>
    </row>
    <row r="712" spans="1:12" outlineLevel="1" x14ac:dyDescent="0.2">
      <c r="A712" s="132"/>
      <c r="B712" s="133"/>
      <c r="C712" s="139" t="s">
        <v>255</v>
      </c>
      <c r="D712" s="140"/>
      <c r="E712" s="141"/>
      <c r="F712" s="136"/>
      <c r="G712" s="136"/>
      <c r="H712" s="138"/>
      <c r="I712" s="138"/>
      <c r="J712" s="138"/>
      <c r="K712" s="138"/>
      <c r="L712" s="138"/>
    </row>
    <row r="713" spans="1:12" outlineLevel="1" x14ac:dyDescent="0.2">
      <c r="A713" s="132"/>
      <c r="B713" s="133"/>
      <c r="C713" s="139" t="s">
        <v>409</v>
      </c>
      <c r="D713" s="140"/>
      <c r="E713" s="141"/>
      <c r="F713" s="136"/>
      <c r="G713" s="136"/>
      <c r="H713" s="138"/>
      <c r="I713" s="138"/>
      <c r="J713" s="138"/>
      <c r="K713" s="138"/>
      <c r="L713" s="138"/>
    </row>
    <row r="714" spans="1:12" outlineLevel="1" x14ac:dyDescent="0.2">
      <c r="A714" s="132"/>
      <c r="B714" s="133"/>
      <c r="C714" s="139" t="s">
        <v>685</v>
      </c>
      <c r="D714" s="140"/>
      <c r="E714" s="141">
        <v>4.8</v>
      </c>
      <c r="F714" s="136"/>
      <c r="G714" s="136"/>
      <c r="H714" s="138"/>
      <c r="I714" s="138"/>
      <c r="J714" s="138"/>
      <c r="K714" s="138"/>
      <c r="L714" s="138"/>
    </row>
    <row r="715" spans="1:12" outlineLevel="1" x14ac:dyDescent="0.2">
      <c r="A715" s="132"/>
      <c r="B715" s="133"/>
      <c r="C715" s="139" t="s">
        <v>408</v>
      </c>
      <c r="D715" s="140"/>
      <c r="E715" s="141"/>
      <c r="F715" s="136"/>
      <c r="G715" s="136"/>
      <c r="H715" s="138"/>
      <c r="I715" s="138"/>
      <c r="J715" s="138"/>
      <c r="K715" s="138"/>
      <c r="L715" s="138"/>
    </row>
    <row r="716" spans="1:12" outlineLevel="1" x14ac:dyDescent="0.2">
      <c r="A716" s="132"/>
      <c r="B716" s="133"/>
      <c r="C716" s="139" t="s">
        <v>255</v>
      </c>
      <c r="D716" s="140"/>
      <c r="E716" s="141"/>
      <c r="F716" s="136"/>
      <c r="G716" s="136"/>
      <c r="H716" s="138"/>
      <c r="I716" s="138"/>
      <c r="J716" s="138"/>
      <c r="K716" s="138"/>
      <c r="L716" s="138"/>
    </row>
    <row r="717" spans="1:12" outlineLevel="1" x14ac:dyDescent="0.2">
      <c r="A717" s="132"/>
      <c r="B717" s="133"/>
      <c r="C717" s="139" t="s">
        <v>409</v>
      </c>
      <c r="D717" s="140"/>
      <c r="E717" s="141"/>
      <c r="F717" s="136"/>
      <c r="G717" s="136"/>
      <c r="H717" s="138"/>
      <c r="I717" s="138"/>
      <c r="J717" s="138"/>
      <c r="K717" s="138"/>
      <c r="L717" s="138"/>
    </row>
    <row r="718" spans="1:12" outlineLevel="1" x14ac:dyDescent="0.2">
      <c r="A718" s="132"/>
      <c r="B718" s="133"/>
      <c r="C718" s="139" t="s">
        <v>686</v>
      </c>
      <c r="D718" s="140"/>
      <c r="E718" s="141">
        <v>4.202</v>
      </c>
      <c r="F718" s="136"/>
      <c r="G718" s="136"/>
      <c r="H718" s="138"/>
      <c r="I718" s="138"/>
      <c r="J718" s="138"/>
      <c r="K718" s="138"/>
      <c r="L718" s="138"/>
    </row>
    <row r="719" spans="1:12" outlineLevel="1" x14ac:dyDescent="0.2">
      <c r="A719" s="132">
        <v>87</v>
      </c>
      <c r="B719" s="133" t="s">
        <v>687</v>
      </c>
      <c r="C719" s="134" t="s">
        <v>688</v>
      </c>
      <c r="D719" s="135" t="s">
        <v>261</v>
      </c>
      <c r="E719" s="136">
        <v>213.214</v>
      </c>
      <c r="F719" s="1202"/>
      <c r="G719" s="136">
        <f>ROUND(E719*F719,2)</f>
        <v>0</v>
      </c>
      <c r="H719" s="138"/>
      <c r="I719" s="138"/>
      <c r="J719" s="138"/>
      <c r="K719" s="138"/>
      <c r="L719" s="138"/>
    </row>
    <row r="720" spans="1:12" outlineLevel="1" x14ac:dyDescent="0.2">
      <c r="A720" s="132"/>
      <c r="B720" s="133"/>
      <c r="C720" s="139" t="s">
        <v>635</v>
      </c>
      <c r="D720" s="140"/>
      <c r="E720" s="141"/>
      <c r="F720" s="136"/>
      <c r="G720" s="136"/>
      <c r="H720" s="138"/>
      <c r="I720" s="138"/>
      <c r="J720" s="138"/>
      <c r="K720" s="138"/>
      <c r="L720" s="138"/>
    </row>
    <row r="721" spans="1:12" outlineLevel="1" x14ac:dyDescent="0.2">
      <c r="A721" s="132"/>
      <c r="B721" s="133"/>
      <c r="C721" s="139" t="s">
        <v>689</v>
      </c>
      <c r="D721" s="140"/>
      <c r="E721" s="141"/>
      <c r="F721" s="136"/>
      <c r="G721" s="136"/>
      <c r="H721" s="138"/>
      <c r="I721" s="138"/>
      <c r="J721" s="138"/>
      <c r="K721" s="138"/>
      <c r="L721" s="138"/>
    </row>
    <row r="722" spans="1:12" outlineLevel="1" x14ac:dyDescent="0.2">
      <c r="A722" s="132"/>
      <c r="B722" s="133"/>
      <c r="C722" s="139" t="s">
        <v>414</v>
      </c>
      <c r="D722" s="140"/>
      <c r="E722" s="141"/>
      <c r="F722" s="136"/>
      <c r="G722" s="136"/>
      <c r="H722" s="138"/>
      <c r="I722" s="138"/>
      <c r="J722" s="138"/>
      <c r="K722" s="138"/>
      <c r="L722" s="138"/>
    </row>
    <row r="723" spans="1:12" outlineLevel="1" x14ac:dyDescent="0.2">
      <c r="A723" s="132"/>
      <c r="B723" s="133"/>
      <c r="C723" s="139" t="s">
        <v>690</v>
      </c>
      <c r="D723" s="140"/>
      <c r="E723" s="141">
        <v>47.88</v>
      </c>
      <c r="F723" s="136"/>
      <c r="G723" s="136"/>
      <c r="H723" s="138"/>
      <c r="I723" s="138"/>
      <c r="J723" s="138"/>
      <c r="K723" s="138"/>
      <c r="L723" s="138"/>
    </row>
    <row r="724" spans="1:12" outlineLevel="1" x14ac:dyDescent="0.2">
      <c r="A724" s="132"/>
      <c r="B724" s="133"/>
      <c r="C724" s="139" t="s">
        <v>691</v>
      </c>
      <c r="D724" s="140"/>
      <c r="E724" s="141">
        <v>18.245000000000001</v>
      </c>
      <c r="F724" s="136"/>
      <c r="G724" s="136"/>
      <c r="H724" s="138"/>
      <c r="I724" s="138"/>
      <c r="J724" s="138"/>
      <c r="K724" s="138"/>
      <c r="L724" s="138"/>
    </row>
    <row r="725" spans="1:12" outlineLevel="1" x14ac:dyDescent="0.2">
      <c r="A725" s="132"/>
      <c r="B725" s="133"/>
      <c r="C725" s="139" t="s">
        <v>692</v>
      </c>
      <c r="D725" s="140"/>
      <c r="E725" s="141">
        <v>36.979999999999997</v>
      </c>
      <c r="F725" s="136"/>
      <c r="G725" s="136"/>
      <c r="H725" s="138"/>
      <c r="I725" s="138"/>
      <c r="J725" s="138"/>
      <c r="K725" s="138"/>
      <c r="L725" s="138"/>
    </row>
    <row r="726" spans="1:12" outlineLevel="1" x14ac:dyDescent="0.2">
      <c r="A726" s="132"/>
      <c r="B726" s="133"/>
      <c r="C726" s="139" t="s">
        <v>424</v>
      </c>
      <c r="D726" s="140"/>
      <c r="E726" s="141"/>
      <c r="F726" s="136"/>
      <c r="G726" s="136"/>
      <c r="H726" s="138"/>
      <c r="I726" s="138"/>
      <c r="J726" s="138"/>
      <c r="K726" s="138"/>
      <c r="L726" s="138"/>
    </row>
    <row r="727" spans="1:12" outlineLevel="1" x14ac:dyDescent="0.2">
      <c r="A727" s="132"/>
      <c r="B727" s="133"/>
      <c r="C727" s="139" t="s">
        <v>693</v>
      </c>
      <c r="D727" s="140"/>
      <c r="E727" s="141">
        <v>24.8</v>
      </c>
      <c r="F727" s="136"/>
      <c r="G727" s="136"/>
      <c r="H727" s="138"/>
      <c r="I727" s="138"/>
      <c r="J727" s="138"/>
      <c r="K727" s="138"/>
      <c r="L727" s="138"/>
    </row>
    <row r="728" spans="1:12" outlineLevel="1" x14ac:dyDescent="0.2">
      <c r="A728" s="132"/>
      <c r="B728" s="133"/>
      <c r="C728" s="139" t="s">
        <v>694</v>
      </c>
      <c r="D728" s="140"/>
      <c r="E728" s="141">
        <v>10.75</v>
      </c>
      <c r="F728" s="136"/>
      <c r="G728" s="136"/>
      <c r="H728" s="138"/>
      <c r="I728" s="138"/>
      <c r="J728" s="138"/>
      <c r="K728" s="138"/>
      <c r="L728" s="138"/>
    </row>
    <row r="729" spans="1:12" outlineLevel="1" x14ac:dyDescent="0.2">
      <c r="A729" s="132"/>
      <c r="B729" s="133"/>
      <c r="C729" s="139" t="s">
        <v>695</v>
      </c>
      <c r="D729" s="140"/>
      <c r="E729" s="141">
        <v>24.4</v>
      </c>
      <c r="F729" s="136"/>
      <c r="G729" s="136"/>
      <c r="H729" s="138"/>
      <c r="I729" s="138"/>
      <c r="J729" s="138"/>
      <c r="K729" s="138"/>
      <c r="L729" s="138"/>
    </row>
    <row r="730" spans="1:12" outlineLevel="1" x14ac:dyDescent="0.2">
      <c r="A730" s="132"/>
      <c r="B730" s="133"/>
      <c r="C730" s="139" t="s">
        <v>408</v>
      </c>
      <c r="D730" s="140"/>
      <c r="E730" s="141"/>
      <c r="F730" s="136"/>
      <c r="G730" s="136"/>
      <c r="H730" s="138"/>
      <c r="I730" s="138"/>
      <c r="J730" s="138"/>
      <c r="K730" s="138"/>
      <c r="L730" s="138"/>
    </row>
    <row r="731" spans="1:12" outlineLevel="1" x14ac:dyDescent="0.2">
      <c r="A731" s="132"/>
      <c r="B731" s="133"/>
      <c r="C731" s="139" t="s">
        <v>696</v>
      </c>
      <c r="D731" s="140"/>
      <c r="E731" s="141">
        <v>23.684000000000001</v>
      </c>
      <c r="F731" s="136"/>
      <c r="G731" s="136"/>
      <c r="H731" s="138"/>
      <c r="I731" s="138"/>
      <c r="J731" s="138"/>
      <c r="K731" s="138"/>
      <c r="L731" s="138"/>
    </row>
    <row r="732" spans="1:12" outlineLevel="1" x14ac:dyDescent="0.2">
      <c r="A732" s="132"/>
      <c r="B732" s="133"/>
      <c r="C732" s="139" t="s">
        <v>697</v>
      </c>
      <c r="D732" s="140"/>
      <c r="E732" s="141">
        <v>7.375</v>
      </c>
      <c r="F732" s="136"/>
      <c r="G732" s="136"/>
      <c r="H732" s="138"/>
      <c r="I732" s="138"/>
      <c r="J732" s="138"/>
      <c r="K732" s="138"/>
      <c r="L732" s="138"/>
    </row>
    <row r="733" spans="1:12" outlineLevel="1" x14ac:dyDescent="0.2">
      <c r="A733" s="132"/>
      <c r="B733" s="133"/>
      <c r="C733" s="139" t="s">
        <v>698</v>
      </c>
      <c r="D733" s="140"/>
      <c r="E733" s="141">
        <v>19.100000000000001</v>
      </c>
      <c r="F733" s="136"/>
      <c r="G733" s="136"/>
      <c r="H733" s="138"/>
      <c r="I733" s="138"/>
      <c r="J733" s="138"/>
      <c r="K733" s="138"/>
      <c r="L733" s="138"/>
    </row>
    <row r="734" spans="1:12" ht="22.5" outlineLevel="1" x14ac:dyDescent="0.2">
      <c r="A734" s="132">
        <v>88</v>
      </c>
      <c r="B734" s="133" t="s">
        <v>699</v>
      </c>
      <c r="C734" s="134" t="s">
        <v>700</v>
      </c>
      <c r="D734" s="135" t="s">
        <v>261</v>
      </c>
      <c r="E734" s="136">
        <v>11.46</v>
      </c>
      <c r="F734" s="1202"/>
      <c r="G734" s="136">
        <f>ROUND(E734*F734,2)</f>
        <v>0</v>
      </c>
      <c r="H734" s="138"/>
      <c r="I734" s="138"/>
      <c r="J734" s="138"/>
      <c r="K734" s="138"/>
      <c r="L734" s="138"/>
    </row>
    <row r="735" spans="1:12" outlineLevel="1" x14ac:dyDescent="0.2">
      <c r="A735" s="132"/>
      <c r="B735" s="133"/>
      <c r="C735" s="139" t="s">
        <v>635</v>
      </c>
      <c r="D735" s="140"/>
      <c r="E735" s="141"/>
      <c r="F735" s="136"/>
      <c r="G735" s="136"/>
      <c r="H735" s="138"/>
      <c r="I735" s="138"/>
      <c r="J735" s="138"/>
      <c r="K735" s="138"/>
      <c r="L735" s="138"/>
    </row>
    <row r="736" spans="1:12" outlineLevel="1" x14ac:dyDescent="0.2">
      <c r="A736" s="132"/>
      <c r="B736" s="133"/>
      <c r="C736" s="139" t="s">
        <v>701</v>
      </c>
      <c r="D736" s="140"/>
      <c r="E736" s="141"/>
      <c r="F736" s="136"/>
      <c r="G736" s="136"/>
      <c r="H736" s="138"/>
      <c r="I736" s="138"/>
      <c r="J736" s="138"/>
      <c r="K736" s="138"/>
      <c r="L736" s="138"/>
    </row>
    <row r="737" spans="1:12" outlineLevel="1" x14ac:dyDescent="0.2">
      <c r="A737" s="132"/>
      <c r="B737" s="133"/>
      <c r="C737" s="139" t="s">
        <v>408</v>
      </c>
      <c r="D737" s="140"/>
      <c r="E737" s="141"/>
      <c r="F737" s="136"/>
      <c r="G737" s="136"/>
      <c r="H737" s="138"/>
      <c r="I737" s="138"/>
      <c r="J737" s="138"/>
      <c r="K737" s="138"/>
      <c r="L737" s="138"/>
    </row>
    <row r="738" spans="1:12" outlineLevel="1" x14ac:dyDescent="0.2">
      <c r="A738" s="132"/>
      <c r="B738" s="133"/>
      <c r="C738" s="139" t="s">
        <v>702</v>
      </c>
      <c r="D738" s="140"/>
      <c r="E738" s="141">
        <v>11.46</v>
      </c>
      <c r="F738" s="136"/>
      <c r="G738" s="136"/>
      <c r="H738" s="138"/>
      <c r="I738" s="138"/>
      <c r="J738" s="138"/>
      <c r="K738" s="138"/>
      <c r="L738" s="138"/>
    </row>
    <row r="739" spans="1:12" outlineLevel="1" x14ac:dyDescent="0.2">
      <c r="A739" s="132"/>
      <c r="B739" s="133"/>
      <c r="C739" s="139" t="s">
        <v>409</v>
      </c>
      <c r="D739" s="140"/>
      <c r="E739" s="141"/>
      <c r="F739" s="136"/>
      <c r="G739" s="136"/>
      <c r="H739" s="138"/>
      <c r="I739" s="138"/>
      <c r="J739" s="138"/>
      <c r="K739" s="138"/>
      <c r="L739" s="138"/>
    </row>
    <row r="740" spans="1:12" outlineLevel="1" x14ac:dyDescent="0.2">
      <c r="A740" s="132"/>
      <c r="B740" s="133"/>
      <c r="C740" s="139" t="s">
        <v>463</v>
      </c>
      <c r="D740" s="140"/>
      <c r="E740" s="141"/>
      <c r="F740" s="136"/>
      <c r="G740" s="136"/>
      <c r="H740" s="138"/>
      <c r="I740" s="138"/>
      <c r="J740" s="138"/>
      <c r="K740" s="138"/>
      <c r="L740" s="138"/>
    </row>
    <row r="741" spans="1:12" outlineLevel="1" x14ac:dyDescent="0.2">
      <c r="A741" s="132">
        <v>89</v>
      </c>
      <c r="B741" s="133" t="s">
        <v>703</v>
      </c>
      <c r="C741" s="134" t="s">
        <v>704</v>
      </c>
      <c r="D741" s="135" t="s">
        <v>261</v>
      </c>
      <c r="E741" s="136">
        <v>59.56</v>
      </c>
      <c r="F741" s="1202"/>
      <c r="G741" s="136">
        <f>ROUND(E741*F741,2)</f>
        <v>0</v>
      </c>
      <c r="H741" s="138"/>
      <c r="I741" s="138"/>
      <c r="J741" s="138"/>
      <c r="K741" s="138"/>
      <c r="L741" s="138"/>
    </row>
    <row r="742" spans="1:12" outlineLevel="1" x14ac:dyDescent="0.2">
      <c r="A742" s="132"/>
      <c r="B742" s="133"/>
      <c r="C742" s="139" t="s">
        <v>635</v>
      </c>
      <c r="D742" s="140"/>
      <c r="E742" s="141"/>
      <c r="F742" s="136"/>
      <c r="G742" s="136"/>
      <c r="H742" s="138"/>
      <c r="I742" s="138"/>
      <c r="J742" s="138"/>
      <c r="K742" s="138"/>
      <c r="L742" s="138"/>
    </row>
    <row r="743" spans="1:12" outlineLevel="1" x14ac:dyDescent="0.2">
      <c r="A743" s="132"/>
      <c r="B743" s="133"/>
      <c r="C743" s="139" t="s">
        <v>705</v>
      </c>
      <c r="D743" s="140"/>
      <c r="E743" s="141"/>
      <c r="F743" s="136"/>
      <c r="G743" s="136"/>
      <c r="H743" s="138"/>
      <c r="I743" s="138"/>
      <c r="J743" s="138"/>
      <c r="K743" s="138"/>
      <c r="L743" s="138"/>
    </row>
    <row r="744" spans="1:12" outlineLevel="1" x14ac:dyDescent="0.2">
      <c r="A744" s="132"/>
      <c r="B744" s="133"/>
      <c r="C744" s="139" t="s">
        <v>414</v>
      </c>
      <c r="D744" s="140"/>
      <c r="E744" s="141"/>
      <c r="F744" s="136"/>
      <c r="G744" s="136"/>
      <c r="H744" s="138"/>
      <c r="I744" s="138"/>
      <c r="J744" s="138"/>
      <c r="K744" s="138"/>
      <c r="L744" s="138"/>
    </row>
    <row r="745" spans="1:12" outlineLevel="1" x14ac:dyDescent="0.2">
      <c r="A745" s="132"/>
      <c r="B745" s="133"/>
      <c r="C745" s="139" t="s">
        <v>255</v>
      </c>
      <c r="D745" s="140"/>
      <c r="E745" s="141"/>
      <c r="F745" s="136"/>
      <c r="G745" s="136"/>
      <c r="H745" s="138"/>
      <c r="I745" s="138"/>
      <c r="J745" s="138"/>
      <c r="K745" s="138"/>
      <c r="L745" s="138"/>
    </row>
    <row r="746" spans="1:12" outlineLevel="1" x14ac:dyDescent="0.2">
      <c r="A746" s="132"/>
      <c r="B746" s="133"/>
      <c r="C746" s="139" t="s">
        <v>706</v>
      </c>
      <c r="D746" s="140"/>
      <c r="E746" s="141">
        <v>11.76</v>
      </c>
      <c r="F746" s="136"/>
      <c r="G746" s="136"/>
      <c r="H746" s="138"/>
      <c r="I746" s="138"/>
      <c r="J746" s="138"/>
      <c r="K746" s="138"/>
      <c r="L746" s="138"/>
    </row>
    <row r="747" spans="1:12" outlineLevel="1" x14ac:dyDescent="0.2">
      <c r="A747" s="132"/>
      <c r="B747" s="133"/>
      <c r="C747" s="139" t="s">
        <v>707</v>
      </c>
      <c r="D747" s="140"/>
      <c r="E747" s="141">
        <v>10.75</v>
      </c>
      <c r="F747" s="136"/>
      <c r="G747" s="136"/>
      <c r="H747" s="138"/>
      <c r="I747" s="138"/>
      <c r="J747" s="138"/>
      <c r="K747" s="138"/>
      <c r="L747" s="138"/>
    </row>
    <row r="748" spans="1:12" outlineLevel="1" x14ac:dyDescent="0.2">
      <c r="A748" s="132"/>
      <c r="B748" s="133"/>
      <c r="C748" s="139" t="s">
        <v>424</v>
      </c>
      <c r="D748" s="140"/>
      <c r="E748" s="141"/>
      <c r="F748" s="136"/>
      <c r="G748" s="136"/>
      <c r="H748" s="138"/>
      <c r="I748" s="138"/>
      <c r="J748" s="138"/>
      <c r="K748" s="138"/>
      <c r="L748" s="138"/>
    </row>
    <row r="749" spans="1:12" outlineLevel="1" x14ac:dyDescent="0.2">
      <c r="A749" s="132"/>
      <c r="B749" s="133"/>
      <c r="C749" s="139" t="s">
        <v>255</v>
      </c>
      <c r="D749" s="140"/>
      <c r="E749" s="141"/>
      <c r="F749" s="136"/>
      <c r="G749" s="136"/>
      <c r="H749" s="138"/>
      <c r="I749" s="138"/>
      <c r="J749" s="138"/>
      <c r="K749" s="138"/>
      <c r="L749" s="138"/>
    </row>
    <row r="750" spans="1:12" outlineLevel="1" x14ac:dyDescent="0.2">
      <c r="A750" s="132"/>
      <c r="B750" s="133"/>
      <c r="C750" s="139" t="s">
        <v>708</v>
      </c>
      <c r="D750" s="140"/>
      <c r="E750" s="141">
        <v>8.4</v>
      </c>
      <c r="F750" s="136"/>
      <c r="G750" s="136"/>
      <c r="H750" s="138"/>
      <c r="I750" s="138"/>
      <c r="J750" s="138"/>
      <c r="K750" s="138"/>
      <c r="L750" s="138"/>
    </row>
    <row r="751" spans="1:12" outlineLevel="1" x14ac:dyDescent="0.2">
      <c r="A751" s="132"/>
      <c r="B751" s="133"/>
      <c r="C751" s="139" t="s">
        <v>444</v>
      </c>
      <c r="D751" s="140"/>
      <c r="E751" s="141"/>
      <c r="F751" s="136"/>
      <c r="G751" s="136"/>
      <c r="H751" s="138"/>
      <c r="I751" s="138"/>
      <c r="J751" s="138"/>
      <c r="K751" s="138"/>
      <c r="L751" s="138"/>
    </row>
    <row r="752" spans="1:12" outlineLevel="1" x14ac:dyDescent="0.2">
      <c r="A752" s="132"/>
      <c r="B752" s="133"/>
      <c r="C752" s="139" t="s">
        <v>408</v>
      </c>
      <c r="D752" s="140"/>
      <c r="E752" s="141"/>
      <c r="F752" s="136"/>
      <c r="G752" s="136"/>
      <c r="H752" s="138"/>
      <c r="I752" s="138"/>
      <c r="J752" s="138"/>
      <c r="K752" s="138"/>
      <c r="L752" s="138"/>
    </row>
    <row r="753" spans="1:12" outlineLevel="1" x14ac:dyDescent="0.2">
      <c r="A753" s="132"/>
      <c r="B753" s="133"/>
      <c r="C753" s="139" t="s">
        <v>255</v>
      </c>
      <c r="D753" s="140"/>
      <c r="E753" s="141"/>
      <c r="F753" s="136"/>
      <c r="G753" s="136"/>
      <c r="H753" s="138"/>
      <c r="I753" s="138"/>
      <c r="J753" s="138"/>
      <c r="K753" s="138"/>
      <c r="L753" s="138"/>
    </row>
    <row r="754" spans="1:12" outlineLevel="1" x14ac:dyDescent="0.2">
      <c r="A754" s="132"/>
      <c r="B754" s="133"/>
      <c r="C754" s="139" t="s">
        <v>709</v>
      </c>
      <c r="D754" s="140"/>
      <c r="E754" s="141">
        <v>11.842000000000001</v>
      </c>
      <c r="F754" s="136"/>
      <c r="G754" s="136"/>
      <c r="H754" s="138"/>
      <c r="I754" s="138"/>
      <c r="J754" s="138"/>
      <c r="K754" s="138"/>
      <c r="L754" s="138"/>
    </row>
    <row r="755" spans="1:12" outlineLevel="1" x14ac:dyDescent="0.2">
      <c r="A755" s="132"/>
      <c r="B755" s="133"/>
      <c r="C755" s="139" t="s">
        <v>710</v>
      </c>
      <c r="D755" s="140"/>
      <c r="E755" s="141">
        <v>16.808</v>
      </c>
      <c r="F755" s="136"/>
      <c r="G755" s="136"/>
      <c r="H755" s="138"/>
      <c r="I755" s="138"/>
      <c r="J755" s="138"/>
      <c r="K755" s="138"/>
      <c r="L755" s="138"/>
    </row>
    <row r="756" spans="1:12" outlineLevel="1" x14ac:dyDescent="0.2">
      <c r="A756" s="132">
        <v>90</v>
      </c>
      <c r="B756" s="133" t="s">
        <v>711</v>
      </c>
      <c r="C756" s="134" t="s">
        <v>712</v>
      </c>
      <c r="D756" s="135" t="s">
        <v>261</v>
      </c>
      <c r="E756" s="136">
        <v>20.27</v>
      </c>
      <c r="F756" s="1202"/>
      <c r="G756" s="136">
        <f>ROUND(E756*F756,2)</f>
        <v>0</v>
      </c>
      <c r="H756" s="138"/>
      <c r="I756" s="138"/>
      <c r="J756" s="138"/>
      <c r="K756" s="138"/>
      <c r="L756" s="138"/>
    </row>
    <row r="757" spans="1:12" outlineLevel="1" x14ac:dyDescent="0.2">
      <c r="A757" s="132"/>
      <c r="B757" s="133"/>
      <c r="C757" s="139" t="s">
        <v>635</v>
      </c>
      <c r="D757" s="140"/>
      <c r="E757" s="141"/>
      <c r="F757" s="136"/>
      <c r="G757" s="136"/>
      <c r="H757" s="138"/>
      <c r="I757" s="138"/>
      <c r="J757" s="138"/>
      <c r="K757" s="138"/>
      <c r="L757" s="138"/>
    </row>
    <row r="758" spans="1:12" outlineLevel="1" x14ac:dyDescent="0.2">
      <c r="A758" s="132"/>
      <c r="B758" s="133"/>
      <c r="C758" s="139" t="s">
        <v>713</v>
      </c>
      <c r="D758" s="140"/>
      <c r="E758" s="141"/>
      <c r="F758" s="136"/>
      <c r="G758" s="136"/>
      <c r="H758" s="138"/>
      <c r="I758" s="138"/>
      <c r="J758" s="138"/>
      <c r="K758" s="138"/>
      <c r="L758" s="138"/>
    </row>
    <row r="759" spans="1:12" outlineLevel="1" x14ac:dyDescent="0.2">
      <c r="A759" s="132"/>
      <c r="B759" s="133"/>
      <c r="C759" s="139" t="s">
        <v>414</v>
      </c>
      <c r="D759" s="140"/>
      <c r="E759" s="141"/>
      <c r="F759" s="136"/>
      <c r="G759" s="136"/>
      <c r="H759" s="138"/>
      <c r="I759" s="138"/>
      <c r="J759" s="138"/>
      <c r="K759" s="138"/>
      <c r="L759" s="138"/>
    </row>
    <row r="760" spans="1:12" outlineLevel="1" x14ac:dyDescent="0.2">
      <c r="A760" s="132"/>
      <c r="B760" s="133"/>
      <c r="C760" s="139" t="s">
        <v>255</v>
      </c>
      <c r="D760" s="140"/>
      <c r="E760" s="141"/>
      <c r="F760" s="136"/>
      <c r="G760" s="136"/>
      <c r="H760" s="138"/>
      <c r="I760" s="138"/>
      <c r="J760" s="138"/>
      <c r="K760" s="138"/>
      <c r="L760" s="138"/>
    </row>
    <row r="761" spans="1:12" outlineLevel="1" x14ac:dyDescent="0.2">
      <c r="A761" s="132"/>
      <c r="B761" s="133"/>
      <c r="C761" s="139" t="s">
        <v>409</v>
      </c>
      <c r="D761" s="140"/>
      <c r="E761" s="141"/>
      <c r="F761" s="136"/>
      <c r="G761" s="136"/>
      <c r="H761" s="138"/>
      <c r="I761" s="138"/>
      <c r="J761" s="138"/>
      <c r="K761" s="138"/>
      <c r="L761" s="138"/>
    </row>
    <row r="762" spans="1:12" outlineLevel="1" x14ac:dyDescent="0.2">
      <c r="A762" s="132"/>
      <c r="B762" s="133"/>
      <c r="C762" s="139" t="s">
        <v>714</v>
      </c>
      <c r="D762" s="140"/>
      <c r="E762" s="141">
        <v>7.74</v>
      </c>
      <c r="F762" s="136"/>
      <c r="G762" s="136"/>
      <c r="H762" s="138"/>
      <c r="I762" s="138"/>
      <c r="J762" s="138"/>
      <c r="K762" s="138"/>
      <c r="L762" s="138"/>
    </row>
    <row r="763" spans="1:12" outlineLevel="1" x14ac:dyDescent="0.2">
      <c r="A763" s="132"/>
      <c r="B763" s="133"/>
      <c r="C763" s="139" t="s">
        <v>424</v>
      </c>
      <c r="D763" s="140"/>
      <c r="E763" s="141"/>
      <c r="F763" s="136"/>
      <c r="G763" s="136"/>
      <c r="H763" s="138"/>
      <c r="I763" s="138"/>
      <c r="J763" s="138"/>
      <c r="K763" s="138"/>
      <c r="L763" s="138"/>
    </row>
    <row r="764" spans="1:12" outlineLevel="1" x14ac:dyDescent="0.2">
      <c r="A764" s="132"/>
      <c r="B764" s="133"/>
      <c r="C764" s="139" t="s">
        <v>255</v>
      </c>
      <c r="D764" s="140"/>
      <c r="E764" s="141"/>
      <c r="F764" s="136"/>
      <c r="G764" s="136"/>
      <c r="H764" s="138"/>
      <c r="I764" s="138"/>
      <c r="J764" s="138"/>
      <c r="K764" s="138"/>
      <c r="L764" s="138"/>
    </row>
    <row r="765" spans="1:12" outlineLevel="1" x14ac:dyDescent="0.2">
      <c r="A765" s="132"/>
      <c r="B765" s="133"/>
      <c r="C765" s="139" t="s">
        <v>409</v>
      </c>
      <c r="D765" s="140"/>
      <c r="E765" s="141"/>
      <c r="F765" s="136"/>
      <c r="G765" s="136"/>
      <c r="H765" s="138"/>
      <c r="I765" s="138"/>
      <c r="J765" s="138"/>
      <c r="K765" s="138"/>
      <c r="L765" s="138"/>
    </row>
    <row r="766" spans="1:12" outlineLevel="1" x14ac:dyDescent="0.2">
      <c r="A766" s="132"/>
      <c r="B766" s="133"/>
      <c r="C766" s="139" t="s">
        <v>715</v>
      </c>
      <c r="D766" s="140"/>
      <c r="E766" s="141">
        <v>6.8</v>
      </c>
      <c r="F766" s="136"/>
      <c r="G766" s="136"/>
      <c r="H766" s="138"/>
      <c r="I766" s="138"/>
      <c r="J766" s="138"/>
      <c r="K766" s="138"/>
      <c r="L766" s="138"/>
    </row>
    <row r="767" spans="1:12" outlineLevel="1" x14ac:dyDescent="0.2">
      <c r="A767" s="132"/>
      <c r="B767" s="133"/>
      <c r="C767" s="139" t="s">
        <v>408</v>
      </c>
      <c r="D767" s="140"/>
      <c r="E767" s="141"/>
      <c r="F767" s="136"/>
      <c r="G767" s="136"/>
      <c r="H767" s="138"/>
      <c r="I767" s="138"/>
      <c r="J767" s="138"/>
      <c r="K767" s="138"/>
      <c r="L767" s="138"/>
    </row>
    <row r="768" spans="1:12" outlineLevel="1" x14ac:dyDescent="0.2">
      <c r="A768" s="132"/>
      <c r="B768" s="133"/>
      <c r="C768" s="139" t="s">
        <v>255</v>
      </c>
      <c r="D768" s="140"/>
      <c r="E768" s="141"/>
      <c r="F768" s="136"/>
      <c r="G768" s="136"/>
      <c r="H768" s="138"/>
      <c r="I768" s="138"/>
      <c r="J768" s="138"/>
      <c r="K768" s="138"/>
      <c r="L768" s="138"/>
    </row>
    <row r="769" spans="1:12" outlineLevel="1" x14ac:dyDescent="0.2">
      <c r="A769" s="132"/>
      <c r="B769" s="133"/>
      <c r="C769" s="139" t="s">
        <v>409</v>
      </c>
      <c r="D769" s="140"/>
      <c r="E769" s="141"/>
      <c r="F769" s="136"/>
      <c r="G769" s="136"/>
      <c r="H769" s="138"/>
      <c r="I769" s="138"/>
      <c r="J769" s="138"/>
      <c r="K769" s="138"/>
      <c r="L769" s="138"/>
    </row>
    <row r="770" spans="1:12" outlineLevel="1" x14ac:dyDescent="0.2">
      <c r="A770" s="132"/>
      <c r="B770" s="133"/>
      <c r="C770" s="139" t="s">
        <v>716</v>
      </c>
      <c r="D770" s="140"/>
      <c r="E770" s="141">
        <v>5.73</v>
      </c>
      <c r="F770" s="136"/>
      <c r="G770" s="136"/>
      <c r="H770" s="138"/>
      <c r="I770" s="138"/>
      <c r="J770" s="138"/>
      <c r="K770" s="138"/>
      <c r="L770" s="138"/>
    </row>
    <row r="771" spans="1:12" outlineLevel="1" x14ac:dyDescent="0.2">
      <c r="A771" s="132">
        <v>91</v>
      </c>
      <c r="B771" s="133" t="s">
        <v>717</v>
      </c>
      <c r="C771" s="134" t="s">
        <v>718</v>
      </c>
      <c r="D771" s="135" t="s">
        <v>261</v>
      </c>
      <c r="E771" s="136">
        <v>7.2725999999999997</v>
      </c>
      <c r="F771" s="1202"/>
      <c r="G771" s="136">
        <f>ROUND(E771*F771,2)</f>
        <v>0</v>
      </c>
      <c r="H771" s="138"/>
      <c r="I771" s="138"/>
      <c r="J771" s="138"/>
      <c r="K771" s="138"/>
      <c r="L771" s="138"/>
    </row>
    <row r="772" spans="1:12" outlineLevel="1" x14ac:dyDescent="0.2">
      <c r="A772" s="132"/>
      <c r="B772" s="133"/>
      <c r="C772" s="139" t="s">
        <v>635</v>
      </c>
      <c r="D772" s="140"/>
      <c r="E772" s="141"/>
      <c r="F772" s="136"/>
      <c r="G772" s="136"/>
      <c r="H772" s="138"/>
      <c r="I772" s="138"/>
      <c r="J772" s="138"/>
      <c r="K772" s="138"/>
      <c r="L772" s="138"/>
    </row>
    <row r="773" spans="1:12" outlineLevel="1" x14ac:dyDescent="0.2">
      <c r="A773" s="132"/>
      <c r="B773" s="133"/>
      <c r="C773" s="139" t="s">
        <v>719</v>
      </c>
      <c r="D773" s="140"/>
      <c r="E773" s="141"/>
      <c r="F773" s="136"/>
      <c r="G773" s="136"/>
      <c r="H773" s="138"/>
      <c r="I773" s="138"/>
      <c r="J773" s="138"/>
      <c r="K773" s="138"/>
      <c r="L773" s="138"/>
    </row>
    <row r="774" spans="1:12" outlineLevel="1" x14ac:dyDescent="0.2">
      <c r="A774" s="132"/>
      <c r="B774" s="133"/>
      <c r="C774" s="139" t="s">
        <v>414</v>
      </c>
      <c r="D774" s="140"/>
      <c r="E774" s="141"/>
      <c r="F774" s="136"/>
      <c r="G774" s="136"/>
      <c r="H774" s="138"/>
      <c r="I774" s="138"/>
      <c r="J774" s="138"/>
      <c r="K774" s="138"/>
      <c r="L774" s="138"/>
    </row>
    <row r="775" spans="1:12" outlineLevel="1" x14ac:dyDescent="0.2">
      <c r="A775" s="132"/>
      <c r="B775" s="133"/>
      <c r="C775" s="139" t="s">
        <v>255</v>
      </c>
      <c r="D775" s="140"/>
      <c r="E775" s="141"/>
      <c r="F775" s="136"/>
      <c r="G775" s="136"/>
      <c r="H775" s="138"/>
      <c r="I775" s="138"/>
      <c r="J775" s="138"/>
      <c r="K775" s="138"/>
      <c r="L775" s="138"/>
    </row>
    <row r="776" spans="1:12" outlineLevel="1" x14ac:dyDescent="0.2">
      <c r="A776" s="132"/>
      <c r="B776" s="133"/>
      <c r="C776" s="139" t="s">
        <v>409</v>
      </c>
      <c r="D776" s="140"/>
      <c r="E776" s="141"/>
      <c r="F776" s="136"/>
      <c r="G776" s="136"/>
      <c r="H776" s="138"/>
      <c r="I776" s="138"/>
      <c r="J776" s="138"/>
      <c r="K776" s="138"/>
      <c r="L776" s="138"/>
    </row>
    <row r="777" spans="1:12" outlineLevel="1" x14ac:dyDescent="0.2">
      <c r="A777" s="132"/>
      <c r="B777" s="133"/>
      <c r="C777" s="139" t="s">
        <v>444</v>
      </c>
      <c r="D777" s="140"/>
      <c r="E777" s="141"/>
      <c r="F777" s="136"/>
      <c r="G777" s="136"/>
      <c r="H777" s="138"/>
      <c r="I777" s="138"/>
      <c r="J777" s="138"/>
      <c r="K777" s="138"/>
      <c r="L777" s="138"/>
    </row>
    <row r="778" spans="1:12" outlineLevel="1" x14ac:dyDescent="0.2">
      <c r="A778" s="132"/>
      <c r="B778" s="133"/>
      <c r="C778" s="139" t="s">
        <v>424</v>
      </c>
      <c r="D778" s="140"/>
      <c r="E778" s="141"/>
      <c r="F778" s="136"/>
      <c r="G778" s="136"/>
      <c r="H778" s="138"/>
      <c r="I778" s="138"/>
      <c r="J778" s="138"/>
      <c r="K778" s="138"/>
      <c r="L778" s="138"/>
    </row>
    <row r="779" spans="1:12" outlineLevel="1" x14ac:dyDescent="0.2">
      <c r="A779" s="132"/>
      <c r="B779" s="133"/>
      <c r="C779" s="139" t="s">
        <v>720</v>
      </c>
      <c r="D779" s="140"/>
      <c r="E779" s="141">
        <v>3.72</v>
      </c>
      <c r="F779" s="136"/>
      <c r="G779" s="136"/>
      <c r="H779" s="138"/>
      <c r="I779" s="138"/>
      <c r="J779" s="138"/>
      <c r="K779" s="138"/>
      <c r="L779" s="138"/>
    </row>
    <row r="780" spans="1:12" outlineLevel="1" x14ac:dyDescent="0.2">
      <c r="A780" s="132"/>
      <c r="B780" s="133"/>
      <c r="C780" s="139" t="s">
        <v>409</v>
      </c>
      <c r="D780" s="140"/>
      <c r="E780" s="141"/>
      <c r="F780" s="136"/>
      <c r="G780" s="136"/>
      <c r="H780" s="138"/>
      <c r="I780" s="138"/>
      <c r="J780" s="138"/>
      <c r="K780" s="138"/>
      <c r="L780" s="138"/>
    </row>
    <row r="781" spans="1:12" outlineLevel="1" x14ac:dyDescent="0.2">
      <c r="A781" s="132"/>
      <c r="B781" s="133"/>
      <c r="C781" s="139" t="s">
        <v>444</v>
      </c>
      <c r="D781" s="140"/>
      <c r="E781" s="141"/>
      <c r="F781" s="136"/>
      <c r="G781" s="136"/>
      <c r="H781" s="138"/>
      <c r="I781" s="138"/>
      <c r="J781" s="138"/>
      <c r="K781" s="138"/>
      <c r="L781" s="138"/>
    </row>
    <row r="782" spans="1:12" outlineLevel="1" x14ac:dyDescent="0.2">
      <c r="A782" s="132"/>
      <c r="B782" s="133"/>
      <c r="C782" s="139" t="s">
        <v>408</v>
      </c>
      <c r="D782" s="140"/>
      <c r="E782" s="141"/>
      <c r="F782" s="136"/>
      <c r="G782" s="136"/>
      <c r="H782" s="138"/>
      <c r="I782" s="138"/>
      <c r="J782" s="138"/>
      <c r="K782" s="138"/>
      <c r="L782" s="138"/>
    </row>
    <row r="783" spans="1:12" outlineLevel="1" x14ac:dyDescent="0.2">
      <c r="A783" s="132"/>
      <c r="B783" s="133"/>
      <c r="C783" s="139" t="s">
        <v>721</v>
      </c>
      <c r="D783" s="140"/>
      <c r="E783" s="141">
        <v>3.5526</v>
      </c>
      <c r="F783" s="136"/>
      <c r="G783" s="136"/>
      <c r="H783" s="138"/>
      <c r="I783" s="138"/>
      <c r="J783" s="138"/>
      <c r="K783" s="138"/>
      <c r="L783" s="138"/>
    </row>
    <row r="784" spans="1:12" outlineLevel="1" x14ac:dyDescent="0.2">
      <c r="A784" s="132"/>
      <c r="B784" s="133"/>
      <c r="C784" s="139" t="s">
        <v>409</v>
      </c>
      <c r="D784" s="140"/>
      <c r="E784" s="141"/>
      <c r="F784" s="136"/>
      <c r="G784" s="136"/>
      <c r="H784" s="138"/>
      <c r="I784" s="138"/>
      <c r="J784" s="138"/>
      <c r="K784" s="138"/>
      <c r="L784" s="138"/>
    </row>
    <row r="785" spans="1:12" outlineLevel="1" x14ac:dyDescent="0.2">
      <c r="A785" s="132"/>
      <c r="B785" s="133"/>
      <c r="C785" s="139" t="s">
        <v>463</v>
      </c>
      <c r="D785" s="140"/>
      <c r="E785" s="141"/>
      <c r="F785" s="136"/>
      <c r="G785" s="136"/>
      <c r="H785" s="138"/>
      <c r="I785" s="138"/>
      <c r="J785" s="138"/>
      <c r="K785" s="138"/>
      <c r="L785" s="138"/>
    </row>
    <row r="786" spans="1:12" ht="22.5" outlineLevel="1" x14ac:dyDescent="0.2">
      <c r="A786" s="132">
        <v>92</v>
      </c>
      <c r="B786" s="133" t="s">
        <v>722</v>
      </c>
      <c r="C786" s="134" t="s">
        <v>723</v>
      </c>
      <c r="D786" s="135" t="s">
        <v>261</v>
      </c>
      <c r="E786" s="136">
        <v>4.62</v>
      </c>
      <c r="F786" s="1202"/>
      <c r="G786" s="136">
        <f>ROUND(E786*F786,2)</f>
        <v>0</v>
      </c>
      <c r="H786" s="138"/>
      <c r="I786" s="138"/>
      <c r="J786" s="138"/>
      <c r="K786" s="138"/>
      <c r="L786" s="138"/>
    </row>
    <row r="787" spans="1:12" outlineLevel="1" x14ac:dyDescent="0.2">
      <c r="A787" s="132"/>
      <c r="B787" s="133"/>
      <c r="C787" s="139" t="s">
        <v>635</v>
      </c>
      <c r="D787" s="140"/>
      <c r="E787" s="141"/>
      <c r="F787" s="136"/>
      <c r="G787" s="136"/>
      <c r="H787" s="138"/>
      <c r="I787" s="138"/>
      <c r="J787" s="138"/>
      <c r="K787" s="138"/>
      <c r="L787" s="138"/>
    </row>
    <row r="788" spans="1:12" outlineLevel="1" x14ac:dyDescent="0.2">
      <c r="A788" s="132"/>
      <c r="B788" s="133"/>
      <c r="C788" s="139" t="s">
        <v>724</v>
      </c>
      <c r="D788" s="140"/>
      <c r="E788" s="141"/>
      <c r="F788" s="136"/>
      <c r="G788" s="136"/>
      <c r="H788" s="138"/>
      <c r="I788" s="138"/>
      <c r="J788" s="138"/>
      <c r="K788" s="138"/>
      <c r="L788" s="138"/>
    </row>
    <row r="789" spans="1:12" outlineLevel="1" x14ac:dyDescent="0.2">
      <c r="A789" s="132"/>
      <c r="B789" s="133"/>
      <c r="C789" s="139" t="s">
        <v>414</v>
      </c>
      <c r="D789" s="140"/>
      <c r="E789" s="141"/>
      <c r="F789" s="136"/>
      <c r="G789" s="136"/>
      <c r="H789" s="138"/>
      <c r="I789" s="138"/>
      <c r="J789" s="138"/>
      <c r="K789" s="138"/>
      <c r="L789" s="138"/>
    </row>
    <row r="790" spans="1:12" outlineLevel="1" x14ac:dyDescent="0.2">
      <c r="A790" s="132"/>
      <c r="B790" s="133"/>
      <c r="C790" s="139" t="s">
        <v>725</v>
      </c>
      <c r="D790" s="140"/>
      <c r="E790" s="141">
        <v>4.62</v>
      </c>
      <c r="F790" s="136"/>
      <c r="G790" s="136"/>
      <c r="H790" s="138"/>
      <c r="I790" s="138"/>
      <c r="J790" s="138"/>
      <c r="K790" s="138"/>
      <c r="L790" s="138"/>
    </row>
    <row r="791" spans="1:12" outlineLevel="1" x14ac:dyDescent="0.2">
      <c r="A791" s="132"/>
      <c r="B791" s="133"/>
      <c r="C791" s="139" t="s">
        <v>409</v>
      </c>
      <c r="D791" s="140"/>
      <c r="E791" s="141"/>
      <c r="F791" s="136"/>
      <c r="G791" s="136"/>
      <c r="H791" s="138"/>
      <c r="I791" s="138"/>
      <c r="J791" s="138"/>
      <c r="K791" s="138"/>
      <c r="L791" s="138"/>
    </row>
    <row r="792" spans="1:12" outlineLevel="1" x14ac:dyDescent="0.2">
      <c r="A792" s="132"/>
      <c r="B792" s="133"/>
      <c r="C792" s="139" t="s">
        <v>444</v>
      </c>
      <c r="D792" s="140"/>
      <c r="E792" s="141"/>
      <c r="F792" s="136"/>
      <c r="G792" s="136"/>
      <c r="H792" s="138"/>
      <c r="I792" s="138"/>
      <c r="J792" s="138"/>
      <c r="K792" s="138"/>
      <c r="L792" s="138"/>
    </row>
    <row r="793" spans="1:12" outlineLevel="1" x14ac:dyDescent="0.2">
      <c r="A793" s="132"/>
      <c r="B793" s="133"/>
      <c r="C793" s="139" t="s">
        <v>424</v>
      </c>
      <c r="D793" s="140"/>
      <c r="E793" s="141"/>
      <c r="F793" s="136"/>
      <c r="G793" s="136"/>
      <c r="H793" s="138"/>
      <c r="I793" s="138"/>
      <c r="J793" s="138"/>
      <c r="K793" s="138"/>
      <c r="L793" s="138"/>
    </row>
    <row r="794" spans="1:12" outlineLevel="1" x14ac:dyDescent="0.2">
      <c r="A794" s="132"/>
      <c r="B794" s="133"/>
      <c r="C794" s="139" t="s">
        <v>255</v>
      </c>
      <c r="D794" s="140"/>
      <c r="E794" s="141"/>
      <c r="F794" s="136"/>
      <c r="G794" s="136"/>
      <c r="H794" s="138"/>
      <c r="I794" s="138"/>
      <c r="J794" s="138"/>
      <c r="K794" s="138"/>
      <c r="L794" s="138"/>
    </row>
    <row r="795" spans="1:12" outlineLevel="1" x14ac:dyDescent="0.2">
      <c r="A795" s="132"/>
      <c r="B795" s="133"/>
      <c r="C795" s="139" t="s">
        <v>409</v>
      </c>
      <c r="D795" s="140"/>
      <c r="E795" s="141"/>
      <c r="F795" s="136"/>
      <c r="G795" s="136"/>
      <c r="H795" s="138"/>
      <c r="I795" s="138"/>
      <c r="J795" s="138"/>
      <c r="K795" s="138"/>
      <c r="L795" s="138"/>
    </row>
    <row r="796" spans="1:12" outlineLevel="1" x14ac:dyDescent="0.2">
      <c r="A796" s="132"/>
      <c r="B796" s="133"/>
      <c r="C796" s="139" t="s">
        <v>444</v>
      </c>
      <c r="D796" s="140"/>
      <c r="E796" s="141"/>
      <c r="F796" s="136"/>
      <c r="G796" s="136"/>
      <c r="H796" s="138"/>
      <c r="I796" s="138"/>
      <c r="J796" s="138"/>
      <c r="K796" s="138"/>
      <c r="L796" s="138"/>
    </row>
    <row r="797" spans="1:12" outlineLevel="1" x14ac:dyDescent="0.2">
      <c r="A797" s="132"/>
      <c r="B797" s="133"/>
      <c r="C797" s="139" t="s">
        <v>408</v>
      </c>
      <c r="D797" s="140"/>
      <c r="E797" s="141"/>
      <c r="F797" s="136"/>
      <c r="G797" s="136"/>
      <c r="H797" s="138"/>
      <c r="I797" s="138"/>
      <c r="J797" s="138"/>
      <c r="K797" s="138"/>
      <c r="L797" s="138"/>
    </row>
    <row r="798" spans="1:12" outlineLevel="1" x14ac:dyDescent="0.2">
      <c r="A798" s="132"/>
      <c r="B798" s="133"/>
      <c r="C798" s="139" t="s">
        <v>255</v>
      </c>
      <c r="D798" s="140"/>
      <c r="E798" s="141"/>
      <c r="F798" s="136"/>
      <c r="G798" s="136"/>
      <c r="H798" s="138"/>
      <c r="I798" s="138"/>
      <c r="J798" s="138"/>
      <c r="K798" s="138"/>
      <c r="L798" s="138"/>
    </row>
    <row r="799" spans="1:12" outlineLevel="1" x14ac:dyDescent="0.2">
      <c r="A799" s="132"/>
      <c r="B799" s="133"/>
      <c r="C799" s="139" t="s">
        <v>409</v>
      </c>
      <c r="D799" s="140"/>
      <c r="E799" s="141"/>
      <c r="F799" s="136"/>
      <c r="G799" s="136"/>
      <c r="H799" s="138"/>
      <c r="I799" s="138"/>
      <c r="J799" s="138"/>
      <c r="K799" s="138"/>
      <c r="L799" s="138"/>
    </row>
    <row r="800" spans="1:12" outlineLevel="1" x14ac:dyDescent="0.2">
      <c r="A800" s="132"/>
      <c r="B800" s="133"/>
      <c r="C800" s="139" t="s">
        <v>463</v>
      </c>
      <c r="D800" s="140"/>
      <c r="E800" s="141"/>
      <c r="F800" s="136"/>
      <c r="G800" s="136"/>
      <c r="H800" s="138"/>
      <c r="I800" s="138"/>
      <c r="J800" s="138"/>
      <c r="K800" s="138"/>
      <c r="L800" s="138"/>
    </row>
    <row r="801" spans="1:12" ht="22.5" outlineLevel="1" x14ac:dyDescent="0.2">
      <c r="A801" s="132">
        <v>93</v>
      </c>
      <c r="B801" s="133" t="s">
        <v>726</v>
      </c>
      <c r="C801" s="134" t="s">
        <v>727</v>
      </c>
      <c r="D801" s="135" t="s">
        <v>261</v>
      </c>
      <c r="E801" s="136">
        <v>29.716000000000001</v>
      </c>
      <c r="F801" s="1202"/>
      <c r="G801" s="136">
        <f>ROUND(E801*F801,2)</f>
        <v>0</v>
      </c>
      <c r="H801" s="138"/>
      <c r="I801" s="138"/>
      <c r="J801" s="138"/>
      <c r="K801" s="138"/>
      <c r="L801" s="138"/>
    </row>
    <row r="802" spans="1:12" outlineLevel="1" x14ac:dyDescent="0.2">
      <c r="A802" s="132"/>
      <c r="B802" s="133"/>
      <c r="C802" s="139" t="s">
        <v>635</v>
      </c>
      <c r="D802" s="140"/>
      <c r="E802" s="141"/>
      <c r="F802" s="136"/>
      <c r="G802" s="136"/>
      <c r="H802" s="138"/>
      <c r="I802" s="138"/>
      <c r="J802" s="138"/>
      <c r="K802" s="138"/>
      <c r="L802" s="138"/>
    </row>
    <row r="803" spans="1:12" outlineLevel="1" x14ac:dyDescent="0.2">
      <c r="A803" s="132"/>
      <c r="B803" s="133"/>
      <c r="C803" s="139" t="s">
        <v>728</v>
      </c>
      <c r="D803" s="140"/>
      <c r="E803" s="141"/>
      <c r="F803" s="136"/>
      <c r="G803" s="136"/>
      <c r="H803" s="138"/>
      <c r="I803" s="138"/>
      <c r="J803" s="138"/>
      <c r="K803" s="138"/>
      <c r="L803" s="138"/>
    </row>
    <row r="804" spans="1:12" outlineLevel="1" x14ac:dyDescent="0.2">
      <c r="A804" s="132"/>
      <c r="B804" s="133"/>
      <c r="C804" s="139" t="s">
        <v>414</v>
      </c>
      <c r="D804" s="140"/>
      <c r="E804" s="141"/>
      <c r="F804" s="136"/>
      <c r="G804" s="136"/>
      <c r="H804" s="138"/>
      <c r="I804" s="138"/>
      <c r="J804" s="138"/>
      <c r="K804" s="138"/>
      <c r="L804" s="138"/>
    </row>
    <row r="805" spans="1:12" outlineLevel="1" x14ac:dyDescent="0.2">
      <c r="A805" s="132"/>
      <c r="B805" s="133"/>
      <c r="C805" s="139" t="s">
        <v>255</v>
      </c>
      <c r="D805" s="140"/>
      <c r="E805" s="141"/>
      <c r="F805" s="136"/>
      <c r="G805" s="136"/>
      <c r="H805" s="138"/>
      <c r="I805" s="138"/>
      <c r="J805" s="138"/>
      <c r="K805" s="138"/>
      <c r="L805" s="138"/>
    </row>
    <row r="806" spans="1:12" outlineLevel="1" x14ac:dyDescent="0.2">
      <c r="A806" s="132"/>
      <c r="B806" s="133"/>
      <c r="C806" s="139" t="s">
        <v>409</v>
      </c>
      <c r="D806" s="140"/>
      <c r="E806" s="141"/>
      <c r="F806" s="136"/>
      <c r="G806" s="136"/>
      <c r="H806" s="138"/>
      <c r="I806" s="138"/>
      <c r="J806" s="138"/>
      <c r="K806" s="138"/>
      <c r="L806" s="138"/>
    </row>
    <row r="807" spans="1:12" outlineLevel="1" x14ac:dyDescent="0.2">
      <c r="A807" s="132"/>
      <c r="B807" s="133"/>
      <c r="C807" s="139" t="s">
        <v>444</v>
      </c>
      <c r="D807" s="140"/>
      <c r="E807" s="141"/>
      <c r="F807" s="136"/>
      <c r="G807" s="136"/>
      <c r="H807" s="138"/>
      <c r="I807" s="138"/>
      <c r="J807" s="138"/>
      <c r="K807" s="138"/>
      <c r="L807" s="138"/>
    </row>
    <row r="808" spans="1:12" outlineLevel="1" x14ac:dyDescent="0.2">
      <c r="A808" s="132"/>
      <c r="B808" s="133"/>
      <c r="C808" s="139" t="s">
        <v>424</v>
      </c>
      <c r="D808" s="140"/>
      <c r="E808" s="141"/>
      <c r="F808" s="136"/>
      <c r="G808" s="136"/>
      <c r="H808" s="138"/>
      <c r="I808" s="138"/>
      <c r="J808" s="138"/>
      <c r="K808" s="138"/>
      <c r="L808" s="138"/>
    </row>
    <row r="809" spans="1:12" outlineLevel="1" x14ac:dyDescent="0.2">
      <c r="A809" s="132"/>
      <c r="B809" s="133"/>
      <c r="C809" s="139" t="s">
        <v>255</v>
      </c>
      <c r="D809" s="140"/>
      <c r="E809" s="141"/>
      <c r="F809" s="136"/>
      <c r="G809" s="136"/>
      <c r="H809" s="138"/>
      <c r="I809" s="138"/>
      <c r="J809" s="138"/>
      <c r="K809" s="138"/>
      <c r="L809" s="138"/>
    </row>
    <row r="810" spans="1:12" outlineLevel="1" x14ac:dyDescent="0.2">
      <c r="A810" s="132"/>
      <c r="B810" s="133"/>
      <c r="C810" s="139" t="s">
        <v>409</v>
      </c>
      <c r="D810" s="140"/>
      <c r="E810" s="141"/>
      <c r="F810" s="136"/>
      <c r="G810" s="136"/>
      <c r="H810" s="138"/>
      <c r="I810" s="138"/>
      <c r="J810" s="138"/>
      <c r="K810" s="138"/>
      <c r="L810" s="138"/>
    </row>
    <row r="811" spans="1:12" outlineLevel="1" x14ac:dyDescent="0.2">
      <c r="A811" s="132"/>
      <c r="B811" s="133"/>
      <c r="C811" s="139" t="s">
        <v>729</v>
      </c>
      <c r="D811" s="140"/>
      <c r="E811" s="141">
        <v>15.2</v>
      </c>
      <c r="F811" s="136"/>
      <c r="G811" s="136"/>
      <c r="H811" s="138"/>
      <c r="I811" s="138"/>
      <c r="J811" s="138"/>
      <c r="K811" s="138"/>
      <c r="L811" s="138"/>
    </row>
    <row r="812" spans="1:12" outlineLevel="1" x14ac:dyDescent="0.2">
      <c r="A812" s="132"/>
      <c r="B812" s="133"/>
      <c r="C812" s="139" t="s">
        <v>408</v>
      </c>
      <c r="D812" s="140"/>
      <c r="E812" s="141"/>
      <c r="F812" s="136"/>
      <c r="G812" s="136"/>
      <c r="H812" s="138"/>
      <c r="I812" s="138"/>
      <c r="J812" s="138"/>
      <c r="K812" s="138"/>
      <c r="L812" s="138"/>
    </row>
    <row r="813" spans="1:12" outlineLevel="1" x14ac:dyDescent="0.2">
      <c r="A813" s="132"/>
      <c r="B813" s="133"/>
      <c r="C813" s="139" t="s">
        <v>255</v>
      </c>
      <c r="D813" s="140"/>
      <c r="E813" s="141"/>
      <c r="F813" s="136"/>
      <c r="G813" s="136"/>
      <c r="H813" s="138"/>
      <c r="I813" s="138"/>
      <c r="J813" s="138"/>
      <c r="K813" s="138"/>
      <c r="L813" s="138"/>
    </row>
    <row r="814" spans="1:12" outlineLevel="1" x14ac:dyDescent="0.2">
      <c r="A814" s="132"/>
      <c r="B814" s="133"/>
      <c r="C814" s="139" t="s">
        <v>409</v>
      </c>
      <c r="D814" s="140"/>
      <c r="E814" s="141"/>
      <c r="F814" s="136"/>
      <c r="G814" s="136"/>
      <c r="H814" s="138"/>
      <c r="I814" s="138"/>
      <c r="J814" s="138"/>
      <c r="K814" s="138"/>
      <c r="L814" s="138"/>
    </row>
    <row r="815" spans="1:12" outlineLevel="1" x14ac:dyDescent="0.2">
      <c r="A815" s="132"/>
      <c r="B815" s="133"/>
      <c r="C815" s="139" t="s">
        <v>730</v>
      </c>
      <c r="D815" s="140"/>
      <c r="E815" s="141">
        <v>14.516</v>
      </c>
      <c r="F815" s="136"/>
      <c r="G815" s="136"/>
      <c r="H815" s="138"/>
      <c r="I815" s="138"/>
      <c r="J815" s="138"/>
      <c r="K815" s="138"/>
      <c r="L815" s="138"/>
    </row>
    <row r="816" spans="1:12" outlineLevel="1" x14ac:dyDescent="0.2">
      <c r="A816" s="132">
        <v>94</v>
      </c>
      <c r="B816" s="133" t="s">
        <v>731</v>
      </c>
      <c r="C816" s="134" t="s">
        <v>732</v>
      </c>
      <c r="D816" s="135" t="s">
        <v>374</v>
      </c>
      <c r="E816" s="136">
        <v>2</v>
      </c>
      <c r="F816" s="1202"/>
      <c r="G816" s="136">
        <f>ROUND(E816*F816,2)</f>
        <v>0</v>
      </c>
      <c r="H816" s="138"/>
      <c r="I816" s="138"/>
      <c r="J816" s="138"/>
      <c r="K816" s="138"/>
      <c r="L816" s="138"/>
    </row>
    <row r="817" spans="1:12" outlineLevel="1" x14ac:dyDescent="0.2">
      <c r="A817" s="132"/>
      <c r="B817" s="133"/>
      <c r="C817" s="139" t="s">
        <v>563</v>
      </c>
      <c r="D817" s="140"/>
      <c r="E817" s="141">
        <v>1</v>
      </c>
      <c r="F817" s="136"/>
      <c r="G817" s="136"/>
      <c r="H817" s="138"/>
      <c r="I817" s="138"/>
      <c r="J817" s="138"/>
      <c r="K817" s="138"/>
      <c r="L817" s="138"/>
    </row>
    <row r="818" spans="1:12" outlineLevel="1" x14ac:dyDescent="0.2">
      <c r="A818" s="132"/>
      <c r="B818" s="133"/>
      <c r="C818" s="139" t="s">
        <v>733</v>
      </c>
      <c r="D818" s="140"/>
      <c r="E818" s="141">
        <v>1</v>
      </c>
      <c r="F818" s="136"/>
      <c r="G818" s="136"/>
      <c r="H818" s="138"/>
      <c r="I818" s="138"/>
      <c r="J818" s="138"/>
      <c r="K818" s="138"/>
      <c r="L818" s="138"/>
    </row>
    <row r="819" spans="1:12" outlineLevel="1" x14ac:dyDescent="0.2">
      <c r="A819" s="132"/>
      <c r="B819" s="133"/>
      <c r="C819" s="139" t="s">
        <v>408</v>
      </c>
      <c r="D819" s="140"/>
      <c r="E819" s="141"/>
      <c r="F819" s="136"/>
      <c r="G819" s="136"/>
      <c r="H819" s="138"/>
      <c r="I819" s="138"/>
      <c r="J819" s="138"/>
      <c r="K819" s="138"/>
      <c r="L819" s="138"/>
    </row>
    <row r="820" spans="1:12" outlineLevel="1" x14ac:dyDescent="0.2">
      <c r="A820" s="132">
        <v>95</v>
      </c>
      <c r="B820" s="133" t="s">
        <v>734</v>
      </c>
      <c r="C820" s="134" t="s">
        <v>735</v>
      </c>
      <c r="D820" s="135" t="s">
        <v>374</v>
      </c>
      <c r="E820" s="136">
        <v>45</v>
      </c>
      <c r="F820" s="1202"/>
      <c r="G820" s="136">
        <f>ROUND(E820*F820,2)</f>
        <v>0</v>
      </c>
      <c r="H820" s="138"/>
      <c r="I820" s="138"/>
      <c r="J820" s="138"/>
      <c r="K820" s="138"/>
      <c r="L820" s="138"/>
    </row>
    <row r="821" spans="1:12" outlineLevel="1" x14ac:dyDescent="0.2">
      <c r="A821" s="132"/>
      <c r="B821" s="133"/>
      <c r="C821" s="139" t="s">
        <v>736</v>
      </c>
      <c r="D821" s="140"/>
      <c r="E821" s="141">
        <v>18</v>
      </c>
      <c r="F821" s="136"/>
      <c r="G821" s="136"/>
      <c r="H821" s="138"/>
      <c r="I821" s="138"/>
      <c r="J821" s="138"/>
      <c r="K821" s="138"/>
      <c r="L821" s="138"/>
    </row>
    <row r="822" spans="1:12" outlineLevel="1" x14ac:dyDescent="0.2">
      <c r="A822" s="132"/>
      <c r="B822" s="133"/>
      <c r="C822" s="139" t="s">
        <v>737</v>
      </c>
      <c r="D822" s="140"/>
      <c r="E822" s="141">
        <v>15</v>
      </c>
      <c r="F822" s="136"/>
      <c r="G822" s="136"/>
      <c r="H822" s="138"/>
      <c r="I822" s="138"/>
      <c r="J822" s="138"/>
      <c r="K822" s="138"/>
      <c r="L822" s="138"/>
    </row>
    <row r="823" spans="1:12" outlineLevel="1" x14ac:dyDescent="0.2">
      <c r="A823" s="132"/>
      <c r="B823" s="133"/>
      <c r="C823" s="139" t="s">
        <v>738</v>
      </c>
      <c r="D823" s="140"/>
      <c r="E823" s="141">
        <v>12</v>
      </c>
      <c r="F823" s="136"/>
      <c r="G823" s="136"/>
      <c r="H823" s="138"/>
      <c r="I823" s="138"/>
      <c r="J823" s="138"/>
      <c r="K823" s="138"/>
      <c r="L823" s="138"/>
    </row>
    <row r="824" spans="1:12" outlineLevel="1" x14ac:dyDescent="0.2">
      <c r="A824" s="132">
        <v>96</v>
      </c>
      <c r="B824" s="133" t="s">
        <v>739</v>
      </c>
      <c r="C824" s="134" t="s">
        <v>740</v>
      </c>
      <c r="D824" s="135" t="s">
        <v>374</v>
      </c>
      <c r="E824" s="136">
        <v>1</v>
      </c>
      <c r="F824" s="1202"/>
      <c r="G824" s="136">
        <f>ROUND(E824*F824,2)</f>
        <v>0</v>
      </c>
      <c r="H824" s="138"/>
      <c r="I824" s="138"/>
      <c r="J824" s="138"/>
      <c r="K824" s="138"/>
      <c r="L824" s="138"/>
    </row>
    <row r="825" spans="1:12" outlineLevel="1" x14ac:dyDescent="0.2">
      <c r="A825" s="132"/>
      <c r="B825" s="133"/>
      <c r="C825" s="139" t="s">
        <v>414</v>
      </c>
      <c r="D825" s="140"/>
      <c r="E825" s="141"/>
      <c r="F825" s="136"/>
      <c r="G825" s="136"/>
      <c r="H825" s="138"/>
      <c r="I825" s="138"/>
      <c r="J825" s="138"/>
      <c r="K825" s="138"/>
      <c r="L825" s="138"/>
    </row>
    <row r="826" spans="1:12" outlineLevel="1" x14ac:dyDescent="0.2">
      <c r="A826" s="132"/>
      <c r="B826" s="133"/>
      <c r="C826" s="139" t="s">
        <v>424</v>
      </c>
      <c r="D826" s="140"/>
      <c r="E826" s="141"/>
      <c r="F826" s="136"/>
      <c r="G826" s="136"/>
      <c r="H826" s="138"/>
      <c r="I826" s="138"/>
      <c r="J826" s="138"/>
      <c r="K826" s="138"/>
      <c r="L826" s="138"/>
    </row>
    <row r="827" spans="1:12" outlineLevel="1" x14ac:dyDescent="0.2">
      <c r="A827" s="132"/>
      <c r="B827" s="133"/>
      <c r="C827" s="139" t="s">
        <v>741</v>
      </c>
      <c r="D827" s="140"/>
      <c r="E827" s="141">
        <v>1</v>
      </c>
      <c r="F827" s="136"/>
      <c r="G827" s="136"/>
      <c r="H827" s="138"/>
      <c r="I827" s="138"/>
      <c r="J827" s="138"/>
      <c r="K827" s="138"/>
      <c r="L827" s="138"/>
    </row>
    <row r="828" spans="1:12" x14ac:dyDescent="0.2">
      <c r="A828" s="142" t="s">
        <v>89</v>
      </c>
      <c r="B828" s="143" t="s">
        <v>742</v>
      </c>
      <c r="C828" s="144" t="s">
        <v>743</v>
      </c>
      <c r="D828" s="145"/>
      <c r="E828" s="146"/>
      <c r="F828" s="146"/>
      <c r="G828" s="146">
        <f>SUM(G829:G1054)</f>
        <v>0</v>
      </c>
      <c r="H828" s="138"/>
    </row>
    <row r="829" spans="1:12" outlineLevel="1" x14ac:dyDescent="0.2">
      <c r="A829" s="132">
        <v>97</v>
      </c>
      <c r="B829" s="133" t="s">
        <v>744</v>
      </c>
      <c r="C829" s="134" t="s">
        <v>745</v>
      </c>
      <c r="D829" s="135" t="s">
        <v>183</v>
      </c>
      <c r="E829" s="136">
        <v>393.19420000000002</v>
      </c>
      <c r="F829" s="1202"/>
      <c r="G829" s="136">
        <f>ROUND(E829*F829,2)</f>
        <v>0</v>
      </c>
      <c r="H829" s="138"/>
      <c r="I829" s="138"/>
      <c r="J829" s="138"/>
      <c r="K829" s="138"/>
      <c r="L829" s="138"/>
    </row>
    <row r="830" spans="1:12" outlineLevel="1" x14ac:dyDescent="0.2">
      <c r="A830" s="132"/>
      <c r="B830" s="133"/>
      <c r="C830" s="139" t="s">
        <v>255</v>
      </c>
      <c r="D830" s="140"/>
      <c r="E830" s="141"/>
      <c r="F830" s="136"/>
      <c r="G830" s="136"/>
      <c r="H830" s="138"/>
      <c r="I830" s="138"/>
      <c r="J830" s="138"/>
      <c r="K830" s="138"/>
      <c r="L830" s="138"/>
    </row>
    <row r="831" spans="1:12" outlineLevel="1" x14ac:dyDescent="0.2">
      <c r="A831" s="132"/>
      <c r="B831" s="133"/>
      <c r="C831" s="139" t="s">
        <v>746</v>
      </c>
      <c r="D831" s="140"/>
      <c r="E831" s="141"/>
      <c r="F831" s="136"/>
      <c r="G831" s="136"/>
      <c r="H831" s="138"/>
      <c r="I831" s="138"/>
      <c r="J831" s="138"/>
      <c r="K831" s="138"/>
      <c r="L831" s="138"/>
    </row>
    <row r="832" spans="1:12" outlineLevel="1" x14ac:dyDescent="0.2">
      <c r="A832" s="132"/>
      <c r="B832" s="133"/>
      <c r="C832" s="139" t="s">
        <v>747</v>
      </c>
      <c r="D832" s="140"/>
      <c r="E832" s="141">
        <v>41.054400000000001</v>
      </c>
      <c r="F832" s="136"/>
      <c r="G832" s="136"/>
      <c r="H832" s="138"/>
      <c r="I832" s="138"/>
      <c r="J832" s="138"/>
      <c r="K832" s="138"/>
      <c r="L832" s="138"/>
    </row>
    <row r="833" spans="1:12" outlineLevel="1" x14ac:dyDescent="0.2">
      <c r="A833" s="132"/>
      <c r="B833" s="133"/>
      <c r="C833" s="139" t="s">
        <v>748</v>
      </c>
      <c r="D833" s="140"/>
      <c r="E833" s="141">
        <v>41.054400000000001</v>
      </c>
      <c r="F833" s="136"/>
      <c r="G833" s="136"/>
      <c r="H833" s="138"/>
      <c r="I833" s="138"/>
      <c r="J833" s="138"/>
      <c r="K833" s="138"/>
      <c r="L833" s="138"/>
    </row>
    <row r="834" spans="1:12" outlineLevel="1" x14ac:dyDescent="0.2">
      <c r="A834" s="132"/>
      <c r="B834" s="133"/>
      <c r="C834" s="139" t="s">
        <v>749</v>
      </c>
      <c r="D834" s="140"/>
      <c r="E834" s="141">
        <v>41.054400000000001</v>
      </c>
      <c r="F834" s="136"/>
      <c r="G834" s="136"/>
      <c r="H834" s="138"/>
      <c r="I834" s="138"/>
      <c r="J834" s="138"/>
      <c r="K834" s="138"/>
      <c r="L834" s="138"/>
    </row>
    <row r="835" spans="1:12" outlineLevel="1" x14ac:dyDescent="0.2">
      <c r="A835" s="132"/>
      <c r="B835" s="133"/>
      <c r="C835" s="139" t="s">
        <v>284</v>
      </c>
      <c r="D835" s="140"/>
      <c r="E835" s="141"/>
      <c r="F835" s="136"/>
      <c r="G835" s="136"/>
      <c r="H835" s="138"/>
      <c r="I835" s="138"/>
      <c r="J835" s="138"/>
      <c r="K835" s="138"/>
      <c r="L835" s="138"/>
    </row>
    <row r="836" spans="1:12" outlineLevel="1" x14ac:dyDescent="0.2">
      <c r="A836" s="132"/>
      <c r="B836" s="133"/>
      <c r="C836" s="139" t="s">
        <v>395</v>
      </c>
      <c r="D836" s="140"/>
      <c r="E836" s="141"/>
      <c r="F836" s="136"/>
      <c r="G836" s="136"/>
      <c r="H836" s="138"/>
      <c r="I836" s="138"/>
      <c r="J836" s="138"/>
      <c r="K836" s="138"/>
      <c r="L836" s="138"/>
    </row>
    <row r="837" spans="1:12" outlineLevel="1" x14ac:dyDescent="0.2">
      <c r="A837" s="132"/>
      <c r="B837" s="133"/>
      <c r="C837" s="139" t="s">
        <v>750</v>
      </c>
      <c r="D837" s="140"/>
      <c r="E837" s="141">
        <v>30.06</v>
      </c>
      <c r="F837" s="136"/>
      <c r="G837" s="136"/>
      <c r="H837" s="138"/>
      <c r="I837" s="138"/>
      <c r="J837" s="138"/>
      <c r="K837" s="138"/>
      <c r="L837" s="138"/>
    </row>
    <row r="838" spans="1:12" outlineLevel="1" x14ac:dyDescent="0.2">
      <c r="A838" s="132"/>
      <c r="B838" s="133"/>
      <c r="C838" s="139" t="s">
        <v>751</v>
      </c>
      <c r="D838" s="140"/>
      <c r="E838" s="141">
        <v>3.64</v>
      </c>
      <c r="F838" s="136"/>
      <c r="G838" s="136"/>
      <c r="H838" s="138"/>
      <c r="I838" s="138"/>
      <c r="J838" s="138"/>
      <c r="K838" s="138"/>
      <c r="L838" s="138"/>
    </row>
    <row r="839" spans="1:12" outlineLevel="1" x14ac:dyDescent="0.2">
      <c r="A839" s="132"/>
      <c r="B839" s="133"/>
      <c r="C839" s="139" t="s">
        <v>752</v>
      </c>
      <c r="D839" s="140"/>
      <c r="E839" s="141">
        <v>30.06</v>
      </c>
      <c r="F839" s="136"/>
      <c r="G839" s="136"/>
      <c r="H839" s="138"/>
      <c r="I839" s="138"/>
      <c r="J839" s="138"/>
      <c r="K839" s="138"/>
      <c r="L839" s="138"/>
    </row>
    <row r="840" spans="1:12" outlineLevel="1" x14ac:dyDescent="0.2">
      <c r="A840" s="132"/>
      <c r="B840" s="133"/>
      <c r="C840" s="139" t="s">
        <v>753</v>
      </c>
      <c r="D840" s="140"/>
      <c r="E840" s="141">
        <v>34.26</v>
      </c>
      <c r="F840" s="136"/>
      <c r="G840" s="136"/>
      <c r="H840" s="138"/>
      <c r="I840" s="138"/>
      <c r="J840" s="138"/>
      <c r="K840" s="138"/>
      <c r="L840" s="138"/>
    </row>
    <row r="841" spans="1:12" outlineLevel="1" x14ac:dyDescent="0.2">
      <c r="A841" s="132"/>
      <c r="B841" s="133"/>
      <c r="C841" s="139" t="s">
        <v>284</v>
      </c>
      <c r="D841" s="140"/>
      <c r="E841" s="141"/>
      <c r="F841" s="136"/>
      <c r="G841" s="136"/>
      <c r="H841" s="138"/>
      <c r="I841" s="138"/>
      <c r="J841" s="138"/>
      <c r="K841" s="138"/>
      <c r="L841" s="138"/>
    </row>
    <row r="842" spans="1:12" outlineLevel="1" x14ac:dyDescent="0.2">
      <c r="A842" s="132"/>
      <c r="B842" s="133"/>
      <c r="C842" s="139" t="s">
        <v>335</v>
      </c>
      <c r="D842" s="140"/>
      <c r="E842" s="141"/>
      <c r="F842" s="136"/>
      <c r="G842" s="136"/>
      <c r="H842" s="138"/>
      <c r="I842" s="138"/>
      <c r="J842" s="138"/>
      <c r="K842" s="138"/>
      <c r="L842" s="138"/>
    </row>
    <row r="843" spans="1:12" outlineLevel="1" x14ac:dyDescent="0.2">
      <c r="A843" s="132"/>
      <c r="B843" s="133"/>
      <c r="C843" s="139" t="s">
        <v>746</v>
      </c>
      <c r="D843" s="140"/>
      <c r="E843" s="141"/>
      <c r="F843" s="136"/>
      <c r="G843" s="136"/>
      <c r="H843" s="138"/>
      <c r="I843" s="138"/>
      <c r="J843" s="138"/>
      <c r="K843" s="138"/>
      <c r="L843" s="138"/>
    </row>
    <row r="844" spans="1:12" outlineLevel="1" x14ac:dyDescent="0.2">
      <c r="A844" s="132"/>
      <c r="B844" s="133"/>
      <c r="C844" s="139" t="s">
        <v>754</v>
      </c>
      <c r="D844" s="140"/>
      <c r="E844" s="141">
        <v>50.85</v>
      </c>
      <c r="F844" s="136"/>
      <c r="G844" s="136"/>
      <c r="H844" s="138"/>
      <c r="I844" s="138"/>
      <c r="J844" s="138"/>
      <c r="K844" s="138"/>
      <c r="L844" s="138"/>
    </row>
    <row r="845" spans="1:12" outlineLevel="1" x14ac:dyDescent="0.2">
      <c r="A845" s="132"/>
      <c r="B845" s="133"/>
      <c r="C845" s="139" t="s">
        <v>755</v>
      </c>
      <c r="D845" s="140"/>
      <c r="E845" s="141">
        <v>60.3</v>
      </c>
      <c r="F845" s="136"/>
      <c r="G845" s="136"/>
      <c r="H845" s="138"/>
      <c r="I845" s="138"/>
      <c r="J845" s="138"/>
      <c r="K845" s="138"/>
      <c r="L845" s="138"/>
    </row>
    <row r="846" spans="1:12" outlineLevel="1" x14ac:dyDescent="0.2">
      <c r="A846" s="132"/>
      <c r="B846" s="133"/>
      <c r="C846" s="139" t="s">
        <v>756</v>
      </c>
      <c r="D846" s="140"/>
      <c r="E846" s="141">
        <v>60.3</v>
      </c>
      <c r="F846" s="136"/>
      <c r="G846" s="136"/>
      <c r="H846" s="138"/>
      <c r="I846" s="138"/>
      <c r="J846" s="138"/>
      <c r="K846" s="138"/>
      <c r="L846" s="138"/>
    </row>
    <row r="847" spans="1:12" outlineLevel="1" x14ac:dyDescent="0.2">
      <c r="A847" s="132"/>
      <c r="B847" s="133"/>
      <c r="C847" s="139" t="s">
        <v>757</v>
      </c>
      <c r="D847" s="140"/>
      <c r="E847" s="141"/>
      <c r="F847" s="136"/>
      <c r="G847" s="136"/>
      <c r="H847" s="138"/>
      <c r="I847" s="138"/>
      <c r="J847" s="138"/>
      <c r="K847" s="138"/>
      <c r="L847" s="138"/>
    </row>
    <row r="848" spans="1:12" outlineLevel="1" x14ac:dyDescent="0.2">
      <c r="A848" s="132"/>
      <c r="B848" s="133"/>
      <c r="C848" s="139" t="s">
        <v>758</v>
      </c>
      <c r="D848" s="140"/>
      <c r="E848" s="141">
        <v>0.26400000000000001</v>
      </c>
      <c r="F848" s="136"/>
      <c r="G848" s="136"/>
      <c r="H848" s="138"/>
      <c r="I848" s="138"/>
      <c r="J848" s="138"/>
      <c r="K848" s="138"/>
      <c r="L848" s="138"/>
    </row>
    <row r="849" spans="1:12" outlineLevel="1" x14ac:dyDescent="0.2">
      <c r="A849" s="132"/>
      <c r="B849" s="133"/>
      <c r="C849" s="139" t="s">
        <v>759</v>
      </c>
      <c r="D849" s="140"/>
      <c r="E849" s="141">
        <v>0.29699999999999999</v>
      </c>
      <c r="F849" s="136"/>
      <c r="G849" s="136"/>
      <c r="H849" s="138"/>
      <c r="I849" s="138"/>
      <c r="J849" s="138"/>
      <c r="K849" s="138"/>
      <c r="L849" s="138"/>
    </row>
    <row r="850" spans="1:12" outlineLevel="1" x14ac:dyDescent="0.2">
      <c r="A850" s="132">
        <v>98</v>
      </c>
      <c r="B850" s="133" t="s">
        <v>760</v>
      </c>
      <c r="C850" s="134" t="s">
        <v>761</v>
      </c>
      <c r="D850" s="135" t="s">
        <v>261</v>
      </c>
      <c r="E850" s="136">
        <v>536.17999999999995</v>
      </c>
      <c r="F850" s="1202"/>
      <c r="G850" s="136">
        <f>ROUND(E850*F850,2)</f>
        <v>0</v>
      </c>
      <c r="H850" s="138"/>
      <c r="I850" s="138"/>
      <c r="J850" s="138"/>
      <c r="K850" s="138"/>
      <c r="L850" s="138"/>
    </row>
    <row r="851" spans="1:12" outlineLevel="1" x14ac:dyDescent="0.2">
      <c r="A851" s="132"/>
      <c r="B851" s="133"/>
      <c r="C851" s="139" t="s">
        <v>395</v>
      </c>
      <c r="D851" s="140"/>
      <c r="E851" s="141"/>
      <c r="F851" s="136"/>
      <c r="G851" s="136"/>
      <c r="H851" s="138"/>
      <c r="I851" s="138"/>
      <c r="J851" s="138"/>
      <c r="K851" s="138"/>
      <c r="L851" s="138"/>
    </row>
    <row r="852" spans="1:12" outlineLevel="1" x14ac:dyDescent="0.2">
      <c r="A852" s="132"/>
      <c r="B852" s="133"/>
      <c r="C852" s="139" t="s">
        <v>762</v>
      </c>
      <c r="D852" s="140"/>
      <c r="E852" s="141">
        <v>165.38</v>
      </c>
      <c r="F852" s="136"/>
      <c r="G852" s="136"/>
      <c r="H852" s="138"/>
      <c r="I852" s="138"/>
      <c r="J852" s="138"/>
      <c r="K852" s="138"/>
      <c r="L852" s="138"/>
    </row>
    <row r="853" spans="1:12" outlineLevel="1" x14ac:dyDescent="0.2">
      <c r="A853" s="132"/>
      <c r="B853" s="133"/>
      <c r="C853" s="139" t="s">
        <v>763</v>
      </c>
      <c r="D853" s="140"/>
      <c r="E853" s="141">
        <v>23.6</v>
      </c>
      <c r="F853" s="136"/>
      <c r="G853" s="136"/>
      <c r="H853" s="138"/>
      <c r="I853" s="138"/>
      <c r="J853" s="138"/>
      <c r="K853" s="138"/>
      <c r="L853" s="138"/>
    </row>
    <row r="854" spans="1:12" outlineLevel="1" x14ac:dyDescent="0.2">
      <c r="A854" s="132"/>
      <c r="B854" s="133"/>
      <c r="C854" s="139" t="s">
        <v>764</v>
      </c>
      <c r="D854" s="140"/>
      <c r="E854" s="141">
        <v>165.38</v>
      </c>
      <c r="F854" s="136"/>
      <c r="G854" s="136"/>
      <c r="H854" s="138"/>
      <c r="I854" s="138"/>
      <c r="J854" s="138"/>
      <c r="K854" s="138"/>
      <c r="L854" s="138"/>
    </row>
    <row r="855" spans="1:12" outlineLevel="1" x14ac:dyDescent="0.2">
      <c r="A855" s="132"/>
      <c r="B855" s="133"/>
      <c r="C855" s="139" t="s">
        <v>765</v>
      </c>
      <c r="D855" s="140"/>
      <c r="E855" s="141">
        <v>181.82</v>
      </c>
      <c r="F855" s="136"/>
      <c r="G855" s="136"/>
      <c r="H855" s="138"/>
      <c r="I855" s="138"/>
      <c r="J855" s="138"/>
      <c r="K855" s="138"/>
      <c r="L855" s="138"/>
    </row>
    <row r="856" spans="1:12" outlineLevel="1" x14ac:dyDescent="0.2">
      <c r="A856" s="132">
        <v>99</v>
      </c>
      <c r="B856" s="133" t="s">
        <v>766</v>
      </c>
      <c r="C856" s="134" t="s">
        <v>767</v>
      </c>
      <c r="D856" s="135" t="s">
        <v>261</v>
      </c>
      <c r="E856" s="136">
        <v>536.17999999999995</v>
      </c>
      <c r="F856" s="1202"/>
      <c r="G856" s="136">
        <f>ROUND(E856*F856,2)</f>
        <v>0</v>
      </c>
      <c r="H856" s="138"/>
      <c r="I856" s="138"/>
      <c r="J856" s="138"/>
      <c r="K856" s="138"/>
      <c r="L856" s="138"/>
    </row>
    <row r="857" spans="1:12" outlineLevel="1" x14ac:dyDescent="0.2">
      <c r="A857" s="132"/>
      <c r="B857" s="133"/>
      <c r="C857" s="139" t="s">
        <v>395</v>
      </c>
      <c r="D857" s="140"/>
      <c r="E857" s="141"/>
      <c r="F857" s="136"/>
      <c r="G857" s="136"/>
      <c r="H857" s="138"/>
      <c r="I857" s="138"/>
      <c r="J857" s="138"/>
      <c r="K857" s="138"/>
      <c r="L857" s="138"/>
    </row>
    <row r="858" spans="1:12" outlineLevel="1" x14ac:dyDescent="0.2">
      <c r="A858" s="132"/>
      <c r="B858" s="133"/>
      <c r="C858" s="139" t="s">
        <v>762</v>
      </c>
      <c r="D858" s="140"/>
      <c r="E858" s="141">
        <v>165.38</v>
      </c>
      <c r="F858" s="136"/>
      <c r="G858" s="136"/>
      <c r="H858" s="138"/>
      <c r="I858" s="138"/>
      <c r="J858" s="138"/>
      <c r="K858" s="138"/>
      <c r="L858" s="138"/>
    </row>
    <row r="859" spans="1:12" outlineLevel="1" x14ac:dyDescent="0.2">
      <c r="A859" s="132"/>
      <c r="B859" s="133"/>
      <c r="C859" s="139" t="s">
        <v>763</v>
      </c>
      <c r="D859" s="140"/>
      <c r="E859" s="141">
        <v>23.6</v>
      </c>
      <c r="F859" s="136"/>
      <c r="G859" s="136"/>
      <c r="H859" s="138"/>
      <c r="I859" s="138"/>
      <c r="J859" s="138"/>
      <c r="K859" s="138"/>
      <c r="L859" s="138"/>
    </row>
    <row r="860" spans="1:12" outlineLevel="1" x14ac:dyDescent="0.2">
      <c r="A860" s="132"/>
      <c r="B860" s="133"/>
      <c r="C860" s="139" t="s">
        <v>764</v>
      </c>
      <c r="D860" s="140"/>
      <c r="E860" s="141">
        <v>165.38</v>
      </c>
      <c r="F860" s="136"/>
      <c r="G860" s="136"/>
      <c r="H860" s="138"/>
      <c r="I860" s="138"/>
      <c r="J860" s="138"/>
      <c r="K860" s="138"/>
      <c r="L860" s="138"/>
    </row>
    <row r="861" spans="1:12" outlineLevel="1" x14ac:dyDescent="0.2">
      <c r="A861" s="132"/>
      <c r="B861" s="133"/>
      <c r="C861" s="139" t="s">
        <v>765</v>
      </c>
      <c r="D861" s="140"/>
      <c r="E861" s="141">
        <v>181.82</v>
      </c>
      <c r="F861" s="136"/>
      <c r="G861" s="136"/>
      <c r="H861" s="138"/>
      <c r="I861" s="138"/>
      <c r="J861" s="138"/>
      <c r="K861" s="138"/>
      <c r="L861" s="138"/>
    </row>
    <row r="862" spans="1:12" outlineLevel="1" x14ac:dyDescent="0.2">
      <c r="A862" s="132">
        <v>100</v>
      </c>
      <c r="B862" s="133" t="s">
        <v>768</v>
      </c>
      <c r="C862" s="134" t="s">
        <v>769</v>
      </c>
      <c r="D862" s="135" t="s">
        <v>261</v>
      </c>
      <c r="E862" s="136">
        <v>3863.1</v>
      </c>
      <c r="F862" s="1202"/>
      <c r="G862" s="136">
        <f>ROUND(E862*F862,2)</f>
        <v>0</v>
      </c>
      <c r="H862" s="138"/>
      <c r="I862" s="138"/>
      <c r="J862" s="138"/>
      <c r="K862" s="138"/>
      <c r="L862" s="138"/>
    </row>
    <row r="863" spans="1:12" outlineLevel="1" x14ac:dyDescent="0.2">
      <c r="A863" s="132"/>
      <c r="B863" s="133"/>
      <c r="C863" s="139" t="s">
        <v>770</v>
      </c>
      <c r="D863" s="140"/>
      <c r="E863" s="141"/>
      <c r="F863" s="136"/>
      <c r="G863" s="136"/>
      <c r="H863" s="138"/>
      <c r="I863" s="138"/>
      <c r="J863" s="138"/>
      <c r="K863" s="138"/>
      <c r="L863" s="138"/>
    </row>
    <row r="864" spans="1:12" outlineLevel="1" x14ac:dyDescent="0.2">
      <c r="A864" s="132"/>
      <c r="B864" s="133"/>
      <c r="C864" s="139" t="s">
        <v>771</v>
      </c>
      <c r="D864" s="140"/>
      <c r="E864" s="141">
        <v>57</v>
      </c>
      <c r="F864" s="136"/>
      <c r="G864" s="136"/>
      <c r="H864" s="138"/>
      <c r="I864" s="138"/>
      <c r="J864" s="138"/>
      <c r="K864" s="138"/>
      <c r="L864" s="138"/>
    </row>
    <row r="865" spans="1:12" outlineLevel="1" x14ac:dyDescent="0.2">
      <c r="A865" s="132"/>
      <c r="B865" s="133"/>
      <c r="C865" s="139" t="s">
        <v>772</v>
      </c>
      <c r="D865" s="140"/>
      <c r="E865" s="141">
        <v>702</v>
      </c>
      <c r="F865" s="136"/>
      <c r="G865" s="136"/>
      <c r="H865" s="138"/>
      <c r="I865" s="138"/>
      <c r="J865" s="138"/>
      <c r="K865" s="138"/>
      <c r="L865" s="138"/>
    </row>
    <row r="866" spans="1:12" outlineLevel="1" x14ac:dyDescent="0.2">
      <c r="A866" s="132"/>
      <c r="B866" s="133"/>
      <c r="C866" s="139" t="s">
        <v>773</v>
      </c>
      <c r="D866" s="140"/>
      <c r="E866" s="141">
        <v>709</v>
      </c>
      <c r="F866" s="136"/>
      <c r="G866" s="136"/>
      <c r="H866" s="138"/>
      <c r="I866" s="138"/>
      <c r="J866" s="138"/>
      <c r="K866" s="138"/>
      <c r="L866" s="138"/>
    </row>
    <row r="867" spans="1:12" outlineLevel="1" x14ac:dyDescent="0.2">
      <c r="A867" s="132"/>
      <c r="B867" s="133"/>
      <c r="C867" s="139" t="s">
        <v>284</v>
      </c>
      <c r="D867" s="140"/>
      <c r="E867" s="141"/>
      <c r="F867" s="136"/>
      <c r="G867" s="136"/>
      <c r="H867" s="138"/>
      <c r="I867" s="138"/>
      <c r="J867" s="138"/>
      <c r="K867" s="138"/>
      <c r="L867" s="138"/>
    </row>
    <row r="868" spans="1:12" outlineLevel="1" x14ac:dyDescent="0.2">
      <c r="A868" s="132"/>
      <c r="B868" s="133"/>
      <c r="C868" s="139" t="s">
        <v>395</v>
      </c>
      <c r="D868" s="140"/>
      <c r="E868" s="141"/>
      <c r="F868" s="136"/>
      <c r="G868" s="136"/>
      <c r="H868" s="138"/>
      <c r="I868" s="138"/>
      <c r="J868" s="138"/>
      <c r="K868" s="138"/>
      <c r="L868" s="138"/>
    </row>
    <row r="869" spans="1:12" outlineLevel="1" x14ac:dyDescent="0.2">
      <c r="A869" s="132"/>
      <c r="B869" s="133"/>
      <c r="C869" s="139" t="s">
        <v>774</v>
      </c>
      <c r="D869" s="140"/>
      <c r="E869" s="141">
        <v>150.30000000000001</v>
      </c>
      <c r="F869" s="136"/>
      <c r="G869" s="136"/>
      <c r="H869" s="138"/>
      <c r="I869" s="138"/>
      <c r="J869" s="138"/>
      <c r="K869" s="138"/>
      <c r="L869" s="138"/>
    </row>
    <row r="870" spans="1:12" outlineLevel="1" x14ac:dyDescent="0.2">
      <c r="A870" s="132"/>
      <c r="B870" s="133"/>
      <c r="C870" s="139" t="s">
        <v>775</v>
      </c>
      <c r="D870" s="140"/>
      <c r="E870" s="141">
        <v>18.2</v>
      </c>
      <c r="F870" s="136"/>
      <c r="G870" s="136"/>
      <c r="H870" s="138"/>
      <c r="I870" s="138"/>
      <c r="J870" s="138"/>
      <c r="K870" s="138"/>
      <c r="L870" s="138"/>
    </row>
    <row r="871" spans="1:12" outlineLevel="1" x14ac:dyDescent="0.2">
      <c r="A871" s="132"/>
      <c r="B871" s="133"/>
      <c r="C871" s="139" t="s">
        <v>776</v>
      </c>
      <c r="D871" s="140"/>
      <c r="E871" s="141">
        <v>150.30000000000001</v>
      </c>
      <c r="F871" s="136"/>
      <c r="G871" s="136"/>
      <c r="H871" s="138"/>
      <c r="I871" s="138"/>
      <c r="J871" s="138"/>
      <c r="K871" s="138"/>
      <c r="L871" s="138"/>
    </row>
    <row r="872" spans="1:12" outlineLevel="1" x14ac:dyDescent="0.2">
      <c r="A872" s="132"/>
      <c r="B872" s="133"/>
      <c r="C872" s="139" t="s">
        <v>777</v>
      </c>
      <c r="D872" s="140"/>
      <c r="E872" s="141">
        <v>171.3</v>
      </c>
      <c r="F872" s="136"/>
      <c r="G872" s="136"/>
      <c r="H872" s="138"/>
      <c r="I872" s="138"/>
      <c r="J872" s="138"/>
      <c r="K872" s="138"/>
      <c r="L872" s="138"/>
    </row>
    <row r="873" spans="1:12" outlineLevel="1" x14ac:dyDescent="0.2">
      <c r="A873" s="132"/>
      <c r="B873" s="133"/>
      <c r="C873" s="139" t="s">
        <v>284</v>
      </c>
      <c r="D873" s="140"/>
      <c r="E873" s="141"/>
      <c r="F873" s="136"/>
      <c r="G873" s="136"/>
      <c r="H873" s="138"/>
      <c r="I873" s="138"/>
      <c r="J873" s="138"/>
      <c r="K873" s="138"/>
      <c r="L873" s="138"/>
    </row>
    <row r="874" spans="1:12" outlineLevel="1" x14ac:dyDescent="0.2">
      <c r="A874" s="132"/>
      <c r="B874" s="133"/>
      <c r="C874" s="139" t="s">
        <v>335</v>
      </c>
      <c r="D874" s="140"/>
      <c r="E874" s="141"/>
      <c r="F874" s="136"/>
      <c r="G874" s="136"/>
      <c r="H874" s="138"/>
      <c r="I874" s="138"/>
      <c r="J874" s="138"/>
      <c r="K874" s="138"/>
      <c r="L874" s="138"/>
    </row>
    <row r="875" spans="1:12" outlineLevel="1" x14ac:dyDescent="0.2">
      <c r="A875" s="132"/>
      <c r="B875" s="133"/>
      <c r="C875" s="139" t="s">
        <v>746</v>
      </c>
      <c r="D875" s="140"/>
      <c r="E875" s="141"/>
      <c r="F875" s="136"/>
      <c r="G875" s="136"/>
      <c r="H875" s="138"/>
      <c r="I875" s="138"/>
      <c r="J875" s="138"/>
      <c r="K875" s="138"/>
      <c r="L875" s="138"/>
    </row>
    <row r="876" spans="1:12" outlineLevel="1" x14ac:dyDescent="0.2">
      <c r="A876" s="132"/>
      <c r="B876" s="133"/>
      <c r="C876" s="139" t="s">
        <v>778</v>
      </c>
      <c r="D876" s="140"/>
      <c r="E876" s="141">
        <v>565</v>
      </c>
      <c r="F876" s="136"/>
      <c r="G876" s="136"/>
      <c r="H876" s="138"/>
      <c r="I876" s="138"/>
      <c r="J876" s="138"/>
      <c r="K876" s="138"/>
      <c r="L876" s="138"/>
    </row>
    <row r="877" spans="1:12" outlineLevel="1" x14ac:dyDescent="0.2">
      <c r="A877" s="132"/>
      <c r="B877" s="133"/>
      <c r="C877" s="139" t="s">
        <v>779</v>
      </c>
      <c r="D877" s="140"/>
      <c r="E877" s="141">
        <v>670</v>
      </c>
      <c r="F877" s="136"/>
      <c r="G877" s="136"/>
      <c r="H877" s="138"/>
      <c r="I877" s="138"/>
      <c r="J877" s="138"/>
      <c r="K877" s="138"/>
      <c r="L877" s="138"/>
    </row>
    <row r="878" spans="1:12" outlineLevel="1" x14ac:dyDescent="0.2">
      <c r="A878" s="132"/>
      <c r="B878" s="133"/>
      <c r="C878" s="139" t="s">
        <v>780</v>
      </c>
      <c r="D878" s="140"/>
      <c r="E878" s="141">
        <v>670</v>
      </c>
      <c r="F878" s="136"/>
      <c r="G878" s="136"/>
      <c r="H878" s="138"/>
      <c r="I878" s="138"/>
      <c r="J878" s="138"/>
      <c r="K878" s="138"/>
      <c r="L878" s="138"/>
    </row>
    <row r="879" spans="1:12" outlineLevel="1" x14ac:dyDescent="0.2">
      <c r="A879" s="132">
        <v>101</v>
      </c>
      <c r="B879" s="133" t="s">
        <v>781</v>
      </c>
      <c r="C879" s="134" t="s">
        <v>782</v>
      </c>
      <c r="D879" s="135" t="s">
        <v>261</v>
      </c>
      <c r="E879" s="136">
        <v>3863.1</v>
      </c>
      <c r="F879" s="1202"/>
      <c r="G879" s="136">
        <f>ROUND(E879*F879,2)</f>
        <v>0</v>
      </c>
      <c r="H879" s="138"/>
      <c r="I879" s="138"/>
      <c r="J879" s="138"/>
      <c r="K879" s="138"/>
      <c r="L879" s="138"/>
    </row>
    <row r="880" spans="1:12" outlineLevel="1" x14ac:dyDescent="0.2">
      <c r="A880" s="132"/>
      <c r="B880" s="133"/>
      <c r="C880" s="139" t="s">
        <v>770</v>
      </c>
      <c r="D880" s="140"/>
      <c r="E880" s="141"/>
      <c r="F880" s="136"/>
      <c r="G880" s="136"/>
      <c r="H880" s="138"/>
      <c r="I880" s="138"/>
      <c r="J880" s="138"/>
      <c r="K880" s="138"/>
      <c r="L880" s="138"/>
    </row>
    <row r="881" spans="1:12" outlineLevel="1" x14ac:dyDescent="0.2">
      <c r="A881" s="132"/>
      <c r="B881" s="133"/>
      <c r="C881" s="139" t="s">
        <v>771</v>
      </c>
      <c r="D881" s="140"/>
      <c r="E881" s="141">
        <v>57</v>
      </c>
      <c r="F881" s="136"/>
      <c r="G881" s="136"/>
      <c r="H881" s="138"/>
      <c r="I881" s="138"/>
      <c r="J881" s="138"/>
      <c r="K881" s="138"/>
      <c r="L881" s="138"/>
    </row>
    <row r="882" spans="1:12" outlineLevel="1" x14ac:dyDescent="0.2">
      <c r="A882" s="132"/>
      <c r="B882" s="133"/>
      <c r="C882" s="139" t="s">
        <v>772</v>
      </c>
      <c r="D882" s="140"/>
      <c r="E882" s="141">
        <v>702</v>
      </c>
      <c r="F882" s="136"/>
      <c r="G882" s="136"/>
      <c r="H882" s="138"/>
      <c r="I882" s="138"/>
      <c r="J882" s="138"/>
      <c r="K882" s="138"/>
      <c r="L882" s="138"/>
    </row>
    <row r="883" spans="1:12" outlineLevel="1" x14ac:dyDescent="0.2">
      <c r="A883" s="132"/>
      <c r="B883" s="133"/>
      <c r="C883" s="139" t="s">
        <v>773</v>
      </c>
      <c r="D883" s="140"/>
      <c r="E883" s="141">
        <v>709</v>
      </c>
      <c r="F883" s="136"/>
      <c r="G883" s="136"/>
      <c r="H883" s="138"/>
      <c r="I883" s="138"/>
      <c r="J883" s="138"/>
      <c r="K883" s="138"/>
      <c r="L883" s="138"/>
    </row>
    <row r="884" spans="1:12" outlineLevel="1" x14ac:dyDescent="0.2">
      <c r="A884" s="132"/>
      <c r="B884" s="133"/>
      <c r="C884" s="139" t="s">
        <v>284</v>
      </c>
      <c r="D884" s="140"/>
      <c r="E884" s="141"/>
      <c r="F884" s="136"/>
      <c r="G884" s="136"/>
      <c r="H884" s="138"/>
      <c r="I884" s="138"/>
      <c r="J884" s="138"/>
      <c r="K884" s="138"/>
      <c r="L884" s="138"/>
    </row>
    <row r="885" spans="1:12" outlineLevel="1" x14ac:dyDescent="0.2">
      <c r="A885" s="132"/>
      <c r="B885" s="133"/>
      <c r="C885" s="139" t="s">
        <v>395</v>
      </c>
      <c r="D885" s="140"/>
      <c r="E885" s="141"/>
      <c r="F885" s="136"/>
      <c r="G885" s="136"/>
      <c r="H885" s="138"/>
      <c r="I885" s="138"/>
      <c r="J885" s="138"/>
      <c r="K885" s="138"/>
      <c r="L885" s="138"/>
    </row>
    <row r="886" spans="1:12" outlineLevel="1" x14ac:dyDescent="0.2">
      <c r="A886" s="132"/>
      <c r="B886" s="133"/>
      <c r="C886" s="139" t="s">
        <v>774</v>
      </c>
      <c r="D886" s="140"/>
      <c r="E886" s="141">
        <v>150.30000000000001</v>
      </c>
      <c r="F886" s="136"/>
      <c r="G886" s="136"/>
      <c r="H886" s="138"/>
      <c r="I886" s="138"/>
      <c r="J886" s="138"/>
      <c r="K886" s="138"/>
      <c r="L886" s="138"/>
    </row>
    <row r="887" spans="1:12" outlineLevel="1" x14ac:dyDescent="0.2">
      <c r="A887" s="132"/>
      <c r="B887" s="133"/>
      <c r="C887" s="139" t="s">
        <v>775</v>
      </c>
      <c r="D887" s="140"/>
      <c r="E887" s="141">
        <v>18.2</v>
      </c>
      <c r="F887" s="136"/>
      <c r="G887" s="136"/>
      <c r="H887" s="138"/>
      <c r="I887" s="138"/>
      <c r="J887" s="138"/>
      <c r="K887" s="138"/>
      <c r="L887" s="138"/>
    </row>
    <row r="888" spans="1:12" outlineLevel="1" x14ac:dyDescent="0.2">
      <c r="A888" s="132"/>
      <c r="B888" s="133"/>
      <c r="C888" s="139" t="s">
        <v>776</v>
      </c>
      <c r="D888" s="140"/>
      <c r="E888" s="141">
        <v>150.30000000000001</v>
      </c>
      <c r="F888" s="136"/>
      <c r="G888" s="136"/>
      <c r="H888" s="138"/>
      <c r="I888" s="138"/>
      <c r="J888" s="138"/>
      <c r="K888" s="138"/>
      <c r="L888" s="138"/>
    </row>
    <row r="889" spans="1:12" outlineLevel="1" x14ac:dyDescent="0.2">
      <c r="A889" s="132"/>
      <c r="B889" s="133"/>
      <c r="C889" s="139" t="s">
        <v>777</v>
      </c>
      <c r="D889" s="140"/>
      <c r="E889" s="141">
        <v>171.3</v>
      </c>
      <c r="F889" s="136"/>
      <c r="G889" s="136"/>
      <c r="H889" s="138"/>
      <c r="I889" s="138"/>
      <c r="J889" s="138"/>
      <c r="K889" s="138"/>
      <c r="L889" s="138"/>
    </row>
    <row r="890" spans="1:12" outlineLevel="1" x14ac:dyDescent="0.2">
      <c r="A890" s="132"/>
      <c r="B890" s="133"/>
      <c r="C890" s="139" t="s">
        <v>284</v>
      </c>
      <c r="D890" s="140"/>
      <c r="E890" s="141"/>
      <c r="F890" s="136"/>
      <c r="G890" s="136"/>
      <c r="H890" s="138"/>
      <c r="I890" s="138"/>
      <c r="J890" s="138"/>
      <c r="K890" s="138"/>
      <c r="L890" s="138"/>
    </row>
    <row r="891" spans="1:12" outlineLevel="1" x14ac:dyDescent="0.2">
      <c r="A891" s="132"/>
      <c r="B891" s="133"/>
      <c r="C891" s="139" t="s">
        <v>335</v>
      </c>
      <c r="D891" s="140"/>
      <c r="E891" s="141"/>
      <c r="F891" s="136"/>
      <c r="G891" s="136"/>
      <c r="H891" s="138"/>
      <c r="I891" s="138"/>
      <c r="J891" s="138"/>
      <c r="K891" s="138"/>
      <c r="L891" s="138"/>
    </row>
    <row r="892" spans="1:12" outlineLevel="1" x14ac:dyDescent="0.2">
      <c r="A892" s="132"/>
      <c r="B892" s="133"/>
      <c r="C892" s="139" t="s">
        <v>746</v>
      </c>
      <c r="D892" s="140"/>
      <c r="E892" s="141"/>
      <c r="F892" s="136"/>
      <c r="G892" s="136"/>
      <c r="H892" s="138"/>
      <c r="I892" s="138"/>
      <c r="J892" s="138"/>
      <c r="K892" s="138"/>
      <c r="L892" s="138"/>
    </row>
    <row r="893" spans="1:12" outlineLevel="1" x14ac:dyDescent="0.2">
      <c r="A893" s="132"/>
      <c r="B893" s="133"/>
      <c r="C893" s="139" t="s">
        <v>778</v>
      </c>
      <c r="D893" s="140"/>
      <c r="E893" s="141">
        <v>565</v>
      </c>
      <c r="F893" s="136"/>
      <c r="G893" s="136"/>
      <c r="H893" s="138"/>
      <c r="I893" s="138"/>
      <c r="J893" s="138"/>
      <c r="K893" s="138"/>
      <c r="L893" s="138"/>
    </row>
    <row r="894" spans="1:12" outlineLevel="1" x14ac:dyDescent="0.2">
      <c r="A894" s="132"/>
      <c r="B894" s="133"/>
      <c r="C894" s="139" t="s">
        <v>779</v>
      </c>
      <c r="D894" s="140"/>
      <c r="E894" s="141">
        <v>670</v>
      </c>
      <c r="F894" s="136"/>
      <c r="G894" s="136"/>
      <c r="H894" s="138"/>
      <c r="I894" s="138"/>
      <c r="J894" s="138"/>
      <c r="K894" s="138"/>
      <c r="L894" s="138"/>
    </row>
    <row r="895" spans="1:12" outlineLevel="1" x14ac:dyDescent="0.2">
      <c r="A895" s="132"/>
      <c r="B895" s="133"/>
      <c r="C895" s="139" t="s">
        <v>780</v>
      </c>
      <c r="D895" s="140"/>
      <c r="E895" s="141">
        <v>670</v>
      </c>
      <c r="F895" s="136"/>
      <c r="G895" s="136"/>
      <c r="H895" s="138"/>
      <c r="I895" s="138"/>
      <c r="J895" s="138"/>
      <c r="K895" s="138"/>
      <c r="L895" s="138"/>
    </row>
    <row r="896" spans="1:12" outlineLevel="1" x14ac:dyDescent="0.2">
      <c r="A896" s="132">
        <v>102</v>
      </c>
      <c r="B896" s="133" t="s">
        <v>783</v>
      </c>
      <c r="C896" s="134" t="s">
        <v>784</v>
      </c>
      <c r="D896" s="135" t="s">
        <v>130</v>
      </c>
      <c r="E896" s="136">
        <v>46.191961999999997</v>
      </c>
      <c r="F896" s="1202"/>
      <c r="G896" s="136">
        <f>ROUND(E896*F896,2)</f>
        <v>0</v>
      </c>
      <c r="H896" s="138"/>
      <c r="I896" s="138"/>
      <c r="J896" s="138"/>
      <c r="K896" s="138"/>
      <c r="L896" s="138"/>
    </row>
    <row r="897" spans="1:12" outlineLevel="1" x14ac:dyDescent="0.2">
      <c r="A897" s="132"/>
      <c r="B897" s="133"/>
      <c r="C897" s="139" t="s">
        <v>255</v>
      </c>
      <c r="D897" s="140"/>
      <c r="E897" s="141"/>
      <c r="F897" s="136"/>
      <c r="G897" s="136"/>
      <c r="H897" s="138"/>
      <c r="I897" s="138"/>
      <c r="J897" s="138"/>
      <c r="K897" s="138"/>
      <c r="L897" s="138"/>
    </row>
    <row r="898" spans="1:12" outlineLevel="1" x14ac:dyDescent="0.2">
      <c r="A898" s="132"/>
      <c r="B898" s="133"/>
      <c r="C898" s="139" t="s">
        <v>746</v>
      </c>
      <c r="D898" s="140"/>
      <c r="E898" s="141"/>
      <c r="F898" s="136"/>
      <c r="G898" s="136"/>
      <c r="H898" s="138"/>
      <c r="I898" s="138"/>
      <c r="J898" s="138"/>
      <c r="K898" s="138"/>
      <c r="L898" s="138"/>
    </row>
    <row r="899" spans="1:12" outlineLevel="1" x14ac:dyDescent="0.2">
      <c r="A899" s="132"/>
      <c r="B899" s="133"/>
      <c r="C899" s="147" t="s">
        <v>272</v>
      </c>
      <c r="D899" s="148"/>
      <c r="E899" s="149"/>
      <c r="F899" s="136"/>
      <c r="G899" s="136"/>
      <c r="H899" s="138"/>
      <c r="I899" s="138"/>
      <c r="J899" s="138"/>
      <c r="K899" s="138"/>
      <c r="L899" s="138"/>
    </row>
    <row r="900" spans="1:12" outlineLevel="1" x14ac:dyDescent="0.2">
      <c r="A900" s="132"/>
      <c r="B900" s="133"/>
      <c r="C900" s="150" t="s">
        <v>785</v>
      </c>
      <c r="D900" s="148"/>
      <c r="E900" s="149">
        <v>41.054400000000001</v>
      </c>
      <c r="F900" s="136"/>
      <c r="G900" s="136"/>
      <c r="H900" s="138"/>
      <c r="I900" s="138"/>
      <c r="J900" s="138"/>
      <c r="K900" s="138"/>
      <c r="L900" s="138"/>
    </row>
    <row r="901" spans="1:12" outlineLevel="1" x14ac:dyDescent="0.2">
      <c r="A901" s="132"/>
      <c r="B901" s="133"/>
      <c r="C901" s="150" t="s">
        <v>786</v>
      </c>
      <c r="D901" s="148"/>
      <c r="E901" s="149">
        <v>41.054400000000001</v>
      </c>
      <c r="F901" s="136"/>
      <c r="G901" s="136"/>
      <c r="H901" s="138"/>
      <c r="I901" s="138"/>
      <c r="J901" s="138"/>
      <c r="K901" s="138"/>
      <c r="L901" s="138"/>
    </row>
    <row r="902" spans="1:12" outlineLevel="1" x14ac:dyDescent="0.2">
      <c r="A902" s="132"/>
      <c r="B902" s="133"/>
      <c r="C902" s="150" t="s">
        <v>787</v>
      </c>
      <c r="D902" s="148"/>
      <c r="E902" s="149">
        <v>41.054400000000001</v>
      </c>
      <c r="F902" s="136"/>
      <c r="G902" s="136"/>
      <c r="H902" s="138"/>
      <c r="I902" s="138"/>
      <c r="J902" s="138"/>
      <c r="K902" s="138"/>
      <c r="L902" s="138"/>
    </row>
    <row r="903" spans="1:12" outlineLevel="1" x14ac:dyDescent="0.2">
      <c r="A903" s="132"/>
      <c r="B903" s="133"/>
      <c r="C903" s="147" t="s">
        <v>276</v>
      </c>
      <c r="D903" s="148"/>
      <c r="E903" s="149"/>
      <c r="F903" s="136"/>
      <c r="G903" s="136"/>
      <c r="H903" s="138"/>
      <c r="I903" s="138"/>
      <c r="J903" s="138"/>
      <c r="K903" s="138"/>
      <c r="L903" s="138"/>
    </row>
    <row r="904" spans="1:12" outlineLevel="1" x14ac:dyDescent="0.2">
      <c r="A904" s="132"/>
      <c r="B904" s="133"/>
      <c r="C904" s="139" t="s">
        <v>788</v>
      </c>
      <c r="D904" s="140"/>
      <c r="E904" s="141">
        <v>13.547952</v>
      </c>
      <c r="F904" s="136"/>
      <c r="G904" s="136"/>
      <c r="H904" s="138"/>
      <c r="I904" s="138"/>
      <c r="J904" s="138"/>
      <c r="K904" s="138"/>
      <c r="L904" s="138"/>
    </row>
    <row r="905" spans="1:12" outlineLevel="1" x14ac:dyDescent="0.2">
      <c r="A905" s="132"/>
      <c r="B905" s="133"/>
      <c r="C905" s="139" t="s">
        <v>284</v>
      </c>
      <c r="D905" s="140"/>
      <c r="E905" s="141"/>
      <c r="F905" s="136"/>
      <c r="G905" s="136"/>
      <c r="H905" s="138"/>
      <c r="I905" s="138"/>
      <c r="J905" s="138"/>
      <c r="K905" s="138"/>
      <c r="L905" s="138"/>
    </row>
    <row r="906" spans="1:12" outlineLevel="1" x14ac:dyDescent="0.2">
      <c r="A906" s="132"/>
      <c r="B906" s="133"/>
      <c r="C906" s="139" t="s">
        <v>395</v>
      </c>
      <c r="D906" s="140"/>
      <c r="E906" s="141"/>
      <c r="F906" s="136"/>
      <c r="G906" s="136"/>
      <c r="H906" s="138"/>
      <c r="I906" s="138"/>
      <c r="J906" s="138"/>
      <c r="K906" s="138"/>
      <c r="L906" s="138"/>
    </row>
    <row r="907" spans="1:12" outlineLevel="1" x14ac:dyDescent="0.2">
      <c r="A907" s="132"/>
      <c r="B907" s="133"/>
      <c r="C907" s="147" t="s">
        <v>272</v>
      </c>
      <c r="D907" s="148"/>
      <c r="E907" s="149"/>
      <c r="F907" s="136"/>
      <c r="G907" s="136"/>
      <c r="H907" s="138"/>
      <c r="I907" s="138"/>
      <c r="J907" s="138"/>
      <c r="K907" s="138"/>
      <c r="L907" s="138"/>
    </row>
    <row r="908" spans="1:12" outlineLevel="1" x14ac:dyDescent="0.2">
      <c r="A908" s="132"/>
      <c r="B908" s="133"/>
      <c r="C908" s="150" t="s">
        <v>789</v>
      </c>
      <c r="D908" s="148"/>
      <c r="E908" s="149">
        <v>30.06</v>
      </c>
      <c r="F908" s="136"/>
      <c r="G908" s="136"/>
      <c r="H908" s="138"/>
      <c r="I908" s="138"/>
      <c r="J908" s="138"/>
      <c r="K908" s="138"/>
      <c r="L908" s="138"/>
    </row>
    <row r="909" spans="1:12" outlineLevel="1" x14ac:dyDescent="0.2">
      <c r="A909" s="132"/>
      <c r="B909" s="133"/>
      <c r="C909" s="150" t="s">
        <v>790</v>
      </c>
      <c r="D909" s="148"/>
      <c r="E909" s="149">
        <v>3.64</v>
      </c>
      <c r="F909" s="136"/>
      <c r="G909" s="136"/>
      <c r="H909" s="138"/>
      <c r="I909" s="138"/>
      <c r="J909" s="138"/>
      <c r="K909" s="138"/>
      <c r="L909" s="138"/>
    </row>
    <row r="910" spans="1:12" outlineLevel="1" x14ac:dyDescent="0.2">
      <c r="A910" s="132"/>
      <c r="B910" s="133"/>
      <c r="C910" s="150" t="s">
        <v>791</v>
      </c>
      <c r="D910" s="148"/>
      <c r="E910" s="149">
        <v>30.06</v>
      </c>
      <c r="F910" s="136"/>
      <c r="G910" s="136"/>
      <c r="H910" s="138"/>
      <c r="I910" s="138"/>
      <c r="J910" s="138"/>
      <c r="K910" s="138"/>
      <c r="L910" s="138"/>
    </row>
    <row r="911" spans="1:12" outlineLevel="1" x14ac:dyDescent="0.2">
      <c r="A911" s="132"/>
      <c r="B911" s="133"/>
      <c r="C911" s="150" t="s">
        <v>792</v>
      </c>
      <c r="D911" s="148"/>
      <c r="E911" s="149">
        <v>34.26</v>
      </c>
      <c r="F911" s="136"/>
      <c r="G911" s="136"/>
      <c r="H911" s="138"/>
      <c r="I911" s="138"/>
      <c r="J911" s="138"/>
      <c r="K911" s="138"/>
      <c r="L911" s="138"/>
    </row>
    <row r="912" spans="1:12" outlineLevel="1" x14ac:dyDescent="0.2">
      <c r="A912" s="132"/>
      <c r="B912" s="133"/>
      <c r="C912" s="147" t="s">
        <v>276</v>
      </c>
      <c r="D912" s="148"/>
      <c r="E912" s="149"/>
      <c r="F912" s="136"/>
      <c r="G912" s="136"/>
      <c r="H912" s="138"/>
      <c r="I912" s="138"/>
      <c r="J912" s="138"/>
      <c r="K912" s="138"/>
      <c r="L912" s="138"/>
    </row>
    <row r="913" spans="1:12" outlineLevel="1" x14ac:dyDescent="0.2">
      <c r="A913" s="132"/>
      <c r="B913" s="133"/>
      <c r="C913" s="139" t="s">
        <v>793</v>
      </c>
      <c r="D913" s="140"/>
      <c r="E913" s="141">
        <v>13.722799999999999</v>
      </c>
      <c r="F913" s="136"/>
      <c r="G913" s="136"/>
      <c r="H913" s="138"/>
      <c r="I913" s="138"/>
      <c r="J913" s="138"/>
      <c r="K913" s="138"/>
      <c r="L913" s="138"/>
    </row>
    <row r="914" spans="1:12" outlineLevel="1" x14ac:dyDescent="0.2">
      <c r="A914" s="132"/>
      <c r="B914" s="133"/>
      <c r="C914" s="139" t="s">
        <v>284</v>
      </c>
      <c r="D914" s="140"/>
      <c r="E914" s="141"/>
      <c r="F914" s="136"/>
      <c r="G914" s="136"/>
      <c r="H914" s="138"/>
      <c r="I914" s="138"/>
      <c r="J914" s="138"/>
      <c r="K914" s="138"/>
      <c r="L914" s="138"/>
    </row>
    <row r="915" spans="1:12" outlineLevel="1" x14ac:dyDescent="0.2">
      <c r="A915" s="132"/>
      <c r="B915" s="133"/>
      <c r="C915" s="139" t="s">
        <v>335</v>
      </c>
      <c r="D915" s="140"/>
      <c r="E915" s="141"/>
      <c r="F915" s="136"/>
      <c r="G915" s="136"/>
      <c r="H915" s="138"/>
      <c r="I915" s="138"/>
      <c r="J915" s="138"/>
      <c r="K915" s="138"/>
      <c r="L915" s="138"/>
    </row>
    <row r="916" spans="1:12" outlineLevel="1" x14ac:dyDescent="0.2">
      <c r="A916" s="132"/>
      <c r="B916" s="133"/>
      <c r="C916" s="139" t="s">
        <v>746</v>
      </c>
      <c r="D916" s="140"/>
      <c r="E916" s="141"/>
      <c r="F916" s="136"/>
      <c r="G916" s="136"/>
      <c r="H916" s="138"/>
      <c r="I916" s="138"/>
      <c r="J916" s="138"/>
      <c r="K916" s="138"/>
      <c r="L916" s="138"/>
    </row>
    <row r="917" spans="1:12" outlineLevel="1" x14ac:dyDescent="0.2">
      <c r="A917" s="132"/>
      <c r="B917" s="133"/>
      <c r="C917" s="147" t="s">
        <v>272</v>
      </c>
      <c r="D917" s="148"/>
      <c r="E917" s="149"/>
      <c r="F917" s="136"/>
      <c r="G917" s="136"/>
      <c r="H917" s="138"/>
      <c r="I917" s="138"/>
      <c r="J917" s="138"/>
      <c r="K917" s="138"/>
      <c r="L917" s="138"/>
    </row>
    <row r="918" spans="1:12" outlineLevel="1" x14ac:dyDescent="0.2">
      <c r="A918" s="132"/>
      <c r="B918" s="133"/>
      <c r="C918" s="150" t="s">
        <v>794</v>
      </c>
      <c r="D918" s="148"/>
      <c r="E918" s="149">
        <v>50.85</v>
      </c>
      <c r="F918" s="136"/>
      <c r="G918" s="136"/>
      <c r="H918" s="138"/>
      <c r="I918" s="138"/>
      <c r="J918" s="138"/>
      <c r="K918" s="138"/>
      <c r="L918" s="138"/>
    </row>
    <row r="919" spans="1:12" outlineLevel="1" x14ac:dyDescent="0.2">
      <c r="A919" s="132"/>
      <c r="B919" s="133"/>
      <c r="C919" s="150" t="s">
        <v>795</v>
      </c>
      <c r="D919" s="148"/>
      <c r="E919" s="149">
        <v>60.3</v>
      </c>
      <c r="F919" s="136"/>
      <c r="G919" s="136"/>
      <c r="H919" s="138"/>
      <c r="I919" s="138"/>
      <c r="J919" s="138"/>
      <c r="K919" s="138"/>
      <c r="L919" s="138"/>
    </row>
    <row r="920" spans="1:12" outlineLevel="1" x14ac:dyDescent="0.2">
      <c r="A920" s="132"/>
      <c r="B920" s="133"/>
      <c r="C920" s="150" t="s">
        <v>796</v>
      </c>
      <c r="D920" s="148"/>
      <c r="E920" s="149">
        <v>60.3</v>
      </c>
      <c r="F920" s="136"/>
      <c r="G920" s="136"/>
      <c r="H920" s="138"/>
      <c r="I920" s="138"/>
      <c r="J920" s="138"/>
      <c r="K920" s="138"/>
      <c r="L920" s="138"/>
    </row>
    <row r="921" spans="1:12" outlineLevel="1" x14ac:dyDescent="0.2">
      <c r="A921" s="132"/>
      <c r="B921" s="133"/>
      <c r="C921" s="150" t="s">
        <v>797</v>
      </c>
      <c r="D921" s="148"/>
      <c r="E921" s="149"/>
      <c r="F921" s="136"/>
      <c r="G921" s="136"/>
      <c r="H921" s="138"/>
      <c r="I921" s="138"/>
      <c r="J921" s="138"/>
      <c r="K921" s="138"/>
      <c r="L921" s="138"/>
    </row>
    <row r="922" spans="1:12" outlineLevel="1" x14ac:dyDescent="0.2">
      <c r="A922" s="132"/>
      <c r="B922" s="133"/>
      <c r="C922" s="150" t="s">
        <v>798</v>
      </c>
      <c r="D922" s="148"/>
      <c r="E922" s="149">
        <v>0.26400000000000001</v>
      </c>
      <c r="F922" s="136"/>
      <c r="G922" s="136"/>
      <c r="H922" s="138"/>
      <c r="I922" s="138"/>
      <c r="J922" s="138"/>
      <c r="K922" s="138"/>
      <c r="L922" s="138"/>
    </row>
    <row r="923" spans="1:12" outlineLevel="1" x14ac:dyDescent="0.2">
      <c r="A923" s="132"/>
      <c r="B923" s="133"/>
      <c r="C923" s="150" t="s">
        <v>799</v>
      </c>
      <c r="D923" s="148"/>
      <c r="E923" s="149">
        <v>0.29699999999999999</v>
      </c>
      <c r="F923" s="136"/>
      <c r="G923" s="136"/>
      <c r="H923" s="138"/>
      <c r="I923" s="138"/>
      <c r="J923" s="138"/>
      <c r="K923" s="138"/>
      <c r="L923" s="138"/>
    </row>
    <row r="924" spans="1:12" outlineLevel="1" x14ac:dyDescent="0.2">
      <c r="A924" s="132"/>
      <c r="B924" s="133"/>
      <c r="C924" s="147" t="s">
        <v>276</v>
      </c>
      <c r="D924" s="148"/>
      <c r="E924" s="149"/>
      <c r="F924" s="136"/>
      <c r="G924" s="136"/>
      <c r="H924" s="138"/>
      <c r="I924" s="138"/>
      <c r="J924" s="138"/>
      <c r="K924" s="138"/>
      <c r="L924" s="138"/>
    </row>
    <row r="925" spans="1:12" outlineLevel="1" x14ac:dyDescent="0.2">
      <c r="A925" s="132"/>
      <c r="B925" s="133"/>
      <c r="C925" s="139" t="s">
        <v>800</v>
      </c>
      <c r="D925" s="140"/>
      <c r="E925" s="141">
        <v>18.921209999999999</v>
      </c>
      <c r="F925" s="136"/>
      <c r="G925" s="136"/>
      <c r="H925" s="138"/>
      <c r="I925" s="138"/>
      <c r="J925" s="138"/>
      <c r="K925" s="138"/>
      <c r="L925" s="138"/>
    </row>
    <row r="926" spans="1:12" outlineLevel="1" x14ac:dyDescent="0.2">
      <c r="A926" s="132">
        <v>103</v>
      </c>
      <c r="B926" s="133" t="s">
        <v>801</v>
      </c>
      <c r="C926" s="134" t="s">
        <v>802</v>
      </c>
      <c r="D926" s="135" t="s">
        <v>374</v>
      </c>
      <c r="E926" s="136">
        <v>12</v>
      </c>
      <c r="F926" s="1202"/>
      <c r="G926" s="136">
        <f>ROUND(E926*F926,2)</f>
        <v>0</v>
      </c>
      <c r="H926" s="138"/>
      <c r="I926" s="138"/>
      <c r="J926" s="138"/>
      <c r="K926" s="138"/>
      <c r="L926" s="138"/>
    </row>
    <row r="927" spans="1:12" outlineLevel="1" x14ac:dyDescent="0.2">
      <c r="A927" s="132"/>
      <c r="B927" s="133"/>
      <c r="C927" s="139" t="s">
        <v>395</v>
      </c>
      <c r="D927" s="140"/>
      <c r="E927" s="141"/>
      <c r="F927" s="136"/>
      <c r="G927" s="136"/>
      <c r="H927" s="138"/>
      <c r="I927" s="138"/>
      <c r="J927" s="138"/>
      <c r="K927" s="138"/>
      <c r="L927" s="138"/>
    </row>
    <row r="928" spans="1:12" outlineLevel="1" x14ac:dyDescent="0.2">
      <c r="A928" s="132"/>
      <c r="B928" s="133"/>
      <c r="C928" s="139" t="s">
        <v>803</v>
      </c>
      <c r="D928" s="140"/>
      <c r="E928" s="141">
        <v>12</v>
      </c>
      <c r="F928" s="136"/>
      <c r="G928" s="136"/>
      <c r="H928" s="138"/>
      <c r="I928" s="138"/>
      <c r="J928" s="138"/>
      <c r="K928" s="138"/>
      <c r="L928" s="138"/>
    </row>
    <row r="929" spans="1:12" outlineLevel="1" x14ac:dyDescent="0.2">
      <c r="A929" s="132"/>
      <c r="B929" s="133"/>
      <c r="C929" s="139" t="s">
        <v>424</v>
      </c>
      <c r="D929" s="140"/>
      <c r="E929" s="141"/>
      <c r="F929" s="136"/>
      <c r="G929" s="136"/>
      <c r="H929" s="138"/>
      <c r="I929" s="138"/>
      <c r="J929" s="138"/>
      <c r="K929" s="138"/>
      <c r="L929" s="138"/>
    </row>
    <row r="930" spans="1:12" outlineLevel="1" x14ac:dyDescent="0.2">
      <c r="A930" s="132"/>
      <c r="B930" s="133"/>
      <c r="C930" s="139" t="s">
        <v>408</v>
      </c>
      <c r="D930" s="140"/>
      <c r="E930" s="141"/>
      <c r="F930" s="136"/>
      <c r="G930" s="136"/>
      <c r="H930" s="138"/>
      <c r="I930" s="138"/>
      <c r="J930" s="138"/>
      <c r="K930" s="138"/>
      <c r="L930" s="138"/>
    </row>
    <row r="931" spans="1:12" outlineLevel="1" x14ac:dyDescent="0.2">
      <c r="A931" s="132">
        <v>104</v>
      </c>
      <c r="B931" s="133" t="s">
        <v>804</v>
      </c>
      <c r="C931" s="134" t="s">
        <v>805</v>
      </c>
      <c r="D931" s="135" t="s">
        <v>183</v>
      </c>
      <c r="E931" s="136">
        <v>5.6668799999999999</v>
      </c>
      <c r="F931" s="1202"/>
      <c r="G931" s="136">
        <f>ROUND(E931*F931,2)</f>
        <v>0</v>
      </c>
      <c r="H931" s="138"/>
      <c r="I931" s="138"/>
      <c r="J931" s="138"/>
      <c r="K931" s="138"/>
      <c r="L931" s="138"/>
    </row>
    <row r="932" spans="1:12" outlineLevel="1" x14ac:dyDescent="0.2">
      <c r="A932" s="132"/>
      <c r="B932" s="133"/>
      <c r="C932" s="139" t="s">
        <v>255</v>
      </c>
      <c r="D932" s="140"/>
      <c r="E932" s="141"/>
      <c r="F932" s="136"/>
      <c r="G932" s="136"/>
      <c r="H932" s="138"/>
      <c r="I932" s="138"/>
      <c r="J932" s="138"/>
      <c r="K932" s="138"/>
      <c r="L932" s="138"/>
    </row>
    <row r="933" spans="1:12" outlineLevel="1" x14ac:dyDescent="0.2">
      <c r="A933" s="132"/>
      <c r="B933" s="133"/>
      <c r="C933" s="139" t="s">
        <v>806</v>
      </c>
      <c r="D933" s="140"/>
      <c r="E933" s="141"/>
      <c r="F933" s="136"/>
      <c r="G933" s="136"/>
      <c r="H933" s="138"/>
      <c r="I933" s="138"/>
      <c r="J933" s="138"/>
      <c r="K933" s="138"/>
      <c r="L933" s="138"/>
    </row>
    <row r="934" spans="1:12" outlineLevel="1" x14ac:dyDescent="0.2">
      <c r="A934" s="132"/>
      <c r="B934" s="133"/>
      <c r="C934" s="139" t="s">
        <v>807</v>
      </c>
      <c r="D934" s="140"/>
      <c r="E934" s="141">
        <v>1.44</v>
      </c>
      <c r="F934" s="136"/>
      <c r="G934" s="136"/>
      <c r="H934" s="138"/>
      <c r="I934" s="138"/>
      <c r="J934" s="138"/>
      <c r="K934" s="138"/>
      <c r="L934" s="138"/>
    </row>
    <row r="935" spans="1:12" outlineLevel="1" x14ac:dyDescent="0.2">
      <c r="A935" s="132"/>
      <c r="B935" s="133"/>
      <c r="C935" s="139" t="s">
        <v>808</v>
      </c>
      <c r="D935" s="140"/>
      <c r="E935" s="141">
        <v>1.44</v>
      </c>
      <c r="F935" s="136"/>
      <c r="G935" s="136"/>
      <c r="H935" s="138"/>
      <c r="I935" s="138"/>
      <c r="J935" s="138"/>
      <c r="K935" s="138"/>
      <c r="L935" s="138"/>
    </row>
    <row r="936" spans="1:12" outlineLevel="1" x14ac:dyDescent="0.2">
      <c r="A936" s="132"/>
      <c r="B936" s="133"/>
      <c r="C936" s="139" t="s">
        <v>809</v>
      </c>
      <c r="D936" s="140"/>
      <c r="E936" s="141">
        <v>1.44</v>
      </c>
      <c r="F936" s="136"/>
      <c r="G936" s="136"/>
      <c r="H936" s="138"/>
      <c r="I936" s="138"/>
      <c r="J936" s="138"/>
      <c r="K936" s="138"/>
      <c r="L936" s="138"/>
    </row>
    <row r="937" spans="1:12" outlineLevel="1" x14ac:dyDescent="0.2">
      <c r="A937" s="132"/>
      <c r="B937" s="133"/>
      <c r="C937" s="139" t="s">
        <v>284</v>
      </c>
      <c r="D937" s="140"/>
      <c r="E937" s="141"/>
      <c r="F937" s="136"/>
      <c r="G937" s="136"/>
      <c r="H937" s="138"/>
      <c r="I937" s="138"/>
      <c r="J937" s="138"/>
      <c r="K937" s="138"/>
      <c r="L937" s="138"/>
    </row>
    <row r="938" spans="1:12" outlineLevel="1" x14ac:dyDescent="0.2">
      <c r="A938" s="132"/>
      <c r="B938" s="133"/>
      <c r="C938" s="139" t="s">
        <v>395</v>
      </c>
      <c r="D938" s="140"/>
      <c r="E938" s="141"/>
      <c r="F938" s="136"/>
      <c r="G938" s="136"/>
      <c r="H938" s="138"/>
      <c r="I938" s="138"/>
      <c r="J938" s="138"/>
      <c r="K938" s="138"/>
      <c r="L938" s="138"/>
    </row>
    <row r="939" spans="1:12" outlineLevel="1" x14ac:dyDescent="0.2">
      <c r="A939" s="132"/>
      <c r="B939" s="133"/>
      <c r="C939" s="139" t="s">
        <v>810</v>
      </c>
      <c r="D939" s="140"/>
      <c r="E939" s="141">
        <v>1.0522499999999999</v>
      </c>
      <c r="F939" s="136"/>
      <c r="G939" s="136"/>
      <c r="H939" s="138"/>
      <c r="I939" s="138"/>
      <c r="J939" s="138"/>
      <c r="K939" s="138"/>
      <c r="L939" s="138"/>
    </row>
    <row r="940" spans="1:12" outlineLevel="1" x14ac:dyDescent="0.2">
      <c r="A940" s="132"/>
      <c r="B940" s="133"/>
      <c r="C940" s="139" t="s">
        <v>811</v>
      </c>
      <c r="D940" s="140"/>
      <c r="E940" s="141">
        <v>0.29463</v>
      </c>
      <c r="F940" s="136"/>
      <c r="G940" s="136"/>
      <c r="H940" s="138"/>
      <c r="I940" s="138"/>
      <c r="J940" s="138"/>
      <c r="K940" s="138"/>
      <c r="L940" s="138"/>
    </row>
    <row r="941" spans="1:12" outlineLevel="1" x14ac:dyDescent="0.2">
      <c r="A941" s="132">
        <v>105</v>
      </c>
      <c r="B941" s="133" t="s">
        <v>812</v>
      </c>
      <c r="C941" s="134" t="s">
        <v>813</v>
      </c>
      <c r="D941" s="135" t="s">
        <v>261</v>
      </c>
      <c r="E941" s="136">
        <v>8.9792000000000005</v>
      </c>
      <c r="F941" s="1202"/>
      <c r="G941" s="136">
        <f>ROUND(E941*F941,2)</f>
        <v>0</v>
      </c>
      <c r="H941" s="138"/>
      <c r="I941" s="138"/>
      <c r="J941" s="138"/>
      <c r="K941" s="138"/>
      <c r="L941" s="138"/>
    </row>
    <row r="942" spans="1:12" outlineLevel="1" x14ac:dyDescent="0.2">
      <c r="A942" s="132"/>
      <c r="B942" s="133"/>
      <c r="C942" s="139" t="s">
        <v>814</v>
      </c>
      <c r="D942" s="140"/>
      <c r="E942" s="141"/>
      <c r="F942" s="136"/>
      <c r="G942" s="136"/>
      <c r="H942" s="138"/>
      <c r="I942" s="138"/>
      <c r="J942" s="138"/>
      <c r="K942" s="138"/>
      <c r="L942" s="138"/>
    </row>
    <row r="943" spans="1:12" outlineLevel="1" x14ac:dyDescent="0.2">
      <c r="A943" s="132"/>
      <c r="B943" s="133"/>
      <c r="C943" s="139" t="s">
        <v>395</v>
      </c>
      <c r="D943" s="140"/>
      <c r="E943" s="141"/>
      <c r="F943" s="136"/>
      <c r="G943" s="136"/>
      <c r="H943" s="138"/>
      <c r="I943" s="138"/>
      <c r="J943" s="138"/>
      <c r="K943" s="138"/>
      <c r="L943" s="138"/>
    </row>
    <row r="944" spans="1:12" outlineLevel="1" x14ac:dyDescent="0.2">
      <c r="A944" s="132"/>
      <c r="B944" s="133"/>
      <c r="C944" s="139" t="s">
        <v>815</v>
      </c>
      <c r="D944" s="140"/>
      <c r="E944" s="141">
        <v>7.0149999999999997</v>
      </c>
      <c r="F944" s="136"/>
      <c r="G944" s="136"/>
      <c r="H944" s="138"/>
      <c r="I944" s="138"/>
      <c r="J944" s="138"/>
      <c r="K944" s="138"/>
      <c r="L944" s="138"/>
    </row>
    <row r="945" spans="1:12" outlineLevel="1" x14ac:dyDescent="0.2">
      <c r="A945" s="132"/>
      <c r="B945" s="133"/>
      <c r="C945" s="139" t="s">
        <v>816</v>
      </c>
      <c r="D945" s="140"/>
      <c r="E945" s="141">
        <v>1.9641999999999999</v>
      </c>
      <c r="F945" s="136"/>
      <c r="G945" s="136"/>
      <c r="H945" s="138"/>
      <c r="I945" s="138"/>
      <c r="J945" s="138"/>
      <c r="K945" s="138"/>
      <c r="L945" s="138"/>
    </row>
    <row r="946" spans="1:12" outlineLevel="1" x14ac:dyDescent="0.2">
      <c r="A946" s="132">
        <v>106</v>
      </c>
      <c r="B946" s="133" t="s">
        <v>817</v>
      </c>
      <c r="C946" s="134" t="s">
        <v>818</v>
      </c>
      <c r="D946" s="135" t="s">
        <v>261</v>
      </c>
      <c r="E946" s="136">
        <v>8.9792000000000005</v>
      </c>
      <c r="F946" s="1202"/>
      <c r="G946" s="136">
        <f>ROUND(E946*F946,2)</f>
        <v>0</v>
      </c>
      <c r="H946" s="138"/>
      <c r="I946" s="138"/>
      <c r="J946" s="138"/>
      <c r="K946" s="138"/>
      <c r="L946" s="138"/>
    </row>
    <row r="947" spans="1:12" outlineLevel="1" x14ac:dyDescent="0.2">
      <c r="A947" s="132"/>
      <c r="B947" s="133"/>
      <c r="C947" s="139" t="s">
        <v>814</v>
      </c>
      <c r="D947" s="140"/>
      <c r="E947" s="141"/>
      <c r="F947" s="136"/>
      <c r="G947" s="136"/>
      <c r="H947" s="138"/>
      <c r="I947" s="138"/>
      <c r="J947" s="138"/>
      <c r="K947" s="138"/>
      <c r="L947" s="138"/>
    </row>
    <row r="948" spans="1:12" outlineLevel="1" x14ac:dyDescent="0.2">
      <c r="A948" s="132"/>
      <c r="B948" s="133"/>
      <c r="C948" s="139" t="s">
        <v>395</v>
      </c>
      <c r="D948" s="140"/>
      <c r="E948" s="141"/>
      <c r="F948" s="136"/>
      <c r="G948" s="136"/>
      <c r="H948" s="138"/>
      <c r="I948" s="138"/>
      <c r="J948" s="138"/>
      <c r="K948" s="138"/>
      <c r="L948" s="138"/>
    </row>
    <row r="949" spans="1:12" outlineLevel="1" x14ac:dyDescent="0.2">
      <c r="A949" s="132"/>
      <c r="B949" s="133"/>
      <c r="C949" s="139" t="s">
        <v>815</v>
      </c>
      <c r="D949" s="140"/>
      <c r="E949" s="141">
        <v>7.0149999999999997</v>
      </c>
      <c r="F949" s="136"/>
      <c r="G949" s="136"/>
      <c r="H949" s="138"/>
      <c r="I949" s="138"/>
      <c r="J949" s="138"/>
      <c r="K949" s="138"/>
      <c r="L949" s="138"/>
    </row>
    <row r="950" spans="1:12" outlineLevel="1" x14ac:dyDescent="0.2">
      <c r="A950" s="132"/>
      <c r="B950" s="133"/>
      <c r="C950" s="139" t="s">
        <v>816</v>
      </c>
      <c r="D950" s="140"/>
      <c r="E950" s="141">
        <v>1.9641999999999999</v>
      </c>
      <c r="F950" s="136"/>
      <c r="G950" s="136"/>
      <c r="H950" s="138"/>
      <c r="I950" s="138"/>
      <c r="J950" s="138"/>
      <c r="K950" s="138"/>
      <c r="L950" s="138"/>
    </row>
    <row r="951" spans="1:12" outlineLevel="1" x14ac:dyDescent="0.2">
      <c r="A951" s="132">
        <v>107</v>
      </c>
      <c r="B951" s="133" t="s">
        <v>783</v>
      </c>
      <c r="C951" s="134" t="s">
        <v>819</v>
      </c>
      <c r="D951" s="135" t="s">
        <v>130</v>
      </c>
      <c r="E951" s="136">
        <v>0.6637632</v>
      </c>
      <c r="F951" s="1202"/>
      <c r="G951" s="136">
        <f>ROUND(E951*F951,2)</f>
        <v>0</v>
      </c>
      <c r="H951" s="138"/>
      <c r="I951" s="138"/>
      <c r="J951" s="138"/>
      <c r="K951" s="138"/>
      <c r="L951" s="138"/>
    </row>
    <row r="952" spans="1:12" outlineLevel="1" x14ac:dyDescent="0.2">
      <c r="A952" s="132"/>
      <c r="B952" s="133"/>
      <c r="C952" s="139" t="s">
        <v>255</v>
      </c>
      <c r="D952" s="140"/>
      <c r="E952" s="141"/>
      <c r="F952" s="136"/>
      <c r="G952" s="136"/>
      <c r="H952" s="138"/>
      <c r="I952" s="138"/>
      <c r="J952" s="138"/>
      <c r="K952" s="138"/>
      <c r="L952" s="138"/>
    </row>
    <row r="953" spans="1:12" outlineLevel="1" x14ac:dyDescent="0.2">
      <c r="A953" s="132"/>
      <c r="B953" s="133"/>
      <c r="C953" s="139" t="s">
        <v>806</v>
      </c>
      <c r="D953" s="140"/>
      <c r="E953" s="141"/>
      <c r="F953" s="136"/>
      <c r="G953" s="136"/>
      <c r="H953" s="138"/>
      <c r="I953" s="138"/>
      <c r="J953" s="138"/>
      <c r="K953" s="138"/>
      <c r="L953" s="138"/>
    </row>
    <row r="954" spans="1:12" outlineLevel="1" x14ac:dyDescent="0.2">
      <c r="A954" s="132"/>
      <c r="B954" s="133"/>
      <c r="C954" s="147" t="s">
        <v>272</v>
      </c>
      <c r="D954" s="148"/>
      <c r="E954" s="149"/>
      <c r="F954" s="136"/>
      <c r="G954" s="136"/>
      <c r="H954" s="138"/>
      <c r="I954" s="138"/>
      <c r="J954" s="138"/>
      <c r="K954" s="138"/>
      <c r="L954" s="138"/>
    </row>
    <row r="955" spans="1:12" outlineLevel="1" x14ac:dyDescent="0.2">
      <c r="A955" s="132"/>
      <c r="B955" s="133"/>
      <c r="C955" s="150" t="s">
        <v>820</v>
      </c>
      <c r="D955" s="148"/>
      <c r="E955" s="149">
        <v>1.44</v>
      </c>
      <c r="F955" s="136"/>
      <c r="G955" s="136"/>
      <c r="H955" s="138"/>
      <c r="I955" s="138"/>
      <c r="J955" s="138"/>
      <c r="K955" s="138"/>
      <c r="L955" s="138"/>
    </row>
    <row r="956" spans="1:12" outlineLevel="1" x14ac:dyDescent="0.2">
      <c r="A956" s="132"/>
      <c r="B956" s="133"/>
      <c r="C956" s="150" t="s">
        <v>821</v>
      </c>
      <c r="D956" s="148"/>
      <c r="E956" s="149">
        <v>1.44</v>
      </c>
      <c r="F956" s="136"/>
      <c r="G956" s="136"/>
      <c r="H956" s="138"/>
      <c r="I956" s="138"/>
      <c r="J956" s="138"/>
      <c r="K956" s="138"/>
      <c r="L956" s="138"/>
    </row>
    <row r="957" spans="1:12" outlineLevel="1" x14ac:dyDescent="0.2">
      <c r="A957" s="132"/>
      <c r="B957" s="133"/>
      <c r="C957" s="150" t="s">
        <v>822</v>
      </c>
      <c r="D957" s="148"/>
      <c r="E957" s="149">
        <v>1.44</v>
      </c>
      <c r="F957" s="136"/>
      <c r="G957" s="136"/>
      <c r="H957" s="138"/>
      <c r="I957" s="138"/>
      <c r="J957" s="138"/>
      <c r="K957" s="138"/>
      <c r="L957" s="138"/>
    </row>
    <row r="958" spans="1:12" outlineLevel="1" x14ac:dyDescent="0.2">
      <c r="A958" s="132"/>
      <c r="B958" s="133"/>
      <c r="C958" s="147" t="s">
        <v>276</v>
      </c>
      <c r="D958" s="148"/>
      <c r="E958" s="149"/>
      <c r="F958" s="136"/>
      <c r="G958" s="136"/>
      <c r="H958" s="138"/>
      <c r="I958" s="138"/>
      <c r="J958" s="138"/>
      <c r="K958" s="138"/>
      <c r="L958" s="138"/>
    </row>
    <row r="959" spans="1:12" outlineLevel="1" x14ac:dyDescent="0.2">
      <c r="A959" s="132"/>
      <c r="B959" s="133"/>
      <c r="C959" s="139" t="s">
        <v>823</v>
      </c>
      <c r="D959" s="140"/>
      <c r="E959" s="141">
        <v>0.47520000000000001</v>
      </c>
      <c r="F959" s="136"/>
      <c r="G959" s="136"/>
      <c r="H959" s="138"/>
      <c r="I959" s="138"/>
      <c r="J959" s="138"/>
      <c r="K959" s="138"/>
      <c r="L959" s="138"/>
    </row>
    <row r="960" spans="1:12" outlineLevel="1" x14ac:dyDescent="0.2">
      <c r="A960" s="132"/>
      <c r="B960" s="133"/>
      <c r="C960" s="139" t="s">
        <v>284</v>
      </c>
      <c r="D960" s="140"/>
      <c r="E960" s="141"/>
      <c r="F960" s="136"/>
      <c r="G960" s="136"/>
      <c r="H960" s="138"/>
      <c r="I960" s="138"/>
      <c r="J960" s="138"/>
      <c r="K960" s="138"/>
      <c r="L960" s="138"/>
    </row>
    <row r="961" spans="1:12" outlineLevel="1" x14ac:dyDescent="0.2">
      <c r="A961" s="132"/>
      <c r="B961" s="133"/>
      <c r="C961" s="139" t="s">
        <v>395</v>
      </c>
      <c r="D961" s="140"/>
      <c r="E961" s="141"/>
      <c r="F961" s="136"/>
      <c r="G961" s="136"/>
      <c r="H961" s="138"/>
      <c r="I961" s="138"/>
      <c r="J961" s="138"/>
      <c r="K961" s="138"/>
      <c r="L961" s="138"/>
    </row>
    <row r="962" spans="1:12" outlineLevel="1" x14ac:dyDescent="0.2">
      <c r="A962" s="132"/>
      <c r="B962" s="133"/>
      <c r="C962" s="147" t="s">
        <v>272</v>
      </c>
      <c r="D962" s="148"/>
      <c r="E962" s="149"/>
      <c r="F962" s="136"/>
      <c r="G962" s="136"/>
      <c r="H962" s="138"/>
      <c r="I962" s="138"/>
      <c r="J962" s="138"/>
      <c r="K962" s="138"/>
      <c r="L962" s="138"/>
    </row>
    <row r="963" spans="1:12" outlineLevel="1" x14ac:dyDescent="0.2">
      <c r="A963" s="132"/>
      <c r="B963" s="133"/>
      <c r="C963" s="150" t="s">
        <v>824</v>
      </c>
      <c r="D963" s="148"/>
      <c r="E963" s="149">
        <v>1.0522499999999999</v>
      </c>
      <c r="F963" s="136"/>
      <c r="G963" s="136"/>
      <c r="H963" s="138"/>
      <c r="I963" s="138"/>
      <c r="J963" s="138"/>
      <c r="K963" s="138"/>
      <c r="L963" s="138"/>
    </row>
    <row r="964" spans="1:12" outlineLevel="1" x14ac:dyDescent="0.2">
      <c r="A964" s="132"/>
      <c r="B964" s="133"/>
      <c r="C964" s="150" t="s">
        <v>825</v>
      </c>
      <c r="D964" s="148"/>
      <c r="E964" s="149">
        <v>0.29463</v>
      </c>
      <c r="F964" s="136"/>
      <c r="G964" s="136"/>
      <c r="H964" s="138"/>
      <c r="I964" s="138"/>
      <c r="J964" s="138"/>
      <c r="K964" s="138"/>
      <c r="L964" s="138"/>
    </row>
    <row r="965" spans="1:12" outlineLevel="1" x14ac:dyDescent="0.2">
      <c r="A965" s="132"/>
      <c r="B965" s="133"/>
      <c r="C965" s="147" t="s">
        <v>276</v>
      </c>
      <c r="D965" s="148"/>
      <c r="E965" s="149"/>
      <c r="F965" s="136"/>
      <c r="G965" s="136"/>
      <c r="H965" s="138"/>
      <c r="I965" s="138"/>
      <c r="J965" s="138"/>
      <c r="K965" s="138"/>
      <c r="L965" s="138"/>
    </row>
    <row r="966" spans="1:12" outlineLevel="1" x14ac:dyDescent="0.2">
      <c r="A966" s="132"/>
      <c r="B966" s="133"/>
      <c r="C966" s="139" t="s">
        <v>826</v>
      </c>
      <c r="D966" s="140"/>
      <c r="E966" s="141">
        <v>0.18856319999999999</v>
      </c>
      <c r="F966" s="136"/>
      <c r="G966" s="136"/>
      <c r="H966" s="138"/>
      <c r="I966" s="138"/>
      <c r="J966" s="138"/>
      <c r="K966" s="138"/>
      <c r="L966" s="138"/>
    </row>
    <row r="967" spans="1:12" outlineLevel="1" x14ac:dyDescent="0.2">
      <c r="A967" s="132">
        <v>108</v>
      </c>
      <c r="B967" s="133" t="s">
        <v>827</v>
      </c>
      <c r="C967" s="134" t="s">
        <v>828</v>
      </c>
      <c r="D967" s="135" t="s">
        <v>183</v>
      </c>
      <c r="E967" s="136">
        <v>99.0548</v>
      </c>
      <c r="F967" s="1202"/>
      <c r="G967" s="136">
        <f>ROUND(E967*F967,2)</f>
        <v>0</v>
      </c>
      <c r="H967" s="138"/>
      <c r="I967" s="138"/>
      <c r="J967" s="138"/>
      <c r="K967" s="138"/>
      <c r="L967" s="138"/>
    </row>
    <row r="968" spans="1:12" outlineLevel="1" x14ac:dyDescent="0.2">
      <c r="A968" s="132"/>
      <c r="B968" s="133"/>
      <c r="C968" s="139" t="s">
        <v>255</v>
      </c>
      <c r="D968" s="140"/>
      <c r="E968" s="141"/>
      <c r="F968" s="136"/>
      <c r="G968" s="136"/>
      <c r="H968" s="138"/>
      <c r="I968" s="138"/>
      <c r="J968" s="138"/>
      <c r="K968" s="138"/>
      <c r="L968" s="138"/>
    </row>
    <row r="969" spans="1:12" ht="33.75" outlineLevel="1" x14ac:dyDescent="0.2">
      <c r="A969" s="132"/>
      <c r="B969" s="133"/>
      <c r="C969" s="139" t="s">
        <v>829</v>
      </c>
      <c r="D969" s="140"/>
      <c r="E969" s="141">
        <v>16.747499999999999</v>
      </c>
      <c r="F969" s="136"/>
      <c r="G969" s="136"/>
      <c r="H969" s="138"/>
      <c r="I969" s="138"/>
      <c r="J969" s="138"/>
      <c r="K969" s="138"/>
      <c r="L969" s="138"/>
    </row>
    <row r="970" spans="1:12" ht="33.75" outlineLevel="1" x14ac:dyDescent="0.2">
      <c r="A970" s="132"/>
      <c r="B970" s="133"/>
      <c r="C970" s="139" t="s">
        <v>830</v>
      </c>
      <c r="D970" s="140"/>
      <c r="E970" s="141">
        <v>16.747499999999999</v>
      </c>
      <c r="F970" s="136"/>
      <c r="G970" s="136"/>
      <c r="H970" s="138"/>
      <c r="I970" s="138"/>
      <c r="J970" s="138"/>
      <c r="K970" s="138"/>
      <c r="L970" s="138"/>
    </row>
    <row r="971" spans="1:12" ht="33.75" outlineLevel="1" x14ac:dyDescent="0.2">
      <c r="A971" s="132"/>
      <c r="B971" s="133"/>
      <c r="C971" s="139" t="s">
        <v>831</v>
      </c>
      <c r="D971" s="140"/>
      <c r="E971" s="141">
        <v>14.1896</v>
      </c>
      <c r="F971" s="136"/>
      <c r="G971" s="136"/>
      <c r="H971" s="138"/>
      <c r="I971" s="138"/>
      <c r="J971" s="138"/>
      <c r="K971" s="138"/>
      <c r="L971" s="138"/>
    </row>
    <row r="972" spans="1:12" outlineLevel="1" x14ac:dyDescent="0.2">
      <c r="A972" s="132"/>
      <c r="B972" s="133"/>
      <c r="C972" s="139" t="s">
        <v>284</v>
      </c>
      <c r="D972" s="140"/>
      <c r="E972" s="141"/>
      <c r="F972" s="136"/>
      <c r="G972" s="136"/>
      <c r="H972" s="138"/>
      <c r="I972" s="138"/>
      <c r="J972" s="138"/>
      <c r="K972" s="138"/>
      <c r="L972" s="138"/>
    </row>
    <row r="973" spans="1:12" outlineLevel="1" x14ac:dyDescent="0.2">
      <c r="A973" s="132"/>
      <c r="B973" s="133"/>
      <c r="C973" s="139" t="s">
        <v>335</v>
      </c>
      <c r="D973" s="140"/>
      <c r="E973" s="141"/>
      <c r="F973" s="136"/>
      <c r="G973" s="136"/>
      <c r="H973" s="138"/>
      <c r="I973" s="138"/>
      <c r="J973" s="138"/>
      <c r="K973" s="138"/>
      <c r="L973" s="138"/>
    </row>
    <row r="974" spans="1:12" outlineLevel="1" x14ac:dyDescent="0.2">
      <c r="A974" s="132"/>
      <c r="B974" s="133"/>
      <c r="C974" s="139" t="s">
        <v>408</v>
      </c>
      <c r="D974" s="140"/>
      <c r="E974" s="141"/>
      <c r="F974" s="136"/>
      <c r="G974" s="136"/>
      <c r="H974" s="138"/>
      <c r="I974" s="138"/>
      <c r="J974" s="138"/>
      <c r="K974" s="138"/>
      <c r="L974" s="138"/>
    </row>
    <row r="975" spans="1:12" outlineLevel="1" x14ac:dyDescent="0.2">
      <c r="A975" s="132"/>
      <c r="B975" s="133"/>
      <c r="C975" s="139" t="s">
        <v>832</v>
      </c>
      <c r="D975" s="140"/>
      <c r="E975" s="141">
        <v>9.9762000000000004</v>
      </c>
      <c r="F975" s="136"/>
      <c r="G975" s="136"/>
      <c r="H975" s="138"/>
      <c r="I975" s="138"/>
      <c r="J975" s="138"/>
      <c r="K975" s="138"/>
      <c r="L975" s="138"/>
    </row>
    <row r="976" spans="1:12" ht="22.5" outlineLevel="1" x14ac:dyDescent="0.2">
      <c r="A976" s="132"/>
      <c r="B976" s="133"/>
      <c r="C976" s="139" t="s">
        <v>833</v>
      </c>
      <c r="D976" s="140"/>
      <c r="E976" s="141">
        <v>22.35</v>
      </c>
      <c r="F976" s="136"/>
      <c r="G976" s="136"/>
      <c r="H976" s="138"/>
      <c r="I976" s="138"/>
      <c r="J976" s="138"/>
      <c r="K976" s="138"/>
      <c r="L976" s="138"/>
    </row>
    <row r="977" spans="1:12" outlineLevel="1" x14ac:dyDescent="0.2">
      <c r="A977" s="132"/>
      <c r="B977" s="133"/>
      <c r="C977" s="139" t="s">
        <v>284</v>
      </c>
      <c r="D977" s="140"/>
      <c r="E977" s="141"/>
      <c r="F977" s="136"/>
      <c r="G977" s="136"/>
      <c r="H977" s="138"/>
      <c r="I977" s="138"/>
      <c r="J977" s="138"/>
      <c r="K977" s="138"/>
      <c r="L977" s="138"/>
    </row>
    <row r="978" spans="1:12" outlineLevel="1" x14ac:dyDescent="0.2">
      <c r="A978" s="132"/>
      <c r="B978" s="133"/>
      <c r="C978" s="139" t="s">
        <v>450</v>
      </c>
      <c r="D978" s="140"/>
      <c r="E978" s="141"/>
      <c r="F978" s="136"/>
      <c r="G978" s="136"/>
      <c r="H978" s="138"/>
      <c r="I978" s="138"/>
      <c r="J978" s="138"/>
      <c r="K978" s="138"/>
      <c r="L978" s="138"/>
    </row>
    <row r="979" spans="1:12" outlineLevel="1" x14ac:dyDescent="0.2">
      <c r="A979" s="132"/>
      <c r="B979" s="133"/>
      <c r="C979" s="139" t="s">
        <v>408</v>
      </c>
      <c r="D979" s="140"/>
      <c r="E979" s="141"/>
      <c r="F979" s="136"/>
      <c r="G979" s="136"/>
      <c r="H979" s="138"/>
      <c r="I979" s="138"/>
      <c r="J979" s="138"/>
      <c r="K979" s="138"/>
      <c r="L979" s="138"/>
    </row>
    <row r="980" spans="1:12" outlineLevel="1" x14ac:dyDescent="0.2">
      <c r="A980" s="132"/>
      <c r="B980" s="133"/>
      <c r="C980" s="139" t="s">
        <v>834</v>
      </c>
      <c r="D980" s="140"/>
      <c r="E980" s="141">
        <v>5.8259999999999996</v>
      </c>
      <c r="F980" s="136"/>
      <c r="G980" s="136"/>
      <c r="H980" s="138"/>
      <c r="I980" s="138"/>
      <c r="J980" s="138"/>
      <c r="K980" s="138"/>
      <c r="L980" s="138"/>
    </row>
    <row r="981" spans="1:12" outlineLevel="1" x14ac:dyDescent="0.2">
      <c r="A981" s="132"/>
      <c r="B981" s="133"/>
      <c r="C981" s="139" t="s">
        <v>835</v>
      </c>
      <c r="D981" s="140"/>
      <c r="E981" s="141">
        <v>1.68</v>
      </c>
      <c r="F981" s="136"/>
      <c r="G981" s="136"/>
      <c r="H981" s="138"/>
      <c r="I981" s="138"/>
      <c r="J981" s="138"/>
      <c r="K981" s="138"/>
      <c r="L981" s="138"/>
    </row>
    <row r="982" spans="1:12" outlineLevel="1" x14ac:dyDescent="0.2">
      <c r="A982" s="132"/>
      <c r="B982" s="133"/>
      <c r="C982" s="139" t="s">
        <v>836</v>
      </c>
      <c r="D982" s="140"/>
      <c r="E982" s="141">
        <v>11.538</v>
      </c>
      <c r="F982" s="136"/>
      <c r="G982" s="136"/>
      <c r="H982" s="138"/>
      <c r="I982" s="138"/>
      <c r="J982" s="138"/>
      <c r="K982" s="138"/>
      <c r="L982" s="138"/>
    </row>
    <row r="983" spans="1:12" outlineLevel="1" x14ac:dyDescent="0.2">
      <c r="A983" s="132">
        <v>109</v>
      </c>
      <c r="B983" s="133" t="s">
        <v>837</v>
      </c>
      <c r="C983" s="134" t="s">
        <v>838</v>
      </c>
      <c r="D983" s="135" t="s">
        <v>261</v>
      </c>
      <c r="E983" s="136">
        <v>826.93799999999999</v>
      </c>
      <c r="F983" s="1202"/>
      <c r="G983" s="136">
        <f>ROUND(E983*F983,2)</f>
        <v>0</v>
      </c>
      <c r="H983" s="138"/>
      <c r="I983" s="138"/>
      <c r="J983" s="138"/>
      <c r="K983" s="138"/>
      <c r="L983" s="138"/>
    </row>
    <row r="984" spans="1:12" outlineLevel="1" x14ac:dyDescent="0.2">
      <c r="A984" s="132"/>
      <c r="B984" s="133"/>
      <c r="C984" s="139" t="s">
        <v>255</v>
      </c>
      <c r="D984" s="140"/>
      <c r="E984" s="141"/>
      <c r="F984" s="136"/>
      <c r="G984" s="136"/>
      <c r="H984" s="138"/>
      <c r="I984" s="138"/>
      <c r="J984" s="138"/>
      <c r="K984" s="138"/>
      <c r="L984" s="138"/>
    </row>
    <row r="985" spans="1:12" ht="33.75" outlineLevel="1" x14ac:dyDescent="0.2">
      <c r="A985" s="132"/>
      <c r="B985" s="133"/>
      <c r="C985" s="139" t="s">
        <v>839</v>
      </c>
      <c r="D985" s="140"/>
      <c r="E985" s="141">
        <v>153.59</v>
      </c>
      <c r="F985" s="136"/>
      <c r="G985" s="136"/>
      <c r="H985" s="138"/>
      <c r="I985" s="138"/>
      <c r="J985" s="138"/>
      <c r="K985" s="138"/>
      <c r="L985" s="138"/>
    </row>
    <row r="986" spans="1:12" ht="33.75" outlineLevel="1" x14ac:dyDescent="0.2">
      <c r="A986" s="132"/>
      <c r="B986" s="133"/>
      <c r="C986" s="139" t="s">
        <v>840</v>
      </c>
      <c r="D986" s="140"/>
      <c r="E986" s="141">
        <v>153.59</v>
      </c>
      <c r="F986" s="136"/>
      <c r="G986" s="136"/>
      <c r="H986" s="138"/>
      <c r="I986" s="138"/>
      <c r="J986" s="138"/>
      <c r="K986" s="138"/>
      <c r="L986" s="138"/>
    </row>
    <row r="987" spans="1:12" ht="33.75" outlineLevel="1" x14ac:dyDescent="0.2">
      <c r="A987" s="132"/>
      <c r="B987" s="133"/>
      <c r="C987" s="139" t="s">
        <v>841</v>
      </c>
      <c r="D987" s="140"/>
      <c r="E987" s="141">
        <v>134.96199999999999</v>
      </c>
      <c r="F987" s="136"/>
      <c r="G987" s="136"/>
      <c r="H987" s="138"/>
      <c r="I987" s="138"/>
      <c r="J987" s="138"/>
      <c r="K987" s="138"/>
      <c r="L987" s="138"/>
    </row>
    <row r="988" spans="1:12" outlineLevel="1" x14ac:dyDescent="0.2">
      <c r="A988" s="132"/>
      <c r="B988" s="133"/>
      <c r="C988" s="139" t="s">
        <v>284</v>
      </c>
      <c r="D988" s="140"/>
      <c r="E988" s="141"/>
      <c r="F988" s="136"/>
      <c r="G988" s="136"/>
      <c r="H988" s="138"/>
      <c r="I988" s="138"/>
      <c r="J988" s="138"/>
      <c r="K988" s="138"/>
      <c r="L988" s="138"/>
    </row>
    <row r="989" spans="1:12" outlineLevel="1" x14ac:dyDescent="0.2">
      <c r="A989" s="132"/>
      <c r="B989" s="133"/>
      <c r="C989" s="139" t="s">
        <v>335</v>
      </c>
      <c r="D989" s="140"/>
      <c r="E989" s="141"/>
      <c r="F989" s="136"/>
      <c r="G989" s="136"/>
      <c r="H989" s="138"/>
      <c r="I989" s="138"/>
      <c r="J989" s="138"/>
      <c r="K989" s="138"/>
      <c r="L989" s="138"/>
    </row>
    <row r="990" spans="1:12" outlineLevel="1" x14ac:dyDescent="0.2">
      <c r="A990" s="132"/>
      <c r="B990" s="133"/>
      <c r="C990" s="139" t="s">
        <v>408</v>
      </c>
      <c r="D990" s="140"/>
      <c r="E990" s="141"/>
      <c r="F990" s="136"/>
      <c r="G990" s="136"/>
      <c r="H990" s="138"/>
      <c r="I990" s="138"/>
      <c r="J990" s="138"/>
      <c r="K990" s="138"/>
      <c r="L990" s="138"/>
    </row>
    <row r="991" spans="1:12" outlineLevel="1" x14ac:dyDescent="0.2">
      <c r="A991" s="132"/>
      <c r="B991" s="133"/>
      <c r="C991" s="139" t="s">
        <v>842</v>
      </c>
      <c r="D991" s="140"/>
      <c r="E991" s="141">
        <v>81.855999999999995</v>
      </c>
      <c r="F991" s="136"/>
      <c r="G991" s="136"/>
      <c r="H991" s="138"/>
      <c r="I991" s="138"/>
      <c r="J991" s="138"/>
      <c r="K991" s="138"/>
      <c r="L991" s="138"/>
    </row>
    <row r="992" spans="1:12" outlineLevel="1" x14ac:dyDescent="0.2">
      <c r="A992" s="132"/>
      <c r="B992" s="133"/>
      <c r="C992" s="139" t="s">
        <v>843</v>
      </c>
      <c r="D992" s="140"/>
      <c r="E992" s="141">
        <v>144.24</v>
      </c>
      <c r="F992" s="136"/>
      <c r="G992" s="136"/>
      <c r="H992" s="138"/>
      <c r="I992" s="138"/>
      <c r="J992" s="138"/>
      <c r="K992" s="138"/>
      <c r="L992" s="138"/>
    </row>
    <row r="993" spans="1:12" outlineLevel="1" x14ac:dyDescent="0.2">
      <c r="A993" s="132"/>
      <c r="B993" s="133"/>
      <c r="C993" s="139" t="s">
        <v>284</v>
      </c>
      <c r="D993" s="140"/>
      <c r="E993" s="141"/>
      <c r="F993" s="136"/>
      <c r="G993" s="136"/>
      <c r="H993" s="138"/>
      <c r="I993" s="138"/>
      <c r="J993" s="138"/>
      <c r="K993" s="138"/>
      <c r="L993" s="138"/>
    </row>
    <row r="994" spans="1:12" outlineLevel="1" x14ac:dyDescent="0.2">
      <c r="A994" s="132"/>
      <c r="B994" s="133"/>
      <c r="C994" s="139" t="s">
        <v>450</v>
      </c>
      <c r="D994" s="140"/>
      <c r="E994" s="141"/>
      <c r="F994" s="136"/>
      <c r="G994" s="136"/>
      <c r="H994" s="138"/>
      <c r="I994" s="138"/>
      <c r="J994" s="138"/>
      <c r="K994" s="138"/>
      <c r="L994" s="138"/>
    </row>
    <row r="995" spans="1:12" outlineLevel="1" x14ac:dyDescent="0.2">
      <c r="A995" s="132"/>
      <c r="B995" s="133"/>
      <c r="C995" s="139" t="s">
        <v>408</v>
      </c>
      <c r="D995" s="140"/>
      <c r="E995" s="141"/>
      <c r="F995" s="136"/>
      <c r="G995" s="136"/>
      <c r="H995" s="138"/>
      <c r="I995" s="138"/>
      <c r="J995" s="138"/>
      <c r="K995" s="138"/>
      <c r="L995" s="138"/>
    </row>
    <row r="996" spans="1:12" outlineLevel="1" x14ac:dyDescent="0.2">
      <c r="A996" s="132"/>
      <c r="B996" s="133"/>
      <c r="C996" s="139" t="s">
        <v>844</v>
      </c>
      <c r="D996" s="140"/>
      <c r="E996" s="141">
        <v>48.55</v>
      </c>
      <c r="F996" s="136"/>
      <c r="G996" s="136"/>
      <c r="H996" s="138"/>
      <c r="I996" s="138"/>
      <c r="J996" s="138"/>
      <c r="K996" s="138"/>
      <c r="L996" s="138"/>
    </row>
    <row r="997" spans="1:12" outlineLevel="1" x14ac:dyDescent="0.2">
      <c r="A997" s="132"/>
      <c r="B997" s="133"/>
      <c r="C997" s="139" t="s">
        <v>845</v>
      </c>
      <c r="D997" s="140"/>
      <c r="E997" s="141">
        <v>14</v>
      </c>
      <c r="F997" s="136"/>
      <c r="G997" s="136"/>
      <c r="H997" s="138"/>
      <c r="I997" s="138"/>
      <c r="J997" s="138"/>
      <c r="K997" s="138"/>
      <c r="L997" s="138"/>
    </row>
    <row r="998" spans="1:12" outlineLevel="1" x14ac:dyDescent="0.2">
      <c r="A998" s="132"/>
      <c r="B998" s="133"/>
      <c r="C998" s="139" t="s">
        <v>846</v>
      </c>
      <c r="D998" s="140"/>
      <c r="E998" s="141">
        <v>96.15</v>
      </c>
      <c r="F998" s="136"/>
      <c r="G998" s="136"/>
      <c r="H998" s="138"/>
      <c r="I998" s="138"/>
      <c r="J998" s="138"/>
      <c r="K998" s="138"/>
      <c r="L998" s="138"/>
    </row>
    <row r="999" spans="1:12" outlineLevel="1" x14ac:dyDescent="0.2">
      <c r="A999" s="132">
        <v>110</v>
      </c>
      <c r="B999" s="133" t="s">
        <v>847</v>
      </c>
      <c r="C999" s="134" t="s">
        <v>848</v>
      </c>
      <c r="D999" s="135" t="s">
        <v>261</v>
      </c>
      <c r="E999" s="136">
        <v>826.93799999999999</v>
      </c>
      <c r="F999" s="1202"/>
      <c r="G999" s="136">
        <f>ROUND(E999*F999,2)</f>
        <v>0</v>
      </c>
      <c r="H999" s="138"/>
      <c r="I999" s="138"/>
      <c r="J999" s="138"/>
      <c r="K999" s="138"/>
      <c r="L999" s="138"/>
    </row>
    <row r="1000" spans="1:12" outlineLevel="1" x14ac:dyDescent="0.2">
      <c r="A1000" s="132"/>
      <c r="B1000" s="133"/>
      <c r="C1000" s="139" t="s">
        <v>255</v>
      </c>
      <c r="D1000" s="140"/>
      <c r="E1000" s="141"/>
      <c r="F1000" s="136"/>
      <c r="G1000" s="136"/>
      <c r="H1000" s="138"/>
      <c r="I1000" s="138"/>
      <c r="J1000" s="138"/>
      <c r="K1000" s="138"/>
      <c r="L1000" s="138"/>
    </row>
    <row r="1001" spans="1:12" ht="33.75" outlineLevel="1" x14ac:dyDescent="0.2">
      <c r="A1001" s="132"/>
      <c r="B1001" s="133"/>
      <c r="C1001" s="139" t="s">
        <v>839</v>
      </c>
      <c r="D1001" s="140"/>
      <c r="E1001" s="141">
        <v>153.59</v>
      </c>
      <c r="F1001" s="136"/>
      <c r="G1001" s="136"/>
      <c r="H1001" s="138"/>
      <c r="I1001" s="138"/>
      <c r="J1001" s="138"/>
      <c r="K1001" s="138"/>
      <c r="L1001" s="138"/>
    </row>
    <row r="1002" spans="1:12" ht="33.75" outlineLevel="1" x14ac:dyDescent="0.2">
      <c r="A1002" s="132"/>
      <c r="B1002" s="133"/>
      <c r="C1002" s="139" t="s">
        <v>840</v>
      </c>
      <c r="D1002" s="140"/>
      <c r="E1002" s="141">
        <v>153.59</v>
      </c>
      <c r="F1002" s="136"/>
      <c r="G1002" s="136"/>
      <c r="H1002" s="138"/>
      <c r="I1002" s="138"/>
      <c r="J1002" s="138"/>
      <c r="K1002" s="138"/>
      <c r="L1002" s="138"/>
    </row>
    <row r="1003" spans="1:12" ht="33.75" outlineLevel="1" x14ac:dyDescent="0.2">
      <c r="A1003" s="132"/>
      <c r="B1003" s="133"/>
      <c r="C1003" s="139" t="s">
        <v>841</v>
      </c>
      <c r="D1003" s="140"/>
      <c r="E1003" s="141">
        <v>134.96199999999999</v>
      </c>
      <c r="F1003" s="136"/>
      <c r="G1003" s="136"/>
      <c r="H1003" s="138"/>
      <c r="I1003" s="138"/>
      <c r="J1003" s="138"/>
      <c r="K1003" s="138"/>
      <c r="L1003" s="138"/>
    </row>
    <row r="1004" spans="1:12" outlineLevel="1" x14ac:dyDescent="0.2">
      <c r="A1004" s="132"/>
      <c r="B1004" s="133"/>
      <c r="C1004" s="139" t="s">
        <v>284</v>
      </c>
      <c r="D1004" s="140"/>
      <c r="E1004" s="141"/>
      <c r="F1004" s="136"/>
      <c r="G1004" s="136"/>
      <c r="H1004" s="138"/>
      <c r="I1004" s="138"/>
      <c r="J1004" s="138"/>
      <c r="K1004" s="138"/>
      <c r="L1004" s="138"/>
    </row>
    <row r="1005" spans="1:12" outlineLevel="1" x14ac:dyDescent="0.2">
      <c r="A1005" s="132"/>
      <c r="B1005" s="133"/>
      <c r="C1005" s="139" t="s">
        <v>335</v>
      </c>
      <c r="D1005" s="140"/>
      <c r="E1005" s="141"/>
      <c r="F1005" s="136"/>
      <c r="G1005" s="136"/>
      <c r="H1005" s="138"/>
      <c r="I1005" s="138"/>
      <c r="J1005" s="138"/>
      <c r="K1005" s="138"/>
      <c r="L1005" s="138"/>
    </row>
    <row r="1006" spans="1:12" outlineLevel="1" x14ac:dyDescent="0.2">
      <c r="A1006" s="132"/>
      <c r="B1006" s="133"/>
      <c r="C1006" s="139" t="s">
        <v>408</v>
      </c>
      <c r="D1006" s="140"/>
      <c r="E1006" s="141"/>
      <c r="F1006" s="136"/>
      <c r="G1006" s="136"/>
      <c r="H1006" s="138"/>
      <c r="I1006" s="138"/>
      <c r="J1006" s="138"/>
      <c r="K1006" s="138"/>
      <c r="L1006" s="138"/>
    </row>
    <row r="1007" spans="1:12" outlineLevel="1" x14ac:dyDescent="0.2">
      <c r="A1007" s="132"/>
      <c r="B1007" s="133"/>
      <c r="C1007" s="139" t="s">
        <v>842</v>
      </c>
      <c r="D1007" s="140"/>
      <c r="E1007" s="141">
        <v>81.855999999999995</v>
      </c>
      <c r="F1007" s="136"/>
      <c r="G1007" s="136"/>
      <c r="H1007" s="138"/>
      <c r="I1007" s="138"/>
      <c r="J1007" s="138"/>
      <c r="K1007" s="138"/>
      <c r="L1007" s="138"/>
    </row>
    <row r="1008" spans="1:12" outlineLevel="1" x14ac:dyDescent="0.2">
      <c r="A1008" s="132"/>
      <c r="B1008" s="133"/>
      <c r="C1008" s="139" t="s">
        <v>843</v>
      </c>
      <c r="D1008" s="140"/>
      <c r="E1008" s="141">
        <v>144.24</v>
      </c>
      <c r="F1008" s="136"/>
      <c r="G1008" s="136"/>
      <c r="H1008" s="138"/>
      <c r="I1008" s="138"/>
      <c r="J1008" s="138"/>
      <c r="K1008" s="138"/>
      <c r="L1008" s="138"/>
    </row>
    <row r="1009" spans="1:12" outlineLevel="1" x14ac:dyDescent="0.2">
      <c r="A1009" s="132"/>
      <c r="B1009" s="133"/>
      <c r="C1009" s="139" t="s">
        <v>284</v>
      </c>
      <c r="D1009" s="140"/>
      <c r="E1009" s="141"/>
      <c r="F1009" s="136"/>
      <c r="G1009" s="136"/>
      <c r="H1009" s="138"/>
      <c r="I1009" s="138"/>
      <c r="J1009" s="138"/>
      <c r="K1009" s="138"/>
      <c r="L1009" s="138"/>
    </row>
    <row r="1010" spans="1:12" outlineLevel="1" x14ac:dyDescent="0.2">
      <c r="A1010" s="132"/>
      <c r="B1010" s="133"/>
      <c r="C1010" s="139" t="s">
        <v>450</v>
      </c>
      <c r="D1010" s="140"/>
      <c r="E1010" s="141"/>
      <c r="F1010" s="136"/>
      <c r="G1010" s="136"/>
      <c r="H1010" s="138"/>
      <c r="I1010" s="138"/>
      <c r="J1010" s="138"/>
      <c r="K1010" s="138"/>
      <c r="L1010" s="138"/>
    </row>
    <row r="1011" spans="1:12" outlineLevel="1" x14ac:dyDescent="0.2">
      <c r="A1011" s="132"/>
      <c r="B1011" s="133"/>
      <c r="C1011" s="139" t="s">
        <v>408</v>
      </c>
      <c r="D1011" s="140"/>
      <c r="E1011" s="141"/>
      <c r="F1011" s="136"/>
      <c r="G1011" s="136"/>
      <c r="H1011" s="138"/>
      <c r="I1011" s="138"/>
      <c r="J1011" s="138"/>
      <c r="K1011" s="138"/>
      <c r="L1011" s="138"/>
    </row>
    <row r="1012" spans="1:12" outlineLevel="1" x14ac:dyDescent="0.2">
      <c r="A1012" s="132"/>
      <c r="B1012" s="133"/>
      <c r="C1012" s="139" t="s">
        <v>844</v>
      </c>
      <c r="D1012" s="140"/>
      <c r="E1012" s="141">
        <v>48.55</v>
      </c>
      <c r="F1012" s="136"/>
      <c r="G1012" s="136"/>
      <c r="H1012" s="138"/>
      <c r="I1012" s="138"/>
      <c r="J1012" s="138"/>
      <c r="K1012" s="138"/>
      <c r="L1012" s="138"/>
    </row>
    <row r="1013" spans="1:12" outlineLevel="1" x14ac:dyDescent="0.2">
      <c r="A1013" s="132"/>
      <c r="B1013" s="133"/>
      <c r="C1013" s="139" t="s">
        <v>845</v>
      </c>
      <c r="D1013" s="140"/>
      <c r="E1013" s="141">
        <v>14</v>
      </c>
      <c r="F1013" s="136"/>
      <c r="G1013" s="136"/>
      <c r="H1013" s="138"/>
      <c r="I1013" s="138"/>
      <c r="J1013" s="138"/>
      <c r="K1013" s="138"/>
      <c r="L1013" s="138"/>
    </row>
    <row r="1014" spans="1:12" outlineLevel="1" x14ac:dyDescent="0.2">
      <c r="A1014" s="132"/>
      <c r="B1014" s="133"/>
      <c r="C1014" s="139" t="s">
        <v>846</v>
      </c>
      <c r="D1014" s="140"/>
      <c r="E1014" s="141">
        <v>96.15</v>
      </c>
      <c r="F1014" s="136"/>
      <c r="G1014" s="136"/>
      <c r="H1014" s="138"/>
      <c r="I1014" s="138"/>
      <c r="J1014" s="138"/>
      <c r="K1014" s="138"/>
      <c r="L1014" s="138"/>
    </row>
    <row r="1015" spans="1:12" outlineLevel="1" x14ac:dyDescent="0.2">
      <c r="A1015" s="132">
        <v>111</v>
      </c>
      <c r="B1015" s="133" t="s">
        <v>849</v>
      </c>
      <c r="C1015" s="134" t="s">
        <v>850</v>
      </c>
      <c r="D1015" s="135" t="s">
        <v>130</v>
      </c>
      <c r="E1015" s="136">
        <v>10.705588000000001</v>
      </c>
      <c r="F1015" s="1202"/>
      <c r="G1015" s="136">
        <f>ROUND(E1015*F1015,2)</f>
        <v>0</v>
      </c>
      <c r="H1015" s="138"/>
      <c r="I1015" s="138"/>
      <c r="J1015" s="138"/>
      <c r="K1015" s="138"/>
      <c r="L1015" s="138"/>
    </row>
    <row r="1016" spans="1:12" outlineLevel="1" x14ac:dyDescent="0.2">
      <c r="A1016" s="132"/>
      <c r="B1016" s="133"/>
      <c r="C1016" s="139" t="s">
        <v>255</v>
      </c>
      <c r="D1016" s="140"/>
      <c r="E1016" s="141"/>
      <c r="F1016" s="136"/>
      <c r="G1016" s="136"/>
      <c r="H1016" s="138"/>
      <c r="I1016" s="138"/>
      <c r="J1016" s="138"/>
      <c r="K1016" s="138"/>
      <c r="L1016" s="138"/>
    </row>
    <row r="1017" spans="1:12" outlineLevel="1" x14ac:dyDescent="0.2">
      <c r="A1017" s="132"/>
      <c r="B1017" s="133"/>
      <c r="C1017" s="147" t="s">
        <v>272</v>
      </c>
      <c r="D1017" s="148"/>
      <c r="E1017" s="149"/>
      <c r="F1017" s="136"/>
      <c r="G1017" s="136"/>
      <c r="H1017" s="138"/>
      <c r="I1017" s="138"/>
      <c r="J1017" s="138"/>
      <c r="K1017" s="138"/>
      <c r="L1017" s="138"/>
    </row>
    <row r="1018" spans="1:12" ht="33.75" outlineLevel="1" x14ac:dyDescent="0.2">
      <c r="A1018" s="132"/>
      <c r="B1018" s="133"/>
      <c r="C1018" s="150" t="s">
        <v>851</v>
      </c>
      <c r="D1018" s="148"/>
      <c r="E1018" s="149">
        <v>16.747499999999999</v>
      </c>
      <c r="F1018" s="136"/>
      <c r="G1018" s="136"/>
      <c r="H1018" s="138"/>
      <c r="I1018" s="138"/>
      <c r="J1018" s="138"/>
      <c r="K1018" s="138"/>
      <c r="L1018" s="138"/>
    </row>
    <row r="1019" spans="1:12" ht="33.75" outlineLevel="1" x14ac:dyDescent="0.2">
      <c r="A1019" s="132"/>
      <c r="B1019" s="133"/>
      <c r="C1019" s="150" t="s">
        <v>852</v>
      </c>
      <c r="D1019" s="148"/>
      <c r="E1019" s="149">
        <v>16.747499999999999</v>
      </c>
      <c r="F1019" s="136"/>
      <c r="G1019" s="136"/>
      <c r="H1019" s="138"/>
      <c r="I1019" s="138"/>
      <c r="J1019" s="138"/>
      <c r="K1019" s="138"/>
      <c r="L1019" s="138"/>
    </row>
    <row r="1020" spans="1:12" ht="33.75" outlineLevel="1" x14ac:dyDescent="0.2">
      <c r="A1020" s="132"/>
      <c r="B1020" s="133"/>
      <c r="C1020" s="150" t="s">
        <v>853</v>
      </c>
      <c r="D1020" s="148"/>
      <c r="E1020" s="149">
        <v>14.1896</v>
      </c>
      <c r="F1020" s="136"/>
      <c r="G1020" s="136"/>
      <c r="H1020" s="138"/>
      <c r="I1020" s="138"/>
      <c r="J1020" s="138"/>
      <c r="K1020" s="138"/>
      <c r="L1020" s="138"/>
    </row>
    <row r="1021" spans="1:12" outlineLevel="1" x14ac:dyDescent="0.2">
      <c r="A1021" s="132"/>
      <c r="B1021" s="133"/>
      <c r="C1021" s="147" t="s">
        <v>276</v>
      </c>
      <c r="D1021" s="148"/>
      <c r="E1021" s="149"/>
      <c r="F1021" s="136"/>
      <c r="G1021" s="136"/>
      <c r="H1021" s="138"/>
      <c r="I1021" s="138"/>
      <c r="J1021" s="138"/>
      <c r="K1021" s="138"/>
      <c r="L1021" s="138"/>
    </row>
    <row r="1022" spans="1:12" outlineLevel="1" x14ac:dyDescent="0.2">
      <c r="A1022" s="132"/>
      <c r="B1022" s="133"/>
      <c r="C1022" s="139" t="s">
        <v>854</v>
      </c>
      <c r="D1022" s="140"/>
      <c r="E1022" s="141">
        <v>5.2453060000000002</v>
      </c>
      <c r="F1022" s="136"/>
      <c r="G1022" s="136"/>
      <c r="H1022" s="138"/>
      <c r="I1022" s="138"/>
      <c r="J1022" s="138"/>
      <c r="K1022" s="138"/>
      <c r="L1022" s="138"/>
    </row>
    <row r="1023" spans="1:12" outlineLevel="1" x14ac:dyDescent="0.2">
      <c r="A1023" s="132"/>
      <c r="B1023" s="133"/>
      <c r="C1023" s="139" t="s">
        <v>284</v>
      </c>
      <c r="D1023" s="140"/>
      <c r="E1023" s="141"/>
      <c r="F1023" s="136"/>
      <c r="G1023" s="136"/>
      <c r="H1023" s="138"/>
      <c r="I1023" s="138"/>
      <c r="J1023" s="138"/>
      <c r="K1023" s="138"/>
      <c r="L1023" s="138"/>
    </row>
    <row r="1024" spans="1:12" outlineLevel="1" x14ac:dyDescent="0.2">
      <c r="A1024" s="132"/>
      <c r="B1024" s="133"/>
      <c r="C1024" s="139" t="s">
        <v>335</v>
      </c>
      <c r="D1024" s="140"/>
      <c r="E1024" s="141"/>
      <c r="F1024" s="136"/>
      <c r="G1024" s="136"/>
      <c r="H1024" s="138"/>
      <c r="I1024" s="138"/>
      <c r="J1024" s="138"/>
      <c r="K1024" s="138"/>
      <c r="L1024" s="138"/>
    </row>
    <row r="1025" spans="1:12" outlineLevel="1" x14ac:dyDescent="0.2">
      <c r="A1025" s="132"/>
      <c r="B1025" s="133"/>
      <c r="C1025" s="139" t="s">
        <v>408</v>
      </c>
      <c r="D1025" s="140"/>
      <c r="E1025" s="141"/>
      <c r="F1025" s="136"/>
      <c r="G1025" s="136"/>
      <c r="H1025" s="138"/>
      <c r="I1025" s="138"/>
      <c r="J1025" s="138"/>
      <c r="K1025" s="138"/>
      <c r="L1025" s="138"/>
    </row>
    <row r="1026" spans="1:12" outlineLevel="1" x14ac:dyDescent="0.2">
      <c r="A1026" s="132"/>
      <c r="B1026" s="133"/>
      <c r="C1026" s="147" t="s">
        <v>272</v>
      </c>
      <c r="D1026" s="148"/>
      <c r="E1026" s="149"/>
      <c r="F1026" s="136"/>
      <c r="G1026" s="136"/>
      <c r="H1026" s="138"/>
      <c r="I1026" s="138"/>
      <c r="J1026" s="138"/>
      <c r="K1026" s="138"/>
      <c r="L1026" s="138"/>
    </row>
    <row r="1027" spans="1:12" outlineLevel="1" x14ac:dyDescent="0.2">
      <c r="A1027" s="132"/>
      <c r="B1027" s="133"/>
      <c r="C1027" s="150" t="s">
        <v>855</v>
      </c>
      <c r="D1027" s="148"/>
      <c r="E1027" s="149">
        <v>9.9762000000000004</v>
      </c>
      <c r="F1027" s="136"/>
      <c r="G1027" s="136"/>
      <c r="H1027" s="138"/>
      <c r="I1027" s="138"/>
      <c r="J1027" s="138"/>
      <c r="K1027" s="138"/>
      <c r="L1027" s="138"/>
    </row>
    <row r="1028" spans="1:12" ht="22.5" outlineLevel="1" x14ac:dyDescent="0.2">
      <c r="A1028" s="132"/>
      <c r="B1028" s="133"/>
      <c r="C1028" s="150" t="s">
        <v>856</v>
      </c>
      <c r="D1028" s="148"/>
      <c r="E1028" s="149">
        <v>22.35</v>
      </c>
      <c r="F1028" s="136"/>
      <c r="G1028" s="136"/>
      <c r="H1028" s="138"/>
      <c r="I1028" s="138"/>
      <c r="J1028" s="138"/>
      <c r="K1028" s="138"/>
      <c r="L1028" s="138"/>
    </row>
    <row r="1029" spans="1:12" outlineLevel="1" x14ac:dyDescent="0.2">
      <c r="A1029" s="132"/>
      <c r="B1029" s="133"/>
      <c r="C1029" s="147" t="s">
        <v>276</v>
      </c>
      <c r="D1029" s="148"/>
      <c r="E1029" s="149"/>
      <c r="F1029" s="136"/>
      <c r="G1029" s="136"/>
      <c r="H1029" s="138"/>
      <c r="I1029" s="138"/>
      <c r="J1029" s="138"/>
      <c r="K1029" s="138"/>
      <c r="L1029" s="138"/>
    </row>
    <row r="1030" spans="1:12" outlineLevel="1" x14ac:dyDescent="0.2">
      <c r="A1030" s="132"/>
      <c r="B1030" s="133"/>
      <c r="C1030" s="139" t="s">
        <v>857</v>
      </c>
      <c r="D1030" s="140"/>
      <c r="E1030" s="141">
        <v>3.555882</v>
      </c>
      <c r="F1030" s="136"/>
      <c r="G1030" s="136"/>
      <c r="H1030" s="138"/>
      <c r="I1030" s="138"/>
      <c r="J1030" s="138"/>
      <c r="K1030" s="138"/>
      <c r="L1030" s="138"/>
    </row>
    <row r="1031" spans="1:12" outlineLevel="1" x14ac:dyDescent="0.2">
      <c r="A1031" s="132"/>
      <c r="B1031" s="133"/>
      <c r="C1031" s="139" t="s">
        <v>284</v>
      </c>
      <c r="D1031" s="140"/>
      <c r="E1031" s="141"/>
      <c r="F1031" s="136"/>
      <c r="G1031" s="136"/>
      <c r="H1031" s="138"/>
      <c r="I1031" s="138"/>
      <c r="J1031" s="138"/>
      <c r="K1031" s="138"/>
      <c r="L1031" s="138"/>
    </row>
    <row r="1032" spans="1:12" outlineLevel="1" x14ac:dyDescent="0.2">
      <c r="A1032" s="132"/>
      <c r="B1032" s="133"/>
      <c r="C1032" s="139" t="s">
        <v>450</v>
      </c>
      <c r="D1032" s="140"/>
      <c r="E1032" s="141"/>
      <c r="F1032" s="136"/>
      <c r="G1032" s="136"/>
      <c r="H1032" s="138"/>
      <c r="I1032" s="138"/>
      <c r="J1032" s="138"/>
      <c r="K1032" s="138"/>
      <c r="L1032" s="138"/>
    </row>
    <row r="1033" spans="1:12" outlineLevel="1" x14ac:dyDescent="0.2">
      <c r="A1033" s="132"/>
      <c r="B1033" s="133"/>
      <c r="C1033" s="139" t="s">
        <v>408</v>
      </c>
      <c r="D1033" s="140"/>
      <c r="E1033" s="141"/>
      <c r="F1033" s="136"/>
      <c r="G1033" s="136"/>
      <c r="H1033" s="138"/>
      <c r="I1033" s="138"/>
      <c r="J1033" s="138"/>
      <c r="K1033" s="138"/>
      <c r="L1033" s="138"/>
    </row>
    <row r="1034" spans="1:12" outlineLevel="1" x14ac:dyDescent="0.2">
      <c r="A1034" s="132"/>
      <c r="B1034" s="133"/>
      <c r="C1034" s="147" t="s">
        <v>272</v>
      </c>
      <c r="D1034" s="148"/>
      <c r="E1034" s="149"/>
      <c r="F1034" s="136"/>
      <c r="G1034" s="136"/>
      <c r="H1034" s="138"/>
      <c r="I1034" s="138"/>
      <c r="J1034" s="138"/>
      <c r="K1034" s="138"/>
      <c r="L1034" s="138"/>
    </row>
    <row r="1035" spans="1:12" outlineLevel="1" x14ac:dyDescent="0.2">
      <c r="A1035" s="132"/>
      <c r="B1035" s="133"/>
      <c r="C1035" s="150" t="s">
        <v>858</v>
      </c>
      <c r="D1035" s="148"/>
      <c r="E1035" s="149">
        <v>5.8259999999999996</v>
      </c>
      <c r="F1035" s="136"/>
      <c r="G1035" s="136"/>
      <c r="H1035" s="138"/>
      <c r="I1035" s="138"/>
      <c r="J1035" s="138"/>
      <c r="K1035" s="138"/>
      <c r="L1035" s="138"/>
    </row>
    <row r="1036" spans="1:12" outlineLevel="1" x14ac:dyDescent="0.2">
      <c r="A1036" s="132"/>
      <c r="B1036" s="133"/>
      <c r="C1036" s="150" t="s">
        <v>859</v>
      </c>
      <c r="D1036" s="148"/>
      <c r="E1036" s="149">
        <v>1.68</v>
      </c>
      <c r="F1036" s="136"/>
      <c r="G1036" s="136"/>
      <c r="H1036" s="138"/>
      <c r="I1036" s="138"/>
      <c r="J1036" s="138"/>
      <c r="K1036" s="138"/>
      <c r="L1036" s="138"/>
    </row>
    <row r="1037" spans="1:12" outlineLevel="1" x14ac:dyDescent="0.2">
      <c r="A1037" s="132"/>
      <c r="B1037" s="133"/>
      <c r="C1037" s="150" t="s">
        <v>860</v>
      </c>
      <c r="D1037" s="148"/>
      <c r="E1037" s="149">
        <v>11.538</v>
      </c>
      <c r="F1037" s="136"/>
      <c r="G1037" s="136"/>
      <c r="H1037" s="138"/>
      <c r="I1037" s="138"/>
      <c r="J1037" s="138"/>
      <c r="K1037" s="138"/>
      <c r="L1037" s="138"/>
    </row>
    <row r="1038" spans="1:12" outlineLevel="1" x14ac:dyDescent="0.2">
      <c r="A1038" s="132"/>
      <c r="B1038" s="133"/>
      <c r="C1038" s="147" t="s">
        <v>276</v>
      </c>
      <c r="D1038" s="148"/>
      <c r="E1038" s="149"/>
      <c r="F1038" s="136"/>
      <c r="G1038" s="136"/>
      <c r="H1038" s="138"/>
      <c r="I1038" s="138"/>
      <c r="J1038" s="138"/>
      <c r="K1038" s="138"/>
      <c r="L1038" s="138"/>
    </row>
    <row r="1039" spans="1:12" outlineLevel="1" x14ac:dyDescent="0.2">
      <c r="A1039" s="132"/>
      <c r="B1039" s="133"/>
      <c r="C1039" s="139" t="s">
        <v>861</v>
      </c>
      <c r="D1039" s="140"/>
      <c r="E1039" s="141">
        <v>1.9044000000000001</v>
      </c>
      <c r="F1039" s="136"/>
      <c r="G1039" s="136"/>
      <c r="H1039" s="138"/>
      <c r="I1039" s="138"/>
      <c r="J1039" s="138"/>
      <c r="K1039" s="138"/>
      <c r="L1039" s="138"/>
    </row>
    <row r="1040" spans="1:12" ht="22.5" outlineLevel="1" x14ac:dyDescent="0.2">
      <c r="A1040" s="132">
        <v>112</v>
      </c>
      <c r="B1040" s="133" t="s">
        <v>862</v>
      </c>
      <c r="C1040" s="134" t="s">
        <v>863</v>
      </c>
      <c r="D1040" s="135" t="s">
        <v>261</v>
      </c>
      <c r="E1040" s="136">
        <v>390.78</v>
      </c>
      <c r="F1040" s="1202"/>
      <c r="G1040" s="136">
        <f>ROUND(E1040*F1040,2)</f>
        <v>0</v>
      </c>
      <c r="H1040" s="138"/>
      <c r="I1040" s="138"/>
      <c r="J1040" s="138"/>
      <c r="K1040" s="138"/>
      <c r="L1040" s="138"/>
    </row>
    <row r="1041" spans="1:12" outlineLevel="1" x14ac:dyDescent="0.2">
      <c r="A1041" s="132"/>
      <c r="B1041" s="133"/>
      <c r="C1041" s="139" t="s">
        <v>255</v>
      </c>
      <c r="D1041" s="140"/>
      <c r="E1041" s="141"/>
      <c r="F1041" s="136"/>
      <c r="G1041" s="136"/>
      <c r="H1041" s="138"/>
      <c r="I1041" s="138"/>
      <c r="J1041" s="138"/>
      <c r="K1041" s="138"/>
      <c r="L1041" s="138"/>
    </row>
    <row r="1042" spans="1:12" outlineLevel="1" x14ac:dyDescent="0.2">
      <c r="A1042" s="132"/>
      <c r="B1042" s="133"/>
      <c r="C1042" s="139" t="s">
        <v>864</v>
      </c>
      <c r="D1042" s="140"/>
      <c r="E1042" s="141">
        <v>130.26</v>
      </c>
      <c r="F1042" s="136"/>
      <c r="G1042" s="136"/>
      <c r="H1042" s="138"/>
      <c r="I1042" s="138"/>
      <c r="J1042" s="138"/>
      <c r="K1042" s="138"/>
      <c r="L1042" s="138"/>
    </row>
    <row r="1043" spans="1:12" outlineLevel="1" x14ac:dyDescent="0.2">
      <c r="A1043" s="132"/>
      <c r="B1043" s="133"/>
      <c r="C1043" s="139" t="s">
        <v>865</v>
      </c>
      <c r="D1043" s="140"/>
      <c r="E1043" s="141">
        <v>130.26</v>
      </c>
      <c r="F1043" s="136"/>
      <c r="G1043" s="136"/>
      <c r="H1043" s="138"/>
      <c r="I1043" s="138"/>
      <c r="J1043" s="138"/>
      <c r="K1043" s="138"/>
      <c r="L1043" s="138"/>
    </row>
    <row r="1044" spans="1:12" outlineLevel="1" x14ac:dyDescent="0.2">
      <c r="A1044" s="132"/>
      <c r="B1044" s="133"/>
      <c r="C1044" s="139" t="s">
        <v>866</v>
      </c>
      <c r="D1044" s="140"/>
      <c r="E1044" s="141">
        <v>130.26</v>
      </c>
      <c r="F1044" s="136"/>
      <c r="G1044" s="136"/>
      <c r="H1044" s="138"/>
      <c r="I1044" s="138"/>
      <c r="J1044" s="138"/>
      <c r="K1044" s="138"/>
      <c r="L1044" s="138"/>
    </row>
    <row r="1045" spans="1:12" ht="22.5" outlineLevel="1" x14ac:dyDescent="0.2">
      <c r="A1045" s="132">
        <v>113</v>
      </c>
      <c r="B1045" s="133" t="s">
        <v>867</v>
      </c>
      <c r="C1045" s="134" t="s">
        <v>868</v>
      </c>
      <c r="D1045" s="135" t="s">
        <v>261</v>
      </c>
      <c r="E1045" s="136">
        <v>382.92</v>
      </c>
      <c r="F1045" s="1202"/>
      <c r="G1045" s="136">
        <f>ROUND(E1045*F1045,2)</f>
        <v>0</v>
      </c>
      <c r="H1045" s="138"/>
      <c r="I1045" s="138"/>
      <c r="J1045" s="138"/>
      <c r="K1045" s="138"/>
      <c r="L1045" s="138"/>
    </row>
    <row r="1046" spans="1:12" outlineLevel="1" x14ac:dyDescent="0.2">
      <c r="A1046" s="132"/>
      <c r="B1046" s="133"/>
      <c r="C1046" s="139" t="s">
        <v>255</v>
      </c>
      <c r="D1046" s="140"/>
      <c r="E1046" s="141"/>
      <c r="F1046" s="136"/>
      <c r="G1046" s="136"/>
      <c r="H1046" s="138"/>
      <c r="I1046" s="138"/>
      <c r="J1046" s="138"/>
      <c r="K1046" s="138"/>
      <c r="L1046" s="138"/>
    </row>
    <row r="1047" spans="1:12" outlineLevel="1" x14ac:dyDescent="0.2">
      <c r="A1047" s="132"/>
      <c r="B1047" s="133"/>
      <c r="C1047" s="139" t="s">
        <v>414</v>
      </c>
      <c r="D1047" s="140"/>
      <c r="E1047" s="141"/>
      <c r="F1047" s="136"/>
      <c r="G1047" s="136"/>
      <c r="H1047" s="138"/>
      <c r="I1047" s="138"/>
      <c r="J1047" s="138"/>
      <c r="K1047" s="138"/>
      <c r="L1047" s="138"/>
    </row>
    <row r="1048" spans="1:12" outlineLevel="1" x14ac:dyDescent="0.2">
      <c r="A1048" s="132"/>
      <c r="B1048" s="133"/>
      <c r="C1048" s="139" t="s">
        <v>424</v>
      </c>
      <c r="D1048" s="140"/>
      <c r="E1048" s="141"/>
      <c r="F1048" s="136"/>
      <c r="G1048" s="136"/>
      <c r="H1048" s="138"/>
      <c r="I1048" s="138"/>
      <c r="J1048" s="138"/>
      <c r="K1048" s="138"/>
      <c r="L1048" s="138"/>
    </row>
    <row r="1049" spans="1:12" outlineLevel="1" x14ac:dyDescent="0.2">
      <c r="A1049" s="132"/>
      <c r="B1049" s="133"/>
      <c r="C1049" s="139" t="s">
        <v>869</v>
      </c>
      <c r="D1049" s="140"/>
      <c r="E1049" s="141">
        <v>382.92</v>
      </c>
      <c r="F1049" s="136"/>
      <c r="G1049" s="136"/>
      <c r="H1049" s="138"/>
      <c r="I1049" s="138"/>
      <c r="J1049" s="138"/>
      <c r="K1049" s="138"/>
      <c r="L1049" s="138"/>
    </row>
    <row r="1050" spans="1:12" ht="22.5" outlineLevel="1" x14ac:dyDescent="0.2">
      <c r="A1050" s="132">
        <v>114</v>
      </c>
      <c r="B1050" s="133" t="s">
        <v>870</v>
      </c>
      <c r="C1050" s="134" t="s">
        <v>871</v>
      </c>
      <c r="D1050" s="135" t="s">
        <v>261</v>
      </c>
      <c r="E1050" s="136">
        <v>765.84</v>
      </c>
      <c r="F1050" s="1202"/>
      <c r="G1050" s="136">
        <f>ROUND(E1050*F1050,2)</f>
        <v>0</v>
      </c>
      <c r="H1050" s="138"/>
      <c r="I1050" s="138"/>
      <c r="J1050" s="138"/>
      <c r="K1050" s="138"/>
      <c r="L1050" s="138"/>
    </row>
    <row r="1051" spans="1:12" outlineLevel="1" x14ac:dyDescent="0.2">
      <c r="A1051" s="132"/>
      <c r="B1051" s="133"/>
      <c r="C1051" s="139" t="s">
        <v>255</v>
      </c>
      <c r="D1051" s="140"/>
      <c r="E1051" s="141"/>
      <c r="F1051" s="136"/>
      <c r="G1051" s="136"/>
      <c r="H1051" s="138"/>
      <c r="I1051" s="138"/>
      <c r="J1051" s="138"/>
      <c r="K1051" s="138"/>
      <c r="L1051" s="138"/>
    </row>
    <row r="1052" spans="1:12" outlineLevel="1" x14ac:dyDescent="0.2">
      <c r="A1052" s="132"/>
      <c r="B1052" s="133"/>
      <c r="C1052" s="139" t="s">
        <v>872</v>
      </c>
      <c r="D1052" s="140"/>
      <c r="E1052" s="141">
        <v>382.92</v>
      </c>
      <c r="F1052" s="136"/>
      <c r="G1052" s="136"/>
      <c r="H1052" s="138"/>
      <c r="I1052" s="138"/>
      <c r="J1052" s="138"/>
      <c r="K1052" s="138"/>
      <c r="L1052" s="138"/>
    </row>
    <row r="1053" spans="1:12" outlineLevel="1" x14ac:dyDescent="0.2">
      <c r="A1053" s="132"/>
      <c r="B1053" s="133"/>
      <c r="C1053" s="139" t="s">
        <v>873</v>
      </c>
      <c r="D1053" s="140"/>
      <c r="E1053" s="141">
        <v>382.92</v>
      </c>
      <c r="F1053" s="136"/>
      <c r="G1053" s="136"/>
      <c r="H1053" s="138"/>
      <c r="I1053" s="138"/>
      <c r="J1053" s="138"/>
      <c r="K1053" s="138"/>
      <c r="L1053" s="138"/>
    </row>
    <row r="1054" spans="1:12" outlineLevel="1" x14ac:dyDescent="0.2">
      <c r="A1054" s="132"/>
      <c r="B1054" s="133"/>
      <c r="C1054" s="139" t="s">
        <v>408</v>
      </c>
      <c r="D1054" s="140"/>
      <c r="E1054" s="141"/>
      <c r="F1054" s="136"/>
      <c r="G1054" s="136"/>
      <c r="H1054" s="138"/>
      <c r="I1054" s="138"/>
      <c r="J1054" s="138"/>
      <c r="K1054" s="138"/>
      <c r="L1054" s="138"/>
    </row>
    <row r="1055" spans="1:12" x14ac:dyDescent="0.2">
      <c r="A1055" s="142" t="s">
        <v>89</v>
      </c>
      <c r="B1055" s="143" t="s">
        <v>874</v>
      </c>
      <c r="C1055" s="144" t="s">
        <v>875</v>
      </c>
      <c r="D1055" s="145"/>
      <c r="E1055" s="146"/>
      <c r="F1055" s="146"/>
      <c r="G1055" s="146">
        <f>SUM(G1056:G1159)</f>
        <v>0</v>
      </c>
      <c r="H1055" s="138"/>
    </row>
    <row r="1056" spans="1:12" outlineLevel="1" x14ac:dyDescent="0.2">
      <c r="A1056" s="132">
        <v>115</v>
      </c>
      <c r="B1056" s="133" t="s">
        <v>876</v>
      </c>
      <c r="C1056" s="134" t="s">
        <v>877</v>
      </c>
      <c r="D1056" s="135" t="s">
        <v>183</v>
      </c>
      <c r="E1056" s="136">
        <v>21.276099999999996</v>
      </c>
      <c r="F1056" s="1202"/>
      <c r="G1056" s="136">
        <f>ROUND(E1056*F1056,2)</f>
        <v>0</v>
      </c>
      <c r="H1056" s="138"/>
      <c r="I1056" s="138"/>
      <c r="J1056" s="138"/>
      <c r="K1056" s="138"/>
      <c r="L1056" s="138"/>
    </row>
    <row r="1057" spans="1:12" outlineLevel="1" x14ac:dyDescent="0.2">
      <c r="A1057" s="132"/>
      <c r="B1057" s="133"/>
      <c r="C1057" s="139" t="s">
        <v>395</v>
      </c>
      <c r="D1057" s="140"/>
      <c r="E1057" s="141"/>
      <c r="F1057" s="136"/>
      <c r="G1057" s="136"/>
      <c r="H1057" s="138"/>
      <c r="I1057" s="138"/>
      <c r="J1057" s="138"/>
      <c r="K1057" s="138"/>
      <c r="L1057" s="138"/>
    </row>
    <row r="1058" spans="1:12" outlineLevel="1" x14ac:dyDescent="0.2">
      <c r="A1058" s="132"/>
      <c r="B1058" s="133"/>
      <c r="C1058" s="139" t="s">
        <v>878</v>
      </c>
      <c r="D1058" s="140"/>
      <c r="E1058" s="141"/>
      <c r="F1058" s="136"/>
      <c r="G1058" s="136"/>
      <c r="H1058" s="138"/>
      <c r="I1058" s="138"/>
      <c r="J1058" s="138"/>
      <c r="K1058" s="138"/>
      <c r="L1058" s="138"/>
    </row>
    <row r="1059" spans="1:12" outlineLevel="1" x14ac:dyDescent="0.2">
      <c r="A1059" s="132"/>
      <c r="B1059" s="133"/>
      <c r="C1059" s="139" t="s">
        <v>879</v>
      </c>
      <c r="D1059" s="140"/>
      <c r="E1059" s="141">
        <v>2.9458000000000002</v>
      </c>
      <c r="F1059" s="136"/>
      <c r="G1059" s="136"/>
      <c r="H1059" s="138"/>
      <c r="I1059" s="138"/>
      <c r="J1059" s="138"/>
      <c r="K1059" s="138"/>
      <c r="L1059" s="138"/>
    </row>
    <row r="1060" spans="1:12" outlineLevel="1" x14ac:dyDescent="0.2">
      <c r="A1060" s="132"/>
      <c r="B1060" s="133"/>
      <c r="C1060" s="139" t="s">
        <v>880</v>
      </c>
      <c r="D1060" s="140"/>
      <c r="E1060" s="141">
        <v>3.25</v>
      </c>
      <c r="F1060" s="136"/>
      <c r="G1060" s="136"/>
      <c r="H1060" s="138"/>
      <c r="I1060" s="138"/>
      <c r="J1060" s="138"/>
      <c r="K1060" s="138"/>
      <c r="L1060" s="138"/>
    </row>
    <row r="1061" spans="1:12" outlineLevel="1" x14ac:dyDescent="0.2">
      <c r="A1061" s="132"/>
      <c r="B1061" s="133"/>
      <c r="C1061" s="139" t="s">
        <v>881</v>
      </c>
      <c r="D1061" s="140"/>
      <c r="E1061" s="141">
        <v>3.0055999999999998</v>
      </c>
      <c r="F1061" s="136"/>
      <c r="G1061" s="136"/>
      <c r="H1061" s="138"/>
      <c r="I1061" s="138"/>
      <c r="J1061" s="138"/>
      <c r="K1061" s="138"/>
      <c r="L1061" s="138"/>
    </row>
    <row r="1062" spans="1:12" outlineLevel="1" x14ac:dyDescent="0.2">
      <c r="A1062" s="132"/>
      <c r="B1062" s="133"/>
      <c r="C1062" s="139" t="s">
        <v>284</v>
      </c>
      <c r="D1062" s="140"/>
      <c r="E1062" s="141"/>
      <c r="F1062" s="136"/>
      <c r="G1062" s="136"/>
      <c r="H1062" s="138"/>
      <c r="I1062" s="138"/>
      <c r="J1062" s="138"/>
      <c r="K1062" s="138"/>
      <c r="L1062" s="138"/>
    </row>
    <row r="1063" spans="1:12" outlineLevel="1" x14ac:dyDescent="0.2">
      <c r="A1063" s="132"/>
      <c r="B1063" s="133"/>
      <c r="C1063" s="139" t="s">
        <v>335</v>
      </c>
      <c r="D1063" s="140"/>
      <c r="E1063" s="141"/>
      <c r="F1063" s="136"/>
      <c r="G1063" s="136"/>
      <c r="H1063" s="138"/>
      <c r="I1063" s="138"/>
      <c r="J1063" s="138"/>
      <c r="K1063" s="138"/>
      <c r="L1063" s="138"/>
    </row>
    <row r="1064" spans="1:12" outlineLevel="1" x14ac:dyDescent="0.2">
      <c r="A1064" s="132"/>
      <c r="B1064" s="133"/>
      <c r="C1064" s="139" t="s">
        <v>882</v>
      </c>
      <c r="D1064" s="140"/>
      <c r="E1064" s="141"/>
      <c r="F1064" s="136"/>
      <c r="G1064" s="136"/>
      <c r="H1064" s="138"/>
      <c r="I1064" s="138"/>
      <c r="J1064" s="138"/>
      <c r="K1064" s="138"/>
      <c r="L1064" s="138"/>
    </row>
    <row r="1065" spans="1:12" outlineLevel="1" x14ac:dyDescent="0.2">
      <c r="A1065" s="132"/>
      <c r="B1065" s="133"/>
      <c r="C1065" s="139" t="s">
        <v>883</v>
      </c>
      <c r="D1065" s="140"/>
      <c r="E1065" s="141">
        <v>0.29399999999999998</v>
      </c>
      <c r="F1065" s="136"/>
      <c r="G1065" s="136"/>
      <c r="H1065" s="138"/>
      <c r="I1065" s="138"/>
      <c r="J1065" s="138"/>
      <c r="K1065" s="138"/>
      <c r="L1065" s="138"/>
    </row>
    <row r="1066" spans="1:12" outlineLevel="1" x14ac:dyDescent="0.2">
      <c r="A1066" s="132"/>
      <c r="B1066" s="133"/>
      <c r="C1066" s="139" t="s">
        <v>884</v>
      </c>
      <c r="D1066" s="140"/>
      <c r="E1066" s="141">
        <v>2.2848000000000002</v>
      </c>
      <c r="F1066" s="136"/>
      <c r="G1066" s="136"/>
      <c r="H1066" s="138"/>
      <c r="I1066" s="138"/>
      <c r="J1066" s="138"/>
      <c r="K1066" s="138"/>
      <c r="L1066" s="138"/>
    </row>
    <row r="1067" spans="1:12" outlineLevel="1" x14ac:dyDescent="0.2">
      <c r="A1067" s="132"/>
      <c r="B1067" s="133"/>
      <c r="C1067" s="139" t="s">
        <v>885</v>
      </c>
      <c r="D1067" s="140"/>
      <c r="E1067" s="141">
        <v>2.8752</v>
      </c>
      <c r="F1067" s="136"/>
      <c r="G1067" s="136"/>
      <c r="H1067" s="138"/>
      <c r="I1067" s="138"/>
      <c r="J1067" s="138"/>
      <c r="K1067" s="138"/>
      <c r="L1067" s="138"/>
    </row>
    <row r="1068" spans="1:12" outlineLevel="1" x14ac:dyDescent="0.2">
      <c r="A1068" s="132"/>
      <c r="B1068" s="133"/>
      <c r="C1068" s="139" t="s">
        <v>284</v>
      </c>
      <c r="D1068" s="140"/>
      <c r="E1068" s="141"/>
      <c r="F1068" s="136"/>
      <c r="G1068" s="136"/>
      <c r="H1068" s="138"/>
      <c r="I1068" s="138"/>
      <c r="J1068" s="138"/>
      <c r="K1068" s="138"/>
      <c r="L1068" s="138"/>
    </row>
    <row r="1069" spans="1:12" outlineLevel="1" x14ac:dyDescent="0.2">
      <c r="A1069" s="132"/>
      <c r="B1069" s="133"/>
      <c r="C1069" s="139" t="s">
        <v>886</v>
      </c>
      <c r="D1069" s="140"/>
      <c r="E1069" s="141">
        <v>6.1307</v>
      </c>
      <c r="F1069" s="136"/>
      <c r="G1069" s="136"/>
      <c r="H1069" s="138"/>
      <c r="I1069" s="138"/>
      <c r="J1069" s="138"/>
      <c r="K1069" s="138"/>
      <c r="L1069" s="138"/>
    </row>
    <row r="1070" spans="1:12" outlineLevel="1" x14ac:dyDescent="0.2">
      <c r="A1070" s="132"/>
      <c r="B1070" s="133"/>
      <c r="C1070" s="139" t="s">
        <v>284</v>
      </c>
      <c r="D1070" s="140"/>
      <c r="E1070" s="141"/>
      <c r="F1070" s="136"/>
      <c r="G1070" s="136"/>
      <c r="H1070" s="138"/>
      <c r="I1070" s="138"/>
      <c r="J1070" s="138"/>
      <c r="K1070" s="138"/>
      <c r="L1070" s="138"/>
    </row>
    <row r="1071" spans="1:12" outlineLevel="1" x14ac:dyDescent="0.2">
      <c r="A1071" s="132"/>
      <c r="B1071" s="133"/>
      <c r="C1071" s="139" t="s">
        <v>887</v>
      </c>
      <c r="D1071" s="140"/>
      <c r="E1071" s="141">
        <v>0.49</v>
      </c>
      <c r="F1071" s="136"/>
      <c r="G1071" s="136"/>
      <c r="H1071" s="138"/>
      <c r="I1071" s="138"/>
      <c r="J1071" s="138"/>
      <c r="K1071" s="138"/>
      <c r="L1071" s="138"/>
    </row>
    <row r="1072" spans="1:12" outlineLevel="1" x14ac:dyDescent="0.2">
      <c r="A1072" s="132">
        <v>116</v>
      </c>
      <c r="B1072" s="133" t="s">
        <v>888</v>
      </c>
      <c r="C1072" s="134" t="s">
        <v>889</v>
      </c>
      <c r="D1072" s="135" t="s">
        <v>261</v>
      </c>
      <c r="E1072" s="136">
        <v>122.3866</v>
      </c>
      <c r="F1072" s="1202"/>
      <c r="G1072" s="136">
        <f>ROUND(E1072*F1072,2)</f>
        <v>0</v>
      </c>
      <c r="H1072" s="138"/>
      <c r="I1072" s="138"/>
      <c r="J1072" s="138"/>
      <c r="K1072" s="138"/>
      <c r="L1072" s="138"/>
    </row>
    <row r="1073" spans="1:12" outlineLevel="1" x14ac:dyDescent="0.2">
      <c r="A1073" s="132"/>
      <c r="B1073" s="133"/>
      <c r="C1073" s="139" t="s">
        <v>395</v>
      </c>
      <c r="D1073" s="140"/>
      <c r="E1073" s="141"/>
      <c r="F1073" s="136"/>
      <c r="G1073" s="136"/>
      <c r="H1073" s="138"/>
      <c r="I1073" s="138"/>
      <c r="J1073" s="138"/>
      <c r="K1073" s="138"/>
      <c r="L1073" s="138"/>
    </row>
    <row r="1074" spans="1:12" outlineLevel="1" x14ac:dyDescent="0.2">
      <c r="A1074" s="132"/>
      <c r="B1074" s="133"/>
      <c r="C1074" s="139" t="s">
        <v>890</v>
      </c>
      <c r="D1074" s="140"/>
      <c r="E1074" s="141">
        <v>47.4968</v>
      </c>
      <c r="F1074" s="136"/>
      <c r="G1074" s="136"/>
      <c r="H1074" s="138"/>
      <c r="I1074" s="138"/>
      <c r="J1074" s="138"/>
      <c r="K1074" s="138"/>
      <c r="L1074" s="138"/>
    </row>
    <row r="1075" spans="1:12" outlineLevel="1" x14ac:dyDescent="0.2">
      <c r="A1075" s="132"/>
      <c r="B1075" s="133"/>
      <c r="C1075" s="139" t="s">
        <v>284</v>
      </c>
      <c r="D1075" s="140"/>
      <c r="E1075" s="141"/>
      <c r="F1075" s="136"/>
      <c r="G1075" s="136"/>
      <c r="H1075" s="138"/>
      <c r="I1075" s="138"/>
      <c r="J1075" s="138"/>
      <c r="K1075" s="138"/>
      <c r="L1075" s="138"/>
    </row>
    <row r="1076" spans="1:12" outlineLevel="1" x14ac:dyDescent="0.2">
      <c r="A1076" s="132"/>
      <c r="B1076" s="133"/>
      <c r="C1076" s="139" t="s">
        <v>335</v>
      </c>
      <c r="D1076" s="140"/>
      <c r="E1076" s="141"/>
      <c r="F1076" s="136"/>
      <c r="G1076" s="136"/>
      <c r="H1076" s="138"/>
      <c r="I1076" s="138"/>
      <c r="J1076" s="138"/>
      <c r="K1076" s="138"/>
      <c r="L1076" s="138"/>
    </row>
    <row r="1077" spans="1:12" outlineLevel="1" x14ac:dyDescent="0.2">
      <c r="A1077" s="132"/>
      <c r="B1077" s="133"/>
      <c r="C1077" s="139" t="s">
        <v>891</v>
      </c>
      <c r="D1077" s="140"/>
      <c r="E1077" s="141">
        <v>43.723199999999999</v>
      </c>
      <c r="F1077" s="136"/>
      <c r="G1077" s="136"/>
      <c r="H1077" s="138"/>
      <c r="I1077" s="138"/>
      <c r="J1077" s="138"/>
      <c r="K1077" s="138"/>
      <c r="L1077" s="138"/>
    </row>
    <row r="1078" spans="1:12" outlineLevel="1" x14ac:dyDescent="0.2">
      <c r="A1078" s="132"/>
      <c r="B1078" s="133"/>
      <c r="C1078" s="139" t="s">
        <v>284</v>
      </c>
      <c r="D1078" s="140"/>
      <c r="E1078" s="141"/>
      <c r="F1078" s="136"/>
      <c r="G1078" s="136"/>
      <c r="H1078" s="138"/>
      <c r="I1078" s="138"/>
      <c r="J1078" s="138"/>
      <c r="K1078" s="138"/>
      <c r="L1078" s="138"/>
    </row>
    <row r="1079" spans="1:12" outlineLevel="1" x14ac:dyDescent="0.2">
      <c r="A1079" s="132"/>
      <c r="B1079" s="133"/>
      <c r="C1079" s="139" t="s">
        <v>892</v>
      </c>
      <c r="D1079" s="140"/>
      <c r="E1079" s="141">
        <v>30.509599999999999</v>
      </c>
      <c r="F1079" s="136"/>
      <c r="G1079" s="136"/>
      <c r="H1079" s="138"/>
      <c r="I1079" s="138"/>
      <c r="J1079" s="138"/>
      <c r="K1079" s="138"/>
      <c r="L1079" s="138"/>
    </row>
    <row r="1080" spans="1:12" outlineLevel="1" x14ac:dyDescent="0.2">
      <c r="A1080" s="132"/>
      <c r="B1080" s="133"/>
      <c r="C1080" s="139" t="s">
        <v>284</v>
      </c>
      <c r="D1080" s="140"/>
      <c r="E1080" s="141"/>
      <c r="F1080" s="136"/>
      <c r="G1080" s="136"/>
      <c r="H1080" s="138"/>
      <c r="I1080" s="138"/>
      <c r="J1080" s="138"/>
      <c r="K1080" s="138"/>
      <c r="L1080" s="138"/>
    </row>
    <row r="1081" spans="1:12" outlineLevel="1" x14ac:dyDescent="0.2">
      <c r="A1081" s="132"/>
      <c r="B1081" s="133"/>
      <c r="C1081" s="139" t="s">
        <v>893</v>
      </c>
      <c r="D1081" s="140"/>
      <c r="E1081" s="141">
        <v>0.65700000000000003</v>
      </c>
      <c r="F1081" s="136"/>
      <c r="G1081" s="136"/>
      <c r="H1081" s="138"/>
      <c r="I1081" s="138"/>
      <c r="J1081" s="138"/>
      <c r="K1081" s="138"/>
      <c r="L1081" s="138"/>
    </row>
    <row r="1082" spans="1:12" outlineLevel="1" x14ac:dyDescent="0.2">
      <c r="A1082" s="132">
        <v>117</v>
      </c>
      <c r="B1082" s="133" t="s">
        <v>894</v>
      </c>
      <c r="C1082" s="134" t="s">
        <v>895</v>
      </c>
      <c r="D1082" s="135" t="s">
        <v>261</v>
      </c>
      <c r="E1082" s="136">
        <v>122.3866</v>
      </c>
      <c r="F1082" s="1202"/>
      <c r="G1082" s="136">
        <f>ROUND(E1082*F1082,2)</f>
        <v>0</v>
      </c>
      <c r="H1082" s="138"/>
      <c r="I1082" s="138"/>
      <c r="J1082" s="138"/>
      <c r="K1082" s="138"/>
      <c r="L1082" s="138"/>
    </row>
    <row r="1083" spans="1:12" outlineLevel="1" x14ac:dyDescent="0.2">
      <c r="A1083" s="132"/>
      <c r="B1083" s="133"/>
      <c r="C1083" s="139" t="s">
        <v>395</v>
      </c>
      <c r="D1083" s="140"/>
      <c r="E1083" s="141"/>
      <c r="F1083" s="136"/>
      <c r="G1083" s="136"/>
      <c r="H1083" s="138"/>
      <c r="I1083" s="138"/>
      <c r="J1083" s="138"/>
      <c r="K1083" s="138"/>
      <c r="L1083" s="138"/>
    </row>
    <row r="1084" spans="1:12" outlineLevel="1" x14ac:dyDescent="0.2">
      <c r="A1084" s="132"/>
      <c r="B1084" s="133"/>
      <c r="C1084" s="139" t="s">
        <v>890</v>
      </c>
      <c r="D1084" s="140"/>
      <c r="E1084" s="141">
        <v>47.4968</v>
      </c>
      <c r="F1084" s="136"/>
      <c r="G1084" s="136"/>
      <c r="H1084" s="138"/>
      <c r="I1084" s="138"/>
      <c r="J1084" s="138"/>
      <c r="K1084" s="138"/>
      <c r="L1084" s="138"/>
    </row>
    <row r="1085" spans="1:12" outlineLevel="1" x14ac:dyDescent="0.2">
      <c r="A1085" s="132"/>
      <c r="B1085" s="133"/>
      <c r="C1085" s="139" t="s">
        <v>284</v>
      </c>
      <c r="D1085" s="140"/>
      <c r="E1085" s="141"/>
      <c r="F1085" s="136"/>
      <c r="G1085" s="136"/>
      <c r="H1085" s="138"/>
      <c r="I1085" s="138"/>
      <c r="J1085" s="138"/>
      <c r="K1085" s="138"/>
      <c r="L1085" s="138"/>
    </row>
    <row r="1086" spans="1:12" outlineLevel="1" x14ac:dyDescent="0.2">
      <c r="A1086" s="132"/>
      <c r="B1086" s="133"/>
      <c r="C1086" s="139" t="s">
        <v>335</v>
      </c>
      <c r="D1086" s="140"/>
      <c r="E1086" s="141"/>
      <c r="F1086" s="136"/>
      <c r="G1086" s="136"/>
      <c r="H1086" s="138"/>
      <c r="I1086" s="138"/>
      <c r="J1086" s="138"/>
      <c r="K1086" s="138"/>
      <c r="L1086" s="138"/>
    </row>
    <row r="1087" spans="1:12" outlineLevel="1" x14ac:dyDescent="0.2">
      <c r="A1087" s="132"/>
      <c r="B1087" s="133"/>
      <c r="C1087" s="139" t="s">
        <v>891</v>
      </c>
      <c r="D1087" s="140"/>
      <c r="E1087" s="141">
        <v>43.723199999999999</v>
      </c>
      <c r="F1087" s="136"/>
      <c r="G1087" s="136"/>
      <c r="H1087" s="138"/>
      <c r="I1087" s="138"/>
      <c r="J1087" s="138"/>
      <c r="K1087" s="138"/>
      <c r="L1087" s="138"/>
    </row>
    <row r="1088" spans="1:12" outlineLevel="1" x14ac:dyDescent="0.2">
      <c r="A1088" s="132"/>
      <c r="B1088" s="133"/>
      <c r="C1088" s="139" t="s">
        <v>284</v>
      </c>
      <c r="D1088" s="140"/>
      <c r="E1088" s="141"/>
      <c r="F1088" s="136"/>
      <c r="G1088" s="136"/>
      <c r="H1088" s="138"/>
      <c r="I1088" s="138"/>
      <c r="J1088" s="138"/>
      <c r="K1088" s="138"/>
      <c r="L1088" s="138"/>
    </row>
    <row r="1089" spans="1:12" outlineLevel="1" x14ac:dyDescent="0.2">
      <c r="A1089" s="132"/>
      <c r="B1089" s="133"/>
      <c r="C1089" s="139" t="s">
        <v>892</v>
      </c>
      <c r="D1089" s="140"/>
      <c r="E1089" s="141">
        <v>30.509599999999999</v>
      </c>
      <c r="F1089" s="136"/>
      <c r="G1089" s="136"/>
      <c r="H1089" s="138"/>
      <c r="I1089" s="138"/>
      <c r="J1089" s="138"/>
      <c r="K1089" s="138"/>
      <c r="L1089" s="138"/>
    </row>
    <row r="1090" spans="1:12" outlineLevel="1" x14ac:dyDescent="0.2">
      <c r="A1090" s="132"/>
      <c r="B1090" s="133"/>
      <c r="C1090" s="139" t="s">
        <v>284</v>
      </c>
      <c r="D1090" s="140"/>
      <c r="E1090" s="141"/>
      <c r="F1090" s="136"/>
      <c r="G1090" s="136"/>
      <c r="H1090" s="138"/>
      <c r="I1090" s="138"/>
      <c r="J1090" s="138"/>
      <c r="K1090" s="138"/>
      <c r="L1090" s="138"/>
    </row>
    <row r="1091" spans="1:12" outlineLevel="1" x14ac:dyDescent="0.2">
      <c r="A1091" s="132"/>
      <c r="B1091" s="133"/>
      <c r="C1091" s="139" t="s">
        <v>893</v>
      </c>
      <c r="D1091" s="140"/>
      <c r="E1091" s="141">
        <v>0.65700000000000003</v>
      </c>
      <c r="F1091" s="136"/>
      <c r="G1091" s="136"/>
      <c r="H1091" s="138"/>
      <c r="I1091" s="138"/>
      <c r="J1091" s="138"/>
      <c r="K1091" s="138"/>
      <c r="L1091" s="138"/>
    </row>
    <row r="1092" spans="1:12" outlineLevel="1" x14ac:dyDescent="0.2">
      <c r="A1092" s="132">
        <v>118</v>
      </c>
      <c r="B1092" s="133" t="s">
        <v>896</v>
      </c>
      <c r="C1092" s="134" t="s">
        <v>897</v>
      </c>
      <c r="D1092" s="135" t="s">
        <v>261</v>
      </c>
      <c r="E1092" s="136">
        <v>54.025100000000009</v>
      </c>
      <c r="F1092" s="1202"/>
      <c r="G1092" s="136">
        <f>ROUND(E1092*F1092,2)</f>
        <v>0</v>
      </c>
      <c r="H1092" s="138"/>
      <c r="I1092" s="138"/>
      <c r="J1092" s="138"/>
      <c r="K1092" s="138"/>
      <c r="L1092" s="138"/>
    </row>
    <row r="1093" spans="1:12" outlineLevel="1" x14ac:dyDescent="0.2">
      <c r="A1093" s="132"/>
      <c r="B1093" s="133"/>
      <c r="C1093" s="139" t="s">
        <v>395</v>
      </c>
      <c r="D1093" s="140"/>
      <c r="E1093" s="141"/>
      <c r="F1093" s="136"/>
      <c r="G1093" s="136"/>
      <c r="H1093" s="138"/>
      <c r="I1093" s="138"/>
      <c r="J1093" s="138"/>
      <c r="K1093" s="138"/>
      <c r="L1093" s="138"/>
    </row>
    <row r="1094" spans="1:12" outlineLevel="1" x14ac:dyDescent="0.2">
      <c r="A1094" s="132"/>
      <c r="B1094" s="133"/>
      <c r="C1094" s="139" t="s">
        <v>898</v>
      </c>
      <c r="D1094" s="140"/>
      <c r="E1094" s="141">
        <v>21.84</v>
      </c>
      <c r="F1094" s="136"/>
      <c r="G1094" s="136"/>
      <c r="H1094" s="138"/>
      <c r="I1094" s="138"/>
      <c r="J1094" s="138"/>
      <c r="K1094" s="138"/>
      <c r="L1094" s="138"/>
    </row>
    <row r="1095" spans="1:12" outlineLevel="1" x14ac:dyDescent="0.2">
      <c r="A1095" s="132"/>
      <c r="B1095" s="133"/>
      <c r="C1095" s="139" t="s">
        <v>284</v>
      </c>
      <c r="D1095" s="140"/>
      <c r="E1095" s="141"/>
      <c r="F1095" s="136"/>
      <c r="G1095" s="136"/>
      <c r="H1095" s="138"/>
      <c r="I1095" s="138"/>
      <c r="J1095" s="138"/>
      <c r="K1095" s="138"/>
      <c r="L1095" s="138"/>
    </row>
    <row r="1096" spans="1:12" outlineLevel="1" x14ac:dyDescent="0.2">
      <c r="A1096" s="132"/>
      <c r="B1096" s="133"/>
      <c r="C1096" s="139" t="s">
        <v>335</v>
      </c>
      <c r="D1096" s="140"/>
      <c r="E1096" s="141"/>
      <c r="F1096" s="136"/>
      <c r="G1096" s="136"/>
      <c r="H1096" s="138"/>
      <c r="I1096" s="138"/>
      <c r="J1096" s="138"/>
      <c r="K1096" s="138"/>
      <c r="L1096" s="138"/>
    </row>
    <row r="1097" spans="1:12" outlineLevel="1" x14ac:dyDescent="0.2">
      <c r="A1097" s="132"/>
      <c r="B1097" s="133"/>
      <c r="C1097" s="139" t="s">
        <v>899</v>
      </c>
      <c r="D1097" s="140"/>
      <c r="E1097" s="141">
        <v>19.488</v>
      </c>
      <c r="F1097" s="136"/>
      <c r="G1097" s="136"/>
      <c r="H1097" s="138"/>
      <c r="I1097" s="138"/>
      <c r="J1097" s="138"/>
      <c r="K1097" s="138"/>
      <c r="L1097" s="138"/>
    </row>
    <row r="1098" spans="1:12" outlineLevel="1" x14ac:dyDescent="0.2">
      <c r="A1098" s="132"/>
      <c r="B1098" s="133"/>
      <c r="C1098" s="139" t="s">
        <v>284</v>
      </c>
      <c r="D1098" s="140"/>
      <c r="E1098" s="141"/>
      <c r="F1098" s="136"/>
      <c r="G1098" s="136"/>
      <c r="H1098" s="138"/>
      <c r="I1098" s="138"/>
      <c r="J1098" s="138"/>
      <c r="K1098" s="138"/>
      <c r="L1098" s="138"/>
    </row>
    <row r="1099" spans="1:12" outlineLevel="1" x14ac:dyDescent="0.2">
      <c r="A1099" s="132"/>
      <c r="B1099" s="133"/>
      <c r="C1099" s="139" t="s">
        <v>900</v>
      </c>
      <c r="D1099" s="140"/>
      <c r="E1099" s="141">
        <v>11.295500000000001</v>
      </c>
      <c r="F1099" s="136"/>
      <c r="G1099" s="136"/>
      <c r="H1099" s="138"/>
      <c r="I1099" s="138"/>
      <c r="J1099" s="138"/>
      <c r="K1099" s="138"/>
      <c r="L1099" s="138"/>
    </row>
    <row r="1100" spans="1:12" outlineLevel="1" x14ac:dyDescent="0.2">
      <c r="A1100" s="132"/>
      <c r="B1100" s="133"/>
      <c r="C1100" s="139" t="s">
        <v>284</v>
      </c>
      <c r="D1100" s="140"/>
      <c r="E1100" s="141"/>
      <c r="F1100" s="136"/>
      <c r="G1100" s="136"/>
      <c r="H1100" s="138"/>
      <c r="I1100" s="138"/>
      <c r="J1100" s="138"/>
      <c r="K1100" s="138"/>
      <c r="L1100" s="138"/>
    </row>
    <row r="1101" spans="1:12" outlineLevel="1" x14ac:dyDescent="0.2">
      <c r="A1101" s="132"/>
      <c r="B1101" s="133"/>
      <c r="C1101" s="139" t="s">
        <v>901</v>
      </c>
      <c r="D1101" s="140"/>
      <c r="E1101" s="141">
        <v>1.4016</v>
      </c>
      <c r="F1101" s="136"/>
      <c r="G1101" s="136"/>
      <c r="H1101" s="138"/>
      <c r="I1101" s="138"/>
      <c r="J1101" s="138"/>
      <c r="K1101" s="138"/>
      <c r="L1101" s="138"/>
    </row>
    <row r="1102" spans="1:12" outlineLevel="1" x14ac:dyDescent="0.2">
      <c r="A1102" s="132">
        <v>119</v>
      </c>
      <c r="B1102" s="133" t="s">
        <v>902</v>
      </c>
      <c r="C1102" s="134" t="s">
        <v>903</v>
      </c>
      <c r="D1102" s="135" t="s">
        <v>261</v>
      </c>
      <c r="E1102" s="136">
        <v>54.025100000000009</v>
      </c>
      <c r="F1102" s="1202"/>
      <c r="G1102" s="136">
        <f>ROUND(E1102*F1102,2)</f>
        <v>0</v>
      </c>
      <c r="H1102" s="138"/>
      <c r="I1102" s="138"/>
      <c r="J1102" s="138"/>
      <c r="K1102" s="138"/>
      <c r="L1102" s="138"/>
    </row>
    <row r="1103" spans="1:12" outlineLevel="1" x14ac:dyDescent="0.2">
      <c r="A1103" s="132"/>
      <c r="B1103" s="133"/>
      <c r="C1103" s="139" t="s">
        <v>395</v>
      </c>
      <c r="D1103" s="140"/>
      <c r="E1103" s="141"/>
      <c r="F1103" s="136"/>
      <c r="G1103" s="136"/>
      <c r="H1103" s="138"/>
      <c r="I1103" s="138"/>
      <c r="J1103" s="138"/>
      <c r="K1103" s="138"/>
      <c r="L1103" s="138"/>
    </row>
    <row r="1104" spans="1:12" outlineLevel="1" x14ac:dyDescent="0.2">
      <c r="A1104" s="132"/>
      <c r="B1104" s="133"/>
      <c r="C1104" s="139" t="s">
        <v>898</v>
      </c>
      <c r="D1104" s="140"/>
      <c r="E1104" s="141">
        <v>21.84</v>
      </c>
      <c r="F1104" s="136"/>
      <c r="G1104" s="136"/>
      <c r="H1104" s="138"/>
      <c r="I1104" s="138"/>
      <c r="J1104" s="138"/>
      <c r="K1104" s="138"/>
      <c r="L1104" s="138"/>
    </row>
    <row r="1105" spans="1:12" outlineLevel="1" x14ac:dyDescent="0.2">
      <c r="A1105" s="132"/>
      <c r="B1105" s="133"/>
      <c r="C1105" s="139" t="s">
        <v>284</v>
      </c>
      <c r="D1105" s="140"/>
      <c r="E1105" s="141"/>
      <c r="F1105" s="136"/>
      <c r="G1105" s="136"/>
      <c r="H1105" s="138"/>
      <c r="I1105" s="138"/>
      <c r="J1105" s="138"/>
      <c r="K1105" s="138"/>
      <c r="L1105" s="138"/>
    </row>
    <row r="1106" spans="1:12" outlineLevel="1" x14ac:dyDescent="0.2">
      <c r="A1106" s="132"/>
      <c r="B1106" s="133"/>
      <c r="C1106" s="139" t="s">
        <v>335</v>
      </c>
      <c r="D1106" s="140"/>
      <c r="E1106" s="141"/>
      <c r="F1106" s="136"/>
      <c r="G1106" s="136"/>
      <c r="H1106" s="138"/>
      <c r="I1106" s="138"/>
      <c r="J1106" s="138"/>
      <c r="K1106" s="138"/>
      <c r="L1106" s="138"/>
    </row>
    <row r="1107" spans="1:12" outlineLevel="1" x14ac:dyDescent="0.2">
      <c r="A1107" s="132"/>
      <c r="B1107" s="133"/>
      <c r="C1107" s="139" t="s">
        <v>899</v>
      </c>
      <c r="D1107" s="140"/>
      <c r="E1107" s="141">
        <v>19.488</v>
      </c>
      <c r="F1107" s="136"/>
      <c r="G1107" s="136"/>
      <c r="H1107" s="138"/>
      <c r="I1107" s="138"/>
      <c r="J1107" s="138"/>
      <c r="K1107" s="138"/>
      <c r="L1107" s="138"/>
    </row>
    <row r="1108" spans="1:12" outlineLevel="1" x14ac:dyDescent="0.2">
      <c r="A1108" s="132"/>
      <c r="B1108" s="133"/>
      <c r="C1108" s="139" t="s">
        <v>284</v>
      </c>
      <c r="D1108" s="140"/>
      <c r="E1108" s="141"/>
      <c r="F1108" s="136"/>
      <c r="G1108" s="136"/>
      <c r="H1108" s="138"/>
      <c r="I1108" s="138"/>
      <c r="J1108" s="138"/>
      <c r="K1108" s="138"/>
      <c r="L1108" s="138"/>
    </row>
    <row r="1109" spans="1:12" outlineLevel="1" x14ac:dyDescent="0.2">
      <c r="A1109" s="132"/>
      <c r="B1109" s="133"/>
      <c r="C1109" s="139" t="s">
        <v>900</v>
      </c>
      <c r="D1109" s="140"/>
      <c r="E1109" s="141">
        <v>11.295500000000001</v>
      </c>
      <c r="F1109" s="136"/>
      <c r="G1109" s="136"/>
      <c r="H1109" s="138"/>
      <c r="I1109" s="138"/>
      <c r="J1109" s="138"/>
      <c r="K1109" s="138"/>
      <c r="L1109" s="138"/>
    </row>
    <row r="1110" spans="1:12" outlineLevel="1" x14ac:dyDescent="0.2">
      <c r="A1110" s="132"/>
      <c r="B1110" s="133"/>
      <c r="C1110" s="139" t="s">
        <v>284</v>
      </c>
      <c r="D1110" s="140"/>
      <c r="E1110" s="141"/>
      <c r="F1110" s="136"/>
      <c r="G1110" s="136"/>
      <c r="H1110" s="138"/>
      <c r="I1110" s="138"/>
      <c r="J1110" s="138"/>
      <c r="K1110" s="138"/>
      <c r="L1110" s="138"/>
    </row>
    <row r="1111" spans="1:12" outlineLevel="1" x14ac:dyDescent="0.2">
      <c r="A1111" s="132"/>
      <c r="B1111" s="133"/>
      <c r="C1111" s="139" t="s">
        <v>901</v>
      </c>
      <c r="D1111" s="140"/>
      <c r="E1111" s="141">
        <v>1.4016</v>
      </c>
      <c r="F1111" s="136"/>
      <c r="G1111" s="136"/>
      <c r="H1111" s="138"/>
      <c r="I1111" s="138"/>
      <c r="J1111" s="138"/>
      <c r="K1111" s="138"/>
      <c r="L1111" s="138"/>
    </row>
    <row r="1112" spans="1:12" outlineLevel="1" x14ac:dyDescent="0.2">
      <c r="A1112" s="132">
        <v>120</v>
      </c>
      <c r="B1112" s="133" t="s">
        <v>904</v>
      </c>
      <c r="C1112" s="134" t="s">
        <v>905</v>
      </c>
      <c r="D1112" s="135" t="s">
        <v>261</v>
      </c>
      <c r="E1112" s="136">
        <v>93.346000000000004</v>
      </c>
      <c r="F1112" s="1202"/>
      <c r="G1112" s="136">
        <f>ROUND(E1112*F1112,2)</f>
        <v>0</v>
      </c>
      <c r="H1112" s="138"/>
      <c r="I1112" s="138"/>
      <c r="J1112" s="138"/>
      <c r="K1112" s="138"/>
      <c r="L1112" s="138"/>
    </row>
    <row r="1113" spans="1:12" outlineLevel="1" x14ac:dyDescent="0.2">
      <c r="A1113" s="132"/>
      <c r="B1113" s="133"/>
      <c r="C1113" s="139" t="s">
        <v>395</v>
      </c>
      <c r="D1113" s="140"/>
      <c r="E1113" s="141"/>
      <c r="F1113" s="136"/>
      <c r="G1113" s="136"/>
      <c r="H1113" s="138"/>
      <c r="I1113" s="138"/>
      <c r="J1113" s="138"/>
      <c r="K1113" s="138"/>
      <c r="L1113" s="138"/>
    </row>
    <row r="1114" spans="1:12" outlineLevel="1" x14ac:dyDescent="0.2">
      <c r="A1114" s="132"/>
      <c r="B1114" s="133"/>
      <c r="C1114" s="139" t="s">
        <v>906</v>
      </c>
      <c r="D1114" s="140"/>
      <c r="E1114" s="141">
        <v>36.14</v>
      </c>
      <c r="F1114" s="136"/>
      <c r="G1114" s="136"/>
      <c r="H1114" s="138"/>
      <c r="I1114" s="138"/>
      <c r="J1114" s="138"/>
      <c r="K1114" s="138"/>
      <c r="L1114" s="138"/>
    </row>
    <row r="1115" spans="1:12" outlineLevel="1" x14ac:dyDescent="0.2">
      <c r="A1115" s="132"/>
      <c r="B1115" s="133"/>
      <c r="C1115" s="139" t="s">
        <v>284</v>
      </c>
      <c r="D1115" s="140"/>
      <c r="E1115" s="141"/>
      <c r="F1115" s="136"/>
      <c r="G1115" s="136"/>
      <c r="H1115" s="138"/>
      <c r="I1115" s="138"/>
      <c r="J1115" s="138"/>
      <c r="K1115" s="138"/>
      <c r="L1115" s="138"/>
    </row>
    <row r="1116" spans="1:12" outlineLevel="1" x14ac:dyDescent="0.2">
      <c r="A1116" s="132"/>
      <c r="B1116" s="133"/>
      <c r="C1116" s="139" t="s">
        <v>335</v>
      </c>
      <c r="D1116" s="140"/>
      <c r="E1116" s="141"/>
      <c r="F1116" s="136"/>
      <c r="G1116" s="136"/>
      <c r="H1116" s="138"/>
      <c r="I1116" s="138"/>
      <c r="J1116" s="138"/>
      <c r="K1116" s="138"/>
      <c r="L1116" s="138"/>
    </row>
    <row r="1117" spans="1:12" outlineLevel="1" x14ac:dyDescent="0.2">
      <c r="A1117" s="132"/>
      <c r="B1117" s="133"/>
      <c r="C1117" s="139" t="s">
        <v>907</v>
      </c>
      <c r="D1117" s="140"/>
      <c r="E1117" s="141">
        <v>33.24</v>
      </c>
      <c r="F1117" s="136"/>
      <c r="G1117" s="136"/>
      <c r="H1117" s="138"/>
      <c r="I1117" s="138"/>
      <c r="J1117" s="138"/>
      <c r="K1117" s="138"/>
      <c r="L1117" s="138"/>
    </row>
    <row r="1118" spans="1:12" outlineLevel="1" x14ac:dyDescent="0.2">
      <c r="A1118" s="132"/>
      <c r="B1118" s="133"/>
      <c r="C1118" s="139" t="s">
        <v>284</v>
      </c>
      <c r="D1118" s="140"/>
      <c r="E1118" s="141"/>
      <c r="F1118" s="136"/>
      <c r="G1118" s="136"/>
      <c r="H1118" s="138"/>
      <c r="I1118" s="138"/>
      <c r="J1118" s="138"/>
      <c r="K1118" s="138"/>
      <c r="L1118" s="138"/>
    </row>
    <row r="1119" spans="1:12" outlineLevel="1" x14ac:dyDescent="0.2">
      <c r="A1119" s="132"/>
      <c r="B1119" s="133"/>
      <c r="C1119" s="139" t="s">
        <v>908</v>
      </c>
      <c r="D1119" s="140"/>
      <c r="E1119" s="141">
        <v>23.966000000000001</v>
      </c>
      <c r="F1119" s="136"/>
      <c r="G1119" s="136"/>
      <c r="H1119" s="138"/>
      <c r="I1119" s="138"/>
      <c r="J1119" s="138"/>
      <c r="K1119" s="138"/>
      <c r="L1119" s="138"/>
    </row>
    <row r="1120" spans="1:12" outlineLevel="1" x14ac:dyDescent="0.2">
      <c r="A1120" s="132">
        <v>121</v>
      </c>
      <c r="B1120" s="133" t="s">
        <v>909</v>
      </c>
      <c r="C1120" s="134" t="s">
        <v>910</v>
      </c>
      <c r="D1120" s="135" t="s">
        <v>261</v>
      </c>
      <c r="E1120" s="136">
        <v>93.346000000000004</v>
      </c>
      <c r="F1120" s="1202"/>
      <c r="G1120" s="136">
        <f>ROUND(E1120*F1120,2)</f>
        <v>0</v>
      </c>
      <c r="H1120" s="138"/>
      <c r="I1120" s="138"/>
      <c r="J1120" s="138"/>
      <c r="K1120" s="138"/>
      <c r="L1120" s="138"/>
    </row>
    <row r="1121" spans="1:12" outlineLevel="1" x14ac:dyDescent="0.2">
      <c r="A1121" s="132"/>
      <c r="B1121" s="133"/>
      <c r="C1121" s="139" t="s">
        <v>395</v>
      </c>
      <c r="D1121" s="140"/>
      <c r="E1121" s="141"/>
      <c r="F1121" s="136"/>
      <c r="G1121" s="136"/>
      <c r="H1121" s="138"/>
      <c r="I1121" s="138"/>
      <c r="J1121" s="138"/>
      <c r="K1121" s="138"/>
      <c r="L1121" s="138"/>
    </row>
    <row r="1122" spans="1:12" outlineLevel="1" x14ac:dyDescent="0.2">
      <c r="A1122" s="132"/>
      <c r="B1122" s="133"/>
      <c r="C1122" s="139" t="s">
        <v>906</v>
      </c>
      <c r="D1122" s="140"/>
      <c r="E1122" s="141">
        <v>36.14</v>
      </c>
      <c r="F1122" s="136"/>
      <c r="G1122" s="136"/>
      <c r="H1122" s="138"/>
      <c r="I1122" s="138"/>
      <c r="J1122" s="138"/>
      <c r="K1122" s="138"/>
      <c r="L1122" s="138"/>
    </row>
    <row r="1123" spans="1:12" outlineLevel="1" x14ac:dyDescent="0.2">
      <c r="A1123" s="132"/>
      <c r="B1123" s="133"/>
      <c r="C1123" s="139" t="s">
        <v>284</v>
      </c>
      <c r="D1123" s="140"/>
      <c r="E1123" s="141"/>
      <c r="F1123" s="136"/>
      <c r="G1123" s="136"/>
      <c r="H1123" s="138"/>
      <c r="I1123" s="138"/>
      <c r="J1123" s="138"/>
      <c r="K1123" s="138"/>
      <c r="L1123" s="138"/>
    </row>
    <row r="1124" spans="1:12" outlineLevel="1" x14ac:dyDescent="0.2">
      <c r="A1124" s="132"/>
      <c r="B1124" s="133"/>
      <c r="C1124" s="139" t="s">
        <v>335</v>
      </c>
      <c r="D1124" s="140"/>
      <c r="E1124" s="141"/>
      <c r="F1124" s="136"/>
      <c r="G1124" s="136"/>
      <c r="H1124" s="138"/>
      <c r="I1124" s="138"/>
      <c r="J1124" s="138"/>
      <c r="K1124" s="138"/>
      <c r="L1124" s="138"/>
    </row>
    <row r="1125" spans="1:12" outlineLevel="1" x14ac:dyDescent="0.2">
      <c r="A1125" s="132"/>
      <c r="B1125" s="133"/>
      <c r="C1125" s="139" t="s">
        <v>907</v>
      </c>
      <c r="D1125" s="140"/>
      <c r="E1125" s="141">
        <v>33.24</v>
      </c>
      <c r="F1125" s="136"/>
      <c r="G1125" s="136"/>
      <c r="H1125" s="138"/>
      <c r="I1125" s="138"/>
      <c r="J1125" s="138"/>
      <c r="K1125" s="138"/>
      <c r="L1125" s="138"/>
    </row>
    <row r="1126" spans="1:12" outlineLevel="1" x14ac:dyDescent="0.2">
      <c r="A1126" s="132"/>
      <c r="B1126" s="133"/>
      <c r="C1126" s="139" t="s">
        <v>284</v>
      </c>
      <c r="D1126" s="140"/>
      <c r="E1126" s="141"/>
      <c r="F1126" s="136"/>
      <c r="G1126" s="136"/>
      <c r="H1126" s="138"/>
      <c r="I1126" s="138"/>
      <c r="J1126" s="138"/>
      <c r="K1126" s="138"/>
      <c r="L1126" s="138"/>
    </row>
    <row r="1127" spans="1:12" outlineLevel="1" x14ac:dyDescent="0.2">
      <c r="A1127" s="132"/>
      <c r="B1127" s="133"/>
      <c r="C1127" s="139" t="s">
        <v>908</v>
      </c>
      <c r="D1127" s="140"/>
      <c r="E1127" s="141">
        <v>23.966000000000001</v>
      </c>
      <c r="F1127" s="136"/>
      <c r="G1127" s="136"/>
      <c r="H1127" s="138"/>
      <c r="I1127" s="138"/>
      <c r="J1127" s="138"/>
      <c r="K1127" s="138"/>
      <c r="L1127" s="138"/>
    </row>
    <row r="1128" spans="1:12" outlineLevel="1" x14ac:dyDescent="0.2">
      <c r="A1128" s="132">
        <v>122</v>
      </c>
      <c r="B1128" s="133" t="s">
        <v>911</v>
      </c>
      <c r="C1128" s="134" t="s">
        <v>912</v>
      </c>
      <c r="D1128" s="135" t="s">
        <v>130</v>
      </c>
      <c r="E1128" s="136">
        <v>2.5531319999999997</v>
      </c>
      <c r="F1128" s="1202"/>
      <c r="G1128" s="136">
        <f>ROUND(E1128*F1128,2)</f>
        <v>0</v>
      </c>
      <c r="H1128" s="138"/>
      <c r="I1128" s="138"/>
      <c r="J1128" s="138"/>
      <c r="K1128" s="138"/>
      <c r="L1128" s="138"/>
    </row>
    <row r="1129" spans="1:12" outlineLevel="1" x14ac:dyDescent="0.2">
      <c r="A1129" s="132"/>
      <c r="B1129" s="133"/>
      <c r="C1129" s="139" t="s">
        <v>395</v>
      </c>
      <c r="D1129" s="140"/>
      <c r="E1129" s="141"/>
      <c r="F1129" s="136"/>
      <c r="G1129" s="136"/>
      <c r="H1129" s="138"/>
      <c r="I1129" s="138"/>
      <c r="J1129" s="138"/>
      <c r="K1129" s="138"/>
      <c r="L1129" s="138"/>
    </row>
    <row r="1130" spans="1:12" outlineLevel="1" x14ac:dyDescent="0.2">
      <c r="A1130" s="132"/>
      <c r="B1130" s="133"/>
      <c r="C1130" s="139" t="s">
        <v>878</v>
      </c>
      <c r="D1130" s="140"/>
      <c r="E1130" s="141"/>
      <c r="F1130" s="136"/>
      <c r="G1130" s="136"/>
      <c r="H1130" s="138"/>
      <c r="I1130" s="138"/>
      <c r="J1130" s="138"/>
      <c r="K1130" s="138"/>
      <c r="L1130" s="138"/>
    </row>
    <row r="1131" spans="1:12" outlineLevel="1" x14ac:dyDescent="0.2">
      <c r="A1131" s="132"/>
      <c r="B1131" s="133"/>
      <c r="C1131" s="147" t="s">
        <v>272</v>
      </c>
      <c r="D1131" s="148"/>
      <c r="E1131" s="149"/>
      <c r="F1131" s="136"/>
      <c r="G1131" s="136"/>
      <c r="H1131" s="138"/>
      <c r="I1131" s="138"/>
      <c r="J1131" s="138"/>
      <c r="K1131" s="138"/>
      <c r="L1131" s="138"/>
    </row>
    <row r="1132" spans="1:12" outlineLevel="1" x14ac:dyDescent="0.2">
      <c r="A1132" s="132"/>
      <c r="B1132" s="133"/>
      <c r="C1132" s="150" t="s">
        <v>913</v>
      </c>
      <c r="D1132" s="148"/>
      <c r="E1132" s="149">
        <v>2.9458000000000002</v>
      </c>
      <c r="F1132" s="136"/>
      <c r="G1132" s="136"/>
      <c r="H1132" s="138"/>
      <c r="I1132" s="138"/>
      <c r="J1132" s="138"/>
      <c r="K1132" s="138"/>
      <c r="L1132" s="138"/>
    </row>
    <row r="1133" spans="1:12" outlineLevel="1" x14ac:dyDescent="0.2">
      <c r="A1133" s="132"/>
      <c r="B1133" s="133"/>
      <c r="C1133" s="150" t="s">
        <v>914</v>
      </c>
      <c r="D1133" s="148"/>
      <c r="E1133" s="149">
        <v>3.25</v>
      </c>
      <c r="F1133" s="136"/>
      <c r="G1133" s="136"/>
      <c r="H1133" s="138"/>
      <c r="I1133" s="138"/>
      <c r="J1133" s="138"/>
      <c r="K1133" s="138"/>
      <c r="L1133" s="138"/>
    </row>
    <row r="1134" spans="1:12" outlineLevel="1" x14ac:dyDescent="0.2">
      <c r="A1134" s="132"/>
      <c r="B1134" s="133"/>
      <c r="C1134" s="150" t="s">
        <v>915</v>
      </c>
      <c r="D1134" s="148"/>
      <c r="E1134" s="149">
        <v>3.0055999999999998</v>
      </c>
      <c r="F1134" s="136"/>
      <c r="G1134" s="136"/>
      <c r="H1134" s="138"/>
      <c r="I1134" s="138"/>
      <c r="J1134" s="138"/>
      <c r="K1134" s="138"/>
      <c r="L1134" s="138"/>
    </row>
    <row r="1135" spans="1:12" outlineLevel="1" x14ac:dyDescent="0.2">
      <c r="A1135" s="132"/>
      <c r="B1135" s="133"/>
      <c r="C1135" s="147" t="s">
        <v>276</v>
      </c>
      <c r="D1135" s="148"/>
      <c r="E1135" s="149"/>
      <c r="F1135" s="136"/>
      <c r="G1135" s="136"/>
      <c r="H1135" s="138"/>
      <c r="I1135" s="138"/>
      <c r="J1135" s="138"/>
      <c r="K1135" s="138"/>
      <c r="L1135" s="138"/>
    </row>
    <row r="1136" spans="1:12" outlineLevel="1" x14ac:dyDescent="0.2">
      <c r="A1136" s="132"/>
      <c r="B1136" s="133"/>
      <c r="C1136" s="139" t="s">
        <v>916</v>
      </c>
      <c r="D1136" s="140"/>
      <c r="E1136" s="141">
        <v>1.104168</v>
      </c>
      <c r="F1136" s="136"/>
      <c r="G1136" s="136"/>
      <c r="H1136" s="138"/>
      <c r="I1136" s="138"/>
      <c r="J1136" s="138"/>
      <c r="K1136" s="138"/>
      <c r="L1136" s="138"/>
    </row>
    <row r="1137" spans="1:12" outlineLevel="1" x14ac:dyDescent="0.2">
      <c r="A1137" s="132"/>
      <c r="B1137" s="133"/>
      <c r="C1137" s="139" t="s">
        <v>284</v>
      </c>
      <c r="D1137" s="140"/>
      <c r="E1137" s="141"/>
      <c r="F1137" s="136"/>
      <c r="G1137" s="136"/>
      <c r="H1137" s="138"/>
      <c r="I1137" s="138"/>
      <c r="J1137" s="138"/>
      <c r="K1137" s="138"/>
      <c r="L1137" s="138"/>
    </row>
    <row r="1138" spans="1:12" outlineLevel="1" x14ac:dyDescent="0.2">
      <c r="A1138" s="132"/>
      <c r="B1138" s="133"/>
      <c r="C1138" s="139" t="s">
        <v>335</v>
      </c>
      <c r="D1138" s="140"/>
      <c r="E1138" s="141"/>
      <c r="F1138" s="136"/>
      <c r="G1138" s="136"/>
      <c r="H1138" s="138"/>
      <c r="I1138" s="138"/>
      <c r="J1138" s="138"/>
      <c r="K1138" s="138"/>
      <c r="L1138" s="138"/>
    </row>
    <row r="1139" spans="1:12" outlineLevel="1" x14ac:dyDescent="0.2">
      <c r="A1139" s="132"/>
      <c r="B1139" s="133"/>
      <c r="C1139" s="139" t="s">
        <v>882</v>
      </c>
      <c r="D1139" s="140"/>
      <c r="E1139" s="141"/>
      <c r="F1139" s="136"/>
      <c r="G1139" s="136"/>
      <c r="H1139" s="138"/>
      <c r="I1139" s="138"/>
      <c r="J1139" s="138"/>
      <c r="K1139" s="138"/>
      <c r="L1139" s="138"/>
    </row>
    <row r="1140" spans="1:12" outlineLevel="1" x14ac:dyDescent="0.2">
      <c r="A1140" s="132"/>
      <c r="B1140" s="133"/>
      <c r="C1140" s="147" t="s">
        <v>272</v>
      </c>
      <c r="D1140" s="148"/>
      <c r="E1140" s="149"/>
      <c r="F1140" s="136"/>
      <c r="G1140" s="136"/>
      <c r="H1140" s="138"/>
      <c r="I1140" s="138"/>
      <c r="J1140" s="138"/>
      <c r="K1140" s="138"/>
      <c r="L1140" s="138"/>
    </row>
    <row r="1141" spans="1:12" outlineLevel="1" x14ac:dyDescent="0.2">
      <c r="A1141" s="132"/>
      <c r="B1141" s="133"/>
      <c r="C1141" s="150" t="s">
        <v>917</v>
      </c>
      <c r="D1141" s="148"/>
      <c r="E1141" s="149">
        <v>0.29399999999999998</v>
      </c>
      <c r="F1141" s="136"/>
      <c r="G1141" s="136"/>
      <c r="H1141" s="138"/>
      <c r="I1141" s="138"/>
      <c r="J1141" s="138"/>
      <c r="K1141" s="138"/>
      <c r="L1141" s="138"/>
    </row>
    <row r="1142" spans="1:12" outlineLevel="1" x14ac:dyDescent="0.2">
      <c r="A1142" s="132"/>
      <c r="B1142" s="133"/>
      <c r="C1142" s="150" t="s">
        <v>918</v>
      </c>
      <c r="D1142" s="148"/>
      <c r="E1142" s="149">
        <v>2.2848000000000002</v>
      </c>
      <c r="F1142" s="136"/>
      <c r="G1142" s="136"/>
      <c r="H1142" s="138"/>
      <c r="I1142" s="138"/>
      <c r="J1142" s="138"/>
      <c r="K1142" s="138"/>
      <c r="L1142" s="138"/>
    </row>
    <row r="1143" spans="1:12" outlineLevel="1" x14ac:dyDescent="0.2">
      <c r="A1143" s="132"/>
      <c r="B1143" s="133"/>
      <c r="C1143" s="150" t="s">
        <v>919</v>
      </c>
      <c r="D1143" s="148"/>
      <c r="E1143" s="149">
        <v>2.8752</v>
      </c>
      <c r="F1143" s="136"/>
      <c r="G1143" s="136"/>
      <c r="H1143" s="138"/>
      <c r="I1143" s="138"/>
      <c r="J1143" s="138"/>
      <c r="K1143" s="138"/>
      <c r="L1143" s="138"/>
    </row>
    <row r="1144" spans="1:12" outlineLevel="1" x14ac:dyDescent="0.2">
      <c r="A1144" s="132"/>
      <c r="B1144" s="133"/>
      <c r="C1144" s="147" t="s">
        <v>276</v>
      </c>
      <c r="D1144" s="148"/>
      <c r="E1144" s="149"/>
      <c r="F1144" s="136"/>
      <c r="G1144" s="136"/>
      <c r="H1144" s="138"/>
      <c r="I1144" s="138"/>
      <c r="J1144" s="138"/>
      <c r="K1144" s="138"/>
      <c r="L1144" s="138"/>
    </row>
    <row r="1145" spans="1:12" outlineLevel="1" x14ac:dyDescent="0.2">
      <c r="A1145" s="132"/>
      <c r="B1145" s="133"/>
      <c r="C1145" s="139" t="s">
        <v>920</v>
      </c>
      <c r="D1145" s="140"/>
      <c r="E1145" s="141">
        <v>0.65447999999999995</v>
      </c>
      <c r="F1145" s="136"/>
      <c r="G1145" s="136"/>
      <c r="H1145" s="138"/>
      <c r="I1145" s="138"/>
      <c r="J1145" s="138"/>
      <c r="K1145" s="138"/>
      <c r="L1145" s="138"/>
    </row>
    <row r="1146" spans="1:12" outlineLevel="1" x14ac:dyDescent="0.2">
      <c r="A1146" s="132"/>
      <c r="B1146" s="133"/>
      <c r="C1146" s="139" t="s">
        <v>284</v>
      </c>
      <c r="D1146" s="140"/>
      <c r="E1146" s="141"/>
      <c r="F1146" s="136"/>
      <c r="G1146" s="136"/>
      <c r="H1146" s="138"/>
      <c r="I1146" s="138"/>
      <c r="J1146" s="138"/>
      <c r="K1146" s="138"/>
      <c r="L1146" s="138"/>
    </row>
    <row r="1147" spans="1:12" outlineLevel="1" x14ac:dyDescent="0.2">
      <c r="A1147" s="132"/>
      <c r="B1147" s="133"/>
      <c r="C1147" s="139" t="s">
        <v>921</v>
      </c>
      <c r="D1147" s="140"/>
      <c r="E1147" s="141">
        <v>0.735684</v>
      </c>
      <c r="F1147" s="136"/>
      <c r="G1147" s="136"/>
      <c r="H1147" s="138"/>
      <c r="I1147" s="138"/>
      <c r="J1147" s="138"/>
      <c r="K1147" s="138"/>
      <c r="L1147" s="138"/>
    </row>
    <row r="1148" spans="1:12" outlineLevel="1" x14ac:dyDescent="0.2">
      <c r="A1148" s="132"/>
      <c r="B1148" s="133"/>
      <c r="C1148" s="139" t="s">
        <v>284</v>
      </c>
      <c r="D1148" s="140"/>
      <c r="E1148" s="141"/>
      <c r="F1148" s="136"/>
      <c r="G1148" s="136"/>
      <c r="H1148" s="138"/>
      <c r="I1148" s="138"/>
      <c r="J1148" s="138"/>
      <c r="K1148" s="138"/>
      <c r="L1148" s="138"/>
    </row>
    <row r="1149" spans="1:12" outlineLevel="1" x14ac:dyDescent="0.2">
      <c r="A1149" s="132"/>
      <c r="B1149" s="133"/>
      <c r="C1149" s="139" t="s">
        <v>922</v>
      </c>
      <c r="D1149" s="140"/>
      <c r="E1149" s="141">
        <v>5.8799999999999998E-2</v>
      </c>
      <c r="F1149" s="136"/>
      <c r="G1149" s="136"/>
      <c r="H1149" s="138"/>
      <c r="I1149" s="138"/>
      <c r="J1149" s="138"/>
      <c r="K1149" s="138"/>
      <c r="L1149" s="138"/>
    </row>
    <row r="1150" spans="1:12" ht="22.5" outlineLevel="1" x14ac:dyDescent="0.2">
      <c r="A1150" s="132">
        <v>123</v>
      </c>
      <c r="B1150" s="133" t="s">
        <v>923</v>
      </c>
      <c r="C1150" s="134" t="s">
        <v>924</v>
      </c>
      <c r="D1150" s="135" t="s">
        <v>261</v>
      </c>
      <c r="E1150" s="136">
        <v>12.436999999999999</v>
      </c>
      <c r="F1150" s="1202"/>
      <c r="G1150" s="136">
        <f>ROUND(E1150*F1150,2)</f>
        <v>0</v>
      </c>
      <c r="H1150" s="138"/>
      <c r="I1150" s="138"/>
      <c r="J1150" s="138"/>
      <c r="K1150" s="138"/>
      <c r="L1150" s="138"/>
    </row>
    <row r="1151" spans="1:12" outlineLevel="1" x14ac:dyDescent="0.2">
      <c r="A1151" s="132"/>
      <c r="B1151" s="133"/>
      <c r="C1151" s="139" t="s">
        <v>395</v>
      </c>
      <c r="D1151" s="140"/>
      <c r="E1151" s="141"/>
      <c r="F1151" s="136"/>
      <c r="G1151" s="136"/>
      <c r="H1151" s="138"/>
      <c r="I1151" s="138"/>
      <c r="J1151" s="138"/>
      <c r="K1151" s="138"/>
      <c r="L1151" s="138"/>
    </row>
    <row r="1152" spans="1:12" outlineLevel="1" x14ac:dyDescent="0.2">
      <c r="A1152" s="132"/>
      <c r="B1152" s="133"/>
      <c r="C1152" s="139" t="s">
        <v>925</v>
      </c>
      <c r="D1152" s="140"/>
      <c r="E1152" s="141">
        <v>5.0549999999999997</v>
      </c>
      <c r="F1152" s="136"/>
      <c r="G1152" s="136"/>
      <c r="H1152" s="138"/>
      <c r="I1152" s="138"/>
      <c r="J1152" s="138"/>
      <c r="K1152" s="138"/>
      <c r="L1152" s="138"/>
    </row>
    <row r="1153" spans="1:12" outlineLevel="1" x14ac:dyDescent="0.2">
      <c r="A1153" s="132"/>
      <c r="B1153" s="133"/>
      <c r="C1153" s="139" t="s">
        <v>284</v>
      </c>
      <c r="D1153" s="140"/>
      <c r="E1153" s="141"/>
      <c r="F1153" s="136"/>
      <c r="G1153" s="136"/>
      <c r="H1153" s="138"/>
      <c r="I1153" s="138"/>
      <c r="J1153" s="138"/>
      <c r="K1153" s="138"/>
      <c r="L1153" s="138"/>
    </row>
    <row r="1154" spans="1:12" outlineLevel="1" x14ac:dyDescent="0.2">
      <c r="A1154" s="132"/>
      <c r="B1154" s="133"/>
      <c r="C1154" s="139" t="s">
        <v>335</v>
      </c>
      <c r="D1154" s="140"/>
      <c r="E1154" s="141"/>
      <c r="F1154" s="136"/>
      <c r="G1154" s="136"/>
      <c r="H1154" s="138"/>
      <c r="I1154" s="138"/>
      <c r="J1154" s="138"/>
      <c r="K1154" s="138"/>
      <c r="L1154" s="138"/>
    </row>
    <row r="1155" spans="1:12" outlineLevel="1" x14ac:dyDescent="0.2">
      <c r="A1155" s="132"/>
      <c r="B1155" s="133"/>
      <c r="C1155" s="139" t="s">
        <v>926</v>
      </c>
      <c r="D1155" s="140"/>
      <c r="E1155" s="141">
        <v>3</v>
      </c>
      <c r="F1155" s="136"/>
      <c r="G1155" s="136"/>
      <c r="H1155" s="138"/>
      <c r="I1155" s="138"/>
      <c r="J1155" s="138"/>
      <c r="K1155" s="138"/>
      <c r="L1155" s="138"/>
    </row>
    <row r="1156" spans="1:12" outlineLevel="1" x14ac:dyDescent="0.2">
      <c r="A1156" s="132"/>
      <c r="B1156" s="133"/>
      <c r="C1156" s="139" t="s">
        <v>284</v>
      </c>
      <c r="D1156" s="140"/>
      <c r="E1156" s="141"/>
      <c r="F1156" s="136"/>
      <c r="G1156" s="136"/>
      <c r="H1156" s="138"/>
      <c r="I1156" s="138"/>
      <c r="J1156" s="138"/>
      <c r="K1156" s="138"/>
      <c r="L1156" s="138"/>
    </row>
    <row r="1157" spans="1:12" outlineLevel="1" x14ac:dyDescent="0.2">
      <c r="A1157" s="132"/>
      <c r="B1157" s="133"/>
      <c r="C1157" s="139" t="s">
        <v>927</v>
      </c>
      <c r="D1157" s="140"/>
      <c r="E1157" s="141">
        <v>3.36</v>
      </c>
      <c r="F1157" s="136"/>
      <c r="G1157" s="136"/>
      <c r="H1157" s="138"/>
      <c r="I1157" s="138"/>
      <c r="J1157" s="138"/>
      <c r="K1157" s="138"/>
      <c r="L1157" s="138"/>
    </row>
    <row r="1158" spans="1:12" outlineLevel="1" x14ac:dyDescent="0.2">
      <c r="A1158" s="132"/>
      <c r="B1158" s="133"/>
      <c r="C1158" s="139" t="s">
        <v>284</v>
      </c>
      <c r="D1158" s="140"/>
      <c r="E1158" s="141"/>
      <c r="F1158" s="136"/>
      <c r="G1158" s="136"/>
      <c r="H1158" s="138"/>
      <c r="I1158" s="138"/>
      <c r="J1158" s="138"/>
      <c r="K1158" s="138"/>
      <c r="L1158" s="138"/>
    </row>
    <row r="1159" spans="1:12" outlineLevel="1" x14ac:dyDescent="0.2">
      <c r="A1159" s="132"/>
      <c r="B1159" s="133"/>
      <c r="C1159" s="139" t="s">
        <v>928</v>
      </c>
      <c r="D1159" s="140"/>
      <c r="E1159" s="141">
        <v>1.022</v>
      </c>
      <c r="F1159" s="136"/>
      <c r="G1159" s="136"/>
      <c r="H1159" s="138"/>
      <c r="I1159" s="138"/>
      <c r="J1159" s="138"/>
      <c r="K1159" s="138"/>
      <c r="L1159" s="138"/>
    </row>
    <row r="1160" spans="1:12" x14ac:dyDescent="0.2">
      <c r="A1160" s="142" t="s">
        <v>89</v>
      </c>
      <c r="B1160" s="143" t="s">
        <v>929</v>
      </c>
      <c r="C1160" s="144" t="s">
        <v>930</v>
      </c>
      <c r="D1160" s="145"/>
      <c r="E1160" s="146"/>
      <c r="F1160" s="146"/>
      <c r="G1160" s="146">
        <f>SUM(G1161:G1476)</f>
        <v>0</v>
      </c>
      <c r="H1160" s="138"/>
    </row>
    <row r="1161" spans="1:12" outlineLevel="1" x14ac:dyDescent="0.2">
      <c r="A1161" s="132">
        <v>124</v>
      </c>
      <c r="B1161" s="133" t="s">
        <v>931</v>
      </c>
      <c r="C1161" s="134" t="s">
        <v>932</v>
      </c>
      <c r="D1161" s="135" t="s">
        <v>261</v>
      </c>
      <c r="E1161" s="136">
        <v>803.45100000000002</v>
      </c>
      <c r="F1161" s="1202"/>
      <c r="G1161" s="136">
        <f>ROUND(E1161*F1161,2)</f>
        <v>0</v>
      </c>
      <c r="H1161" s="138"/>
      <c r="I1161" s="138"/>
      <c r="J1161" s="138"/>
      <c r="K1161" s="138"/>
      <c r="L1161" s="138"/>
    </row>
    <row r="1162" spans="1:12" outlineLevel="1" x14ac:dyDescent="0.2">
      <c r="A1162" s="132"/>
      <c r="B1162" s="133"/>
      <c r="C1162" s="139" t="s">
        <v>933</v>
      </c>
      <c r="D1162" s="140"/>
      <c r="E1162" s="141"/>
      <c r="F1162" s="136"/>
      <c r="G1162" s="136"/>
      <c r="H1162" s="138"/>
      <c r="I1162" s="138"/>
      <c r="J1162" s="138"/>
      <c r="K1162" s="138"/>
      <c r="L1162" s="138"/>
    </row>
    <row r="1163" spans="1:12" outlineLevel="1" x14ac:dyDescent="0.2">
      <c r="A1163" s="132"/>
      <c r="B1163" s="133"/>
      <c r="C1163" s="139" t="s">
        <v>414</v>
      </c>
      <c r="D1163" s="140"/>
      <c r="E1163" s="141"/>
      <c r="F1163" s="136"/>
      <c r="G1163" s="136"/>
      <c r="H1163" s="138"/>
      <c r="I1163" s="138"/>
      <c r="J1163" s="138"/>
      <c r="K1163" s="138"/>
      <c r="L1163" s="138"/>
    </row>
    <row r="1164" spans="1:12" outlineLevel="1" x14ac:dyDescent="0.2">
      <c r="A1164" s="132"/>
      <c r="B1164" s="133"/>
      <c r="C1164" s="139" t="s">
        <v>255</v>
      </c>
      <c r="D1164" s="140"/>
      <c r="E1164" s="141"/>
      <c r="F1164" s="136"/>
      <c r="G1164" s="136"/>
      <c r="H1164" s="138"/>
      <c r="I1164" s="138"/>
      <c r="J1164" s="138"/>
      <c r="K1164" s="138"/>
      <c r="L1164" s="138"/>
    </row>
    <row r="1165" spans="1:12" outlineLevel="1" x14ac:dyDescent="0.2">
      <c r="A1165" s="132"/>
      <c r="B1165" s="133"/>
      <c r="C1165" s="139" t="s">
        <v>934</v>
      </c>
      <c r="D1165" s="140"/>
      <c r="E1165" s="141">
        <v>53.795000000000002</v>
      </c>
      <c r="F1165" s="136"/>
      <c r="G1165" s="136"/>
      <c r="H1165" s="138"/>
      <c r="I1165" s="138"/>
      <c r="J1165" s="138"/>
      <c r="K1165" s="138"/>
      <c r="L1165" s="138"/>
    </row>
    <row r="1166" spans="1:12" outlineLevel="1" x14ac:dyDescent="0.2">
      <c r="A1166" s="132"/>
      <c r="B1166" s="133"/>
      <c r="C1166" s="139" t="s">
        <v>935</v>
      </c>
      <c r="D1166" s="140"/>
      <c r="E1166" s="141">
        <v>66.3</v>
      </c>
      <c r="F1166" s="136"/>
      <c r="G1166" s="136"/>
      <c r="H1166" s="138"/>
      <c r="I1166" s="138"/>
      <c r="J1166" s="138"/>
      <c r="K1166" s="138"/>
      <c r="L1166" s="138"/>
    </row>
    <row r="1167" spans="1:12" outlineLevel="1" x14ac:dyDescent="0.2">
      <c r="A1167" s="132"/>
      <c r="B1167" s="133"/>
      <c r="C1167" s="139" t="s">
        <v>409</v>
      </c>
      <c r="D1167" s="140"/>
      <c r="E1167" s="141"/>
      <c r="F1167" s="136"/>
      <c r="G1167" s="136"/>
      <c r="H1167" s="138"/>
      <c r="I1167" s="138"/>
      <c r="J1167" s="138"/>
      <c r="K1167" s="138"/>
      <c r="L1167" s="138"/>
    </row>
    <row r="1168" spans="1:12" outlineLevel="1" x14ac:dyDescent="0.2">
      <c r="A1168" s="132"/>
      <c r="B1168" s="133"/>
      <c r="C1168" s="139" t="s">
        <v>936</v>
      </c>
      <c r="D1168" s="140"/>
      <c r="E1168" s="141">
        <v>10.906000000000001</v>
      </c>
      <c r="F1168" s="136"/>
      <c r="G1168" s="136"/>
      <c r="H1168" s="138"/>
      <c r="I1168" s="138"/>
      <c r="J1168" s="138"/>
      <c r="K1168" s="138"/>
      <c r="L1168" s="138"/>
    </row>
    <row r="1169" spans="1:12" outlineLevel="1" x14ac:dyDescent="0.2">
      <c r="A1169" s="132"/>
      <c r="B1169" s="133"/>
      <c r="C1169" s="139" t="s">
        <v>937</v>
      </c>
      <c r="D1169" s="140"/>
      <c r="E1169" s="141">
        <v>34.915799999999997</v>
      </c>
      <c r="F1169" s="136"/>
      <c r="G1169" s="136"/>
      <c r="H1169" s="138"/>
      <c r="I1169" s="138"/>
      <c r="J1169" s="138"/>
      <c r="K1169" s="138"/>
      <c r="L1169" s="138"/>
    </row>
    <row r="1170" spans="1:12" outlineLevel="1" x14ac:dyDescent="0.2">
      <c r="A1170" s="132"/>
      <c r="B1170" s="133"/>
      <c r="C1170" s="139" t="s">
        <v>938</v>
      </c>
      <c r="D1170" s="140"/>
      <c r="E1170" s="141"/>
      <c r="F1170" s="136"/>
      <c r="G1170" s="136"/>
      <c r="H1170" s="138"/>
      <c r="I1170" s="138"/>
      <c r="J1170" s="138"/>
      <c r="K1170" s="138"/>
      <c r="L1170" s="138"/>
    </row>
    <row r="1171" spans="1:12" outlineLevel="1" x14ac:dyDescent="0.2">
      <c r="A1171" s="132"/>
      <c r="B1171" s="133"/>
      <c r="C1171" s="139" t="s">
        <v>939</v>
      </c>
      <c r="D1171" s="140"/>
      <c r="E1171" s="141">
        <v>7.8</v>
      </c>
      <c r="F1171" s="136"/>
      <c r="G1171" s="136"/>
      <c r="H1171" s="138"/>
      <c r="I1171" s="138"/>
      <c r="J1171" s="138"/>
      <c r="K1171" s="138"/>
      <c r="L1171" s="138"/>
    </row>
    <row r="1172" spans="1:12" outlineLevel="1" x14ac:dyDescent="0.2">
      <c r="A1172" s="132"/>
      <c r="B1172" s="133"/>
      <c r="C1172" s="139" t="s">
        <v>940</v>
      </c>
      <c r="D1172" s="140"/>
      <c r="E1172" s="141">
        <v>1.89</v>
      </c>
      <c r="F1172" s="136"/>
      <c r="G1172" s="136"/>
      <c r="H1172" s="138"/>
      <c r="I1172" s="138"/>
      <c r="J1172" s="138"/>
      <c r="K1172" s="138"/>
      <c r="L1172" s="138"/>
    </row>
    <row r="1173" spans="1:12" outlineLevel="1" x14ac:dyDescent="0.2">
      <c r="A1173" s="132"/>
      <c r="B1173" s="133"/>
      <c r="C1173" s="139" t="s">
        <v>424</v>
      </c>
      <c r="D1173" s="140"/>
      <c r="E1173" s="141"/>
      <c r="F1173" s="136"/>
      <c r="G1173" s="136"/>
      <c r="H1173" s="138"/>
      <c r="I1173" s="138"/>
      <c r="J1173" s="138"/>
      <c r="K1173" s="138"/>
      <c r="L1173" s="138"/>
    </row>
    <row r="1174" spans="1:12" outlineLevel="1" x14ac:dyDescent="0.2">
      <c r="A1174" s="132"/>
      <c r="B1174" s="133"/>
      <c r="C1174" s="139" t="s">
        <v>255</v>
      </c>
      <c r="D1174" s="140"/>
      <c r="E1174" s="141"/>
      <c r="F1174" s="136"/>
      <c r="G1174" s="136"/>
      <c r="H1174" s="138"/>
      <c r="I1174" s="138"/>
      <c r="J1174" s="138"/>
      <c r="K1174" s="138"/>
      <c r="L1174" s="138"/>
    </row>
    <row r="1175" spans="1:12" ht="22.5" outlineLevel="1" x14ac:dyDescent="0.2">
      <c r="A1175" s="132"/>
      <c r="B1175" s="133"/>
      <c r="C1175" s="139" t="s">
        <v>941</v>
      </c>
      <c r="D1175" s="140"/>
      <c r="E1175" s="141">
        <v>116.52</v>
      </c>
      <c r="F1175" s="136"/>
      <c r="G1175" s="136"/>
      <c r="H1175" s="138"/>
      <c r="I1175" s="138"/>
      <c r="J1175" s="138"/>
      <c r="K1175" s="138"/>
      <c r="L1175" s="138"/>
    </row>
    <row r="1176" spans="1:12" outlineLevel="1" x14ac:dyDescent="0.2">
      <c r="A1176" s="132"/>
      <c r="B1176" s="133"/>
      <c r="C1176" s="139" t="s">
        <v>409</v>
      </c>
      <c r="D1176" s="140"/>
      <c r="E1176" s="141"/>
      <c r="F1176" s="136"/>
      <c r="G1176" s="136"/>
      <c r="H1176" s="138"/>
      <c r="I1176" s="138"/>
      <c r="J1176" s="138"/>
      <c r="K1176" s="138"/>
      <c r="L1176" s="138"/>
    </row>
    <row r="1177" spans="1:12" outlineLevel="1" x14ac:dyDescent="0.2">
      <c r="A1177" s="132"/>
      <c r="B1177" s="133"/>
      <c r="C1177" s="139" t="s">
        <v>942</v>
      </c>
      <c r="D1177" s="140"/>
      <c r="E1177" s="141">
        <v>29.33</v>
      </c>
      <c r="F1177" s="136"/>
      <c r="G1177" s="136"/>
      <c r="H1177" s="138"/>
      <c r="I1177" s="138"/>
      <c r="J1177" s="138"/>
      <c r="K1177" s="138"/>
      <c r="L1177" s="138"/>
    </row>
    <row r="1178" spans="1:12" outlineLevel="1" x14ac:dyDescent="0.2">
      <c r="A1178" s="132"/>
      <c r="B1178" s="133"/>
      <c r="C1178" s="139" t="s">
        <v>938</v>
      </c>
      <c r="D1178" s="140"/>
      <c r="E1178" s="141"/>
      <c r="F1178" s="136"/>
      <c r="G1178" s="136"/>
      <c r="H1178" s="138"/>
      <c r="I1178" s="138"/>
      <c r="J1178" s="138"/>
      <c r="K1178" s="138"/>
      <c r="L1178" s="138"/>
    </row>
    <row r="1179" spans="1:12" outlineLevel="1" x14ac:dyDescent="0.2">
      <c r="A1179" s="132"/>
      <c r="B1179" s="133"/>
      <c r="C1179" s="139" t="s">
        <v>943</v>
      </c>
      <c r="D1179" s="140"/>
      <c r="E1179" s="141">
        <v>8.4</v>
      </c>
      <c r="F1179" s="136"/>
      <c r="G1179" s="136"/>
      <c r="H1179" s="138"/>
      <c r="I1179" s="138"/>
      <c r="J1179" s="138"/>
      <c r="K1179" s="138"/>
      <c r="L1179" s="138"/>
    </row>
    <row r="1180" spans="1:12" outlineLevel="1" x14ac:dyDescent="0.2">
      <c r="A1180" s="132"/>
      <c r="B1180" s="133"/>
      <c r="C1180" s="139" t="s">
        <v>944</v>
      </c>
      <c r="D1180" s="140"/>
      <c r="E1180" s="141">
        <v>2.2000000000000002</v>
      </c>
      <c r="F1180" s="136"/>
      <c r="G1180" s="136"/>
      <c r="H1180" s="138"/>
      <c r="I1180" s="138"/>
      <c r="J1180" s="138"/>
      <c r="K1180" s="138"/>
      <c r="L1180" s="138"/>
    </row>
    <row r="1181" spans="1:12" outlineLevel="1" x14ac:dyDescent="0.2">
      <c r="A1181" s="132"/>
      <c r="B1181" s="133"/>
      <c r="C1181" s="139" t="s">
        <v>408</v>
      </c>
      <c r="D1181" s="140"/>
      <c r="E1181" s="141"/>
      <c r="F1181" s="136"/>
      <c r="G1181" s="136"/>
      <c r="H1181" s="138"/>
      <c r="I1181" s="138"/>
      <c r="J1181" s="138"/>
      <c r="K1181" s="138"/>
      <c r="L1181" s="138"/>
    </row>
    <row r="1182" spans="1:12" outlineLevel="1" x14ac:dyDescent="0.2">
      <c r="A1182" s="132"/>
      <c r="B1182" s="133"/>
      <c r="C1182" s="139" t="s">
        <v>255</v>
      </c>
      <c r="D1182" s="140"/>
      <c r="E1182" s="141"/>
      <c r="F1182" s="136"/>
      <c r="G1182" s="136"/>
      <c r="H1182" s="138"/>
      <c r="I1182" s="138"/>
      <c r="J1182" s="138"/>
      <c r="K1182" s="138"/>
      <c r="L1182" s="138"/>
    </row>
    <row r="1183" spans="1:12" ht="22.5" outlineLevel="1" x14ac:dyDescent="0.2">
      <c r="A1183" s="132"/>
      <c r="B1183" s="133"/>
      <c r="C1183" s="139" t="s">
        <v>945</v>
      </c>
      <c r="D1183" s="140"/>
      <c r="E1183" s="141">
        <v>114.55500000000001</v>
      </c>
      <c r="F1183" s="136"/>
      <c r="G1183" s="136"/>
      <c r="H1183" s="138"/>
      <c r="I1183" s="138"/>
      <c r="J1183" s="138"/>
      <c r="K1183" s="138"/>
      <c r="L1183" s="138"/>
    </row>
    <row r="1184" spans="1:12" outlineLevel="1" x14ac:dyDescent="0.2">
      <c r="A1184" s="132"/>
      <c r="B1184" s="133"/>
      <c r="C1184" s="139" t="s">
        <v>409</v>
      </c>
      <c r="D1184" s="140"/>
      <c r="E1184" s="141"/>
      <c r="F1184" s="136"/>
      <c r="G1184" s="136"/>
      <c r="H1184" s="138"/>
      <c r="I1184" s="138"/>
      <c r="J1184" s="138"/>
      <c r="K1184" s="138"/>
      <c r="L1184" s="138"/>
    </row>
    <row r="1185" spans="1:12" outlineLevel="1" x14ac:dyDescent="0.2">
      <c r="A1185" s="132"/>
      <c r="B1185" s="133"/>
      <c r="C1185" s="139" t="s">
        <v>946</v>
      </c>
      <c r="D1185" s="140"/>
      <c r="E1185" s="141">
        <v>28.97</v>
      </c>
      <c r="F1185" s="136"/>
      <c r="G1185" s="136"/>
      <c r="H1185" s="138"/>
      <c r="I1185" s="138"/>
      <c r="J1185" s="138"/>
      <c r="K1185" s="138"/>
      <c r="L1185" s="138"/>
    </row>
    <row r="1186" spans="1:12" outlineLevel="1" x14ac:dyDescent="0.2">
      <c r="A1186" s="132"/>
      <c r="B1186" s="133"/>
      <c r="C1186" s="139" t="s">
        <v>463</v>
      </c>
      <c r="D1186" s="140"/>
      <c r="E1186" s="141"/>
      <c r="F1186" s="136"/>
      <c r="G1186" s="136"/>
      <c r="H1186" s="138"/>
      <c r="I1186" s="138"/>
      <c r="J1186" s="138"/>
      <c r="K1186" s="138"/>
      <c r="L1186" s="138"/>
    </row>
    <row r="1187" spans="1:12" outlineLevel="1" x14ac:dyDescent="0.2">
      <c r="A1187" s="132"/>
      <c r="B1187" s="133"/>
      <c r="C1187" s="139" t="s">
        <v>947</v>
      </c>
      <c r="D1187" s="140"/>
      <c r="E1187" s="141">
        <v>115.095</v>
      </c>
      <c r="F1187" s="136"/>
      <c r="G1187" s="136"/>
      <c r="H1187" s="138"/>
      <c r="I1187" s="138"/>
      <c r="J1187" s="138"/>
      <c r="K1187" s="138"/>
      <c r="L1187" s="138"/>
    </row>
    <row r="1188" spans="1:12" outlineLevel="1" x14ac:dyDescent="0.2">
      <c r="A1188" s="132"/>
      <c r="B1188" s="133"/>
      <c r="C1188" s="139" t="s">
        <v>284</v>
      </c>
      <c r="D1188" s="140"/>
      <c r="E1188" s="141"/>
      <c r="F1188" s="136"/>
      <c r="G1188" s="136"/>
      <c r="H1188" s="138"/>
      <c r="I1188" s="138"/>
      <c r="J1188" s="138"/>
      <c r="K1188" s="138"/>
      <c r="L1188" s="138"/>
    </row>
    <row r="1189" spans="1:12" outlineLevel="1" x14ac:dyDescent="0.2">
      <c r="A1189" s="132"/>
      <c r="B1189" s="133"/>
      <c r="C1189" s="139" t="s">
        <v>948</v>
      </c>
      <c r="D1189" s="140"/>
      <c r="E1189" s="141"/>
      <c r="F1189" s="136"/>
      <c r="G1189" s="136"/>
      <c r="H1189" s="138"/>
      <c r="I1189" s="138"/>
      <c r="J1189" s="138"/>
      <c r="K1189" s="138"/>
      <c r="L1189" s="138"/>
    </row>
    <row r="1190" spans="1:12" ht="22.5" outlineLevel="1" x14ac:dyDescent="0.2">
      <c r="A1190" s="132"/>
      <c r="B1190" s="133"/>
      <c r="C1190" s="139" t="s">
        <v>949</v>
      </c>
      <c r="D1190" s="140"/>
      <c r="E1190" s="141">
        <v>104.8164</v>
      </c>
      <c r="F1190" s="136"/>
      <c r="G1190" s="136"/>
      <c r="H1190" s="138"/>
      <c r="I1190" s="138"/>
      <c r="J1190" s="138"/>
      <c r="K1190" s="138"/>
      <c r="L1190" s="138"/>
    </row>
    <row r="1191" spans="1:12" ht="22.5" outlineLevel="1" x14ac:dyDescent="0.2">
      <c r="A1191" s="132"/>
      <c r="B1191" s="133"/>
      <c r="C1191" s="139" t="s">
        <v>950</v>
      </c>
      <c r="D1191" s="140"/>
      <c r="E1191" s="141">
        <v>107.95780000000001</v>
      </c>
      <c r="F1191" s="136"/>
      <c r="G1191" s="136"/>
      <c r="H1191" s="138"/>
      <c r="I1191" s="138"/>
      <c r="J1191" s="138"/>
      <c r="K1191" s="138"/>
      <c r="L1191" s="138"/>
    </row>
    <row r="1192" spans="1:12" outlineLevel="1" x14ac:dyDescent="0.2">
      <c r="A1192" s="132">
        <v>125</v>
      </c>
      <c r="B1192" s="133" t="s">
        <v>951</v>
      </c>
      <c r="C1192" s="134" t="s">
        <v>952</v>
      </c>
      <c r="D1192" s="135" t="s">
        <v>261</v>
      </c>
      <c r="E1192" s="136">
        <v>13685.941220000001</v>
      </c>
      <c r="F1192" s="1202"/>
      <c r="G1192" s="136">
        <f>ROUND(E1192*F1192,2)</f>
        <v>0</v>
      </c>
      <c r="H1192" s="138"/>
      <c r="I1192" s="138"/>
      <c r="J1192" s="138"/>
      <c r="K1192" s="138"/>
      <c r="L1192" s="138"/>
    </row>
    <row r="1193" spans="1:12" outlineLevel="1" x14ac:dyDescent="0.2">
      <c r="A1193" s="132"/>
      <c r="B1193" s="133"/>
      <c r="C1193" s="139" t="s">
        <v>953</v>
      </c>
      <c r="D1193" s="140"/>
      <c r="E1193" s="141"/>
      <c r="F1193" s="136"/>
      <c r="G1193" s="136"/>
      <c r="H1193" s="138"/>
      <c r="I1193" s="138"/>
      <c r="J1193" s="138"/>
      <c r="K1193" s="138"/>
      <c r="L1193" s="138"/>
    </row>
    <row r="1194" spans="1:12" outlineLevel="1" x14ac:dyDescent="0.2">
      <c r="A1194" s="132"/>
      <c r="B1194" s="133"/>
      <c r="C1194" s="139" t="s">
        <v>954</v>
      </c>
      <c r="D1194" s="140"/>
      <c r="E1194" s="141"/>
      <c r="F1194" s="136"/>
      <c r="G1194" s="136"/>
      <c r="H1194" s="138"/>
      <c r="I1194" s="138"/>
      <c r="J1194" s="138"/>
      <c r="K1194" s="138"/>
      <c r="L1194" s="138"/>
    </row>
    <row r="1195" spans="1:12" outlineLevel="1" x14ac:dyDescent="0.2">
      <c r="A1195" s="132"/>
      <c r="B1195" s="133"/>
      <c r="C1195" s="139" t="s">
        <v>955</v>
      </c>
      <c r="D1195" s="140"/>
      <c r="E1195" s="141">
        <v>152.142</v>
      </c>
      <c r="F1195" s="136"/>
      <c r="G1195" s="136"/>
      <c r="H1195" s="138"/>
      <c r="I1195" s="138"/>
      <c r="J1195" s="138"/>
      <c r="K1195" s="138"/>
      <c r="L1195" s="138"/>
    </row>
    <row r="1196" spans="1:12" ht="22.5" outlineLevel="1" x14ac:dyDescent="0.2">
      <c r="A1196" s="132"/>
      <c r="B1196" s="133"/>
      <c r="C1196" s="139" t="s">
        <v>956</v>
      </c>
      <c r="D1196" s="140"/>
      <c r="E1196" s="141">
        <v>1374.9982</v>
      </c>
      <c r="F1196" s="136"/>
      <c r="G1196" s="136"/>
      <c r="H1196" s="138"/>
      <c r="I1196" s="138"/>
      <c r="J1196" s="138"/>
      <c r="K1196" s="138"/>
      <c r="L1196" s="138"/>
    </row>
    <row r="1197" spans="1:12" outlineLevel="1" x14ac:dyDescent="0.2">
      <c r="A1197" s="132"/>
      <c r="B1197" s="133"/>
      <c r="C1197" s="139" t="s">
        <v>957</v>
      </c>
      <c r="D1197" s="140"/>
      <c r="E1197" s="141">
        <v>-30.831199999999999</v>
      </c>
      <c r="F1197" s="136"/>
      <c r="G1197" s="136"/>
      <c r="H1197" s="138"/>
      <c r="I1197" s="138"/>
      <c r="J1197" s="138"/>
      <c r="K1197" s="138"/>
      <c r="L1197" s="138"/>
    </row>
    <row r="1198" spans="1:12" ht="22.5" outlineLevel="1" x14ac:dyDescent="0.2">
      <c r="A1198" s="132"/>
      <c r="B1198" s="133"/>
      <c r="C1198" s="139" t="s">
        <v>958</v>
      </c>
      <c r="D1198" s="140"/>
      <c r="E1198" s="141">
        <v>1331.97</v>
      </c>
      <c r="F1198" s="136"/>
      <c r="G1198" s="136"/>
      <c r="H1198" s="138"/>
      <c r="I1198" s="138"/>
      <c r="J1198" s="138"/>
      <c r="K1198" s="138"/>
      <c r="L1198" s="138"/>
    </row>
    <row r="1199" spans="1:12" outlineLevel="1" x14ac:dyDescent="0.2">
      <c r="A1199" s="132"/>
      <c r="B1199" s="133"/>
      <c r="C1199" s="139" t="s">
        <v>959</v>
      </c>
      <c r="D1199" s="140"/>
      <c r="E1199" s="141">
        <v>-32.221400000000003</v>
      </c>
      <c r="F1199" s="136"/>
      <c r="G1199" s="136"/>
      <c r="H1199" s="138"/>
      <c r="I1199" s="138"/>
      <c r="J1199" s="138"/>
      <c r="K1199" s="138"/>
      <c r="L1199" s="138"/>
    </row>
    <row r="1200" spans="1:12" ht="22.5" outlineLevel="1" x14ac:dyDescent="0.2">
      <c r="A1200" s="132"/>
      <c r="B1200" s="133"/>
      <c r="C1200" s="139" t="s">
        <v>960</v>
      </c>
      <c r="D1200" s="140"/>
      <c r="E1200" s="141">
        <v>9796.56</v>
      </c>
      <c r="F1200" s="136"/>
      <c r="G1200" s="136"/>
      <c r="H1200" s="138"/>
      <c r="I1200" s="138"/>
      <c r="J1200" s="138"/>
      <c r="K1200" s="138"/>
      <c r="L1200" s="138"/>
    </row>
    <row r="1201" spans="1:12" outlineLevel="1" x14ac:dyDescent="0.2">
      <c r="A1201" s="132"/>
      <c r="B1201" s="133"/>
      <c r="C1201" s="139" t="s">
        <v>284</v>
      </c>
      <c r="D1201" s="140"/>
      <c r="E1201" s="141"/>
      <c r="F1201" s="136"/>
      <c r="G1201" s="136"/>
      <c r="H1201" s="138"/>
      <c r="I1201" s="138"/>
      <c r="J1201" s="138"/>
      <c r="K1201" s="138"/>
      <c r="L1201" s="138"/>
    </row>
    <row r="1202" spans="1:12" outlineLevel="1" x14ac:dyDescent="0.2">
      <c r="A1202" s="132"/>
      <c r="B1202" s="133"/>
      <c r="C1202" s="139" t="s">
        <v>961</v>
      </c>
      <c r="D1202" s="140"/>
      <c r="E1202" s="141">
        <v>686.4325</v>
      </c>
      <c r="F1202" s="136"/>
      <c r="G1202" s="136"/>
      <c r="H1202" s="138"/>
      <c r="I1202" s="138"/>
      <c r="J1202" s="138"/>
      <c r="K1202" s="138"/>
      <c r="L1202" s="138"/>
    </row>
    <row r="1203" spans="1:12" outlineLevel="1" x14ac:dyDescent="0.2">
      <c r="A1203" s="132"/>
      <c r="B1203" s="133"/>
      <c r="C1203" s="139" t="s">
        <v>284</v>
      </c>
      <c r="D1203" s="140"/>
      <c r="E1203" s="141"/>
      <c r="F1203" s="136"/>
      <c r="G1203" s="136"/>
      <c r="H1203" s="138"/>
      <c r="I1203" s="138"/>
      <c r="J1203" s="138"/>
      <c r="K1203" s="138"/>
      <c r="L1203" s="138"/>
    </row>
    <row r="1204" spans="1:12" outlineLevel="1" x14ac:dyDescent="0.2">
      <c r="A1204" s="132"/>
      <c r="B1204" s="133"/>
      <c r="C1204" s="139" t="s">
        <v>962</v>
      </c>
      <c r="D1204" s="140"/>
      <c r="E1204" s="141"/>
      <c r="F1204" s="136"/>
      <c r="G1204" s="136"/>
      <c r="H1204" s="138"/>
      <c r="I1204" s="138"/>
      <c r="J1204" s="138"/>
      <c r="K1204" s="138"/>
      <c r="L1204" s="138"/>
    </row>
    <row r="1205" spans="1:12" outlineLevel="1" x14ac:dyDescent="0.2">
      <c r="A1205" s="132"/>
      <c r="B1205" s="133"/>
      <c r="C1205" s="139" t="s">
        <v>395</v>
      </c>
      <c r="D1205" s="140"/>
      <c r="E1205" s="141"/>
      <c r="F1205" s="136"/>
      <c r="G1205" s="136"/>
      <c r="H1205" s="138"/>
      <c r="I1205" s="138"/>
      <c r="J1205" s="138"/>
      <c r="K1205" s="138"/>
      <c r="L1205" s="138"/>
    </row>
    <row r="1206" spans="1:12" outlineLevel="1" x14ac:dyDescent="0.2">
      <c r="A1206" s="132"/>
      <c r="B1206" s="133"/>
      <c r="C1206" s="139" t="s">
        <v>399</v>
      </c>
      <c r="D1206" s="140"/>
      <c r="E1206" s="141">
        <v>18.551120000000001</v>
      </c>
      <c r="F1206" s="136"/>
      <c r="G1206" s="136"/>
      <c r="H1206" s="138"/>
      <c r="I1206" s="138"/>
      <c r="J1206" s="138"/>
      <c r="K1206" s="138"/>
      <c r="L1206" s="138"/>
    </row>
    <row r="1207" spans="1:12" outlineLevel="1" x14ac:dyDescent="0.2">
      <c r="A1207" s="132"/>
      <c r="B1207" s="133"/>
      <c r="C1207" s="139" t="s">
        <v>284</v>
      </c>
      <c r="D1207" s="140"/>
      <c r="E1207" s="141"/>
      <c r="F1207" s="136"/>
      <c r="G1207" s="136"/>
      <c r="H1207" s="138"/>
      <c r="I1207" s="138"/>
      <c r="J1207" s="138"/>
      <c r="K1207" s="138"/>
      <c r="L1207" s="138"/>
    </row>
    <row r="1208" spans="1:12" outlineLevel="1" x14ac:dyDescent="0.2">
      <c r="A1208" s="132"/>
      <c r="B1208" s="133"/>
      <c r="C1208" s="139" t="s">
        <v>963</v>
      </c>
      <c r="D1208" s="140"/>
      <c r="E1208" s="141"/>
      <c r="F1208" s="136"/>
      <c r="G1208" s="136"/>
      <c r="H1208" s="138"/>
      <c r="I1208" s="138"/>
      <c r="J1208" s="138"/>
      <c r="K1208" s="138"/>
      <c r="L1208" s="138"/>
    </row>
    <row r="1209" spans="1:12" outlineLevel="1" x14ac:dyDescent="0.2">
      <c r="A1209" s="132"/>
      <c r="B1209" s="133"/>
      <c r="C1209" s="139" t="s">
        <v>964</v>
      </c>
      <c r="D1209" s="140"/>
      <c r="E1209" s="141"/>
      <c r="F1209" s="136"/>
      <c r="G1209" s="136"/>
      <c r="H1209" s="138"/>
      <c r="I1209" s="138"/>
      <c r="J1209" s="138"/>
      <c r="K1209" s="138"/>
      <c r="L1209" s="138"/>
    </row>
    <row r="1210" spans="1:12" outlineLevel="1" x14ac:dyDescent="0.2">
      <c r="A1210" s="132"/>
      <c r="B1210" s="133"/>
      <c r="C1210" s="139" t="s">
        <v>965</v>
      </c>
      <c r="D1210" s="140"/>
      <c r="E1210" s="141">
        <v>52.71</v>
      </c>
      <c r="F1210" s="136"/>
      <c r="G1210" s="136"/>
      <c r="H1210" s="138"/>
      <c r="I1210" s="138"/>
      <c r="J1210" s="138"/>
      <c r="K1210" s="138"/>
      <c r="L1210" s="138"/>
    </row>
    <row r="1211" spans="1:12" outlineLevel="1" x14ac:dyDescent="0.2">
      <c r="A1211" s="132"/>
      <c r="B1211" s="133"/>
      <c r="C1211" s="139" t="s">
        <v>966</v>
      </c>
      <c r="D1211" s="140"/>
      <c r="E1211" s="141">
        <v>142.6</v>
      </c>
      <c r="F1211" s="136"/>
      <c r="G1211" s="136"/>
      <c r="H1211" s="138"/>
      <c r="I1211" s="138"/>
      <c r="J1211" s="138"/>
      <c r="K1211" s="138"/>
      <c r="L1211" s="138"/>
    </row>
    <row r="1212" spans="1:12" outlineLevel="1" x14ac:dyDescent="0.2">
      <c r="A1212" s="132"/>
      <c r="B1212" s="133"/>
      <c r="C1212" s="139" t="s">
        <v>424</v>
      </c>
      <c r="D1212" s="140"/>
      <c r="E1212" s="141"/>
      <c r="F1212" s="136"/>
      <c r="G1212" s="136"/>
      <c r="H1212" s="138"/>
      <c r="I1212" s="138"/>
      <c r="J1212" s="138"/>
      <c r="K1212" s="138"/>
      <c r="L1212" s="138"/>
    </row>
    <row r="1213" spans="1:12" outlineLevel="1" x14ac:dyDescent="0.2">
      <c r="A1213" s="132"/>
      <c r="B1213" s="133"/>
      <c r="C1213" s="139" t="s">
        <v>967</v>
      </c>
      <c r="D1213" s="140"/>
      <c r="E1213" s="141">
        <v>123.65</v>
      </c>
      <c r="F1213" s="136"/>
      <c r="G1213" s="136"/>
      <c r="H1213" s="138"/>
      <c r="I1213" s="138"/>
      <c r="J1213" s="138"/>
      <c r="K1213" s="138"/>
      <c r="L1213" s="138"/>
    </row>
    <row r="1214" spans="1:12" outlineLevel="1" x14ac:dyDescent="0.2">
      <c r="A1214" s="132"/>
      <c r="B1214" s="133"/>
      <c r="C1214" s="139" t="s">
        <v>284</v>
      </c>
      <c r="D1214" s="140"/>
      <c r="E1214" s="141"/>
      <c r="F1214" s="136"/>
      <c r="G1214" s="136"/>
      <c r="H1214" s="138"/>
      <c r="I1214" s="138"/>
      <c r="J1214" s="138"/>
      <c r="K1214" s="138"/>
      <c r="L1214" s="138"/>
    </row>
    <row r="1215" spans="1:12" outlineLevel="1" x14ac:dyDescent="0.2">
      <c r="A1215" s="132"/>
      <c r="B1215" s="133"/>
      <c r="C1215" s="139" t="s">
        <v>968</v>
      </c>
      <c r="D1215" s="140"/>
      <c r="E1215" s="141"/>
      <c r="F1215" s="136"/>
      <c r="G1215" s="136"/>
      <c r="H1215" s="138"/>
      <c r="I1215" s="138"/>
      <c r="J1215" s="138"/>
      <c r="K1215" s="138"/>
      <c r="L1215" s="138"/>
    </row>
    <row r="1216" spans="1:12" outlineLevel="1" x14ac:dyDescent="0.2">
      <c r="A1216" s="132"/>
      <c r="B1216" s="133"/>
      <c r="C1216" s="139" t="s">
        <v>395</v>
      </c>
      <c r="D1216" s="140"/>
      <c r="E1216" s="141"/>
      <c r="F1216" s="136"/>
      <c r="G1216" s="136"/>
      <c r="H1216" s="138"/>
      <c r="I1216" s="138"/>
      <c r="J1216" s="138"/>
      <c r="K1216" s="138"/>
      <c r="L1216" s="138"/>
    </row>
    <row r="1217" spans="1:12" outlineLevel="1" x14ac:dyDescent="0.2">
      <c r="A1217" s="132"/>
      <c r="B1217" s="133"/>
      <c r="C1217" s="139" t="s">
        <v>906</v>
      </c>
      <c r="D1217" s="140"/>
      <c r="E1217" s="141">
        <v>36.14</v>
      </c>
      <c r="F1217" s="136"/>
      <c r="G1217" s="136"/>
      <c r="H1217" s="138"/>
      <c r="I1217" s="138"/>
      <c r="J1217" s="138"/>
      <c r="K1217" s="138"/>
      <c r="L1217" s="138"/>
    </row>
    <row r="1218" spans="1:12" outlineLevel="1" x14ac:dyDescent="0.2">
      <c r="A1218" s="132"/>
      <c r="B1218" s="133"/>
      <c r="C1218" s="139" t="s">
        <v>335</v>
      </c>
      <c r="D1218" s="140"/>
      <c r="E1218" s="141"/>
      <c r="F1218" s="136"/>
      <c r="G1218" s="136"/>
      <c r="H1218" s="138"/>
      <c r="I1218" s="138"/>
      <c r="J1218" s="138"/>
      <c r="K1218" s="138"/>
      <c r="L1218" s="138"/>
    </row>
    <row r="1219" spans="1:12" outlineLevel="1" x14ac:dyDescent="0.2">
      <c r="A1219" s="132"/>
      <c r="B1219" s="133"/>
      <c r="C1219" s="139" t="s">
        <v>907</v>
      </c>
      <c r="D1219" s="140"/>
      <c r="E1219" s="141">
        <v>33.24</v>
      </c>
      <c r="F1219" s="136"/>
      <c r="G1219" s="136"/>
      <c r="H1219" s="138"/>
      <c r="I1219" s="138"/>
      <c r="J1219" s="138"/>
      <c r="K1219" s="138"/>
      <c r="L1219" s="138"/>
    </row>
    <row r="1220" spans="1:12" ht="22.5" outlineLevel="1" x14ac:dyDescent="0.2">
      <c r="A1220" s="132">
        <v>126</v>
      </c>
      <c r="B1220" s="133" t="s">
        <v>969</v>
      </c>
      <c r="C1220" s="134" t="s">
        <v>970</v>
      </c>
      <c r="D1220" s="135" t="s">
        <v>261</v>
      </c>
      <c r="E1220" s="136">
        <v>746</v>
      </c>
      <c r="F1220" s="1202"/>
      <c r="G1220" s="136">
        <f>ROUND(E1220*F1220,2)</f>
        <v>0</v>
      </c>
      <c r="H1220" s="138"/>
      <c r="I1220" s="138"/>
      <c r="J1220" s="138"/>
      <c r="K1220" s="138"/>
      <c r="L1220" s="138"/>
    </row>
    <row r="1221" spans="1:12" outlineLevel="1" x14ac:dyDescent="0.2">
      <c r="A1221" s="132"/>
      <c r="B1221" s="133"/>
      <c r="C1221" s="139" t="s">
        <v>971</v>
      </c>
      <c r="D1221" s="140"/>
      <c r="E1221" s="141"/>
      <c r="F1221" s="136"/>
      <c r="G1221" s="136"/>
      <c r="H1221" s="138"/>
      <c r="I1221" s="138"/>
      <c r="J1221" s="138"/>
      <c r="K1221" s="138"/>
      <c r="L1221" s="138"/>
    </row>
    <row r="1222" spans="1:12" outlineLevel="1" x14ac:dyDescent="0.2">
      <c r="A1222" s="132"/>
      <c r="B1222" s="133"/>
      <c r="C1222" s="139" t="s">
        <v>972</v>
      </c>
      <c r="D1222" s="140"/>
      <c r="E1222" s="141">
        <v>5</v>
      </c>
      <c r="F1222" s="136"/>
      <c r="G1222" s="136"/>
      <c r="H1222" s="138"/>
      <c r="I1222" s="138"/>
      <c r="J1222" s="138"/>
      <c r="K1222" s="138"/>
      <c r="L1222" s="138"/>
    </row>
    <row r="1223" spans="1:12" outlineLevel="1" x14ac:dyDescent="0.2">
      <c r="A1223" s="132"/>
      <c r="B1223" s="133"/>
      <c r="C1223" s="139" t="s">
        <v>973</v>
      </c>
      <c r="D1223" s="140"/>
      <c r="E1223" s="141">
        <v>95</v>
      </c>
      <c r="F1223" s="136"/>
      <c r="G1223" s="136"/>
      <c r="H1223" s="138"/>
      <c r="I1223" s="138"/>
      <c r="J1223" s="138"/>
      <c r="K1223" s="138"/>
      <c r="L1223" s="138"/>
    </row>
    <row r="1224" spans="1:12" outlineLevel="1" x14ac:dyDescent="0.2">
      <c r="A1224" s="132"/>
      <c r="B1224" s="133"/>
      <c r="C1224" s="139" t="s">
        <v>974</v>
      </c>
      <c r="D1224" s="140"/>
      <c r="E1224" s="141">
        <v>105</v>
      </c>
      <c r="F1224" s="136"/>
      <c r="G1224" s="136"/>
      <c r="H1224" s="138"/>
      <c r="I1224" s="138"/>
      <c r="J1224" s="138"/>
      <c r="K1224" s="138"/>
      <c r="L1224" s="138"/>
    </row>
    <row r="1225" spans="1:12" outlineLevel="1" x14ac:dyDescent="0.2">
      <c r="A1225" s="132"/>
      <c r="B1225" s="133"/>
      <c r="C1225" s="139" t="s">
        <v>975</v>
      </c>
      <c r="D1225" s="140"/>
      <c r="E1225" s="141">
        <v>105</v>
      </c>
      <c r="F1225" s="136"/>
      <c r="G1225" s="136"/>
      <c r="H1225" s="138"/>
      <c r="I1225" s="138"/>
      <c r="J1225" s="138"/>
      <c r="K1225" s="138"/>
      <c r="L1225" s="138"/>
    </row>
    <row r="1226" spans="1:12" outlineLevel="1" x14ac:dyDescent="0.2">
      <c r="A1226" s="132"/>
      <c r="B1226" s="133"/>
      <c r="C1226" s="139" t="s">
        <v>976</v>
      </c>
      <c r="D1226" s="140"/>
      <c r="E1226" s="141"/>
      <c r="F1226" s="136"/>
      <c r="G1226" s="136"/>
      <c r="H1226" s="138"/>
      <c r="I1226" s="138"/>
      <c r="J1226" s="138"/>
      <c r="K1226" s="138"/>
      <c r="L1226" s="138"/>
    </row>
    <row r="1227" spans="1:12" outlineLevel="1" x14ac:dyDescent="0.2">
      <c r="A1227" s="132"/>
      <c r="B1227" s="133"/>
      <c r="C1227" s="139" t="s">
        <v>972</v>
      </c>
      <c r="D1227" s="140"/>
      <c r="E1227" s="141">
        <v>5</v>
      </c>
      <c r="F1227" s="136"/>
      <c r="G1227" s="136"/>
      <c r="H1227" s="138"/>
      <c r="I1227" s="138"/>
      <c r="J1227" s="138"/>
      <c r="K1227" s="138"/>
      <c r="L1227" s="138"/>
    </row>
    <row r="1228" spans="1:12" outlineLevel="1" x14ac:dyDescent="0.2">
      <c r="A1228" s="132"/>
      <c r="B1228" s="133"/>
      <c r="C1228" s="139" t="s">
        <v>977</v>
      </c>
      <c r="D1228" s="140"/>
      <c r="E1228" s="141">
        <v>115</v>
      </c>
      <c r="F1228" s="136"/>
      <c r="G1228" s="136"/>
      <c r="H1228" s="138"/>
      <c r="I1228" s="138"/>
      <c r="J1228" s="138"/>
      <c r="K1228" s="138"/>
      <c r="L1228" s="138"/>
    </row>
    <row r="1229" spans="1:12" outlineLevel="1" x14ac:dyDescent="0.2">
      <c r="A1229" s="132"/>
      <c r="B1229" s="133"/>
      <c r="C1229" s="139" t="s">
        <v>978</v>
      </c>
      <c r="D1229" s="140"/>
      <c r="E1229" s="141">
        <v>158</v>
      </c>
      <c r="F1229" s="136"/>
      <c r="G1229" s="136"/>
      <c r="H1229" s="138"/>
      <c r="I1229" s="138"/>
      <c r="J1229" s="138"/>
      <c r="K1229" s="138"/>
      <c r="L1229" s="138"/>
    </row>
    <row r="1230" spans="1:12" outlineLevel="1" x14ac:dyDescent="0.2">
      <c r="A1230" s="132"/>
      <c r="B1230" s="133"/>
      <c r="C1230" s="139" t="s">
        <v>979</v>
      </c>
      <c r="D1230" s="140"/>
      <c r="E1230" s="141">
        <v>158</v>
      </c>
      <c r="F1230" s="136"/>
      <c r="G1230" s="136"/>
      <c r="H1230" s="138"/>
      <c r="I1230" s="138"/>
      <c r="J1230" s="138"/>
      <c r="K1230" s="138"/>
      <c r="L1230" s="138"/>
    </row>
    <row r="1231" spans="1:12" outlineLevel="1" x14ac:dyDescent="0.2">
      <c r="A1231" s="132">
        <v>127</v>
      </c>
      <c r="B1231" s="133" t="s">
        <v>980</v>
      </c>
      <c r="C1231" s="134" t="s">
        <v>981</v>
      </c>
      <c r="D1231" s="135" t="s">
        <v>383</v>
      </c>
      <c r="E1231" s="136">
        <v>1542.37</v>
      </c>
      <c r="F1231" s="1202"/>
      <c r="G1231" s="136">
        <f>ROUND(E1231*F1231,2)</f>
        <v>0</v>
      </c>
      <c r="H1231" s="138"/>
      <c r="I1231" s="138"/>
      <c r="J1231" s="138"/>
      <c r="K1231" s="138"/>
      <c r="L1231" s="138"/>
    </row>
    <row r="1232" spans="1:12" outlineLevel="1" x14ac:dyDescent="0.2">
      <c r="A1232" s="132"/>
      <c r="B1232" s="133"/>
      <c r="C1232" s="139" t="s">
        <v>933</v>
      </c>
      <c r="D1232" s="140"/>
      <c r="E1232" s="141"/>
      <c r="F1232" s="136"/>
      <c r="G1232" s="136"/>
      <c r="H1232" s="138"/>
      <c r="I1232" s="138"/>
      <c r="J1232" s="138"/>
      <c r="K1232" s="138"/>
      <c r="L1232" s="138"/>
    </row>
    <row r="1233" spans="1:12" outlineLevel="1" x14ac:dyDescent="0.2">
      <c r="A1233" s="132"/>
      <c r="B1233" s="133"/>
      <c r="C1233" s="139" t="s">
        <v>414</v>
      </c>
      <c r="D1233" s="140"/>
      <c r="E1233" s="141"/>
      <c r="F1233" s="136"/>
      <c r="G1233" s="136"/>
      <c r="H1233" s="138"/>
      <c r="I1233" s="138"/>
      <c r="J1233" s="138"/>
      <c r="K1233" s="138"/>
      <c r="L1233" s="138"/>
    </row>
    <row r="1234" spans="1:12" outlineLevel="1" x14ac:dyDescent="0.2">
      <c r="A1234" s="132"/>
      <c r="B1234" s="133"/>
      <c r="C1234" s="139" t="s">
        <v>255</v>
      </c>
      <c r="D1234" s="140"/>
      <c r="E1234" s="141"/>
      <c r="F1234" s="136"/>
      <c r="G1234" s="136"/>
      <c r="H1234" s="138"/>
      <c r="I1234" s="138"/>
      <c r="J1234" s="138"/>
      <c r="K1234" s="138"/>
      <c r="L1234" s="138"/>
    </row>
    <row r="1235" spans="1:12" ht="22.5" outlineLevel="1" x14ac:dyDescent="0.2">
      <c r="A1235" s="132"/>
      <c r="B1235" s="133"/>
      <c r="C1235" s="139" t="s">
        <v>982</v>
      </c>
      <c r="D1235" s="140"/>
      <c r="E1235" s="141">
        <v>116.1</v>
      </c>
      <c r="F1235" s="136"/>
      <c r="G1235" s="136"/>
      <c r="H1235" s="138"/>
      <c r="I1235" s="138"/>
      <c r="J1235" s="138"/>
      <c r="K1235" s="138"/>
      <c r="L1235" s="138"/>
    </row>
    <row r="1236" spans="1:12" outlineLevel="1" x14ac:dyDescent="0.2">
      <c r="A1236" s="132"/>
      <c r="B1236" s="133"/>
      <c r="C1236" s="139" t="s">
        <v>983</v>
      </c>
      <c r="D1236" s="140"/>
      <c r="E1236" s="141">
        <v>76.099999999999994</v>
      </c>
      <c r="F1236" s="136"/>
      <c r="G1236" s="136"/>
      <c r="H1236" s="138"/>
      <c r="I1236" s="138"/>
      <c r="J1236" s="138"/>
      <c r="K1236" s="138"/>
      <c r="L1236" s="138"/>
    </row>
    <row r="1237" spans="1:12" outlineLevel="1" x14ac:dyDescent="0.2">
      <c r="A1237" s="132"/>
      <c r="B1237" s="133"/>
      <c r="C1237" s="139" t="s">
        <v>409</v>
      </c>
      <c r="D1237" s="140"/>
      <c r="E1237" s="141"/>
      <c r="F1237" s="136"/>
      <c r="G1237" s="136"/>
      <c r="H1237" s="138"/>
      <c r="I1237" s="138"/>
      <c r="J1237" s="138"/>
      <c r="K1237" s="138"/>
      <c r="L1237" s="138"/>
    </row>
    <row r="1238" spans="1:12" outlineLevel="1" x14ac:dyDescent="0.2">
      <c r="A1238" s="132"/>
      <c r="B1238" s="133"/>
      <c r="C1238" s="139" t="s">
        <v>984</v>
      </c>
      <c r="D1238" s="140"/>
      <c r="E1238" s="141">
        <v>24.26</v>
      </c>
      <c r="F1238" s="136"/>
      <c r="G1238" s="136"/>
      <c r="H1238" s="138"/>
      <c r="I1238" s="138"/>
      <c r="J1238" s="138"/>
      <c r="K1238" s="138"/>
      <c r="L1238" s="138"/>
    </row>
    <row r="1239" spans="1:12" outlineLevel="1" x14ac:dyDescent="0.2">
      <c r="A1239" s="132"/>
      <c r="B1239" s="133"/>
      <c r="C1239" s="139" t="s">
        <v>985</v>
      </c>
      <c r="D1239" s="140"/>
      <c r="E1239" s="141">
        <v>33.97</v>
      </c>
      <c r="F1239" s="136"/>
      <c r="G1239" s="136"/>
      <c r="H1239" s="138"/>
      <c r="I1239" s="138"/>
      <c r="J1239" s="138"/>
      <c r="K1239" s="138"/>
      <c r="L1239" s="138"/>
    </row>
    <row r="1240" spans="1:12" outlineLevel="1" x14ac:dyDescent="0.2">
      <c r="A1240" s="132"/>
      <c r="B1240" s="133"/>
      <c r="C1240" s="139" t="s">
        <v>938</v>
      </c>
      <c r="D1240" s="140"/>
      <c r="E1240" s="141"/>
      <c r="F1240" s="136"/>
      <c r="G1240" s="136"/>
      <c r="H1240" s="138"/>
      <c r="I1240" s="138"/>
      <c r="J1240" s="138"/>
      <c r="K1240" s="138"/>
      <c r="L1240" s="138"/>
    </row>
    <row r="1241" spans="1:12" outlineLevel="1" x14ac:dyDescent="0.2">
      <c r="A1241" s="132"/>
      <c r="B1241" s="133"/>
      <c r="C1241" s="139" t="s">
        <v>986</v>
      </c>
      <c r="D1241" s="140"/>
      <c r="E1241" s="141">
        <v>11.8</v>
      </c>
      <c r="F1241" s="136"/>
      <c r="G1241" s="136"/>
      <c r="H1241" s="138"/>
      <c r="I1241" s="138"/>
      <c r="J1241" s="138"/>
      <c r="K1241" s="138"/>
      <c r="L1241" s="138"/>
    </row>
    <row r="1242" spans="1:12" outlineLevel="1" x14ac:dyDescent="0.2">
      <c r="A1242" s="132"/>
      <c r="B1242" s="133"/>
      <c r="C1242" s="139" t="s">
        <v>987</v>
      </c>
      <c r="D1242" s="140"/>
      <c r="E1242" s="141">
        <v>5.0999999999999996</v>
      </c>
      <c r="F1242" s="136"/>
      <c r="G1242" s="136"/>
      <c r="H1242" s="138"/>
      <c r="I1242" s="138"/>
      <c r="J1242" s="138"/>
      <c r="K1242" s="138"/>
      <c r="L1242" s="138"/>
    </row>
    <row r="1243" spans="1:12" outlineLevel="1" x14ac:dyDescent="0.2">
      <c r="A1243" s="132"/>
      <c r="B1243" s="133"/>
      <c r="C1243" s="139" t="s">
        <v>424</v>
      </c>
      <c r="D1243" s="140"/>
      <c r="E1243" s="141"/>
      <c r="F1243" s="136"/>
      <c r="G1243" s="136"/>
      <c r="H1243" s="138"/>
      <c r="I1243" s="138"/>
      <c r="J1243" s="138"/>
      <c r="K1243" s="138"/>
      <c r="L1243" s="138"/>
    </row>
    <row r="1244" spans="1:12" outlineLevel="1" x14ac:dyDescent="0.2">
      <c r="A1244" s="132"/>
      <c r="B1244" s="133"/>
      <c r="C1244" s="139" t="s">
        <v>255</v>
      </c>
      <c r="D1244" s="140"/>
      <c r="E1244" s="141"/>
      <c r="F1244" s="136"/>
      <c r="G1244" s="136"/>
      <c r="H1244" s="138"/>
      <c r="I1244" s="138"/>
      <c r="J1244" s="138"/>
      <c r="K1244" s="138"/>
      <c r="L1244" s="138"/>
    </row>
    <row r="1245" spans="1:12" ht="22.5" outlineLevel="1" x14ac:dyDescent="0.2">
      <c r="A1245" s="132"/>
      <c r="B1245" s="133"/>
      <c r="C1245" s="139" t="s">
        <v>988</v>
      </c>
      <c r="D1245" s="140"/>
      <c r="E1245" s="141">
        <v>206.6</v>
      </c>
      <c r="F1245" s="136"/>
      <c r="G1245" s="136"/>
      <c r="H1245" s="138"/>
      <c r="I1245" s="138"/>
      <c r="J1245" s="138"/>
      <c r="K1245" s="138"/>
      <c r="L1245" s="138"/>
    </row>
    <row r="1246" spans="1:12" outlineLevel="1" x14ac:dyDescent="0.2">
      <c r="A1246" s="132"/>
      <c r="B1246" s="133"/>
      <c r="C1246" s="139" t="s">
        <v>409</v>
      </c>
      <c r="D1246" s="140"/>
      <c r="E1246" s="141"/>
      <c r="F1246" s="136"/>
      <c r="G1246" s="136"/>
      <c r="H1246" s="138"/>
      <c r="I1246" s="138"/>
      <c r="J1246" s="138"/>
      <c r="K1246" s="138"/>
      <c r="L1246" s="138"/>
    </row>
    <row r="1247" spans="1:12" outlineLevel="1" x14ac:dyDescent="0.2">
      <c r="A1247" s="132"/>
      <c r="B1247" s="133"/>
      <c r="C1247" s="139" t="s">
        <v>989</v>
      </c>
      <c r="D1247" s="140"/>
      <c r="E1247" s="141">
        <v>58.2</v>
      </c>
      <c r="F1247" s="136"/>
      <c r="G1247" s="136"/>
      <c r="H1247" s="138"/>
      <c r="I1247" s="138"/>
      <c r="J1247" s="138"/>
      <c r="K1247" s="138"/>
      <c r="L1247" s="138"/>
    </row>
    <row r="1248" spans="1:12" outlineLevel="1" x14ac:dyDescent="0.2">
      <c r="A1248" s="132"/>
      <c r="B1248" s="133"/>
      <c r="C1248" s="139" t="s">
        <v>938</v>
      </c>
      <c r="D1248" s="140"/>
      <c r="E1248" s="141"/>
      <c r="F1248" s="136"/>
      <c r="G1248" s="136"/>
      <c r="H1248" s="138"/>
      <c r="I1248" s="138"/>
      <c r="J1248" s="138"/>
      <c r="K1248" s="138"/>
      <c r="L1248" s="138"/>
    </row>
    <row r="1249" spans="1:12" outlineLevel="1" x14ac:dyDescent="0.2">
      <c r="A1249" s="132"/>
      <c r="B1249" s="133"/>
      <c r="C1249" s="139" t="s">
        <v>990</v>
      </c>
      <c r="D1249" s="140"/>
      <c r="E1249" s="141">
        <v>12.4</v>
      </c>
      <c r="F1249" s="136"/>
      <c r="G1249" s="136"/>
      <c r="H1249" s="138"/>
      <c r="I1249" s="138"/>
      <c r="J1249" s="138"/>
      <c r="K1249" s="138"/>
      <c r="L1249" s="138"/>
    </row>
    <row r="1250" spans="1:12" outlineLevel="1" x14ac:dyDescent="0.2">
      <c r="A1250" s="132"/>
      <c r="B1250" s="133"/>
      <c r="C1250" s="139" t="s">
        <v>991</v>
      </c>
      <c r="D1250" s="140"/>
      <c r="E1250" s="141">
        <v>5.4</v>
      </c>
      <c r="F1250" s="136"/>
      <c r="G1250" s="136"/>
      <c r="H1250" s="138"/>
      <c r="I1250" s="138"/>
      <c r="J1250" s="138"/>
      <c r="K1250" s="138"/>
      <c r="L1250" s="138"/>
    </row>
    <row r="1251" spans="1:12" outlineLevel="1" x14ac:dyDescent="0.2">
      <c r="A1251" s="132"/>
      <c r="B1251" s="133"/>
      <c r="C1251" s="139" t="s">
        <v>408</v>
      </c>
      <c r="D1251" s="140"/>
      <c r="E1251" s="141"/>
      <c r="F1251" s="136"/>
      <c r="G1251" s="136"/>
      <c r="H1251" s="138"/>
      <c r="I1251" s="138"/>
      <c r="J1251" s="138"/>
      <c r="K1251" s="138"/>
      <c r="L1251" s="138"/>
    </row>
    <row r="1252" spans="1:12" outlineLevel="1" x14ac:dyDescent="0.2">
      <c r="A1252" s="132"/>
      <c r="B1252" s="133"/>
      <c r="C1252" s="139" t="s">
        <v>255</v>
      </c>
      <c r="D1252" s="140"/>
      <c r="E1252" s="141"/>
      <c r="F1252" s="136"/>
      <c r="G1252" s="136"/>
      <c r="H1252" s="138"/>
      <c r="I1252" s="138"/>
      <c r="J1252" s="138"/>
      <c r="K1252" s="138"/>
      <c r="L1252" s="138"/>
    </row>
    <row r="1253" spans="1:12" ht="22.5" outlineLevel="1" x14ac:dyDescent="0.2">
      <c r="A1253" s="132"/>
      <c r="B1253" s="133"/>
      <c r="C1253" s="139" t="s">
        <v>992</v>
      </c>
      <c r="D1253" s="140"/>
      <c r="E1253" s="141">
        <v>205.7</v>
      </c>
      <c r="F1253" s="136"/>
      <c r="G1253" s="136"/>
      <c r="H1253" s="138"/>
      <c r="I1253" s="138"/>
      <c r="J1253" s="138"/>
      <c r="K1253" s="138"/>
      <c r="L1253" s="138"/>
    </row>
    <row r="1254" spans="1:12" outlineLevel="1" x14ac:dyDescent="0.2">
      <c r="A1254" s="132"/>
      <c r="B1254" s="133"/>
      <c r="C1254" s="139" t="s">
        <v>409</v>
      </c>
      <c r="D1254" s="140"/>
      <c r="E1254" s="141"/>
      <c r="F1254" s="136"/>
      <c r="G1254" s="136"/>
      <c r="H1254" s="138"/>
      <c r="I1254" s="138"/>
      <c r="J1254" s="138"/>
      <c r="K1254" s="138"/>
      <c r="L1254" s="138"/>
    </row>
    <row r="1255" spans="1:12" outlineLevel="1" x14ac:dyDescent="0.2">
      <c r="A1255" s="132"/>
      <c r="B1255" s="133"/>
      <c r="C1255" s="139" t="s">
        <v>993</v>
      </c>
      <c r="D1255" s="140"/>
      <c r="E1255" s="141">
        <v>57.84</v>
      </c>
      <c r="F1255" s="136"/>
      <c r="G1255" s="136"/>
      <c r="H1255" s="138"/>
      <c r="I1255" s="138"/>
      <c r="J1255" s="138"/>
      <c r="K1255" s="138"/>
      <c r="L1255" s="138"/>
    </row>
    <row r="1256" spans="1:12" outlineLevel="1" x14ac:dyDescent="0.2">
      <c r="A1256" s="132"/>
      <c r="B1256" s="133"/>
      <c r="C1256" s="139" t="s">
        <v>463</v>
      </c>
      <c r="D1256" s="140"/>
      <c r="E1256" s="141"/>
      <c r="F1256" s="136"/>
      <c r="G1256" s="136"/>
      <c r="H1256" s="138"/>
      <c r="I1256" s="138"/>
      <c r="J1256" s="138"/>
      <c r="K1256" s="138"/>
      <c r="L1256" s="138"/>
    </row>
    <row r="1257" spans="1:12" ht="22.5" outlineLevel="1" x14ac:dyDescent="0.2">
      <c r="A1257" s="132"/>
      <c r="B1257" s="133"/>
      <c r="C1257" s="139" t="s">
        <v>994</v>
      </c>
      <c r="D1257" s="140"/>
      <c r="E1257" s="141">
        <v>227.5</v>
      </c>
      <c r="F1257" s="136"/>
      <c r="G1257" s="136"/>
      <c r="H1257" s="138"/>
      <c r="I1257" s="138"/>
      <c r="J1257" s="138"/>
      <c r="K1257" s="138"/>
      <c r="L1257" s="138"/>
    </row>
    <row r="1258" spans="1:12" outlineLevel="1" x14ac:dyDescent="0.2">
      <c r="A1258" s="132"/>
      <c r="B1258" s="133"/>
      <c r="C1258" s="139" t="s">
        <v>284</v>
      </c>
      <c r="D1258" s="140"/>
      <c r="E1258" s="141"/>
      <c r="F1258" s="136"/>
      <c r="G1258" s="136"/>
      <c r="H1258" s="138"/>
      <c r="I1258" s="138"/>
      <c r="J1258" s="138"/>
      <c r="K1258" s="138"/>
      <c r="L1258" s="138"/>
    </row>
    <row r="1259" spans="1:12" outlineLevel="1" x14ac:dyDescent="0.2">
      <c r="A1259" s="132"/>
      <c r="B1259" s="133"/>
      <c r="C1259" s="139" t="s">
        <v>948</v>
      </c>
      <c r="D1259" s="140"/>
      <c r="E1259" s="141"/>
      <c r="F1259" s="136"/>
      <c r="G1259" s="136"/>
      <c r="H1259" s="138"/>
      <c r="I1259" s="138"/>
      <c r="J1259" s="138"/>
      <c r="K1259" s="138"/>
      <c r="L1259" s="138"/>
    </row>
    <row r="1260" spans="1:12" ht="22.5" outlineLevel="1" x14ac:dyDescent="0.2">
      <c r="A1260" s="132"/>
      <c r="B1260" s="133"/>
      <c r="C1260" s="139" t="s">
        <v>995</v>
      </c>
      <c r="D1260" s="140"/>
      <c r="E1260" s="141">
        <v>243.9</v>
      </c>
      <c r="F1260" s="136"/>
      <c r="G1260" s="136"/>
      <c r="H1260" s="138"/>
      <c r="I1260" s="138"/>
      <c r="J1260" s="138"/>
      <c r="K1260" s="138"/>
      <c r="L1260" s="138"/>
    </row>
    <row r="1261" spans="1:12" ht="33.75" outlineLevel="1" x14ac:dyDescent="0.2">
      <c r="A1261" s="132"/>
      <c r="B1261" s="133"/>
      <c r="C1261" s="139" t="s">
        <v>996</v>
      </c>
      <c r="D1261" s="140"/>
      <c r="E1261" s="141">
        <v>257.5</v>
      </c>
      <c r="F1261" s="136"/>
      <c r="G1261" s="136"/>
      <c r="H1261" s="138"/>
      <c r="I1261" s="138"/>
      <c r="J1261" s="138"/>
      <c r="K1261" s="138"/>
      <c r="L1261" s="138"/>
    </row>
    <row r="1262" spans="1:12" outlineLevel="1" x14ac:dyDescent="0.2">
      <c r="A1262" s="132">
        <v>128</v>
      </c>
      <c r="B1262" s="133" t="s">
        <v>997</v>
      </c>
      <c r="C1262" s="134" t="s">
        <v>998</v>
      </c>
      <c r="D1262" s="135" t="s">
        <v>383</v>
      </c>
      <c r="E1262" s="136">
        <v>1542.37</v>
      </c>
      <c r="F1262" s="1202"/>
      <c r="G1262" s="136">
        <f>ROUND(E1262*F1262,2)</f>
        <v>0</v>
      </c>
      <c r="H1262" s="138"/>
      <c r="I1262" s="138"/>
      <c r="J1262" s="138"/>
      <c r="K1262" s="138"/>
      <c r="L1262" s="138"/>
    </row>
    <row r="1263" spans="1:12" outlineLevel="1" x14ac:dyDescent="0.2">
      <c r="A1263" s="132"/>
      <c r="B1263" s="133"/>
      <c r="C1263" s="139" t="s">
        <v>933</v>
      </c>
      <c r="D1263" s="140"/>
      <c r="E1263" s="141"/>
      <c r="F1263" s="136"/>
      <c r="G1263" s="136"/>
      <c r="H1263" s="138"/>
      <c r="I1263" s="138"/>
      <c r="J1263" s="138"/>
      <c r="K1263" s="138"/>
      <c r="L1263" s="138"/>
    </row>
    <row r="1264" spans="1:12" outlineLevel="1" x14ac:dyDescent="0.2">
      <c r="A1264" s="132"/>
      <c r="B1264" s="133"/>
      <c r="C1264" s="139" t="s">
        <v>414</v>
      </c>
      <c r="D1264" s="140"/>
      <c r="E1264" s="141"/>
      <c r="F1264" s="136"/>
      <c r="G1264" s="136"/>
      <c r="H1264" s="138"/>
      <c r="I1264" s="138"/>
      <c r="J1264" s="138"/>
      <c r="K1264" s="138"/>
      <c r="L1264" s="138"/>
    </row>
    <row r="1265" spans="1:12" outlineLevel="1" x14ac:dyDescent="0.2">
      <c r="A1265" s="132"/>
      <c r="B1265" s="133"/>
      <c r="C1265" s="139" t="s">
        <v>255</v>
      </c>
      <c r="D1265" s="140"/>
      <c r="E1265" s="141"/>
      <c r="F1265" s="136"/>
      <c r="G1265" s="136"/>
      <c r="H1265" s="138"/>
      <c r="I1265" s="138"/>
      <c r="J1265" s="138"/>
      <c r="K1265" s="138"/>
      <c r="L1265" s="138"/>
    </row>
    <row r="1266" spans="1:12" ht="22.5" outlineLevel="1" x14ac:dyDescent="0.2">
      <c r="A1266" s="132"/>
      <c r="B1266" s="133"/>
      <c r="C1266" s="139" t="s">
        <v>982</v>
      </c>
      <c r="D1266" s="140"/>
      <c r="E1266" s="141">
        <v>116.1</v>
      </c>
      <c r="F1266" s="136"/>
      <c r="G1266" s="136"/>
      <c r="H1266" s="138"/>
      <c r="I1266" s="138"/>
      <c r="J1266" s="138"/>
      <c r="K1266" s="138"/>
      <c r="L1266" s="138"/>
    </row>
    <row r="1267" spans="1:12" outlineLevel="1" x14ac:dyDescent="0.2">
      <c r="A1267" s="132"/>
      <c r="B1267" s="133"/>
      <c r="C1267" s="139" t="s">
        <v>983</v>
      </c>
      <c r="D1267" s="140"/>
      <c r="E1267" s="141">
        <v>76.099999999999994</v>
      </c>
      <c r="F1267" s="136"/>
      <c r="G1267" s="136"/>
      <c r="H1267" s="138"/>
      <c r="I1267" s="138"/>
      <c r="J1267" s="138"/>
      <c r="K1267" s="138"/>
      <c r="L1267" s="138"/>
    </row>
    <row r="1268" spans="1:12" outlineLevel="1" x14ac:dyDescent="0.2">
      <c r="A1268" s="132"/>
      <c r="B1268" s="133"/>
      <c r="C1268" s="139" t="s">
        <v>409</v>
      </c>
      <c r="D1268" s="140"/>
      <c r="E1268" s="141"/>
      <c r="F1268" s="136"/>
      <c r="G1268" s="136"/>
      <c r="H1268" s="138"/>
      <c r="I1268" s="138"/>
      <c r="J1268" s="138"/>
      <c r="K1268" s="138"/>
      <c r="L1268" s="138"/>
    </row>
    <row r="1269" spans="1:12" outlineLevel="1" x14ac:dyDescent="0.2">
      <c r="A1269" s="132"/>
      <c r="B1269" s="133"/>
      <c r="C1269" s="139" t="s">
        <v>984</v>
      </c>
      <c r="D1269" s="140"/>
      <c r="E1269" s="141">
        <v>24.26</v>
      </c>
      <c r="F1269" s="136"/>
      <c r="G1269" s="136"/>
      <c r="H1269" s="138"/>
      <c r="I1269" s="138"/>
      <c r="J1269" s="138"/>
      <c r="K1269" s="138"/>
      <c r="L1269" s="138"/>
    </row>
    <row r="1270" spans="1:12" outlineLevel="1" x14ac:dyDescent="0.2">
      <c r="A1270" s="132"/>
      <c r="B1270" s="133"/>
      <c r="C1270" s="139" t="s">
        <v>985</v>
      </c>
      <c r="D1270" s="140"/>
      <c r="E1270" s="141">
        <v>33.97</v>
      </c>
      <c r="F1270" s="136"/>
      <c r="G1270" s="136"/>
      <c r="H1270" s="138"/>
      <c r="I1270" s="138"/>
      <c r="J1270" s="138"/>
      <c r="K1270" s="138"/>
      <c r="L1270" s="138"/>
    </row>
    <row r="1271" spans="1:12" outlineLevel="1" x14ac:dyDescent="0.2">
      <c r="A1271" s="132"/>
      <c r="B1271" s="133"/>
      <c r="C1271" s="139" t="s">
        <v>938</v>
      </c>
      <c r="D1271" s="140"/>
      <c r="E1271" s="141"/>
      <c r="F1271" s="136"/>
      <c r="G1271" s="136"/>
      <c r="H1271" s="138"/>
      <c r="I1271" s="138"/>
      <c r="J1271" s="138"/>
      <c r="K1271" s="138"/>
      <c r="L1271" s="138"/>
    </row>
    <row r="1272" spans="1:12" outlineLevel="1" x14ac:dyDescent="0.2">
      <c r="A1272" s="132"/>
      <c r="B1272" s="133"/>
      <c r="C1272" s="139" t="s">
        <v>986</v>
      </c>
      <c r="D1272" s="140"/>
      <c r="E1272" s="141">
        <v>11.8</v>
      </c>
      <c r="F1272" s="136"/>
      <c r="G1272" s="136"/>
      <c r="H1272" s="138"/>
      <c r="I1272" s="138"/>
      <c r="J1272" s="138"/>
      <c r="K1272" s="138"/>
      <c r="L1272" s="138"/>
    </row>
    <row r="1273" spans="1:12" outlineLevel="1" x14ac:dyDescent="0.2">
      <c r="A1273" s="132"/>
      <c r="B1273" s="133"/>
      <c r="C1273" s="139" t="s">
        <v>987</v>
      </c>
      <c r="D1273" s="140"/>
      <c r="E1273" s="141">
        <v>5.0999999999999996</v>
      </c>
      <c r="F1273" s="136"/>
      <c r="G1273" s="136"/>
      <c r="H1273" s="138"/>
      <c r="I1273" s="138"/>
      <c r="J1273" s="138"/>
      <c r="K1273" s="138"/>
      <c r="L1273" s="138"/>
    </row>
    <row r="1274" spans="1:12" outlineLevel="1" x14ac:dyDescent="0.2">
      <c r="A1274" s="132"/>
      <c r="B1274" s="133"/>
      <c r="C1274" s="139" t="s">
        <v>424</v>
      </c>
      <c r="D1274" s="140"/>
      <c r="E1274" s="141"/>
      <c r="F1274" s="136"/>
      <c r="G1274" s="136"/>
      <c r="H1274" s="138"/>
      <c r="I1274" s="138"/>
      <c r="J1274" s="138"/>
      <c r="K1274" s="138"/>
      <c r="L1274" s="138"/>
    </row>
    <row r="1275" spans="1:12" outlineLevel="1" x14ac:dyDescent="0.2">
      <c r="A1275" s="132"/>
      <c r="B1275" s="133"/>
      <c r="C1275" s="139" t="s">
        <v>255</v>
      </c>
      <c r="D1275" s="140"/>
      <c r="E1275" s="141"/>
      <c r="F1275" s="136"/>
      <c r="G1275" s="136"/>
      <c r="H1275" s="138"/>
      <c r="I1275" s="138"/>
      <c r="J1275" s="138"/>
      <c r="K1275" s="138"/>
      <c r="L1275" s="138"/>
    </row>
    <row r="1276" spans="1:12" ht="22.5" outlineLevel="1" x14ac:dyDescent="0.2">
      <c r="A1276" s="132"/>
      <c r="B1276" s="133"/>
      <c r="C1276" s="139" t="s">
        <v>988</v>
      </c>
      <c r="D1276" s="140"/>
      <c r="E1276" s="141">
        <v>206.6</v>
      </c>
      <c r="F1276" s="136"/>
      <c r="G1276" s="136"/>
      <c r="H1276" s="138"/>
      <c r="I1276" s="138"/>
      <c r="J1276" s="138"/>
      <c r="K1276" s="138"/>
      <c r="L1276" s="138"/>
    </row>
    <row r="1277" spans="1:12" outlineLevel="1" x14ac:dyDescent="0.2">
      <c r="A1277" s="132"/>
      <c r="B1277" s="133"/>
      <c r="C1277" s="139" t="s">
        <v>409</v>
      </c>
      <c r="D1277" s="140"/>
      <c r="E1277" s="141"/>
      <c r="F1277" s="136"/>
      <c r="G1277" s="136"/>
      <c r="H1277" s="138"/>
      <c r="I1277" s="138"/>
      <c r="J1277" s="138"/>
      <c r="K1277" s="138"/>
      <c r="L1277" s="138"/>
    </row>
    <row r="1278" spans="1:12" outlineLevel="1" x14ac:dyDescent="0.2">
      <c r="A1278" s="132"/>
      <c r="B1278" s="133"/>
      <c r="C1278" s="139" t="s">
        <v>989</v>
      </c>
      <c r="D1278" s="140"/>
      <c r="E1278" s="141">
        <v>58.2</v>
      </c>
      <c r="F1278" s="136"/>
      <c r="G1278" s="136"/>
      <c r="H1278" s="138"/>
      <c r="I1278" s="138"/>
      <c r="J1278" s="138"/>
      <c r="K1278" s="138"/>
      <c r="L1278" s="138"/>
    </row>
    <row r="1279" spans="1:12" outlineLevel="1" x14ac:dyDescent="0.2">
      <c r="A1279" s="132"/>
      <c r="B1279" s="133"/>
      <c r="C1279" s="139" t="s">
        <v>938</v>
      </c>
      <c r="D1279" s="140"/>
      <c r="E1279" s="141"/>
      <c r="F1279" s="136"/>
      <c r="G1279" s="136"/>
      <c r="H1279" s="138"/>
      <c r="I1279" s="138"/>
      <c r="J1279" s="138"/>
      <c r="K1279" s="138"/>
      <c r="L1279" s="138"/>
    </row>
    <row r="1280" spans="1:12" outlineLevel="1" x14ac:dyDescent="0.2">
      <c r="A1280" s="132"/>
      <c r="B1280" s="133"/>
      <c r="C1280" s="139" t="s">
        <v>990</v>
      </c>
      <c r="D1280" s="140"/>
      <c r="E1280" s="141">
        <v>12.4</v>
      </c>
      <c r="F1280" s="136"/>
      <c r="G1280" s="136"/>
      <c r="H1280" s="138"/>
      <c r="I1280" s="138"/>
      <c r="J1280" s="138"/>
      <c r="K1280" s="138"/>
      <c r="L1280" s="138"/>
    </row>
    <row r="1281" spans="1:12" outlineLevel="1" x14ac:dyDescent="0.2">
      <c r="A1281" s="132"/>
      <c r="B1281" s="133"/>
      <c r="C1281" s="139" t="s">
        <v>991</v>
      </c>
      <c r="D1281" s="140"/>
      <c r="E1281" s="141">
        <v>5.4</v>
      </c>
      <c r="F1281" s="136"/>
      <c r="G1281" s="136"/>
      <c r="H1281" s="138"/>
      <c r="I1281" s="138"/>
      <c r="J1281" s="138"/>
      <c r="K1281" s="138"/>
      <c r="L1281" s="138"/>
    </row>
    <row r="1282" spans="1:12" outlineLevel="1" x14ac:dyDescent="0.2">
      <c r="A1282" s="132"/>
      <c r="B1282" s="133"/>
      <c r="C1282" s="139" t="s">
        <v>408</v>
      </c>
      <c r="D1282" s="140"/>
      <c r="E1282" s="141"/>
      <c r="F1282" s="136"/>
      <c r="G1282" s="136"/>
      <c r="H1282" s="138"/>
      <c r="I1282" s="138"/>
      <c r="J1282" s="138"/>
      <c r="K1282" s="138"/>
      <c r="L1282" s="138"/>
    </row>
    <row r="1283" spans="1:12" outlineLevel="1" x14ac:dyDescent="0.2">
      <c r="A1283" s="132"/>
      <c r="B1283" s="133"/>
      <c r="C1283" s="139" t="s">
        <v>255</v>
      </c>
      <c r="D1283" s="140"/>
      <c r="E1283" s="141"/>
      <c r="F1283" s="136"/>
      <c r="G1283" s="136"/>
      <c r="H1283" s="138"/>
      <c r="I1283" s="138"/>
      <c r="J1283" s="138"/>
      <c r="K1283" s="138"/>
      <c r="L1283" s="138"/>
    </row>
    <row r="1284" spans="1:12" ht="22.5" outlineLevel="1" x14ac:dyDescent="0.2">
      <c r="A1284" s="132"/>
      <c r="B1284" s="133"/>
      <c r="C1284" s="139" t="s">
        <v>992</v>
      </c>
      <c r="D1284" s="140"/>
      <c r="E1284" s="141">
        <v>205.7</v>
      </c>
      <c r="F1284" s="136"/>
      <c r="G1284" s="136"/>
      <c r="H1284" s="138"/>
      <c r="I1284" s="138"/>
      <c r="J1284" s="138"/>
      <c r="K1284" s="138"/>
      <c r="L1284" s="138"/>
    </row>
    <row r="1285" spans="1:12" outlineLevel="1" x14ac:dyDescent="0.2">
      <c r="A1285" s="132"/>
      <c r="B1285" s="133"/>
      <c r="C1285" s="139" t="s">
        <v>409</v>
      </c>
      <c r="D1285" s="140"/>
      <c r="E1285" s="141"/>
      <c r="F1285" s="136"/>
      <c r="G1285" s="136"/>
      <c r="H1285" s="138"/>
      <c r="I1285" s="138"/>
      <c r="J1285" s="138"/>
      <c r="K1285" s="138"/>
      <c r="L1285" s="138"/>
    </row>
    <row r="1286" spans="1:12" outlineLevel="1" x14ac:dyDescent="0.2">
      <c r="A1286" s="132"/>
      <c r="B1286" s="133"/>
      <c r="C1286" s="139" t="s">
        <v>993</v>
      </c>
      <c r="D1286" s="140"/>
      <c r="E1286" s="141">
        <v>57.84</v>
      </c>
      <c r="F1286" s="136"/>
      <c r="G1286" s="136"/>
      <c r="H1286" s="138"/>
      <c r="I1286" s="138"/>
      <c r="J1286" s="138"/>
      <c r="K1286" s="138"/>
      <c r="L1286" s="138"/>
    </row>
    <row r="1287" spans="1:12" outlineLevel="1" x14ac:dyDescent="0.2">
      <c r="A1287" s="132"/>
      <c r="B1287" s="133"/>
      <c r="C1287" s="139" t="s">
        <v>463</v>
      </c>
      <c r="D1287" s="140"/>
      <c r="E1287" s="141"/>
      <c r="F1287" s="136"/>
      <c r="G1287" s="136"/>
      <c r="H1287" s="138"/>
      <c r="I1287" s="138"/>
      <c r="J1287" s="138"/>
      <c r="K1287" s="138"/>
      <c r="L1287" s="138"/>
    </row>
    <row r="1288" spans="1:12" ht="22.5" outlineLevel="1" x14ac:dyDescent="0.2">
      <c r="A1288" s="132"/>
      <c r="B1288" s="133"/>
      <c r="C1288" s="139" t="s">
        <v>994</v>
      </c>
      <c r="D1288" s="140"/>
      <c r="E1288" s="141">
        <v>227.5</v>
      </c>
      <c r="F1288" s="136"/>
      <c r="G1288" s="136"/>
      <c r="H1288" s="138"/>
      <c r="I1288" s="138"/>
      <c r="J1288" s="138"/>
      <c r="K1288" s="138"/>
      <c r="L1288" s="138"/>
    </row>
    <row r="1289" spans="1:12" outlineLevel="1" x14ac:dyDescent="0.2">
      <c r="A1289" s="132"/>
      <c r="B1289" s="133"/>
      <c r="C1289" s="139" t="s">
        <v>284</v>
      </c>
      <c r="D1289" s="140"/>
      <c r="E1289" s="141"/>
      <c r="F1289" s="136"/>
      <c r="G1289" s="136"/>
      <c r="H1289" s="138"/>
      <c r="I1289" s="138"/>
      <c r="J1289" s="138"/>
      <c r="K1289" s="138"/>
      <c r="L1289" s="138"/>
    </row>
    <row r="1290" spans="1:12" outlineLevel="1" x14ac:dyDescent="0.2">
      <c r="A1290" s="132"/>
      <c r="B1290" s="133"/>
      <c r="C1290" s="139" t="s">
        <v>948</v>
      </c>
      <c r="D1290" s="140"/>
      <c r="E1290" s="141"/>
      <c r="F1290" s="136"/>
      <c r="G1290" s="136"/>
      <c r="H1290" s="138"/>
      <c r="I1290" s="138"/>
      <c r="J1290" s="138"/>
      <c r="K1290" s="138"/>
      <c r="L1290" s="138"/>
    </row>
    <row r="1291" spans="1:12" ht="22.5" outlineLevel="1" x14ac:dyDescent="0.2">
      <c r="A1291" s="132"/>
      <c r="B1291" s="133"/>
      <c r="C1291" s="139" t="s">
        <v>995</v>
      </c>
      <c r="D1291" s="140"/>
      <c r="E1291" s="141">
        <v>243.9</v>
      </c>
      <c r="F1291" s="136"/>
      <c r="G1291" s="136"/>
      <c r="H1291" s="138"/>
      <c r="I1291" s="138"/>
      <c r="J1291" s="138"/>
      <c r="K1291" s="138"/>
      <c r="L1291" s="138"/>
    </row>
    <row r="1292" spans="1:12" ht="33.75" outlineLevel="1" x14ac:dyDescent="0.2">
      <c r="A1292" s="132"/>
      <c r="B1292" s="133"/>
      <c r="C1292" s="139" t="s">
        <v>996</v>
      </c>
      <c r="D1292" s="140"/>
      <c r="E1292" s="141">
        <v>257.5</v>
      </c>
      <c r="F1292" s="136"/>
      <c r="G1292" s="136"/>
      <c r="H1292" s="138"/>
      <c r="I1292" s="138"/>
      <c r="J1292" s="138"/>
      <c r="K1292" s="138"/>
      <c r="L1292" s="138"/>
    </row>
    <row r="1293" spans="1:12" outlineLevel="1" x14ac:dyDescent="0.2">
      <c r="A1293" s="132">
        <v>129</v>
      </c>
      <c r="B1293" s="133" t="s">
        <v>999</v>
      </c>
      <c r="C1293" s="134" t="s">
        <v>1000</v>
      </c>
      <c r="D1293" s="135" t="s">
        <v>261</v>
      </c>
      <c r="E1293" s="136">
        <v>835.8972</v>
      </c>
      <c r="F1293" s="1202"/>
      <c r="G1293" s="136">
        <f>ROUND(E1293*F1293,2)</f>
        <v>0</v>
      </c>
      <c r="H1293" s="138"/>
      <c r="I1293" s="138"/>
      <c r="J1293" s="138"/>
      <c r="K1293" s="138"/>
      <c r="L1293" s="138"/>
    </row>
    <row r="1294" spans="1:12" outlineLevel="1" x14ac:dyDescent="0.2">
      <c r="A1294" s="132"/>
      <c r="B1294" s="133"/>
      <c r="C1294" s="139" t="s">
        <v>1001</v>
      </c>
      <c r="D1294" s="140"/>
      <c r="E1294" s="141"/>
      <c r="F1294" s="136"/>
      <c r="G1294" s="136"/>
      <c r="H1294" s="138"/>
      <c r="I1294" s="138"/>
      <c r="J1294" s="138"/>
      <c r="K1294" s="138"/>
      <c r="L1294" s="138"/>
    </row>
    <row r="1295" spans="1:12" ht="22.5" outlineLevel="1" x14ac:dyDescent="0.2">
      <c r="A1295" s="132"/>
      <c r="B1295" s="133"/>
      <c r="C1295" s="139" t="s">
        <v>1002</v>
      </c>
      <c r="D1295" s="140"/>
      <c r="E1295" s="141">
        <v>500.34</v>
      </c>
      <c r="F1295" s="136"/>
      <c r="G1295" s="136"/>
      <c r="H1295" s="138"/>
      <c r="I1295" s="138"/>
      <c r="J1295" s="138"/>
      <c r="K1295" s="138"/>
      <c r="L1295" s="138"/>
    </row>
    <row r="1296" spans="1:12" outlineLevel="1" x14ac:dyDescent="0.2">
      <c r="A1296" s="132"/>
      <c r="B1296" s="133"/>
      <c r="C1296" s="139" t="s">
        <v>1003</v>
      </c>
      <c r="D1296" s="140"/>
      <c r="E1296" s="141">
        <v>-63.6798</v>
      </c>
      <c r="F1296" s="136"/>
      <c r="G1296" s="136"/>
      <c r="H1296" s="138"/>
      <c r="I1296" s="138"/>
      <c r="J1296" s="138"/>
      <c r="K1296" s="138"/>
      <c r="L1296" s="138"/>
    </row>
    <row r="1297" spans="1:12" ht="22.5" outlineLevel="1" x14ac:dyDescent="0.2">
      <c r="A1297" s="132"/>
      <c r="B1297" s="133"/>
      <c r="C1297" s="139" t="s">
        <v>1004</v>
      </c>
      <c r="D1297" s="140"/>
      <c r="E1297" s="141">
        <v>213.126</v>
      </c>
      <c r="F1297" s="136"/>
      <c r="G1297" s="136"/>
      <c r="H1297" s="138"/>
      <c r="I1297" s="138"/>
      <c r="J1297" s="138"/>
      <c r="K1297" s="138"/>
      <c r="L1297" s="138"/>
    </row>
    <row r="1298" spans="1:12" ht="22.5" outlineLevel="1" x14ac:dyDescent="0.2">
      <c r="A1298" s="132"/>
      <c r="B1298" s="133"/>
      <c r="C1298" s="139" t="s">
        <v>1005</v>
      </c>
      <c r="D1298" s="140"/>
      <c r="E1298" s="141">
        <v>186.11099999999999</v>
      </c>
      <c r="F1298" s="136"/>
      <c r="G1298" s="136"/>
      <c r="H1298" s="138"/>
      <c r="I1298" s="138"/>
      <c r="J1298" s="138"/>
      <c r="K1298" s="138"/>
      <c r="L1298" s="138"/>
    </row>
    <row r="1299" spans="1:12" outlineLevel="1" x14ac:dyDescent="0.2">
      <c r="A1299" s="132">
        <v>130</v>
      </c>
      <c r="B1299" s="133" t="s">
        <v>1006</v>
      </c>
      <c r="C1299" s="134" t="s">
        <v>1007</v>
      </c>
      <c r="D1299" s="135" t="s">
        <v>261</v>
      </c>
      <c r="E1299" s="136">
        <v>11756.7204</v>
      </c>
      <c r="F1299" s="1202"/>
      <c r="G1299" s="136">
        <f>ROUND(E1299*F1299,2)</f>
        <v>0</v>
      </c>
      <c r="H1299" s="138"/>
      <c r="I1299" s="138"/>
      <c r="J1299" s="138"/>
      <c r="K1299" s="138"/>
      <c r="L1299" s="138"/>
    </row>
    <row r="1300" spans="1:12" outlineLevel="1" x14ac:dyDescent="0.2">
      <c r="A1300" s="132"/>
      <c r="B1300" s="133"/>
      <c r="C1300" s="139" t="s">
        <v>1008</v>
      </c>
      <c r="D1300" s="140"/>
      <c r="E1300" s="141"/>
      <c r="F1300" s="136"/>
      <c r="G1300" s="136"/>
      <c r="H1300" s="138"/>
      <c r="I1300" s="138"/>
      <c r="J1300" s="138"/>
      <c r="K1300" s="138"/>
      <c r="L1300" s="138"/>
    </row>
    <row r="1301" spans="1:12" outlineLevel="1" x14ac:dyDescent="0.2">
      <c r="A1301" s="132"/>
      <c r="B1301" s="133"/>
      <c r="C1301" s="139" t="s">
        <v>954</v>
      </c>
      <c r="D1301" s="140"/>
      <c r="E1301" s="141"/>
      <c r="F1301" s="136"/>
      <c r="G1301" s="136"/>
      <c r="H1301" s="138"/>
      <c r="I1301" s="138"/>
      <c r="J1301" s="138"/>
      <c r="K1301" s="138"/>
      <c r="L1301" s="138"/>
    </row>
    <row r="1302" spans="1:12" outlineLevel="1" x14ac:dyDescent="0.2">
      <c r="A1302" s="132"/>
      <c r="B1302" s="133"/>
      <c r="C1302" s="139" t="s">
        <v>955</v>
      </c>
      <c r="D1302" s="140"/>
      <c r="E1302" s="141">
        <v>152.142</v>
      </c>
      <c r="F1302" s="136"/>
      <c r="G1302" s="136"/>
      <c r="H1302" s="138"/>
      <c r="I1302" s="138"/>
      <c r="J1302" s="138"/>
      <c r="K1302" s="138"/>
      <c r="L1302" s="138"/>
    </row>
    <row r="1303" spans="1:12" ht="22.5" outlineLevel="1" x14ac:dyDescent="0.2">
      <c r="A1303" s="132"/>
      <c r="B1303" s="133"/>
      <c r="C1303" s="139" t="s">
        <v>956</v>
      </c>
      <c r="D1303" s="140"/>
      <c r="E1303" s="141">
        <v>1374.9982</v>
      </c>
      <c r="F1303" s="136"/>
      <c r="G1303" s="136"/>
      <c r="H1303" s="138"/>
      <c r="I1303" s="138"/>
      <c r="J1303" s="138"/>
      <c r="K1303" s="138"/>
      <c r="L1303" s="138"/>
    </row>
    <row r="1304" spans="1:12" outlineLevel="1" x14ac:dyDescent="0.2">
      <c r="A1304" s="132"/>
      <c r="B1304" s="133"/>
      <c r="C1304" s="139" t="s">
        <v>957</v>
      </c>
      <c r="D1304" s="140"/>
      <c r="E1304" s="141">
        <v>-30.831199999999999</v>
      </c>
      <c r="F1304" s="136"/>
      <c r="G1304" s="136"/>
      <c r="H1304" s="138"/>
      <c r="I1304" s="138"/>
      <c r="J1304" s="138"/>
      <c r="K1304" s="138"/>
      <c r="L1304" s="138"/>
    </row>
    <row r="1305" spans="1:12" ht="22.5" outlineLevel="1" x14ac:dyDescent="0.2">
      <c r="A1305" s="132"/>
      <c r="B1305" s="133"/>
      <c r="C1305" s="139" t="s">
        <v>958</v>
      </c>
      <c r="D1305" s="140"/>
      <c r="E1305" s="141">
        <v>1331.97</v>
      </c>
      <c r="F1305" s="136"/>
      <c r="G1305" s="136"/>
      <c r="H1305" s="138"/>
      <c r="I1305" s="138"/>
      <c r="J1305" s="138"/>
      <c r="K1305" s="138"/>
      <c r="L1305" s="138"/>
    </row>
    <row r="1306" spans="1:12" outlineLevel="1" x14ac:dyDescent="0.2">
      <c r="A1306" s="132"/>
      <c r="B1306" s="133"/>
      <c r="C1306" s="139" t="s">
        <v>959</v>
      </c>
      <c r="D1306" s="140"/>
      <c r="E1306" s="141">
        <v>-32.221400000000003</v>
      </c>
      <c r="F1306" s="136"/>
      <c r="G1306" s="136"/>
      <c r="H1306" s="138"/>
      <c r="I1306" s="138"/>
      <c r="J1306" s="138"/>
      <c r="K1306" s="138"/>
      <c r="L1306" s="138"/>
    </row>
    <row r="1307" spans="1:12" ht="22.5" outlineLevel="1" x14ac:dyDescent="0.2">
      <c r="A1307" s="132"/>
      <c r="B1307" s="133"/>
      <c r="C1307" s="139" t="s">
        <v>960</v>
      </c>
      <c r="D1307" s="140"/>
      <c r="E1307" s="141">
        <v>9796.56</v>
      </c>
      <c r="F1307" s="136"/>
      <c r="G1307" s="136"/>
      <c r="H1307" s="138"/>
      <c r="I1307" s="138"/>
      <c r="J1307" s="138"/>
      <c r="K1307" s="138"/>
      <c r="L1307" s="138"/>
    </row>
    <row r="1308" spans="1:12" outlineLevel="1" x14ac:dyDescent="0.2">
      <c r="A1308" s="132"/>
      <c r="B1308" s="133"/>
      <c r="C1308" s="139" t="s">
        <v>1009</v>
      </c>
      <c r="D1308" s="140"/>
      <c r="E1308" s="141">
        <v>-835.8972</v>
      </c>
      <c r="F1308" s="136"/>
      <c r="G1308" s="136"/>
      <c r="H1308" s="138"/>
      <c r="I1308" s="138"/>
      <c r="J1308" s="138"/>
      <c r="K1308" s="138"/>
      <c r="L1308" s="138"/>
    </row>
    <row r="1309" spans="1:12" outlineLevel="1" x14ac:dyDescent="0.2">
      <c r="A1309" s="132">
        <v>131</v>
      </c>
      <c r="B1309" s="133" t="s">
        <v>1010</v>
      </c>
      <c r="C1309" s="134" t="s">
        <v>1011</v>
      </c>
      <c r="D1309" s="135" t="s">
        <v>261</v>
      </c>
      <c r="E1309" s="136">
        <v>686.4325</v>
      </c>
      <c r="F1309" s="1202"/>
      <c r="G1309" s="136">
        <f>ROUND(E1309*F1309,2)</f>
        <v>0</v>
      </c>
      <c r="H1309" s="138"/>
      <c r="I1309" s="138"/>
      <c r="J1309" s="138"/>
      <c r="K1309" s="138"/>
      <c r="L1309" s="138"/>
    </row>
    <row r="1310" spans="1:12" outlineLevel="1" x14ac:dyDescent="0.2">
      <c r="A1310" s="132"/>
      <c r="B1310" s="133"/>
      <c r="C1310" s="139" t="s">
        <v>1012</v>
      </c>
      <c r="D1310" s="140"/>
      <c r="E1310" s="141"/>
      <c r="F1310" s="136"/>
      <c r="G1310" s="136"/>
      <c r="H1310" s="138"/>
      <c r="I1310" s="138"/>
      <c r="J1310" s="138"/>
      <c r="K1310" s="138"/>
      <c r="L1310" s="138"/>
    </row>
    <row r="1311" spans="1:12" outlineLevel="1" x14ac:dyDescent="0.2">
      <c r="A1311" s="132"/>
      <c r="B1311" s="133"/>
      <c r="C1311" s="147" t="s">
        <v>272</v>
      </c>
      <c r="D1311" s="148"/>
      <c r="E1311" s="149"/>
      <c r="F1311" s="136"/>
      <c r="G1311" s="136"/>
      <c r="H1311" s="138"/>
      <c r="I1311" s="138"/>
      <c r="J1311" s="138"/>
      <c r="K1311" s="138"/>
      <c r="L1311" s="138"/>
    </row>
    <row r="1312" spans="1:12" outlineLevel="1" x14ac:dyDescent="0.2">
      <c r="A1312" s="132"/>
      <c r="B1312" s="133"/>
      <c r="C1312" s="150" t="s">
        <v>1013</v>
      </c>
      <c r="D1312" s="148"/>
      <c r="E1312" s="149"/>
      <c r="F1312" s="136"/>
      <c r="G1312" s="136"/>
      <c r="H1312" s="138"/>
      <c r="I1312" s="138"/>
      <c r="J1312" s="138"/>
      <c r="K1312" s="138"/>
      <c r="L1312" s="138"/>
    </row>
    <row r="1313" spans="1:12" outlineLevel="1" x14ac:dyDescent="0.2">
      <c r="A1313" s="132"/>
      <c r="B1313" s="133"/>
      <c r="C1313" s="150" t="s">
        <v>1014</v>
      </c>
      <c r="D1313" s="148"/>
      <c r="E1313" s="149"/>
      <c r="F1313" s="136"/>
      <c r="G1313" s="136"/>
      <c r="H1313" s="138"/>
      <c r="I1313" s="138"/>
      <c r="J1313" s="138"/>
      <c r="K1313" s="138"/>
      <c r="L1313" s="138"/>
    </row>
    <row r="1314" spans="1:12" ht="33.75" outlineLevel="1" x14ac:dyDescent="0.2">
      <c r="A1314" s="132"/>
      <c r="B1314" s="133"/>
      <c r="C1314" s="150" t="s">
        <v>1015</v>
      </c>
      <c r="D1314" s="148"/>
      <c r="E1314" s="149">
        <v>116.1</v>
      </c>
      <c r="F1314" s="136"/>
      <c r="G1314" s="136"/>
      <c r="H1314" s="138"/>
      <c r="I1314" s="138"/>
      <c r="J1314" s="138"/>
      <c r="K1314" s="138"/>
      <c r="L1314" s="138"/>
    </row>
    <row r="1315" spans="1:12" outlineLevel="1" x14ac:dyDescent="0.2">
      <c r="A1315" s="132"/>
      <c r="B1315" s="133"/>
      <c r="C1315" s="150" t="s">
        <v>1016</v>
      </c>
      <c r="D1315" s="148"/>
      <c r="E1315" s="149">
        <v>76.099999999999994</v>
      </c>
      <c r="F1315" s="136"/>
      <c r="G1315" s="136"/>
      <c r="H1315" s="138"/>
      <c r="I1315" s="138"/>
      <c r="J1315" s="138"/>
      <c r="K1315" s="138"/>
      <c r="L1315" s="138"/>
    </row>
    <row r="1316" spans="1:12" outlineLevel="1" x14ac:dyDescent="0.2">
      <c r="A1316" s="132"/>
      <c r="B1316" s="133"/>
      <c r="C1316" s="150" t="s">
        <v>1017</v>
      </c>
      <c r="D1316" s="148"/>
      <c r="E1316" s="149"/>
      <c r="F1316" s="136"/>
      <c r="G1316" s="136"/>
      <c r="H1316" s="138"/>
      <c r="I1316" s="138"/>
      <c r="J1316" s="138"/>
      <c r="K1316" s="138"/>
      <c r="L1316" s="138"/>
    </row>
    <row r="1317" spans="1:12" outlineLevel="1" x14ac:dyDescent="0.2">
      <c r="A1317" s="132"/>
      <c r="B1317" s="133"/>
      <c r="C1317" s="150" t="s">
        <v>1018</v>
      </c>
      <c r="D1317" s="148"/>
      <c r="E1317" s="149">
        <v>24.26</v>
      </c>
      <c r="F1317" s="136"/>
      <c r="G1317" s="136"/>
      <c r="H1317" s="138"/>
      <c r="I1317" s="138"/>
      <c r="J1317" s="138"/>
      <c r="K1317" s="138"/>
      <c r="L1317" s="138"/>
    </row>
    <row r="1318" spans="1:12" outlineLevel="1" x14ac:dyDescent="0.2">
      <c r="A1318" s="132"/>
      <c r="B1318" s="133"/>
      <c r="C1318" s="150" t="s">
        <v>1019</v>
      </c>
      <c r="D1318" s="148"/>
      <c r="E1318" s="149">
        <v>33.97</v>
      </c>
      <c r="F1318" s="136"/>
      <c r="G1318" s="136"/>
      <c r="H1318" s="138"/>
      <c r="I1318" s="138"/>
      <c r="J1318" s="138"/>
      <c r="K1318" s="138"/>
      <c r="L1318" s="138"/>
    </row>
    <row r="1319" spans="1:12" outlineLevel="1" x14ac:dyDescent="0.2">
      <c r="A1319" s="132"/>
      <c r="B1319" s="133"/>
      <c r="C1319" s="150" t="s">
        <v>1020</v>
      </c>
      <c r="D1319" s="148"/>
      <c r="E1319" s="149"/>
      <c r="F1319" s="136"/>
      <c r="G1319" s="136"/>
      <c r="H1319" s="138"/>
      <c r="I1319" s="138"/>
      <c r="J1319" s="138"/>
      <c r="K1319" s="138"/>
      <c r="L1319" s="138"/>
    </row>
    <row r="1320" spans="1:12" outlineLevel="1" x14ac:dyDescent="0.2">
      <c r="A1320" s="132"/>
      <c r="B1320" s="133"/>
      <c r="C1320" s="150" t="s">
        <v>1021</v>
      </c>
      <c r="D1320" s="148"/>
      <c r="E1320" s="149">
        <v>11.8</v>
      </c>
      <c r="F1320" s="136"/>
      <c r="G1320" s="136"/>
      <c r="H1320" s="138"/>
      <c r="I1320" s="138"/>
      <c r="J1320" s="138"/>
      <c r="K1320" s="138"/>
      <c r="L1320" s="138"/>
    </row>
    <row r="1321" spans="1:12" outlineLevel="1" x14ac:dyDescent="0.2">
      <c r="A1321" s="132"/>
      <c r="B1321" s="133"/>
      <c r="C1321" s="150" t="s">
        <v>1022</v>
      </c>
      <c r="D1321" s="148"/>
      <c r="E1321" s="149">
        <v>5.0999999999999996</v>
      </c>
      <c r="F1321" s="136"/>
      <c r="G1321" s="136"/>
      <c r="H1321" s="138"/>
      <c r="I1321" s="138"/>
      <c r="J1321" s="138"/>
      <c r="K1321" s="138"/>
      <c r="L1321" s="138"/>
    </row>
    <row r="1322" spans="1:12" outlineLevel="1" x14ac:dyDescent="0.2">
      <c r="A1322" s="132"/>
      <c r="B1322" s="133"/>
      <c r="C1322" s="150" t="s">
        <v>1023</v>
      </c>
      <c r="D1322" s="148"/>
      <c r="E1322" s="149"/>
      <c r="F1322" s="136"/>
      <c r="G1322" s="136"/>
      <c r="H1322" s="138"/>
      <c r="I1322" s="138"/>
      <c r="J1322" s="138"/>
      <c r="K1322" s="138"/>
      <c r="L1322" s="138"/>
    </row>
    <row r="1323" spans="1:12" outlineLevel="1" x14ac:dyDescent="0.2">
      <c r="A1323" s="132"/>
      <c r="B1323" s="133"/>
      <c r="C1323" s="150" t="s">
        <v>1014</v>
      </c>
      <c r="D1323" s="148"/>
      <c r="E1323" s="149"/>
      <c r="F1323" s="136"/>
      <c r="G1323" s="136"/>
      <c r="H1323" s="138"/>
      <c r="I1323" s="138"/>
      <c r="J1323" s="138"/>
      <c r="K1323" s="138"/>
      <c r="L1323" s="138"/>
    </row>
    <row r="1324" spans="1:12" ht="33.75" outlineLevel="1" x14ac:dyDescent="0.2">
      <c r="A1324" s="132"/>
      <c r="B1324" s="133"/>
      <c r="C1324" s="150" t="s">
        <v>1024</v>
      </c>
      <c r="D1324" s="148"/>
      <c r="E1324" s="149">
        <v>206.6</v>
      </c>
      <c r="F1324" s="136"/>
      <c r="G1324" s="136"/>
      <c r="H1324" s="138"/>
      <c r="I1324" s="138"/>
      <c r="J1324" s="138"/>
      <c r="K1324" s="138"/>
      <c r="L1324" s="138"/>
    </row>
    <row r="1325" spans="1:12" outlineLevel="1" x14ac:dyDescent="0.2">
      <c r="A1325" s="132"/>
      <c r="B1325" s="133"/>
      <c r="C1325" s="150" t="s">
        <v>1017</v>
      </c>
      <c r="D1325" s="148"/>
      <c r="E1325" s="149"/>
      <c r="F1325" s="136"/>
      <c r="G1325" s="136"/>
      <c r="H1325" s="138"/>
      <c r="I1325" s="138"/>
      <c r="J1325" s="138"/>
      <c r="K1325" s="138"/>
      <c r="L1325" s="138"/>
    </row>
    <row r="1326" spans="1:12" outlineLevel="1" x14ac:dyDescent="0.2">
      <c r="A1326" s="132"/>
      <c r="B1326" s="133"/>
      <c r="C1326" s="150" t="s">
        <v>1025</v>
      </c>
      <c r="D1326" s="148"/>
      <c r="E1326" s="149">
        <v>58.2</v>
      </c>
      <c r="F1326" s="136"/>
      <c r="G1326" s="136"/>
      <c r="H1326" s="138"/>
      <c r="I1326" s="138"/>
      <c r="J1326" s="138"/>
      <c r="K1326" s="138"/>
      <c r="L1326" s="138"/>
    </row>
    <row r="1327" spans="1:12" outlineLevel="1" x14ac:dyDescent="0.2">
      <c r="A1327" s="132"/>
      <c r="B1327" s="133"/>
      <c r="C1327" s="150" t="s">
        <v>1020</v>
      </c>
      <c r="D1327" s="148"/>
      <c r="E1327" s="149"/>
      <c r="F1327" s="136"/>
      <c r="G1327" s="136"/>
      <c r="H1327" s="138"/>
      <c r="I1327" s="138"/>
      <c r="J1327" s="138"/>
      <c r="K1327" s="138"/>
      <c r="L1327" s="138"/>
    </row>
    <row r="1328" spans="1:12" outlineLevel="1" x14ac:dyDescent="0.2">
      <c r="A1328" s="132"/>
      <c r="B1328" s="133"/>
      <c r="C1328" s="150" t="s">
        <v>1026</v>
      </c>
      <c r="D1328" s="148"/>
      <c r="E1328" s="149">
        <v>12.4</v>
      </c>
      <c r="F1328" s="136"/>
      <c r="G1328" s="136"/>
      <c r="H1328" s="138"/>
      <c r="I1328" s="138"/>
      <c r="J1328" s="138"/>
      <c r="K1328" s="138"/>
      <c r="L1328" s="138"/>
    </row>
    <row r="1329" spans="1:12" outlineLevel="1" x14ac:dyDescent="0.2">
      <c r="A1329" s="132"/>
      <c r="B1329" s="133"/>
      <c r="C1329" s="150" t="s">
        <v>1027</v>
      </c>
      <c r="D1329" s="148"/>
      <c r="E1329" s="149">
        <v>5.4</v>
      </c>
      <c r="F1329" s="136"/>
      <c r="G1329" s="136"/>
      <c r="H1329" s="138"/>
      <c r="I1329" s="138"/>
      <c r="J1329" s="138"/>
      <c r="K1329" s="138"/>
      <c r="L1329" s="138"/>
    </row>
    <row r="1330" spans="1:12" outlineLevel="1" x14ac:dyDescent="0.2">
      <c r="A1330" s="132"/>
      <c r="B1330" s="133"/>
      <c r="C1330" s="150" t="s">
        <v>611</v>
      </c>
      <c r="D1330" s="148"/>
      <c r="E1330" s="149"/>
      <c r="F1330" s="136"/>
      <c r="G1330" s="136"/>
      <c r="H1330" s="138"/>
      <c r="I1330" s="138"/>
      <c r="J1330" s="138"/>
      <c r="K1330" s="138"/>
      <c r="L1330" s="138"/>
    </row>
    <row r="1331" spans="1:12" outlineLevel="1" x14ac:dyDescent="0.2">
      <c r="A1331" s="132"/>
      <c r="B1331" s="133"/>
      <c r="C1331" s="150" t="s">
        <v>1014</v>
      </c>
      <c r="D1331" s="148"/>
      <c r="E1331" s="149"/>
      <c r="F1331" s="136"/>
      <c r="G1331" s="136"/>
      <c r="H1331" s="138"/>
      <c r="I1331" s="138"/>
      <c r="J1331" s="138"/>
      <c r="K1331" s="138"/>
      <c r="L1331" s="138"/>
    </row>
    <row r="1332" spans="1:12" ht="33.75" outlineLevel="1" x14ac:dyDescent="0.2">
      <c r="A1332" s="132"/>
      <c r="B1332" s="133"/>
      <c r="C1332" s="150" t="s">
        <v>1028</v>
      </c>
      <c r="D1332" s="148"/>
      <c r="E1332" s="149">
        <v>205.7</v>
      </c>
      <c r="F1332" s="136"/>
      <c r="G1332" s="136"/>
      <c r="H1332" s="138"/>
      <c r="I1332" s="138"/>
      <c r="J1332" s="138"/>
      <c r="K1332" s="138"/>
      <c r="L1332" s="138"/>
    </row>
    <row r="1333" spans="1:12" outlineLevel="1" x14ac:dyDescent="0.2">
      <c r="A1333" s="132"/>
      <c r="B1333" s="133"/>
      <c r="C1333" s="150" t="s">
        <v>1017</v>
      </c>
      <c r="D1333" s="148"/>
      <c r="E1333" s="149"/>
      <c r="F1333" s="136"/>
      <c r="G1333" s="136"/>
      <c r="H1333" s="138"/>
      <c r="I1333" s="138"/>
      <c r="J1333" s="138"/>
      <c r="K1333" s="138"/>
      <c r="L1333" s="138"/>
    </row>
    <row r="1334" spans="1:12" outlineLevel="1" x14ac:dyDescent="0.2">
      <c r="A1334" s="132"/>
      <c r="B1334" s="133"/>
      <c r="C1334" s="150" t="s">
        <v>1029</v>
      </c>
      <c r="D1334" s="148"/>
      <c r="E1334" s="149">
        <v>57.84</v>
      </c>
      <c r="F1334" s="136"/>
      <c r="G1334" s="136"/>
      <c r="H1334" s="138"/>
      <c r="I1334" s="138"/>
      <c r="J1334" s="138"/>
      <c r="K1334" s="138"/>
      <c r="L1334" s="138"/>
    </row>
    <row r="1335" spans="1:12" outlineLevel="1" x14ac:dyDescent="0.2">
      <c r="A1335" s="132"/>
      <c r="B1335" s="133"/>
      <c r="C1335" s="150" t="s">
        <v>1030</v>
      </c>
      <c r="D1335" s="148"/>
      <c r="E1335" s="149"/>
      <c r="F1335" s="136"/>
      <c r="G1335" s="136"/>
      <c r="H1335" s="138"/>
      <c r="I1335" s="138"/>
      <c r="J1335" s="138"/>
      <c r="K1335" s="138"/>
      <c r="L1335" s="138"/>
    </row>
    <row r="1336" spans="1:12" ht="33.75" outlineLevel="1" x14ac:dyDescent="0.2">
      <c r="A1336" s="132"/>
      <c r="B1336" s="133"/>
      <c r="C1336" s="150" t="s">
        <v>1031</v>
      </c>
      <c r="D1336" s="148"/>
      <c r="E1336" s="149">
        <v>227.5</v>
      </c>
      <c r="F1336" s="136"/>
      <c r="G1336" s="136"/>
      <c r="H1336" s="138"/>
      <c r="I1336" s="138"/>
      <c r="J1336" s="138"/>
      <c r="K1336" s="138"/>
      <c r="L1336" s="138"/>
    </row>
    <row r="1337" spans="1:12" outlineLevel="1" x14ac:dyDescent="0.2">
      <c r="A1337" s="132"/>
      <c r="B1337" s="133"/>
      <c r="C1337" s="147" t="s">
        <v>276</v>
      </c>
      <c r="D1337" s="148"/>
      <c r="E1337" s="149"/>
      <c r="F1337" s="136"/>
      <c r="G1337" s="136"/>
      <c r="H1337" s="138"/>
      <c r="I1337" s="138"/>
      <c r="J1337" s="138"/>
      <c r="K1337" s="138"/>
      <c r="L1337" s="138"/>
    </row>
    <row r="1338" spans="1:12" outlineLevel="1" x14ac:dyDescent="0.2">
      <c r="A1338" s="132"/>
      <c r="B1338" s="133"/>
      <c r="C1338" s="139" t="s">
        <v>1032</v>
      </c>
      <c r="D1338" s="140"/>
      <c r="E1338" s="141">
        <v>260.24250000000001</v>
      </c>
      <c r="F1338" s="136"/>
      <c r="G1338" s="136"/>
      <c r="H1338" s="138"/>
      <c r="I1338" s="138"/>
      <c r="J1338" s="138"/>
      <c r="K1338" s="138"/>
      <c r="L1338" s="138"/>
    </row>
    <row r="1339" spans="1:12" outlineLevel="1" x14ac:dyDescent="0.2">
      <c r="A1339" s="132"/>
      <c r="B1339" s="133"/>
      <c r="C1339" s="139" t="s">
        <v>948</v>
      </c>
      <c r="D1339" s="140"/>
      <c r="E1339" s="141"/>
      <c r="F1339" s="136"/>
      <c r="G1339" s="136"/>
      <c r="H1339" s="138"/>
      <c r="I1339" s="138"/>
      <c r="J1339" s="138"/>
      <c r="K1339" s="138"/>
      <c r="L1339" s="138"/>
    </row>
    <row r="1340" spans="1:12" outlineLevel="1" x14ac:dyDescent="0.2">
      <c r="A1340" s="132"/>
      <c r="B1340" s="133"/>
      <c r="C1340" s="147" t="s">
        <v>272</v>
      </c>
      <c r="D1340" s="148"/>
      <c r="E1340" s="149"/>
      <c r="F1340" s="136"/>
      <c r="G1340" s="136"/>
      <c r="H1340" s="138"/>
      <c r="I1340" s="138"/>
      <c r="J1340" s="138"/>
      <c r="K1340" s="138"/>
      <c r="L1340" s="138"/>
    </row>
    <row r="1341" spans="1:12" ht="33.75" outlineLevel="1" x14ac:dyDescent="0.2">
      <c r="A1341" s="132"/>
      <c r="B1341" s="133"/>
      <c r="C1341" s="150" t="s">
        <v>1033</v>
      </c>
      <c r="D1341" s="148"/>
      <c r="E1341" s="149">
        <v>243.9</v>
      </c>
      <c r="F1341" s="136"/>
      <c r="G1341" s="136"/>
      <c r="H1341" s="138"/>
      <c r="I1341" s="138"/>
      <c r="J1341" s="138"/>
      <c r="K1341" s="138"/>
      <c r="L1341" s="138"/>
    </row>
    <row r="1342" spans="1:12" ht="45" outlineLevel="1" x14ac:dyDescent="0.2">
      <c r="A1342" s="132"/>
      <c r="B1342" s="133"/>
      <c r="C1342" s="150" t="s">
        <v>1034</v>
      </c>
      <c r="D1342" s="148"/>
      <c r="E1342" s="149">
        <v>257.5</v>
      </c>
      <c r="F1342" s="136"/>
      <c r="G1342" s="136"/>
      <c r="H1342" s="138"/>
      <c r="I1342" s="138"/>
      <c r="J1342" s="138"/>
      <c r="K1342" s="138"/>
      <c r="L1342" s="138"/>
    </row>
    <row r="1343" spans="1:12" outlineLevel="1" x14ac:dyDescent="0.2">
      <c r="A1343" s="132"/>
      <c r="B1343" s="133"/>
      <c r="C1343" s="147" t="s">
        <v>276</v>
      </c>
      <c r="D1343" s="148"/>
      <c r="E1343" s="149"/>
      <c r="F1343" s="136"/>
      <c r="G1343" s="136"/>
      <c r="H1343" s="138"/>
      <c r="I1343" s="138"/>
      <c r="J1343" s="138"/>
      <c r="K1343" s="138"/>
      <c r="L1343" s="138"/>
    </row>
    <row r="1344" spans="1:12" outlineLevel="1" x14ac:dyDescent="0.2">
      <c r="A1344" s="132"/>
      <c r="B1344" s="133"/>
      <c r="C1344" s="139" t="s">
        <v>1035</v>
      </c>
      <c r="D1344" s="140"/>
      <c r="E1344" s="141">
        <v>426.19</v>
      </c>
      <c r="F1344" s="136"/>
      <c r="G1344" s="136"/>
      <c r="H1344" s="138"/>
      <c r="I1344" s="138"/>
      <c r="J1344" s="138"/>
      <c r="K1344" s="138"/>
      <c r="L1344" s="138"/>
    </row>
    <row r="1345" spans="1:12" outlineLevel="1" x14ac:dyDescent="0.2">
      <c r="A1345" s="132">
        <v>132</v>
      </c>
      <c r="B1345" s="133" t="s">
        <v>1036</v>
      </c>
      <c r="C1345" s="134" t="s">
        <v>1037</v>
      </c>
      <c r="D1345" s="135" t="s">
        <v>261</v>
      </c>
      <c r="E1345" s="136">
        <v>18.551119999999997</v>
      </c>
      <c r="F1345" s="1202"/>
      <c r="G1345" s="136">
        <f>ROUND(E1345*F1345,2)</f>
        <v>0</v>
      </c>
      <c r="H1345" s="138"/>
      <c r="I1345" s="138"/>
      <c r="J1345" s="138"/>
      <c r="K1345" s="138"/>
      <c r="L1345" s="138"/>
    </row>
    <row r="1346" spans="1:12" outlineLevel="1" x14ac:dyDescent="0.2">
      <c r="A1346" s="132"/>
      <c r="B1346" s="133"/>
      <c r="C1346" s="139" t="s">
        <v>1038</v>
      </c>
      <c r="D1346" s="140"/>
      <c r="E1346" s="141"/>
      <c r="F1346" s="136"/>
      <c r="G1346" s="136"/>
      <c r="H1346" s="138"/>
      <c r="I1346" s="138"/>
      <c r="J1346" s="138"/>
      <c r="K1346" s="138"/>
      <c r="L1346" s="138"/>
    </row>
    <row r="1347" spans="1:12" outlineLevel="1" x14ac:dyDescent="0.2">
      <c r="A1347" s="132"/>
      <c r="B1347" s="133"/>
      <c r="C1347" s="139" t="s">
        <v>395</v>
      </c>
      <c r="D1347" s="140"/>
      <c r="E1347" s="141"/>
      <c r="F1347" s="136"/>
      <c r="G1347" s="136"/>
      <c r="H1347" s="138"/>
      <c r="I1347" s="138"/>
      <c r="J1347" s="138"/>
      <c r="K1347" s="138"/>
      <c r="L1347" s="138"/>
    </row>
    <row r="1348" spans="1:12" outlineLevel="1" x14ac:dyDescent="0.2">
      <c r="A1348" s="132"/>
      <c r="B1348" s="133"/>
      <c r="C1348" s="139" t="s">
        <v>399</v>
      </c>
      <c r="D1348" s="140"/>
      <c r="E1348" s="141">
        <v>18.551120000000001</v>
      </c>
      <c r="F1348" s="136"/>
      <c r="G1348" s="136"/>
      <c r="H1348" s="138"/>
      <c r="I1348" s="138"/>
      <c r="J1348" s="138"/>
      <c r="K1348" s="138"/>
      <c r="L1348" s="138"/>
    </row>
    <row r="1349" spans="1:12" outlineLevel="1" x14ac:dyDescent="0.2">
      <c r="A1349" s="132">
        <v>133</v>
      </c>
      <c r="B1349" s="133" t="s">
        <v>1039</v>
      </c>
      <c r="C1349" s="134" t="s">
        <v>1040</v>
      </c>
      <c r="D1349" s="135" t="s">
        <v>261</v>
      </c>
      <c r="E1349" s="136">
        <v>269.09000000000003</v>
      </c>
      <c r="F1349" s="1202"/>
      <c r="G1349" s="136">
        <f>ROUND(E1349*F1349,2)</f>
        <v>0</v>
      </c>
      <c r="H1349" s="138"/>
      <c r="I1349" s="138"/>
      <c r="J1349" s="138"/>
      <c r="K1349" s="138"/>
      <c r="L1349" s="138"/>
    </row>
    <row r="1350" spans="1:12" outlineLevel="1" x14ac:dyDescent="0.2">
      <c r="A1350" s="132"/>
      <c r="B1350" s="133"/>
      <c r="C1350" s="139" t="s">
        <v>1041</v>
      </c>
      <c r="D1350" s="140"/>
      <c r="E1350" s="141"/>
      <c r="F1350" s="136"/>
      <c r="G1350" s="136"/>
      <c r="H1350" s="138"/>
      <c r="I1350" s="138"/>
      <c r="J1350" s="138"/>
      <c r="K1350" s="138"/>
      <c r="L1350" s="138"/>
    </row>
    <row r="1351" spans="1:12" outlineLevel="1" x14ac:dyDescent="0.2">
      <c r="A1351" s="132"/>
      <c r="B1351" s="133"/>
      <c r="C1351" s="139" t="s">
        <v>964</v>
      </c>
      <c r="D1351" s="140"/>
      <c r="E1351" s="141"/>
      <c r="F1351" s="136"/>
      <c r="G1351" s="136"/>
      <c r="H1351" s="138"/>
      <c r="I1351" s="138"/>
      <c r="J1351" s="138"/>
      <c r="K1351" s="138"/>
      <c r="L1351" s="138"/>
    </row>
    <row r="1352" spans="1:12" outlineLevel="1" x14ac:dyDescent="0.2">
      <c r="A1352" s="132"/>
      <c r="B1352" s="133"/>
      <c r="C1352" s="139" t="s">
        <v>1042</v>
      </c>
      <c r="D1352" s="140"/>
      <c r="E1352" s="141">
        <v>2.84</v>
      </c>
      <c r="F1352" s="136"/>
      <c r="G1352" s="136"/>
      <c r="H1352" s="138"/>
      <c r="I1352" s="138"/>
      <c r="J1352" s="138"/>
      <c r="K1352" s="138"/>
      <c r="L1352" s="138"/>
    </row>
    <row r="1353" spans="1:12" outlineLevel="1" x14ac:dyDescent="0.2">
      <c r="A1353" s="132"/>
      <c r="B1353" s="133"/>
      <c r="C1353" s="139" t="s">
        <v>966</v>
      </c>
      <c r="D1353" s="140"/>
      <c r="E1353" s="141">
        <v>142.6</v>
      </c>
      <c r="F1353" s="136"/>
      <c r="G1353" s="136"/>
      <c r="H1353" s="138"/>
      <c r="I1353" s="138"/>
      <c r="J1353" s="138"/>
      <c r="K1353" s="138"/>
      <c r="L1353" s="138"/>
    </row>
    <row r="1354" spans="1:12" outlineLevel="1" x14ac:dyDescent="0.2">
      <c r="A1354" s="132"/>
      <c r="B1354" s="133"/>
      <c r="C1354" s="139" t="s">
        <v>424</v>
      </c>
      <c r="D1354" s="140"/>
      <c r="E1354" s="141"/>
      <c r="F1354" s="136"/>
      <c r="G1354" s="136"/>
      <c r="H1354" s="138"/>
      <c r="I1354" s="138"/>
      <c r="J1354" s="138"/>
      <c r="K1354" s="138"/>
      <c r="L1354" s="138"/>
    </row>
    <row r="1355" spans="1:12" outlineLevel="1" x14ac:dyDescent="0.2">
      <c r="A1355" s="132"/>
      <c r="B1355" s="133"/>
      <c r="C1355" s="139" t="s">
        <v>967</v>
      </c>
      <c r="D1355" s="140"/>
      <c r="E1355" s="141">
        <v>123.65</v>
      </c>
      <c r="F1355" s="136"/>
      <c r="G1355" s="136"/>
      <c r="H1355" s="138"/>
      <c r="I1355" s="138"/>
      <c r="J1355" s="138"/>
      <c r="K1355" s="138"/>
      <c r="L1355" s="138"/>
    </row>
    <row r="1356" spans="1:12" outlineLevel="1" x14ac:dyDescent="0.2">
      <c r="A1356" s="132">
        <v>134</v>
      </c>
      <c r="B1356" s="133" t="s">
        <v>1043</v>
      </c>
      <c r="C1356" s="134" t="s">
        <v>1044</v>
      </c>
      <c r="D1356" s="135" t="s">
        <v>261</v>
      </c>
      <c r="E1356" s="136">
        <v>49.87</v>
      </c>
      <c r="F1356" s="1202"/>
      <c r="G1356" s="136">
        <f>ROUND(E1356*F1356,2)</f>
        <v>0</v>
      </c>
      <c r="H1356" s="138"/>
      <c r="I1356" s="138"/>
      <c r="J1356" s="138"/>
      <c r="K1356" s="138"/>
      <c r="L1356" s="138"/>
    </row>
    <row r="1357" spans="1:12" outlineLevel="1" x14ac:dyDescent="0.2">
      <c r="A1357" s="132"/>
      <c r="B1357" s="133"/>
      <c r="C1357" s="139" t="s">
        <v>1045</v>
      </c>
      <c r="D1357" s="140"/>
      <c r="E1357" s="141">
        <v>49.87</v>
      </c>
      <c r="F1357" s="136"/>
      <c r="G1357" s="136"/>
      <c r="H1357" s="138"/>
      <c r="I1357" s="138"/>
      <c r="J1357" s="138"/>
      <c r="K1357" s="138"/>
      <c r="L1357" s="138"/>
    </row>
    <row r="1358" spans="1:12" outlineLevel="1" x14ac:dyDescent="0.2">
      <c r="A1358" s="132">
        <v>135</v>
      </c>
      <c r="B1358" s="133" t="s">
        <v>1046</v>
      </c>
      <c r="C1358" s="134" t="s">
        <v>1047</v>
      </c>
      <c r="D1358" s="135" t="s">
        <v>261</v>
      </c>
      <c r="E1358" s="136">
        <v>69.38</v>
      </c>
      <c r="F1358" s="1202"/>
      <c r="G1358" s="136">
        <f>ROUND(E1358*F1358,2)</f>
        <v>0</v>
      </c>
      <c r="H1358" s="138"/>
      <c r="I1358" s="138"/>
      <c r="J1358" s="138"/>
      <c r="K1358" s="138"/>
      <c r="L1358" s="138"/>
    </row>
    <row r="1359" spans="1:12" outlineLevel="1" x14ac:dyDescent="0.2">
      <c r="A1359" s="132"/>
      <c r="B1359" s="133"/>
      <c r="C1359" s="139" t="s">
        <v>1048</v>
      </c>
      <c r="D1359" s="140"/>
      <c r="E1359" s="141"/>
      <c r="F1359" s="136"/>
      <c r="G1359" s="136"/>
      <c r="H1359" s="138"/>
      <c r="I1359" s="138"/>
      <c r="J1359" s="138"/>
      <c r="K1359" s="138"/>
      <c r="L1359" s="138"/>
    </row>
    <row r="1360" spans="1:12" outlineLevel="1" x14ac:dyDescent="0.2">
      <c r="A1360" s="132"/>
      <c r="B1360" s="133"/>
      <c r="C1360" s="139" t="s">
        <v>395</v>
      </c>
      <c r="D1360" s="140"/>
      <c r="E1360" s="141"/>
      <c r="F1360" s="136"/>
      <c r="G1360" s="136"/>
      <c r="H1360" s="138"/>
      <c r="I1360" s="138"/>
      <c r="J1360" s="138"/>
      <c r="K1360" s="138"/>
      <c r="L1360" s="138"/>
    </row>
    <row r="1361" spans="1:12" outlineLevel="1" x14ac:dyDescent="0.2">
      <c r="A1361" s="132"/>
      <c r="B1361" s="133"/>
      <c r="C1361" s="139" t="s">
        <v>906</v>
      </c>
      <c r="D1361" s="140"/>
      <c r="E1361" s="141">
        <v>36.14</v>
      </c>
      <c r="F1361" s="136"/>
      <c r="G1361" s="136"/>
      <c r="H1361" s="138"/>
      <c r="I1361" s="138"/>
      <c r="J1361" s="138"/>
      <c r="K1361" s="138"/>
      <c r="L1361" s="138"/>
    </row>
    <row r="1362" spans="1:12" outlineLevel="1" x14ac:dyDescent="0.2">
      <c r="A1362" s="132"/>
      <c r="B1362" s="133"/>
      <c r="C1362" s="139" t="s">
        <v>335</v>
      </c>
      <c r="D1362" s="140"/>
      <c r="E1362" s="141"/>
      <c r="F1362" s="136"/>
      <c r="G1362" s="136"/>
      <c r="H1362" s="138"/>
      <c r="I1362" s="138"/>
      <c r="J1362" s="138"/>
      <c r="K1362" s="138"/>
      <c r="L1362" s="138"/>
    </row>
    <row r="1363" spans="1:12" outlineLevel="1" x14ac:dyDescent="0.2">
      <c r="A1363" s="132"/>
      <c r="B1363" s="133"/>
      <c r="C1363" s="139" t="s">
        <v>907</v>
      </c>
      <c r="D1363" s="140"/>
      <c r="E1363" s="141">
        <v>33.24</v>
      </c>
      <c r="F1363" s="136"/>
      <c r="G1363" s="136"/>
      <c r="H1363" s="138"/>
      <c r="I1363" s="138"/>
      <c r="J1363" s="138"/>
      <c r="K1363" s="138"/>
      <c r="L1363" s="138"/>
    </row>
    <row r="1364" spans="1:12" outlineLevel="1" x14ac:dyDescent="0.2">
      <c r="A1364" s="132">
        <v>136</v>
      </c>
      <c r="B1364" s="133" t="s">
        <v>1049</v>
      </c>
      <c r="C1364" s="134" t="s">
        <v>1050</v>
      </c>
      <c r="D1364" s="135" t="s">
        <v>261</v>
      </c>
      <c r="E1364" s="136">
        <v>13279.0501</v>
      </c>
      <c r="F1364" s="1202"/>
      <c r="G1364" s="136">
        <f>ROUND(E1364*F1364,2)</f>
        <v>0</v>
      </c>
      <c r="H1364" s="138"/>
      <c r="I1364" s="138"/>
      <c r="J1364" s="138"/>
      <c r="K1364" s="138"/>
      <c r="L1364" s="138"/>
    </row>
    <row r="1365" spans="1:12" outlineLevel="1" x14ac:dyDescent="0.2">
      <c r="A1365" s="132"/>
      <c r="B1365" s="133"/>
      <c r="C1365" s="139" t="s">
        <v>953</v>
      </c>
      <c r="D1365" s="140"/>
      <c r="E1365" s="141"/>
      <c r="F1365" s="136"/>
      <c r="G1365" s="136"/>
      <c r="H1365" s="138"/>
      <c r="I1365" s="138"/>
      <c r="J1365" s="138"/>
      <c r="K1365" s="138"/>
      <c r="L1365" s="138"/>
    </row>
    <row r="1366" spans="1:12" outlineLevel="1" x14ac:dyDescent="0.2">
      <c r="A1366" s="132"/>
      <c r="B1366" s="133"/>
      <c r="C1366" s="139" t="s">
        <v>954</v>
      </c>
      <c r="D1366" s="140"/>
      <c r="E1366" s="141"/>
      <c r="F1366" s="136"/>
      <c r="G1366" s="136"/>
      <c r="H1366" s="138"/>
      <c r="I1366" s="138"/>
      <c r="J1366" s="138"/>
      <c r="K1366" s="138"/>
      <c r="L1366" s="138"/>
    </row>
    <row r="1367" spans="1:12" outlineLevel="1" x14ac:dyDescent="0.2">
      <c r="A1367" s="132"/>
      <c r="B1367" s="133"/>
      <c r="C1367" s="139" t="s">
        <v>955</v>
      </c>
      <c r="D1367" s="140"/>
      <c r="E1367" s="141">
        <v>152.142</v>
      </c>
      <c r="F1367" s="136"/>
      <c r="G1367" s="136"/>
      <c r="H1367" s="138"/>
      <c r="I1367" s="138"/>
      <c r="J1367" s="138"/>
      <c r="K1367" s="138"/>
      <c r="L1367" s="138"/>
    </row>
    <row r="1368" spans="1:12" ht="22.5" outlineLevel="1" x14ac:dyDescent="0.2">
      <c r="A1368" s="132"/>
      <c r="B1368" s="133"/>
      <c r="C1368" s="139" t="s">
        <v>956</v>
      </c>
      <c r="D1368" s="140"/>
      <c r="E1368" s="141">
        <v>1374.9982</v>
      </c>
      <c r="F1368" s="136"/>
      <c r="G1368" s="136"/>
      <c r="H1368" s="138"/>
      <c r="I1368" s="138"/>
      <c r="J1368" s="138"/>
      <c r="K1368" s="138"/>
      <c r="L1368" s="138"/>
    </row>
    <row r="1369" spans="1:12" outlineLevel="1" x14ac:dyDescent="0.2">
      <c r="A1369" s="132"/>
      <c r="B1369" s="133"/>
      <c r="C1369" s="139" t="s">
        <v>957</v>
      </c>
      <c r="D1369" s="140"/>
      <c r="E1369" s="141">
        <v>-30.831199999999999</v>
      </c>
      <c r="F1369" s="136"/>
      <c r="G1369" s="136"/>
      <c r="H1369" s="138"/>
      <c r="I1369" s="138"/>
      <c r="J1369" s="138"/>
      <c r="K1369" s="138"/>
      <c r="L1369" s="138"/>
    </row>
    <row r="1370" spans="1:12" ht="22.5" outlineLevel="1" x14ac:dyDescent="0.2">
      <c r="A1370" s="132"/>
      <c r="B1370" s="133"/>
      <c r="C1370" s="139" t="s">
        <v>958</v>
      </c>
      <c r="D1370" s="140"/>
      <c r="E1370" s="141">
        <v>1331.97</v>
      </c>
      <c r="F1370" s="136"/>
      <c r="G1370" s="136"/>
      <c r="H1370" s="138"/>
      <c r="I1370" s="138"/>
      <c r="J1370" s="138"/>
      <c r="K1370" s="138"/>
      <c r="L1370" s="138"/>
    </row>
    <row r="1371" spans="1:12" outlineLevel="1" x14ac:dyDescent="0.2">
      <c r="A1371" s="132"/>
      <c r="B1371" s="133"/>
      <c r="C1371" s="139" t="s">
        <v>959</v>
      </c>
      <c r="D1371" s="140"/>
      <c r="E1371" s="141">
        <v>-32.221400000000003</v>
      </c>
      <c r="F1371" s="136"/>
      <c r="G1371" s="136"/>
      <c r="H1371" s="138"/>
      <c r="I1371" s="138"/>
      <c r="J1371" s="138"/>
      <c r="K1371" s="138"/>
      <c r="L1371" s="138"/>
    </row>
    <row r="1372" spans="1:12" ht="22.5" outlineLevel="1" x14ac:dyDescent="0.2">
      <c r="A1372" s="132"/>
      <c r="B1372" s="133"/>
      <c r="C1372" s="139" t="s">
        <v>960</v>
      </c>
      <c r="D1372" s="140"/>
      <c r="E1372" s="141">
        <v>9796.56</v>
      </c>
      <c r="F1372" s="136"/>
      <c r="G1372" s="136"/>
      <c r="H1372" s="138"/>
      <c r="I1372" s="138"/>
      <c r="J1372" s="138"/>
      <c r="K1372" s="138"/>
      <c r="L1372" s="138"/>
    </row>
    <row r="1373" spans="1:12" outlineLevel="1" x14ac:dyDescent="0.2">
      <c r="A1373" s="132"/>
      <c r="B1373" s="133"/>
      <c r="C1373" s="139" t="s">
        <v>284</v>
      </c>
      <c r="D1373" s="140"/>
      <c r="E1373" s="141"/>
      <c r="F1373" s="136"/>
      <c r="G1373" s="136"/>
      <c r="H1373" s="138"/>
      <c r="I1373" s="138"/>
      <c r="J1373" s="138"/>
      <c r="K1373" s="138"/>
      <c r="L1373" s="138"/>
    </row>
    <row r="1374" spans="1:12" outlineLevel="1" x14ac:dyDescent="0.2">
      <c r="A1374" s="132"/>
      <c r="B1374" s="133"/>
      <c r="C1374" s="139" t="s">
        <v>961</v>
      </c>
      <c r="D1374" s="140"/>
      <c r="E1374" s="141">
        <v>686.4325</v>
      </c>
      <c r="F1374" s="136"/>
      <c r="G1374" s="136"/>
      <c r="H1374" s="138"/>
      <c r="I1374" s="138"/>
      <c r="J1374" s="138"/>
      <c r="K1374" s="138"/>
      <c r="L1374" s="138"/>
    </row>
    <row r="1375" spans="1:12" outlineLevel="1" x14ac:dyDescent="0.2">
      <c r="A1375" s="132">
        <v>137</v>
      </c>
      <c r="B1375" s="133" t="s">
        <v>1051</v>
      </c>
      <c r="C1375" s="134" t="s">
        <v>1052</v>
      </c>
      <c r="D1375" s="135" t="s">
        <v>383</v>
      </c>
      <c r="E1375" s="136">
        <v>4026.5</v>
      </c>
      <c r="F1375" s="1202"/>
      <c r="G1375" s="136">
        <f>ROUND(E1375*F1375,2)</f>
        <v>0</v>
      </c>
      <c r="H1375" s="138"/>
      <c r="I1375" s="138"/>
      <c r="J1375" s="138"/>
      <c r="K1375" s="138"/>
      <c r="L1375" s="138"/>
    </row>
    <row r="1376" spans="1:12" outlineLevel="1" x14ac:dyDescent="0.2">
      <c r="A1376" s="132"/>
      <c r="B1376" s="133"/>
      <c r="C1376" s="139" t="s">
        <v>1053</v>
      </c>
      <c r="D1376" s="140"/>
      <c r="E1376" s="141">
        <v>25</v>
      </c>
      <c r="F1376" s="136"/>
      <c r="G1376" s="136"/>
      <c r="H1376" s="138"/>
      <c r="I1376" s="138"/>
      <c r="J1376" s="138"/>
      <c r="K1376" s="138"/>
      <c r="L1376" s="138"/>
    </row>
    <row r="1377" spans="1:12" outlineLevel="1" x14ac:dyDescent="0.2">
      <c r="A1377" s="132"/>
      <c r="B1377" s="133"/>
      <c r="C1377" s="139" t="s">
        <v>1054</v>
      </c>
      <c r="D1377" s="140"/>
      <c r="E1377" s="141">
        <v>1295.5</v>
      </c>
      <c r="F1377" s="136"/>
      <c r="G1377" s="136"/>
      <c r="H1377" s="138"/>
      <c r="I1377" s="138"/>
      <c r="J1377" s="138"/>
      <c r="K1377" s="138"/>
      <c r="L1377" s="138"/>
    </row>
    <row r="1378" spans="1:12" outlineLevel="1" x14ac:dyDescent="0.2">
      <c r="A1378" s="132"/>
      <c r="B1378" s="133"/>
      <c r="C1378" s="139" t="s">
        <v>1055</v>
      </c>
      <c r="D1378" s="140"/>
      <c r="E1378" s="141">
        <v>1352</v>
      </c>
      <c r="F1378" s="136"/>
      <c r="G1378" s="136"/>
      <c r="H1378" s="138"/>
      <c r="I1378" s="138"/>
      <c r="J1378" s="138"/>
      <c r="K1378" s="138"/>
      <c r="L1378" s="138"/>
    </row>
    <row r="1379" spans="1:12" outlineLevel="1" x14ac:dyDescent="0.2">
      <c r="A1379" s="132"/>
      <c r="B1379" s="133"/>
      <c r="C1379" s="139" t="s">
        <v>1056</v>
      </c>
      <c r="D1379" s="140"/>
      <c r="E1379" s="141">
        <v>1354</v>
      </c>
      <c r="F1379" s="136"/>
      <c r="G1379" s="136"/>
      <c r="H1379" s="138"/>
      <c r="I1379" s="138"/>
      <c r="J1379" s="138"/>
      <c r="K1379" s="138"/>
      <c r="L1379" s="138"/>
    </row>
    <row r="1380" spans="1:12" outlineLevel="1" x14ac:dyDescent="0.2">
      <c r="A1380" s="132" t="s">
        <v>1057</v>
      </c>
      <c r="B1380" s="132" t="s">
        <v>1058</v>
      </c>
      <c r="C1380" s="159" t="s">
        <v>1059</v>
      </c>
      <c r="D1380" s="137" t="s">
        <v>261</v>
      </c>
      <c r="E1380" s="136">
        <v>602.18597</v>
      </c>
      <c r="F1380" s="1202"/>
      <c r="G1380" s="136">
        <f>ROUND(E1380*F1380,2)</f>
        <v>0</v>
      </c>
      <c r="H1380" s="138"/>
      <c r="I1380" s="138"/>
      <c r="J1380" s="138"/>
      <c r="K1380" s="138"/>
      <c r="L1380" s="138"/>
    </row>
    <row r="1381" spans="1:12" outlineLevel="1" x14ac:dyDescent="0.2">
      <c r="A1381" s="132"/>
      <c r="B1381" s="132"/>
      <c r="C1381" s="157" t="s">
        <v>357</v>
      </c>
      <c r="D1381" s="137"/>
      <c r="E1381" s="136"/>
      <c r="F1381" s="136"/>
      <c r="G1381" s="136"/>
      <c r="H1381" s="138"/>
      <c r="I1381" s="138"/>
      <c r="J1381" s="138"/>
      <c r="K1381" s="138"/>
      <c r="L1381" s="138"/>
    </row>
    <row r="1382" spans="1:12" outlineLevel="1" x14ac:dyDescent="0.2">
      <c r="A1382" s="132"/>
      <c r="B1382" s="132"/>
      <c r="C1382" s="157" t="s">
        <v>1060</v>
      </c>
      <c r="D1382" s="158"/>
      <c r="E1382" s="141"/>
      <c r="F1382" s="136"/>
      <c r="G1382" s="136"/>
      <c r="H1382" s="138"/>
      <c r="I1382" s="138"/>
      <c r="J1382" s="138"/>
      <c r="K1382" s="138"/>
      <c r="L1382" s="138"/>
    </row>
    <row r="1383" spans="1:12" outlineLevel="1" x14ac:dyDescent="0.2">
      <c r="A1383" s="132"/>
      <c r="B1383" s="132"/>
      <c r="C1383" s="157" t="s">
        <v>1061</v>
      </c>
      <c r="D1383" s="158"/>
      <c r="E1383" s="141">
        <v>420.64821000000001</v>
      </c>
      <c r="F1383" s="136"/>
      <c r="G1383" s="136"/>
      <c r="H1383" s="138"/>
      <c r="I1383" s="138"/>
      <c r="J1383" s="138"/>
      <c r="K1383" s="138"/>
      <c r="L1383" s="138"/>
    </row>
    <row r="1384" spans="1:12" outlineLevel="1" x14ac:dyDescent="0.2">
      <c r="A1384" s="132"/>
      <c r="B1384" s="132"/>
      <c r="C1384" s="157" t="s">
        <v>1062</v>
      </c>
      <c r="D1384" s="158"/>
      <c r="E1384" s="141"/>
      <c r="F1384" s="136"/>
      <c r="G1384" s="136"/>
      <c r="H1384" s="138"/>
      <c r="I1384" s="138"/>
      <c r="J1384" s="138"/>
      <c r="K1384" s="138"/>
      <c r="L1384" s="138"/>
    </row>
    <row r="1385" spans="1:12" outlineLevel="1" x14ac:dyDescent="0.2">
      <c r="A1385" s="132"/>
      <c r="B1385" s="132"/>
      <c r="C1385" s="157" t="s">
        <v>1063</v>
      </c>
      <c r="D1385" s="158"/>
      <c r="E1385" s="141">
        <v>51.468000000000004</v>
      </c>
      <c r="F1385" s="136"/>
      <c r="G1385" s="136"/>
      <c r="H1385" s="138"/>
      <c r="I1385" s="138"/>
      <c r="J1385" s="138"/>
      <c r="K1385" s="138"/>
      <c r="L1385" s="138"/>
    </row>
    <row r="1386" spans="1:12" ht="33.75" outlineLevel="1" x14ac:dyDescent="0.2">
      <c r="A1386" s="132"/>
      <c r="B1386" s="132"/>
      <c r="C1386" s="157" t="s">
        <v>1064</v>
      </c>
      <c r="D1386" s="158"/>
      <c r="E1386" s="141">
        <v>130.06976</v>
      </c>
      <c r="F1386" s="136"/>
      <c r="G1386" s="136"/>
      <c r="H1386" s="138"/>
      <c r="I1386" s="138"/>
      <c r="J1386" s="138"/>
      <c r="K1386" s="138"/>
      <c r="L1386" s="138"/>
    </row>
    <row r="1387" spans="1:12" outlineLevel="1" x14ac:dyDescent="0.2">
      <c r="A1387" s="132" t="s">
        <v>1065</v>
      </c>
      <c r="B1387" s="132" t="s">
        <v>1066</v>
      </c>
      <c r="C1387" s="159" t="s">
        <v>1067</v>
      </c>
      <c r="D1387" s="137" t="s">
        <v>356</v>
      </c>
      <c r="E1387" s="136">
        <v>420.64821000000001</v>
      </c>
      <c r="F1387" s="1202"/>
      <c r="G1387" s="136">
        <f>ROUND(E1387*F1387,2)</f>
        <v>0</v>
      </c>
      <c r="H1387" s="138"/>
      <c r="I1387" s="138"/>
      <c r="J1387" s="138"/>
      <c r="K1387" s="138"/>
      <c r="L1387" s="138"/>
    </row>
    <row r="1388" spans="1:12" outlineLevel="1" x14ac:dyDescent="0.2">
      <c r="A1388" s="132"/>
      <c r="B1388" s="132"/>
      <c r="C1388" s="157" t="s">
        <v>357</v>
      </c>
      <c r="D1388" s="137"/>
      <c r="E1388" s="136"/>
      <c r="F1388" s="136"/>
      <c r="G1388" s="136"/>
      <c r="H1388" s="138"/>
      <c r="I1388" s="138"/>
      <c r="J1388" s="138"/>
      <c r="K1388" s="138"/>
      <c r="L1388" s="138"/>
    </row>
    <row r="1389" spans="1:12" outlineLevel="1" x14ac:dyDescent="0.2">
      <c r="A1389" s="132"/>
      <c r="B1389" s="132"/>
      <c r="C1389" s="157" t="s">
        <v>1068</v>
      </c>
      <c r="D1389" s="158"/>
      <c r="E1389" s="141"/>
      <c r="F1389" s="136"/>
      <c r="G1389" s="136"/>
      <c r="H1389" s="138"/>
      <c r="I1389" s="138"/>
      <c r="J1389" s="138"/>
      <c r="K1389" s="138"/>
      <c r="L1389" s="138"/>
    </row>
    <row r="1390" spans="1:12" outlineLevel="1" x14ac:dyDescent="0.2">
      <c r="A1390" s="132"/>
      <c r="B1390" s="132"/>
      <c r="C1390" s="157" t="s">
        <v>1069</v>
      </c>
      <c r="D1390" s="158"/>
      <c r="E1390" s="141">
        <v>2.2440000000000002</v>
      </c>
      <c r="F1390" s="136"/>
      <c r="G1390" s="136"/>
      <c r="H1390" s="138"/>
      <c r="I1390" s="138"/>
      <c r="J1390" s="138"/>
      <c r="K1390" s="138"/>
      <c r="L1390" s="138"/>
    </row>
    <row r="1391" spans="1:12" ht="33.75" outlineLevel="1" x14ac:dyDescent="0.2">
      <c r="A1391" s="132"/>
      <c r="B1391" s="132"/>
      <c r="C1391" s="157" t="s">
        <v>1070</v>
      </c>
      <c r="D1391" s="158"/>
      <c r="E1391" s="141">
        <v>11.4048</v>
      </c>
      <c r="F1391" s="136"/>
      <c r="G1391" s="136"/>
      <c r="H1391" s="138"/>
      <c r="I1391" s="138"/>
      <c r="J1391" s="138"/>
      <c r="K1391" s="138"/>
      <c r="L1391" s="138"/>
    </row>
    <row r="1392" spans="1:12" outlineLevel="1" x14ac:dyDescent="0.2">
      <c r="A1392" s="132"/>
      <c r="B1392" s="132"/>
      <c r="C1392" s="157" t="s">
        <v>1071</v>
      </c>
      <c r="D1392" s="158"/>
      <c r="E1392" s="141">
        <v>5.5515999999999996</v>
      </c>
      <c r="F1392" s="136"/>
      <c r="G1392" s="136"/>
      <c r="H1392" s="138"/>
      <c r="I1392" s="138"/>
      <c r="J1392" s="138"/>
      <c r="K1392" s="138"/>
      <c r="L1392" s="138"/>
    </row>
    <row r="1393" spans="1:12" ht="22.5" outlineLevel="1" x14ac:dyDescent="0.2">
      <c r="A1393" s="132"/>
      <c r="B1393" s="132"/>
      <c r="C1393" s="157" t="s">
        <v>1072</v>
      </c>
      <c r="D1393" s="158"/>
      <c r="E1393" s="141">
        <v>4.2396000000000003</v>
      </c>
      <c r="F1393" s="136"/>
      <c r="G1393" s="136"/>
      <c r="H1393" s="138"/>
      <c r="I1393" s="138"/>
      <c r="J1393" s="138"/>
      <c r="K1393" s="138"/>
      <c r="L1393" s="138"/>
    </row>
    <row r="1394" spans="1:12" outlineLevel="1" x14ac:dyDescent="0.2">
      <c r="A1394" s="132"/>
      <c r="B1394" s="132"/>
      <c r="C1394" s="157" t="s">
        <v>1073</v>
      </c>
      <c r="D1394" s="158"/>
      <c r="E1394" s="141">
        <v>4.452</v>
      </c>
      <c r="F1394" s="136"/>
      <c r="G1394" s="136"/>
      <c r="H1394" s="138"/>
      <c r="I1394" s="138"/>
      <c r="J1394" s="138"/>
      <c r="K1394" s="138"/>
      <c r="L1394" s="138"/>
    </row>
    <row r="1395" spans="1:12" outlineLevel="1" x14ac:dyDescent="0.2">
      <c r="A1395" s="132"/>
      <c r="B1395" s="132"/>
      <c r="C1395" s="157" t="s">
        <v>1074</v>
      </c>
      <c r="D1395" s="158"/>
      <c r="E1395" s="141">
        <v>1.44</v>
      </c>
      <c r="F1395" s="136"/>
      <c r="G1395" s="136"/>
      <c r="H1395" s="138"/>
      <c r="I1395" s="138"/>
      <c r="J1395" s="138"/>
      <c r="K1395" s="138"/>
      <c r="L1395" s="138"/>
    </row>
    <row r="1396" spans="1:12" outlineLevel="1" x14ac:dyDescent="0.2">
      <c r="A1396" s="132"/>
      <c r="B1396" s="132"/>
      <c r="C1396" s="157" t="s">
        <v>1075</v>
      </c>
      <c r="D1396" s="158"/>
      <c r="E1396" s="141">
        <v>0.76</v>
      </c>
      <c r="F1396" s="136"/>
      <c r="G1396" s="136"/>
      <c r="H1396" s="138"/>
      <c r="I1396" s="138"/>
      <c r="J1396" s="138"/>
      <c r="K1396" s="138"/>
      <c r="L1396" s="138"/>
    </row>
    <row r="1397" spans="1:12" outlineLevel="1" x14ac:dyDescent="0.2">
      <c r="A1397" s="132"/>
      <c r="B1397" s="132"/>
      <c r="C1397" s="157" t="s">
        <v>1076</v>
      </c>
      <c r="D1397" s="158"/>
      <c r="E1397" s="141">
        <v>1.986</v>
      </c>
      <c r="F1397" s="136"/>
      <c r="G1397" s="136"/>
      <c r="H1397" s="138"/>
      <c r="I1397" s="138"/>
      <c r="J1397" s="138"/>
      <c r="K1397" s="138"/>
      <c r="L1397" s="138"/>
    </row>
    <row r="1398" spans="1:12" outlineLevel="1" x14ac:dyDescent="0.2">
      <c r="A1398" s="132"/>
      <c r="B1398" s="132"/>
      <c r="C1398" s="157" t="s">
        <v>1077</v>
      </c>
      <c r="D1398" s="158"/>
      <c r="E1398" s="141">
        <v>2.9256000000000002</v>
      </c>
      <c r="F1398" s="136"/>
      <c r="G1398" s="136"/>
      <c r="H1398" s="138"/>
      <c r="I1398" s="138"/>
      <c r="J1398" s="138"/>
      <c r="K1398" s="138"/>
      <c r="L1398" s="138"/>
    </row>
    <row r="1399" spans="1:12" outlineLevel="1" x14ac:dyDescent="0.2">
      <c r="A1399" s="132"/>
      <c r="B1399" s="132"/>
      <c r="C1399" s="157" t="s">
        <v>1078</v>
      </c>
      <c r="D1399" s="158"/>
      <c r="E1399" s="141">
        <v>3.5788000000000002</v>
      </c>
      <c r="F1399" s="136"/>
      <c r="G1399" s="136"/>
      <c r="H1399" s="138"/>
      <c r="I1399" s="138"/>
      <c r="J1399" s="138"/>
      <c r="K1399" s="138"/>
      <c r="L1399" s="138"/>
    </row>
    <row r="1400" spans="1:12" outlineLevel="1" x14ac:dyDescent="0.2">
      <c r="A1400" s="132"/>
      <c r="B1400" s="132"/>
      <c r="C1400" s="157" t="s">
        <v>1079</v>
      </c>
      <c r="D1400" s="158"/>
      <c r="E1400" s="141">
        <v>3.9407999999999999</v>
      </c>
      <c r="F1400" s="136"/>
      <c r="G1400" s="136"/>
      <c r="H1400" s="138"/>
      <c r="I1400" s="138"/>
      <c r="J1400" s="138"/>
      <c r="K1400" s="138"/>
      <c r="L1400" s="138"/>
    </row>
    <row r="1401" spans="1:12" outlineLevel="1" x14ac:dyDescent="0.2">
      <c r="A1401" s="132"/>
      <c r="B1401" s="132"/>
      <c r="C1401" s="157" t="s">
        <v>1080</v>
      </c>
      <c r="D1401" s="158"/>
      <c r="E1401" s="141">
        <v>7.5076000000000001</v>
      </c>
      <c r="F1401" s="136"/>
      <c r="G1401" s="136"/>
      <c r="H1401" s="138"/>
      <c r="I1401" s="138"/>
      <c r="J1401" s="138"/>
      <c r="K1401" s="138"/>
      <c r="L1401" s="138"/>
    </row>
    <row r="1402" spans="1:12" outlineLevel="1" x14ac:dyDescent="0.2">
      <c r="A1402" s="132"/>
      <c r="B1402" s="132"/>
      <c r="C1402" s="157" t="s">
        <v>1081</v>
      </c>
      <c r="D1402" s="158"/>
      <c r="E1402" s="141">
        <v>15.472</v>
      </c>
      <c r="F1402" s="136"/>
      <c r="G1402" s="136"/>
      <c r="H1402" s="138"/>
      <c r="I1402" s="138"/>
      <c r="J1402" s="138"/>
      <c r="K1402" s="138"/>
      <c r="L1402" s="138"/>
    </row>
    <row r="1403" spans="1:12" ht="22.5" outlineLevel="1" x14ac:dyDescent="0.2">
      <c r="A1403" s="132"/>
      <c r="B1403" s="132"/>
      <c r="C1403" s="157" t="s">
        <v>1082</v>
      </c>
      <c r="D1403" s="158"/>
      <c r="E1403" s="141">
        <v>15.972799999999999</v>
      </c>
      <c r="F1403" s="136"/>
      <c r="G1403" s="136"/>
      <c r="H1403" s="138"/>
      <c r="I1403" s="138"/>
      <c r="J1403" s="138"/>
      <c r="K1403" s="138"/>
      <c r="L1403" s="138"/>
    </row>
    <row r="1404" spans="1:12" outlineLevel="1" x14ac:dyDescent="0.2">
      <c r="A1404" s="132"/>
      <c r="B1404" s="132"/>
      <c r="C1404" s="157" t="s">
        <v>1083</v>
      </c>
      <c r="D1404" s="158"/>
      <c r="E1404" s="141">
        <v>6.3983999999999996</v>
      </c>
      <c r="F1404" s="136"/>
      <c r="G1404" s="136"/>
      <c r="H1404" s="138"/>
      <c r="I1404" s="138"/>
      <c r="J1404" s="138"/>
      <c r="K1404" s="138"/>
      <c r="L1404" s="138"/>
    </row>
    <row r="1405" spans="1:12" outlineLevel="1" x14ac:dyDescent="0.2">
      <c r="A1405" s="132"/>
      <c r="B1405" s="132"/>
      <c r="C1405" s="157" t="s">
        <v>1084</v>
      </c>
      <c r="D1405" s="158"/>
      <c r="E1405" s="141">
        <v>10.6084</v>
      </c>
      <c r="F1405" s="136"/>
      <c r="G1405" s="136"/>
      <c r="H1405" s="138"/>
      <c r="I1405" s="138"/>
      <c r="J1405" s="138"/>
      <c r="K1405" s="138"/>
      <c r="L1405" s="138"/>
    </row>
    <row r="1406" spans="1:12" ht="22.5" outlineLevel="1" x14ac:dyDescent="0.2">
      <c r="A1406" s="132"/>
      <c r="B1406" s="132"/>
      <c r="C1406" s="157" t="s">
        <v>1085</v>
      </c>
      <c r="D1406" s="158"/>
      <c r="E1406" s="141">
        <v>7.4076000000000004</v>
      </c>
      <c r="F1406" s="136"/>
      <c r="G1406" s="136"/>
      <c r="H1406" s="138"/>
      <c r="I1406" s="138"/>
      <c r="J1406" s="138"/>
      <c r="K1406" s="138"/>
      <c r="L1406" s="138"/>
    </row>
    <row r="1407" spans="1:12" outlineLevel="1" x14ac:dyDescent="0.2">
      <c r="A1407" s="132"/>
      <c r="B1407" s="132"/>
      <c r="C1407" s="157" t="s">
        <v>1086</v>
      </c>
      <c r="D1407" s="158"/>
      <c r="E1407" s="141">
        <v>3.6720000000000002</v>
      </c>
      <c r="F1407" s="136"/>
      <c r="G1407" s="136"/>
      <c r="H1407" s="138"/>
      <c r="I1407" s="138"/>
      <c r="J1407" s="138"/>
      <c r="K1407" s="138"/>
      <c r="L1407" s="138"/>
    </row>
    <row r="1408" spans="1:12" outlineLevel="1" x14ac:dyDescent="0.2">
      <c r="A1408" s="132"/>
      <c r="B1408" s="132"/>
      <c r="C1408" s="157" t="s">
        <v>1087</v>
      </c>
      <c r="D1408" s="158"/>
      <c r="E1408" s="141">
        <v>7.7872000000000003</v>
      </c>
      <c r="F1408" s="136"/>
      <c r="G1408" s="136"/>
      <c r="H1408" s="138"/>
      <c r="I1408" s="138"/>
      <c r="J1408" s="138"/>
      <c r="K1408" s="138"/>
      <c r="L1408" s="138"/>
    </row>
    <row r="1409" spans="1:12" outlineLevel="1" x14ac:dyDescent="0.2">
      <c r="A1409" s="132"/>
      <c r="B1409" s="132"/>
      <c r="C1409" s="157" t="s">
        <v>1088</v>
      </c>
      <c r="D1409" s="158"/>
      <c r="E1409" s="141">
        <v>6.7872000000000003</v>
      </c>
      <c r="F1409" s="136"/>
      <c r="G1409" s="136"/>
      <c r="H1409" s="138"/>
      <c r="I1409" s="138"/>
      <c r="J1409" s="138"/>
      <c r="K1409" s="138"/>
      <c r="L1409" s="138"/>
    </row>
    <row r="1410" spans="1:12" outlineLevel="1" x14ac:dyDescent="0.2">
      <c r="A1410" s="132"/>
      <c r="B1410" s="132"/>
      <c r="C1410" s="157" t="s">
        <v>1089</v>
      </c>
      <c r="D1410" s="158"/>
      <c r="E1410" s="141">
        <v>5.5839999999999996</v>
      </c>
      <c r="F1410" s="136"/>
      <c r="G1410" s="136"/>
      <c r="H1410" s="138"/>
      <c r="I1410" s="138"/>
      <c r="J1410" s="138"/>
      <c r="K1410" s="138"/>
      <c r="L1410" s="138"/>
    </row>
    <row r="1411" spans="1:12" outlineLevel="1" x14ac:dyDescent="0.2">
      <c r="A1411" s="132"/>
      <c r="B1411" s="132"/>
      <c r="C1411" s="157" t="s">
        <v>1090</v>
      </c>
      <c r="D1411" s="158"/>
      <c r="E1411" s="141">
        <v>1.25</v>
      </c>
      <c r="F1411" s="136"/>
      <c r="G1411" s="136"/>
      <c r="H1411" s="138"/>
      <c r="I1411" s="138"/>
      <c r="J1411" s="138"/>
      <c r="K1411" s="138"/>
      <c r="L1411" s="138"/>
    </row>
    <row r="1412" spans="1:12" outlineLevel="1" x14ac:dyDescent="0.2">
      <c r="A1412" s="132"/>
      <c r="B1412" s="132"/>
      <c r="C1412" s="157" t="s">
        <v>1091</v>
      </c>
      <c r="D1412" s="158"/>
      <c r="E1412" s="141">
        <v>4.7880000000000003</v>
      </c>
      <c r="F1412" s="136"/>
      <c r="G1412" s="136"/>
      <c r="H1412" s="138"/>
      <c r="I1412" s="138"/>
      <c r="J1412" s="138"/>
      <c r="K1412" s="138"/>
      <c r="L1412" s="138"/>
    </row>
    <row r="1413" spans="1:12" outlineLevel="1" x14ac:dyDescent="0.2">
      <c r="A1413" s="132"/>
      <c r="B1413" s="132"/>
      <c r="C1413" s="157" t="s">
        <v>1092</v>
      </c>
      <c r="D1413" s="158"/>
      <c r="E1413" s="141">
        <v>1.4816</v>
      </c>
      <c r="F1413" s="136"/>
      <c r="G1413" s="136"/>
      <c r="H1413" s="138"/>
      <c r="I1413" s="138"/>
      <c r="J1413" s="138"/>
      <c r="K1413" s="138"/>
      <c r="L1413" s="138"/>
    </row>
    <row r="1414" spans="1:12" outlineLevel="1" x14ac:dyDescent="0.2">
      <c r="A1414" s="132"/>
      <c r="B1414" s="132"/>
      <c r="C1414" s="157" t="s">
        <v>1093</v>
      </c>
      <c r="D1414" s="158"/>
      <c r="E1414" s="141"/>
      <c r="F1414" s="136"/>
      <c r="G1414" s="136"/>
      <c r="H1414" s="138"/>
      <c r="I1414" s="138"/>
      <c r="J1414" s="138"/>
      <c r="K1414" s="138"/>
      <c r="L1414" s="138"/>
    </row>
    <row r="1415" spans="1:12" outlineLevel="1" x14ac:dyDescent="0.2">
      <c r="A1415" s="132"/>
      <c r="B1415" s="132"/>
      <c r="C1415" s="157" t="s">
        <v>1094</v>
      </c>
      <c r="D1415" s="158"/>
      <c r="E1415" s="141">
        <v>1.75</v>
      </c>
      <c r="F1415" s="136"/>
      <c r="G1415" s="136"/>
      <c r="H1415" s="138"/>
      <c r="I1415" s="138"/>
      <c r="J1415" s="138"/>
      <c r="K1415" s="138"/>
      <c r="L1415" s="138"/>
    </row>
    <row r="1416" spans="1:12" outlineLevel="1" x14ac:dyDescent="0.2">
      <c r="A1416" s="132"/>
      <c r="B1416" s="132"/>
      <c r="C1416" s="157" t="s">
        <v>1095</v>
      </c>
      <c r="D1416" s="158"/>
      <c r="E1416" s="141">
        <v>19.012499999999999</v>
      </c>
      <c r="F1416" s="136"/>
      <c r="G1416" s="136"/>
      <c r="H1416" s="138"/>
      <c r="I1416" s="138"/>
      <c r="J1416" s="138"/>
      <c r="K1416" s="138"/>
      <c r="L1416" s="138"/>
    </row>
    <row r="1417" spans="1:12" outlineLevel="1" x14ac:dyDescent="0.2">
      <c r="A1417" s="132"/>
      <c r="B1417" s="132"/>
      <c r="C1417" s="157" t="s">
        <v>1096</v>
      </c>
      <c r="D1417" s="158"/>
      <c r="E1417" s="141">
        <v>4.5359999999999996</v>
      </c>
      <c r="F1417" s="136"/>
      <c r="G1417" s="136"/>
      <c r="H1417" s="138"/>
      <c r="I1417" s="138"/>
      <c r="J1417" s="138"/>
      <c r="K1417" s="138"/>
      <c r="L1417" s="138"/>
    </row>
    <row r="1418" spans="1:12" outlineLevel="1" x14ac:dyDescent="0.2">
      <c r="A1418" s="132"/>
      <c r="B1418" s="132"/>
      <c r="C1418" s="157" t="s">
        <v>1097</v>
      </c>
      <c r="D1418" s="158"/>
      <c r="E1418" s="141">
        <v>13.3154</v>
      </c>
      <c r="F1418" s="136"/>
      <c r="G1418" s="136"/>
      <c r="H1418" s="138"/>
      <c r="I1418" s="138"/>
      <c r="J1418" s="138"/>
      <c r="K1418" s="138"/>
      <c r="L1418" s="138"/>
    </row>
    <row r="1419" spans="1:12" outlineLevel="1" x14ac:dyDescent="0.2">
      <c r="A1419" s="132"/>
      <c r="B1419" s="132"/>
      <c r="C1419" s="157" t="s">
        <v>1098</v>
      </c>
      <c r="D1419" s="158"/>
      <c r="E1419" s="141">
        <v>18.548400000000001</v>
      </c>
      <c r="F1419" s="136"/>
      <c r="G1419" s="136"/>
      <c r="H1419" s="138"/>
      <c r="I1419" s="138"/>
      <c r="J1419" s="138"/>
      <c r="K1419" s="138"/>
      <c r="L1419" s="138"/>
    </row>
    <row r="1420" spans="1:12" outlineLevel="1" x14ac:dyDescent="0.2">
      <c r="A1420" s="132"/>
      <c r="B1420" s="132"/>
      <c r="C1420" s="157" t="s">
        <v>1099</v>
      </c>
      <c r="D1420" s="158"/>
      <c r="E1420" s="141">
        <v>4.7904999999999998</v>
      </c>
      <c r="F1420" s="136"/>
      <c r="G1420" s="136"/>
      <c r="H1420" s="138"/>
      <c r="I1420" s="138"/>
      <c r="J1420" s="138"/>
      <c r="K1420" s="138"/>
      <c r="L1420" s="138"/>
    </row>
    <row r="1421" spans="1:12" outlineLevel="1" x14ac:dyDescent="0.2">
      <c r="A1421" s="132"/>
      <c r="B1421" s="132"/>
      <c r="C1421" s="157" t="s">
        <v>1100</v>
      </c>
      <c r="D1421" s="158"/>
      <c r="E1421" s="141">
        <v>3.0289999999999999</v>
      </c>
      <c r="F1421" s="136"/>
      <c r="G1421" s="136"/>
      <c r="H1421" s="138"/>
      <c r="I1421" s="138"/>
      <c r="J1421" s="138"/>
      <c r="K1421" s="138"/>
      <c r="L1421" s="138"/>
    </row>
    <row r="1422" spans="1:12" outlineLevel="1" x14ac:dyDescent="0.2">
      <c r="A1422" s="132"/>
      <c r="B1422" s="132"/>
      <c r="C1422" s="157" t="s">
        <v>1101</v>
      </c>
      <c r="D1422" s="158"/>
      <c r="E1422" s="141">
        <v>1.6639999999999999</v>
      </c>
      <c r="F1422" s="136"/>
      <c r="G1422" s="136"/>
      <c r="H1422" s="138"/>
      <c r="I1422" s="138"/>
      <c r="J1422" s="138"/>
      <c r="K1422" s="138"/>
      <c r="L1422" s="138"/>
    </row>
    <row r="1423" spans="1:12" ht="33.75" outlineLevel="1" x14ac:dyDescent="0.2">
      <c r="A1423" s="132"/>
      <c r="B1423" s="132"/>
      <c r="C1423" s="157" t="s">
        <v>1102</v>
      </c>
      <c r="D1423" s="158"/>
      <c r="E1423" s="141">
        <v>13.9154</v>
      </c>
      <c r="F1423" s="136"/>
      <c r="G1423" s="136"/>
      <c r="H1423" s="138"/>
      <c r="I1423" s="138"/>
      <c r="J1423" s="138"/>
      <c r="K1423" s="138"/>
      <c r="L1423" s="138"/>
    </row>
    <row r="1424" spans="1:12" outlineLevel="1" x14ac:dyDescent="0.2">
      <c r="A1424" s="132"/>
      <c r="B1424" s="132"/>
      <c r="C1424" s="157" t="s">
        <v>1103</v>
      </c>
      <c r="D1424" s="158"/>
      <c r="E1424" s="141">
        <v>17.682459999999999</v>
      </c>
      <c r="F1424" s="136"/>
      <c r="G1424" s="136"/>
      <c r="H1424" s="138"/>
      <c r="I1424" s="138"/>
      <c r="J1424" s="138"/>
      <c r="K1424" s="138"/>
      <c r="L1424" s="138"/>
    </row>
    <row r="1425" spans="1:12" outlineLevel="1" x14ac:dyDescent="0.2">
      <c r="A1425" s="132"/>
      <c r="B1425" s="132"/>
      <c r="C1425" s="157" t="s">
        <v>1104</v>
      </c>
      <c r="D1425" s="158"/>
      <c r="E1425" s="141">
        <v>16.474779999999999</v>
      </c>
      <c r="F1425" s="136"/>
      <c r="G1425" s="136"/>
      <c r="H1425" s="138"/>
      <c r="I1425" s="138"/>
      <c r="J1425" s="138"/>
      <c r="K1425" s="138"/>
      <c r="L1425" s="138"/>
    </row>
    <row r="1426" spans="1:12" outlineLevel="1" x14ac:dyDescent="0.2">
      <c r="A1426" s="132"/>
      <c r="B1426" s="132"/>
      <c r="C1426" s="157" t="s">
        <v>1105</v>
      </c>
      <c r="D1426" s="158"/>
      <c r="E1426" s="141">
        <v>13.63372</v>
      </c>
      <c r="F1426" s="136"/>
      <c r="G1426" s="136"/>
      <c r="H1426" s="138"/>
      <c r="I1426" s="138"/>
      <c r="J1426" s="138"/>
      <c r="K1426" s="138"/>
      <c r="L1426" s="138"/>
    </row>
    <row r="1427" spans="1:12" outlineLevel="1" x14ac:dyDescent="0.2">
      <c r="A1427" s="132"/>
      <c r="B1427" s="132"/>
      <c r="C1427" s="157" t="s">
        <v>1106</v>
      </c>
      <c r="D1427" s="158"/>
      <c r="E1427" s="141">
        <v>33.369500000000002</v>
      </c>
      <c r="F1427" s="136"/>
      <c r="G1427" s="136"/>
      <c r="H1427" s="138"/>
      <c r="I1427" s="138"/>
      <c r="J1427" s="138"/>
      <c r="K1427" s="138"/>
      <c r="L1427" s="138"/>
    </row>
    <row r="1428" spans="1:12" outlineLevel="1" x14ac:dyDescent="0.2">
      <c r="A1428" s="132"/>
      <c r="B1428" s="132"/>
      <c r="C1428" s="157" t="s">
        <v>1107</v>
      </c>
      <c r="D1428" s="158"/>
      <c r="E1428" s="141"/>
      <c r="F1428" s="136"/>
      <c r="G1428" s="136"/>
      <c r="H1428" s="138"/>
      <c r="I1428" s="138"/>
      <c r="J1428" s="138"/>
      <c r="K1428" s="138"/>
      <c r="L1428" s="138"/>
    </row>
    <row r="1429" spans="1:12" ht="33.75" outlineLevel="1" x14ac:dyDescent="0.2">
      <c r="A1429" s="132"/>
      <c r="B1429" s="132"/>
      <c r="C1429" s="157" t="s">
        <v>1108</v>
      </c>
      <c r="D1429" s="158"/>
      <c r="E1429" s="141">
        <v>19.471800000000002</v>
      </c>
      <c r="F1429" s="136"/>
      <c r="G1429" s="136"/>
      <c r="H1429" s="138"/>
      <c r="I1429" s="138"/>
      <c r="J1429" s="138"/>
      <c r="K1429" s="138"/>
      <c r="L1429" s="138"/>
    </row>
    <row r="1430" spans="1:12" outlineLevel="1" x14ac:dyDescent="0.2">
      <c r="A1430" s="132"/>
      <c r="B1430" s="132"/>
      <c r="C1430" s="157" t="s">
        <v>1109</v>
      </c>
      <c r="D1430" s="158"/>
      <c r="E1430" s="141">
        <v>26.733910000000002</v>
      </c>
      <c r="F1430" s="136"/>
      <c r="G1430" s="136"/>
      <c r="H1430" s="138"/>
      <c r="I1430" s="138"/>
      <c r="J1430" s="138"/>
      <c r="K1430" s="138"/>
      <c r="L1430" s="138"/>
    </row>
    <row r="1431" spans="1:12" outlineLevel="1" x14ac:dyDescent="0.2">
      <c r="A1431" s="132"/>
      <c r="B1431" s="132"/>
      <c r="C1431" s="157" t="s">
        <v>1110</v>
      </c>
      <c r="D1431" s="158"/>
      <c r="E1431" s="141">
        <v>25.904050000000002</v>
      </c>
      <c r="F1431" s="136"/>
      <c r="G1431" s="136"/>
      <c r="H1431" s="138"/>
      <c r="I1431" s="138"/>
      <c r="J1431" s="138"/>
      <c r="K1431" s="138"/>
      <c r="L1431" s="138"/>
    </row>
    <row r="1432" spans="1:12" ht="22.5" outlineLevel="1" x14ac:dyDescent="0.2">
      <c r="A1432" s="132"/>
      <c r="B1432" s="132"/>
      <c r="C1432" s="160" t="s">
        <v>1111</v>
      </c>
      <c r="D1432" s="158"/>
      <c r="E1432" s="141">
        <v>49.576799999999999</v>
      </c>
      <c r="F1432" s="161"/>
      <c r="G1432" s="136"/>
      <c r="H1432" s="138"/>
      <c r="I1432" s="138"/>
      <c r="J1432" s="138"/>
      <c r="K1432" s="138"/>
      <c r="L1432" s="138"/>
    </row>
    <row r="1433" spans="1:12" outlineLevel="1" x14ac:dyDescent="0.2">
      <c r="A1433" s="132" t="s">
        <v>1112</v>
      </c>
      <c r="B1433" s="132" t="s">
        <v>1113</v>
      </c>
      <c r="C1433" s="162" t="s">
        <v>1114</v>
      </c>
      <c r="D1433" s="137" t="s">
        <v>356</v>
      </c>
      <c r="E1433" s="136">
        <v>199.69154</v>
      </c>
      <c r="F1433" s="1267"/>
      <c r="G1433" s="136">
        <f>ROUND(E1433*F1433,2)</f>
        <v>0</v>
      </c>
      <c r="H1433" s="138"/>
      <c r="I1433" s="138"/>
      <c r="J1433" s="138"/>
      <c r="K1433" s="138"/>
      <c r="L1433" s="138"/>
    </row>
    <row r="1434" spans="1:12" outlineLevel="1" x14ac:dyDescent="0.2">
      <c r="A1434" s="132"/>
      <c r="B1434" s="132"/>
      <c r="C1434" s="160" t="s">
        <v>357</v>
      </c>
      <c r="D1434" s="137"/>
      <c r="E1434" s="136"/>
      <c r="F1434" s="161"/>
      <c r="G1434" s="136"/>
      <c r="H1434" s="138"/>
      <c r="I1434" s="138"/>
      <c r="J1434" s="138"/>
      <c r="K1434" s="138"/>
      <c r="L1434" s="138"/>
    </row>
    <row r="1435" spans="1:12" outlineLevel="1" x14ac:dyDescent="0.2">
      <c r="A1435" s="132"/>
      <c r="B1435" s="132"/>
      <c r="C1435" s="160" t="s">
        <v>1115</v>
      </c>
      <c r="D1435" s="158"/>
      <c r="E1435" s="141">
        <v>199.69154</v>
      </c>
      <c r="F1435" s="161"/>
      <c r="G1435" s="136"/>
      <c r="H1435" s="138"/>
      <c r="I1435" s="138"/>
      <c r="J1435" s="138"/>
      <c r="K1435" s="138"/>
      <c r="L1435" s="138"/>
    </row>
    <row r="1436" spans="1:12" outlineLevel="1" x14ac:dyDescent="0.2">
      <c r="A1436" s="132" t="s">
        <v>1116</v>
      </c>
      <c r="B1436" s="132" t="s">
        <v>1117</v>
      </c>
      <c r="C1436" s="162" t="s">
        <v>1118</v>
      </c>
      <c r="D1436" s="137" t="s">
        <v>356</v>
      </c>
      <c r="E1436" s="136">
        <v>294.65847000000002</v>
      </c>
      <c r="F1436" s="1267"/>
      <c r="G1436" s="136">
        <f>ROUND(E1436*F1436,2)</f>
        <v>0</v>
      </c>
      <c r="H1436" s="138"/>
      <c r="I1436" s="138"/>
      <c r="J1436" s="138"/>
      <c r="K1436" s="138"/>
      <c r="L1436" s="138"/>
    </row>
    <row r="1437" spans="1:12" outlineLevel="1" x14ac:dyDescent="0.2">
      <c r="A1437" s="132"/>
      <c r="B1437" s="132"/>
      <c r="C1437" s="160" t="s">
        <v>357</v>
      </c>
      <c r="D1437" s="137"/>
      <c r="E1437" s="136"/>
      <c r="F1437" s="153"/>
      <c r="G1437" s="136"/>
      <c r="H1437" s="138"/>
      <c r="I1437" s="138"/>
      <c r="J1437" s="138"/>
      <c r="K1437" s="138"/>
      <c r="L1437" s="138"/>
    </row>
    <row r="1438" spans="1:12" outlineLevel="1" x14ac:dyDescent="0.2">
      <c r="A1438" s="132"/>
      <c r="B1438" s="132"/>
      <c r="C1438" s="154" t="s">
        <v>1119</v>
      </c>
      <c r="D1438" s="163"/>
      <c r="E1438" s="164"/>
      <c r="F1438" s="156"/>
      <c r="G1438" s="136"/>
      <c r="H1438" s="138"/>
      <c r="I1438" s="138"/>
      <c r="J1438" s="138"/>
      <c r="K1438" s="138"/>
      <c r="L1438" s="138"/>
    </row>
    <row r="1439" spans="1:12" outlineLevel="1" x14ac:dyDescent="0.2">
      <c r="A1439" s="132"/>
      <c r="B1439" s="132"/>
      <c r="C1439" s="160" t="s">
        <v>1120</v>
      </c>
      <c r="D1439" s="158"/>
      <c r="E1439" s="141">
        <v>118.16054</v>
      </c>
      <c r="F1439" s="161"/>
      <c r="G1439" s="136"/>
      <c r="H1439" s="138"/>
      <c r="I1439" s="138"/>
      <c r="J1439" s="138"/>
      <c r="K1439" s="138"/>
      <c r="L1439" s="138"/>
    </row>
    <row r="1440" spans="1:12" outlineLevel="1" x14ac:dyDescent="0.2">
      <c r="A1440" s="132"/>
      <c r="B1440" s="132"/>
      <c r="C1440" s="160" t="s">
        <v>1121</v>
      </c>
      <c r="D1440" s="158"/>
      <c r="E1440" s="141">
        <v>176.49793</v>
      </c>
      <c r="F1440" s="161"/>
      <c r="G1440" s="136"/>
      <c r="H1440" s="138"/>
      <c r="I1440" s="138"/>
      <c r="J1440" s="138"/>
      <c r="K1440" s="138"/>
      <c r="L1440" s="138"/>
    </row>
    <row r="1441" spans="1:12" outlineLevel="1" x14ac:dyDescent="0.2">
      <c r="A1441" s="132" t="s">
        <v>1122</v>
      </c>
      <c r="B1441" s="132" t="s">
        <v>1123</v>
      </c>
      <c r="C1441" s="162" t="s">
        <v>1124</v>
      </c>
      <c r="D1441" s="137" t="s">
        <v>356</v>
      </c>
      <c r="E1441" s="136">
        <v>176.49793</v>
      </c>
      <c r="F1441" s="1267"/>
      <c r="G1441" s="136">
        <f>ROUND(E1441*F1441,2)</f>
        <v>0</v>
      </c>
      <c r="H1441" s="138"/>
      <c r="I1441" s="138"/>
      <c r="J1441" s="138"/>
      <c r="K1441" s="138"/>
      <c r="L1441" s="138"/>
    </row>
    <row r="1442" spans="1:12" outlineLevel="1" x14ac:dyDescent="0.2">
      <c r="A1442" s="132"/>
      <c r="B1442" s="132"/>
      <c r="C1442" s="160" t="s">
        <v>357</v>
      </c>
      <c r="D1442" s="137"/>
      <c r="E1442" s="136"/>
      <c r="F1442" s="153"/>
      <c r="G1442" s="136"/>
      <c r="H1442" s="138"/>
      <c r="I1442" s="138"/>
      <c r="J1442" s="138"/>
      <c r="K1442" s="138"/>
      <c r="L1442" s="138"/>
    </row>
    <row r="1443" spans="1:12" outlineLevel="1" x14ac:dyDescent="0.2">
      <c r="A1443" s="132"/>
      <c r="B1443" s="132"/>
      <c r="C1443" s="154" t="s">
        <v>1125</v>
      </c>
      <c r="D1443" s="163"/>
      <c r="E1443" s="164"/>
      <c r="F1443" s="156"/>
      <c r="G1443" s="136"/>
      <c r="H1443" s="138"/>
      <c r="I1443" s="138"/>
      <c r="J1443" s="138"/>
      <c r="K1443" s="138"/>
      <c r="L1443" s="138"/>
    </row>
    <row r="1444" spans="1:12" outlineLevel="1" x14ac:dyDescent="0.2">
      <c r="A1444" s="132"/>
      <c r="B1444" s="132"/>
      <c r="C1444" s="154" t="s">
        <v>1126</v>
      </c>
      <c r="D1444" s="163"/>
      <c r="E1444" s="164"/>
      <c r="F1444" s="156"/>
      <c r="G1444" s="136"/>
      <c r="H1444" s="138"/>
      <c r="I1444" s="138"/>
      <c r="J1444" s="138"/>
      <c r="K1444" s="138"/>
      <c r="L1444" s="138"/>
    </row>
    <row r="1445" spans="1:12" ht="22.5" outlineLevel="1" x14ac:dyDescent="0.2">
      <c r="A1445" s="132"/>
      <c r="B1445" s="132"/>
      <c r="C1445" s="154" t="s">
        <v>1127</v>
      </c>
      <c r="D1445" s="163"/>
      <c r="E1445" s="164"/>
      <c r="F1445" s="156"/>
      <c r="G1445" s="136"/>
      <c r="H1445" s="138"/>
      <c r="I1445" s="138"/>
      <c r="J1445" s="138"/>
      <c r="K1445" s="138"/>
      <c r="L1445" s="138"/>
    </row>
    <row r="1446" spans="1:12" outlineLevel="1" x14ac:dyDescent="0.2">
      <c r="A1446" s="132"/>
      <c r="B1446" s="132"/>
      <c r="C1446" s="154" t="s">
        <v>1128</v>
      </c>
      <c r="D1446" s="163"/>
      <c r="E1446" s="164"/>
      <c r="F1446" s="156"/>
      <c r="G1446" s="136"/>
      <c r="H1446" s="138"/>
      <c r="I1446" s="138"/>
      <c r="J1446" s="138"/>
      <c r="K1446" s="138"/>
      <c r="L1446" s="138"/>
    </row>
    <row r="1447" spans="1:12" outlineLevel="1" x14ac:dyDescent="0.2">
      <c r="A1447" s="132"/>
      <c r="B1447" s="132"/>
      <c r="C1447" s="160" t="s">
        <v>1129</v>
      </c>
      <c r="D1447" s="158"/>
      <c r="E1447" s="141"/>
      <c r="F1447" s="161"/>
      <c r="G1447" s="136"/>
      <c r="H1447" s="138"/>
      <c r="I1447" s="138"/>
      <c r="J1447" s="138"/>
      <c r="K1447" s="138"/>
      <c r="L1447" s="138"/>
    </row>
    <row r="1448" spans="1:12" outlineLevel="1" x14ac:dyDescent="0.2">
      <c r="A1448" s="132"/>
      <c r="B1448" s="132"/>
      <c r="C1448" s="160" t="s">
        <v>1130</v>
      </c>
      <c r="D1448" s="158"/>
      <c r="E1448" s="141">
        <v>1.925</v>
      </c>
      <c r="F1448" s="161"/>
      <c r="G1448" s="136"/>
      <c r="H1448" s="138"/>
      <c r="I1448" s="138"/>
      <c r="J1448" s="138"/>
      <c r="K1448" s="138"/>
      <c r="L1448" s="138"/>
    </row>
    <row r="1449" spans="1:12" outlineLevel="1" x14ac:dyDescent="0.2">
      <c r="A1449" s="132"/>
      <c r="B1449" s="132"/>
      <c r="C1449" s="160" t="s">
        <v>1131</v>
      </c>
      <c r="D1449" s="158"/>
      <c r="E1449" s="141">
        <v>20.91375</v>
      </c>
      <c r="F1449" s="161"/>
      <c r="G1449" s="136"/>
      <c r="H1449" s="138"/>
      <c r="I1449" s="138"/>
      <c r="J1449" s="138"/>
      <c r="K1449" s="138"/>
      <c r="L1449" s="138"/>
    </row>
    <row r="1450" spans="1:12" outlineLevel="1" x14ac:dyDescent="0.2">
      <c r="A1450" s="132"/>
      <c r="B1450" s="132"/>
      <c r="C1450" s="160" t="s">
        <v>1132</v>
      </c>
      <c r="D1450" s="158"/>
      <c r="E1450" s="141">
        <v>4.9896000000000003</v>
      </c>
      <c r="F1450" s="161"/>
      <c r="G1450" s="136"/>
      <c r="H1450" s="138"/>
      <c r="I1450" s="138"/>
      <c r="J1450" s="138"/>
      <c r="K1450" s="138"/>
      <c r="L1450" s="138"/>
    </row>
    <row r="1451" spans="1:12" outlineLevel="1" x14ac:dyDescent="0.2">
      <c r="A1451" s="132"/>
      <c r="B1451" s="132"/>
      <c r="C1451" s="160" t="s">
        <v>1133</v>
      </c>
      <c r="D1451" s="158"/>
      <c r="E1451" s="141">
        <v>16.588000000000001</v>
      </c>
      <c r="F1451" s="161"/>
      <c r="G1451" s="136"/>
      <c r="H1451" s="138"/>
      <c r="I1451" s="138"/>
      <c r="J1451" s="138"/>
      <c r="K1451" s="138"/>
      <c r="L1451" s="138"/>
    </row>
    <row r="1452" spans="1:12" outlineLevel="1" x14ac:dyDescent="0.2">
      <c r="A1452" s="132"/>
      <c r="B1452" s="132"/>
      <c r="C1452" s="160" t="s">
        <v>1134</v>
      </c>
      <c r="D1452" s="158"/>
      <c r="E1452" s="141">
        <v>20.40324</v>
      </c>
      <c r="F1452" s="161"/>
      <c r="G1452" s="136"/>
      <c r="H1452" s="138"/>
      <c r="I1452" s="138"/>
      <c r="J1452" s="138"/>
      <c r="K1452" s="138"/>
      <c r="L1452" s="138"/>
    </row>
    <row r="1453" spans="1:12" outlineLevel="1" x14ac:dyDescent="0.2">
      <c r="A1453" s="132"/>
      <c r="B1453" s="132"/>
      <c r="C1453" s="160" t="s">
        <v>1135</v>
      </c>
      <c r="D1453" s="158"/>
      <c r="E1453" s="141">
        <v>5.2695499999999997</v>
      </c>
      <c r="F1453" s="161"/>
      <c r="G1453" s="136"/>
      <c r="H1453" s="138"/>
      <c r="I1453" s="138"/>
      <c r="J1453" s="138"/>
      <c r="K1453" s="138"/>
      <c r="L1453" s="138"/>
    </row>
    <row r="1454" spans="1:12" outlineLevel="1" x14ac:dyDescent="0.2">
      <c r="A1454" s="132"/>
      <c r="B1454" s="132"/>
      <c r="C1454" s="160" t="s">
        <v>1136</v>
      </c>
      <c r="D1454" s="158"/>
      <c r="E1454" s="141">
        <v>3.3319000000000001</v>
      </c>
      <c r="F1454" s="161"/>
      <c r="G1454" s="136"/>
      <c r="H1454" s="138"/>
      <c r="I1454" s="138"/>
      <c r="J1454" s="138"/>
      <c r="K1454" s="138"/>
      <c r="L1454" s="138"/>
    </row>
    <row r="1455" spans="1:12" outlineLevel="1" x14ac:dyDescent="0.2">
      <c r="A1455" s="132"/>
      <c r="B1455" s="132"/>
      <c r="C1455" s="160" t="s">
        <v>1137</v>
      </c>
      <c r="D1455" s="158"/>
      <c r="E1455" s="141">
        <v>1.8304</v>
      </c>
      <c r="F1455" s="161"/>
      <c r="G1455" s="136"/>
      <c r="H1455" s="138"/>
      <c r="I1455" s="138"/>
      <c r="J1455" s="138"/>
      <c r="K1455" s="138"/>
      <c r="L1455" s="138"/>
    </row>
    <row r="1456" spans="1:12" outlineLevel="1" x14ac:dyDescent="0.2">
      <c r="A1456" s="132"/>
      <c r="B1456" s="132"/>
      <c r="C1456" s="160" t="s">
        <v>1138</v>
      </c>
      <c r="D1456" s="158"/>
      <c r="E1456" s="141"/>
      <c r="F1456" s="161"/>
      <c r="G1456" s="136"/>
      <c r="H1456" s="138"/>
      <c r="I1456" s="138"/>
      <c r="J1456" s="138"/>
      <c r="K1456" s="138"/>
      <c r="L1456" s="138"/>
    </row>
    <row r="1457" spans="1:12" ht="33.75" outlineLevel="1" x14ac:dyDescent="0.2">
      <c r="A1457" s="132"/>
      <c r="B1457" s="132"/>
      <c r="C1457" s="160" t="s">
        <v>1139</v>
      </c>
      <c r="D1457" s="158"/>
      <c r="E1457" s="141">
        <v>15.306940000000001</v>
      </c>
      <c r="F1457" s="161"/>
      <c r="G1457" s="136"/>
      <c r="H1457" s="138"/>
      <c r="I1457" s="138"/>
      <c r="J1457" s="138"/>
      <c r="K1457" s="138"/>
      <c r="L1457" s="138"/>
    </row>
    <row r="1458" spans="1:12" outlineLevel="1" x14ac:dyDescent="0.2">
      <c r="A1458" s="132"/>
      <c r="B1458" s="132"/>
      <c r="C1458" s="160" t="s">
        <v>1140</v>
      </c>
      <c r="D1458" s="158"/>
      <c r="E1458" s="141">
        <v>19.450710000000001</v>
      </c>
      <c r="F1458" s="161"/>
      <c r="G1458" s="136"/>
      <c r="H1458" s="138"/>
      <c r="I1458" s="138"/>
      <c r="J1458" s="138"/>
      <c r="K1458" s="138"/>
      <c r="L1458" s="138"/>
    </row>
    <row r="1459" spans="1:12" outlineLevel="1" x14ac:dyDescent="0.2">
      <c r="A1459" s="132"/>
      <c r="B1459" s="132"/>
      <c r="C1459" s="160" t="s">
        <v>1141</v>
      </c>
      <c r="D1459" s="158"/>
      <c r="E1459" s="141">
        <v>18.122260000000001</v>
      </c>
      <c r="F1459" s="161"/>
      <c r="G1459" s="136"/>
      <c r="H1459" s="138"/>
      <c r="I1459" s="138"/>
      <c r="J1459" s="138"/>
      <c r="K1459" s="138"/>
      <c r="L1459" s="138"/>
    </row>
    <row r="1460" spans="1:12" outlineLevel="1" x14ac:dyDescent="0.2">
      <c r="A1460" s="132"/>
      <c r="B1460" s="132"/>
      <c r="C1460" s="160" t="s">
        <v>1142</v>
      </c>
      <c r="D1460" s="158"/>
      <c r="E1460" s="141">
        <v>14.99709</v>
      </c>
      <c r="F1460" s="161"/>
      <c r="G1460" s="136"/>
      <c r="H1460" s="138"/>
      <c r="I1460" s="138"/>
      <c r="J1460" s="138"/>
      <c r="K1460" s="138"/>
      <c r="L1460" s="138"/>
    </row>
    <row r="1461" spans="1:12" outlineLevel="1" x14ac:dyDescent="0.2">
      <c r="A1461" s="132"/>
      <c r="B1461" s="132"/>
      <c r="C1461" s="160" t="s">
        <v>1106</v>
      </c>
      <c r="D1461" s="158"/>
      <c r="E1461" s="141">
        <v>33.369500000000002</v>
      </c>
      <c r="F1461" s="161"/>
      <c r="G1461" s="136"/>
      <c r="H1461" s="138"/>
      <c r="I1461" s="138"/>
      <c r="J1461" s="138"/>
      <c r="K1461" s="138"/>
      <c r="L1461" s="138"/>
    </row>
    <row r="1462" spans="1:12" outlineLevel="1" x14ac:dyDescent="0.2">
      <c r="A1462" s="132" t="s">
        <v>1143</v>
      </c>
      <c r="B1462" s="132" t="s">
        <v>1144</v>
      </c>
      <c r="C1462" s="162" t="s">
        <v>1145</v>
      </c>
      <c r="D1462" s="137" t="s">
        <v>356</v>
      </c>
      <c r="E1462" s="136">
        <v>118.16054</v>
      </c>
      <c r="F1462" s="1267"/>
      <c r="G1462" s="136">
        <f>ROUND(E1462*F1462,2)</f>
        <v>0</v>
      </c>
      <c r="H1462" s="138"/>
      <c r="I1462" s="138"/>
      <c r="J1462" s="138"/>
      <c r="K1462" s="138"/>
      <c r="L1462" s="138"/>
    </row>
    <row r="1463" spans="1:12" outlineLevel="1" x14ac:dyDescent="0.2">
      <c r="A1463" s="132"/>
      <c r="B1463" s="132"/>
      <c r="C1463" s="160" t="s">
        <v>357</v>
      </c>
      <c r="D1463" s="137"/>
      <c r="E1463" s="136"/>
      <c r="F1463" s="153"/>
      <c r="G1463" s="136"/>
      <c r="H1463" s="138"/>
      <c r="I1463" s="138"/>
      <c r="J1463" s="138"/>
      <c r="K1463" s="138"/>
      <c r="L1463" s="138"/>
    </row>
    <row r="1464" spans="1:12" outlineLevel="1" x14ac:dyDescent="0.2">
      <c r="A1464" s="132"/>
      <c r="B1464" s="132"/>
      <c r="C1464" s="154" t="s">
        <v>1146</v>
      </c>
      <c r="D1464" s="163"/>
      <c r="E1464" s="164"/>
      <c r="F1464" s="156"/>
      <c r="G1464" s="136"/>
      <c r="H1464" s="138"/>
      <c r="I1464" s="138"/>
      <c r="J1464" s="138"/>
      <c r="K1464" s="138"/>
      <c r="L1464" s="138"/>
    </row>
    <row r="1465" spans="1:12" ht="22.5" outlineLevel="1" x14ac:dyDescent="0.2">
      <c r="A1465" s="132"/>
      <c r="B1465" s="132"/>
      <c r="C1465" s="154" t="s">
        <v>1147</v>
      </c>
      <c r="D1465" s="163"/>
      <c r="E1465" s="164"/>
      <c r="F1465" s="156"/>
      <c r="G1465" s="136"/>
      <c r="H1465" s="138"/>
      <c r="I1465" s="138"/>
      <c r="J1465" s="138"/>
      <c r="K1465" s="138"/>
      <c r="L1465" s="138"/>
    </row>
    <row r="1466" spans="1:12" outlineLevel="1" x14ac:dyDescent="0.2">
      <c r="A1466" s="132"/>
      <c r="B1466" s="132"/>
      <c r="C1466" s="154" t="s">
        <v>1128</v>
      </c>
      <c r="D1466" s="163"/>
      <c r="E1466" s="164"/>
      <c r="F1466" s="156"/>
      <c r="G1466" s="136"/>
      <c r="H1466" s="138"/>
      <c r="I1466" s="138"/>
      <c r="J1466" s="138"/>
      <c r="K1466" s="138"/>
      <c r="L1466" s="138"/>
    </row>
    <row r="1467" spans="1:12" ht="33.75" outlineLevel="1" x14ac:dyDescent="0.2">
      <c r="A1467" s="132"/>
      <c r="B1467" s="132"/>
      <c r="C1467" s="160" t="s">
        <v>1148</v>
      </c>
      <c r="D1467" s="158"/>
      <c r="E1467" s="141">
        <v>19.614429999999999</v>
      </c>
      <c r="F1467" s="161"/>
      <c r="G1467" s="136"/>
      <c r="H1467" s="138"/>
      <c r="I1467" s="138"/>
      <c r="J1467" s="138"/>
      <c r="K1467" s="138"/>
      <c r="L1467" s="138"/>
    </row>
    <row r="1468" spans="1:12" outlineLevel="1" x14ac:dyDescent="0.2">
      <c r="A1468" s="132"/>
      <c r="B1468" s="132"/>
      <c r="C1468" s="160" t="s">
        <v>1149</v>
      </c>
      <c r="D1468" s="158"/>
      <c r="E1468" s="141">
        <v>25.397210000000001</v>
      </c>
      <c r="F1468" s="161"/>
      <c r="G1468" s="136"/>
      <c r="H1468" s="138"/>
      <c r="I1468" s="138"/>
      <c r="J1468" s="138"/>
      <c r="K1468" s="138"/>
      <c r="L1468" s="138"/>
    </row>
    <row r="1469" spans="1:12" outlineLevel="1" x14ac:dyDescent="0.2">
      <c r="A1469" s="132"/>
      <c r="B1469" s="132"/>
      <c r="C1469" s="160" t="s">
        <v>1150</v>
      </c>
      <c r="D1469" s="158"/>
      <c r="E1469" s="141">
        <v>24.60885</v>
      </c>
      <c r="F1469" s="161"/>
      <c r="G1469" s="136"/>
      <c r="H1469" s="138"/>
      <c r="I1469" s="138"/>
      <c r="J1469" s="138"/>
      <c r="K1469" s="138"/>
      <c r="L1469" s="138"/>
    </row>
    <row r="1470" spans="1:12" outlineLevel="1" x14ac:dyDescent="0.2">
      <c r="A1470" s="132"/>
      <c r="B1470" s="132"/>
      <c r="C1470" s="160" t="s">
        <v>1151</v>
      </c>
      <c r="D1470" s="158"/>
      <c r="E1470" s="141">
        <v>48.540050000000001</v>
      </c>
      <c r="F1470" s="161"/>
      <c r="G1470" s="136"/>
      <c r="H1470" s="138"/>
      <c r="I1470" s="138"/>
      <c r="J1470" s="138"/>
      <c r="K1470" s="138"/>
      <c r="L1470" s="138"/>
    </row>
    <row r="1471" spans="1:12" outlineLevel="1" x14ac:dyDescent="0.2">
      <c r="A1471" s="132">
        <v>138</v>
      </c>
      <c r="B1471" s="133" t="s">
        <v>1152</v>
      </c>
      <c r="C1471" s="134" t="s">
        <v>1153</v>
      </c>
      <c r="D1471" s="135" t="s">
        <v>383</v>
      </c>
      <c r="E1471" s="136">
        <v>440</v>
      </c>
      <c r="F1471" s="1202"/>
      <c r="G1471" s="136">
        <f>ROUND(E1471*F1471,2)</f>
        <v>0</v>
      </c>
      <c r="H1471" s="138"/>
      <c r="I1471" s="138"/>
      <c r="J1471" s="138"/>
      <c r="K1471" s="138"/>
      <c r="L1471" s="138"/>
    </row>
    <row r="1472" spans="1:12" outlineLevel="1" x14ac:dyDescent="0.2">
      <c r="A1472" s="132"/>
      <c r="B1472" s="133"/>
      <c r="C1472" s="139" t="s">
        <v>1154</v>
      </c>
      <c r="D1472" s="140"/>
      <c r="E1472" s="141">
        <v>440</v>
      </c>
      <c r="F1472" s="136"/>
      <c r="G1472" s="136"/>
      <c r="H1472" s="138"/>
      <c r="I1472" s="138"/>
      <c r="J1472" s="138"/>
      <c r="K1472" s="138"/>
      <c r="L1472" s="138"/>
    </row>
    <row r="1473" spans="1:12" outlineLevel="1" x14ac:dyDescent="0.2">
      <c r="A1473" s="132">
        <v>139</v>
      </c>
      <c r="B1473" s="133" t="s">
        <v>1155</v>
      </c>
      <c r="C1473" s="134" t="s">
        <v>1156</v>
      </c>
      <c r="D1473" s="135" t="s">
        <v>383</v>
      </c>
      <c r="E1473" s="136">
        <v>310</v>
      </c>
      <c r="F1473" s="1202"/>
      <c r="G1473" s="136">
        <f>ROUND(E1473*F1473,2)</f>
        <v>0</v>
      </c>
      <c r="H1473" s="138"/>
      <c r="I1473" s="138"/>
      <c r="J1473" s="138"/>
      <c r="K1473" s="138"/>
      <c r="L1473" s="138"/>
    </row>
    <row r="1474" spans="1:12" outlineLevel="1" x14ac:dyDescent="0.2">
      <c r="A1474" s="132"/>
      <c r="B1474" s="133"/>
      <c r="C1474" s="139" t="s">
        <v>1157</v>
      </c>
      <c r="D1474" s="140"/>
      <c r="E1474" s="141">
        <v>310</v>
      </c>
      <c r="F1474" s="136"/>
      <c r="G1474" s="136"/>
      <c r="H1474" s="138"/>
      <c r="I1474" s="138"/>
      <c r="J1474" s="138"/>
      <c r="K1474" s="138"/>
      <c r="L1474" s="138"/>
    </row>
    <row r="1475" spans="1:12" outlineLevel="1" x14ac:dyDescent="0.2">
      <c r="A1475" s="132">
        <v>140</v>
      </c>
      <c r="B1475" s="133" t="s">
        <v>1158</v>
      </c>
      <c r="C1475" s="134" t="s">
        <v>1159</v>
      </c>
      <c r="D1475" s="135" t="s">
        <v>383</v>
      </c>
      <c r="E1475" s="136">
        <v>54</v>
      </c>
      <c r="F1475" s="1202"/>
      <c r="G1475" s="136">
        <f>ROUND(E1475*F1475,2)</f>
        <v>0</v>
      </c>
      <c r="H1475" s="138"/>
      <c r="I1475" s="138"/>
      <c r="J1475" s="138"/>
      <c r="K1475" s="138"/>
      <c r="L1475" s="138"/>
    </row>
    <row r="1476" spans="1:12" outlineLevel="1" x14ac:dyDescent="0.2">
      <c r="A1476" s="132"/>
      <c r="B1476" s="133"/>
      <c r="C1476" s="139" t="s">
        <v>1160</v>
      </c>
      <c r="D1476" s="140"/>
      <c r="E1476" s="141">
        <v>54</v>
      </c>
      <c r="F1476" s="136"/>
      <c r="G1476" s="136"/>
      <c r="H1476" s="138"/>
      <c r="I1476" s="138"/>
      <c r="J1476" s="138"/>
      <c r="K1476" s="138"/>
      <c r="L1476" s="138"/>
    </row>
    <row r="1477" spans="1:12" x14ac:dyDescent="0.2">
      <c r="A1477" s="142" t="s">
        <v>89</v>
      </c>
      <c r="B1477" s="143" t="s">
        <v>1161</v>
      </c>
      <c r="C1477" s="144" t="s">
        <v>1162</v>
      </c>
      <c r="D1477" s="145"/>
      <c r="E1477" s="146"/>
      <c r="F1477" s="146"/>
      <c r="G1477" s="146">
        <f>SUM(G1478:G1791)</f>
        <v>0</v>
      </c>
      <c r="H1477" s="138"/>
    </row>
    <row r="1478" spans="1:12" outlineLevel="1" x14ac:dyDescent="0.2">
      <c r="A1478" s="132">
        <v>141</v>
      </c>
      <c r="B1478" s="133" t="s">
        <v>1163</v>
      </c>
      <c r="C1478" s="134" t="s">
        <v>1164</v>
      </c>
      <c r="D1478" s="135" t="s">
        <v>261</v>
      </c>
      <c r="E1478" s="136">
        <v>3637.5412000000001</v>
      </c>
      <c r="F1478" s="1202"/>
      <c r="G1478" s="136">
        <f>ROUND(E1478*F1478,2)</f>
        <v>0</v>
      </c>
      <c r="H1478" s="138"/>
      <c r="I1478" s="138"/>
      <c r="J1478" s="138"/>
      <c r="K1478" s="138"/>
      <c r="L1478" s="138"/>
    </row>
    <row r="1479" spans="1:12" outlineLevel="1" x14ac:dyDescent="0.2">
      <c r="A1479" s="132"/>
      <c r="B1479" s="133"/>
      <c r="C1479" s="139" t="s">
        <v>1165</v>
      </c>
      <c r="D1479" s="140"/>
      <c r="E1479" s="141"/>
      <c r="F1479" s="136"/>
      <c r="G1479" s="136"/>
      <c r="H1479" s="138"/>
      <c r="I1479" s="138"/>
      <c r="J1479" s="138"/>
      <c r="K1479" s="138"/>
      <c r="L1479" s="138"/>
    </row>
    <row r="1480" spans="1:12" outlineLevel="1" x14ac:dyDescent="0.2">
      <c r="A1480" s="132"/>
      <c r="B1480" s="133"/>
      <c r="C1480" s="139" t="s">
        <v>1166</v>
      </c>
      <c r="D1480" s="140"/>
      <c r="E1480" s="141">
        <v>605.73</v>
      </c>
      <c r="F1480" s="136"/>
      <c r="G1480" s="136"/>
      <c r="H1480" s="138"/>
      <c r="I1480" s="138"/>
      <c r="J1480" s="138"/>
      <c r="K1480" s="138"/>
      <c r="L1480" s="138"/>
    </row>
    <row r="1481" spans="1:12" outlineLevel="1" x14ac:dyDescent="0.2">
      <c r="A1481" s="132"/>
      <c r="B1481" s="133"/>
      <c r="C1481" s="139" t="s">
        <v>1167</v>
      </c>
      <c r="D1481" s="140"/>
      <c r="E1481" s="141">
        <v>-114.4572</v>
      </c>
      <c r="F1481" s="136"/>
      <c r="G1481" s="136"/>
      <c r="H1481" s="138"/>
      <c r="I1481" s="138"/>
      <c r="J1481" s="138"/>
      <c r="K1481" s="138"/>
      <c r="L1481" s="138"/>
    </row>
    <row r="1482" spans="1:12" outlineLevel="1" x14ac:dyDescent="0.2">
      <c r="A1482" s="132"/>
      <c r="B1482" s="133"/>
      <c r="C1482" s="139" t="s">
        <v>1168</v>
      </c>
      <c r="D1482" s="140"/>
      <c r="E1482" s="141">
        <v>-3.1850000000000001</v>
      </c>
      <c r="F1482" s="136"/>
      <c r="G1482" s="136"/>
      <c r="H1482" s="138"/>
      <c r="I1482" s="138"/>
      <c r="J1482" s="138"/>
      <c r="K1482" s="138"/>
      <c r="L1482" s="138"/>
    </row>
    <row r="1483" spans="1:12" outlineLevel="1" x14ac:dyDescent="0.2">
      <c r="A1483" s="132"/>
      <c r="B1483" s="133"/>
      <c r="C1483" s="139" t="s">
        <v>1169</v>
      </c>
      <c r="D1483" s="140"/>
      <c r="E1483" s="141"/>
      <c r="F1483" s="136"/>
      <c r="G1483" s="136"/>
      <c r="H1483" s="138"/>
      <c r="I1483" s="138"/>
      <c r="J1483" s="138"/>
      <c r="K1483" s="138"/>
      <c r="L1483" s="138"/>
    </row>
    <row r="1484" spans="1:12" outlineLevel="1" x14ac:dyDescent="0.2">
      <c r="A1484" s="132"/>
      <c r="B1484" s="133"/>
      <c r="C1484" s="139" t="s">
        <v>1170</v>
      </c>
      <c r="D1484" s="140"/>
      <c r="E1484" s="141">
        <v>35.36</v>
      </c>
      <c r="F1484" s="136"/>
      <c r="G1484" s="136"/>
      <c r="H1484" s="138"/>
      <c r="I1484" s="138"/>
      <c r="J1484" s="138"/>
      <c r="K1484" s="138"/>
      <c r="L1484" s="138"/>
    </row>
    <row r="1485" spans="1:12" outlineLevel="1" x14ac:dyDescent="0.2">
      <c r="A1485" s="132"/>
      <c r="B1485" s="133"/>
      <c r="C1485" s="139" t="s">
        <v>1171</v>
      </c>
      <c r="D1485" s="140"/>
      <c r="E1485" s="141">
        <v>0.80600000000000005</v>
      </c>
      <c r="F1485" s="136"/>
      <c r="G1485" s="136"/>
      <c r="H1485" s="138"/>
      <c r="I1485" s="138"/>
      <c r="J1485" s="138"/>
      <c r="K1485" s="138"/>
      <c r="L1485" s="138"/>
    </row>
    <row r="1486" spans="1:12" outlineLevel="1" x14ac:dyDescent="0.2">
      <c r="A1486" s="132"/>
      <c r="B1486" s="133"/>
      <c r="C1486" s="139" t="s">
        <v>1172</v>
      </c>
      <c r="D1486" s="140"/>
      <c r="E1486" s="141">
        <v>388.62</v>
      </c>
      <c r="F1486" s="136"/>
      <c r="G1486" s="136"/>
      <c r="H1486" s="138"/>
      <c r="I1486" s="138"/>
      <c r="J1486" s="138"/>
      <c r="K1486" s="138"/>
      <c r="L1486" s="138"/>
    </row>
    <row r="1487" spans="1:12" outlineLevel="1" x14ac:dyDescent="0.2">
      <c r="A1487" s="132"/>
      <c r="B1487" s="133"/>
      <c r="C1487" s="139" t="s">
        <v>1173</v>
      </c>
      <c r="D1487" s="140"/>
      <c r="E1487" s="141">
        <v>-59.263399999999997</v>
      </c>
      <c r="F1487" s="136"/>
      <c r="G1487" s="136"/>
      <c r="H1487" s="138"/>
      <c r="I1487" s="138"/>
      <c r="J1487" s="138"/>
      <c r="K1487" s="138"/>
      <c r="L1487" s="138"/>
    </row>
    <row r="1488" spans="1:12" outlineLevel="1" x14ac:dyDescent="0.2">
      <c r="A1488" s="132"/>
      <c r="B1488" s="133"/>
      <c r="C1488" s="139" t="s">
        <v>1174</v>
      </c>
      <c r="D1488" s="140"/>
      <c r="E1488" s="141">
        <v>-3.4020000000000001</v>
      </c>
      <c r="F1488" s="136"/>
      <c r="G1488" s="136"/>
      <c r="H1488" s="138"/>
      <c r="I1488" s="138"/>
      <c r="J1488" s="138"/>
      <c r="K1488" s="138"/>
      <c r="L1488" s="138"/>
    </row>
    <row r="1489" spans="1:12" outlineLevel="1" x14ac:dyDescent="0.2">
      <c r="A1489" s="132"/>
      <c r="B1489" s="133"/>
      <c r="C1489" s="139" t="s">
        <v>1169</v>
      </c>
      <c r="D1489" s="140"/>
      <c r="E1489" s="141"/>
      <c r="F1489" s="136"/>
      <c r="G1489" s="136"/>
      <c r="H1489" s="138"/>
      <c r="I1489" s="138"/>
      <c r="J1489" s="138"/>
      <c r="K1489" s="138"/>
      <c r="L1489" s="138"/>
    </row>
    <row r="1490" spans="1:12" ht="22.5" outlineLevel="1" x14ac:dyDescent="0.2">
      <c r="A1490" s="132"/>
      <c r="B1490" s="133"/>
      <c r="C1490" s="139" t="s">
        <v>1175</v>
      </c>
      <c r="D1490" s="140"/>
      <c r="E1490" s="141">
        <v>29.995200000000001</v>
      </c>
      <c r="F1490" s="136"/>
      <c r="G1490" s="136"/>
      <c r="H1490" s="138"/>
      <c r="I1490" s="138"/>
      <c r="J1490" s="138"/>
      <c r="K1490" s="138"/>
      <c r="L1490" s="138"/>
    </row>
    <row r="1491" spans="1:12" outlineLevel="1" x14ac:dyDescent="0.2">
      <c r="A1491" s="132"/>
      <c r="B1491" s="133"/>
      <c r="C1491" s="139" t="s">
        <v>1176</v>
      </c>
      <c r="D1491" s="140"/>
      <c r="E1491" s="141">
        <v>1.5984</v>
      </c>
      <c r="F1491" s="136"/>
      <c r="G1491" s="136"/>
      <c r="H1491" s="138"/>
      <c r="I1491" s="138"/>
      <c r="J1491" s="138"/>
      <c r="K1491" s="138"/>
      <c r="L1491" s="138"/>
    </row>
    <row r="1492" spans="1:12" ht="22.5" outlineLevel="1" x14ac:dyDescent="0.2">
      <c r="A1492" s="132"/>
      <c r="B1492" s="133"/>
      <c r="C1492" s="139" t="s">
        <v>1177</v>
      </c>
      <c r="D1492" s="140"/>
      <c r="E1492" s="141">
        <v>2186.84</v>
      </c>
      <c r="F1492" s="136"/>
      <c r="G1492" s="136"/>
      <c r="H1492" s="138"/>
      <c r="I1492" s="138"/>
      <c r="J1492" s="138"/>
      <c r="K1492" s="138"/>
      <c r="L1492" s="138"/>
    </row>
    <row r="1493" spans="1:12" ht="33.75" outlineLevel="1" x14ac:dyDescent="0.2">
      <c r="A1493" s="132"/>
      <c r="B1493" s="133"/>
      <c r="C1493" s="139" t="s">
        <v>1178</v>
      </c>
      <c r="D1493" s="140"/>
      <c r="E1493" s="141">
        <v>-238.291</v>
      </c>
      <c r="F1493" s="136"/>
      <c r="G1493" s="136"/>
      <c r="H1493" s="138"/>
      <c r="I1493" s="138"/>
      <c r="J1493" s="138"/>
      <c r="K1493" s="138"/>
      <c r="L1493" s="138"/>
    </row>
    <row r="1494" spans="1:12" ht="33.75" outlineLevel="1" x14ac:dyDescent="0.2">
      <c r="A1494" s="132"/>
      <c r="B1494" s="133"/>
      <c r="C1494" s="139" t="s">
        <v>1179</v>
      </c>
      <c r="D1494" s="140"/>
      <c r="E1494" s="141">
        <v>-251.06</v>
      </c>
      <c r="F1494" s="136"/>
      <c r="G1494" s="136"/>
      <c r="H1494" s="138"/>
      <c r="I1494" s="138"/>
      <c r="J1494" s="138"/>
      <c r="K1494" s="138"/>
      <c r="L1494" s="138"/>
    </row>
    <row r="1495" spans="1:12" ht="22.5" outlineLevel="1" x14ac:dyDescent="0.2">
      <c r="A1495" s="132"/>
      <c r="B1495" s="133"/>
      <c r="C1495" s="139" t="s">
        <v>1180</v>
      </c>
      <c r="D1495" s="140"/>
      <c r="E1495" s="141">
        <v>-103.0776</v>
      </c>
      <c r="F1495" s="136"/>
      <c r="G1495" s="136"/>
      <c r="H1495" s="138"/>
      <c r="I1495" s="138"/>
      <c r="J1495" s="138"/>
      <c r="K1495" s="138"/>
      <c r="L1495" s="138"/>
    </row>
    <row r="1496" spans="1:12" outlineLevel="1" x14ac:dyDescent="0.2">
      <c r="A1496" s="132"/>
      <c r="B1496" s="133"/>
      <c r="C1496" s="139" t="s">
        <v>1169</v>
      </c>
      <c r="D1496" s="140"/>
      <c r="E1496" s="141"/>
      <c r="F1496" s="136"/>
      <c r="G1496" s="136"/>
      <c r="H1496" s="138"/>
      <c r="I1496" s="138"/>
      <c r="J1496" s="138"/>
      <c r="K1496" s="138"/>
      <c r="L1496" s="138"/>
    </row>
    <row r="1497" spans="1:12" ht="33.75" outlineLevel="1" x14ac:dyDescent="0.2">
      <c r="A1497" s="132"/>
      <c r="B1497" s="133"/>
      <c r="C1497" s="139" t="s">
        <v>1181</v>
      </c>
      <c r="D1497" s="140"/>
      <c r="E1497" s="141">
        <v>105.7392</v>
      </c>
      <c r="F1497" s="136"/>
      <c r="G1497" s="136"/>
      <c r="H1497" s="138"/>
      <c r="I1497" s="138"/>
      <c r="J1497" s="138"/>
      <c r="K1497" s="138"/>
      <c r="L1497" s="138"/>
    </row>
    <row r="1498" spans="1:12" ht="22.5" outlineLevel="1" x14ac:dyDescent="0.2">
      <c r="A1498" s="132"/>
      <c r="B1498" s="133"/>
      <c r="C1498" s="139" t="s">
        <v>1182</v>
      </c>
      <c r="D1498" s="140"/>
      <c r="E1498" s="141">
        <v>88.242000000000004</v>
      </c>
      <c r="F1498" s="136"/>
      <c r="G1498" s="136"/>
      <c r="H1498" s="138"/>
      <c r="I1498" s="138"/>
      <c r="J1498" s="138"/>
      <c r="K1498" s="138"/>
      <c r="L1498" s="138"/>
    </row>
    <row r="1499" spans="1:12" ht="33.75" outlineLevel="1" x14ac:dyDescent="0.2">
      <c r="A1499" s="132"/>
      <c r="B1499" s="133"/>
      <c r="C1499" s="139" t="s">
        <v>1183</v>
      </c>
      <c r="D1499" s="140"/>
      <c r="E1499" s="141">
        <v>24.183599999999998</v>
      </c>
      <c r="F1499" s="136"/>
      <c r="G1499" s="136"/>
      <c r="H1499" s="138"/>
      <c r="I1499" s="138"/>
      <c r="J1499" s="138"/>
      <c r="K1499" s="138"/>
      <c r="L1499" s="138"/>
    </row>
    <row r="1500" spans="1:12" outlineLevel="1" x14ac:dyDescent="0.2">
      <c r="A1500" s="132"/>
      <c r="B1500" s="133"/>
      <c r="C1500" s="139" t="s">
        <v>1184</v>
      </c>
      <c r="D1500" s="140"/>
      <c r="E1500" s="141">
        <v>48.02</v>
      </c>
      <c r="F1500" s="136"/>
      <c r="G1500" s="136"/>
      <c r="H1500" s="138"/>
      <c r="I1500" s="138"/>
      <c r="J1500" s="138"/>
      <c r="K1500" s="138"/>
      <c r="L1500" s="138"/>
    </row>
    <row r="1501" spans="1:12" outlineLevel="1" x14ac:dyDescent="0.2">
      <c r="A1501" s="132"/>
      <c r="B1501" s="133"/>
      <c r="C1501" s="139" t="s">
        <v>1185</v>
      </c>
      <c r="D1501" s="140"/>
      <c r="E1501" s="141">
        <v>84.9</v>
      </c>
      <c r="F1501" s="136"/>
      <c r="G1501" s="136"/>
      <c r="H1501" s="138"/>
      <c r="I1501" s="138"/>
      <c r="J1501" s="138"/>
      <c r="K1501" s="138"/>
      <c r="L1501" s="138"/>
    </row>
    <row r="1502" spans="1:12" outlineLevel="1" x14ac:dyDescent="0.2">
      <c r="A1502" s="132"/>
      <c r="B1502" s="133"/>
      <c r="C1502" s="139" t="s">
        <v>1186</v>
      </c>
      <c r="D1502" s="140"/>
      <c r="E1502" s="141">
        <v>20.937999999999999</v>
      </c>
      <c r="F1502" s="136"/>
      <c r="G1502" s="136"/>
      <c r="H1502" s="138"/>
      <c r="I1502" s="138"/>
      <c r="J1502" s="138"/>
      <c r="K1502" s="138"/>
      <c r="L1502" s="138"/>
    </row>
    <row r="1503" spans="1:12" outlineLevel="1" x14ac:dyDescent="0.2">
      <c r="A1503" s="132"/>
      <c r="B1503" s="133"/>
      <c r="C1503" s="139" t="s">
        <v>1187</v>
      </c>
      <c r="D1503" s="140"/>
      <c r="E1503" s="141">
        <v>19.608000000000001</v>
      </c>
      <c r="F1503" s="136"/>
      <c r="G1503" s="136"/>
      <c r="H1503" s="138"/>
      <c r="I1503" s="138"/>
      <c r="J1503" s="138"/>
      <c r="K1503" s="138"/>
      <c r="L1503" s="138"/>
    </row>
    <row r="1504" spans="1:12" outlineLevel="1" x14ac:dyDescent="0.2">
      <c r="A1504" s="132"/>
      <c r="B1504" s="133"/>
      <c r="C1504" s="139" t="s">
        <v>1188</v>
      </c>
      <c r="D1504" s="140"/>
      <c r="E1504" s="141">
        <v>61.32</v>
      </c>
      <c r="F1504" s="136"/>
      <c r="G1504" s="136"/>
      <c r="H1504" s="138"/>
      <c r="I1504" s="138"/>
      <c r="J1504" s="138"/>
      <c r="K1504" s="138"/>
      <c r="L1504" s="138"/>
    </row>
    <row r="1505" spans="1:12" outlineLevel="1" x14ac:dyDescent="0.2">
      <c r="A1505" s="132"/>
      <c r="B1505" s="133"/>
      <c r="C1505" s="139" t="s">
        <v>1189</v>
      </c>
      <c r="D1505" s="140"/>
      <c r="E1505" s="141">
        <v>50.1678</v>
      </c>
      <c r="F1505" s="136"/>
      <c r="G1505" s="136"/>
      <c r="H1505" s="138"/>
      <c r="I1505" s="138"/>
      <c r="J1505" s="138"/>
      <c r="K1505" s="138"/>
      <c r="L1505" s="138"/>
    </row>
    <row r="1506" spans="1:12" outlineLevel="1" x14ac:dyDescent="0.2">
      <c r="A1506" s="132"/>
      <c r="B1506" s="133"/>
      <c r="C1506" s="139" t="s">
        <v>1190</v>
      </c>
      <c r="D1506" s="140"/>
      <c r="E1506" s="141">
        <v>20.953199999999999</v>
      </c>
      <c r="F1506" s="136"/>
      <c r="G1506" s="136"/>
      <c r="H1506" s="138"/>
      <c r="I1506" s="138"/>
      <c r="J1506" s="138"/>
      <c r="K1506" s="138"/>
      <c r="L1506" s="138"/>
    </row>
    <row r="1507" spans="1:12" outlineLevel="1" x14ac:dyDescent="0.2">
      <c r="A1507" s="132"/>
      <c r="B1507" s="133"/>
      <c r="C1507" s="139" t="s">
        <v>1191</v>
      </c>
      <c r="D1507" s="140"/>
      <c r="E1507" s="141">
        <v>67.7</v>
      </c>
      <c r="F1507" s="136"/>
      <c r="G1507" s="136"/>
      <c r="H1507" s="138"/>
      <c r="I1507" s="138"/>
      <c r="J1507" s="138"/>
      <c r="K1507" s="138"/>
      <c r="L1507" s="138"/>
    </row>
    <row r="1508" spans="1:12" outlineLevel="1" x14ac:dyDescent="0.2">
      <c r="A1508" s="132"/>
      <c r="B1508" s="133"/>
      <c r="C1508" s="139" t="s">
        <v>1192</v>
      </c>
      <c r="D1508" s="140"/>
      <c r="E1508" s="141">
        <v>40.165999999999997</v>
      </c>
      <c r="F1508" s="136"/>
      <c r="G1508" s="136"/>
      <c r="H1508" s="138"/>
      <c r="I1508" s="138"/>
      <c r="J1508" s="138"/>
      <c r="K1508" s="138"/>
      <c r="L1508" s="138"/>
    </row>
    <row r="1509" spans="1:12" outlineLevel="1" x14ac:dyDescent="0.2">
      <c r="A1509" s="132"/>
      <c r="B1509" s="133"/>
      <c r="C1509" s="139" t="s">
        <v>1193</v>
      </c>
      <c r="D1509" s="140"/>
      <c r="E1509" s="141">
        <v>242</v>
      </c>
      <c r="F1509" s="136"/>
      <c r="G1509" s="136"/>
      <c r="H1509" s="138"/>
      <c r="I1509" s="138"/>
      <c r="J1509" s="138"/>
      <c r="K1509" s="138"/>
      <c r="L1509" s="138"/>
    </row>
    <row r="1510" spans="1:12" outlineLevel="1" x14ac:dyDescent="0.2">
      <c r="A1510" s="132"/>
      <c r="B1510" s="133"/>
      <c r="C1510" s="139" t="s">
        <v>1194</v>
      </c>
      <c r="D1510" s="140"/>
      <c r="E1510" s="141">
        <v>69.349999999999994</v>
      </c>
      <c r="F1510" s="136"/>
      <c r="G1510" s="136"/>
      <c r="H1510" s="138"/>
      <c r="I1510" s="138"/>
      <c r="J1510" s="138"/>
      <c r="K1510" s="138"/>
      <c r="L1510" s="138"/>
    </row>
    <row r="1511" spans="1:12" outlineLevel="1" x14ac:dyDescent="0.2">
      <c r="A1511" s="132"/>
      <c r="B1511" s="133"/>
      <c r="C1511" s="139" t="s">
        <v>1195</v>
      </c>
      <c r="D1511" s="140"/>
      <c r="E1511" s="141">
        <v>42.84</v>
      </c>
      <c r="F1511" s="136"/>
      <c r="G1511" s="136"/>
      <c r="H1511" s="138"/>
      <c r="I1511" s="138"/>
      <c r="J1511" s="138"/>
      <c r="K1511" s="138"/>
      <c r="L1511" s="138"/>
    </row>
    <row r="1512" spans="1:12" outlineLevel="1" x14ac:dyDescent="0.2">
      <c r="A1512" s="132"/>
      <c r="B1512" s="133"/>
      <c r="C1512" s="139" t="s">
        <v>1196</v>
      </c>
      <c r="D1512" s="140"/>
      <c r="E1512" s="141">
        <v>175.2</v>
      </c>
      <c r="F1512" s="136"/>
      <c r="G1512" s="136"/>
      <c r="H1512" s="138"/>
      <c r="I1512" s="138"/>
      <c r="J1512" s="138"/>
      <c r="K1512" s="138"/>
      <c r="L1512" s="138"/>
    </row>
    <row r="1513" spans="1:12" outlineLevel="1" x14ac:dyDescent="0.2">
      <c r="A1513" s="132">
        <v>142</v>
      </c>
      <c r="B1513" s="133" t="s">
        <v>1058</v>
      </c>
      <c r="C1513" s="134" t="s">
        <v>1059</v>
      </c>
      <c r="D1513" s="135" t="s">
        <v>261</v>
      </c>
      <c r="E1513" s="136">
        <v>1253.569</v>
      </c>
      <c r="F1513" s="1202"/>
      <c r="G1513" s="136">
        <f>ROUND(E1513*F1513,2)</f>
        <v>0</v>
      </c>
      <c r="H1513" s="138"/>
      <c r="I1513" s="138"/>
      <c r="J1513" s="138"/>
      <c r="K1513" s="138"/>
      <c r="L1513" s="138"/>
    </row>
    <row r="1514" spans="1:12" outlineLevel="1" x14ac:dyDescent="0.2">
      <c r="A1514" s="132"/>
      <c r="B1514" s="133"/>
      <c r="C1514" s="139" t="s">
        <v>1165</v>
      </c>
      <c r="D1514" s="140"/>
      <c r="E1514" s="141"/>
      <c r="F1514" s="136"/>
      <c r="G1514" s="136"/>
      <c r="H1514" s="138"/>
      <c r="I1514" s="138"/>
      <c r="J1514" s="138"/>
      <c r="K1514" s="138"/>
      <c r="L1514" s="138"/>
    </row>
    <row r="1515" spans="1:12" outlineLevel="1" x14ac:dyDescent="0.2">
      <c r="A1515" s="132"/>
      <c r="B1515" s="133"/>
      <c r="C1515" s="139" t="s">
        <v>1166</v>
      </c>
      <c r="D1515" s="140"/>
      <c r="E1515" s="141">
        <v>605.73</v>
      </c>
      <c r="F1515" s="136"/>
      <c r="G1515" s="136"/>
      <c r="H1515" s="138"/>
      <c r="I1515" s="138"/>
      <c r="J1515" s="138"/>
      <c r="K1515" s="138"/>
      <c r="L1515" s="138"/>
    </row>
    <row r="1516" spans="1:12" outlineLevel="1" x14ac:dyDescent="0.2">
      <c r="A1516" s="132"/>
      <c r="B1516" s="133"/>
      <c r="C1516" s="139" t="s">
        <v>1167</v>
      </c>
      <c r="D1516" s="140"/>
      <c r="E1516" s="141">
        <v>-114.4572</v>
      </c>
      <c r="F1516" s="136"/>
      <c r="G1516" s="136"/>
      <c r="H1516" s="138"/>
      <c r="I1516" s="138"/>
      <c r="J1516" s="138"/>
      <c r="K1516" s="138"/>
      <c r="L1516" s="138"/>
    </row>
    <row r="1517" spans="1:12" outlineLevel="1" x14ac:dyDescent="0.2">
      <c r="A1517" s="132"/>
      <c r="B1517" s="133"/>
      <c r="C1517" s="139" t="s">
        <v>1168</v>
      </c>
      <c r="D1517" s="140"/>
      <c r="E1517" s="141">
        <v>-3.1850000000000001</v>
      </c>
      <c r="F1517" s="136"/>
      <c r="G1517" s="136"/>
      <c r="H1517" s="138"/>
      <c r="I1517" s="138"/>
      <c r="J1517" s="138"/>
      <c r="K1517" s="138"/>
      <c r="L1517" s="138"/>
    </row>
    <row r="1518" spans="1:12" outlineLevel="1" x14ac:dyDescent="0.2">
      <c r="A1518" s="132"/>
      <c r="B1518" s="133"/>
      <c r="C1518" s="139" t="s">
        <v>1169</v>
      </c>
      <c r="D1518" s="140"/>
      <c r="E1518" s="141"/>
      <c r="F1518" s="136"/>
      <c r="G1518" s="136"/>
      <c r="H1518" s="138"/>
      <c r="I1518" s="138"/>
      <c r="J1518" s="138"/>
      <c r="K1518" s="138"/>
      <c r="L1518" s="138"/>
    </row>
    <row r="1519" spans="1:12" outlineLevel="1" x14ac:dyDescent="0.2">
      <c r="A1519" s="132"/>
      <c r="B1519" s="133"/>
      <c r="C1519" s="139" t="s">
        <v>1170</v>
      </c>
      <c r="D1519" s="140"/>
      <c r="E1519" s="141">
        <v>35.36</v>
      </c>
      <c r="F1519" s="136"/>
      <c r="G1519" s="136"/>
      <c r="H1519" s="138"/>
      <c r="I1519" s="138"/>
      <c r="J1519" s="138"/>
      <c r="K1519" s="138"/>
      <c r="L1519" s="138"/>
    </row>
    <row r="1520" spans="1:12" outlineLevel="1" x14ac:dyDescent="0.2">
      <c r="A1520" s="132"/>
      <c r="B1520" s="133"/>
      <c r="C1520" s="139" t="s">
        <v>1171</v>
      </c>
      <c r="D1520" s="140"/>
      <c r="E1520" s="141">
        <v>0.80600000000000005</v>
      </c>
      <c r="F1520" s="136"/>
      <c r="G1520" s="136"/>
      <c r="H1520" s="138"/>
      <c r="I1520" s="138"/>
      <c r="J1520" s="138"/>
      <c r="K1520" s="138"/>
      <c r="L1520" s="138"/>
    </row>
    <row r="1521" spans="1:12" outlineLevel="1" x14ac:dyDescent="0.2">
      <c r="A1521" s="132"/>
      <c r="B1521" s="133"/>
      <c r="C1521" s="139" t="s">
        <v>1172</v>
      </c>
      <c r="D1521" s="140"/>
      <c r="E1521" s="141">
        <v>388.62</v>
      </c>
      <c r="F1521" s="136"/>
      <c r="G1521" s="136"/>
      <c r="H1521" s="138"/>
      <c r="I1521" s="138"/>
      <c r="J1521" s="138"/>
      <c r="K1521" s="138"/>
      <c r="L1521" s="138"/>
    </row>
    <row r="1522" spans="1:12" outlineLevel="1" x14ac:dyDescent="0.2">
      <c r="A1522" s="132"/>
      <c r="B1522" s="133"/>
      <c r="C1522" s="139" t="s">
        <v>1173</v>
      </c>
      <c r="D1522" s="140"/>
      <c r="E1522" s="141">
        <v>-59.263399999999997</v>
      </c>
      <c r="F1522" s="136"/>
      <c r="G1522" s="136"/>
      <c r="H1522" s="138"/>
      <c r="I1522" s="138"/>
      <c r="J1522" s="138"/>
      <c r="K1522" s="138"/>
      <c r="L1522" s="138"/>
    </row>
    <row r="1523" spans="1:12" outlineLevel="1" x14ac:dyDescent="0.2">
      <c r="A1523" s="132"/>
      <c r="B1523" s="133"/>
      <c r="C1523" s="139" t="s">
        <v>1174</v>
      </c>
      <c r="D1523" s="140"/>
      <c r="E1523" s="141">
        <v>-3.4020000000000001</v>
      </c>
      <c r="F1523" s="136"/>
      <c r="G1523" s="136"/>
      <c r="H1523" s="138"/>
      <c r="I1523" s="138"/>
      <c r="J1523" s="138"/>
      <c r="K1523" s="138"/>
      <c r="L1523" s="138"/>
    </row>
    <row r="1524" spans="1:12" outlineLevel="1" x14ac:dyDescent="0.2">
      <c r="A1524" s="132"/>
      <c r="B1524" s="133"/>
      <c r="C1524" s="139" t="s">
        <v>1169</v>
      </c>
      <c r="D1524" s="140"/>
      <c r="E1524" s="141"/>
      <c r="F1524" s="136"/>
      <c r="G1524" s="136"/>
      <c r="H1524" s="138"/>
      <c r="I1524" s="138"/>
      <c r="J1524" s="138"/>
      <c r="K1524" s="138"/>
      <c r="L1524" s="138"/>
    </row>
    <row r="1525" spans="1:12" ht="22.5" outlineLevel="1" x14ac:dyDescent="0.2">
      <c r="A1525" s="132"/>
      <c r="B1525" s="133"/>
      <c r="C1525" s="139" t="s">
        <v>1175</v>
      </c>
      <c r="D1525" s="140"/>
      <c r="E1525" s="141">
        <v>29.995200000000001</v>
      </c>
      <c r="F1525" s="136"/>
      <c r="G1525" s="136"/>
      <c r="H1525" s="138"/>
      <c r="I1525" s="138"/>
      <c r="J1525" s="138"/>
      <c r="K1525" s="138"/>
      <c r="L1525" s="138"/>
    </row>
    <row r="1526" spans="1:12" outlineLevel="1" x14ac:dyDescent="0.2">
      <c r="A1526" s="132"/>
      <c r="B1526" s="133"/>
      <c r="C1526" s="139" t="s">
        <v>1176</v>
      </c>
      <c r="D1526" s="140"/>
      <c r="E1526" s="141">
        <v>1.5984</v>
      </c>
      <c r="F1526" s="136"/>
      <c r="G1526" s="136"/>
      <c r="H1526" s="138"/>
      <c r="I1526" s="138"/>
      <c r="J1526" s="138"/>
      <c r="K1526" s="138"/>
      <c r="L1526" s="138"/>
    </row>
    <row r="1527" spans="1:12" outlineLevel="1" x14ac:dyDescent="0.2">
      <c r="A1527" s="132"/>
      <c r="B1527" s="133"/>
      <c r="C1527" s="139" t="s">
        <v>1185</v>
      </c>
      <c r="D1527" s="140"/>
      <c r="E1527" s="141">
        <v>84.9</v>
      </c>
      <c r="F1527" s="136"/>
      <c r="G1527" s="136"/>
      <c r="H1527" s="138"/>
      <c r="I1527" s="138"/>
      <c r="J1527" s="138"/>
      <c r="K1527" s="138"/>
      <c r="L1527" s="138"/>
    </row>
    <row r="1528" spans="1:12" outlineLevel="1" x14ac:dyDescent="0.2">
      <c r="A1528" s="132"/>
      <c r="B1528" s="133"/>
      <c r="C1528" s="139" t="s">
        <v>1186</v>
      </c>
      <c r="D1528" s="140"/>
      <c r="E1528" s="141">
        <v>20.937999999999999</v>
      </c>
      <c r="F1528" s="136"/>
      <c r="G1528" s="136"/>
      <c r="H1528" s="138"/>
      <c r="I1528" s="138"/>
      <c r="J1528" s="138"/>
      <c r="K1528" s="138"/>
      <c r="L1528" s="138"/>
    </row>
    <row r="1529" spans="1:12" outlineLevel="1" x14ac:dyDescent="0.2">
      <c r="A1529" s="132"/>
      <c r="B1529" s="133"/>
      <c r="C1529" s="139" t="s">
        <v>1187</v>
      </c>
      <c r="D1529" s="140"/>
      <c r="E1529" s="141">
        <v>19.608000000000001</v>
      </c>
      <c r="F1529" s="136"/>
      <c r="G1529" s="136"/>
      <c r="H1529" s="138"/>
      <c r="I1529" s="138"/>
      <c r="J1529" s="138"/>
      <c r="K1529" s="138"/>
      <c r="L1529" s="138"/>
    </row>
    <row r="1530" spans="1:12" outlineLevel="1" x14ac:dyDescent="0.2">
      <c r="A1530" s="132"/>
      <c r="B1530" s="133"/>
      <c r="C1530" s="139" t="s">
        <v>1189</v>
      </c>
      <c r="D1530" s="140"/>
      <c r="E1530" s="141">
        <v>50.1678</v>
      </c>
      <c r="F1530" s="136"/>
      <c r="G1530" s="136"/>
      <c r="H1530" s="138"/>
      <c r="I1530" s="138"/>
      <c r="J1530" s="138"/>
      <c r="K1530" s="138"/>
      <c r="L1530" s="138"/>
    </row>
    <row r="1531" spans="1:12" outlineLevel="1" x14ac:dyDescent="0.2">
      <c r="A1531" s="132"/>
      <c r="B1531" s="133"/>
      <c r="C1531" s="139" t="s">
        <v>1190</v>
      </c>
      <c r="D1531" s="140"/>
      <c r="E1531" s="141">
        <v>20.953199999999999</v>
      </c>
      <c r="F1531" s="136"/>
      <c r="G1531" s="136"/>
      <c r="H1531" s="138"/>
      <c r="I1531" s="138"/>
      <c r="J1531" s="138"/>
      <c r="K1531" s="138"/>
      <c r="L1531" s="138"/>
    </row>
    <row r="1532" spans="1:12" outlineLevel="1" x14ac:dyDescent="0.2">
      <c r="A1532" s="132"/>
      <c r="B1532" s="133"/>
      <c r="C1532" s="139" t="s">
        <v>1196</v>
      </c>
      <c r="D1532" s="140"/>
      <c r="E1532" s="141">
        <v>175.2</v>
      </c>
      <c r="F1532" s="136"/>
      <c r="G1532" s="136"/>
      <c r="H1532" s="138"/>
      <c r="I1532" s="138"/>
      <c r="J1532" s="138"/>
      <c r="K1532" s="138"/>
      <c r="L1532" s="138"/>
    </row>
    <row r="1533" spans="1:12" outlineLevel="1" x14ac:dyDescent="0.2">
      <c r="A1533" s="132">
        <v>143</v>
      </c>
      <c r="B1533" s="133" t="s">
        <v>1197</v>
      </c>
      <c r="C1533" s="134" t="s">
        <v>1198</v>
      </c>
      <c r="D1533" s="135" t="s">
        <v>261</v>
      </c>
      <c r="E1533" s="136">
        <v>803.45100000000002</v>
      </c>
      <c r="F1533" s="1202"/>
      <c r="G1533" s="136">
        <f>ROUND(E1533*F1533,2)</f>
        <v>0</v>
      </c>
      <c r="H1533" s="138"/>
      <c r="I1533" s="138"/>
      <c r="J1533" s="138"/>
      <c r="K1533" s="138"/>
      <c r="L1533" s="138"/>
    </row>
    <row r="1534" spans="1:12" outlineLevel="1" x14ac:dyDescent="0.2">
      <c r="A1534" s="132"/>
      <c r="B1534" s="133"/>
      <c r="C1534" s="139" t="s">
        <v>933</v>
      </c>
      <c r="D1534" s="140"/>
      <c r="E1534" s="141"/>
      <c r="F1534" s="136"/>
      <c r="G1534" s="136"/>
      <c r="H1534" s="138"/>
      <c r="I1534" s="138"/>
      <c r="J1534" s="138"/>
      <c r="K1534" s="138"/>
      <c r="L1534" s="138"/>
    </row>
    <row r="1535" spans="1:12" outlineLevel="1" x14ac:dyDescent="0.2">
      <c r="A1535" s="132"/>
      <c r="B1535" s="133"/>
      <c r="C1535" s="139" t="s">
        <v>414</v>
      </c>
      <c r="D1535" s="140"/>
      <c r="E1535" s="141"/>
      <c r="F1535" s="136"/>
      <c r="G1535" s="136"/>
      <c r="H1535" s="138"/>
      <c r="I1535" s="138"/>
      <c r="J1535" s="138"/>
      <c r="K1535" s="138"/>
      <c r="L1535" s="138"/>
    </row>
    <row r="1536" spans="1:12" outlineLevel="1" x14ac:dyDescent="0.2">
      <c r="A1536" s="132"/>
      <c r="B1536" s="133"/>
      <c r="C1536" s="139" t="s">
        <v>255</v>
      </c>
      <c r="D1536" s="140"/>
      <c r="E1536" s="141"/>
      <c r="F1536" s="136"/>
      <c r="G1536" s="136"/>
      <c r="H1536" s="138"/>
      <c r="I1536" s="138"/>
      <c r="J1536" s="138"/>
      <c r="K1536" s="138"/>
      <c r="L1536" s="138"/>
    </row>
    <row r="1537" spans="1:12" outlineLevel="1" x14ac:dyDescent="0.2">
      <c r="A1537" s="132"/>
      <c r="B1537" s="133"/>
      <c r="C1537" s="139" t="s">
        <v>934</v>
      </c>
      <c r="D1537" s="140"/>
      <c r="E1537" s="141">
        <v>53.795000000000002</v>
      </c>
      <c r="F1537" s="136"/>
      <c r="G1537" s="136"/>
      <c r="H1537" s="138"/>
      <c r="I1537" s="138"/>
      <c r="J1537" s="138"/>
      <c r="K1537" s="138"/>
      <c r="L1537" s="138"/>
    </row>
    <row r="1538" spans="1:12" outlineLevel="1" x14ac:dyDescent="0.2">
      <c r="A1538" s="132"/>
      <c r="B1538" s="133"/>
      <c r="C1538" s="139" t="s">
        <v>935</v>
      </c>
      <c r="D1538" s="140"/>
      <c r="E1538" s="141">
        <v>66.3</v>
      </c>
      <c r="F1538" s="136"/>
      <c r="G1538" s="136"/>
      <c r="H1538" s="138"/>
      <c r="I1538" s="138"/>
      <c r="J1538" s="138"/>
      <c r="K1538" s="138"/>
      <c r="L1538" s="138"/>
    </row>
    <row r="1539" spans="1:12" outlineLevel="1" x14ac:dyDescent="0.2">
      <c r="A1539" s="132"/>
      <c r="B1539" s="133"/>
      <c r="C1539" s="139" t="s">
        <v>409</v>
      </c>
      <c r="D1539" s="140"/>
      <c r="E1539" s="141"/>
      <c r="F1539" s="136"/>
      <c r="G1539" s="136"/>
      <c r="H1539" s="138"/>
      <c r="I1539" s="138"/>
      <c r="J1539" s="138"/>
      <c r="K1539" s="138"/>
      <c r="L1539" s="138"/>
    </row>
    <row r="1540" spans="1:12" outlineLevel="1" x14ac:dyDescent="0.2">
      <c r="A1540" s="132"/>
      <c r="B1540" s="133"/>
      <c r="C1540" s="139" t="s">
        <v>936</v>
      </c>
      <c r="D1540" s="140"/>
      <c r="E1540" s="141">
        <v>10.906000000000001</v>
      </c>
      <c r="F1540" s="136"/>
      <c r="G1540" s="136"/>
      <c r="H1540" s="138"/>
      <c r="I1540" s="138"/>
      <c r="J1540" s="138"/>
      <c r="K1540" s="138"/>
      <c r="L1540" s="138"/>
    </row>
    <row r="1541" spans="1:12" outlineLevel="1" x14ac:dyDescent="0.2">
      <c r="A1541" s="132"/>
      <c r="B1541" s="133"/>
      <c r="C1541" s="139" t="s">
        <v>937</v>
      </c>
      <c r="D1541" s="140"/>
      <c r="E1541" s="141">
        <v>34.915799999999997</v>
      </c>
      <c r="F1541" s="136"/>
      <c r="G1541" s="136"/>
      <c r="H1541" s="138"/>
      <c r="I1541" s="138"/>
      <c r="J1541" s="138"/>
      <c r="K1541" s="138"/>
      <c r="L1541" s="138"/>
    </row>
    <row r="1542" spans="1:12" outlineLevel="1" x14ac:dyDescent="0.2">
      <c r="A1542" s="132"/>
      <c r="B1542" s="133"/>
      <c r="C1542" s="139" t="s">
        <v>938</v>
      </c>
      <c r="D1542" s="140"/>
      <c r="E1542" s="141"/>
      <c r="F1542" s="136"/>
      <c r="G1542" s="136"/>
      <c r="H1542" s="138"/>
      <c r="I1542" s="138"/>
      <c r="J1542" s="138"/>
      <c r="K1542" s="138"/>
      <c r="L1542" s="138"/>
    </row>
    <row r="1543" spans="1:12" outlineLevel="1" x14ac:dyDescent="0.2">
      <c r="A1543" s="132"/>
      <c r="B1543" s="133"/>
      <c r="C1543" s="139" t="s">
        <v>939</v>
      </c>
      <c r="D1543" s="140"/>
      <c r="E1543" s="141">
        <v>7.8</v>
      </c>
      <c r="F1543" s="136"/>
      <c r="G1543" s="136"/>
      <c r="H1543" s="138"/>
      <c r="I1543" s="138"/>
      <c r="J1543" s="138"/>
      <c r="K1543" s="138"/>
      <c r="L1543" s="138"/>
    </row>
    <row r="1544" spans="1:12" outlineLevel="1" x14ac:dyDescent="0.2">
      <c r="A1544" s="132"/>
      <c r="B1544" s="133"/>
      <c r="C1544" s="139" t="s">
        <v>940</v>
      </c>
      <c r="D1544" s="140"/>
      <c r="E1544" s="141">
        <v>1.89</v>
      </c>
      <c r="F1544" s="136"/>
      <c r="G1544" s="136"/>
      <c r="H1544" s="138"/>
      <c r="I1544" s="138"/>
      <c r="J1544" s="138"/>
      <c r="K1544" s="138"/>
      <c r="L1544" s="138"/>
    </row>
    <row r="1545" spans="1:12" outlineLevel="1" x14ac:dyDescent="0.2">
      <c r="A1545" s="132"/>
      <c r="B1545" s="133"/>
      <c r="C1545" s="139" t="s">
        <v>424</v>
      </c>
      <c r="D1545" s="140"/>
      <c r="E1545" s="141"/>
      <c r="F1545" s="136"/>
      <c r="G1545" s="136"/>
      <c r="H1545" s="138"/>
      <c r="I1545" s="138"/>
      <c r="J1545" s="138"/>
      <c r="K1545" s="138"/>
      <c r="L1545" s="138"/>
    </row>
    <row r="1546" spans="1:12" outlineLevel="1" x14ac:dyDescent="0.2">
      <c r="A1546" s="132"/>
      <c r="B1546" s="133"/>
      <c r="C1546" s="139" t="s">
        <v>255</v>
      </c>
      <c r="D1546" s="140"/>
      <c r="E1546" s="141"/>
      <c r="F1546" s="136"/>
      <c r="G1546" s="136"/>
      <c r="H1546" s="138"/>
      <c r="I1546" s="138"/>
      <c r="J1546" s="138"/>
      <c r="K1546" s="138"/>
      <c r="L1546" s="138"/>
    </row>
    <row r="1547" spans="1:12" ht="22.5" outlineLevel="1" x14ac:dyDescent="0.2">
      <c r="A1547" s="132"/>
      <c r="B1547" s="133"/>
      <c r="C1547" s="139" t="s">
        <v>941</v>
      </c>
      <c r="D1547" s="140"/>
      <c r="E1547" s="141">
        <v>116.52</v>
      </c>
      <c r="F1547" s="136"/>
      <c r="G1547" s="136"/>
      <c r="H1547" s="138"/>
      <c r="I1547" s="138"/>
      <c r="J1547" s="138"/>
      <c r="K1547" s="138"/>
      <c r="L1547" s="138"/>
    </row>
    <row r="1548" spans="1:12" outlineLevel="1" x14ac:dyDescent="0.2">
      <c r="A1548" s="132"/>
      <c r="B1548" s="133"/>
      <c r="C1548" s="139" t="s">
        <v>409</v>
      </c>
      <c r="D1548" s="140"/>
      <c r="E1548" s="141"/>
      <c r="F1548" s="136"/>
      <c r="G1548" s="136"/>
      <c r="H1548" s="138"/>
      <c r="I1548" s="138"/>
      <c r="J1548" s="138"/>
      <c r="K1548" s="138"/>
      <c r="L1548" s="138"/>
    </row>
    <row r="1549" spans="1:12" outlineLevel="1" x14ac:dyDescent="0.2">
      <c r="A1549" s="132"/>
      <c r="B1549" s="133"/>
      <c r="C1549" s="139" t="s">
        <v>942</v>
      </c>
      <c r="D1549" s="140"/>
      <c r="E1549" s="141">
        <v>29.33</v>
      </c>
      <c r="F1549" s="136"/>
      <c r="G1549" s="136"/>
      <c r="H1549" s="138"/>
      <c r="I1549" s="138"/>
      <c r="J1549" s="138"/>
      <c r="K1549" s="138"/>
      <c r="L1549" s="138"/>
    </row>
    <row r="1550" spans="1:12" outlineLevel="1" x14ac:dyDescent="0.2">
      <c r="A1550" s="132"/>
      <c r="B1550" s="133"/>
      <c r="C1550" s="139" t="s">
        <v>938</v>
      </c>
      <c r="D1550" s="140"/>
      <c r="E1550" s="141"/>
      <c r="F1550" s="136"/>
      <c r="G1550" s="136"/>
      <c r="H1550" s="138"/>
      <c r="I1550" s="138"/>
      <c r="J1550" s="138"/>
      <c r="K1550" s="138"/>
      <c r="L1550" s="138"/>
    </row>
    <row r="1551" spans="1:12" outlineLevel="1" x14ac:dyDescent="0.2">
      <c r="A1551" s="132"/>
      <c r="B1551" s="133"/>
      <c r="C1551" s="139" t="s">
        <v>943</v>
      </c>
      <c r="D1551" s="140"/>
      <c r="E1551" s="141">
        <v>8.4</v>
      </c>
      <c r="F1551" s="136"/>
      <c r="G1551" s="136"/>
      <c r="H1551" s="138"/>
      <c r="I1551" s="138"/>
      <c r="J1551" s="138"/>
      <c r="K1551" s="138"/>
      <c r="L1551" s="138"/>
    </row>
    <row r="1552" spans="1:12" outlineLevel="1" x14ac:dyDescent="0.2">
      <c r="A1552" s="132"/>
      <c r="B1552" s="133"/>
      <c r="C1552" s="139" t="s">
        <v>944</v>
      </c>
      <c r="D1552" s="140"/>
      <c r="E1552" s="141">
        <v>2.2000000000000002</v>
      </c>
      <c r="F1552" s="136"/>
      <c r="G1552" s="136"/>
      <c r="H1552" s="138"/>
      <c r="I1552" s="138"/>
      <c r="J1552" s="138"/>
      <c r="K1552" s="138"/>
      <c r="L1552" s="138"/>
    </row>
    <row r="1553" spans="1:12" outlineLevel="1" x14ac:dyDescent="0.2">
      <c r="A1553" s="132"/>
      <c r="B1553" s="133"/>
      <c r="C1553" s="139" t="s">
        <v>408</v>
      </c>
      <c r="D1553" s="140"/>
      <c r="E1553" s="141"/>
      <c r="F1553" s="136"/>
      <c r="G1553" s="136"/>
      <c r="H1553" s="138"/>
      <c r="I1553" s="138"/>
      <c r="J1553" s="138"/>
      <c r="K1553" s="138"/>
      <c r="L1553" s="138"/>
    </row>
    <row r="1554" spans="1:12" outlineLevel="1" x14ac:dyDescent="0.2">
      <c r="A1554" s="132"/>
      <c r="B1554" s="133"/>
      <c r="C1554" s="139" t="s">
        <v>255</v>
      </c>
      <c r="D1554" s="140"/>
      <c r="E1554" s="141"/>
      <c r="F1554" s="136"/>
      <c r="G1554" s="136"/>
      <c r="H1554" s="138"/>
      <c r="I1554" s="138"/>
      <c r="J1554" s="138"/>
      <c r="K1554" s="138"/>
      <c r="L1554" s="138"/>
    </row>
    <row r="1555" spans="1:12" ht="22.5" outlineLevel="1" x14ac:dyDescent="0.2">
      <c r="A1555" s="132"/>
      <c r="B1555" s="133"/>
      <c r="C1555" s="139" t="s">
        <v>945</v>
      </c>
      <c r="D1555" s="140"/>
      <c r="E1555" s="141">
        <v>114.55500000000001</v>
      </c>
      <c r="F1555" s="136"/>
      <c r="G1555" s="136"/>
      <c r="H1555" s="138"/>
      <c r="I1555" s="138"/>
      <c r="J1555" s="138"/>
      <c r="K1555" s="138"/>
      <c r="L1555" s="138"/>
    </row>
    <row r="1556" spans="1:12" outlineLevel="1" x14ac:dyDescent="0.2">
      <c r="A1556" s="132"/>
      <c r="B1556" s="133"/>
      <c r="C1556" s="139" t="s">
        <v>409</v>
      </c>
      <c r="D1556" s="140"/>
      <c r="E1556" s="141"/>
      <c r="F1556" s="136"/>
      <c r="G1556" s="136"/>
      <c r="H1556" s="138"/>
      <c r="I1556" s="138"/>
      <c r="J1556" s="138"/>
      <c r="K1556" s="138"/>
      <c r="L1556" s="138"/>
    </row>
    <row r="1557" spans="1:12" outlineLevel="1" x14ac:dyDescent="0.2">
      <c r="A1557" s="132"/>
      <c r="B1557" s="133"/>
      <c r="C1557" s="139" t="s">
        <v>946</v>
      </c>
      <c r="D1557" s="140"/>
      <c r="E1557" s="141">
        <v>28.97</v>
      </c>
      <c r="F1557" s="136"/>
      <c r="G1557" s="136"/>
      <c r="H1557" s="138"/>
      <c r="I1557" s="138"/>
      <c r="J1557" s="138"/>
      <c r="K1557" s="138"/>
      <c r="L1557" s="138"/>
    </row>
    <row r="1558" spans="1:12" outlineLevel="1" x14ac:dyDescent="0.2">
      <c r="A1558" s="132"/>
      <c r="B1558" s="133"/>
      <c r="C1558" s="139" t="s">
        <v>463</v>
      </c>
      <c r="D1558" s="140"/>
      <c r="E1558" s="141"/>
      <c r="F1558" s="136"/>
      <c r="G1558" s="136"/>
      <c r="H1558" s="138"/>
      <c r="I1558" s="138"/>
      <c r="J1558" s="138"/>
      <c r="K1558" s="138"/>
      <c r="L1558" s="138"/>
    </row>
    <row r="1559" spans="1:12" outlineLevel="1" x14ac:dyDescent="0.2">
      <c r="A1559" s="132"/>
      <c r="B1559" s="133"/>
      <c r="C1559" s="139" t="s">
        <v>947</v>
      </c>
      <c r="D1559" s="140"/>
      <c r="E1559" s="141">
        <v>115.095</v>
      </c>
      <c r="F1559" s="136"/>
      <c r="G1559" s="136"/>
      <c r="H1559" s="138"/>
      <c r="I1559" s="138"/>
      <c r="J1559" s="138"/>
      <c r="K1559" s="138"/>
      <c r="L1559" s="138"/>
    </row>
    <row r="1560" spans="1:12" outlineLevel="1" x14ac:dyDescent="0.2">
      <c r="A1560" s="132"/>
      <c r="B1560" s="133"/>
      <c r="C1560" s="139" t="s">
        <v>284</v>
      </c>
      <c r="D1560" s="140"/>
      <c r="E1560" s="141"/>
      <c r="F1560" s="136"/>
      <c r="G1560" s="136"/>
      <c r="H1560" s="138"/>
      <c r="I1560" s="138"/>
      <c r="J1560" s="138"/>
      <c r="K1560" s="138"/>
      <c r="L1560" s="138"/>
    </row>
    <row r="1561" spans="1:12" outlineLevel="1" x14ac:dyDescent="0.2">
      <c r="A1561" s="132"/>
      <c r="B1561" s="133"/>
      <c r="C1561" s="139" t="s">
        <v>948</v>
      </c>
      <c r="D1561" s="140"/>
      <c r="E1561" s="141"/>
      <c r="F1561" s="136"/>
      <c r="G1561" s="136"/>
      <c r="H1561" s="138"/>
      <c r="I1561" s="138"/>
      <c r="J1561" s="138"/>
      <c r="K1561" s="138"/>
      <c r="L1561" s="138"/>
    </row>
    <row r="1562" spans="1:12" ht="22.5" outlineLevel="1" x14ac:dyDescent="0.2">
      <c r="A1562" s="132"/>
      <c r="B1562" s="133"/>
      <c r="C1562" s="139" t="s">
        <v>949</v>
      </c>
      <c r="D1562" s="140"/>
      <c r="E1562" s="141">
        <v>104.8164</v>
      </c>
      <c r="F1562" s="136"/>
      <c r="G1562" s="136"/>
      <c r="H1562" s="138"/>
      <c r="I1562" s="138"/>
      <c r="J1562" s="138"/>
      <c r="K1562" s="138"/>
      <c r="L1562" s="138"/>
    </row>
    <row r="1563" spans="1:12" ht="22.5" outlineLevel="1" x14ac:dyDescent="0.2">
      <c r="A1563" s="132"/>
      <c r="B1563" s="133"/>
      <c r="C1563" s="139" t="s">
        <v>950</v>
      </c>
      <c r="D1563" s="140"/>
      <c r="E1563" s="141">
        <v>107.95780000000001</v>
      </c>
      <c r="F1563" s="136"/>
      <c r="G1563" s="136"/>
      <c r="H1563" s="138"/>
      <c r="I1563" s="138"/>
      <c r="J1563" s="138"/>
      <c r="K1563" s="138"/>
      <c r="L1563" s="138"/>
    </row>
    <row r="1564" spans="1:12" outlineLevel="1" x14ac:dyDescent="0.2">
      <c r="A1564" s="132">
        <v>144</v>
      </c>
      <c r="B1564" s="133" t="s">
        <v>951</v>
      </c>
      <c r="C1564" s="134" t="s">
        <v>952</v>
      </c>
      <c r="D1564" s="135" t="s">
        <v>261</v>
      </c>
      <c r="E1564" s="136">
        <v>1057.4158</v>
      </c>
      <c r="F1564" s="1202"/>
      <c r="G1564" s="136">
        <f>ROUND(E1564*F1564,2)</f>
        <v>0</v>
      </c>
      <c r="H1564" s="138"/>
      <c r="I1564" s="138"/>
      <c r="J1564" s="138"/>
      <c r="K1564" s="138"/>
      <c r="L1564" s="138"/>
    </row>
    <row r="1565" spans="1:12" outlineLevel="1" x14ac:dyDescent="0.2">
      <c r="A1565" s="132"/>
      <c r="B1565" s="133"/>
      <c r="C1565" s="139" t="s">
        <v>1165</v>
      </c>
      <c r="D1565" s="140"/>
      <c r="E1565" s="141"/>
      <c r="F1565" s="136"/>
      <c r="G1565" s="136"/>
      <c r="H1565" s="138"/>
      <c r="I1565" s="138"/>
      <c r="J1565" s="138"/>
      <c r="K1565" s="138"/>
      <c r="L1565" s="138"/>
    </row>
    <row r="1566" spans="1:12" outlineLevel="1" x14ac:dyDescent="0.2">
      <c r="A1566" s="132"/>
      <c r="B1566" s="133"/>
      <c r="C1566" s="139" t="s">
        <v>1166</v>
      </c>
      <c r="D1566" s="140"/>
      <c r="E1566" s="141">
        <v>605.73</v>
      </c>
      <c r="F1566" s="136"/>
      <c r="G1566" s="136"/>
      <c r="H1566" s="138"/>
      <c r="I1566" s="138"/>
      <c r="J1566" s="138"/>
      <c r="K1566" s="138"/>
      <c r="L1566" s="138"/>
    </row>
    <row r="1567" spans="1:12" outlineLevel="1" x14ac:dyDescent="0.2">
      <c r="A1567" s="132"/>
      <c r="B1567" s="133"/>
      <c r="C1567" s="139" t="s">
        <v>1167</v>
      </c>
      <c r="D1567" s="140"/>
      <c r="E1567" s="141">
        <v>-114.4572</v>
      </c>
      <c r="F1567" s="136"/>
      <c r="G1567" s="136"/>
      <c r="H1567" s="138"/>
      <c r="I1567" s="138"/>
      <c r="J1567" s="138"/>
      <c r="K1567" s="138"/>
      <c r="L1567" s="138"/>
    </row>
    <row r="1568" spans="1:12" outlineLevel="1" x14ac:dyDescent="0.2">
      <c r="A1568" s="132"/>
      <c r="B1568" s="133"/>
      <c r="C1568" s="139" t="s">
        <v>1168</v>
      </c>
      <c r="D1568" s="140"/>
      <c r="E1568" s="141">
        <v>-3.1850000000000001</v>
      </c>
      <c r="F1568" s="136"/>
      <c r="G1568" s="136"/>
      <c r="H1568" s="138"/>
      <c r="I1568" s="138"/>
      <c r="J1568" s="138"/>
      <c r="K1568" s="138"/>
      <c r="L1568" s="138"/>
    </row>
    <row r="1569" spans="1:12" outlineLevel="1" x14ac:dyDescent="0.2">
      <c r="A1569" s="132"/>
      <c r="B1569" s="133"/>
      <c r="C1569" s="139" t="s">
        <v>1169</v>
      </c>
      <c r="D1569" s="140"/>
      <c r="E1569" s="141"/>
      <c r="F1569" s="136"/>
      <c r="G1569" s="136"/>
      <c r="H1569" s="138"/>
      <c r="I1569" s="138"/>
      <c r="J1569" s="138"/>
      <c r="K1569" s="138"/>
      <c r="L1569" s="138"/>
    </row>
    <row r="1570" spans="1:12" outlineLevel="1" x14ac:dyDescent="0.2">
      <c r="A1570" s="132"/>
      <c r="B1570" s="133"/>
      <c r="C1570" s="139" t="s">
        <v>1170</v>
      </c>
      <c r="D1570" s="140"/>
      <c r="E1570" s="141">
        <v>35.36</v>
      </c>
      <c r="F1570" s="136"/>
      <c r="G1570" s="136"/>
      <c r="H1570" s="138"/>
      <c r="I1570" s="138"/>
      <c r="J1570" s="138"/>
      <c r="K1570" s="138"/>
      <c r="L1570" s="138"/>
    </row>
    <row r="1571" spans="1:12" outlineLevel="1" x14ac:dyDescent="0.2">
      <c r="A1571" s="132"/>
      <c r="B1571" s="133"/>
      <c r="C1571" s="139" t="s">
        <v>1171</v>
      </c>
      <c r="D1571" s="140"/>
      <c r="E1571" s="141">
        <v>0.80600000000000005</v>
      </c>
      <c r="F1571" s="136"/>
      <c r="G1571" s="136"/>
      <c r="H1571" s="138"/>
      <c r="I1571" s="138"/>
      <c r="J1571" s="138"/>
      <c r="K1571" s="138"/>
      <c r="L1571" s="138"/>
    </row>
    <row r="1572" spans="1:12" outlineLevel="1" x14ac:dyDescent="0.2">
      <c r="A1572" s="132"/>
      <c r="B1572" s="133"/>
      <c r="C1572" s="139" t="s">
        <v>1172</v>
      </c>
      <c r="D1572" s="140"/>
      <c r="E1572" s="141">
        <v>388.62</v>
      </c>
      <c r="F1572" s="136"/>
      <c r="G1572" s="136"/>
      <c r="H1572" s="138"/>
      <c r="I1572" s="138"/>
      <c r="J1572" s="138"/>
      <c r="K1572" s="138"/>
      <c r="L1572" s="138"/>
    </row>
    <row r="1573" spans="1:12" outlineLevel="1" x14ac:dyDescent="0.2">
      <c r="A1573" s="132"/>
      <c r="B1573" s="133"/>
      <c r="C1573" s="139" t="s">
        <v>1173</v>
      </c>
      <c r="D1573" s="140"/>
      <c r="E1573" s="141">
        <v>-59.263399999999997</v>
      </c>
      <c r="F1573" s="136"/>
      <c r="G1573" s="136"/>
      <c r="H1573" s="138"/>
      <c r="I1573" s="138"/>
      <c r="J1573" s="138"/>
      <c r="K1573" s="138"/>
      <c r="L1573" s="138"/>
    </row>
    <row r="1574" spans="1:12" outlineLevel="1" x14ac:dyDescent="0.2">
      <c r="A1574" s="132"/>
      <c r="B1574" s="133"/>
      <c r="C1574" s="139" t="s">
        <v>1174</v>
      </c>
      <c r="D1574" s="140"/>
      <c r="E1574" s="141">
        <v>-3.4020000000000001</v>
      </c>
      <c r="F1574" s="136"/>
      <c r="G1574" s="136"/>
      <c r="H1574" s="138"/>
      <c r="I1574" s="138"/>
      <c r="J1574" s="138"/>
      <c r="K1574" s="138"/>
      <c r="L1574" s="138"/>
    </row>
    <row r="1575" spans="1:12" outlineLevel="1" x14ac:dyDescent="0.2">
      <c r="A1575" s="132"/>
      <c r="B1575" s="133"/>
      <c r="C1575" s="139" t="s">
        <v>1169</v>
      </c>
      <c r="D1575" s="140"/>
      <c r="E1575" s="141"/>
      <c r="F1575" s="136"/>
      <c r="G1575" s="136"/>
      <c r="H1575" s="138"/>
      <c r="I1575" s="138"/>
      <c r="J1575" s="138"/>
      <c r="K1575" s="138"/>
      <c r="L1575" s="138"/>
    </row>
    <row r="1576" spans="1:12" ht="22.5" outlineLevel="1" x14ac:dyDescent="0.2">
      <c r="A1576" s="132"/>
      <c r="B1576" s="133"/>
      <c r="C1576" s="139" t="s">
        <v>1175</v>
      </c>
      <c r="D1576" s="140"/>
      <c r="E1576" s="141">
        <v>29.995200000000001</v>
      </c>
      <c r="F1576" s="136"/>
      <c r="G1576" s="136"/>
      <c r="H1576" s="138"/>
      <c r="I1576" s="138"/>
      <c r="J1576" s="138"/>
      <c r="K1576" s="138"/>
      <c r="L1576" s="138"/>
    </row>
    <row r="1577" spans="1:12" outlineLevel="1" x14ac:dyDescent="0.2">
      <c r="A1577" s="132"/>
      <c r="B1577" s="133"/>
      <c r="C1577" s="139" t="s">
        <v>1176</v>
      </c>
      <c r="D1577" s="140"/>
      <c r="E1577" s="141">
        <v>1.5984</v>
      </c>
      <c r="F1577" s="136"/>
      <c r="G1577" s="136"/>
      <c r="H1577" s="138"/>
      <c r="I1577" s="138"/>
      <c r="J1577" s="138"/>
      <c r="K1577" s="138"/>
      <c r="L1577" s="138"/>
    </row>
    <row r="1578" spans="1:12" outlineLevel="1" x14ac:dyDescent="0.2">
      <c r="A1578" s="132"/>
      <c r="B1578" s="133"/>
      <c r="C1578" s="139" t="s">
        <v>1185</v>
      </c>
      <c r="D1578" s="140"/>
      <c r="E1578" s="141">
        <v>84.9</v>
      </c>
      <c r="F1578" s="136"/>
      <c r="G1578" s="136"/>
      <c r="H1578" s="138"/>
      <c r="I1578" s="138"/>
      <c r="J1578" s="138"/>
      <c r="K1578" s="138"/>
      <c r="L1578" s="138"/>
    </row>
    <row r="1579" spans="1:12" outlineLevel="1" x14ac:dyDescent="0.2">
      <c r="A1579" s="132"/>
      <c r="B1579" s="133"/>
      <c r="C1579" s="139" t="s">
        <v>1186</v>
      </c>
      <c r="D1579" s="140"/>
      <c r="E1579" s="141">
        <v>20.937999999999999</v>
      </c>
      <c r="F1579" s="136"/>
      <c r="G1579" s="136"/>
      <c r="H1579" s="138"/>
      <c r="I1579" s="138"/>
      <c r="J1579" s="138"/>
      <c r="K1579" s="138"/>
      <c r="L1579" s="138"/>
    </row>
    <row r="1580" spans="1:12" outlineLevel="1" x14ac:dyDescent="0.2">
      <c r="A1580" s="132"/>
      <c r="B1580" s="133"/>
      <c r="C1580" s="139" t="s">
        <v>1187</v>
      </c>
      <c r="D1580" s="140"/>
      <c r="E1580" s="141">
        <v>19.608000000000001</v>
      </c>
      <c r="F1580" s="136"/>
      <c r="G1580" s="136"/>
      <c r="H1580" s="138"/>
      <c r="I1580" s="138"/>
      <c r="J1580" s="138"/>
      <c r="K1580" s="138"/>
      <c r="L1580" s="138"/>
    </row>
    <row r="1581" spans="1:12" outlineLevel="1" x14ac:dyDescent="0.2">
      <c r="A1581" s="132"/>
      <c r="B1581" s="133"/>
      <c r="C1581" s="139" t="s">
        <v>1189</v>
      </c>
      <c r="D1581" s="140"/>
      <c r="E1581" s="141">
        <v>50.1678</v>
      </c>
      <c r="F1581" s="136"/>
      <c r="G1581" s="136"/>
      <c r="H1581" s="138"/>
      <c r="I1581" s="138"/>
      <c r="J1581" s="138"/>
      <c r="K1581" s="138"/>
      <c r="L1581" s="138"/>
    </row>
    <row r="1582" spans="1:12" outlineLevel="1" x14ac:dyDescent="0.2">
      <c r="A1582" s="132">
        <v>145</v>
      </c>
      <c r="B1582" s="133" t="s">
        <v>1199</v>
      </c>
      <c r="C1582" s="134" t="s">
        <v>1200</v>
      </c>
      <c r="D1582" s="135" t="s">
        <v>261</v>
      </c>
      <c r="E1582" s="136">
        <v>1057.4158</v>
      </c>
      <c r="F1582" s="1202"/>
      <c r="G1582" s="136">
        <f>ROUND(E1582*F1582,2)</f>
        <v>0</v>
      </c>
      <c r="H1582" s="138"/>
      <c r="I1582" s="138"/>
      <c r="J1582" s="138"/>
      <c r="K1582" s="138"/>
      <c r="L1582" s="138"/>
    </row>
    <row r="1583" spans="1:12" outlineLevel="1" x14ac:dyDescent="0.2">
      <c r="A1583" s="132"/>
      <c r="B1583" s="133"/>
      <c r="C1583" s="139" t="s">
        <v>1165</v>
      </c>
      <c r="D1583" s="140"/>
      <c r="E1583" s="141"/>
      <c r="F1583" s="136"/>
      <c r="G1583" s="136"/>
      <c r="H1583" s="138"/>
      <c r="I1583" s="138"/>
      <c r="J1583" s="138"/>
      <c r="K1583" s="138"/>
      <c r="L1583" s="138"/>
    </row>
    <row r="1584" spans="1:12" outlineLevel="1" x14ac:dyDescent="0.2">
      <c r="A1584" s="132"/>
      <c r="B1584" s="133"/>
      <c r="C1584" s="139" t="s">
        <v>1166</v>
      </c>
      <c r="D1584" s="140"/>
      <c r="E1584" s="141">
        <v>605.73</v>
      </c>
      <c r="F1584" s="136"/>
      <c r="G1584" s="136"/>
      <c r="H1584" s="138"/>
      <c r="I1584" s="138"/>
      <c r="J1584" s="138"/>
      <c r="K1584" s="138"/>
      <c r="L1584" s="138"/>
    </row>
    <row r="1585" spans="1:12" outlineLevel="1" x14ac:dyDescent="0.2">
      <c r="A1585" s="132"/>
      <c r="B1585" s="133"/>
      <c r="C1585" s="139" t="s">
        <v>1167</v>
      </c>
      <c r="D1585" s="140"/>
      <c r="E1585" s="141">
        <v>-114.4572</v>
      </c>
      <c r="F1585" s="136"/>
      <c r="G1585" s="136"/>
      <c r="H1585" s="138"/>
      <c r="I1585" s="138"/>
      <c r="J1585" s="138"/>
      <c r="K1585" s="138"/>
      <c r="L1585" s="138"/>
    </row>
    <row r="1586" spans="1:12" outlineLevel="1" x14ac:dyDescent="0.2">
      <c r="A1586" s="132"/>
      <c r="B1586" s="133"/>
      <c r="C1586" s="139" t="s">
        <v>1168</v>
      </c>
      <c r="D1586" s="140"/>
      <c r="E1586" s="141">
        <v>-3.1850000000000001</v>
      </c>
      <c r="F1586" s="136"/>
      <c r="G1586" s="136"/>
      <c r="H1586" s="138"/>
      <c r="I1586" s="138"/>
      <c r="J1586" s="138"/>
      <c r="K1586" s="138"/>
      <c r="L1586" s="138"/>
    </row>
    <row r="1587" spans="1:12" outlineLevel="1" x14ac:dyDescent="0.2">
      <c r="A1587" s="132"/>
      <c r="B1587" s="133"/>
      <c r="C1587" s="139" t="s">
        <v>1169</v>
      </c>
      <c r="D1587" s="140"/>
      <c r="E1587" s="141"/>
      <c r="F1587" s="136"/>
      <c r="G1587" s="136"/>
      <c r="H1587" s="138"/>
      <c r="I1587" s="138"/>
      <c r="J1587" s="138"/>
      <c r="K1587" s="138"/>
      <c r="L1587" s="138"/>
    </row>
    <row r="1588" spans="1:12" outlineLevel="1" x14ac:dyDescent="0.2">
      <c r="A1588" s="132"/>
      <c r="B1588" s="133"/>
      <c r="C1588" s="139" t="s">
        <v>1170</v>
      </c>
      <c r="D1588" s="140"/>
      <c r="E1588" s="141">
        <v>35.36</v>
      </c>
      <c r="F1588" s="136"/>
      <c r="G1588" s="136"/>
      <c r="H1588" s="138"/>
      <c r="I1588" s="138"/>
      <c r="J1588" s="138"/>
      <c r="K1588" s="138"/>
      <c r="L1588" s="138"/>
    </row>
    <row r="1589" spans="1:12" outlineLevel="1" x14ac:dyDescent="0.2">
      <c r="A1589" s="132"/>
      <c r="B1589" s="133"/>
      <c r="C1589" s="139" t="s">
        <v>1171</v>
      </c>
      <c r="D1589" s="140"/>
      <c r="E1589" s="141">
        <v>0.80600000000000005</v>
      </c>
      <c r="F1589" s="136"/>
      <c r="G1589" s="136"/>
      <c r="H1589" s="138"/>
      <c r="I1589" s="138"/>
      <c r="J1589" s="138"/>
      <c r="K1589" s="138"/>
      <c r="L1589" s="138"/>
    </row>
    <row r="1590" spans="1:12" outlineLevel="1" x14ac:dyDescent="0.2">
      <c r="A1590" s="132"/>
      <c r="B1590" s="133"/>
      <c r="C1590" s="139" t="s">
        <v>1172</v>
      </c>
      <c r="D1590" s="140"/>
      <c r="E1590" s="141">
        <v>388.62</v>
      </c>
      <c r="F1590" s="136"/>
      <c r="G1590" s="136"/>
      <c r="H1590" s="138"/>
      <c r="I1590" s="138"/>
      <c r="J1590" s="138"/>
      <c r="K1590" s="138"/>
      <c r="L1590" s="138"/>
    </row>
    <row r="1591" spans="1:12" outlineLevel="1" x14ac:dyDescent="0.2">
      <c r="A1591" s="132"/>
      <c r="B1591" s="133"/>
      <c r="C1591" s="139" t="s">
        <v>1173</v>
      </c>
      <c r="D1591" s="140"/>
      <c r="E1591" s="141">
        <v>-59.263399999999997</v>
      </c>
      <c r="F1591" s="136"/>
      <c r="G1591" s="136"/>
      <c r="H1591" s="138"/>
      <c r="I1591" s="138"/>
      <c r="J1591" s="138"/>
      <c r="K1591" s="138"/>
      <c r="L1591" s="138"/>
    </row>
    <row r="1592" spans="1:12" outlineLevel="1" x14ac:dyDescent="0.2">
      <c r="A1592" s="132"/>
      <c r="B1592" s="133"/>
      <c r="C1592" s="139" t="s">
        <v>1174</v>
      </c>
      <c r="D1592" s="140"/>
      <c r="E1592" s="141">
        <v>-3.4020000000000001</v>
      </c>
      <c r="F1592" s="136"/>
      <c r="G1592" s="136"/>
      <c r="H1592" s="138"/>
      <c r="I1592" s="138"/>
      <c r="J1592" s="138"/>
      <c r="K1592" s="138"/>
      <c r="L1592" s="138"/>
    </row>
    <row r="1593" spans="1:12" outlineLevel="1" x14ac:dyDescent="0.2">
      <c r="A1593" s="132"/>
      <c r="B1593" s="133"/>
      <c r="C1593" s="139" t="s">
        <v>1169</v>
      </c>
      <c r="D1593" s="140"/>
      <c r="E1593" s="141"/>
      <c r="F1593" s="136"/>
      <c r="G1593" s="136"/>
      <c r="H1593" s="138"/>
      <c r="I1593" s="138"/>
      <c r="J1593" s="138"/>
      <c r="K1593" s="138"/>
      <c r="L1593" s="138"/>
    </row>
    <row r="1594" spans="1:12" ht="22.5" outlineLevel="1" x14ac:dyDescent="0.2">
      <c r="A1594" s="132"/>
      <c r="B1594" s="133"/>
      <c r="C1594" s="139" t="s">
        <v>1175</v>
      </c>
      <c r="D1594" s="140"/>
      <c r="E1594" s="141">
        <v>29.995200000000001</v>
      </c>
      <c r="F1594" s="136"/>
      <c r="G1594" s="136"/>
      <c r="H1594" s="138"/>
      <c r="I1594" s="138"/>
      <c r="J1594" s="138"/>
      <c r="K1594" s="138"/>
      <c r="L1594" s="138"/>
    </row>
    <row r="1595" spans="1:12" outlineLevel="1" x14ac:dyDescent="0.2">
      <c r="A1595" s="132"/>
      <c r="B1595" s="133"/>
      <c r="C1595" s="139" t="s">
        <v>1176</v>
      </c>
      <c r="D1595" s="140"/>
      <c r="E1595" s="141">
        <v>1.5984</v>
      </c>
      <c r="F1595" s="136"/>
      <c r="G1595" s="136"/>
      <c r="H1595" s="138"/>
      <c r="I1595" s="138"/>
      <c r="J1595" s="138"/>
      <c r="K1595" s="138"/>
      <c r="L1595" s="138"/>
    </row>
    <row r="1596" spans="1:12" outlineLevel="1" x14ac:dyDescent="0.2">
      <c r="A1596" s="132"/>
      <c r="B1596" s="133"/>
      <c r="C1596" s="139" t="s">
        <v>1185</v>
      </c>
      <c r="D1596" s="140"/>
      <c r="E1596" s="141">
        <v>84.9</v>
      </c>
      <c r="F1596" s="136"/>
      <c r="G1596" s="136"/>
      <c r="H1596" s="138"/>
      <c r="I1596" s="138"/>
      <c r="J1596" s="138"/>
      <c r="K1596" s="138"/>
      <c r="L1596" s="138"/>
    </row>
    <row r="1597" spans="1:12" outlineLevel="1" x14ac:dyDescent="0.2">
      <c r="A1597" s="132"/>
      <c r="B1597" s="133"/>
      <c r="C1597" s="139" t="s">
        <v>1186</v>
      </c>
      <c r="D1597" s="140"/>
      <c r="E1597" s="141">
        <v>20.937999999999999</v>
      </c>
      <c r="F1597" s="136"/>
      <c r="G1597" s="136"/>
      <c r="H1597" s="138"/>
      <c r="I1597" s="138"/>
      <c r="J1597" s="138"/>
      <c r="K1597" s="138"/>
      <c r="L1597" s="138"/>
    </row>
    <row r="1598" spans="1:12" outlineLevel="1" x14ac:dyDescent="0.2">
      <c r="A1598" s="132"/>
      <c r="B1598" s="133"/>
      <c r="C1598" s="139" t="s">
        <v>1187</v>
      </c>
      <c r="D1598" s="140"/>
      <c r="E1598" s="141">
        <v>19.608000000000001</v>
      </c>
      <c r="F1598" s="136"/>
      <c r="G1598" s="136"/>
      <c r="H1598" s="138"/>
      <c r="I1598" s="138"/>
      <c r="J1598" s="138"/>
      <c r="K1598" s="138"/>
      <c r="L1598" s="138"/>
    </row>
    <row r="1599" spans="1:12" outlineLevel="1" x14ac:dyDescent="0.2">
      <c r="A1599" s="132"/>
      <c r="B1599" s="133"/>
      <c r="C1599" s="139" t="s">
        <v>1189</v>
      </c>
      <c r="D1599" s="140"/>
      <c r="E1599" s="141">
        <v>50.1678</v>
      </c>
      <c r="F1599" s="136"/>
      <c r="G1599" s="136"/>
      <c r="H1599" s="138"/>
      <c r="I1599" s="138"/>
      <c r="J1599" s="138"/>
      <c r="K1599" s="138"/>
      <c r="L1599" s="138"/>
    </row>
    <row r="1600" spans="1:12" outlineLevel="1" x14ac:dyDescent="0.2">
      <c r="A1600" s="132">
        <v>146</v>
      </c>
      <c r="B1600" s="133" t="s">
        <v>1201</v>
      </c>
      <c r="C1600" s="134" t="s">
        <v>1202</v>
      </c>
      <c r="D1600" s="135" t="s">
        <v>383</v>
      </c>
      <c r="E1600" s="136">
        <v>56.7</v>
      </c>
      <c r="F1600" s="1202"/>
      <c r="G1600" s="136">
        <f>ROUND(E1600*F1600,2)</f>
        <v>0</v>
      </c>
      <c r="H1600" s="138"/>
      <c r="I1600" s="138"/>
      <c r="J1600" s="138"/>
      <c r="K1600" s="138"/>
      <c r="L1600" s="138"/>
    </row>
    <row r="1601" spans="1:12" outlineLevel="1" x14ac:dyDescent="0.2">
      <c r="A1601" s="132"/>
      <c r="B1601" s="133"/>
      <c r="C1601" s="139" t="s">
        <v>1203</v>
      </c>
      <c r="D1601" s="140"/>
      <c r="E1601" s="141"/>
      <c r="F1601" s="136"/>
      <c r="G1601" s="136"/>
      <c r="H1601" s="138"/>
      <c r="I1601" s="138"/>
      <c r="J1601" s="138"/>
      <c r="K1601" s="138"/>
      <c r="L1601" s="138"/>
    </row>
    <row r="1602" spans="1:12" outlineLevel="1" x14ac:dyDescent="0.2">
      <c r="A1602" s="132"/>
      <c r="B1602" s="133"/>
      <c r="C1602" s="139" t="s">
        <v>1204</v>
      </c>
      <c r="D1602" s="140"/>
      <c r="E1602" s="141">
        <v>56.7</v>
      </c>
      <c r="F1602" s="136"/>
      <c r="G1602" s="136"/>
      <c r="H1602" s="138"/>
      <c r="I1602" s="138"/>
      <c r="J1602" s="138"/>
      <c r="K1602" s="138"/>
      <c r="L1602" s="138"/>
    </row>
    <row r="1603" spans="1:12" outlineLevel="1" x14ac:dyDescent="0.2">
      <c r="A1603" s="132">
        <v>147</v>
      </c>
      <c r="B1603" s="133" t="s">
        <v>1205</v>
      </c>
      <c r="C1603" s="134" t="s">
        <v>1206</v>
      </c>
      <c r="D1603" s="135" t="s">
        <v>383</v>
      </c>
      <c r="E1603" s="136">
        <v>56.7</v>
      </c>
      <c r="F1603" s="1202"/>
      <c r="G1603" s="136">
        <f>ROUND(E1603*F1603,2)</f>
        <v>0</v>
      </c>
      <c r="H1603" s="138"/>
      <c r="I1603" s="138"/>
      <c r="J1603" s="138"/>
      <c r="K1603" s="138"/>
      <c r="L1603" s="138"/>
    </row>
    <row r="1604" spans="1:12" outlineLevel="1" x14ac:dyDescent="0.2">
      <c r="A1604" s="132"/>
      <c r="B1604" s="133"/>
      <c r="C1604" s="139" t="s">
        <v>1203</v>
      </c>
      <c r="D1604" s="140"/>
      <c r="E1604" s="141"/>
      <c r="F1604" s="136"/>
      <c r="G1604" s="136"/>
      <c r="H1604" s="138"/>
      <c r="I1604" s="138"/>
      <c r="J1604" s="138"/>
      <c r="K1604" s="138"/>
      <c r="L1604" s="138"/>
    </row>
    <row r="1605" spans="1:12" outlineLevel="1" x14ac:dyDescent="0.2">
      <c r="A1605" s="132"/>
      <c r="B1605" s="133"/>
      <c r="C1605" s="139" t="s">
        <v>1204</v>
      </c>
      <c r="D1605" s="140"/>
      <c r="E1605" s="141">
        <v>56.7</v>
      </c>
      <c r="F1605" s="136"/>
      <c r="G1605" s="136"/>
      <c r="H1605" s="138"/>
      <c r="I1605" s="138"/>
      <c r="J1605" s="138"/>
      <c r="K1605" s="138"/>
      <c r="L1605" s="138"/>
    </row>
    <row r="1606" spans="1:12" outlineLevel="1" x14ac:dyDescent="0.2">
      <c r="A1606" s="132">
        <v>148</v>
      </c>
      <c r="B1606" s="133" t="s">
        <v>1207</v>
      </c>
      <c r="C1606" s="134" t="s">
        <v>1208</v>
      </c>
      <c r="D1606" s="135" t="s">
        <v>383</v>
      </c>
      <c r="E1606" s="136">
        <v>188.5</v>
      </c>
      <c r="F1606" s="1202"/>
      <c r="G1606" s="136">
        <f>ROUND(E1606*F1606,2)</f>
        <v>0</v>
      </c>
      <c r="H1606" s="138"/>
      <c r="I1606" s="138"/>
      <c r="J1606" s="138"/>
      <c r="K1606" s="138"/>
      <c r="L1606" s="138"/>
    </row>
    <row r="1607" spans="1:12" outlineLevel="1" x14ac:dyDescent="0.2">
      <c r="A1607" s="132"/>
      <c r="B1607" s="133"/>
      <c r="C1607" s="139" t="s">
        <v>1203</v>
      </c>
      <c r="D1607" s="140"/>
      <c r="E1607" s="141"/>
      <c r="F1607" s="136"/>
      <c r="G1607" s="136"/>
      <c r="H1607" s="138"/>
      <c r="I1607" s="138"/>
      <c r="J1607" s="138"/>
      <c r="K1607" s="138"/>
      <c r="L1607" s="138"/>
    </row>
    <row r="1608" spans="1:12" outlineLevel="1" x14ac:dyDescent="0.2">
      <c r="A1608" s="132"/>
      <c r="B1608" s="133"/>
      <c r="C1608" s="139" t="s">
        <v>1209</v>
      </c>
      <c r="D1608" s="140"/>
      <c r="E1608" s="141">
        <v>188.5</v>
      </c>
      <c r="F1608" s="136"/>
      <c r="G1608" s="136"/>
      <c r="H1608" s="138"/>
      <c r="I1608" s="138"/>
      <c r="J1608" s="138"/>
      <c r="K1608" s="138"/>
      <c r="L1608" s="138"/>
    </row>
    <row r="1609" spans="1:12" outlineLevel="1" x14ac:dyDescent="0.2">
      <c r="A1609" s="132">
        <v>149</v>
      </c>
      <c r="B1609" s="133" t="s">
        <v>1210</v>
      </c>
      <c r="C1609" s="134" t="s">
        <v>1211</v>
      </c>
      <c r="D1609" s="135" t="s">
        <v>383</v>
      </c>
      <c r="E1609" s="136">
        <v>188.5</v>
      </c>
      <c r="F1609" s="1202"/>
      <c r="G1609" s="136">
        <f>ROUND(E1609*F1609,2)</f>
        <v>0</v>
      </c>
      <c r="H1609" s="138"/>
      <c r="I1609" s="138"/>
      <c r="J1609" s="138"/>
      <c r="K1609" s="138"/>
      <c r="L1609" s="138"/>
    </row>
    <row r="1610" spans="1:12" outlineLevel="1" x14ac:dyDescent="0.2">
      <c r="A1610" s="132"/>
      <c r="B1610" s="133"/>
      <c r="C1610" s="139" t="s">
        <v>1203</v>
      </c>
      <c r="D1610" s="140"/>
      <c r="E1610" s="141"/>
      <c r="F1610" s="136"/>
      <c r="G1610" s="136"/>
      <c r="H1610" s="138"/>
      <c r="I1610" s="138"/>
      <c r="J1610" s="138"/>
      <c r="K1610" s="138"/>
      <c r="L1610" s="138"/>
    </row>
    <row r="1611" spans="1:12" outlineLevel="1" x14ac:dyDescent="0.2">
      <c r="A1611" s="132"/>
      <c r="B1611" s="133"/>
      <c r="C1611" s="139" t="s">
        <v>1209</v>
      </c>
      <c r="D1611" s="140"/>
      <c r="E1611" s="141">
        <v>188.5</v>
      </c>
      <c r="F1611" s="136"/>
      <c r="G1611" s="136"/>
      <c r="H1611" s="138"/>
      <c r="I1611" s="138"/>
      <c r="J1611" s="138"/>
      <c r="K1611" s="138"/>
      <c r="L1611" s="138"/>
    </row>
    <row r="1612" spans="1:12" outlineLevel="1" x14ac:dyDescent="0.2">
      <c r="A1612" s="132">
        <v>150</v>
      </c>
      <c r="B1612" s="133" t="s">
        <v>1212</v>
      </c>
      <c r="C1612" s="134" t="s">
        <v>1213</v>
      </c>
      <c r="D1612" s="135" t="s">
        <v>261</v>
      </c>
      <c r="E1612" s="136">
        <v>84.9</v>
      </c>
      <c r="F1612" s="1202"/>
      <c r="G1612" s="136">
        <f>ROUND(E1612*F1612,2)</f>
        <v>0</v>
      </c>
      <c r="H1612" s="138"/>
      <c r="I1612" s="138"/>
      <c r="J1612" s="138"/>
      <c r="K1612" s="138"/>
      <c r="L1612" s="138"/>
    </row>
    <row r="1613" spans="1:12" outlineLevel="1" x14ac:dyDescent="0.2">
      <c r="A1613" s="132"/>
      <c r="B1613" s="133"/>
      <c r="C1613" s="139" t="s">
        <v>1203</v>
      </c>
      <c r="D1613" s="140"/>
      <c r="E1613" s="141"/>
      <c r="F1613" s="136"/>
      <c r="G1613" s="136"/>
      <c r="H1613" s="138"/>
      <c r="I1613" s="138"/>
      <c r="J1613" s="138"/>
      <c r="K1613" s="138"/>
      <c r="L1613" s="138"/>
    </row>
    <row r="1614" spans="1:12" outlineLevel="1" x14ac:dyDescent="0.2">
      <c r="A1614" s="132"/>
      <c r="B1614" s="133"/>
      <c r="C1614" s="139" t="s">
        <v>1165</v>
      </c>
      <c r="D1614" s="140"/>
      <c r="E1614" s="141"/>
      <c r="F1614" s="136"/>
      <c r="G1614" s="136"/>
      <c r="H1614" s="138"/>
      <c r="I1614" s="138"/>
      <c r="J1614" s="138"/>
      <c r="K1614" s="138"/>
      <c r="L1614" s="138"/>
    </row>
    <row r="1615" spans="1:12" outlineLevel="1" x14ac:dyDescent="0.2">
      <c r="A1615" s="132"/>
      <c r="B1615" s="133"/>
      <c r="C1615" s="139" t="s">
        <v>1185</v>
      </c>
      <c r="D1615" s="140"/>
      <c r="E1615" s="141">
        <v>84.9</v>
      </c>
      <c r="F1615" s="136"/>
      <c r="G1615" s="136"/>
      <c r="H1615" s="138"/>
      <c r="I1615" s="138"/>
      <c r="J1615" s="138"/>
      <c r="K1615" s="138"/>
      <c r="L1615" s="138"/>
    </row>
    <row r="1616" spans="1:12" outlineLevel="1" x14ac:dyDescent="0.2">
      <c r="A1616" s="132">
        <v>151</v>
      </c>
      <c r="B1616" s="133" t="s">
        <v>1214</v>
      </c>
      <c r="C1616" s="134" t="s">
        <v>1215</v>
      </c>
      <c r="D1616" s="135" t="s">
        <v>261</v>
      </c>
      <c r="E1616" s="136">
        <v>242.9</v>
      </c>
      <c r="F1616" s="1202"/>
      <c r="G1616" s="136">
        <f>ROUND(E1616*F1616,2)</f>
        <v>0</v>
      </c>
      <c r="H1616" s="138"/>
      <c r="I1616" s="138"/>
      <c r="J1616" s="138"/>
      <c r="K1616" s="138"/>
      <c r="L1616" s="138"/>
    </row>
    <row r="1617" spans="1:12" outlineLevel="1" x14ac:dyDescent="0.2">
      <c r="A1617" s="132"/>
      <c r="B1617" s="133"/>
      <c r="C1617" s="139" t="s">
        <v>1203</v>
      </c>
      <c r="D1617" s="140"/>
      <c r="E1617" s="141"/>
      <c r="F1617" s="136"/>
      <c r="G1617" s="136"/>
      <c r="H1617" s="138"/>
      <c r="I1617" s="138"/>
      <c r="J1617" s="138"/>
      <c r="K1617" s="138"/>
      <c r="L1617" s="138"/>
    </row>
    <row r="1618" spans="1:12" outlineLevel="1" x14ac:dyDescent="0.2">
      <c r="A1618" s="132"/>
      <c r="B1618" s="133"/>
      <c r="C1618" s="139" t="s">
        <v>1165</v>
      </c>
      <c r="D1618" s="140"/>
      <c r="E1618" s="141"/>
      <c r="F1618" s="136"/>
      <c r="G1618" s="136"/>
      <c r="H1618" s="138"/>
      <c r="I1618" s="138"/>
      <c r="J1618" s="138"/>
      <c r="K1618" s="138"/>
      <c r="L1618" s="138"/>
    </row>
    <row r="1619" spans="1:12" outlineLevel="1" x14ac:dyDescent="0.2">
      <c r="A1619" s="132"/>
      <c r="B1619" s="133"/>
      <c r="C1619" s="139" t="s">
        <v>1191</v>
      </c>
      <c r="D1619" s="140"/>
      <c r="E1619" s="141">
        <v>67.7</v>
      </c>
      <c r="F1619" s="136"/>
      <c r="G1619" s="136"/>
      <c r="H1619" s="138"/>
      <c r="I1619" s="138"/>
      <c r="J1619" s="138"/>
      <c r="K1619" s="138"/>
      <c r="L1619" s="138"/>
    </row>
    <row r="1620" spans="1:12" outlineLevel="1" x14ac:dyDescent="0.2">
      <c r="A1620" s="132"/>
      <c r="B1620" s="133"/>
      <c r="C1620" s="139" t="s">
        <v>1196</v>
      </c>
      <c r="D1620" s="140"/>
      <c r="E1620" s="141">
        <v>175.2</v>
      </c>
      <c r="F1620" s="136"/>
      <c r="G1620" s="136"/>
      <c r="H1620" s="138"/>
      <c r="I1620" s="138"/>
      <c r="J1620" s="138"/>
      <c r="K1620" s="138"/>
      <c r="L1620" s="138"/>
    </row>
    <row r="1621" spans="1:12" ht="22.5" outlineLevel="1" x14ac:dyDescent="0.2">
      <c r="A1621" s="132">
        <v>152</v>
      </c>
      <c r="B1621" s="133" t="s">
        <v>1216</v>
      </c>
      <c r="C1621" s="134" t="s">
        <v>1217</v>
      </c>
      <c r="D1621" s="135" t="s">
        <v>261</v>
      </c>
      <c r="E1621" s="136">
        <v>20.953199999999999</v>
      </c>
      <c r="F1621" s="1202"/>
      <c r="G1621" s="136">
        <f>ROUND(E1621*F1621,2)</f>
        <v>0</v>
      </c>
      <c r="H1621" s="138"/>
      <c r="I1621" s="138"/>
      <c r="J1621" s="138"/>
      <c r="K1621" s="138"/>
      <c r="L1621" s="138"/>
    </row>
    <row r="1622" spans="1:12" outlineLevel="1" x14ac:dyDescent="0.2">
      <c r="A1622" s="132"/>
      <c r="B1622" s="133"/>
      <c r="C1622" s="139" t="s">
        <v>1203</v>
      </c>
      <c r="D1622" s="140"/>
      <c r="E1622" s="141"/>
      <c r="F1622" s="136"/>
      <c r="G1622" s="136"/>
      <c r="H1622" s="138"/>
      <c r="I1622" s="138"/>
      <c r="J1622" s="138"/>
      <c r="K1622" s="138"/>
      <c r="L1622" s="138"/>
    </row>
    <row r="1623" spans="1:12" outlineLevel="1" x14ac:dyDescent="0.2">
      <c r="A1623" s="132"/>
      <c r="B1623" s="133"/>
      <c r="C1623" s="139" t="s">
        <v>1165</v>
      </c>
      <c r="D1623" s="140"/>
      <c r="E1623" s="141"/>
      <c r="F1623" s="136"/>
      <c r="G1623" s="136"/>
      <c r="H1623" s="138"/>
      <c r="I1623" s="138"/>
      <c r="J1623" s="138"/>
      <c r="K1623" s="138"/>
      <c r="L1623" s="138"/>
    </row>
    <row r="1624" spans="1:12" outlineLevel="1" x14ac:dyDescent="0.2">
      <c r="A1624" s="132"/>
      <c r="B1624" s="133"/>
      <c r="C1624" s="139" t="s">
        <v>1190</v>
      </c>
      <c r="D1624" s="140"/>
      <c r="E1624" s="141">
        <v>20.953199999999999</v>
      </c>
      <c r="F1624" s="136"/>
      <c r="G1624" s="136"/>
      <c r="H1624" s="138"/>
      <c r="I1624" s="138"/>
      <c r="J1624" s="138"/>
      <c r="K1624" s="138"/>
      <c r="L1624" s="138"/>
    </row>
    <row r="1625" spans="1:12" ht="22.5" outlineLevel="1" x14ac:dyDescent="0.2">
      <c r="A1625" s="132">
        <v>153</v>
      </c>
      <c r="B1625" s="133" t="s">
        <v>1218</v>
      </c>
      <c r="C1625" s="134" t="s">
        <v>1219</v>
      </c>
      <c r="D1625" s="135" t="s">
        <v>261</v>
      </c>
      <c r="E1625" s="136">
        <v>90.333799999999997</v>
      </c>
      <c r="F1625" s="1202"/>
      <c r="G1625" s="136">
        <f>ROUND(E1625*F1625,2)</f>
        <v>0</v>
      </c>
      <c r="H1625" s="138"/>
      <c r="I1625" s="138"/>
      <c r="J1625" s="138"/>
      <c r="K1625" s="138"/>
      <c r="L1625" s="138"/>
    </row>
    <row r="1626" spans="1:12" outlineLevel="1" x14ac:dyDescent="0.2">
      <c r="A1626" s="132"/>
      <c r="B1626" s="133"/>
      <c r="C1626" s="139" t="s">
        <v>1203</v>
      </c>
      <c r="D1626" s="140"/>
      <c r="E1626" s="141"/>
      <c r="F1626" s="136"/>
      <c r="G1626" s="136"/>
      <c r="H1626" s="138"/>
      <c r="I1626" s="138"/>
      <c r="J1626" s="138"/>
      <c r="K1626" s="138"/>
      <c r="L1626" s="138"/>
    </row>
    <row r="1627" spans="1:12" outlineLevel="1" x14ac:dyDescent="0.2">
      <c r="A1627" s="132"/>
      <c r="B1627" s="133"/>
      <c r="C1627" s="139" t="s">
        <v>1165</v>
      </c>
      <c r="D1627" s="140"/>
      <c r="E1627" s="141"/>
      <c r="F1627" s="136"/>
      <c r="G1627" s="136"/>
      <c r="H1627" s="138"/>
      <c r="I1627" s="138"/>
      <c r="J1627" s="138"/>
      <c r="K1627" s="138"/>
      <c r="L1627" s="138"/>
    </row>
    <row r="1628" spans="1:12" outlineLevel="1" x14ac:dyDescent="0.2">
      <c r="A1628" s="132"/>
      <c r="B1628" s="133"/>
      <c r="C1628" s="139" t="s">
        <v>1189</v>
      </c>
      <c r="D1628" s="140"/>
      <c r="E1628" s="141">
        <v>50.1678</v>
      </c>
      <c r="F1628" s="136"/>
      <c r="G1628" s="136"/>
      <c r="H1628" s="138"/>
      <c r="I1628" s="138"/>
      <c r="J1628" s="138"/>
      <c r="K1628" s="138"/>
      <c r="L1628" s="138"/>
    </row>
    <row r="1629" spans="1:12" outlineLevel="1" x14ac:dyDescent="0.2">
      <c r="A1629" s="132"/>
      <c r="B1629" s="133"/>
      <c r="C1629" s="139" t="s">
        <v>1192</v>
      </c>
      <c r="D1629" s="140"/>
      <c r="E1629" s="141">
        <v>40.165999999999997</v>
      </c>
      <c r="F1629" s="136"/>
      <c r="G1629" s="136"/>
      <c r="H1629" s="138"/>
      <c r="I1629" s="138"/>
      <c r="J1629" s="138"/>
      <c r="K1629" s="138"/>
      <c r="L1629" s="138"/>
    </row>
    <row r="1630" spans="1:12" ht="22.5" outlineLevel="1" x14ac:dyDescent="0.2">
      <c r="A1630" s="132">
        <v>154</v>
      </c>
      <c r="B1630" s="133" t="s">
        <v>1220</v>
      </c>
      <c r="C1630" s="134" t="s">
        <v>1221</v>
      </c>
      <c r="D1630" s="135" t="s">
        <v>261</v>
      </c>
      <c r="E1630" s="136">
        <v>285.92439999999999</v>
      </c>
      <c r="F1630" s="1202"/>
      <c r="G1630" s="136">
        <f>ROUND(E1630*F1630,2)</f>
        <v>0</v>
      </c>
      <c r="H1630" s="138"/>
      <c r="I1630" s="138"/>
      <c r="J1630" s="138"/>
      <c r="K1630" s="138"/>
      <c r="L1630" s="138"/>
    </row>
    <row r="1631" spans="1:12" outlineLevel="1" x14ac:dyDescent="0.2">
      <c r="A1631" s="132"/>
      <c r="B1631" s="133"/>
      <c r="C1631" s="139" t="s">
        <v>1203</v>
      </c>
      <c r="D1631" s="140"/>
      <c r="E1631" s="141"/>
      <c r="F1631" s="136"/>
      <c r="G1631" s="136"/>
      <c r="H1631" s="138"/>
      <c r="I1631" s="138"/>
      <c r="J1631" s="138"/>
      <c r="K1631" s="138"/>
      <c r="L1631" s="138"/>
    </row>
    <row r="1632" spans="1:12" outlineLevel="1" x14ac:dyDescent="0.2">
      <c r="A1632" s="132"/>
      <c r="B1632" s="133"/>
      <c r="C1632" s="139" t="s">
        <v>1165</v>
      </c>
      <c r="D1632" s="140"/>
      <c r="E1632" s="141"/>
      <c r="F1632" s="136"/>
      <c r="G1632" s="136"/>
      <c r="H1632" s="138"/>
      <c r="I1632" s="138"/>
      <c r="J1632" s="138"/>
      <c r="K1632" s="138"/>
      <c r="L1632" s="138"/>
    </row>
    <row r="1633" spans="1:12" outlineLevel="1" x14ac:dyDescent="0.2">
      <c r="A1633" s="132"/>
      <c r="B1633" s="133"/>
      <c r="C1633" s="139" t="s">
        <v>1222</v>
      </c>
      <c r="D1633" s="140"/>
      <c r="E1633" s="141"/>
      <c r="F1633" s="136"/>
      <c r="G1633" s="136"/>
      <c r="H1633" s="138"/>
      <c r="I1633" s="138"/>
      <c r="J1633" s="138"/>
      <c r="K1633" s="138"/>
      <c r="L1633" s="138"/>
    </row>
    <row r="1634" spans="1:12" outlineLevel="1" x14ac:dyDescent="0.2">
      <c r="A1634" s="132"/>
      <c r="B1634" s="133"/>
      <c r="C1634" s="139" t="s">
        <v>1169</v>
      </c>
      <c r="D1634" s="140"/>
      <c r="E1634" s="141"/>
      <c r="F1634" s="136"/>
      <c r="G1634" s="136"/>
      <c r="H1634" s="138"/>
      <c r="I1634" s="138"/>
      <c r="J1634" s="138"/>
      <c r="K1634" s="138"/>
      <c r="L1634" s="138"/>
    </row>
    <row r="1635" spans="1:12" outlineLevel="1" x14ac:dyDescent="0.2">
      <c r="A1635" s="132"/>
      <c r="B1635" s="133"/>
      <c r="C1635" s="139" t="s">
        <v>1170</v>
      </c>
      <c r="D1635" s="140"/>
      <c r="E1635" s="141">
        <v>35.36</v>
      </c>
      <c r="F1635" s="136"/>
      <c r="G1635" s="136"/>
      <c r="H1635" s="138"/>
      <c r="I1635" s="138"/>
      <c r="J1635" s="138"/>
      <c r="K1635" s="138"/>
      <c r="L1635" s="138"/>
    </row>
    <row r="1636" spans="1:12" outlineLevel="1" x14ac:dyDescent="0.2">
      <c r="A1636" s="132"/>
      <c r="B1636" s="133"/>
      <c r="C1636" s="139" t="s">
        <v>1171</v>
      </c>
      <c r="D1636" s="140"/>
      <c r="E1636" s="141">
        <v>0.80600000000000005</v>
      </c>
      <c r="F1636" s="136"/>
      <c r="G1636" s="136"/>
      <c r="H1636" s="138"/>
      <c r="I1636" s="138"/>
      <c r="J1636" s="138"/>
      <c r="K1636" s="138"/>
      <c r="L1636" s="138"/>
    </row>
    <row r="1637" spans="1:12" outlineLevel="1" x14ac:dyDescent="0.2">
      <c r="A1637" s="132"/>
      <c r="B1637" s="133"/>
      <c r="C1637" s="139" t="s">
        <v>1223</v>
      </c>
      <c r="D1637" s="140"/>
      <c r="E1637" s="141"/>
      <c r="F1637" s="136"/>
      <c r="G1637" s="136"/>
      <c r="H1637" s="138"/>
      <c r="I1637" s="138"/>
      <c r="J1637" s="138"/>
      <c r="K1637" s="138"/>
      <c r="L1637" s="138"/>
    </row>
    <row r="1638" spans="1:12" outlineLevel="1" x14ac:dyDescent="0.2">
      <c r="A1638" s="132"/>
      <c r="B1638" s="133"/>
      <c r="C1638" s="139" t="s">
        <v>1169</v>
      </c>
      <c r="D1638" s="140"/>
      <c r="E1638" s="141"/>
      <c r="F1638" s="136"/>
      <c r="G1638" s="136"/>
      <c r="H1638" s="138"/>
      <c r="I1638" s="138"/>
      <c r="J1638" s="138"/>
      <c r="K1638" s="138"/>
      <c r="L1638" s="138"/>
    </row>
    <row r="1639" spans="1:12" ht="22.5" outlineLevel="1" x14ac:dyDescent="0.2">
      <c r="A1639" s="132"/>
      <c r="B1639" s="133"/>
      <c r="C1639" s="139" t="s">
        <v>1175</v>
      </c>
      <c r="D1639" s="140"/>
      <c r="E1639" s="141">
        <v>29.995200000000001</v>
      </c>
      <c r="F1639" s="136"/>
      <c r="G1639" s="136"/>
      <c r="H1639" s="138"/>
      <c r="I1639" s="138"/>
      <c r="J1639" s="138"/>
      <c r="K1639" s="138"/>
      <c r="L1639" s="138"/>
    </row>
    <row r="1640" spans="1:12" outlineLevel="1" x14ac:dyDescent="0.2">
      <c r="A1640" s="132"/>
      <c r="B1640" s="133"/>
      <c r="C1640" s="139" t="s">
        <v>1176</v>
      </c>
      <c r="D1640" s="140"/>
      <c r="E1640" s="141">
        <v>1.5984</v>
      </c>
      <c r="F1640" s="136"/>
      <c r="G1640" s="136"/>
      <c r="H1640" s="138"/>
      <c r="I1640" s="138"/>
      <c r="J1640" s="138"/>
      <c r="K1640" s="138"/>
      <c r="L1640" s="138"/>
    </row>
    <row r="1641" spans="1:12" outlineLevel="1" x14ac:dyDescent="0.2">
      <c r="A1641" s="132"/>
      <c r="B1641" s="133"/>
      <c r="C1641" s="139" t="s">
        <v>1224</v>
      </c>
      <c r="D1641" s="140"/>
      <c r="E1641" s="141"/>
      <c r="F1641" s="136"/>
      <c r="G1641" s="136"/>
      <c r="H1641" s="138"/>
      <c r="I1641" s="138"/>
      <c r="J1641" s="138"/>
      <c r="K1641" s="138"/>
      <c r="L1641" s="138"/>
    </row>
    <row r="1642" spans="1:12" outlineLevel="1" x14ac:dyDescent="0.2">
      <c r="A1642" s="132"/>
      <c r="B1642" s="133"/>
      <c r="C1642" s="139" t="s">
        <v>1169</v>
      </c>
      <c r="D1642" s="140"/>
      <c r="E1642" s="141"/>
      <c r="F1642" s="136"/>
      <c r="G1642" s="136"/>
      <c r="H1642" s="138"/>
      <c r="I1642" s="138"/>
      <c r="J1642" s="138"/>
      <c r="K1642" s="138"/>
      <c r="L1642" s="138"/>
    </row>
    <row r="1643" spans="1:12" ht="33.75" outlineLevel="1" x14ac:dyDescent="0.2">
      <c r="A1643" s="132"/>
      <c r="B1643" s="133"/>
      <c r="C1643" s="139" t="s">
        <v>1181</v>
      </c>
      <c r="D1643" s="140"/>
      <c r="E1643" s="141">
        <v>105.7392</v>
      </c>
      <c r="F1643" s="136"/>
      <c r="G1643" s="136"/>
      <c r="H1643" s="138"/>
      <c r="I1643" s="138"/>
      <c r="J1643" s="138"/>
      <c r="K1643" s="138"/>
      <c r="L1643" s="138"/>
    </row>
    <row r="1644" spans="1:12" ht="22.5" outlineLevel="1" x14ac:dyDescent="0.2">
      <c r="A1644" s="132"/>
      <c r="B1644" s="133"/>
      <c r="C1644" s="139" t="s">
        <v>1182</v>
      </c>
      <c r="D1644" s="140"/>
      <c r="E1644" s="141">
        <v>88.242000000000004</v>
      </c>
      <c r="F1644" s="136"/>
      <c r="G1644" s="136"/>
      <c r="H1644" s="138"/>
      <c r="I1644" s="138"/>
      <c r="J1644" s="138"/>
      <c r="K1644" s="138"/>
      <c r="L1644" s="138"/>
    </row>
    <row r="1645" spans="1:12" ht="33.75" outlineLevel="1" x14ac:dyDescent="0.2">
      <c r="A1645" s="132"/>
      <c r="B1645" s="133"/>
      <c r="C1645" s="139" t="s">
        <v>1183</v>
      </c>
      <c r="D1645" s="140"/>
      <c r="E1645" s="141">
        <v>24.183599999999998</v>
      </c>
      <c r="F1645" s="136"/>
      <c r="G1645" s="136"/>
      <c r="H1645" s="138"/>
      <c r="I1645" s="138"/>
      <c r="J1645" s="138"/>
      <c r="K1645" s="138"/>
      <c r="L1645" s="138"/>
    </row>
    <row r="1646" spans="1:12" ht="22.5" outlineLevel="1" x14ac:dyDescent="0.2">
      <c r="A1646" s="132">
        <v>155</v>
      </c>
      <c r="B1646" s="133" t="s">
        <v>1225</v>
      </c>
      <c r="C1646" s="134" t="s">
        <v>1226</v>
      </c>
      <c r="D1646" s="135" t="s">
        <v>261</v>
      </c>
      <c r="E1646" s="136">
        <v>20.937999999999999</v>
      </c>
      <c r="F1646" s="1202"/>
      <c r="G1646" s="136">
        <f>ROUND(E1646*F1646,2)</f>
        <v>0</v>
      </c>
      <c r="H1646" s="138"/>
      <c r="I1646" s="138"/>
      <c r="J1646" s="138"/>
      <c r="K1646" s="138"/>
      <c r="L1646" s="138"/>
    </row>
    <row r="1647" spans="1:12" outlineLevel="1" x14ac:dyDescent="0.2">
      <c r="A1647" s="132"/>
      <c r="B1647" s="133"/>
      <c r="C1647" s="139" t="s">
        <v>1203</v>
      </c>
      <c r="D1647" s="140"/>
      <c r="E1647" s="141"/>
      <c r="F1647" s="136"/>
      <c r="G1647" s="136"/>
      <c r="H1647" s="138"/>
      <c r="I1647" s="138"/>
      <c r="J1647" s="138"/>
      <c r="K1647" s="138"/>
      <c r="L1647" s="138"/>
    </row>
    <row r="1648" spans="1:12" outlineLevel="1" x14ac:dyDescent="0.2">
      <c r="A1648" s="132"/>
      <c r="B1648" s="133"/>
      <c r="C1648" s="139" t="s">
        <v>1165</v>
      </c>
      <c r="D1648" s="140"/>
      <c r="E1648" s="141"/>
      <c r="F1648" s="136"/>
      <c r="G1648" s="136"/>
      <c r="H1648" s="138"/>
      <c r="I1648" s="138"/>
      <c r="J1648" s="138"/>
      <c r="K1648" s="138"/>
      <c r="L1648" s="138"/>
    </row>
    <row r="1649" spans="1:12" outlineLevel="1" x14ac:dyDescent="0.2">
      <c r="A1649" s="132"/>
      <c r="B1649" s="133"/>
      <c r="C1649" s="139" t="s">
        <v>1186</v>
      </c>
      <c r="D1649" s="140"/>
      <c r="E1649" s="141">
        <v>20.937999999999999</v>
      </c>
      <c r="F1649" s="136"/>
      <c r="G1649" s="136"/>
      <c r="H1649" s="138"/>
      <c r="I1649" s="138"/>
      <c r="J1649" s="138"/>
      <c r="K1649" s="138"/>
      <c r="L1649" s="138"/>
    </row>
    <row r="1650" spans="1:12" ht="22.5" outlineLevel="1" x14ac:dyDescent="0.2">
      <c r="A1650" s="132">
        <v>156</v>
      </c>
      <c r="B1650" s="133" t="s">
        <v>1227</v>
      </c>
      <c r="C1650" s="134" t="s">
        <v>1228</v>
      </c>
      <c r="D1650" s="135" t="s">
        <v>261</v>
      </c>
      <c r="E1650" s="136">
        <v>80.927999999999997</v>
      </c>
      <c r="F1650" s="1202"/>
      <c r="G1650" s="136">
        <f>ROUND(E1650*F1650,2)</f>
        <v>0</v>
      </c>
      <c r="H1650" s="138"/>
      <c r="I1650" s="138"/>
      <c r="J1650" s="138"/>
      <c r="K1650" s="138"/>
      <c r="L1650" s="138"/>
    </row>
    <row r="1651" spans="1:12" outlineLevel="1" x14ac:dyDescent="0.2">
      <c r="A1651" s="132"/>
      <c r="B1651" s="133"/>
      <c r="C1651" s="139" t="s">
        <v>1203</v>
      </c>
      <c r="D1651" s="140"/>
      <c r="E1651" s="141"/>
      <c r="F1651" s="136"/>
      <c r="G1651" s="136"/>
      <c r="H1651" s="138"/>
      <c r="I1651" s="138"/>
      <c r="J1651" s="138"/>
      <c r="K1651" s="138"/>
      <c r="L1651" s="138"/>
    </row>
    <row r="1652" spans="1:12" outlineLevel="1" x14ac:dyDescent="0.2">
      <c r="A1652" s="132"/>
      <c r="B1652" s="133"/>
      <c r="C1652" s="139" t="s">
        <v>1165</v>
      </c>
      <c r="D1652" s="140"/>
      <c r="E1652" s="141"/>
      <c r="F1652" s="136"/>
      <c r="G1652" s="136"/>
      <c r="H1652" s="138"/>
      <c r="I1652" s="138"/>
      <c r="J1652" s="138"/>
      <c r="K1652" s="138"/>
      <c r="L1652" s="138"/>
    </row>
    <row r="1653" spans="1:12" outlineLevel="1" x14ac:dyDescent="0.2">
      <c r="A1653" s="132"/>
      <c r="B1653" s="133"/>
      <c r="C1653" s="139" t="s">
        <v>1187</v>
      </c>
      <c r="D1653" s="140"/>
      <c r="E1653" s="141">
        <v>19.608000000000001</v>
      </c>
      <c r="F1653" s="136"/>
      <c r="G1653" s="136"/>
      <c r="H1653" s="138"/>
      <c r="I1653" s="138"/>
      <c r="J1653" s="138"/>
      <c r="K1653" s="138"/>
      <c r="L1653" s="138"/>
    </row>
    <row r="1654" spans="1:12" outlineLevel="1" x14ac:dyDescent="0.2">
      <c r="A1654" s="132"/>
      <c r="B1654" s="133"/>
      <c r="C1654" s="139" t="s">
        <v>1188</v>
      </c>
      <c r="D1654" s="140"/>
      <c r="E1654" s="141">
        <v>61.32</v>
      </c>
      <c r="F1654" s="136"/>
      <c r="G1654" s="136"/>
      <c r="H1654" s="138"/>
      <c r="I1654" s="138"/>
      <c r="J1654" s="138"/>
      <c r="K1654" s="138"/>
      <c r="L1654" s="138"/>
    </row>
    <row r="1655" spans="1:12" ht="22.5" outlineLevel="1" x14ac:dyDescent="0.2">
      <c r="A1655" s="132">
        <v>157</v>
      </c>
      <c r="B1655" s="133" t="s">
        <v>1229</v>
      </c>
      <c r="C1655" s="134" t="s">
        <v>1230</v>
      </c>
      <c r="D1655" s="135" t="s">
        <v>261</v>
      </c>
      <c r="E1655" s="136">
        <v>69.349999999999994</v>
      </c>
      <c r="F1655" s="1202"/>
      <c r="G1655" s="136">
        <f>ROUND(E1655*F1655,2)</f>
        <v>0</v>
      </c>
      <c r="H1655" s="138"/>
      <c r="I1655" s="138"/>
      <c r="J1655" s="138"/>
      <c r="K1655" s="138"/>
      <c r="L1655" s="138"/>
    </row>
    <row r="1656" spans="1:12" outlineLevel="1" x14ac:dyDescent="0.2">
      <c r="A1656" s="132"/>
      <c r="B1656" s="133"/>
      <c r="C1656" s="139" t="s">
        <v>1203</v>
      </c>
      <c r="D1656" s="140"/>
      <c r="E1656" s="141"/>
      <c r="F1656" s="136"/>
      <c r="G1656" s="136"/>
      <c r="H1656" s="138"/>
      <c r="I1656" s="138"/>
      <c r="J1656" s="138"/>
      <c r="K1656" s="138"/>
      <c r="L1656" s="138"/>
    </row>
    <row r="1657" spans="1:12" outlineLevel="1" x14ac:dyDescent="0.2">
      <c r="A1657" s="132"/>
      <c r="B1657" s="133"/>
      <c r="C1657" s="139" t="s">
        <v>1165</v>
      </c>
      <c r="D1657" s="140"/>
      <c r="E1657" s="141"/>
      <c r="F1657" s="136"/>
      <c r="G1657" s="136"/>
      <c r="H1657" s="138"/>
      <c r="I1657" s="138"/>
      <c r="J1657" s="138"/>
      <c r="K1657" s="138"/>
      <c r="L1657" s="138"/>
    </row>
    <row r="1658" spans="1:12" outlineLevel="1" x14ac:dyDescent="0.2">
      <c r="A1658" s="132"/>
      <c r="B1658" s="133"/>
      <c r="C1658" s="139" t="s">
        <v>1194</v>
      </c>
      <c r="D1658" s="140"/>
      <c r="E1658" s="141">
        <v>69.349999999999994</v>
      </c>
      <c r="F1658" s="136"/>
      <c r="G1658" s="136"/>
      <c r="H1658" s="138"/>
      <c r="I1658" s="138"/>
      <c r="J1658" s="138"/>
      <c r="K1658" s="138"/>
      <c r="L1658" s="138"/>
    </row>
    <row r="1659" spans="1:12" ht="22.5" outlineLevel="1" x14ac:dyDescent="0.2">
      <c r="A1659" s="132">
        <v>158</v>
      </c>
      <c r="B1659" s="133" t="s">
        <v>1231</v>
      </c>
      <c r="C1659" s="134" t="s">
        <v>1232</v>
      </c>
      <c r="D1659" s="135" t="s">
        <v>261</v>
      </c>
      <c r="E1659" s="136">
        <v>536.1078</v>
      </c>
      <c r="F1659" s="1202"/>
      <c r="G1659" s="136">
        <f>ROUND(E1659*F1659,2)</f>
        <v>0</v>
      </c>
      <c r="H1659" s="138"/>
      <c r="I1659" s="138"/>
      <c r="J1659" s="138"/>
      <c r="K1659" s="138"/>
      <c r="L1659" s="138"/>
    </row>
    <row r="1660" spans="1:12" outlineLevel="1" x14ac:dyDescent="0.2">
      <c r="A1660" s="132"/>
      <c r="B1660" s="133"/>
      <c r="C1660" s="139" t="s">
        <v>1203</v>
      </c>
      <c r="D1660" s="140"/>
      <c r="E1660" s="141"/>
      <c r="F1660" s="136"/>
      <c r="G1660" s="136"/>
      <c r="H1660" s="138"/>
      <c r="I1660" s="138"/>
      <c r="J1660" s="138"/>
      <c r="K1660" s="138"/>
      <c r="L1660" s="138"/>
    </row>
    <row r="1661" spans="1:12" outlineLevel="1" x14ac:dyDescent="0.2">
      <c r="A1661" s="132"/>
      <c r="B1661" s="133"/>
      <c r="C1661" s="139" t="s">
        <v>1165</v>
      </c>
      <c r="D1661" s="140"/>
      <c r="E1661" s="141"/>
      <c r="F1661" s="136"/>
      <c r="G1661" s="136"/>
      <c r="H1661" s="138"/>
      <c r="I1661" s="138"/>
      <c r="J1661" s="138"/>
      <c r="K1661" s="138"/>
      <c r="L1661" s="138"/>
    </row>
    <row r="1662" spans="1:12" outlineLevel="1" x14ac:dyDescent="0.2">
      <c r="A1662" s="132"/>
      <c r="B1662" s="133"/>
      <c r="C1662" s="139" t="s">
        <v>1166</v>
      </c>
      <c r="D1662" s="140"/>
      <c r="E1662" s="141">
        <v>605.73</v>
      </c>
      <c r="F1662" s="136"/>
      <c r="G1662" s="136"/>
      <c r="H1662" s="138"/>
      <c r="I1662" s="138"/>
      <c r="J1662" s="138"/>
      <c r="K1662" s="138"/>
      <c r="L1662" s="138"/>
    </row>
    <row r="1663" spans="1:12" outlineLevel="1" x14ac:dyDescent="0.2">
      <c r="A1663" s="132"/>
      <c r="B1663" s="133"/>
      <c r="C1663" s="139" t="s">
        <v>1167</v>
      </c>
      <c r="D1663" s="140"/>
      <c r="E1663" s="141">
        <v>-114.4572</v>
      </c>
      <c r="F1663" s="136"/>
      <c r="G1663" s="136"/>
      <c r="H1663" s="138"/>
      <c r="I1663" s="138"/>
      <c r="J1663" s="138"/>
      <c r="K1663" s="138"/>
      <c r="L1663" s="138"/>
    </row>
    <row r="1664" spans="1:12" outlineLevel="1" x14ac:dyDescent="0.2">
      <c r="A1664" s="132"/>
      <c r="B1664" s="133"/>
      <c r="C1664" s="139" t="s">
        <v>1168</v>
      </c>
      <c r="D1664" s="140"/>
      <c r="E1664" s="141">
        <v>-3.1850000000000001</v>
      </c>
      <c r="F1664" s="136"/>
      <c r="G1664" s="136"/>
      <c r="H1664" s="138"/>
      <c r="I1664" s="138"/>
      <c r="J1664" s="138"/>
      <c r="K1664" s="138"/>
      <c r="L1664" s="138"/>
    </row>
    <row r="1665" spans="1:12" outlineLevel="1" x14ac:dyDescent="0.2">
      <c r="A1665" s="132"/>
      <c r="B1665" s="133"/>
      <c r="C1665" s="139" t="s">
        <v>1184</v>
      </c>
      <c r="D1665" s="140"/>
      <c r="E1665" s="141">
        <v>48.02</v>
      </c>
      <c r="F1665" s="136"/>
      <c r="G1665" s="136"/>
      <c r="H1665" s="138"/>
      <c r="I1665" s="138"/>
      <c r="J1665" s="138"/>
      <c r="K1665" s="138"/>
      <c r="L1665" s="138"/>
    </row>
    <row r="1666" spans="1:12" ht="22.5" outlineLevel="1" x14ac:dyDescent="0.2">
      <c r="A1666" s="132">
        <v>159</v>
      </c>
      <c r="B1666" s="133" t="s">
        <v>1233</v>
      </c>
      <c r="C1666" s="134" t="s">
        <v>1234</v>
      </c>
      <c r="D1666" s="135" t="s">
        <v>261</v>
      </c>
      <c r="E1666" s="136">
        <v>1920.366</v>
      </c>
      <c r="F1666" s="1202"/>
      <c r="G1666" s="136">
        <f>ROUND(E1666*F1666,2)</f>
        <v>0</v>
      </c>
      <c r="H1666" s="138"/>
      <c r="I1666" s="138"/>
      <c r="J1666" s="138"/>
      <c r="K1666" s="138"/>
      <c r="L1666" s="138"/>
    </row>
    <row r="1667" spans="1:12" outlineLevel="1" x14ac:dyDescent="0.2">
      <c r="A1667" s="132"/>
      <c r="B1667" s="133"/>
      <c r="C1667" s="139" t="s">
        <v>1203</v>
      </c>
      <c r="D1667" s="140"/>
      <c r="E1667" s="141"/>
      <c r="F1667" s="136"/>
      <c r="G1667" s="136"/>
      <c r="H1667" s="138"/>
      <c r="I1667" s="138"/>
      <c r="J1667" s="138"/>
      <c r="K1667" s="138"/>
      <c r="L1667" s="138"/>
    </row>
    <row r="1668" spans="1:12" outlineLevel="1" x14ac:dyDescent="0.2">
      <c r="A1668" s="132"/>
      <c r="B1668" s="133"/>
      <c r="C1668" s="139" t="s">
        <v>1165</v>
      </c>
      <c r="D1668" s="140"/>
      <c r="E1668" s="141"/>
      <c r="F1668" s="136"/>
      <c r="G1668" s="136"/>
      <c r="H1668" s="138"/>
      <c r="I1668" s="138"/>
      <c r="J1668" s="138"/>
      <c r="K1668" s="138"/>
      <c r="L1668" s="138"/>
    </row>
    <row r="1669" spans="1:12" outlineLevel="1" x14ac:dyDescent="0.2">
      <c r="A1669" s="132"/>
      <c r="B1669" s="133"/>
      <c r="C1669" s="139" t="s">
        <v>1172</v>
      </c>
      <c r="D1669" s="140"/>
      <c r="E1669" s="141">
        <v>388.62</v>
      </c>
      <c r="F1669" s="136"/>
      <c r="G1669" s="136"/>
      <c r="H1669" s="138"/>
      <c r="I1669" s="138"/>
      <c r="J1669" s="138"/>
      <c r="K1669" s="138"/>
      <c r="L1669" s="138"/>
    </row>
    <row r="1670" spans="1:12" outlineLevel="1" x14ac:dyDescent="0.2">
      <c r="A1670" s="132"/>
      <c r="B1670" s="133"/>
      <c r="C1670" s="139" t="s">
        <v>1173</v>
      </c>
      <c r="D1670" s="140"/>
      <c r="E1670" s="141">
        <v>-59.263399999999997</v>
      </c>
      <c r="F1670" s="136"/>
      <c r="G1670" s="136"/>
      <c r="H1670" s="138"/>
      <c r="I1670" s="138"/>
      <c r="J1670" s="138"/>
      <c r="K1670" s="138"/>
      <c r="L1670" s="138"/>
    </row>
    <row r="1671" spans="1:12" outlineLevel="1" x14ac:dyDescent="0.2">
      <c r="A1671" s="132"/>
      <c r="B1671" s="133"/>
      <c r="C1671" s="139" t="s">
        <v>1174</v>
      </c>
      <c r="D1671" s="140"/>
      <c r="E1671" s="141">
        <v>-3.4020000000000001</v>
      </c>
      <c r="F1671" s="136"/>
      <c r="G1671" s="136"/>
      <c r="H1671" s="138"/>
      <c r="I1671" s="138"/>
      <c r="J1671" s="138"/>
      <c r="K1671" s="138"/>
      <c r="L1671" s="138"/>
    </row>
    <row r="1672" spans="1:12" ht="22.5" outlineLevel="1" x14ac:dyDescent="0.2">
      <c r="A1672" s="132"/>
      <c r="B1672" s="133"/>
      <c r="C1672" s="139" t="s">
        <v>1177</v>
      </c>
      <c r="D1672" s="140"/>
      <c r="E1672" s="141">
        <v>2186.84</v>
      </c>
      <c r="F1672" s="136"/>
      <c r="G1672" s="136"/>
      <c r="H1672" s="138"/>
      <c r="I1672" s="138"/>
      <c r="J1672" s="138"/>
      <c r="K1672" s="138"/>
      <c r="L1672" s="138"/>
    </row>
    <row r="1673" spans="1:12" ht="33.75" outlineLevel="1" x14ac:dyDescent="0.2">
      <c r="A1673" s="132"/>
      <c r="B1673" s="133"/>
      <c r="C1673" s="139" t="s">
        <v>1178</v>
      </c>
      <c r="D1673" s="140"/>
      <c r="E1673" s="141">
        <v>-238.291</v>
      </c>
      <c r="F1673" s="136"/>
      <c r="G1673" s="136"/>
      <c r="H1673" s="138"/>
      <c r="I1673" s="138"/>
      <c r="J1673" s="138"/>
      <c r="K1673" s="138"/>
      <c r="L1673" s="138"/>
    </row>
    <row r="1674" spans="1:12" ht="33.75" outlineLevel="1" x14ac:dyDescent="0.2">
      <c r="A1674" s="132"/>
      <c r="B1674" s="133"/>
      <c r="C1674" s="139" t="s">
        <v>1179</v>
      </c>
      <c r="D1674" s="140"/>
      <c r="E1674" s="141">
        <v>-251.06</v>
      </c>
      <c r="F1674" s="136"/>
      <c r="G1674" s="136"/>
      <c r="H1674" s="138"/>
      <c r="I1674" s="138"/>
      <c r="J1674" s="138"/>
      <c r="K1674" s="138"/>
      <c r="L1674" s="138"/>
    </row>
    <row r="1675" spans="1:12" ht="22.5" outlineLevel="1" x14ac:dyDescent="0.2">
      <c r="A1675" s="132"/>
      <c r="B1675" s="133"/>
      <c r="C1675" s="139" t="s">
        <v>1180</v>
      </c>
      <c r="D1675" s="140"/>
      <c r="E1675" s="141">
        <v>-103.0776</v>
      </c>
      <c r="F1675" s="136"/>
      <c r="G1675" s="136"/>
      <c r="H1675" s="138"/>
      <c r="I1675" s="138"/>
      <c r="J1675" s="138"/>
      <c r="K1675" s="138"/>
      <c r="L1675" s="138"/>
    </row>
    <row r="1676" spans="1:12" outlineLevel="1" x14ac:dyDescent="0.2">
      <c r="A1676" s="132">
        <v>160</v>
      </c>
      <c r="B1676" s="133" t="s">
        <v>1235</v>
      </c>
      <c r="C1676" s="134" t="s">
        <v>1236</v>
      </c>
      <c r="D1676" s="135" t="s">
        <v>383</v>
      </c>
      <c r="E1676" s="136">
        <v>1697.47</v>
      </c>
      <c r="F1676" s="1202"/>
      <c r="G1676" s="136">
        <f>ROUND(E1676*F1676,2)</f>
        <v>0</v>
      </c>
      <c r="H1676" s="138"/>
      <c r="I1676" s="138"/>
      <c r="J1676" s="138"/>
      <c r="K1676" s="138"/>
      <c r="L1676" s="138"/>
    </row>
    <row r="1677" spans="1:12" outlineLevel="1" x14ac:dyDescent="0.2">
      <c r="A1677" s="132"/>
      <c r="B1677" s="133"/>
      <c r="C1677" s="139" t="s">
        <v>1203</v>
      </c>
      <c r="D1677" s="140"/>
      <c r="E1677" s="141"/>
      <c r="F1677" s="136"/>
      <c r="G1677" s="136"/>
      <c r="H1677" s="138"/>
      <c r="I1677" s="138"/>
      <c r="J1677" s="138"/>
      <c r="K1677" s="138"/>
      <c r="L1677" s="138"/>
    </row>
    <row r="1678" spans="1:12" outlineLevel="1" x14ac:dyDescent="0.2">
      <c r="A1678" s="132"/>
      <c r="B1678" s="133"/>
      <c r="C1678" s="139" t="s">
        <v>933</v>
      </c>
      <c r="D1678" s="140"/>
      <c r="E1678" s="141"/>
      <c r="F1678" s="136"/>
      <c r="G1678" s="136"/>
      <c r="H1678" s="138"/>
      <c r="I1678" s="138"/>
      <c r="J1678" s="138"/>
      <c r="K1678" s="138"/>
      <c r="L1678" s="138"/>
    </row>
    <row r="1679" spans="1:12" outlineLevel="1" x14ac:dyDescent="0.2">
      <c r="A1679" s="132"/>
      <c r="B1679" s="133"/>
      <c r="C1679" s="139" t="s">
        <v>414</v>
      </c>
      <c r="D1679" s="140"/>
      <c r="E1679" s="141"/>
      <c r="F1679" s="136"/>
      <c r="G1679" s="136"/>
      <c r="H1679" s="138"/>
      <c r="I1679" s="138"/>
      <c r="J1679" s="138"/>
      <c r="K1679" s="138"/>
      <c r="L1679" s="138"/>
    </row>
    <row r="1680" spans="1:12" outlineLevel="1" x14ac:dyDescent="0.2">
      <c r="A1680" s="132"/>
      <c r="B1680" s="133"/>
      <c r="C1680" s="139" t="s">
        <v>255</v>
      </c>
      <c r="D1680" s="140"/>
      <c r="E1680" s="141"/>
      <c r="F1680" s="136"/>
      <c r="G1680" s="136"/>
      <c r="H1680" s="138"/>
      <c r="I1680" s="138"/>
      <c r="J1680" s="138"/>
      <c r="K1680" s="138"/>
      <c r="L1680" s="138"/>
    </row>
    <row r="1681" spans="1:12" ht="22.5" outlineLevel="1" x14ac:dyDescent="0.2">
      <c r="A1681" s="132"/>
      <c r="B1681" s="133"/>
      <c r="C1681" s="139" t="s">
        <v>982</v>
      </c>
      <c r="D1681" s="140"/>
      <c r="E1681" s="141">
        <v>116.1</v>
      </c>
      <c r="F1681" s="136"/>
      <c r="G1681" s="136"/>
      <c r="H1681" s="138"/>
      <c r="I1681" s="138"/>
      <c r="J1681" s="138"/>
      <c r="K1681" s="138"/>
      <c r="L1681" s="138"/>
    </row>
    <row r="1682" spans="1:12" outlineLevel="1" x14ac:dyDescent="0.2">
      <c r="A1682" s="132"/>
      <c r="B1682" s="133"/>
      <c r="C1682" s="139" t="s">
        <v>983</v>
      </c>
      <c r="D1682" s="140"/>
      <c r="E1682" s="141">
        <v>76.099999999999994</v>
      </c>
      <c r="F1682" s="136"/>
      <c r="G1682" s="136"/>
      <c r="H1682" s="138"/>
      <c r="I1682" s="138"/>
      <c r="J1682" s="138"/>
      <c r="K1682" s="138"/>
      <c r="L1682" s="138"/>
    </row>
    <row r="1683" spans="1:12" outlineLevel="1" x14ac:dyDescent="0.2">
      <c r="A1683" s="132"/>
      <c r="B1683" s="133"/>
      <c r="C1683" s="139" t="s">
        <v>409</v>
      </c>
      <c r="D1683" s="140"/>
      <c r="E1683" s="141"/>
      <c r="F1683" s="136"/>
      <c r="G1683" s="136"/>
      <c r="H1683" s="138"/>
      <c r="I1683" s="138"/>
      <c r="J1683" s="138"/>
      <c r="K1683" s="138"/>
      <c r="L1683" s="138"/>
    </row>
    <row r="1684" spans="1:12" outlineLevel="1" x14ac:dyDescent="0.2">
      <c r="A1684" s="132"/>
      <c r="B1684" s="133"/>
      <c r="C1684" s="139" t="s">
        <v>984</v>
      </c>
      <c r="D1684" s="140"/>
      <c r="E1684" s="141">
        <v>24.26</v>
      </c>
      <c r="F1684" s="136"/>
      <c r="G1684" s="136"/>
      <c r="H1684" s="138"/>
      <c r="I1684" s="138"/>
      <c r="J1684" s="138"/>
      <c r="K1684" s="138"/>
      <c r="L1684" s="138"/>
    </row>
    <row r="1685" spans="1:12" outlineLevel="1" x14ac:dyDescent="0.2">
      <c r="A1685" s="132"/>
      <c r="B1685" s="133"/>
      <c r="C1685" s="139" t="s">
        <v>985</v>
      </c>
      <c r="D1685" s="140"/>
      <c r="E1685" s="141">
        <v>33.97</v>
      </c>
      <c r="F1685" s="136"/>
      <c r="G1685" s="136"/>
      <c r="H1685" s="138"/>
      <c r="I1685" s="138"/>
      <c r="J1685" s="138"/>
      <c r="K1685" s="138"/>
      <c r="L1685" s="138"/>
    </row>
    <row r="1686" spans="1:12" outlineLevel="1" x14ac:dyDescent="0.2">
      <c r="A1686" s="132"/>
      <c r="B1686" s="133"/>
      <c r="C1686" s="139" t="s">
        <v>938</v>
      </c>
      <c r="D1686" s="140"/>
      <c r="E1686" s="141"/>
      <c r="F1686" s="136"/>
      <c r="G1686" s="136"/>
      <c r="H1686" s="138"/>
      <c r="I1686" s="138"/>
      <c r="J1686" s="138"/>
      <c r="K1686" s="138"/>
      <c r="L1686" s="138"/>
    </row>
    <row r="1687" spans="1:12" outlineLevel="1" x14ac:dyDescent="0.2">
      <c r="A1687" s="132"/>
      <c r="B1687" s="133"/>
      <c r="C1687" s="139" t="s">
        <v>986</v>
      </c>
      <c r="D1687" s="140"/>
      <c r="E1687" s="141">
        <v>11.8</v>
      </c>
      <c r="F1687" s="136"/>
      <c r="G1687" s="136"/>
      <c r="H1687" s="138"/>
      <c r="I1687" s="138"/>
      <c r="J1687" s="138"/>
      <c r="K1687" s="138"/>
      <c r="L1687" s="138"/>
    </row>
    <row r="1688" spans="1:12" outlineLevel="1" x14ac:dyDescent="0.2">
      <c r="A1688" s="132"/>
      <c r="B1688" s="133"/>
      <c r="C1688" s="139" t="s">
        <v>987</v>
      </c>
      <c r="D1688" s="140"/>
      <c r="E1688" s="141">
        <v>5.0999999999999996</v>
      </c>
      <c r="F1688" s="136"/>
      <c r="G1688" s="136"/>
      <c r="H1688" s="138"/>
      <c r="I1688" s="138"/>
      <c r="J1688" s="138"/>
      <c r="K1688" s="138"/>
      <c r="L1688" s="138"/>
    </row>
    <row r="1689" spans="1:12" outlineLevel="1" x14ac:dyDescent="0.2">
      <c r="A1689" s="132"/>
      <c r="B1689" s="133"/>
      <c r="C1689" s="139" t="s">
        <v>424</v>
      </c>
      <c r="D1689" s="140"/>
      <c r="E1689" s="141"/>
      <c r="F1689" s="136"/>
      <c r="G1689" s="136"/>
      <c r="H1689" s="138"/>
      <c r="I1689" s="138"/>
      <c r="J1689" s="138"/>
      <c r="K1689" s="138"/>
      <c r="L1689" s="138"/>
    </row>
    <row r="1690" spans="1:12" outlineLevel="1" x14ac:dyDescent="0.2">
      <c r="A1690" s="132"/>
      <c r="B1690" s="133"/>
      <c r="C1690" s="139" t="s">
        <v>255</v>
      </c>
      <c r="D1690" s="140"/>
      <c r="E1690" s="141"/>
      <c r="F1690" s="136"/>
      <c r="G1690" s="136"/>
      <c r="H1690" s="138"/>
      <c r="I1690" s="138"/>
      <c r="J1690" s="138"/>
      <c r="K1690" s="138"/>
      <c r="L1690" s="138"/>
    </row>
    <row r="1691" spans="1:12" ht="22.5" outlineLevel="1" x14ac:dyDescent="0.2">
      <c r="A1691" s="132"/>
      <c r="B1691" s="133"/>
      <c r="C1691" s="139" t="s">
        <v>988</v>
      </c>
      <c r="D1691" s="140"/>
      <c r="E1691" s="141">
        <v>206.6</v>
      </c>
      <c r="F1691" s="136"/>
      <c r="G1691" s="136"/>
      <c r="H1691" s="138"/>
      <c r="I1691" s="138"/>
      <c r="J1691" s="138"/>
      <c r="K1691" s="138"/>
      <c r="L1691" s="138"/>
    </row>
    <row r="1692" spans="1:12" outlineLevel="1" x14ac:dyDescent="0.2">
      <c r="A1692" s="132"/>
      <c r="B1692" s="133"/>
      <c r="C1692" s="139" t="s">
        <v>409</v>
      </c>
      <c r="D1692" s="140"/>
      <c r="E1692" s="141"/>
      <c r="F1692" s="136"/>
      <c r="G1692" s="136"/>
      <c r="H1692" s="138"/>
      <c r="I1692" s="138"/>
      <c r="J1692" s="138"/>
      <c r="K1692" s="138"/>
      <c r="L1692" s="138"/>
    </row>
    <row r="1693" spans="1:12" outlineLevel="1" x14ac:dyDescent="0.2">
      <c r="A1693" s="132"/>
      <c r="B1693" s="133"/>
      <c r="C1693" s="139" t="s">
        <v>989</v>
      </c>
      <c r="D1693" s="140"/>
      <c r="E1693" s="141">
        <v>58.2</v>
      </c>
      <c r="F1693" s="136"/>
      <c r="G1693" s="136"/>
      <c r="H1693" s="138"/>
      <c r="I1693" s="138"/>
      <c r="J1693" s="138"/>
      <c r="K1693" s="138"/>
      <c r="L1693" s="138"/>
    </row>
    <row r="1694" spans="1:12" outlineLevel="1" x14ac:dyDescent="0.2">
      <c r="A1694" s="132"/>
      <c r="B1694" s="133"/>
      <c r="C1694" s="139" t="s">
        <v>938</v>
      </c>
      <c r="D1694" s="140"/>
      <c r="E1694" s="141"/>
      <c r="F1694" s="136"/>
      <c r="G1694" s="136"/>
      <c r="H1694" s="138"/>
      <c r="I1694" s="138"/>
      <c r="J1694" s="138"/>
      <c r="K1694" s="138"/>
      <c r="L1694" s="138"/>
    </row>
    <row r="1695" spans="1:12" outlineLevel="1" x14ac:dyDescent="0.2">
      <c r="A1695" s="132"/>
      <c r="B1695" s="133"/>
      <c r="C1695" s="139" t="s">
        <v>990</v>
      </c>
      <c r="D1695" s="140"/>
      <c r="E1695" s="141">
        <v>12.4</v>
      </c>
      <c r="F1695" s="136"/>
      <c r="G1695" s="136"/>
      <c r="H1695" s="138"/>
      <c r="I1695" s="138"/>
      <c r="J1695" s="138"/>
      <c r="K1695" s="138"/>
      <c r="L1695" s="138"/>
    </row>
    <row r="1696" spans="1:12" outlineLevel="1" x14ac:dyDescent="0.2">
      <c r="A1696" s="132"/>
      <c r="B1696" s="133"/>
      <c r="C1696" s="139" t="s">
        <v>991</v>
      </c>
      <c r="D1696" s="140"/>
      <c r="E1696" s="141">
        <v>5.4</v>
      </c>
      <c r="F1696" s="136"/>
      <c r="G1696" s="136"/>
      <c r="H1696" s="138"/>
      <c r="I1696" s="138"/>
      <c r="J1696" s="138"/>
      <c r="K1696" s="138"/>
      <c r="L1696" s="138"/>
    </row>
    <row r="1697" spans="1:12" outlineLevel="1" x14ac:dyDescent="0.2">
      <c r="A1697" s="132"/>
      <c r="B1697" s="133"/>
      <c r="C1697" s="139" t="s">
        <v>408</v>
      </c>
      <c r="D1697" s="140"/>
      <c r="E1697" s="141"/>
      <c r="F1697" s="136"/>
      <c r="G1697" s="136"/>
      <c r="H1697" s="138"/>
      <c r="I1697" s="138"/>
      <c r="J1697" s="138"/>
      <c r="K1697" s="138"/>
      <c r="L1697" s="138"/>
    </row>
    <row r="1698" spans="1:12" outlineLevel="1" x14ac:dyDescent="0.2">
      <c r="A1698" s="132"/>
      <c r="B1698" s="133"/>
      <c r="C1698" s="139" t="s">
        <v>255</v>
      </c>
      <c r="D1698" s="140"/>
      <c r="E1698" s="141"/>
      <c r="F1698" s="136"/>
      <c r="G1698" s="136"/>
      <c r="H1698" s="138"/>
      <c r="I1698" s="138"/>
      <c r="J1698" s="138"/>
      <c r="K1698" s="138"/>
      <c r="L1698" s="138"/>
    </row>
    <row r="1699" spans="1:12" ht="22.5" outlineLevel="1" x14ac:dyDescent="0.2">
      <c r="A1699" s="132"/>
      <c r="B1699" s="133"/>
      <c r="C1699" s="139" t="s">
        <v>992</v>
      </c>
      <c r="D1699" s="140"/>
      <c r="E1699" s="141">
        <v>205.7</v>
      </c>
      <c r="F1699" s="136"/>
      <c r="G1699" s="136"/>
      <c r="H1699" s="138"/>
      <c r="I1699" s="138"/>
      <c r="J1699" s="138"/>
      <c r="K1699" s="138"/>
      <c r="L1699" s="138"/>
    </row>
    <row r="1700" spans="1:12" outlineLevel="1" x14ac:dyDescent="0.2">
      <c r="A1700" s="132"/>
      <c r="B1700" s="133"/>
      <c r="C1700" s="139" t="s">
        <v>409</v>
      </c>
      <c r="D1700" s="140"/>
      <c r="E1700" s="141"/>
      <c r="F1700" s="136"/>
      <c r="G1700" s="136"/>
      <c r="H1700" s="138"/>
      <c r="I1700" s="138"/>
      <c r="J1700" s="138"/>
      <c r="K1700" s="138"/>
      <c r="L1700" s="138"/>
    </row>
    <row r="1701" spans="1:12" outlineLevel="1" x14ac:dyDescent="0.2">
      <c r="A1701" s="132"/>
      <c r="B1701" s="133"/>
      <c r="C1701" s="139" t="s">
        <v>993</v>
      </c>
      <c r="D1701" s="140"/>
      <c r="E1701" s="141">
        <v>57.84</v>
      </c>
      <c r="F1701" s="136"/>
      <c r="G1701" s="136"/>
      <c r="H1701" s="138"/>
      <c r="I1701" s="138"/>
      <c r="J1701" s="138"/>
      <c r="K1701" s="138"/>
      <c r="L1701" s="138"/>
    </row>
    <row r="1702" spans="1:12" outlineLevel="1" x14ac:dyDescent="0.2">
      <c r="A1702" s="132"/>
      <c r="B1702" s="133"/>
      <c r="C1702" s="139" t="s">
        <v>463</v>
      </c>
      <c r="D1702" s="140"/>
      <c r="E1702" s="141"/>
      <c r="F1702" s="136"/>
      <c r="G1702" s="136"/>
      <c r="H1702" s="138"/>
      <c r="I1702" s="138"/>
      <c r="J1702" s="138"/>
      <c r="K1702" s="138"/>
      <c r="L1702" s="138"/>
    </row>
    <row r="1703" spans="1:12" ht="22.5" outlineLevel="1" x14ac:dyDescent="0.2">
      <c r="A1703" s="132"/>
      <c r="B1703" s="133"/>
      <c r="C1703" s="139" t="s">
        <v>994</v>
      </c>
      <c r="D1703" s="140"/>
      <c r="E1703" s="141">
        <v>227.5</v>
      </c>
      <c r="F1703" s="136"/>
      <c r="G1703" s="136"/>
      <c r="H1703" s="138"/>
      <c r="I1703" s="138"/>
      <c r="J1703" s="138"/>
      <c r="K1703" s="138"/>
      <c r="L1703" s="138"/>
    </row>
    <row r="1704" spans="1:12" outlineLevel="1" x14ac:dyDescent="0.2">
      <c r="A1704" s="132"/>
      <c r="B1704" s="133"/>
      <c r="C1704" s="139" t="s">
        <v>284</v>
      </c>
      <c r="D1704" s="140"/>
      <c r="E1704" s="141"/>
      <c r="F1704" s="136"/>
      <c r="G1704" s="136"/>
      <c r="H1704" s="138"/>
      <c r="I1704" s="138"/>
      <c r="J1704" s="138"/>
      <c r="K1704" s="138"/>
      <c r="L1704" s="138"/>
    </row>
    <row r="1705" spans="1:12" outlineLevel="1" x14ac:dyDescent="0.2">
      <c r="A1705" s="132"/>
      <c r="B1705" s="133"/>
      <c r="C1705" s="139" t="s">
        <v>948</v>
      </c>
      <c r="D1705" s="140"/>
      <c r="E1705" s="141"/>
      <c r="F1705" s="136"/>
      <c r="G1705" s="136"/>
      <c r="H1705" s="138"/>
      <c r="I1705" s="138"/>
      <c r="J1705" s="138"/>
      <c r="K1705" s="138"/>
      <c r="L1705" s="138"/>
    </row>
    <row r="1706" spans="1:12" ht="22.5" outlineLevel="1" x14ac:dyDescent="0.2">
      <c r="A1706" s="132"/>
      <c r="B1706" s="133"/>
      <c r="C1706" s="139" t="s">
        <v>995</v>
      </c>
      <c r="D1706" s="140"/>
      <c r="E1706" s="141">
        <v>243.9</v>
      </c>
      <c r="F1706" s="136"/>
      <c r="G1706" s="136"/>
      <c r="H1706" s="138"/>
      <c r="I1706" s="138"/>
      <c r="J1706" s="138"/>
      <c r="K1706" s="138"/>
      <c r="L1706" s="138"/>
    </row>
    <row r="1707" spans="1:12" ht="33.75" outlineLevel="1" x14ac:dyDescent="0.2">
      <c r="A1707" s="132"/>
      <c r="B1707" s="133"/>
      <c r="C1707" s="139" t="s">
        <v>996</v>
      </c>
      <c r="D1707" s="140"/>
      <c r="E1707" s="141">
        <v>257.5</v>
      </c>
      <c r="F1707" s="136"/>
      <c r="G1707" s="136"/>
      <c r="H1707" s="138"/>
      <c r="I1707" s="138"/>
      <c r="J1707" s="138"/>
      <c r="K1707" s="138"/>
      <c r="L1707" s="138"/>
    </row>
    <row r="1708" spans="1:12" outlineLevel="1" x14ac:dyDescent="0.2">
      <c r="A1708" s="132"/>
      <c r="B1708" s="133"/>
      <c r="C1708" s="139" t="s">
        <v>284</v>
      </c>
      <c r="D1708" s="140"/>
      <c r="E1708" s="141"/>
      <c r="F1708" s="136"/>
      <c r="G1708" s="136"/>
      <c r="H1708" s="138"/>
      <c r="I1708" s="138"/>
      <c r="J1708" s="138"/>
      <c r="K1708" s="138"/>
      <c r="L1708" s="138"/>
    </row>
    <row r="1709" spans="1:12" outlineLevel="1" x14ac:dyDescent="0.2">
      <c r="A1709" s="132"/>
      <c r="B1709" s="133"/>
      <c r="C1709" s="139" t="s">
        <v>1237</v>
      </c>
      <c r="D1709" s="140"/>
      <c r="E1709" s="141">
        <v>155.1</v>
      </c>
      <c r="F1709" s="136"/>
      <c r="G1709" s="136"/>
      <c r="H1709" s="138"/>
      <c r="I1709" s="138"/>
      <c r="J1709" s="138"/>
      <c r="K1709" s="138"/>
      <c r="L1709" s="138"/>
    </row>
    <row r="1710" spans="1:12" outlineLevel="1" x14ac:dyDescent="0.2">
      <c r="A1710" s="132">
        <v>161</v>
      </c>
      <c r="B1710" s="133" t="s">
        <v>1238</v>
      </c>
      <c r="C1710" s="134" t="s">
        <v>1239</v>
      </c>
      <c r="D1710" s="135" t="s">
        <v>383</v>
      </c>
      <c r="E1710" s="136">
        <v>1542.37</v>
      </c>
      <c r="F1710" s="1202"/>
      <c r="G1710" s="136">
        <f>ROUND(E1710*F1710,2)</f>
        <v>0</v>
      </c>
      <c r="H1710" s="138"/>
      <c r="I1710" s="138"/>
      <c r="J1710" s="138"/>
      <c r="K1710" s="138"/>
      <c r="L1710" s="138"/>
    </row>
    <row r="1711" spans="1:12" outlineLevel="1" x14ac:dyDescent="0.2">
      <c r="A1711" s="132"/>
      <c r="B1711" s="133"/>
      <c r="C1711" s="139" t="s">
        <v>1203</v>
      </c>
      <c r="D1711" s="140"/>
      <c r="E1711" s="141"/>
      <c r="F1711" s="136"/>
      <c r="G1711" s="136"/>
      <c r="H1711" s="138"/>
      <c r="I1711" s="138"/>
      <c r="J1711" s="138"/>
      <c r="K1711" s="138"/>
      <c r="L1711" s="138"/>
    </row>
    <row r="1712" spans="1:12" outlineLevel="1" x14ac:dyDescent="0.2">
      <c r="A1712" s="132"/>
      <c r="B1712" s="133"/>
      <c r="C1712" s="139" t="s">
        <v>933</v>
      </c>
      <c r="D1712" s="140"/>
      <c r="E1712" s="141"/>
      <c r="F1712" s="136"/>
      <c r="G1712" s="136"/>
      <c r="H1712" s="138"/>
      <c r="I1712" s="138"/>
      <c r="J1712" s="138"/>
      <c r="K1712" s="138"/>
      <c r="L1712" s="138"/>
    </row>
    <row r="1713" spans="1:12" outlineLevel="1" x14ac:dyDescent="0.2">
      <c r="A1713" s="132"/>
      <c r="B1713" s="133"/>
      <c r="C1713" s="139" t="s">
        <v>414</v>
      </c>
      <c r="D1713" s="140"/>
      <c r="E1713" s="141"/>
      <c r="F1713" s="136"/>
      <c r="G1713" s="136"/>
      <c r="H1713" s="138"/>
      <c r="I1713" s="138"/>
      <c r="J1713" s="138"/>
      <c r="K1713" s="138"/>
      <c r="L1713" s="138"/>
    </row>
    <row r="1714" spans="1:12" outlineLevel="1" x14ac:dyDescent="0.2">
      <c r="A1714" s="132"/>
      <c r="B1714" s="133"/>
      <c r="C1714" s="139" t="s">
        <v>255</v>
      </c>
      <c r="D1714" s="140"/>
      <c r="E1714" s="141"/>
      <c r="F1714" s="136"/>
      <c r="G1714" s="136"/>
      <c r="H1714" s="138"/>
      <c r="I1714" s="138"/>
      <c r="J1714" s="138"/>
      <c r="K1714" s="138"/>
      <c r="L1714" s="138"/>
    </row>
    <row r="1715" spans="1:12" ht="22.5" outlineLevel="1" x14ac:dyDescent="0.2">
      <c r="A1715" s="132"/>
      <c r="B1715" s="133"/>
      <c r="C1715" s="139" t="s">
        <v>982</v>
      </c>
      <c r="D1715" s="140"/>
      <c r="E1715" s="141">
        <v>116.1</v>
      </c>
      <c r="F1715" s="136"/>
      <c r="G1715" s="136"/>
      <c r="H1715" s="138"/>
      <c r="I1715" s="138"/>
      <c r="J1715" s="138"/>
      <c r="K1715" s="138"/>
      <c r="L1715" s="138"/>
    </row>
    <row r="1716" spans="1:12" outlineLevel="1" x14ac:dyDescent="0.2">
      <c r="A1716" s="132"/>
      <c r="B1716" s="133"/>
      <c r="C1716" s="139" t="s">
        <v>983</v>
      </c>
      <c r="D1716" s="140"/>
      <c r="E1716" s="141">
        <v>76.099999999999994</v>
      </c>
      <c r="F1716" s="136"/>
      <c r="G1716" s="136"/>
      <c r="H1716" s="138"/>
      <c r="I1716" s="138"/>
      <c r="J1716" s="138"/>
      <c r="K1716" s="138"/>
      <c r="L1716" s="138"/>
    </row>
    <row r="1717" spans="1:12" outlineLevel="1" x14ac:dyDescent="0.2">
      <c r="A1717" s="132"/>
      <c r="B1717" s="133"/>
      <c r="C1717" s="139" t="s">
        <v>409</v>
      </c>
      <c r="D1717" s="140"/>
      <c r="E1717" s="141"/>
      <c r="F1717" s="136"/>
      <c r="G1717" s="136"/>
      <c r="H1717" s="138"/>
      <c r="I1717" s="138"/>
      <c r="J1717" s="138"/>
      <c r="K1717" s="138"/>
      <c r="L1717" s="138"/>
    </row>
    <row r="1718" spans="1:12" outlineLevel="1" x14ac:dyDescent="0.2">
      <c r="A1718" s="132"/>
      <c r="B1718" s="133"/>
      <c r="C1718" s="139" t="s">
        <v>984</v>
      </c>
      <c r="D1718" s="140"/>
      <c r="E1718" s="141">
        <v>24.26</v>
      </c>
      <c r="F1718" s="136"/>
      <c r="G1718" s="136"/>
      <c r="H1718" s="138"/>
      <c r="I1718" s="138"/>
      <c r="J1718" s="138"/>
      <c r="K1718" s="138"/>
      <c r="L1718" s="138"/>
    </row>
    <row r="1719" spans="1:12" outlineLevel="1" x14ac:dyDescent="0.2">
      <c r="A1719" s="132"/>
      <c r="B1719" s="133"/>
      <c r="C1719" s="139" t="s">
        <v>985</v>
      </c>
      <c r="D1719" s="140"/>
      <c r="E1719" s="141">
        <v>33.97</v>
      </c>
      <c r="F1719" s="136"/>
      <c r="G1719" s="136"/>
      <c r="H1719" s="138"/>
      <c r="I1719" s="138"/>
      <c r="J1719" s="138"/>
      <c r="K1719" s="138"/>
      <c r="L1719" s="138"/>
    </row>
    <row r="1720" spans="1:12" outlineLevel="1" x14ac:dyDescent="0.2">
      <c r="A1720" s="132"/>
      <c r="B1720" s="133"/>
      <c r="C1720" s="139" t="s">
        <v>938</v>
      </c>
      <c r="D1720" s="140"/>
      <c r="E1720" s="141"/>
      <c r="F1720" s="136"/>
      <c r="G1720" s="136"/>
      <c r="H1720" s="138"/>
      <c r="I1720" s="138"/>
      <c r="J1720" s="138"/>
      <c r="K1720" s="138"/>
      <c r="L1720" s="138"/>
    </row>
    <row r="1721" spans="1:12" outlineLevel="1" x14ac:dyDescent="0.2">
      <c r="A1721" s="132"/>
      <c r="B1721" s="133"/>
      <c r="C1721" s="139" t="s">
        <v>986</v>
      </c>
      <c r="D1721" s="140"/>
      <c r="E1721" s="141">
        <v>11.8</v>
      </c>
      <c r="F1721" s="136"/>
      <c r="G1721" s="136"/>
      <c r="H1721" s="138"/>
      <c r="I1721" s="138"/>
      <c r="J1721" s="138"/>
      <c r="K1721" s="138"/>
      <c r="L1721" s="138"/>
    </row>
    <row r="1722" spans="1:12" outlineLevel="1" x14ac:dyDescent="0.2">
      <c r="A1722" s="132"/>
      <c r="B1722" s="133"/>
      <c r="C1722" s="139" t="s">
        <v>987</v>
      </c>
      <c r="D1722" s="140"/>
      <c r="E1722" s="141">
        <v>5.0999999999999996</v>
      </c>
      <c r="F1722" s="136"/>
      <c r="G1722" s="136"/>
      <c r="H1722" s="138"/>
      <c r="I1722" s="138"/>
      <c r="J1722" s="138"/>
      <c r="K1722" s="138"/>
      <c r="L1722" s="138"/>
    </row>
    <row r="1723" spans="1:12" outlineLevel="1" x14ac:dyDescent="0.2">
      <c r="A1723" s="132"/>
      <c r="B1723" s="133"/>
      <c r="C1723" s="139" t="s">
        <v>424</v>
      </c>
      <c r="D1723" s="140"/>
      <c r="E1723" s="141"/>
      <c r="F1723" s="136"/>
      <c r="G1723" s="136"/>
      <c r="H1723" s="138"/>
      <c r="I1723" s="138"/>
      <c r="J1723" s="138"/>
      <c r="K1723" s="138"/>
      <c r="L1723" s="138"/>
    </row>
    <row r="1724" spans="1:12" outlineLevel="1" x14ac:dyDescent="0.2">
      <c r="A1724" s="132"/>
      <c r="B1724" s="133"/>
      <c r="C1724" s="139" t="s">
        <v>255</v>
      </c>
      <c r="D1724" s="140"/>
      <c r="E1724" s="141"/>
      <c r="F1724" s="136"/>
      <c r="G1724" s="136"/>
      <c r="H1724" s="138"/>
      <c r="I1724" s="138"/>
      <c r="J1724" s="138"/>
      <c r="K1724" s="138"/>
      <c r="L1724" s="138"/>
    </row>
    <row r="1725" spans="1:12" ht="22.5" outlineLevel="1" x14ac:dyDescent="0.2">
      <c r="A1725" s="132"/>
      <c r="B1725" s="133"/>
      <c r="C1725" s="139" t="s">
        <v>988</v>
      </c>
      <c r="D1725" s="140"/>
      <c r="E1725" s="141">
        <v>206.6</v>
      </c>
      <c r="F1725" s="136"/>
      <c r="G1725" s="136"/>
      <c r="H1725" s="138"/>
      <c r="I1725" s="138"/>
      <c r="J1725" s="138"/>
      <c r="K1725" s="138"/>
      <c r="L1725" s="138"/>
    </row>
    <row r="1726" spans="1:12" outlineLevel="1" x14ac:dyDescent="0.2">
      <c r="A1726" s="132"/>
      <c r="B1726" s="133"/>
      <c r="C1726" s="139" t="s">
        <v>409</v>
      </c>
      <c r="D1726" s="140"/>
      <c r="E1726" s="141"/>
      <c r="F1726" s="136"/>
      <c r="G1726" s="136"/>
      <c r="H1726" s="138"/>
      <c r="I1726" s="138"/>
      <c r="J1726" s="138"/>
      <c r="K1726" s="138"/>
      <c r="L1726" s="138"/>
    </row>
    <row r="1727" spans="1:12" outlineLevel="1" x14ac:dyDescent="0.2">
      <c r="A1727" s="132"/>
      <c r="B1727" s="133"/>
      <c r="C1727" s="139" t="s">
        <v>989</v>
      </c>
      <c r="D1727" s="140"/>
      <c r="E1727" s="141">
        <v>58.2</v>
      </c>
      <c r="F1727" s="136"/>
      <c r="G1727" s="136"/>
      <c r="H1727" s="138"/>
      <c r="I1727" s="138"/>
      <c r="J1727" s="138"/>
      <c r="K1727" s="138"/>
      <c r="L1727" s="138"/>
    </row>
    <row r="1728" spans="1:12" outlineLevel="1" x14ac:dyDescent="0.2">
      <c r="A1728" s="132"/>
      <c r="B1728" s="133"/>
      <c r="C1728" s="139" t="s">
        <v>938</v>
      </c>
      <c r="D1728" s="140"/>
      <c r="E1728" s="141"/>
      <c r="F1728" s="136"/>
      <c r="G1728" s="136"/>
      <c r="H1728" s="138"/>
      <c r="I1728" s="138"/>
      <c r="J1728" s="138"/>
      <c r="K1728" s="138"/>
      <c r="L1728" s="138"/>
    </row>
    <row r="1729" spans="1:12" outlineLevel="1" x14ac:dyDescent="0.2">
      <c r="A1729" s="132"/>
      <c r="B1729" s="133"/>
      <c r="C1729" s="139" t="s">
        <v>990</v>
      </c>
      <c r="D1729" s="140"/>
      <c r="E1729" s="141">
        <v>12.4</v>
      </c>
      <c r="F1729" s="136"/>
      <c r="G1729" s="136"/>
      <c r="H1729" s="138"/>
      <c r="I1729" s="138"/>
      <c r="J1729" s="138"/>
      <c r="K1729" s="138"/>
      <c r="L1729" s="138"/>
    </row>
    <row r="1730" spans="1:12" outlineLevel="1" x14ac:dyDescent="0.2">
      <c r="A1730" s="132"/>
      <c r="B1730" s="133"/>
      <c r="C1730" s="139" t="s">
        <v>991</v>
      </c>
      <c r="D1730" s="140"/>
      <c r="E1730" s="141">
        <v>5.4</v>
      </c>
      <c r="F1730" s="136"/>
      <c r="G1730" s="136"/>
      <c r="H1730" s="138"/>
      <c r="I1730" s="138"/>
      <c r="J1730" s="138"/>
      <c r="K1730" s="138"/>
      <c r="L1730" s="138"/>
    </row>
    <row r="1731" spans="1:12" outlineLevel="1" x14ac:dyDescent="0.2">
      <c r="A1731" s="132"/>
      <c r="B1731" s="133"/>
      <c r="C1731" s="139" t="s">
        <v>408</v>
      </c>
      <c r="D1731" s="140"/>
      <c r="E1731" s="141"/>
      <c r="F1731" s="136"/>
      <c r="G1731" s="136"/>
      <c r="H1731" s="138"/>
      <c r="I1731" s="138"/>
      <c r="J1731" s="138"/>
      <c r="K1731" s="138"/>
      <c r="L1731" s="138"/>
    </row>
    <row r="1732" spans="1:12" outlineLevel="1" x14ac:dyDescent="0.2">
      <c r="A1732" s="132"/>
      <c r="B1732" s="133"/>
      <c r="C1732" s="139" t="s">
        <v>255</v>
      </c>
      <c r="D1732" s="140"/>
      <c r="E1732" s="141"/>
      <c r="F1732" s="136"/>
      <c r="G1732" s="136"/>
      <c r="H1732" s="138"/>
      <c r="I1732" s="138"/>
      <c r="J1732" s="138"/>
      <c r="K1732" s="138"/>
      <c r="L1732" s="138"/>
    </row>
    <row r="1733" spans="1:12" ht="22.5" outlineLevel="1" x14ac:dyDescent="0.2">
      <c r="A1733" s="132"/>
      <c r="B1733" s="133"/>
      <c r="C1733" s="139" t="s">
        <v>992</v>
      </c>
      <c r="D1733" s="140"/>
      <c r="E1733" s="141">
        <v>205.7</v>
      </c>
      <c r="F1733" s="136"/>
      <c r="G1733" s="136"/>
      <c r="H1733" s="138"/>
      <c r="I1733" s="138"/>
      <c r="J1733" s="138"/>
      <c r="K1733" s="138"/>
      <c r="L1733" s="138"/>
    </row>
    <row r="1734" spans="1:12" outlineLevel="1" x14ac:dyDescent="0.2">
      <c r="A1734" s="132"/>
      <c r="B1734" s="133"/>
      <c r="C1734" s="139" t="s">
        <v>409</v>
      </c>
      <c r="D1734" s="140"/>
      <c r="E1734" s="141"/>
      <c r="F1734" s="136"/>
      <c r="G1734" s="136"/>
      <c r="H1734" s="138"/>
      <c r="I1734" s="138"/>
      <c r="J1734" s="138"/>
      <c r="K1734" s="138"/>
      <c r="L1734" s="138"/>
    </row>
    <row r="1735" spans="1:12" outlineLevel="1" x14ac:dyDescent="0.2">
      <c r="A1735" s="132"/>
      <c r="B1735" s="133"/>
      <c r="C1735" s="139" t="s">
        <v>993</v>
      </c>
      <c r="D1735" s="140"/>
      <c r="E1735" s="141">
        <v>57.84</v>
      </c>
      <c r="F1735" s="136"/>
      <c r="G1735" s="136"/>
      <c r="H1735" s="138"/>
      <c r="I1735" s="138"/>
      <c r="J1735" s="138"/>
      <c r="K1735" s="138"/>
      <c r="L1735" s="138"/>
    </row>
    <row r="1736" spans="1:12" outlineLevel="1" x14ac:dyDescent="0.2">
      <c r="A1736" s="132"/>
      <c r="B1736" s="133"/>
      <c r="C1736" s="139" t="s">
        <v>463</v>
      </c>
      <c r="D1736" s="140"/>
      <c r="E1736" s="141"/>
      <c r="F1736" s="136"/>
      <c r="G1736" s="136"/>
      <c r="H1736" s="138"/>
      <c r="I1736" s="138"/>
      <c r="J1736" s="138"/>
      <c r="K1736" s="138"/>
      <c r="L1736" s="138"/>
    </row>
    <row r="1737" spans="1:12" ht="22.5" outlineLevel="1" x14ac:dyDescent="0.2">
      <c r="A1737" s="132"/>
      <c r="B1737" s="133"/>
      <c r="C1737" s="139" t="s">
        <v>994</v>
      </c>
      <c r="D1737" s="140"/>
      <c r="E1737" s="141">
        <v>227.5</v>
      </c>
      <c r="F1737" s="136"/>
      <c r="G1737" s="136"/>
      <c r="H1737" s="138"/>
      <c r="I1737" s="138"/>
      <c r="J1737" s="138"/>
      <c r="K1737" s="138"/>
      <c r="L1737" s="138"/>
    </row>
    <row r="1738" spans="1:12" outlineLevel="1" x14ac:dyDescent="0.2">
      <c r="A1738" s="132"/>
      <c r="B1738" s="133"/>
      <c r="C1738" s="139" t="s">
        <v>284</v>
      </c>
      <c r="D1738" s="140"/>
      <c r="E1738" s="141"/>
      <c r="F1738" s="136"/>
      <c r="G1738" s="136"/>
      <c r="H1738" s="138"/>
      <c r="I1738" s="138"/>
      <c r="J1738" s="138"/>
      <c r="K1738" s="138"/>
      <c r="L1738" s="138"/>
    </row>
    <row r="1739" spans="1:12" outlineLevel="1" x14ac:dyDescent="0.2">
      <c r="A1739" s="132"/>
      <c r="B1739" s="133"/>
      <c r="C1739" s="139" t="s">
        <v>948</v>
      </c>
      <c r="D1739" s="140"/>
      <c r="E1739" s="141"/>
      <c r="F1739" s="136"/>
      <c r="G1739" s="136"/>
      <c r="H1739" s="138"/>
      <c r="I1739" s="138"/>
      <c r="J1739" s="138"/>
      <c r="K1739" s="138"/>
      <c r="L1739" s="138"/>
    </row>
    <row r="1740" spans="1:12" ht="22.5" outlineLevel="1" x14ac:dyDescent="0.2">
      <c r="A1740" s="132"/>
      <c r="B1740" s="133"/>
      <c r="C1740" s="139" t="s">
        <v>995</v>
      </c>
      <c r="D1740" s="140"/>
      <c r="E1740" s="141">
        <v>243.9</v>
      </c>
      <c r="F1740" s="136"/>
      <c r="G1740" s="136"/>
      <c r="H1740" s="138"/>
      <c r="I1740" s="138"/>
      <c r="J1740" s="138"/>
      <c r="K1740" s="138"/>
      <c r="L1740" s="138"/>
    </row>
    <row r="1741" spans="1:12" ht="33.75" outlineLevel="1" x14ac:dyDescent="0.2">
      <c r="A1741" s="132"/>
      <c r="B1741" s="133"/>
      <c r="C1741" s="139" t="s">
        <v>996</v>
      </c>
      <c r="D1741" s="140"/>
      <c r="E1741" s="141">
        <v>257.5</v>
      </c>
      <c r="F1741" s="136"/>
      <c r="G1741" s="136"/>
      <c r="H1741" s="138"/>
      <c r="I1741" s="138"/>
      <c r="J1741" s="138"/>
      <c r="K1741" s="138"/>
      <c r="L1741" s="138"/>
    </row>
    <row r="1742" spans="1:12" outlineLevel="1" x14ac:dyDescent="0.2">
      <c r="A1742" s="132">
        <v>162</v>
      </c>
      <c r="B1742" s="133" t="s">
        <v>1240</v>
      </c>
      <c r="C1742" s="134" t="s">
        <v>1241</v>
      </c>
      <c r="D1742" s="135" t="s">
        <v>383</v>
      </c>
      <c r="E1742" s="136">
        <v>326.61</v>
      </c>
      <c r="F1742" s="1202"/>
      <c r="G1742" s="136">
        <f>ROUND(E1742*F1742,2)</f>
        <v>0</v>
      </c>
      <c r="H1742" s="138"/>
      <c r="I1742" s="138"/>
      <c r="J1742" s="138"/>
      <c r="K1742" s="138"/>
      <c r="L1742" s="138"/>
    </row>
    <row r="1743" spans="1:12" outlineLevel="1" x14ac:dyDescent="0.2">
      <c r="A1743" s="132"/>
      <c r="B1743" s="133"/>
      <c r="C1743" s="139" t="s">
        <v>1203</v>
      </c>
      <c r="D1743" s="140"/>
      <c r="E1743" s="141"/>
      <c r="F1743" s="136"/>
      <c r="G1743" s="136"/>
      <c r="H1743" s="138"/>
      <c r="I1743" s="138"/>
      <c r="J1743" s="138"/>
      <c r="K1743" s="138"/>
      <c r="L1743" s="138"/>
    </row>
    <row r="1744" spans="1:12" outlineLevel="1" x14ac:dyDescent="0.2">
      <c r="A1744" s="132"/>
      <c r="B1744" s="133"/>
      <c r="C1744" s="139" t="s">
        <v>933</v>
      </c>
      <c r="D1744" s="140"/>
      <c r="E1744" s="141"/>
      <c r="F1744" s="136"/>
      <c r="G1744" s="136"/>
      <c r="H1744" s="138"/>
      <c r="I1744" s="138"/>
      <c r="J1744" s="138"/>
      <c r="K1744" s="138"/>
      <c r="L1744" s="138"/>
    </row>
    <row r="1745" spans="1:12" outlineLevel="1" x14ac:dyDescent="0.2">
      <c r="A1745" s="132"/>
      <c r="B1745" s="133"/>
      <c r="C1745" s="139" t="s">
        <v>414</v>
      </c>
      <c r="D1745" s="140"/>
      <c r="E1745" s="141"/>
      <c r="F1745" s="136"/>
      <c r="G1745" s="136"/>
      <c r="H1745" s="138"/>
      <c r="I1745" s="138"/>
      <c r="J1745" s="138"/>
      <c r="K1745" s="138"/>
      <c r="L1745" s="138"/>
    </row>
    <row r="1746" spans="1:12" outlineLevel="1" x14ac:dyDescent="0.2">
      <c r="A1746" s="132"/>
      <c r="B1746" s="133"/>
      <c r="C1746" s="139" t="s">
        <v>255</v>
      </c>
      <c r="D1746" s="140"/>
      <c r="E1746" s="141"/>
      <c r="F1746" s="136"/>
      <c r="G1746" s="136"/>
      <c r="H1746" s="138"/>
      <c r="I1746" s="138"/>
      <c r="J1746" s="138"/>
      <c r="K1746" s="138"/>
      <c r="L1746" s="138"/>
    </row>
    <row r="1747" spans="1:12" outlineLevel="1" x14ac:dyDescent="0.2">
      <c r="A1747" s="132"/>
      <c r="B1747" s="133"/>
      <c r="C1747" s="139" t="s">
        <v>1242</v>
      </c>
      <c r="D1747" s="140"/>
      <c r="E1747" s="141">
        <v>29.35</v>
      </c>
      <c r="F1747" s="136"/>
      <c r="G1747" s="136"/>
      <c r="H1747" s="138"/>
      <c r="I1747" s="138"/>
      <c r="J1747" s="138"/>
      <c r="K1747" s="138"/>
      <c r="L1747" s="138"/>
    </row>
    <row r="1748" spans="1:12" outlineLevel="1" x14ac:dyDescent="0.2">
      <c r="A1748" s="132"/>
      <c r="B1748" s="133"/>
      <c r="C1748" s="139" t="s">
        <v>409</v>
      </c>
      <c r="D1748" s="140"/>
      <c r="E1748" s="141"/>
      <c r="F1748" s="136"/>
      <c r="G1748" s="136"/>
      <c r="H1748" s="138"/>
      <c r="I1748" s="138"/>
      <c r="J1748" s="138"/>
      <c r="K1748" s="138"/>
      <c r="L1748" s="138"/>
    </row>
    <row r="1749" spans="1:12" outlineLevel="1" x14ac:dyDescent="0.2">
      <c r="A1749" s="132"/>
      <c r="B1749" s="133"/>
      <c r="C1749" s="139" t="s">
        <v>1243</v>
      </c>
      <c r="D1749" s="140"/>
      <c r="E1749" s="141">
        <v>6.11</v>
      </c>
      <c r="F1749" s="136"/>
      <c r="G1749" s="136"/>
      <c r="H1749" s="138"/>
      <c r="I1749" s="138"/>
      <c r="J1749" s="138"/>
      <c r="K1749" s="138"/>
      <c r="L1749" s="138"/>
    </row>
    <row r="1750" spans="1:12" outlineLevel="1" x14ac:dyDescent="0.2">
      <c r="A1750" s="132"/>
      <c r="B1750" s="133"/>
      <c r="C1750" s="139" t="s">
        <v>938</v>
      </c>
      <c r="D1750" s="140"/>
      <c r="E1750" s="141"/>
      <c r="F1750" s="136"/>
      <c r="G1750" s="136"/>
      <c r="H1750" s="138"/>
      <c r="I1750" s="138"/>
      <c r="J1750" s="138"/>
      <c r="K1750" s="138"/>
      <c r="L1750" s="138"/>
    </row>
    <row r="1751" spans="1:12" outlineLevel="1" x14ac:dyDescent="0.2">
      <c r="A1751" s="132"/>
      <c r="B1751" s="133"/>
      <c r="C1751" s="139" t="s">
        <v>1244</v>
      </c>
      <c r="D1751" s="140"/>
      <c r="E1751" s="141">
        <v>2</v>
      </c>
      <c r="F1751" s="136"/>
      <c r="G1751" s="136"/>
      <c r="H1751" s="138"/>
      <c r="I1751" s="138"/>
      <c r="J1751" s="138"/>
      <c r="K1751" s="138"/>
      <c r="L1751" s="138"/>
    </row>
    <row r="1752" spans="1:12" outlineLevel="1" x14ac:dyDescent="0.2">
      <c r="A1752" s="132"/>
      <c r="B1752" s="133"/>
      <c r="C1752" s="139" t="s">
        <v>424</v>
      </c>
      <c r="D1752" s="140"/>
      <c r="E1752" s="141"/>
      <c r="F1752" s="136"/>
      <c r="G1752" s="136"/>
      <c r="H1752" s="138"/>
      <c r="I1752" s="138"/>
      <c r="J1752" s="138"/>
      <c r="K1752" s="138"/>
      <c r="L1752" s="138"/>
    </row>
    <row r="1753" spans="1:12" outlineLevel="1" x14ac:dyDescent="0.2">
      <c r="A1753" s="132"/>
      <c r="B1753" s="133"/>
      <c r="C1753" s="139" t="s">
        <v>255</v>
      </c>
      <c r="D1753" s="140"/>
      <c r="E1753" s="141"/>
      <c r="F1753" s="136"/>
      <c r="G1753" s="136"/>
      <c r="H1753" s="138"/>
      <c r="I1753" s="138"/>
      <c r="J1753" s="138"/>
      <c r="K1753" s="138"/>
      <c r="L1753" s="138"/>
    </row>
    <row r="1754" spans="1:12" outlineLevel="1" x14ac:dyDescent="0.2">
      <c r="A1754" s="132"/>
      <c r="B1754" s="133"/>
      <c r="C1754" s="139" t="s">
        <v>1245</v>
      </c>
      <c r="D1754" s="140"/>
      <c r="E1754" s="141">
        <v>53.2</v>
      </c>
      <c r="F1754" s="136"/>
      <c r="G1754" s="136"/>
      <c r="H1754" s="138"/>
      <c r="I1754" s="138"/>
      <c r="J1754" s="138"/>
      <c r="K1754" s="138"/>
      <c r="L1754" s="138"/>
    </row>
    <row r="1755" spans="1:12" outlineLevel="1" x14ac:dyDescent="0.2">
      <c r="A1755" s="132"/>
      <c r="B1755" s="133"/>
      <c r="C1755" s="139" t="s">
        <v>409</v>
      </c>
      <c r="D1755" s="140"/>
      <c r="E1755" s="141"/>
      <c r="F1755" s="136"/>
      <c r="G1755" s="136"/>
      <c r="H1755" s="138"/>
      <c r="I1755" s="138"/>
      <c r="J1755" s="138"/>
      <c r="K1755" s="138"/>
      <c r="L1755" s="138"/>
    </row>
    <row r="1756" spans="1:12" outlineLevel="1" x14ac:dyDescent="0.2">
      <c r="A1756" s="132"/>
      <c r="B1756" s="133"/>
      <c r="C1756" s="139" t="s">
        <v>1246</v>
      </c>
      <c r="D1756" s="140"/>
      <c r="E1756" s="141">
        <v>15.95</v>
      </c>
      <c r="F1756" s="136"/>
      <c r="G1756" s="136"/>
      <c r="H1756" s="138"/>
      <c r="I1756" s="138"/>
      <c r="J1756" s="138"/>
      <c r="K1756" s="138"/>
      <c r="L1756" s="138"/>
    </row>
    <row r="1757" spans="1:12" outlineLevel="1" x14ac:dyDescent="0.2">
      <c r="A1757" s="132"/>
      <c r="B1757" s="133"/>
      <c r="C1757" s="139" t="s">
        <v>938</v>
      </c>
      <c r="D1757" s="140"/>
      <c r="E1757" s="141"/>
      <c r="F1757" s="136"/>
      <c r="G1757" s="136"/>
      <c r="H1757" s="138"/>
      <c r="I1757" s="138"/>
      <c r="J1757" s="138"/>
      <c r="K1757" s="138"/>
      <c r="L1757" s="138"/>
    </row>
    <row r="1758" spans="1:12" outlineLevel="1" x14ac:dyDescent="0.2">
      <c r="A1758" s="132"/>
      <c r="B1758" s="133"/>
      <c r="C1758" s="139" t="s">
        <v>1244</v>
      </c>
      <c r="D1758" s="140"/>
      <c r="E1758" s="141">
        <v>2</v>
      </c>
      <c r="F1758" s="136"/>
      <c r="G1758" s="136"/>
      <c r="H1758" s="138"/>
      <c r="I1758" s="138"/>
      <c r="J1758" s="138"/>
      <c r="K1758" s="138"/>
      <c r="L1758" s="138"/>
    </row>
    <row r="1759" spans="1:12" outlineLevel="1" x14ac:dyDescent="0.2">
      <c r="A1759" s="132"/>
      <c r="B1759" s="133"/>
      <c r="C1759" s="139" t="s">
        <v>408</v>
      </c>
      <c r="D1759" s="140"/>
      <c r="E1759" s="141"/>
      <c r="F1759" s="136"/>
      <c r="G1759" s="136"/>
      <c r="H1759" s="138"/>
      <c r="I1759" s="138"/>
      <c r="J1759" s="138"/>
      <c r="K1759" s="138"/>
      <c r="L1759" s="138"/>
    </row>
    <row r="1760" spans="1:12" outlineLevel="1" x14ac:dyDescent="0.2">
      <c r="A1760" s="132"/>
      <c r="B1760" s="133"/>
      <c r="C1760" s="139" t="s">
        <v>255</v>
      </c>
      <c r="D1760" s="140"/>
      <c r="E1760" s="141"/>
      <c r="F1760" s="136"/>
      <c r="G1760" s="136"/>
      <c r="H1760" s="138"/>
      <c r="I1760" s="138"/>
      <c r="J1760" s="138"/>
      <c r="K1760" s="138"/>
      <c r="L1760" s="138"/>
    </row>
    <row r="1761" spans="1:12" outlineLevel="1" x14ac:dyDescent="0.2">
      <c r="A1761" s="132"/>
      <c r="B1761" s="133"/>
      <c r="C1761" s="139" t="s">
        <v>1247</v>
      </c>
      <c r="D1761" s="140"/>
      <c r="E1761" s="141">
        <v>54.55</v>
      </c>
      <c r="F1761" s="136"/>
      <c r="G1761" s="136"/>
      <c r="H1761" s="138"/>
      <c r="I1761" s="138"/>
      <c r="J1761" s="138"/>
      <c r="K1761" s="138"/>
      <c r="L1761" s="138"/>
    </row>
    <row r="1762" spans="1:12" outlineLevel="1" x14ac:dyDescent="0.2">
      <c r="A1762" s="132"/>
      <c r="B1762" s="133"/>
      <c r="C1762" s="139" t="s">
        <v>409</v>
      </c>
      <c r="D1762" s="140"/>
      <c r="E1762" s="141"/>
      <c r="F1762" s="136"/>
      <c r="G1762" s="136"/>
      <c r="H1762" s="138"/>
      <c r="I1762" s="138"/>
      <c r="J1762" s="138"/>
      <c r="K1762" s="138"/>
      <c r="L1762" s="138"/>
    </row>
    <row r="1763" spans="1:12" outlineLevel="1" x14ac:dyDescent="0.2">
      <c r="A1763" s="132"/>
      <c r="B1763" s="133"/>
      <c r="C1763" s="139" t="s">
        <v>1248</v>
      </c>
      <c r="D1763" s="140"/>
      <c r="E1763" s="141">
        <v>15.95</v>
      </c>
      <c r="F1763" s="136"/>
      <c r="G1763" s="136"/>
      <c r="H1763" s="138"/>
      <c r="I1763" s="138"/>
      <c r="J1763" s="138"/>
      <c r="K1763" s="138"/>
      <c r="L1763" s="138"/>
    </row>
    <row r="1764" spans="1:12" outlineLevel="1" x14ac:dyDescent="0.2">
      <c r="A1764" s="132"/>
      <c r="B1764" s="133"/>
      <c r="C1764" s="139" t="s">
        <v>463</v>
      </c>
      <c r="D1764" s="140"/>
      <c r="E1764" s="141"/>
      <c r="F1764" s="136"/>
      <c r="G1764" s="136"/>
      <c r="H1764" s="138"/>
      <c r="I1764" s="138"/>
      <c r="J1764" s="138"/>
      <c r="K1764" s="138"/>
      <c r="L1764" s="138"/>
    </row>
    <row r="1765" spans="1:12" outlineLevel="1" x14ac:dyDescent="0.2">
      <c r="A1765" s="132"/>
      <c r="B1765" s="133"/>
      <c r="C1765" s="139" t="s">
        <v>1249</v>
      </c>
      <c r="D1765" s="140"/>
      <c r="E1765" s="141">
        <v>55.95</v>
      </c>
      <c r="F1765" s="136"/>
      <c r="G1765" s="136"/>
      <c r="H1765" s="138"/>
      <c r="I1765" s="138"/>
      <c r="J1765" s="138"/>
      <c r="K1765" s="138"/>
      <c r="L1765" s="138"/>
    </row>
    <row r="1766" spans="1:12" outlineLevel="1" x14ac:dyDescent="0.2">
      <c r="A1766" s="132"/>
      <c r="B1766" s="133"/>
      <c r="C1766" s="139" t="s">
        <v>284</v>
      </c>
      <c r="D1766" s="140"/>
      <c r="E1766" s="141"/>
      <c r="F1766" s="136"/>
      <c r="G1766" s="136"/>
      <c r="H1766" s="138"/>
      <c r="I1766" s="138"/>
      <c r="J1766" s="138"/>
      <c r="K1766" s="138"/>
      <c r="L1766" s="138"/>
    </row>
    <row r="1767" spans="1:12" outlineLevel="1" x14ac:dyDescent="0.2">
      <c r="A1767" s="132"/>
      <c r="B1767" s="133"/>
      <c r="C1767" s="139" t="s">
        <v>948</v>
      </c>
      <c r="D1767" s="140"/>
      <c r="E1767" s="141"/>
      <c r="F1767" s="136"/>
      <c r="G1767" s="136"/>
      <c r="H1767" s="138"/>
      <c r="I1767" s="138"/>
      <c r="J1767" s="138"/>
      <c r="K1767" s="138"/>
      <c r="L1767" s="138"/>
    </row>
    <row r="1768" spans="1:12" outlineLevel="1" x14ac:dyDescent="0.2">
      <c r="A1768" s="132"/>
      <c r="B1768" s="133"/>
      <c r="C1768" s="139" t="s">
        <v>1250</v>
      </c>
      <c r="D1768" s="140"/>
      <c r="E1768" s="141">
        <v>43.2</v>
      </c>
      <c r="F1768" s="136"/>
      <c r="G1768" s="136"/>
      <c r="H1768" s="138"/>
      <c r="I1768" s="138"/>
      <c r="J1768" s="138"/>
      <c r="K1768" s="138"/>
      <c r="L1768" s="138"/>
    </row>
    <row r="1769" spans="1:12" ht="22.5" outlineLevel="1" x14ac:dyDescent="0.2">
      <c r="A1769" s="132"/>
      <c r="B1769" s="133"/>
      <c r="C1769" s="139" t="s">
        <v>1251</v>
      </c>
      <c r="D1769" s="140"/>
      <c r="E1769" s="141">
        <v>48.35</v>
      </c>
      <c r="F1769" s="136"/>
      <c r="G1769" s="136"/>
      <c r="H1769" s="138"/>
      <c r="I1769" s="138"/>
      <c r="J1769" s="138"/>
      <c r="K1769" s="138"/>
      <c r="L1769" s="138"/>
    </row>
    <row r="1770" spans="1:12" outlineLevel="1" x14ac:dyDescent="0.2">
      <c r="A1770" s="132">
        <v>163</v>
      </c>
      <c r="B1770" s="133" t="s">
        <v>1252</v>
      </c>
      <c r="C1770" s="134" t="s">
        <v>1253</v>
      </c>
      <c r="D1770" s="135" t="s">
        <v>383</v>
      </c>
      <c r="E1770" s="136">
        <v>27.8</v>
      </c>
      <c r="F1770" s="1202"/>
      <c r="G1770" s="136">
        <f>ROUND(E1770*F1770,2)</f>
        <v>0</v>
      </c>
      <c r="H1770" s="138"/>
      <c r="I1770" s="138"/>
      <c r="J1770" s="138"/>
      <c r="K1770" s="138"/>
      <c r="L1770" s="138"/>
    </row>
    <row r="1771" spans="1:12" outlineLevel="1" x14ac:dyDescent="0.2">
      <c r="A1771" s="132"/>
      <c r="B1771" s="133"/>
      <c r="C1771" s="139" t="s">
        <v>1203</v>
      </c>
      <c r="D1771" s="140"/>
      <c r="E1771" s="141"/>
      <c r="F1771" s="136"/>
      <c r="G1771" s="136"/>
      <c r="H1771" s="138"/>
      <c r="I1771" s="138"/>
      <c r="J1771" s="138"/>
      <c r="K1771" s="138"/>
      <c r="L1771" s="138"/>
    </row>
    <row r="1772" spans="1:12" outlineLevel="1" x14ac:dyDescent="0.2">
      <c r="A1772" s="132"/>
      <c r="B1772" s="133"/>
      <c r="C1772" s="139" t="s">
        <v>1254</v>
      </c>
      <c r="D1772" s="140"/>
      <c r="E1772" s="141">
        <v>27.8</v>
      </c>
      <c r="F1772" s="136"/>
      <c r="G1772" s="136"/>
      <c r="H1772" s="138"/>
      <c r="I1772" s="138"/>
      <c r="J1772" s="138"/>
      <c r="K1772" s="138"/>
      <c r="L1772" s="138"/>
    </row>
    <row r="1773" spans="1:12" ht="22.5" outlineLevel="1" x14ac:dyDescent="0.2">
      <c r="A1773" s="132">
        <v>164</v>
      </c>
      <c r="B1773" s="133" t="s">
        <v>1255</v>
      </c>
      <c r="C1773" s="134" t="s">
        <v>1256</v>
      </c>
      <c r="D1773" s="135" t="s">
        <v>261</v>
      </c>
      <c r="E1773" s="136">
        <v>213.15299999999999</v>
      </c>
      <c r="F1773" s="1202"/>
      <c r="G1773" s="136">
        <f>ROUND(E1773*F1773,2)</f>
        <v>0</v>
      </c>
      <c r="H1773" s="138"/>
      <c r="I1773" s="138"/>
      <c r="J1773" s="138"/>
      <c r="K1773" s="138"/>
      <c r="L1773" s="138"/>
    </row>
    <row r="1774" spans="1:12" outlineLevel="1" x14ac:dyDescent="0.2">
      <c r="A1774" s="132"/>
      <c r="B1774" s="133"/>
      <c r="C1774" s="139" t="s">
        <v>1203</v>
      </c>
      <c r="D1774" s="140"/>
      <c r="E1774" s="141"/>
      <c r="F1774" s="136"/>
      <c r="G1774" s="136"/>
      <c r="H1774" s="138"/>
      <c r="I1774" s="138"/>
      <c r="J1774" s="138"/>
      <c r="K1774" s="138"/>
      <c r="L1774" s="138"/>
    </row>
    <row r="1775" spans="1:12" outlineLevel="1" x14ac:dyDescent="0.2">
      <c r="A1775" s="132"/>
      <c r="B1775" s="133"/>
      <c r="C1775" s="139" t="s">
        <v>1165</v>
      </c>
      <c r="D1775" s="140"/>
      <c r="E1775" s="141"/>
      <c r="F1775" s="136"/>
      <c r="G1775" s="136"/>
      <c r="H1775" s="138"/>
      <c r="I1775" s="138"/>
      <c r="J1775" s="138"/>
      <c r="K1775" s="138"/>
      <c r="L1775" s="138"/>
    </row>
    <row r="1776" spans="1:12" outlineLevel="1" x14ac:dyDescent="0.2">
      <c r="A1776" s="132"/>
      <c r="B1776" s="133"/>
      <c r="C1776" s="139" t="s">
        <v>1186</v>
      </c>
      <c r="D1776" s="140"/>
      <c r="E1776" s="141">
        <v>20.937999999999999</v>
      </c>
      <c r="F1776" s="136"/>
      <c r="G1776" s="136"/>
      <c r="H1776" s="138"/>
      <c r="I1776" s="138"/>
      <c r="J1776" s="138"/>
      <c r="K1776" s="138"/>
      <c r="L1776" s="138"/>
    </row>
    <row r="1777" spans="1:12" outlineLevel="1" x14ac:dyDescent="0.2">
      <c r="A1777" s="132"/>
      <c r="B1777" s="133"/>
      <c r="C1777" s="139" t="s">
        <v>1187</v>
      </c>
      <c r="D1777" s="140"/>
      <c r="E1777" s="141">
        <v>19.608000000000001</v>
      </c>
      <c r="F1777" s="136"/>
      <c r="G1777" s="136"/>
      <c r="H1777" s="138"/>
      <c r="I1777" s="138"/>
      <c r="J1777" s="138"/>
      <c r="K1777" s="138"/>
      <c r="L1777" s="138"/>
    </row>
    <row r="1778" spans="1:12" outlineLevel="1" x14ac:dyDescent="0.2">
      <c r="A1778" s="132"/>
      <c r="B1778" s="133"/>
      <c r="C1778" s="139" t="s">
        <v>1188</v>
      </c>
      <c r="D1778" s="140"/>
      <c r="E1778" s="141">
        <v>61.32</v>
      </c>
      <c r="F1778" s="136"/>
      <c r="G1778" s="136"/>
      <c r="H1778" s="138"/>
      <c r="I1778" s="138"/>
      <c r="J1778" s="138"/>
      <c r="K1778" s="138"/>
      <c r="L1778" s="138"/>
    </row>
    <row r="1779" spans="1:12" outlineLevel="1" x14ac:dyDescent="0.2">
      <c r="A1779" s="132"/>
      <c r="B1779" s="133"/>
      <c r="C1779" s="139" t="s">
        <v>1189</v>
      </c>
      <c r="D1779" s="140"/>
      <c r="E1779" s="141">
        <v>50.1678</v>
      </c>
      <c r="F1779" s="136"/>
      <c r="G1779" s="136"/>
      <c r="H1779" s="138"/>
      <c r="I1779" s="138"/>
      <c r="J1779" s="138"/>
      <c r="K1779" s="138"/>
      <c r="L1779" s="138"/>
    </row>
    <row r="1780" spans="1:12" outlineLevel="1" x14ac:dyDescent="0.2">
      <c r="A1780" s="132"/>
      <c r="B1780" s="133"/>
      <c r="C1780" s="139" t="s">
        <v>1190</v>
      </c>
      <c r="D1780" s="140"/>
      <c r="E1780" s="141">
        <v>20.953199999999999</v>
      </c>
      <c r="F1780" s="136"/>
      <c r="G1780" s="136"/>
      <c r="H1780" s="138"/>
      <c r="I1780" s="138"/>
      <c r="J1780" s="138"/>
      <c r="K1780" s="138"/>
      <c r="L1780" s="138"/>
    </row>
    <row r="1781" spans="1:12" outlineLevel="1" x14ac:dyDescent="0.2">
      <c r="A1781" s="132"/>
      <c r="B1781" s="133"/>
      <c r="C1781" s="139" t="s">
        <v>1192</v>
      </c>
      <c r="D1781" s="140"/>
      <c r="E1781" s="141">
        <v>40.165999999999997</v>
      </c>
      <c r="F1781" s="136"/>
      <c r="G1781" s="136"/>
      <c r="H1781" s="138"/>
      <c r="I1781" s="138"/>
      <c r="J1781" s="138"/>
      <c r="K1781" s="138"/>
      <c r="L1781" s="138"/>
    </row>
    <row r="1782" spans="1:12" ht="22.5" outlineLevel="1" x14ac:dyDescent="0.2">
      <c r="A1782" s="132">
        <v>165</v>
      </c>
      <c r="B1782" s="133" t="s">
        <v>1257</v>
      </c>
      <c r="C1782" s="134" t="s">
        <v>1258</v>
      </c>
      <c r="D1782" s="135" t="s">
        <v>261</v>
      </c>
      <c r="E1782" s="136">
        <v>69.7</v>
      </c>
      <c r="F1782" s="1202"/>
      <c r="G1782" s="136">
        <f>ROUND(E1782*F1782,2)</f>
        <v>0</v>
      </c>
      <c r="H1782" s="138"/>
      <c r="I1782" s="138"/>
      <c r="J1782" s="138"/>
      <c r="K1782" s="138"/>
      <c r="L1782" s="138"/>
    </row>
    <row r="1783" spans="1:12" outlineLevel="1" x14ac:dyDescent="0.2">
      <c r="A1783" s="132"/>
      <c r="B1783" s="133"/>
      <c r="C1783" s="139" t="s">
        <v>1203</v>
      </c>
      <c r="D1783" s="140"/>
      <c r="E1783" s="141"/>
      <c r="F1783" s="136"/>
      <c r="G1783" s="136"/>
      <c r="H1783" s="138"/>
      <c r="I1783" s="138"/>
      <c r="J1783" s="138"/>
      <c r="K1783" s="138"/>
      <c r="L1783" s="138"/>
    </row>
    <row r="1784" spans="1:12" outlineLevel="1" x14ac:dyDescent="0.2">
      <c r="A1784" s="132"/>
      <c r="B1784" s="133"/>
      <c r="C1784" s="139" t="s">
        <v>1165</v>
      </c>
      <c r="D1784" s="140"/>
      <c r="E1784" s="141"/>
      <c r="F1784" s="136"/>
      <c r="G1784" s="136"/>
      <c r="H1784" s="138"/>
      <c r="I1784" s="138"/>
      <c r="J1784" s="138"/>
      <c r="K1784" s="138"/>
      <c r="L1784" s="138"/>
    </row>
    <row r="1785" spans="1:12" ht="33.75" outlineLevel="1" x14ac:dyDescent="0.2">
      <c r="A1785" s="132"/>
      <c r="B1785" s="133"/>
      <c r="C1785" s="139" t="s">
        <v>1259</v>
      </c>
      <c r="D1785" s="140"/>
      <c r="E1785" s="141">
        <v>69.7</v>
      </c>
      <c r="F1785" s="136"/>
      <c r="G1785" s="136"/>
      <c r="H1785" s="138"/>
      <c r="I1785" s="138"/>
      <c r="J1785" s="138"/>
      <c r="K1785" s="138"/>
      <c r="L1785" s="138"/>
    </row>
    <row r="1786" spans="1:12" ht="22.5" outlineLevel="1" x14ac:dyDescent="0.2">
      <c r="A1786" s="132">
        <v>166</v>
      </c>
      <c r="B1786" s="133" t="s">
        <v>1260</v>
      </c>
      <c r="C1786" s="134" t="s">
        <v>1261</v>
      </c>
      <c r="D1786" s="135" t="s">
        <v>261</v>
      </c>
      <c r="E1786" s="136">
        <v>25.155999999999999</v>
      </c>
      <c r="F1786" s="1202"/>
      <c r="G1786" s="136">
        <f>ROUND(E1786*F1786,2)</f>
        <v>0</v>
      </c>
      <c r="H1786" s="138"/>
      <c r="I1786" s="138"/>
      <c r="J1786" s="138"/>
      <c r="K1786" s="138"/>
      <c r="L1786" s="138"/>
    </row>
    <row r="1787" spans="1:12" outlineLevel="1" x14ac:dyDescent="0.2">
      <c r="A1787" s="132"/>
      <c r="B1787" s="133"/>
      <c r="C1787" s="139" t="s">
        <v>1262</v>
      </c>
      <c r="D1787" s="140"/>
      <c r="E1787" s="141"/>
      <c r="F1787" s="136"/>
      <c r="G1787" s="136"/>
      <c r="H1787" s="138"/>
      <c r="I1787" s="138"/>
      <c r="J1787" s="138"/>
      <c r="K1787" s="138"/>
      <c r="L1787" s="138"/>
    </row>
    <row r="1788" spans="1:12" outlineLevel="1" x14ac:dyDescent="0.2">
      <c r="A1788" s="132"/>
      <c r="B1788" s="133"/>
      <c r="C1788" s="139" t="s">
        <v>1263</v>
      </c>
      <c r="D1788" s="140"/>
      <c r="E1788" s="141">
        <v>25.155999999999999</v>
      </c>
      <c r="F1788" s="136"/>
      <c r="G1788" s="136"/>
      <c r="H1788" s="138"/>
      <c r="I1788" s="138"/>
      <c r="J1788" s="138"/>
      <c r="K1788" s="138"/>
      <c r="L1788" s="138"/>
    </row>
    <row r="1789" spans="1:12" outlineLevel="1" x14ac:dyDescent="0.2">
      <c r="A1789" s="132">
        <v>167</v>
      </c>
      <c r="B1789" s="133" t="s">
        <v>1264</v>
      </c>
      <c r="C1789" s="134" t="s">
        <v>1265</v>
      </c>
      <c r="D1789" s="135" t="s">
        <v>183</v>
      </c>
      <c r="E1789" s="136">
        <v>2.2999999999999998</v>
      </c>
      <c r="F1789" s="1202"/>
      <c r="G1789" s="136">
        <f>ROUND(E1789*F1789,2)</f>
        <v>0</v>
      </c>
      <c r="H1789" s="138"/>
      <c r="I1789" s="138"/>
      <c r="J1789" s="138"/>
      <c r="K1789" s="138"/>
      <c r="L1789" s="138"/>
    </row>
    <row r="1790" spans="1:12" outlineLevel="1" x14ac:dyDescent="0.2">
      <c r="A1790" s="132"/>
      <c r="B1790" s="133"/>
      <c r="C1790" s="139" t="s">
        <v>1203</v>
      </c>
      <c r="D1790" s="140"/>
      <c r="E1790" s="141"/>
      <c r="F1790" s="136"/>
      <c r="G1790" s="136"/>
      <c r="H1790" s="138"/>
      <c r="I1790" s="138"/>
      <c r="J1790" s="138"/>
      <c r="K1790" s="138"/>
      <c r="L1790" s="138"/>
    </row>
    <row r="1791" spans="1:12" outlineLevel="1" x14ac:dyDescent="0.2">
      <c r="A1791" s="132"/>
      <c r="B1791" s="133"/>
      <c r="C1791" s="139" t="s">
        <v>1266</v>
      </c>
      <c r="D1791" s="140"/>
      <c r="E1791" s="141">
        <v>2.2999999999999998</v>
      </c>
      <c r="F1791" s="136"/>
      <c r="G1791" s="136"/>
      <c r="H1791" s="138"/>
      <c r="I1791" s="138"/>
      <c r="J1791" s="138"/>
      <c r="K1791" s="138"/>
      <c r="L1791" s="138"/>
    </row>
    <row r="1792" spans="1:12" x14ac:dyDescent="0.2">
      <c r="A1792" s="142" t="s">
        <v>89</v>
      </c>
      <c r="B1792" s="143" t="s">
        <v>1267</v>
      </c>
      <c r="C1792" s="144" t="s">
        <v>1268</v>
      </c>
      <c r="D1792" s="145"/>
      <c r="E1792" s="146"/>
      <c r="F1792" s="146"/>
      <c r="G1792" s="146">
        <f>SUM(G1793:G1927)</f>
        <v>0</v>
      </c>
      <c r="H1792" s="138"/>
    </row>
    <row r="1793" spans="1:12" outlineLevel="1" x14ac:dyDescent="0.2">
      <c r="A1793" s="132">
        <v>168</v>
      </c>
      <c r="B1793" s="133" t="s">
        <v>1269</v>
      </c>
      <c r="C1793" s="134" t="s">
        <v>1270</v>
      </c>
      <c r="D1793" s="135" t="s">
        <v>183</v>
      </c>
      <c r="E1793" s="136">
        <v>2.4239999999999999</v>
      </c>
      <c r="F1793" s="1202"/>
      <c r="G1793" s="136">
        <f>ROUND(E1793*F1793,2)</f>
        <v>0</v>
      </c>
      <c r="H1793" s="138"/>
      <c r="I1793" s="138"/>
      <c r="J1793" s="138"/>
      <c r="K1793" s="138"/>
      <c r="L1793" s="138"/>
    </row>
    <row r="1794" spans="1:12" outlineLevel="1" x14ac:dyDescent="0.2">
      <c r="A1794" s="132"/>
      <c r="B1794" s="133"/>
      <c r="C1794" s="139" t="s">
        <v>285</v>
      </c>
      <c r="D1794" s="140"/>
      <c r="E1794" s="141"/>
      <c r="F1794" s="136"/>
      <c r="G1794" s="136"/>
      <c r="H1794" s="138"/>
      <c r="I1794" s="138"/>
      <c r="J1794" s="138"/>
      <c r="K1794" s="138"/>
      <c r="L1794" s="138"/>
    </row>
    <row r="1795" spans="1:12" outlineLevel="1" x14ac:dyDescent="0.2">
      <c r="A1795" s="132"/>
      <c r="B1795" s="133"/>
      <c r="C1795" s="147" t="s">
        <v>272</v>
      </c>
      <c r="D1795" s="148"/>
      <c r="E1795" s="149"/>
      <c r="F1795" s="136"/>
      <c r="G1795" s="136"/>
      <c r="H1795" s="138"/>
      <c r="I1795" s="138"/>
      <c r="J1795" s="138"/>
      <c r="K1795" s="138"/>
      <c r="L1795" s="138"/>
    </row>
    <row r="1796" spans="1:12" outlineLevel="1" x14ac:dyDescent="0.2">
      <c r="A1796" s="132"/>
      <c r="B1796" s="133"/>
      <c r="C1796" s="150" t="s">
        <v>1271</v>
      </c>
      <c r="D1796" s="148"/>
      <c r="E1796" s="149">
        <v>45.2</v>
      </c>
      <c r="F1796" s="136"/>
      <c r="G1796" s="136"/>
      <c r="H1796" s="138"/>
      <c r="I1796" s="138"/>
      <c r="J1796" s="138"/>
      <c r="K1796" s="138"/>
      <c r="L1796" s="138"/>
    </row>
    <row r="1797" spans="1:12" outlineLevel="1" x14ac:dyDescent="0.2">
      <c r="A1797" s="132"/>
      <c r="B1797" s="133"/>
      <c r="C1797" s="150" t="s">
        <v>1272</v>
      </c>
      <c r="D1797" s="148"/>
      <c r="E1797" s="149">
        <v>35.6</v>
      </c>
      <c r="F1797" s="136"/>
      <c r="G1797" s="136"/>
      <c r="H1797" s="138"/>
      <c r="I1797" s="138"/>
      <c r="J1797" s="138"/>
      <c r="K1797" s="138"/>
      <c r="L1797" s="138"/>
    </row>
    <row r="1798" spans="1:12" outlineLevel="1" x14ac:dyDescent="0.2">
      <c r="A1798" s="132"/>
      <c r="B1798" s="133"/>
      <c r="C1798" s="147" t="s">
        <v>276</v>
      </c>
      <c r="D1798" s="148"/>
      <c r="E1798" s="149"/>
      <c r="F1798" s="136"/>
      <c r="G1798" s="136"/>
      <c r="H1798" s="138"/>
      <c r="I1798" s="138"/>
      <c r="J1798" s="138"/>
      <c r="K1798" s="138"/>
      <c r="L1798" s="138"/>
    </row>
    <row r="1799" spans="1:12" outlineLevel="1" x14ac:dyDescent="0.2">
      <c r="A1799" s="132"/>
      <c r="B1799" s="133"/>
      <c r="C1799" s="139" t="s">
        <v>1273</v>
      </c>
      <c r="D1799" s="140"/>
      <c r="E1799" s="141">
        <v>2.4239999999999999</v>
      </c>
      <c r="F1799" s="136"/>
      <c r="G1799" s="136"/>
      <c r="H1799" s="138"/>
      <c r="I1799" s="138"/>
      <c r="J1799" s="138"/>
      <c r="K1799" s="138"/>
      <c r="L1799" s="138"/>
    </row>
    <row r="1800" spans="1:12" outlineLevel="1" x14ac:dyDescent="0.2">
      <c r="A1800" s="132">
        <v>169</v>
      </c>
      <c r="B1800" s="133" t="s">
        <v>1274</v>
      </c>
      <c r="C1800" s="134" t="s">
        <v>1275</v>
      </c>
      <c r="D1800" s="135" t="s">
        <v>261</v>
      </c>
      <c r="E1800" s="136">
        <v>363.59999999999997</v>
      </c>
      <c r="F1800" s="1202"/>
      <c r="G1800" s="136">
        <f>ROUND(E1800*F1800,2)</f>
        <v>0</v>
      </c>
      <c r="H1800" s="138"/>
      <c r="I1800" s="138"/>
      <c r="J1800" s="138"/>
      <c r="K1800" s="138"/>
      <c r="L1800" s="138"/>
    </row>
    <row r="1801" spans="1:12" outlineLevel="1" x14ac:dyDescent="0.2">
      <c r="A1801" s="132"/>
      <c r="B1801" s="133"/>
      <c r="C1801" s="139" t="s">
        <v>285</v>
      </c>
      <c r="D1801" s="140"/>
      <c r="E1801" s="141"/>
      <c r="F1801" s="136"/>
      <c r="G1801" s="136"/>
      <c r="H1801" s="138"/>
      <c r="I1801" s="138"/>
      <c r="J1801" s="138"/>
      <c r="K1801" s="138"/>
      <c r="L1801" s="138"/>
    </row>
    <row r="1802" spans="1:12" outlineLevel="1" x14ac:dyDescent="0.2">
      <c r="A1802" s="132"/>
      <c r="B1802" s="133"/>
      <c r="C1802" s="139" t="s">
        <v>1276</v>
      </c>
      <c r="D1802" s="140"/>
      <c r="E1802" s="141">
        <v>45.8</v>
      </c>
      <c r="F1802" s="136"/>
      <c r="G1802" s="136"/>
      <c r="H1802" s="138"/>
      <c r="I1802" s="138"/>
      <c r="J1802" s="138"/>
      <c r="K1802" s="138"/>
      <c r="L1802" s="138"/>
    </row>
    <row r="1803" spans="1:12" outlineLevel="1" x14ac:dyDescent="0.2">
      <c r="A1803" s="132"/>
      <c r="B1803" s="133"/>
      <c r="C1803" s="139" t="s">
        <v>1277</v>
      </c>
      <c r="D1803" s="140"/>
      <c r="E1803" s="141">
        <v>54.4</v>
      </c>
      <c r="F1803" s="136"/>
      <c r="G1803" s="136"/>
      <c r="H1803" s="138"/>
      <c r="I1803" s="138"/>
      <c r="J1803" s="138"/>
      <c r="K1803" s="138"/>
      <c r="L1803" s="138"/>
    </row>
    <row r="1804" spans="1:12" outlineLevel="1" x14ac:dyDescent="0.2">
      <c r="A1804" s="132"/>
      <c r="B1804" s="133"/>
      <c r="C1804" s="139" t="s">
        <v>1278</v>
      </c>
      <c r="D1804" s="140"/>
      <c r="E1804" s="141">
        <v>216</v>
      </c>
      <c r="F1804" s="136"/>
      <c r="G1804" s="136"/>
      <c r="H1804" s="138"/>
      <c r="I1804" s="138"/>
      <c r="J1804" s="138"/>
      <c r="K1804" s="138"/>
      <c r="L1804" s="138"/>
    </row>
    <row r="1805" spans="1:12" outlineLevel="1" x14ac:dyDescent="0.2">
      <c r="A1805" s="132"/>
      <c r="B1805" s="133"/>
      <c r="C1805" s="139" t="s">
        <v>1279</v>
      </c>
      <c r="D1805" s="140"/>
      <c r="E1805" s="141">
        <v>23.4</v>
      </c>
      <c r="F1805" s="136"/>
      <c r="G1805" s="136"/>
      <c r="H1805" s="138"/>
      <c r="I1805" s="138"/>
      <c r="J1805" s="138"/>
      <c r="K1805" s="138"/>
      <c r="L1805" s="138"/>
    </row>
    <row r="1806" spans="1:12" outlineLevel="1" x14ac:dyDescent="0.2">
      <c r="A1806" s="132"/>
      <c r="B1806" s="133"/>
      <c r="C1806" s="139" t="s">
        <v>1280</v>
      </c>
      <c r="D1806" s="140"/>
      <c r="E1806" s="141">
        <v>24</v>
      </c>
      <c r="F1806" s="136"/>
      <c r="G1806" s="136"/>
      <c r="H1806" s="138"/>
      <c r="I1806" s="138"/>
      <c r="J1806" s="138"/>
      <c r="K1806" s="138"/>
      <c r="L1806" s="138"/>
    </row>
    <row r="1807" spans="1:12" outlineLevel="1" x14ac:dyDescent="0.2">
      <c r="A1807" s="132">
        <v>170</v>
      </c>
      <c r="B1807" s="133" t="s">
        <v>1281</v>
      </c>
      <c r="C1807" s="134" t="s">
        <v>1282</v>
      </c>
      <c r="D1807" s="135" t="s">
        <v>261</v>
      </c>
      <c r="E1807" s="136">
        <v>3683.4</v>
      </c>
      <c r="F1807" s="1202"/>
      <c r="G1807" s="136">
        <f>ROUND(E1807*F1807,2)</f>
        <v>0</v>
      </c>
      <c r="H1807" s="138"/>
      <c r="I1807" s="138"/>
      <c r="J1807" s="138"/>
      <c r="K1807" s="138"/>
      <c r="L1807" s="138"/>
    </row>
    <row r="1808" spans="1:12" outlineLevel="1" x14ac:dyDescent="0.2">
      <c r="A1808" s="132"/>
      <c r="B1808" s="133"/>
      <c r="C1808" s="139" t="s">
        <v>285</v>
      </c>
      <c r="D1808" s="140"/>
      <c r="E1808" s="141"/>
      <c r="F1808" s="136"/>
      <c r="G1808" s="136"/>
      <c r="H1808" s="138"/>
      <c r="I1808" s="138"/>
      <c r="J1808" s="138"/>
      <c r="K1808" s="138"/>
      <c r="L1808" s="138"/>
    </row>
    <row r="1809" spans="1:12" outlineLevel="1" x14ac:dyDescent="0.2">
      <c r="A1809" s="132"/>
      <c r="B1809" s="133"/>
      <c r="C1809" s="139" t="s">
        <v>321</v>
      </c>
      <c r="D1809" s="140"/>
      <c r="E1809" s="141">
        <v>49.9</v>
      </c>
      <c r="F1809" s="136"/>
      <c r="G1809" s="136"/>
      <c r="H1809" s="138"/>
      <c r="I1809" s="138"/>
      <c r="J1809" s="138"/>
      <c r="K1809" s="138"/>
      <c r="L1809" s="138"/>
    </row>
    <row r="1810" spans="1:12" outlineLevel="1" x14ac:dyDescent="0.2">
      <c r="A1810" s="132"/>
      <c r="B1810" s="133"/>
      <c r="C1810" s="139" t="s">
        <v>1283</v>
      </c>
      <c r="D1810" s="140"/>
      <c r="E1810" s="141">
        <v>45.2</v>
      </c>
      <c r="F1810" s="136"/>
      <c r="G1810" s="136"/>
      <c r="H1810" s="138"/>
      <c r="I1810" s="138"/>
      <c r="J1810" s="138"/>
      <c r="K1810" s="138"/>
      <c r="L1810" s="138"/>
    </row>
    <row r="1811" spans="1:12" outlineLevel="1" x14ac:dyDescent="0.2">
      <c r="A1811" s="132"/>
      <c r="B1811" s="133"/>
      <c r="C1811" s="139" t="s">
        <v>1284</v>
      </c>
      <c r="D1811" s="140"/>
      <c r="E1811" s="141">
        <v>35.6</v>
      </c>
      <c r="F1811" s="136"/>
      <c r="G1811" s="136"/>
      <c r="H1811" s="138"/>
      <c r="I1811" s="138"/>
      <c r="J1811" s="138"/>
      <c r="K1811" s="138"/>
      <c r="L1811" s="138"/>
    </row>
    <row r="1812" spans="1:12" outlineLevel="1" x14ac:dyDescent="0.2">
      <c r="A1812" s="132"/>
      <c r="B1812" s="133"/>
      <c r="C1812" s="139" t="s">
        <v>322</v>
      </c>
      <c r="D1812" s="140"/>
      <c r="E1812" s="141">
        <v>278.7</v>
      </c>
      <c r="F1812" s="136"/>
      <c r="G1812" s="136"/>
      <c r="H1812" s="138"/>
      <c r="I1812" s="138"/>
      <c r="J1812" s="138"/>
      <c r="K1812" s="138"/>
      <c r="L1812" s="138"/>
    </row>
    <row r="1813" spans="1:12" outlineLevel="1" x14ac:dyDescent="0.2">
      <c r="A1813" s="132"/>
      <c r="B1813" s="133"/>
      <c r="C1813" s="139" t="s">
        <v>323</v>
      </c>
      <c r="D1813" s="140"/>
      <c r="E1813" s="141">
        <v>427.7</v>
      </c>
      <c r="F1813" s="136"/>
      <c r="G1813" s="136"/>
      <c r="H1813" s="138"/>
      <c r="I1813" s="138"/>
      <c r="J1813" s="138"/>
      <c r="K1813" s="138"/>
      <c r="L1813" s="138"/>
    </row>
    <row r="1814" spans="1:12" outlineLevel="1" x14ac:dyDescent="0.2">
      <c r="A1814" s="132"/>
      <c r="B1814" s="133"/>
      <c r="C1814" s="139" t="s">
        <v>324</v>
      </c>
      <c r="D1814" s="140"/>
      <c r="E1814" s="141">
        <v>76</v>
      </c>
      <c r="F1814" s="136"/>
      <c r="G1814" s="136"/>
      <c r="H1814" s="138"/>
      <c r="I1814" s="138"/>
      <c r="J1814" s="138"/>
      <c r="K1814" s="138"/>
      <c r="L1814" s="138"/>
    </row>
    <row r="1815" spans="1:12" outlineLevel="1" x14ac:dyDescent="0.2">
      <c r="A1815" s="132"/>
      <c r="B1815" s="133"/>
      <c r="C1815" s="139" t="s">
        <v>325</v>
      </c>
      <c r="D1815" s="140"/>
      <c r="E1815" s="141">
        <v>99.8</v>
      </c>
      <c r="F1815" s="136"/>
      <c r="G1815" s="136"/>
      <c r="H1815" s="138"/>
      <c r="I1815" s="138"/>
      <c r="J1815" s="138"/>
      <c r="K1815" s="138"/>
      <c r="L1815" s="138"/>
    </row>
    <row r="1816" spans="1:12" outlineLevel="1" x14ac:dyDescent="0.2">
      <c r="A1816" s="132"/>
      <c r="B1816" s="133"/>
      <c r="C1816" s="139" t="s">
        <v>1285</v>
      </c>
      <c r="D1816" s="140"/>
      <c r="E1816" s="141">
        <v>84.2</v>
      </c>
      <c r="F1816" s="136"/>
      <c r="G1816" s="136"/>
      <c r="H1816" s="138"/>
      <c r="I1816" s="138"/>
      <c r="J1816" s="138"/>
      <c r="K1816" s="138"/>
      <c r="L1816" s="138"/>
    </row>
    <row r="1817" spans="1:12" outlineLevel="1" x14ac:dyDescent="0.2">
      <c r="A1817" s="132"/>
      <c r="B1817" s="133"/>
      <c r="C1817" s="139" t="s">
        <v>1286</v>
      </c>
      <c r="D1817" s="140"/>
      <c r="E1817" s="141">
        <v>19.399999999999999</v>
      </c>
      <c r="F1817" s="136"/>
      <c r="G1817" s="136"/>
      <c r="H1817" s="138"/>
      <c r="I1817" s="138"/>
      <c r="J1817" s="138"/>
      <c r="K1817" s="138"/>
      <c r="L1817" s="138"/>
    </row>
    <row r="1818" spans="1:12" outlineLevel="1" x14ac:dyDescent="0.2">
      <c r="A1818" s="132"/>
      <c r="B1818" s="133"/>
      <c r="C1818" s="139" t="s">
        <v>1287</v>
      </c>
      <c r="D1818" s="140"/>
      <c r="E1818" s="141">
        <v>183.7</v>
      </c>
      <c r="F1818" s="136"/>
      <c r="G1818" s="136"/>
      <c r="H1818" s="138"/>
      <c r="I1818" s="138"/>
      <c r="J1818" s="138"/>
      <c r="K1818" s="138"/>
      <c r="L1818" s="138"/>
    </row>
    <row r="1819" spans="1:12" outlineLevel="1" x14ac:dyDescent="0.2">
      <c r="A1819" s="132"/>
      <c r="B1819" s="133"/>
      <c r="C1819" s="139" t="s">
        <v>1288</v>
      </c>
      <c r="D1819" s="140"/>
      <c r="E1819" s="141">
        <v>22.9</v>
      </c>
      <c r="F1819" s="136"/>
      <c r="G1819" s="136"/>
      <c r="H1819" s="138"/>
      <c r="I1819" s="138"/>
      <c r="J1819" s="138"/>
      <c r="K1819" s="138"/>
      <c r="L1819" s="138"/>
    </row>
    <row r="1820" spans="1:12" outlineLevel="1" x14ac:dyDescent="0.2">
      <c r="A1820" s="132"/>
      <c r="B1820" s="133"/>
      <c r="C1820" s="139" t="s">
        <v>1289</v>
      </c>
      <c r="D1820" s="140"/>
      <c r="E1820" s="141">
        <v>27.2</v>
      </c>
      <c r="F1820" s="136"/>
      <c r="G1820" s="136"/>
      <c r="H1820" s="138"/>
      <c r="I1820" s="138"/>
      <c r="J1820" s="138"/>
      <c r="K1820" s="138"/>
      <c r="L1820" s="138"/>
    </row>
    <row r="1821" spans="1:12" outlineLevel="1" x14ac:dyDescent="0.2">
      <c r="A1821" s="132"/>
      <c r="B1821" s="133"/>
      <c r="C1821" s="139" t="s">
        <v>1290</v>
      </c>
      <c r="D1821" s="140"/>
      <c r="E1821" s="141">
        <v>48</v>
      </c>
      <c r="F1821" s="136"/>
      <c r="G1821" s="136"/>
      <c r="H1821" s="138"/>
      <c r="I1821" s="138"/>
      <c r="J1821" s="138"/>
      <c r="K1821" s="138"/>
      <c r="L1821" s="138"/>
    </row>
    <row r="1822" spans="1:12" outlineLevel="1" x14ac:dyDescent="0.2">
      <c r="A1822" s="132"/>
      <c r="B1822" s="133"/>
      <c r="C1822" s="139" t="s">
        <v>1291</v>
      </c>
      <c r="D1822" s="140"/>
      <c r="E1822" s="141">
        <v>11.7</v>
      </c>
      <c r="F1822" s="136"/>
      <c r="G1822" s="136"/>
      <c r="H1822" s="138"/>
      <c r="I1822" s="138"/>
      <c r="J1822" s="138"/>
      <c r="K1822" s="138"/>
      <c r="L1822" s="138"/>
    </row>
    <row r="1823" spans="1:12" outlineLevel="1" x14ac:dyDescent="0.2">
      <c r="A1823" s="132"/>
      <c r="B1823" s="133"/>
      <c r="C1823" s="139" t="s">
        <v>1292</v>
      </c>
      <c r="D1823" s="140"/>
      <c r="E1823" s="141">
        <v>12</v>
      </c>
      <c r="F1823" s="136"/>
      <c r="G1823" s="136"/>
      <c r="H1823" s="138"/>
      <c r="I1823" s="138"/>
      <c r="J1823" s="138"/>
      <c r="K1823" s="138"/>
      <c r="L1823" s="138"/>
    </row>
    <row r="1824" spans="1:12" outlineLevel="1" x14ac:dyDescent="0.2">
      <c r="A1824" s="132"/>
      <c r="B1824" s="133"/>
      <c r="C1824" s="139" t="s">
        <v>1293</v>
      </c>
      <c r="D1824" s="140"/>
      <c r="E1824" s="141">
        <v>1143.5999999999999</v>
      </c>
      <c r="F1824" s="136"/>
      <c r="G1824" s="136"/>
      <c r="H1824" s="138"/>
      <c r="I1824" s="138"/>
      <c r="J1824" s="138"/>
      <c r="K1824" s="138"/>
      <c r="L1824" s="138"/>
    </row>
    <row r="1825" spans="1:12" outlineLevel="1" x14ac:dyDescent="0.2">
      <c r="A1825" s="132"/>
      <c r="B1825" s="133"/>
      <c r="C1825" s="139" t="s">
        <v>1294</v>
      </c>
      <c r="D1825" s="140"/>
      <c r="E1825" s="141">
        <v>189.1</v>
      </c>
      <c r="F1825" s="136"/>
      <c r="G1825" s="136"/>
      <c r="H1825" s="138"/>
      <c r="I1825" s="138"/>
      <c r="J1825" s="138"/>
      <c r="K1825" s="138"/>
      <c r="L1825" s="138"/>
    </row>
    <row r="1826" spans="1:12" outlineLevel="1" x14ac:dyDescent="0.2">
      <c r="A1826" s="132"/>
      <c r="B1826" s="133"/>
      <c r="C1826" s="139" t="s">
        <v>1295</v>
      </c>
      <c r="D1826" s="140"/>
      <c r="E1826" s="141">
        <v>417.2</v>
      </c>
      <c r="F1826" s="136"/>
      <c r="G1826" s="136"/>
      <c r="H1826" s="138"/>
      <c r="I1826" s="138"/>
      <c r="J1826" s="138"/>
      <c r="K1826" s="138"/>
      <c r="L1826" s="138"/>
    </row>
    <row r="1827" spans="1:12" outlineLevel="1" x14ac:dyDescent="0.2">
      <c r="A1827" s="132"/>
      <c r="B1827" s="133"/>
      <c r="C1827" s="139" t="s">
        <v>1296</v>
      </c>
      <c r="D1827" s="140"/>
      <c r="E1827" s="141">
        <v>192</v>
      </c>
      <c r="F1827" s="136"/>
      <c r="G1827" s="136"/>
      <c r="H1827" s="138"/>
      <c r="I1827" s="138"/>
      <c r="J1827" s="138"/>
      <c r="K1827" s="138"/>
      <c r="L1827" s="138"/>
    </row>
    <row r="1828" spans="1:12" outlineLevel="1" x14ac:dyDescent="0.2">
      <c r="A1828" s="132"/>
      <c r="B1828" s="133"/>
      <c r="C1828" s="139" t="s">
        <v>1297</v>
      </c>
      <c r="D1828" s="140"/>
      <c r="E1828" s="141">
        <v>19.8</v>
      </c>
      <c r="F1828" s="136"/>
      <c r="G1828" s="136"/>
      <c r="H1828" s="138"/>
      <c r="I1828" s="138"/>
      <c r="J1828" s="138"/>
      <c r="K1828" s="138"/>
      <c r="L1828" s="138"/>
    </row>
    <row r="1829" spans="1:12" outlineLevel="1" x14ac:dyDescent="0.2">
      <c r="A1829" s="132"/>
      <c r="B1829" s="133"/>
      <c r="C1829" s="139" t="s">
        <v>1298</v>
      </c>
      <c r="D1829" s="140"/>
      <c r="E1829" s="141">
        <v>55</v>
      </c>
      <c r="F1829" s="136"/>
      <c r="G1829" s="136"/>
      <c r="H1829" s="138"/>
      <c r="I1829" s="138"/>
      <c r="J1829" s="138"/>
      <c r="K1829" s="138"/>
      <c r="L1829" s="138"/>
    </row>
    <row r="1830" spans="1:12" outlineLevel="1" x14ac:dyDescent="0.2">
      <c r="A1830" s="132"/>
      <c r="B1830" s="133"/>
      <c r="C1830" s="139" t="s">
        <v>1299</v>
      </c>
      <c r="D1830" s="140"/>
      <c r="E1830" s="141">
        <v>72.900000000000006</v>
      </c>
      <c r="F1830" s="136"/>
      <c r="G1830" s="136"/>
      <c r="H1830" s="138"/>
      <c r="I1830" s="138"/>
      <c r="J1830" s="138"/>
      <c r="K1830" s="138"/>
      <c r="L1830" s="138"/>
    </row>
    <row r="1831" spans="1:12" outlineLevel="1" x14ac:dyDescent="0.2">
      <c r="A1831" s="132"/>
      <c r="B1831" s="133"/>
      <c r="C1831" s="139" t="s">
        <v>1300</v>
      </c>
      <c r="D1831" s="140"/>
      <c r="E1831" s="141">
        <v>65.599999999999994</v>
      </c>
      <c r="F1831" s="136"/>
      <c r="G1831" s="136"/>
      <c r="H1831" s="138"/>
      <c r="I1831" s="138"/>
      <c r="J1831" s="138"/>
      <c r="K1831" s="138"/>
      <c r="L1831" s="138"/>
    </row>
    <row r="1832" spans="1:12" outlineLevel="1" x14ac:dyDescent="0.2">
      <c r="A1832" s="132"/>
      <c r="B1832" s="133"/>
      <c r="C1832" s="139" t="s">
        <v>1301</v>
      </c>
      <c r="D1832" s="140"/>
      <c r="E1832" s="141">
        <v>106.2</v>
      </c>
      <c r="F1832" s="136"/>
      <c r="G1832" s="136"/>
      <c r="H1832" s="138"/>
      <c r="I1832" s="138"/>
      <c r="J1832" s="138"/>
      <c r="K1832" s="138"/>
      <c r="L1832" s="138"/>
    </row>
    <row r="1833" spans="1:12" ht="22.5" outlineLevel="1" x14ac:dyDescent="0.2">
      <c r="A1833" s="132">
        <v>171</v>
      </c>
      <c r="B1833" s="133" t="s">
        <v>1302</v>
      </c>
      <c r="C1833" s="134" t="s">
        <v>1303</v>
      </c>
      <c r="D1833" s="135" t="s">
        <v>261</v>
      </c>
      <c r="E1833" s="136">
        <v>16265.6</v>
      </c>
      <c r="F1833" s="1202"/>
      <c r="G1833" s="136">
        <f>ROUND(E1833*F1833,2)</f>
        <v>0</v>
      </c>
      <c r="H1833" s="138"/>
      <c r="I1833" s="138"/>
      <c r="J1833" s="138"/>
      <c r="K1833" s="138"/>
      <c r="L1833" s="138"/>
    </row>
    <row r="1834" spans="1:12" outlineLevel="1" x14ac:dyDescent="0.2">
      <c r="A1834" s="132"/>
      <c r="B1834" s="133"/>
      <c r="C1834" s="139" t="s">
        <v>285</v>
      </c>
      <c r="D1834" s="140"/>
      <c r="E1834" s="141"/>
      <c r="F1834" s="136"/>
      <c r="G1834" s="136"/>
      <c r="H1834" s="138"/>
      <c r="I1834" s="138"/>
      <c r="J1834" s="138"/>
      <c r="K1834" s="138"/>
      <c r="L1834" s="138"/>
    </row>
    <row r="1835" spans="1:12" outlineLevel="1" x14ac:dyDescent="0.2">
      <c r="A1835" s="132"/>
      <c r="B1835" s="133"/>
      <c r="C1835" s="139" t="s">
        <v>1304</v>
      </c>
      <c r="D1835" s="140"/>
      <c r="E1835" s="141">
        <v>299.39999999999998</v>
      </c>
      <c r="F1835" s="136"/>
      <c r="G1835" s="136"/>
      <c r="H1835" s="138"/>
      <c r="I1835" s="138"/>
      <c r="J1835" s="138"/>
      <c r="K1835" s="138"/>
      <c r="L1835" s="138"/>
    </row>
    <row r="1836" spans="1:12" outlineLevel="1" x14ac:dyDescent="0.2">
      <c r="A1836" s="132"/>
      <c r="B1836" s="133"/>
      <c r="C1836" s="139" t="s">
        <v>1305</v>
      </c>
      <c r="D1836" s="140"/>
      <c r="E1836" s="141">
        <v>180.8</v>
      </c>
      <c r="F1836" s="136"/>
      <c r="G1836" s="136"/>
      <c r="H1836" s="138"/>
      <c r="I1836" s="138"/>
      <c r="J1836" s="138"/>
      <c r="K1836" s="138"/>
      <c r="L1836" s="138"/>
    </row>
    <row r="1837" spans="1:12" outlineLevel="1" x14ac:dyDescent="0.2">
      <c r="A1837" s="132"/>
      <c r="B1837" s="133"/>
      <c r="C1837" s="139" t="s">
        <v>1306</v>
      </c>
      <c r="D1837" s="140"/>
      <c r="E1837" s="141">
        <v>106.8</v>
      </c>
      <c r="F1837" s="136"/>
      <c r="G1837" s="136"/>
      <c r="H1837" s="138"/>
      <c r="I1837" s="138"/>
      <c r="J1837" s="138"/>
      <c r="K1837" s="138"/>
      <c r="L1837" s="138"/>
    </row>
    <row r="1838" spans="1:12" outlineLevel="1" x14ac:dyDescent="0.2">
      <c r="A1838" s="132"/>
      <c r="B1838" s="133"/>
      <c r="C1838" s="139" t="s">
        <v>1307</v>
      </c>
      <c r="D1838" s="140"/>
      <c r="E1838" s="141">
        <v>1393.5</v>
      </c>
      <c r="F1838" s="136"/>
      <c r="G1838" s="136"/>
      <c r="H1838" s="138"/>
      <c r="I1838" s="138"/>
      <c r="J1838" s="138"/>
      <c r="K1838" s="138"/>
      <c r="L1838" s="138"/>
    </row>
    <row r="1839" spans="1:12" outlineLevel="1" x14ac:dyDescent="0.2">
      <c r="A1839" s="132"/>
      <c r="B1839" s="133"/>
      <c r="C1839" s="139" t="s">
        <v>1308</v>
      </c>
      <c r="D1839" s="140"/>
      <c r="E1839" s="141">
        <v>1710.8</v>
      </c>
      <c r="F1839" s="136"/>
      <c r="G1839" s="136"/>
      <c r="H1839" s="138"/>
      <c r="I1839" s="138"/>
      <c r="J1839" s="138"/>
      <c r="K1839" s="138"/>
      <c r="L1839" s="138"/>
    </row>
    <row r="1840" spans="1:12" outlineLevel="1" x14ac:dyDescent="0.2">
      <c r="A1840" s="132"/>
      <c r="B1840" s="133"/>
      <c r="C1840" s="139" t="s">
        <v>1309</v>
      </c>
      <c r="D1840" s="140"/>
      <c r="E1840" s="141">
        <v>228</v>
      </c>
      <c r="F1840" s="136"/>
      <c r="G1840" s="136"/>
      <c r="H1840" s="138"/>
      <c r="I1840" s="138"/>
      <c r="J1840" s="138"/>
      <c r="K1840" s="138"/>
      <c r="L1840" s="138"/>
    </row>
    <row r="1841" spans="1:12" outlineLevel="1" x14ac:dyDescent="0.2">
      <c r="A1841" s="132"/>
      <c r="B1841" s="133"/>
      <c r="C1841" s="139" t="s">
        <v>1310</v>
      </c>
      <c r="D1841" s="140"/>
      <c r="E1841" s="141">
        <v>399.2</v>
      </c>
      <c r="F1841" s="136"/>
      <c r="G1841" s="136"/>
      <c r="H1841" s="138"/>
      <c r="I1841" s="138"/>
      <c r="J1841" s="138"/>
      <c r="K1841" s="138"/>
      <c r="L1841" s="138"/>
    </row>
    <row r="1842" spans="1:12" outlineLevel="1" x14ac:dyDescent="0.2">
      <c r="A1842" s="132"/>
      <c r="B1842" s="133"/>
      <c r="C1842" s="139" t="s">
        <v>1311</v>
      </c>
      <c r="D1842" s="140"/>
      <c r="E1842" s="141">
        <v>252.6</v>
      </c>
      <c r="F1842" s="136"/>
      <c r="G1842" s="136"/>
      <c r="H1842" s="138"/>
      <c r="I1842" s="138"/>
      <c r="J1842" s="138"/>
      <c r="K1842" s="138"/>
      <c r="L1842" s="138"/>
    </row>
    <row r="1843" spans="1:12" outlineLevel="1" x14ac:dyDescent="0.2">
      <c r="A1843" s="132"/>
      <c r="B1843" s="133"/>
      <c r="C1843" s="139" t="s">
        <v>1312</v>
      </c>
      <c r="D1843" s="140"/>
      <c r="E1843" s="141">
        <v>77.599999999999994</v>
      </c>
      <c r="F1843" s="136"/>
      <c r="G1843" s="136"/>
      <c r="H1843" s="138"/>
      <c r="I1843" s="138"/>
      <c r="J1843" s="138"/>
      <c r="K1843" s="138"/>
      <c r="L1843" s="138"/>
    </row>
    <row r="1844" spans="1:12" outlineLevel="1" x14ac:dyDescent="0.2">
      <c r="A1844" s="132"/>
      <c r="B1844" s="133"/>
      <c r="C1844" s="139" t="s">
        <v>1313</v>
      </c>
      <c r="D1844" s="140"/>
      <c r="E1844" s="141">
        <v>918.5</v>
      </c>
      <c r="F1844" s="136"/>
      <c r="G1844" s="136"/>
      <c r="H1844" s="138"/>
      <c r="I1844" s="138"/>
      <c r="J1844" s="138"/>
      <c r="K1844" s="138"/>
      <c r="L1844" s="138"/>
    </row>
    <row r="1845" spans="1:12" outlineLevel="1" x14ac:dyDescent="0.2">
      <c r="A1845" s="132"/>
      <c r="B1845" s="133"/>
      <c r="C1845" s="139" t="s">
        <v>1314</v>
      </c>
      <c r="D1845" s="140"/>
      <c r="E1845" s="141">
        <v>114.5</v>
      </c>
      <c r="F1845" s="136"/>
      <c r="G1845" s="136"/>
      <c r="H1845" s="138"/>
      <c r="I1845" s="138"/>
      <c r="J1845" s="138"/>
      <c r="K1845" s="138"/>
      <c r="L1845" s="138"/>
    </row>
    <row r="1846" spans="1:12" outlineLevel="1" x14ac:dyDescent="0.2">
      <c r="A1846" s="132"/>
      <c r="B1846" s="133"/>
      <c r="C1846" s="139" t="s">
        <v>1315</v>
      </c>
      <c r="D1846" s="140"/>
      <c r="E1846" s="141">
        <v>136</v>
      </c>
      <c r="F1846" s="136"/>
      <c r="G1846" s="136"/>
      <c r="H1846" s="138"/>
      <c r="I1846" s="138"/>
      <c r="J1846" s="138"/>
      <c r="K1846" s="138"/>
      <c r="L1846" s="138"/>
    </row>
    <row r="1847" spans="1:12" outlineLevel="1" x14ac:dyDescent="0.2">
      <c r="A1847" s="132"/>
      <c r="B1847" s="133"/>
      <c r="C1847" s="139" t="s">
        <v>1316</v>
      </c>
      <c r="D1847" s="140"/>
      <c r="E1847" s="141">
        <v>240</v>
      </c>
      <c r="F1847" s="136"/>
      <c r="G1847" s="136"/>
      <c r="H1847" s="138"/>
      <c r="I1847" s="138"/>
      <c r="J1847" s="138"/>
      <c r="K1847" s="138"/>
      <c r="L1847" s="138"/>
    </row>
    <row r="1848" spans="1:12" outlineLevel="1" x14ac:dyDescent="0.2">
      <c r="A1848" s="132"/>
      <c r="B1848" s="133"/>
      <c r="C1848" s="139" t="s">
        <v>1317</v>
      </c>
      <c r="D1848" s="140"/>
      <c r="E1848" s="141">
        <v>58.5</v>
      </c>
      <c r="F1848" s="136"/>
      <c r="G1848" s="136"/>
      <c r="H1848" s="138"/>
      <c r="I1848" s="138"/>
      <c r="J1848" s="138"/>
      <c r="K1848" s="138"/>
      <c r="L1848" s="138"/>
    </row>
    <row r="1849" spans="1:12" outlineLevel="1" x14ac:dyDescent="0.2">
      <c r="A1849" s="132"/>
      <c r="B1849" s="133"/>
      <c r="C1849" s="139" t="s">
        <v>1318</v>
      </c>
      <c r="D1849" s="140"/>
      <c r="E1849" s="141">
        <v>60</v>
      </c>
      <c r="F1849" s="136"/>
      <c r="G1849" s="136"/>
      <c r="H1849" s="138"/>
      <c r="I1849" s="138"/>
      <c r="J1849" s="138"/>
      <c r="K1849" s="138"/>
      <c r="L1849" s="138"/>
    </row>
    <row r="1850" spans="1:12" outlineLevel="1" x14ac:dyDescent="0.2">
      <c r="A1850" s="132"/>
      <c r="B1850" s="133"/>
      <c r="C1850" s="139" t="s">
        <v>1319</v>
      </c>
      <c r="D1850" s="140"/>
      <c r="E1850" s="141">
        <v>5718</v>
      </c>
      <c r="F1850" s="136"/>
      <c r="G1850" s="136"/>
      <c r="H1850" s="138"/>
      <c r="I1850" s="138"/>
      <c r="J1850" s="138"/>
      <c r="K1850" s="138"/>
      <c r="L1850" s="138"/>
    </row>
    <row r="1851" spans="1:12" outlineLevel="1" x14ac:dyDescent="0.2">
      <c r="A1851" s="132"/>
      <c r="B1851" s="133"/>
      <c r="C1851" s="139" t="s">
        <v>1320</v>
      </c>
      <c r="D1851" s="140"/>
      <c r="E1851" s="141">
        <v>945.5</v>
      </c>
      <c r="F1851" s="136"/>
      <c r="G1851" s="136"/>
      <c r="H1851" s="138"/>
      <c r="I1851" s="138"/>
      <c r="J1851" s="138"/>
      <c r="K1851" s="138"/>
      <c r="L1851" s="138"/>
    </row>
    <row r="1852" spans="1:12" outlineLevel="1" x14ac:dyDescent="0.2">
      <c r="A1852" s="132"/>
      <c r="B1852" s="133"/>
      <c r="C1852" s="139" t="s">
        <v>1321</v>
      </c>
      <c r="D1852" s="140"/>
      <c r="E1852" s="141">
        <v>1251.5999999999999</v>
      </c>
      <c r="F1852" s="136"/>
      <c r="G1852" s="136"/>
      <c r="H1852" s="138"/>
      <c r="I1852" s="138"/>
      <c r="J1852" s="138"/>
      <c r="K1852" s="138"/>
      <c r="L1852" s="138"/>
    </row>
    <row r="1853" spans="1:12" outlineLevel="1" x14ac:dyDescent="0.2">
      <c r="A1853" s="132"/>
      <c r="B1853" s="133"/>
      <c r="C1853" s="139" t="s">
        <v>1322</v>
      </c>
      <c r="D1853" s="140"/>
      <c r="E1853" s="141">
        <v>960</v>
      </c>
      <c r="F1853" s="136"/>
      <c r="G1853" s="136"/>
      <c r="H1853" s="138"/>
      <c r="I1853" s="138"/>
      <c r="J1853" s="138"/>
      <c r="K1853" s="138"/>
      <c r="L1853" s="138"/>
    </row>
    <row r="1854" spans="1:12" outlineLevel="1" x14ac:dyDescent="0.2">
      <c r="A1854" s="132"/>
      <c r="B1854" s="133"/>
      <c r="C1854" s="139" t="s">
        <v>1323</v>
      </c>
      <c r="D1854" s="140"/>
      <c r="E1854" s="141">
        <v>59.4</v>
      </c>
      <c r="F1854" s="136"/>
      <c r="G1854" s="136"/>
      <c r="H1854" s="138"/>
      <c r="I1854" s="138"/>
      <c r="J1854" s="138"/>
      <c r="K1854" s="138"/>
      <c r="L1854" s="138"/>
    </row>
    <row r="1855" spans="1:12" outlineLevel="1" x14ac:dyDescent="0.2">
      <c r="A1855" s="132"/>
      <c r="B1855" s="133"/>
      <c r="C1855" s="139" t="s">
        <v>1324</v>
      </c>
      <c r="D1855" s="140"/>
      <c r="E1855" s="141">
        <v>275</v>
      </c>
      <c r="F1855" s="136"/>
      <c r="G1855" s="136"/>
      <c r="H1855" s="138"/>
      <c r="I1855" s="138"/>
      <c r="J1855" s="138"/>
      <c r="K1855" s="138"/>
      <c r="L1855" s="138"/>
    </row>
    <row r="1856" spans="1:12" outlineLevel="1" x14ac:dyDescent="0.2">
      <c r="A1856" s="132"/>
      <c r="B1856" s="133"/>
      <c r="C1856" s="139" t="s">
        <v>1325</v>
      </c>
      <c r="D1856" s="140"/>
      <c r="E1856" s="141">
        <v>364.5</v>
      </c>
      <c r="F1856" s="136"/>
      <c r="G1856" s="136"/>
      <c r="H1856" s="138"/>
      <c r="I1856" s="138"/>
      <c r="J1856" s="138"/>
      <c r="K1856" s="138"/>
      <c r="L1856" s="138"/>
    </row>
    <row r="1857" spans="1:12" outlineLevel="1" x14ac:dyDescent="0.2">
      <c r="A1857" s="132"/>
      <c r="B1857" s="133"/>
      <c r="C1857" s="139" t="s">
        <v>1326</v>
      </c>
      <c r="D1857" s="140"/>
      <c r="E1857" s="141">
        <v>196.8</v>
      </c>
      <c r="F1857" s="136"/>
      <c r="G1857" s="136"/>
      <c r="H1857" s="138"/>
      <c r="I1857" s="138"/>
      <c r="J1857" s="138"/>
      <c r="K1857" s="138"/>
      <c r="L1857" s="138"/>
    </row>
    <row r="1858" spans="1:12" outlineLevel="1" x14ac:dyDescent="0.2">
      <c r="A1858" s="132"/>
      <c r="B1858" s="133"/>
      <c r="C1858" s="139" t="s">
        <v>1327</v>
      </c>
      <c r="D1858" s="140"/>
      <c r="E1858" s="141">
        <v>318.60000000000002</v>
      </c>
      <c r="F1858" s="136"/>
      <c r="G1858" s="136"/>
      <c r="H1858" s="138"/>
      <c r="I1858" s="138"/>
      <c r="J1858" s="138"/>
      <c r="K1858" s="138"/>
      <c r="L1858" s="138"/>
    </row>
    <row r="1859" spans="1:12" outlineLevel="1" x14ac:dyDescent="0.2">
      <c r="A1859" s="132">
        <v>172</v>
      </c>
      <c r="B1859" s="133" t="s">
        <v>1328</v>
      </c>
      <c r="C1859" s="134" t="s">
        <v>1329</v>
      </c>
      <c r="D1859" s="135" t="s">
        <v>261</v>
      </c>
      <c r="E1859" s="136">
        <v>2722.2</v>
      </c>
      <c r="F1859" s="1202"/>
      <c r="G1859" s="136">
        <f>ROUND(E1859*F1859,2)</f>
        <v>0</v>
      </c>
      <c r="H1859" s="138"/>
      <c r="I1859" s="138"/>
      <c r="J1859" s="138"/>
      <c r="K1859" s="138"/>
      <c r="L1859" s="138"/>
    </row>
    <row r="1860" spans="1:12" outlineLevel="1" x14ac:dyDescent="0.2">
      <c r="A1860" s="132"/>
      <c r="B1860" s="133"/>
      <c r="C1860" s="139" t="s">
        <v>1330</v>
      </c>
      <c r="D1860" s="140"/>
      <c r="E1860" s="141"/>
      <c r="F1860" s="136"/>
      <c r="G1860" s="136"/>
      <c r="H1860" s="138"/>
      <c r="I1860" s="138"/>
      <c r="J1860" s="138"/>
      <c r="K1860" s="138"/>
      <c r="L1860" s="138"/>
    </row>
    <row r="1861" spans="1:12" outlineLevel="1" x14ac:dyDescent="0.2">
      <c r="A1861" s="132"/>
      <c r="B1861" s="133"/>
      <c r="C1861" s="139" t="s">
        <v>285</v>
      </c>
      <c r="D1861" s="140"/>
      <c r="E1861" s="141"/>
      <c r="F1861" s="136"/>
      <c r="G1861" s="136"/>
      <c r="H1861" s="138"/>
      <c r="I1861" s="138"/>
      <c r="J1861" s="138"/>
      <c r="K1861" s="138"/>
      <c r="L1861" s="138"/>
    </row>
    <row r="1862" spans="1:12" outlineLevel="1" x14ac:dyDescent="0.2">
      <c r="A1862" s="132"/>
      <c r="B1862" s="133"/>
      <c r="C1862" s="139" t="s">
        <v>1283</v>
      </c>
      <c r="D1862" s="140"/>
      <c r="E1862" s="141">
        <v>45.2</v>
      </c>
      <c r="F1862" s="136"/>
      <c r="G1862" s="136"/>
      <c r="H1862" s="138"/>
      <c r="I1862" s="138"/>
      <c r="J1862" s="138"/>
      <c r="K1862" s="138"/>
      <c r="L1862" s="138"/>
    </row>
    <row r="1863" spans="1:12" outlineLevel="1" x14ac:dyDescent="0.2">
      <c r="A1863" s="132"/>
      <c r="B1863" s="133"/>
      <c r="C1863" s="139" t="s">
        <v>1284</v>
      </c>
      <c r="D1863" s="140"/>
      <c r="E1863" s="141">
        <v>35.6</v>
      </c>
      <c r="F1863" s="136"/>
      <c r="G1863" s="136"/>
      <c r="H1863" s="138"/>
      <c r="I1863" s="138"/>
      <c r="J1863" s="138"/>
      <c r="K1863" s="138"/>
      <c r="L1863" s="138"/>
    </row>
    <row r="1864" spans="1:12" outlineLevel="1" x14ac:dyDescent="0.2">
      <c r="A1864" s="132"/>
      <c r="B1864" s="133"/>
      <c r="C1864" s="139" t="s">
        <v>322</v>
      </c>
      <c r="D1864" s="140"/>
      <c r="E1864" s="141">
        <v>278.7</v>
      </c>
      <c r="F1864" s="136"/>
      <c r="G1864" s="136"/>
      <c r="H1864" s="138"/>
      <c r="I1864" s="138"/>
      <c r="J1864" s="138"/>
      <c r="K1864" s="138"/>
      <c r="L1864" s="138"/>
    </row>
    <row r="1865" spans="1:12" outlineLevel="1" x14ac:dyDescent="0.2">
      <c r="A1865" s="132"/>
      <c r="B1865" s="133"/>
      <c r="C1865" s="139" t="s">
        <v>324</v>
      </c>
      <c r="D1865" s="140"/>
      <c r="E1865" s="141">
        <v>76</v>
      </c>
      <c r="F1865" s="136"/>
      <c r="G1865" s="136"/>
      <c r="H1865" s="138"/>
      <c r="I1865" s="138"/>
      <c r="J1865" s="138"/>
      <c r="K1865" s="138"/>
      <c r="L1865" s="138"/>
    </row>
    <row r="1866" spans="1:12" outlineLevel="1" x14ac:dyDescent="0.2">
      <c r="A1866" s="132"/>
      <c r="B1866" s="133"/>
      <c r="C1866" s="139" t="s">
        <v>325</v>
      </c>
      <c r="D1866" s="140"/>
      <c r="E1866" s="141">
        <v>99.8</v>
      </c>
      <c r="F1866" s="136"/>
      <c r="G1866" s="136"/>
      <c r="H1866" s="138"/>
      <c r="I1866" s="138"/>
      <c r="J1866" s="138"/>
      <c r="K1866" s="138"/>
      <c r="L1866" s="138"/>
    </row>
    <row r="1867" spans="1:12" outlineLevel="1" x14ac:dyDescent="0.2">
      <c r="A1867" s="132"/>
      <c r="B1867" s="133"/>
      <c r="C1867" s="139" t="s">
        <v>1285</v>
      </c>
      <c r="D1867" s="140"/>
      <c r="E1867" s="141">
        <v>84.2</v>
      </c>
      <c r="F1867" s="136"/>
      <c r="G1867" s="136"/>
      <c r="H1867" s="138"/>
      <c r="I1867" s="138"/>
      <c r="J1867" s="138"/>
      <c r="K1867" s="138"/>
      <c r="L1867" s="138"/>
    </row>
    <row r="1868" spans="1:12" outlineLevel="1" x14ac:dyDescent="0.2">
      <c r="A1868" s="132"/>
      <c r="B1868" s="133"/>
      <c r="C1868" s="139" t="s">
        <v>1287</v>
      </c>
      <c r="D1868" s="140"/>
      <c r="E1868" s="141">
        <v>183.7</v>
      </c>
      <c r="F1868" s="136"/>
      <c r="G1868" s="136"/>
      <c r="H1868" s="138"/>
      <c r="I1868" s="138"/>
      <c r="J1868" s="138"/>
      <c r="K1868" s="138"/>
      <c r="L1868" s="138"/>
    </row>
    <row r="1869" spans="1:12" outlineLevel="1" x14ac:dyDescent="0.2">
      <c r="A1869" s="132"/>
      <c r="B1869" s="133"/>
      <c r="C1869" s="139" t="s">
        <v>1288</v>
      </c>
      <c r="D1869" s="140"/>
      <c r="E1869" s="141">
        <v>22.9</v>
      </c>
      <c r="F1869" s="136"/>
      <c r="G1869" s="136"/>
      <c r="H1869" s="138"/>
      <c r="I1869" s="138"/>
      <c r="J1869" s="138"/>
      <c r="K1869" s="138"/>
      <c r="L1869" s="138"/>
    </row>
    <row r="1870" spans="1:12" outlineLevel="1" x14ac:dyDescent="0.2">
      <c r="A1870" s="132"/>
      <c r="B1870" s="133"/>
      <c r="C1870" s="139" t="s">
        <v>1290</v>
      </c>
      <c r="D1870" s="140"/>
      <c r="E1870" s="141">
        <v>48</v>
      </c>
      <c r="F1870" s="136"/>
      <c r="G1870" s="136"/>
      <c r="H1870" s="138"/>
      <c r="I1870" s="138"/>
      <c r="J1870" s="138"/>
      <c r="K1870" s="138"/>
      <c r="L1870" s="138"/>
    </row>
    <row r="1871" spans="1:12" outlineLevel="1" x14ac:dyDescent="0.2">
      <c r="A1871" s="132"/>
      <c r="B1871" s="133"/>
      <c r="C1871" s="139" t="s">
        <v>1291</v>
      </c>
      <c r="D1871" s="140"/>
      <c r="E1871" s="141">
        <v>11.7</v>
      </c>
      <c r="F1871" s="136"/>
      <c r="G1871" s="136"/>
      <c r="H1871" s="138"/>
      <c r="I1871" s="138"/>
      <c r="J1871" s="138"/>
      <c r="K1871" s="138"/>
      <c r="L1871" s="138"/>
    </row>
    <row r="1872" spans="1:12" outlineLevel="1" x14ac:dyDescent="0.2">
      <c r="A1872" s="132"/>
      <c r="B1872" s="133"/>
      <c r="C1872" s="139" t="s">
        <v>1292</v>
      </c>
      <c r="D1872" s="140"/>
      <c r="E1872" s="141">
        <v>12</v>
      </c>
      <c r="F1872" s="136"/>
      <c r="G1872" s="136"/>
      <c r="H1872" s="138"/>
      <c r="I1872" s="138"/>
      <c r="J1872" s="138"/>
      <c r="K1872" s="138"/>
      <c r="L1872" s="138"/>
    </row>
    <row r="1873" spans="1:12" outlineLevel="1" x14ac:dyDescent="0.2">
      <c r="A1873" s="132"/>
      <c r="B1873" s="133"/>
      <c r="C1873" s="139" t="s">
        <v>1293</v>
      </c>
      <c r="D1873" s="140"/>
      <c r="E1873" s="141">
        <v>1143.5999999999999</v>
      </c>
      <c r="F1873" s="136"/>
      <c r="G1873" s="136"/>
      <c r="H1873" s="138"/>
      <c r="I1873" s="138"/>
      <c r="J1873" s="138"/>
      <c r="K1873" s="138"/>
      <c r="L1873" s="138"/>
    </row>
    <row r="1874" spans="1:12" outlineLevel="1" x14ac:dyDescent="0.2">
      <c r="A1874" s="132"/>
      <c r="B1874" s="133"/>
      <c r="C1874" s="139" t="s">
        <v>1294</v>
      </c>
      <c r="D1874" s="140"/>
      <c r="E1874" s="141">
        <v>189.1</v>
      </c>
      <c r="F1874" s="136"/>
      <c r="G1874" s="136"/>
      <c r="H1874" s="138"/>
      <c r="I1874" s="138"/>
      <c r="J1874" s="138"/>
      <c r="K1874" s="138"/>
      <c r="L1874" s="138"/>
    </row>
    <row r="1875" spans="1:12" outlineLevel="1" x14ac:dyDescent="0.2">
      <c r="A1875" s="132"/>
      <c r="B1875" s="133"/>
      <c r="C1875" s="139" t="s">
        <v>1296</v>
      </c>
      <c r="D1875" s="140"/>
      <c r="E1875" s="141">
        <v>192</v>
      </c>
      <c r="F1875" s="136"/>
      <c r="G1875" s="136"/>
      <c r="H1875" s="138"/>
      <c r="I1875" s="138"/>
      <c r="J1875" s="138"/>
      <c r="K1875" s="138"/>
      <c r="L1875" s="138"/>
    </row>
    <row r="1876" spans="1:12" outlineLevel="1" x14ac:dyDescent="0.2">
      <c r="A1876" s="132"/>
      <c r="B1876" s="133"/>
      <c r="C1876" s="139" t="s">
        <v>1298</v>
      </c>
      <c r="D1876" s="140"/>
      <c r="E1876" s="141">
        <v>55</v>
      </c>
      <c r="F1876" s="136"/>
      <c r="G1876" s="136"/>
      <c r="H1876" s="138"/>
      <c r="I1876" s="138"/>
      <c r="J1876" s="138"/>
      <c r="K1876" s="138"/>
      <c r="L1876" s="138"/>
    </row>
    <row r="1877" spans="1:12" outlineLevel="1" x14ac:dyDescent="0.2">
      <c r="A1877" s="132"/>
      <c r="B1877" s="133"/>
      <c r="C1877" s="139" t="s">
        <v>1299</v>
      </c>
      <c r="D1877" s="140"/>
      <c r="E1877" s="141">
        <v>72.900000000000006</v>
      </c>
      <c r="F1877" s="136"/>
      <c r="G1877" s="136"/>
      <c r="H1877" s="138"/>
      <c r="I1877" s="138"/>
      <c r="J1877" s="138"/>
      <c r="K1877" s="138"/>
      <c r="L1877" s="138"/>
    </row>
    <row r="1878" spans="1:12" outlineLevel="1" x14ac:dyDescent="0.2">
      <c r="A1878" s="132"/>
      <c r="B1878" s="133"/>
      <c r="C1878" s="139" t="s">
        <v>1300</v>
      </c>
      <c r="D1878" s="140"/>
      <c r="E1878" s="141">
        <v>65.599999999999994</v>
      </c>
      <c r="F1878" s="136"/>
      <c r="G1878" s="136"/>
      <c r="H1878" s="138"/>
      <c r="I1878" s="138"/>
      <c r="J1878" s="138"/>
      <c r="K1878" s="138"/>
      <c r="L1878" s="138"/>
    </row>
    <row r="1879" spans="1:12" outlineLevel="1" x14ac:dyDescent="0.2">
      <c r="A1879" s="132"/>
      <c r="B1879" s="133"/>
      <c r="C1879" s="139" t="s">
        <v>1301</v>
      </c>
      <c r="D1879" s="140"/>
      <c r="E1879" s="141">
        <v>106.2</v>
      </c>
      <c r="F1879" s="136"/>
      <c r="G1879" s="136"/>
      <c r="H1879" s="138"/>
      <c r="I1879" s="138"/>
      <c r="J1879" s="138"/>
      <c r="K1879" s="138"/>
      <c r="L1879" s="138"/>
    </row>
    <row r="1880" spans="1:12" outlineLevel="1" x14ac:dyDescent="0.2">
      <c r="A1880" s="132">
        <v>173</v>
      </c>
      <c r="B1880" s="133" t="s">
        <v>1331</v>
      </c>
      <c r="C1880" s="134" t="s">
        <v>1332</v>
      </c>
      <c r="D1880" s="135" t="s">
        <v>261</v>
      </c>
      <c r="E1880" s="136">
        <v>6405.5999999999995</v>
      </c>
      <c r="F1880" s="1202"/>
      <c r="G1880" s="136">
        <f>ROUND(E1880*F1880,2)</f>
        <v>0</v>
      </c>
      <c r="H1880" s="138"/>
      <c r="I1880" s="138"/>
      <c r="J1880" s="138"/>
      <c r="K1880" s="138"/>
      <c r="L1880" s="138"/>
    </row>
    <row r="1881" spans="1:12" outlineLevel="1" x14ac:dyDescent="0.2">
      <c r="A1881" s="132"/>
      <c r="B1881" s="133"/>
      <c r="C1881" s="139" t="s">
        <v>285</v>
      </c>
      <c r="D1881" s="140"/>
      <c r="E1881" s="141"/>
      <c r="F1881" s="136"/>
      <c r="G1881" s="136"/>
      <c r="H1881" s="138"/>
      <c r="I1881" s="138"/>
      <c r="J1881" s="138"/>
      <c r="K1881" s="138"/>
      <c r="L1881" s="138"/>
    </row>
    <row r="1882" spans="1:12" outlineLevel="1" x14ac:dyDescent="0.2">
      <c r="A1882" s="132"/>
      <c r="B1882" s="133"/>
      <c r="C1882" s="139" t="s">
        <v>1333</v>
      </c>
      <c r="D1882" s="140"/>
      <c r="E1882" s="141"/>
      <c r="F1882" s="136"/>
      <c r="G1882" s="136"/>
      <c r="H1882" s="138"/>
      <c r="I1882" s="138"/>
      <c r="J1882" s="138"/>
      <c r="K1882" s="138"/>
      <c r="L1882" s="138"/>
    </row>
    <row r="1883" spans="1:12" outlineLevel="1" x14ac:dyDescent="0.2">
      <c r="A1883" s="132"/>
      <c r="B1883" s="133"/>
      <c r="C1883" s="139" t="s">
        <v>321</v>
      </c>
      <c r="D1883" s="140"/>
      <c r="E1883" s="141">
        <v>49.9</v>
      </c>
      <c r="F1883" s="136"/>
      <c r="G1883" s="136"/>
      <c r="H1883" s="138"/>
      <c r="I1883" s="138"/>
      <c r="J1883" s="138"/>
      <c r="K1883" s="138"/>
      <c r="L1883" s="138"/>
    </row>
    <row r="1884" spans="1:12" outlineLevel="1" x14ac:dyDescent="0.2">
      <c r="A1884" s="132"/>
      <c r="B1884" s="133"/>
      <c r="C1884" s="139" t="s">
        <v>1283</v>
      </c>
      <c r="D1884" s="140"/>
      <c r="E1884" s="141">
        <v>45.2</v>
      </c>
      <c r="F1884" s="136"/>
      <c r="G1884" s="136"/>
      <c r="H1884" s="138"/>
      <c r="I1884" s="138"/>
      <c r="J1884" s="138"/>
      <c r="K1884" s="138"/>
      <c r="L1884" s="138"/>
    </row>
    <row r="1885" spans="1:12" outlineLevel="1" x14ac:dyDescent="0.2">
      <c r="A1885" s="132"/>
      <c r="B1885" s="133"/>
      <c r="C1885" s="139" t="s">
        <v>1284</v>
      </c>
      <c r="D1885" s="140"/>
      <c r="E1885" s="141">
        <v>35.6</v>
      </c>
      <c r="F1885" s="136"/>
      <c r="G1885" s="136"/>
      <c r="H1885" s="138"/>
      <c r="I1885" s="138"/>
      <c r="J1885" s="138"/>
      <c r="K1885" s="138"/>
      <c r="L1885" s="138"/>
    </row>
    <row r="1886" spans="1:12" outlineLevel="1" x14ac:dyDescent="0.2">
      <c r="A1886" s="132"/>
      <c r="B1886" s="133"/>
      <c r="C1886" s="139" t="s">
        <v>322</v>
      </c>
      <c r="D1886" s="140"/>
      <c r="E1886" s="141">
        <v>278.7</v>
      </c>
      <c r="F1886" s="136"/>
      <c r="G1886" s="136"/>
      <c r="H1886" s="138"/>
      <c r="I1886" s="138"/>
      <c r="J1886" s="138"/>
      <c r="K1886" s="138"/>
      <c r="L1886" s="138"/>
    </row>
    <row r="1887" spans="1:12" outlineLevel="1" x14ac:dyDescent="0.2">
      <c r="A1887" s="132"/>
      <c r="B1887" s="133"/>
      <c r="C1887" s="139" t="s">
        <v>323</v>
      </c>
      <c r="D1887" s="140"/>
      <c r="E1887" s="141">
        <v>427.7</v>
      </c>
      <c r="F1887" s="136"/>
      <c r="G1887" s="136"/>
      <c r="H1887" s="138"/>
      <c r="I1887" s="138"/>
      <c r="J1887" s="138"/>
      <c r="K1887" s="138"/>
      <c r="L1887" s="138"/>
    </row>
    <row r="1888" spans="1:12" outlineLevel="1" x14ac:dyDescent="0.2">
      <c r="A1888" s="132"/>
      <c r="B1888" s="133"/>
      <c r="C1888" s="139" t="s">
        <v>324</v>
      </c>
      <c r="D1888" s="140"/>
      <c r="E1888" s="141">
        <v>76</v>
      </c>
      <c r="F1888" s="136"/>
      <c r="G1888" s="136"/>
      <c r="H1888" s="138"/>
      <c r="I1888" s="138"/>
      <c r="J1888" s="138"/>
      <c r="K1888" s="138"/>
      <c r="L1888" s="138"/>
    </row>
    <row r="1889" spans="1:12" outlineLevel="1" x14ac:dyDescent="0.2">
      <c r="A1889" s="132"/>
      <c r="B1889" s="133"/>
      <c r="C1889" s="139" t="s">
        <v>325</v>
      </c>
      <c r="D1889" s="140"/>
      <c r="E1889" s="141">
        <v>99.8</v>
      </c>
      <c r="F1889" s="136"/>
      <c r="G1889" s="136"/>
      <c r="H1889" s="138"/>
      <c r="I1889" s="138"/>
      <c r="J1889" s="138"/>
      <c r="K1889" s="138"/>
      <c r="L1889" s="138"/>
    </row>
    <row r="1890" spans="1:12" outlineLevel="1" x14ac:dyDescent="0.2">
      <c r="A1890" s="132"/>
      <c r="B1890" s="133"/>
      <c r="C1890" s="139" t="s">
        <v>1285</v>
      </c>
      <c r="D1890" s="140"/>
      <c r="E1890" s="141">
        <v>84.2</v>
      </c>
      <c r="F1890" s="136"/>
      <c r="G1890" s="136"/>
      <c r="H1890" s="138"/>
      <c r="I1890" s="138"/>
      <c r="J1890" s="138"/>
      <c r="K1890" s="138"/>
      <c r="L1890" s="138"/>
    </row>
    <row r="1891" spans="1:12" outlineLevel="1" x14ac:dyDescent="0.2">
      <c r="A1891" s="132"/>
      <c r="B1891" s="133"/>
      <c r="C1891" s="139" t="s">
        <v>1286</v>
      </c>
      <c r="D1891" s="140"/>
      <c r="E1891" s="141">
        <v>19.399999999999999</v>
      </c>
      <c r="F1891" s="136"/>
      <c r="G1891" s="136"/>
      <c r="H1891" s="138"/>
      <c r="I1891" s="138"/>
      <c r="J1891" s="138"/>
      <c r="K1891" s="138"/>
      <c r="L1891" s="138"/>
    </row>
    <row r="1892" spans="1:12" outlineLevel="1" x14ac:dyDescent="0.2">
      <c r="A1892" s="132"/>
      <c r="B1892" s="133"/>
      <c r="C1892" s="139" t="s">
        <v>1287</v>
      </c>
      <c r="D1892" s="140"/>
      <c r="E1892" s="141">
        <v>183.7</v>
      </c>
      <c r="F1892" s="136"/>
      <c r="G1892" s="136"/>
      <c r="H1892" s="138"/>
      <c r="I1892" s="138"/>
      <c r="J1892" s="138"/>
      <c r="K1892" s="138"/>
      <c r="L1892" s="138"/>
    </row>
    <row r="1893" spans="1:12" outlineLevel="1" x14ac:dyDescent="0.2">
      <c r="A1893" s="132"/>
      <c r="B1893" s="133"/>
      <c r="C1893" s="139" t="s">
        <v>1288</v>
      </c>
      <c r="D1893" s="140"/>
      <c r="E1893" s="141">
        <v>22.9</v>
      </c>
      <c r="F1893" s="136"/>
      <c r="G1893" s="136"/>
      <c r="H1893" s="138"/>
      <c r="I1893" s="138"/>
      <c r="J1893" s="138"/>
      <c r="K1893" s="138"/>
      <c r="L1893" s="138"/>
    </row>
    <row r="1894" spans="1:12" outlineLevel="1" x14ac:dyDescent="0.2">
      <c r="A1894" s="132"/>
      <c r="B1894" s="133"/>
      <c r="C1894" s="139" t="s">
        <v>1289</v>
      </c>
      <c r="D1894" s="140"/>
      <c r="E1894" s="141">
        <v>27.2</v>
      </c>
      <c r="F1894" s="136"/>
      <c r="G1894" s="136"/>
      <c r="H1894" s="138"/>
      <c r="I1894" s="138"/>
      <c r="J1894" s="138"/>
      <c r="K1894" s="138"/>
      <c r="L1894" s="138"/>
    </row>
    <row r="1895" spans="1:12" outlineLevel="1" x14ac:dyDescent="0.2">
      <c r="A1895" s="132"/>
      <c r="B1895" s="133"/>
      <c r="C1895" s="139" t="s">
        <v>1290</v>
      </c>
      <c r="D1895" s="140"/>
      <c r="E1895" s="141">
        <v>48</v>
      </c>
      <c r="F1895" s="136"/>
      <c r="G1895" s="136"/>
      <c r="H1895" s="138"/>
      <c r="I1895" s="138"/>
      <c r="J1895" s="138"/>
      <c r="K1895" s="138"/>
      <c r="L1895" s="138"/>
    </row>
    <row r="1896" spans="1:12" outlineLevel="1" x14ac:dyDescent="0.2">
      <c r="A1896" s="132"/>
      <c r="B1896" s="133"/>
      <c r="C1896" s="139" t="s">
        <v>1291</v>
      </c>
      <c r="D1896" s="140"/>
      <c r="E1896" s="141">
        <v>11.7</v>
      </c>
      <c r="F1896" s="136"/>
      <c r="G1896" s="136"/>
      <c r="H1896" s="138"/>
      <c r="I1896" s="138"/>
      <c r="J1896" s="138"/>
      <c r="K1896" s="138"/>
      <c r="L1896" s="138"/>
    </row>
    <row r="1897" spans="1:12" outlineLevel="1" x14ac:dyDescent="0.2">
      <c r="A1897" s="132"/>
      <c r="B1897" s="133"/>
      <c r="C1897" s="139" t="s">
        <v>1292</v>
      </c>
      <c r="D1897" s="140"/>
      <c r="E1897" s="141">
        <v>12</v>
      </c>
      <c r="F1897" s="136"/>
      <c r="G1897" s="136"/>
      <c r="H1897" s="138"/>
      <c r="I1897" s="138"/>
      <c r="J1897" s="138"/>
      <c r="K1897" s="138"/>
      <c r="L1897" s="138"/>
    </row>
    <row r="1898" spans="1:12" outlineLevel="1" x14ac:dyDescent="0.2">
      <c r="A1898" s="132"/>
      <c r="B1898" s="133"/>
      <c r="C1898" s="139" t="s">
        <v>1293</v>
      </c>
      <c r="D1898" s="140"/>
      <c r="E1898" s="141">
        <v>1143.5999999999999</v>
      </c>
      <c r="F1898" s="136"/>
      <c r="G1898" s="136"/>
      <c r="H1898" s="138"/>
      <c r="I1898" s="138"/>
      <c r="J1898" s="138"/>
      <c r="K1898" s="138"/>
      <c r="L1898" s="138"/>
    </row>
    <row r="1899" spans="1:12" outlineLevel="1" x14ac:dyDescent="0.2">
      <c r="A1899" s="132"/>
      <c r="B1899" s="133"/>
      <c r="C1899" s="139" t="s">
        <v>1294</v>
      </c>
      <c r="D1899" s="140"/>
      <c r="E1899" s="141">
        <v>189.1</v>
      </c>
      <c r="F1899" s="136"/>
      <c r="G1899" s="136"/>
      <c r="H1899" s="138"/>
      <c r="I1899" s="138"/>
      <c r="J1899" s="138"/>
      <c r="K1899" s="138"/>
      <c r="L1899" s="138"/>
    </row>
    <row r="1900" spans="1:12" outlineLevel="1" x14ac:dyDescent="0.2">
      <c r="A1900" s="132"/>
      <c r="B1900" s="133"/>
      <c r="C1900" s="139" t="s">
        <v>1295</v>
      </c>
      <c r="D1900" s="140"/>
      <c r="E1900" s="141">
        <v>417.2</v>
      </c>
      <c r="F1900" s="136"/>
      <c r="G1900" s="136"/>
      <c r="H1900" s="138"/>
      <c r="I1900" s="138"/>
      <c r="J1900" s="138"/>
      <c r="K1900" s="138"/>
      <c r="L1900" s="138"/>
    </row>
    <row r="1901" spans="1:12" outlineLevel="1" x14ac:dyDescent="0.2">
      <c r="A1901" s="132"/>
      <c r="B1901" s="133"/>
      <c r="C1901" s="139" t="s">
        <v>1296</v>
      </c>
      <c r="D1901" s="140"/>
      <c r="E1901" s="141">
        <v>192</v>
      </c>
      <c r="F1901" s="136"/>
      <c r="G1901" s="136"/>
      <c r="H1901" s="138"/>
      <c r="I1901" s="138"/>
      <c r="J1901" s="138"/>
      <c r="K1901" s="138"/>
      <c r="L1901" s="138"/>
    </row>
    <row r="1902" spans="1:12" outlineLevel="1" x14ac:dyDescent="0.2">
      <c r="A1902" s="132"/>
      <c r="B1902" s="133"/>
      <c r="C1902" s="139" t="s">
        <v>1297</v>
      </c>
      <c r="D1902" s="140"/>
      <c r="E1902" s="141">
        <v>19.8</v>
      </c>
      <c r="F1902" s="136"/>
      <c r="G1902" s="136"/>
      <c r="H1902" s="138"/>
      <c r="I1902" s="138"/>
      <c r="J1902" s="138"/>
      <c r="K1902" s="138"/>
      <c r="L1902" s="138"/>
    </row>
    <row r="1903" spans="1:12" outlineLevel="1" x14ac:dyDescent="0.2">
      <c r="A1903" s="132"/>
      <c r="B1903" s="133"/>
      <c r="C1903" s="139" t="s">
        <v>1298</v>
      </c>
      <c r="D1903" s="140"/>
      <c r="E1903" s="141">
        <v>55</v>
      </c>
      <c r="F1903" s="136"/>
      <c r="G1903" s="136"/>
      <c r="H1903" s="138"/>
      <c r="I1903" s="138"/>
      <c r="J1903" s="138"/>
      <c r="K1903" s="138"/>
      <c r="L1903" s="138"/>
    </row>
    <row r="1904" spans="1:12" outlineLevel="1" x14ac:dyDescent="0.2">
      <c r="A1904" s="132"/>
      <c r="B1904" s="133"/>
      <c r="C1904" s="139" t="s">
        <v>1299</v>
      </c>
      <c r="D1904" s="140"/>
      <c r="E1904" s="141">
        <v>72.900000000000006</v>
      </c>
      <c r="F1904" s="136"/>
      <c r="G1904" s="136"/>
      <c r="H1904" s="138"/>
      <c r="I1904" s="138"/>
      <c r="J1904" s="138"/>
      <c r="K1904" s="138"/>
      <c r="L1904" s="138"/>
    </row>
    <row r="1905" spans="1:12" outlineLevel="1" x14ac:dyDescent="0.2">
      <c r="A1905" s="132"/>
      <c r="B1905" s="133"/>
      <c r="C1905" s="139" t="s">
        <v>1300</v>
      </c>
      <c r="D1905" s="140"/>
      <c r="E1905" s="141">
        <v>65.599999999999994</v>
      </c>
      <c r="F1905" s="136"/>
      <c r="G1905" s="136"/>
      <c r="H1905" s="138"/>
      <c r="I1905" s="138"/>
      <c r="J1905" s="138"/>
      <c r="K1905" s="138"/>
      <c r="L1905" s="138"/>
    </row>
    <row r="1906" spans="1:12" outlineLevel="1" x14ac:dyDescent="0.2">
      <c r="A1906" s="132"/>
      <c r="B1906" s="133"/>
      <c r="C1906" s="139" t="s">
        <v>1301</v>
      </c>
      <c r="D1906" s="140"/>
      <c r="E1906" s="141">
        <v>106.2</v>
      </c>
      <c r="F1906" s="136"/>
      <c r="G1906" s="136"/>
      <c r="H1906" s="138"/>
      <c r="I1906" s="138"/>
      <c r="J1906" s="138"/>
      <c r="K1906" s="138"/>
      <c r="L1906" s="138"/>
    </row>
    <row r="1907" spans="1:12" outlineLevel="1" x14ac:dyDescent="0.2">
      <c r="A1907" s="132"/>
      <c r="B1907" s="133"/>
      <c r="C1907" s="139" t="s">
        <v>284</v>
      </c>
      <c r="D1907" s="140"/>
      <c r="E1907" s="141"/>
      <c r="F1907" s="136"/>
      <c r="G1907" s="136"/>
      <c r="H1907" s="138"/>
      <c r="I1907" s="138"/>
      <c r="J1907" s="138"/>
      <c r="K1907" s="138"/>
      <c r="L1907" s="138"/>
    </row>
    <row r="1908" spans="1:12" outlineLevel="1" x14ac:dyDescent="0.2">
      <c r="A1908" s="132"/>
      <c r="B1908" s="133"/>
      <c r="C1908" s="139" t="s">
        <v>1334</v>
      </c>
      <c r="D1908" s="140"/>
      <c r="E1908" s="141"/>
      <c r="F1908" s="136"/>
      <c r="G1908" s="136"/>
      <c r="H1908" s="138"/>
      <c r="I1908" s="138"/>
      <c r="J1908" s="138"/>
      <c r="K1908" s="138"/>
      <c r="L1908" s="138"/>
    </row>
    <row r="1909" spans="1:12" outlineLevel="1" x14ac:dyDescent="0.2">
      <c r="A1909" s="132"/>
      <c r="B1909" s="133"/>
      <c r="C1909" s="139" t="s">
        <v>285</v>
      </c>
      <c r="D1909" s="140"/>
      <c r="E1909" s="141"/>
      <c r="F1909" s="136"/>
      <c r="G1909" s="136"/>
      <c r="H1909" s="138"/>
      <c r="I1909" s="138"/>
      <c r="J1909" s="138"/>
      <c r="K1909" s="138"/>
      <c r="L1909" s="138"/>
    </row>
    <row r="1910" spans="1:12" outlineLevel="1" x14ac:dyDescent="0.2">
      <c r="A1910" s="132"/>
      <c r="B1910" s="133"/>
      <c r="C1910" s="139" t="s">
        <v>1283</v>
      </c>
      <c r="D1910" s="140"/>
      <c r="E1910" s="141">
        <v>45.2</v>
      </c>
      <c r="F1910" s="136"/>
      <c r="G1910" s="136"/>
      <c r="H1910" s="138"/>
      <c r="I1910" s="138"/>
      <c r="J1910" s="138"/>
      <c r="K1910" s="138"/>
      <c r="L1910" s="138"/>
    </row>
    <row r="1911" spans="1:12" outlineLevel="1" x14ac:dyDescent="0.2">
      <c r="A1911" s="132"/>
      <c r="B1911" s="133"/>
      <c r="C1911" s="139" t="s">
        <v>1284</v>
      </c>
      <c r="D1911" s="140"/>
      <c r="E1911" s="141">
        <v>35.6</v>
      </c>
      <c r="F1911" s="136"/>
      <c r="G1911" s="136"/>
      <c r="H1911" s="138"/>
      <c r="I1911" s="138"/>
      <c r="J1911" s="138"/>
      <c r="K1911" s="138"/>
      <c r="L1911" s="138"/>
    </row>
    <row r="1912" spans="1:12" outlineLevel="1" x14ac:dyDescent="0.2">
      <c r="A1912" s="132"/>
      <c r="B1912" s="133"/>
      <c r="C1912" s="139" t="s">
        <v>322</v>
      </c>
      <c r="D1912" s="140"/>
      <c r="E1912" s="141">
        <v>278.7</v>
      </c>
      <c r="F1912" s="136"/>
      <c r="G1912" s="136"/>
      <c r="H1912" s="138"/>
      <c r="I1912" s="138"/>
      <c r="J1912" s="138"/>
      <c r="K1912" s="138"/>
      <c r="L1912" s="138"/>
    </row>
    <row r="1913" spans="1:12" outlineLevel="1" x14ac:dyDescent="0.2">
      <c r="A1913" s="132"/>
      <c r="B1913" s="133"/>
      <c r="C1913" s="139" t="s">
        <v>324</v>
      </c>
      <c r="D1913" s="140"/>
      <c r="E1913" s="141">
        <v>76</v>
      </c>
      <c r="F1913" s="136"/>
      <c r="G1913" s="136"/>
      <c r="H1913" s="138"/>
      <c r="I1913" s="138"/>
      <c r="J1913" s="138"/>
      <c r="K1913" s="138"/>
      <c r="L1913" s="138"/>
    </row>
    <row r="1914" spans="1:12" outlineLevel="1" x14ac:dyDescent="0.2">
      <c r="A1914" s="132"/>
      <c r="B1914" s="133"/>
      <c r="C1914" s="139" t="s">
        <v>325</v>
      </c>
      <c r="D1914" s="140"/>
      <c r="E1914" s="141">
        <v>99.8</v>
      </c>
      <c r="F1914" s="136"/>
      <c r="G1914" s="136"/>
      <c r="H1914" s="138"/>
      <c r="I1914" s="138"/>
      <c r="J1914" s="138"/>
      <c r="K1914" s="138"/>
      <c r="L1914" s="138"/>
    </row>
    <row r="1915" spans="1:12" outlineLevel="1" x14ac:dyDescent="0.2">
      <c r="A1915" s="132"/>
      <c r="B1915" s="133"/>
      <c r="C1915" s="139" t="s">
        <v>1285</v>
      </c>
      <c r="D1915" s="140"/>
      <c r="E1915" s="141">
        <v>84.2</v>
      </c>
      <c r="F1915" s="136"/>
      <c r="G1915" s="136"/>
      <c r="H1915" s="138"/>
      <c r="I1915" s="138"/>
      <c r="J1915" s="138"/>
      <c r="K1915" s="138"/>
      <c r="L1915" s="138"/>
    </row>
    <row r="1916" spans="1:12" outlineLevel="1" x14ac:dyDescent="0.2">
      <c r="A1916" s="132"/>
      <c r="B1916" s="133"/>
      <c r="C1916" s="139" t="s">
        <v>1287</v>
      </c>
      <c r="D1916" s="140"/>
      <c r="E1916" s="141">
        <v>183.7</v>
      </c>
      <c r="F1916" s="136"/>
      <c r="G1916" s="136"/>
      <c r="H1916" s="138"/>
      <c r="I1916" s="138"/>
      <c r="J1916" s="138"/>
      <c r="K1916" s="138"/>
      <c r="L1916" s="138"/>
    </row>
    <row r="1917" spans="1:12" outlineLevel="1" x14ac:dyDescent="0.2">
      <c r="A1917" s="132"/>
      <c r="B1917" s="133"/>
      <c r="C1917" s="139" t="s">
        <v>1288</v>
      </c>
      <c r="D1917" s="140"/>
      <c r="E1917" s="141">
        <v>22.9</v>
      </c>
      <c r="F1917" s="136"/>
      <c r="G1917" s="136"/>
      <c r="H1917" s="138"/>
      <c r="I1917" s="138"/>
      <c r="J1917" s="138"/>
      <c r="K1917" s="138"/>
      <c r="L1917" s="138"/>
    </row>
    <row r="1918" spans="1:12" outlineLevel="1" x14ac:dyDescent="0.2">
      <c r="A1918" s="132"/>
      <c r="B1918" s="133"/>
      <c r="C1918" s="139" t="s">
        <v>1290</v>
      </c>
      <c r="D1918" s="140"/>
      <c r="E1918" s="141">
        <v>48</v>
      </c>
      <c r="F1918" s="136"/>
      <c r="G1918" s="136"/>
      <c r="H1918" s="138"/>
      <c r="I1918" s="138"/>
      <c r="J1918" s="138"/>
      <c r="K1918" s="138"/>
      <c r="L1918" s="138"/>
    </row>
    <row r="1919" spans="1:12" outlineLevel="1" x14ac:dyDescent="0.2">
      <c r="A1919" s="132"/>
      <c r="B1919" s="133"/>
      <c r="C1919" s="139" t="s">
        <v>1291</v>
      </c>
      <c r="D1919" s="140"/>
      <c r="E1919" s="141">
        <v>11.7</v>
      </c>
      <c r="F1919" s="136"/>
      <c r="G1919" s="136"/>
      <c r="H1919" s="138"/>
      <c r="I1919" s="138"/>
      <c r="J1919" s="138"/>
      <c r="K1919" s="138"/>
      <c r="L1919" s="138"/>
    </row>
    <row r="1920" spans="1:12" outlineLevel="1" x14ac:dyDescent="0.2">
      <c r="A1920" s="132"/>
      <c r="B1920" s="133"/>
      <c r="C1920" s="139" t="s">
        <v>1292</v>
      </c>
      <c r="D1920" s="140"/>
      <c r="E1920" s="141">
        <v>12</v>
      </c>
      <c r="F1920" s="136"/>
      <c r="G1920" s="136"/>
      <c r="H1920" s="138"/>
      <c r="I1920" s="138"/>
      <c r="J1920" s="138"/>
      <c r="K1920" s="138"/>
      <c r="L1920" s="138"/>
    </row>
    <row r="1921" spans="1:12" outlineLevel="1" x14ac:dyDescent="0.2">
      <c r="A1921" s="132"/>
      <c r="B1921" s="133"/>
      <c r="C1921" s="139" t="s">
        <v>1293</v>
      </c>
      <c r="D1921" s="140"/>
      <c r="E1921" s="141">
        <v>1143.5999999999999</v>
      </c>
      <c r="F1921" s="136"/>
      <c r="G1921" s="136"/>
      <c r="H1921" s="138"/>
      <c r="I1921" s="138"/>
      <c r="J1921" s="138"/>
      <c r="K1921" s="138"/>
      <c r="L1921" s="138"/>
    </row>
    <row r="1922" spans="1:12" outlineLevel="1" x14ac:dyDescent="0.2">
      <c r="A1922" s="132"/>
      <c r="B1922" s="133"/>
      <c r="C1922" s="139" t="s">
        <v>1294</v>
      </c>
      <c r="D1922" s="140"/>
      <c r="E1922" s="141">
        <v>189.1</v>
      </c>
      <c r="F1922" s="136"/>
      <c r="G1922" s="136"/>
      <c r="H1922" s="138"/>
      <c r="I1922" s="138"/>
      <c r="J1922" s="138"/>
      <c r="K1922" s="138"/>
      <c r="L1922" s="138"/>
    </row>
    <row r="1923" spans="1:12" outlineLevel="1" x14ac:dyDescent="0.2">
      <c r="A1923" s="132"/>
      <c r="B1923" s="133"/>
      <c r="C1923" s="139" t="s">
        <v>1296</v>
      </c>
      <c r="D1923" s="140"/>
      <c r="E1923" s="141">
        <v>192</v>
      </c>
      <c r="F1923" s="136"/>
      <c r="G1923" s="136"/>
      <c r="H1923" s="138"/>
      <c r="I1923" s="138"/>
      <c r="J1923" s="138"/>
      <c r="K1923" s="138"/>
      <c r="L1923" s="138"/>
    </row>
    <row r="1924" spans="1:12" outlineLevel="1" x14ac:dyDescent="0.2">
      <c r="A1924" s="132"/>
      <c r="B1924" s="133"/>
      <c r="C1924" s="139" t="s">
        <v>1298</v>
      </c>
      <c r="D1924" s="140"/>
      <c r="E1924" s="141">
        <v>55</v>
      </c>
      <c r="F1924" s="136"/>
      <c r="G1924" s="136"/>
      <c r="H1924" s="138"/>
      <c r="I1924" s="138"/>
      <c r="J1924" s="138"/>
      <c r="K1924" s="138"/>
      <c r="L1924" s="138"/>
    </row>
    <row r="1925" spans="1:12" outlineLevel="1" x14ac:dyDescent="0.2">
      <c r="A1925" s="132"/>
      <c r="B1925" s="133"/>
      <c r="C1925" s="139" t="s">
        <v>1299</v>
      </c>
      <c r="D1925" s="140"/>
      <c r="E1925" s="141">
        <v>72.900000000000006</v>
      </c>
      <c r="F1925" s="136"/>
      <c r="G1925" s="136"/>
      <c r="H1925" s="138"/>
      <c r="I1925" s="138"/>
      <c r="J1925" s="138"/>
      <c r="K1925" s="138"/>
      <c r="L1925" s="138"/>
    </row>
    <row r="1926" spans="1:12" outlineLevel="1" x14ac:dyDescent="0.2">
      <c r="A1926" s="132"/>
      <c r="B1926" s="133"/>
      <c r="C1926" s="139" t="s">
        <v>1300</v>
      </c>
      <c r="D1926" s="140"/>
      <c r="E1926" s="141">
        <v>65.599999999999994</v>
      </c>
      <c r="F1926" s="136"/>
      <c r="G1926" s="136"/>
      <c r="H1926" s="138"/>
      <c r="I1926" s="138"/>
      <c r="J1926" s="138"/>
      <c r="K1926" s="138"/>
      <c r="L1926" s="138"/>
    </row>
    <row r="1927" spans="1:12" outlineLevel="1" x14ac:dyDescent="0.2">
      <c r="A1927" s="132"/>
      <c r="B1927" s="133"/>
      <c r="C1927" s="139" t="s">
        <v>1301</v>
      </c>
      <c r="D1927" s="140"/>
      <c r="E1927" s="141">
        <v>106.2</v>
      </c>
      <c r="F1927" s="136"/>
      <c r="G1927" s="136"/>
      <c r="H1927" s="138"/>
      <c r="I1927" s="138"/>
      <c r="J1927" s="138"/>
      <c r="K1927" s="138"/>
      <c r="L1927" s="138"/>
    </row>
    <row r="1928" spans="1:12" x14ac:dyDescent="0.2">
      <c r="A1928" s="142" t="s">
        <v>89</v>
      </c>
      <c r="B1928" s="143" t="s">
        <v>1335</v>
      </c>
      <c r="C1928" s="144" t="s">
        <v>1336</v>
      </c>
      <c r="D1928" s="145"/>
      <c r="E1928" s="146"/>
      <c r="F1928" s="146"/>
      <c r="G1928" s="146">
        <f>SUM(G1929:G1941)</f>
        <v>0</v>
      </c>
      <c r="H1928" s="138"/>
    </row>
    <row r="1929" spans="1:12" outlineLevel="1" x14ac:dyDescent="0.2">
      <c r="A1929" s="132">
        <v>174</v>
      </c>
      <c r="B1929" s="133" t="s">
        <v>1337</v>
      </c>
      <c r="C1929" s="134" t="s">
        <v>1338</v>
      </c>
      <c r="D1929" s="135" t="s">
        <v>261</v>
      </c>
      <c r="E1929" s="136">
        <v>156.27600000000001</v>
      </c>
      <c r="F1929" s="1202"/>
      <c r="G1929" s="136">
        <f>ROUND(E1929*F1929,2)</f>
        <v>0</v>
      </c>
      <c r="H1929" s="138"/>
      <c r="I1929" s="138"/>
      <c r="J1929" s="138"/>
      <c r="K1929" s="138"/>
      <c r="L1929" s="138"/>
    </row>
    <row r="1930" spans="1:12" outlineLevel="1" x14ac:dyDescent="0.2">
      <c r="A1930" s="132"/>
      <c r="B1930" s="133"/>
      <c r="C1930" s="139" t="s">
        <v>395</v>
      </c>
      <c r="D1930" s="140"/>
      <c r="E1930" s="141"/>
      <c r="F1930" s="136"/>
      <c r="G1930" s="136"/>
      <c r="H1930" s="138"/>
      <c r="I1930" s="138"/>
      <c r="J1930" s="138"/>
      <c r="K1930" s="138"/>
      <c r="L1930" s="138"/>
    </row>
    <row r="1931" spans="1:12" outlineLevel="1" x14ac:dyDescent="0.2">
      <c r="A1931" s="132"/>
      <c r="B1931" s="133"/>
      <c r="C1931" s="139" t="s">
        <v>1339</v>
      </c>
      <c r="D1931" s="140"/>
      <c r="E1931" s="141"/>
      <c r="F1931" s="136"/>
      <c r="G1931" s="136"/>
      <c r="H1931" s="138"/>
      <c r="I1931" s="138"/>
      <c r="J1931" s="138"/>
      <c r="K1931" s="138"/>
      <c r="L1931" s="138"/>
    </row>
    <row r="1932" spans="1:12" outlineLevel="1" x14ac:dyDescent="0.2">
      <c r="A1932" s="132"/>
      <c r="B1932" s="133"/>
      <c r="C1932" s="139" t="s">
        <v>1340</v>
      </c>
      <c r="D1932" s="140"/>
      <c r="E1932" s="141">
        <v>2.76</v>
      </c>
      <c r="F1932" s="136"/>
      <c r="G1932" s="136"/>
      <c r="H1932" s="138"/>
      <c r="I1932" s="138"/>
      <c r="J1932" s="138"/>
      <c r="K1932" s="138"/>
      <c r="L1932" s="138"/>
    </row>
    <row r="1933" spans="1:12" outlineLevel="1" x14ac:dyDescent="0.2">
      <c r="A1933" s="132"/>
      <c r="B1933" s="133"/>
      <c r="C1933" s="139" t="s">
        <v>1341</v>
      </c>
      <c r="D1933" s="140"/>
      <c r="E1933" s="141">
        <v>2.76</v>
      </c>
      <c r="F1933" s="136"/>
      <c r="G1933" s="136"/>
      <c r="H1933" s="138"/>
      <c r="I1933" s="138"/>
      <c r="J1933" s="138"/>
      <c r="K1933" s="138"/>
      <c r="L1933" s="138"/>
    </row>
    <row r="1934" spans="1:12" outlineLevel="1" x14ac:dyDescent="0.2">
      <c r="A1934" s="132"/>
      <c r="B1934" s="133"/>
      <c r="C1934" s="139" t="s">
        <v>1342</v>
      </c>
      <c r="D1934" s="140"/>
      <c r="E1934" s="141">
        <v>2.76</v>
      </c>
      <c r="F1934" s="136"/>
      <c r="G1934" s="136"/>
      <c r="H1934" s="138"/>
      <c r="I1934" s="138"/>
      <c r="J1934" s="138"/>
      <c r="K1934" s="138"/>
      <c r="L1934" s="138"/>
    </row>
    <row r="1935" spans="1:12" outlineLevel="1" x14ac:dyDescent="0.2">
      <c r="A1935" s="132"/>
      <c r="B1935" s="133"/>
      <c r="C1935" s="139" t="s">
        <v>284</v>
      </c>
      <c r="D1935" s="140"/>
      <c r="E1935" s="141"/>
      <c r="F1935" s="136"/>
      <c r="G1935" s="136"/>
      <c r="H1935" s="138"/>
      <c r="I1935" s="138"/>
      <c r="J1935" s="138"/>
      <c r="K1935" s="138"/>
      <c r="L1935" s="138"/>
    </row>
    <row r="1936" spans="1:12" outlineLevel="1" x14ac:dyDescent="0.2">
      <c r="A1936" s="132"/>
      <c r="B1936" s="133"/>
      <c r="C1936" s="139" t="s">
        <v>1343</v>
      </c>
      <c r="D1936" s="140"/>
      <c r="E1936" s="141">
        <v>6.16</v>
      </c>
      <c r="F1936" s="136"/>
      <c r="G1936" s="136"/>
      <c r="H1936" s="138"/>
      <c r="I1936" s="138"/>
      <c r="J1936" s="138"/>
      <c r="K1936" s="138"/>
      <c r="L1936" s="138"/>
    </row>
    <row r="1937" spans="1:12" outlineLevel="1" x14ac:dyDescent="0.2">
      <c r="A1937" s="132"/>
      <c r="B1937" s="133"/>
      <c r="C1937" s="139" t="s">
        <v>284</v>
      </c>
      <c r="D1937" s="140"/>
      <c r="E1937" s="141"/>
      <c r="F1937" s="136"/>
      <c r="G1937" s="136"/>
      <c r="H1937" s="138"/>
      <c r="I1937" s="138"/>
      <c r="J1937" s="138"/>
      <c r="K1937" s="138"/>
      <c r="L1937" s="138"/>
    </row>
    <row r="1938" spans="1:12" outlineLevel="1" x14ac:dyDescent="0.2">
      <c r="A1938" s="132"/>
      <c r="B1938" s="133"/>
      <c r="C1938" s="139" t="s">
        <v>1344</v>
      </c>
      <c r="D1938" s="140"/>
      <c r="E1938" s="141"/>
      <c r="F1938" s="136"/>
      <c r="G1938" s="136"/>
      <c r="H1938" s="138"/>
      <c r="I1938" s="138"/>
      <c r="J1938" s="138"/>
      <c r="K1938" s="138"/>
      <c r="L1938" s="138"/>
    </row>
    <row r="1939" spans="1:12" outlineLevel="1" x14ac:dyDescent="0.2">
      <c r="A1939" s="132"/>
      <c r="B1939" s="133"/>
      <c r="C1939" s="139" t="s">
        <v>1345</v>
      </c>
      <c r="D1939" s="140"/>
      <c r="E1939" s="141">
        <v>49.56</v>
      </c>
      <c r="F1939" s="136"/>
      <c r="G1939" s="136"/>
      <c r="H1939" s="138"/>
      <c r="I1939" s="138"/>
      <c r="J1939" s="138"/>
      <c r="K1939" s="138"/>
      <c r="L1939" s="138"/>
    </row>
    <row r="1940" spans="1:12" outlineLevel="1" x14ac:dyDescent="0.2">
      <c r="A1940" s="132"/>
      <c r="B1940" s="133"/>
      <c r="C1940" s="139" t="s">
        <v>1346</v>
      </c>
      <c r="D1940" s="140"/>
      <c r="E1940" s="141">
        <v>47.2</v>
      </c>
      <c r="F1940" s="136"/>
      <c r="G1940" s="136"/>
      <c r="H1940" s="138"/>
      <c r="I1940" s="138"/>
      <c r="J1940" s="138"/>
      <c r="K1940" s="138"/>
      <c r="L1940" s="138"/>
    </row>
    <row r="1941" spans="1:12" outlineLevel="1" x14ac:dyDescent="0.2">
      <c r="A1941" s="132"/>
      <c r="B1941" s="133"/>
      <c r="C1941" s="139" t="s">
        <v>1347</v>
      </c>
      <c r="D1941" s="140"/>
      <c r="E1941" s="141">
        <v>45.076000000000001</v>
      </c>
      <c r="F1941" s="136"/>
      <c r="G1941" s="136"/>
      <c r="H1941" s="138"/>
      <c r="I1941" s="138"/>
      <c r="J1941" s="138"/>
      <c r="K1941" s="138"/>
      <c r="L1941" s="138"/>
    </row>
    <row r="1942" spans="1:12" x14ac:dyDescent="0.2">
      <c r="A1942" s="142" t="s">
        <v>89</v>
      </c>
      <c r="B1942" s="143" t="s">
        <v>1348</v>
      </c>
      <c r="C1942" s="144" t="s">
        <v>1349</v>
      </c>
      <c r="D1942" s="145"/>
      <c r="E1942" s="146"/>
      <c r="F1942" s="146"/>
      <c r="G1942" s="146">
        <f>SUM(G1943:G2000)</f>
        <v>0</v>
      </c>
      <c r="H1942" s="138"/>
    </row>
    <row r="1943" spans="1:12" outlineLevel="1" x14ac:dyDescent="0.2">
      <c r="A1943" s="132">
        <v>175</v>
      </c>
      <c r="B1943" s="133" t="s">
        <v>1350</v>
      </c>
      <c r="C1943" s="134" t="s">
        <v>1351</v>
      </c>
      <c r="D1943" s="135" t="s">
        <v>261</v>
      </c>
      <c r="E1943" s="136">
        <v>3807.9</v>
      </c>
      <c r="F1943" s="1202"/>
      <c r="G1943" s="136">
        <f>ROUND(E1943*F1943,2)</f>
        <v>0</v>
      </c>
      <c r="H1943" s="138"/>
      <c r="I1943" s="138"/>
      <c r="J1943" s="138"/>
      <c r="K1943" s="138"/>
      <c r="L1943" s="138"/>
    </row>
    <row r="1944" spans="1:12" outlineLevel="1" x14ac:dyDescent="0.2">
      <c r="A1944" s="132"/>
      <c r="B1944" s="133"/>
      <c r="C1944" s="139" t="s">
        <v>285</v>
      </c>
      <c r="D1944" s="140"/>
      <c r="E1944" s="141"/>
      <c r="F1944" s="136"/>
      <c r="G1944" s="136"/>
      <c r="H1944" s="138"/>
      <c r="I1944" s="138"/>
      <c r="J1944" s="138"/>
      <c r="K1944" s="138"/>
      <c r="L1944" s="138"/>
    </row>
    <row r="1945" spans="1:12" outlineLevel="1" x14ac:dyDescent="0.2">
      <c r="A1945" s="132"/>
      <c r="B1945" s="133"/>
      <c r="C1945" s="139" t="s">
        <v>321</v>
      </c>
      <c r="D1945" s="140"/>
      <c r="E1945" s="141">
        <v>49.9</v>
      </c>
      <c r="F1945" s="136"/>
      <c r="G1945" s="136"/>
      <c r="H1945" s="138"/>
      <c r="I1945" s="138"/>
      <c r="J1945" s="138"/>
      <c r="K1945" s="138"/>
      <c r="L1945" s="138"/>
    </row>
    <row r="1946" spans="1:12" outlineLevel="1" x14ac:dyDescent="0.2">
      <c r="A1946" s="132"/>
      <c r="B1946" s="133"/>
      <c r="C1946" s="139" t="s">
        <v>1283</v>
      </c>
      <c r="D1946" s="140"/>
      <c r="E1946" s="141">
        <v>45.2</v>
      </c>
      <c r="F1946" s="136"/>
      <c r="G1946" s="136"/>
      <c r="H1946" s="138"/>
      <c r="I1946" s="138"/>
      <c r="J1946" s="138"/>
      <c r="K1946" s="138"/>
      <c r="L1946" s="138"/>
    </row>
    <row r="1947" spans="1:12" outlineLevel="1" x14ac:dyDescent="0.2">
      <c r="A1947" s="132"/>
      <c r="B1947" s="133"/>
      <c r="C1947" s="139" t="s">
        <v>1284</v>
      </c>
      <c r="D1947" s="140"/>
      <c r="E1947" s="141">
        <v>35.6</v>
      </c>
      <c r="F1947" s="136"/>
      <c r="G1947" s="136"/>
      <c r="H1947" s="138"/>
      <c r="I1947" s="138"/>
      <c r="J1947" s="138"/>
      <c r="K1947" s="138"/>
      <c r="L1947" s="138"/>
    </row>
    <row r="1948" spans="1:12" outlineLevel="1" x14ac:dyDescent="0.2">
      <c r="A1948" s="132"/>
      <c r="B1948" s="133"/>
      <c r="C1948" s="139" t="s">
        <v>322</v>
      </c>
      <c r="D1948" s="140"/>
      <c r="E1948" s="141">
        <v>278.7</v>
      </c>
      <c r="F1948" s="136"/>
      <c r="G1948" s="136"/>
      <c r="H1948" s="138"/>
      <c r="I1948" s="138"/>
      <c r="J1948" s="138"/>
      <c r="K1948" s="138"/>
      <c r="L1948" s="138"/>
    </row>
    <row r="1949" spans="1:12" outlineLevel="1" x14ac:dyDescent="0.2">
      <c r="A1949" s="132"/>
      <c r="B1949" s="133"/>
      <c r="C1949" s="139" t="s">
        <v>323</v>
      </c>
      <c r="D1949" s="140"/>
      <c r="E1949" s="141">
        <v>427.7</v>
      </c>
      <c r="F1949" s="136"/>
      <c r="G1949" s="136"/>
      <c r="H1949" s="138"/>
      <c r="I1949" s="138"/>
      <c r="J1949" s="138"/>
      <c r="K1949" s="138"/>
      <c r="L1949" s="138"/>
    </row>
    <row r="1950" spans="1:12" outlineLevel="1" x14ac:dyDescent="0.2">
      <c r="A1950" s="132"/>
      <c r="B1950" s="133"/>
      <c r="C1950" s="139" t="s">
        <v>324</v>
      </c>
      <c r="D1950" s="140"/>
      <c r="E1950" s="141">
        <v>76</v>
      </c>
      <c r="F1950" s="136"/>
      <c r="G1950" s="136"/>
      <c r="H1950" s="138"/>
      <c r="I1950" s="138"/>
      <c r="J1950" s="138"/>
      <c r="K1950" s="138"/>
      <c r="L1950" s="138"/>
    </row>
    <row r="1951" spans="1:12" outlineLevel="1" x14ac:dyDescent="0.2">
      <c r="A1951" s="132"/>
      <c r="B1951" s="133"/>
      <c r="C1951" s="139" t="s">
        <v>325</v>
      </c>
      <c r="D1951" s="140"/>
      <c r="E1951" s="141">
        <v>99.8</v>
      </c>
      <c r="F1951" s="136"/>
      <c r="G1951" s="136"/>
      <c r="H1951" s="138"/>
      <c r="I1951" s="138"/>
      <c r="J1951" s="138"/>
      <c r="K1951" s="138"/>
      <c r="L1951" s="138"/>
    </row>
    <row r="1952" spans="1:12" outlineLevel="1" x14ac:dyDescent="0.2">
      <c r="A1952" s="132"/>
      <c r="B1952" s="133"/>
      <c r="C1952" s="139" t="s">
        <v>1285</v>
      </c>
      <c r="D1952" s="140"/>
      <c r="E1952" s="141">
        <v>84.2</v>
      </c>
      <c r="F1952" s="136"/>
      <c r="G1952" s="136"/>
      <c r="H1952" s="138"/>
      <c r="I1952" s="138"/>
      <c r="J1952" s="138"/>
      <c r="K1952" s="138"/>
      <c r="L1952" s="138"/>
    </row>
    <row r="1953" spans="1:12" outlineLevel="1" x14ac:dyDescent="0.2">
      <c r="A1953" s="132"/>
      <c r="B1953" s="133"/>
      <c r="C1953" s="139" t="s">
        <v>1286</v>
      </c>
      <c r="D1953" s="140"/>
      <c r="E1953" s="141">
        <v>19.399999999999999</v>
      </c>
      <c r="F1953" s="136"/>
      <c r="G1953" s="136"/>
      <c r="H1953" s="138"/>
      <c r="I1953" s="138"/>
      <c r="J1953" s="138"/>
      <c r="K1953" s="138"/>
      <c r="L1953" s="138"/>
    </row>
    <row r="1954" spans="1:12" outlineLevel="1" x14ac:dyDescent="0.2">
      <c r="A1954" s="132"/>
      <c r="B1954" s="133"/>
      <c r="C1954" s="139" t="s">
        <v>1287</v>
      </c>
      <c r="D1954" s="140"/>
      <c r="E1954" s="141">
        <v>183.7</v>
      </c>
      <c r="F1954" s="136"/>
      <c r="G1954" s="136"/>
      <c r="H1954" s="138"/>
      <c r="I1954" s="138"/>
      <c r="J1954" s="138"/>
      <c r="K1954" s="138"/>
      <c r="L1954" s="138"/>
    </row>
    <row r="1955" spans="1:12" outlineLevel="1" x14ac:dyDescent="0.2">
      <c r="A1955" s="132"/>
      <c r="B1955" s="133"/>
      <c r="C1955" s="139" t="s">
        <v>1288</v>
      </c>
      <c r="D1955" s="140"/>
      <c r="E1955" s="141">
        <v>22.9</v>
      </c>
      <c r="F1955" s="136"/>
      <c r="G1955" s="136"/>
      <c r="H1955" s="138"/>
      <c r="I1955" s="138"/>
      <c r="J1955" s="138"/>
      <c r="K1955" s="138"/>
      <c r="L1955" s="138"/>
    </row>
    <row r="1956" spans="1:12" outlineLevel="1" x14ac:dyDescent="0.2">
      <c r="A1956" s="132"/>
      <c r="B1956" s="133"/>
      <c r="C1956" s="139" t="s">
        <v>1289</v>
      </c>
      <c r="D1956" s="140"/>
      <c r="E1956" s="141">
        <v>27.2</v>
      </c>
      <c r="F1956" s="136"/>
      <c r="G1956" s="136"/>
      <c r="H1956" s="138"/>
      <c r="I1956" s="138"/>
      <c r="J1956" s="138"/>
      <c r="K1956" s="138"/>
      <c r="L1956" s="138"/>
    </row>
    <row r="1957" spans="1:12" outlineLevel="1" x14ac:dyDescent="0.2">
      <c r="A1957" s="132"/>
      <c r="B1957" s="133"/>
      <c r="C1957" s="139" t="s">
        <v>1290</v>
      </c>
      <c r="D1957" s="140"/>
      <c r="E1957" s="141">
        <v>48</v>
      </c>
      <c r="F1957" s="136"/>
      <c r="G1957" s="136"/>
      <c r="H1957" s="138"/>
      <c r="I1957" s="138"/>
      <c r="J1957" s="138"/>
      <c r="K1957" s="138"/>
      <c r="L1957" s="138"/>
    </row>
    <row r="1958" spans="1:12" outlineLevel="1" x14ac:dyDescent="0.2">
      <c r="A1958" s="132"/>
      <c r="B1958" s="133"/>
      <c r="C1958" s="139" t="s">
        <v>1291</v>
      </c>
      <c r="D1958" s="140"/>
      <c r="E1958" s="141">
        <v>11.7</v>
      </c>
      <c r="F1958" s="136"/>
      <c r="G1958" s="136"/>
      <c r="H1958" s="138"/>
      <c r="I1958" s="138"/>
      <c r="J1958" s="138"/>
      <c r="K1958" s="138"/>
      <c r="L1958" s="138"/>
    </row>
    <row r="1959" spans="1:12" outlineLevel="1" x14ac:dyDescent="0.2">
      <c r="A1959" s="132"/>
      <c r="B1959" s="133"/>
      <c r="C1959" s="139" t="s">
        <v>1292</v>
      </c>
      <c r="D1959" s="140"/>
      <c r="E1959" s="141">
        <v>12</v>
      </c>
      <c r="F1959" s="136"/>
      <c r="G1959" s="136"/>
      <c r="H1959" s="138"/>
      <c r="I1959" s="138"/>
      <c r="J1959" s="138"/>
      <c r="K1959" s="138"/>
      <c r="L1959" s="138"/>
    </row>
    <row r="1960" spans="1:12" outlineLevel="1" x14ac:dyDescent="0.2">
      <c r="A1960" s="132"/>
      <c r="B1960" s="133"/>
      <c r="C1960" s="139" t="s">
        <v>1293</v>
      </c>
      <c r="D1960" s="140"/>
      <c r="E1960" s="141">
        <v>1143.5999999999999</v>
      </c>
      <c r="F1960" s="136"/>
      <c r="G1960" s="136"/>
      <c r="H1960" s="138"/>
      <c r="I1960" s="138"/>
      <c r="J1960" s="138"/>
      <c r="K1960" s="138"/>
      <c r="L1960" s="138"/>
    </row>
    <row r="1961" spans="1:12" outlineLevel="1" x14ac:dyDescent="0.2">
      <c r="A1961" s="132"/>
      <c r="B1961" s="133"/>
      <c r="C1961" s="139" t="s">
        <v>1294</v>
      </c>
      <c r="D1961" s="140"/>
      <c r="E1961" s="141">
        <v>189.1</v>
      </c>
      <c r="F1961" s="136"/>
      <c r="G1961" s="136"/>
      <c r="H1961" s="138"/>
      <c r="I1961" s="138"/>
      <c r="J1961" s="138"/>
      <c r="K1961" s="138"/>
      <c r="L1961" s="138"/>
    </row>
    <row r="1962" spans="1:12" outlineLevel="1" x14ac:dyDescent="0.2">
      <c r="A1962" s="132"/>
      <c r="B1962" s="133"/>
      <c r="C1962" s="139" t="s">
        <v>1295</v>
      </c>
      <c r="D1962" s="140"/>
      <c r="E1962" s="141">
        <v>417.2</v>
      </c>
      <c r="F1962" s="136"/>
      <c r="G1962" s="136"/>
      <c r="H1962" s="138"/>
      <c r="I1962" s="138"/>
      <c r="J1962" s="138"/>
      <c r="K1962" s="138"/>
      <c r="L1962" s="138"/>
    </row>
    <row r="1963" spans="1:12" outlineLevel="1" x14ac:dyDescent="0.2">
      <c r="A1963" s="132"/>
      <c r="B1963" s="133"/>
      <c r="C1963" s="139" t="s">
        <v>1296</v>
      </c>
      <c r="D1963" s="140"/>
      <c r="E1963" s="141">
        <v>192</v>
      </c>
      <c r="F1963" s="136"/>
      <c r="G1963" s="136"/>
      <c r="H1963" s="138"/>
      <c r="I1963" s="138"/>
      <c r="J1963" s="138"/>
      <c r="K1963" s="138"/>
      <c r="L1963" s="138"/>
    </row>
    <row r="1964" spans="1:12" outlineLevel="1" x14ac:dyDescent="0.2">
      <c r="A1964" s="132"/>
      <c r="B1964" s="133"/>
      <c r="C1964" s="139" t="s">
        <v>1297</v>
      </c>
      <c r="D1964" s="140"/>
      <c r="E1964" s="141">
        <v>19.8</v>
      </c>
      <c r="F1964" s="136"/>
      <c r="G1964" s="136"/>
      <c r="H1964" s="138"/>
      <c r="I1964" s="138"/>
      <c r="J1964" s="138"/>
      <c r="K1964" s="138"/>
      <c r="L1964" s="138"/>
    </row>
    <row r="1965" spans="1:12" outlineLevel="1" x14ac:dyDescent="0.2">
      <c r="A1965" s="132"/>
      <c r="B1965" s="133"/>
      <c r="C1965" s="139" t="s">
        <v>1298</v>
      </c>
      <c r="D1965" s="140"/>
      <c r="E1965" s="141">
        <v>55</v>
      </c>
      <c r="F1965" s="136"/>
      <c r="G1965" s="136"/>
      <c r="H1965" s="138"/>
      <c r="I1965" s="138"/>
      <c r="J1965" s="138"/>
      <c r="K1965" s="138"/>
      <c r="L1965" s="138"/>
    </row>
    <row r="1966" spans="1:12" outlineLevel="1" x14ac:dyDescent="0.2">
      <c r="A1966" s="132"/>
      <c r="B1966" s="133"/>
      <c r="C1966" s="139" t="s">
        <v>1299</v>
      </c>
      <c r="D1966" s="140"/>
      <c r="E1966" s="141">
        <v>72.900000000000006</v>
      </c>
      <c r="F1966" s="136"/>
      <c r="G1966" s="136"/>
      <c r="H1966" s="138"/>
      <c r="I1966" s="138"/>
      <c r="J1966" s="138"/>
      <c r="K1966" s="138"/>
      <c r="L1966" s="138"/>
    </row>
    <row r="1967" spans="1:12" outlineLevel="1" x14ac:dyDescent="0.2">
      <c r="A1967" s="132"/>
      <c r="B1967" s="133"/>
      <c r="C1967" s="139" t="s">
        <v>1300</v>
      </c>
      <c r="D1967" s="140"/>
      <c r="E1967" s="141">
        <v>65.599999999999994</v>
      </c>
      <c r="F1967" s="136"/>
      <c r="G1967" s="136"/>
      <c r="H1967" s="138"/>
      <c r="I1967" s="138"/>
      <c r="J1967" s="138"/>
      <c r="K1967" s="138"/>
      <c r="L1967" s="138"/>
    </row>
    <row r="1968" spans="1:12" outlineLevel="1" x14ac:dyDescent="0.2">
      <c r="A1968" s="132"/>
      <c r="B1968" s="133"/>
      <c r="C1968" s="139" t="s">
        <v>1301</v>
      </c>
      <c r="D1968" s="140"/>
      <c r="E1968" s="141">
        <v>106.2</v>
      </c>
      <c r="F1968" s="136"/>
      <c r="G1968" s="136"/>
      <c r="H1968" s="138"/>
      <c r="I1968" s="138"/>
      <c r="J1968" s="138"/>
      <c r="K1968" s="138"/>
      <c r="L1968" s="138"/>
    </row>
    <row r="1969" spans="1:12" outlineLevel="1" x14ac:dyDescent="0.2">
      <c r="A1969" s="132"/>
      <c r="B1969" s="133"/>
      <c r="C1969" s="139" t="s">
        <v>348</v>
      </c>
      <c r="D1969" s="140"/>
      <c r="E1969" s="141">
        <v>84.1</v>
      </c>
      <c r="F1969" s="136"/>
      <c r="G1969" s="136"/>
      <c r="H1969" s="138"/>
      <c r="I1969" s="138"/>
      <c r="J1969" s="138"/>
      <c r="K1969" s="138"/>
      <c r="L1969" s="138"/>
    </row>
    <row r="1970" spans="1:12" outlineLevel="1" x14ac:dyDescent="0.2">
      <c r="A1970" s="132"/>
      <c r="B1970" s="133"/>
      <c r="C1970" s="139" t="s">
        <v>1352</v>
      </c>
      <c r="D1970" s="140"/>
      <c r="E1970" s="141">
        <v>40.4</v>
      </c>
      <c r="F1970" s="136"/>
      <c r="G1970" s="136"/>
      <c r="H1970" s="138"/>
      <c r="I1970" s="138"/>
      <c r="J1970" s="138"/>
      <c r="K1970" s="138"/>
      <c r="L1970" s="138"/>
    </row>
    <row r="1971" spans="1:12" outlineLevel="1" x14ac:dyDescent="0.2">
      <c r="A1971" s="132">
        <v>176</v>
      </c>
      <c r="B1971" s="133" t="s">
        <v>1353</v>
      </c>
      <c r="C1971" s="134" t="s">
        <v>1354</v>
      </c>
      <c r="D1971" s="135" t="s">
        <v>183</v>
      </c>
      <c r="E1971" s="136">
        <v>1070.3999999999999</v>
      </c>
      <c r="F1971" s="1202"/>
      <c r="G1971" s="136">
        <f>ROUND(E1971*F1971,2)</f>
        <v>0</v>
      </c>
      <c r="H1971" s="138"/>
      <c r="I1971" s="138"/>
      <c r="J1971" s="138"/>
      <c r="K1971" s="138"/>
      <c r="L1971" s="138"/>
    </row>
    <row r="1972" spans="1:12" outlineLevel="1" x14ac:dyDescent="0.2">
      <c r="A1972" s="132"/>
      <c r="B1972" s="133"/>
      <c r="C1972" s="139" t="s">
        <v>1355</v>
      </c>
      <c r="D1972" s="140"/>
      <c r="E1972" s="141">
        <v>56.7</v>
      </c>
      <c r="F1972" s="136"/>
      <c r="G1972" s="136"/>
      <c r="H1972" s="138"/>
      <c r="I1972" s="138"/>
      <c r="J1972" s="138"/>
      <c r="K1972" s="138"/>
      <c r="L1972" s="138"/>
    </row>
    <row r="1973" spans="1:12" outlineLevel="1" x14ac:dyDescent="0.2">
      <c r="A1973" s="132"/>
      <c r="B1973" s="133"/>
      <c r="C1973" s="139" t="s">
        <v>1356</v>
      </c>
      <c r="D1973" s="140"/>
      <c r="E1973" s="141">
        <v>1013.7</v>
      </c>
      <c r="F1973" s="136"/>
      <c r="G1973" s="136"/>
      <c r="H1973" s="138"/>
      <c r="I1973" s="138"/>
      <c r="J1973" s="138"/>
      <c r="K1973" s="138"/>
      <c r="L1973" s="138"/>
    </row>
    <row r="1974" spans="1:12" outlineLevel="1" x14ac:dyDescent="0.2">
      <c r="A1974" s="132">
        <v>177</v>
      </c>
      <c r="B1974" s="133" t="s">
        <v>1357</v>
      </c>
      <c r="C1974" s="134" t="s">
        <v>1358</v>
      </c>
      <c r="D1974" s="135" t="s">
        <v>183</v>
      </c>
      <c r="E1974" s="136">
        <v>6422.4000000000005</v>
      </c>
      <c r="F1974" s="1202"/>
      <c r="G1974" s="136">
        <f>ROUND(E1974*F1974,2)</f>
        <v>0</v>
      </c>
      <c r="H1974" s="138"/>
      <c r="I1974" s="138"/>
      <c r="J1974" s="138"/>
      <c r="K1974" s="138"/>
      <c r="L1974" s="138"/>
    </row>
    <row r="1975" spans="1:12" outlineLevel="1" x14ac:dyDescent="0.2">
      <c r="A1975" s="132"/>
      <c r="B1975" s="133"/>
      <c r="C1975" s="147" t="s">
        <v>272</v>
      </c>
      <c r="D1975" s="148"/>
      <c r="E1975" s="149"/>
      <c r="F1975" s="136"/>
      <c r="G1975" s="136"/>
      <c r="H1975" s="138"/>
      <c r="I1975" s="138"/>
      <c r="J1975" s="138"/>
      <c r="K1975" s="138"/>
      <c r="L1975" s="138"/>
    </row>
    <row r="1976" spans="1:12" outlineLevel="1" x14ac:dyDescent="0.2">
      <c r="A1976" s="132"/>
      <c r="B1976" s="133"/>
      <c r="C1976" s="150" t="s">
        <v>1359</v>
      </c>
      <c r="D1976" s="148"/>
      <c r="E1976" s="149">
        <v>56.7</v>
      </c>
      <c r="F1976" s="136"/>
      <c r="G1976" s="136"/>
      <c r="H1976" s="138"/>
      <c r="I1976" s="138"/>
      <c r="J1976" s="138"/>
      <c r="K1976" s="138"/>
      <c r="L1976" s="138"/>
    </row>
    <row r="1977" spans="1:12" outlineLevel="1" x14ac:dyDescent="0.2">
      <c r="A1977" s="132"/>
      <c r="B1977" s="133"/>
      <c r="C1977" s="150" t="s">
        <v>1360</v>
      </c>
      <c r="D1977" s="148"/>
      <c r="E1977" s="149">
        <v>1013.7</v>
      </c>
      <c r="F1977" s="136"/>
      <c r="G1977" s="136"/>
      <c r="H1977" s="138"/>
      <c r="I1977" s="138"/>
      <c r="J1977" s="138"/>
      <c r="K1977" s="138"/>
      <c r="L1977" s="138"/>
    </row>
    <row r="1978" spans="1:12" outlineLevel="1" x14ac:dyDescent="0.2">
      <c r="A1978" s="132"/>
      <c r="B1978" s="133"/>
      <c r="C1978" s="147" t="s">
        <v>276</v>
      </c>
      <c r="D1978" s="148"/>
      <c r="E1978" s="149"/>
      <c r="F1978" s="136"/>
      <c r="G1978" s="136"/>
      <c r="H1978" s="138"/>
      <c r="I1978" s="138"/>
      <c r="J1978" s="138"/>
      <c r="K1978" s="138"/>
      <c r="L1978" s="138"/>
    </row>
    <row r="1979" spans="1:12" outlineLevel="1" x14ac:dyDescent="0.2">
      <c r="A1979" s="132"/>
      <c r="B1979" s="133"/>
      <c r="C1979" s="139" t="s">
        <v>1361</v>
      </c>
      <c r="D1979" s="140"/>
      <c r="E1979" s="141">
        <v>6422.4</v>
      </c>
      <c r="F1979" s="136"/>
      <c r="G1979" s="136"/>
      <c r="H1979" s="138"/>
      <c r="I1979" s="138"/>
      <c r="J1979" s="138"/>
      <c r="K1979" s="138"/>
      <c r="L1979" s="138"/>
    </row>
    <row r="1980" spans="1:12" outlineLevel="1" x14ac:dyDescent="0.2">
      <c r="A1980" s="132">
        <v>178</v>
      </c>
      <c r="B1980" s="133" t="s">
        <v>1362</v>
      </c>
      <c r="C1980" s="134" t="s">
        <v>1363</v>
      </c>
      <c r="D1980" s="135" t="s">
        <v>183</v>
      </c>
      <c r="E1980" s="136">
        <v>1070.3999999999999</v>
      </c>
      <c r="F1980" s="1202"/>
      <c r="G1980" s="136">
        <f>ROUND(E1980*F1980,2)</f>
        <v>0</v>
      </c>
      <c r="H1980" s="138"/>
      <c r="I1980" s="138"/>
      <c r="J1980" s="138"/>
      <c r="K1980" s="138"/>
      <c r="L1980" s="138"/>
    </row>
    <row r="1981" spans="1:12" outlineLevel="1" x14ac:dyDescent="0.2">
      <c r="A1981" s="132"/>
      <c r="B1981" s="133"/>
      <c r="C1981" s="139" t="s">
        <v>1355</v>
      </c>
      <c r="D1981" s="140"/>
      <c r="E1981" s="141">
        <v>56.7</v>
      </c>
      <c r="F1981" s="136"/>
      <c r="G1981" s="136"/>
      <c r="H1981" s="138"/>
      <c r="I1981" s="138"/>
      <c r="J1981" s="138"/>
      <c r="K1981" s="138"/>
      <c r="L1981" s="138"/>
    </row>
    <row r="1982" spans="1:12" outlineLevel="1" x14ac:dyDescent="0.2">
      <c r="A1982" s="132"/>
      <c r="B1982" s="133"/>
      <c r="C1982" s="139" t="s">
        <v>1356</v>
      </c>
      <c r="D1982" s="140"/>
      <c r="E1982" s="141">
        <v>1013.7</v>
      </c>
      <c r="F1982" s="136"/>
      <c r="G1982" s="136"/>
      <c r="H1982" s="138"/>
      <c r="I1982" s="138"/>
      <c r="J1982" s="138"/>
      <c r="K1982" s="138"/>
      <c r="L1982" s="138"/>
    </row>
    <row r="1983" spans="1:12" outlineLevel="1" x14ac:dyDescent="0.2">
      <c r="A1983" s="132">
        <v>179</v>
      </c>
      <c r="B1983" s="133" t="s">
        <v>1364</v>
      </c>
      <c r="C1983" s="134" t="s">
        <v>1365</v>
      </c>
      <c r="D1983" s="135" t="s">
        <v>261</v>
      </c>
      <c r="E1983" s="136">
        <v>3187</v>
      </c>
      <c r="F1983" s="1202"/>
      <c r="G1983" s="136">
        <f>ROUND(E1983*F1983,2)</f>
        <v>0</v>
      </c>
      <c r="H1983" s="138"/>
      <c r="I1983" s="138"/>
      <c r="J1983" s="138"/>
      <c r="K1983" s="138"/>
      <c r="L1983" s="138"/>
    </row>
    <row r="1984" spans="1:12" outlineLevel="1" x14ac:dyDescent="0.2">
      <c r="A1984" s="132"/>
      <c r="B1984" s="133"/>
      <c r="C1984" s="139" t="s">
        <v>1366</v>
      </c>
      <c r="D1984" s="140"/>
      <c r="E1984" s="141">
        <v>3187</v>
      </c>
      <c r="F1984" s="136"/>
      <c r="G1984" s="136"/>
      <c r="H1984" s="138"/>
      <c r="I1984" s="138"/>
      <c r="J1984" s="138"/>
      <c r="K1984" s="138"/>
      <c r="L1984" s="138"/>
    </row>
    <row r="1985" spans="1:12" outlineLevel="1" x14ac:dyDescent="0.2">
      <c r="A1985" s="132">
        <v>180</v>
      </c>
      <c r="B1985" s="133" t="s">
        <v>1367</v>
      </c>
      <c r="C1985" s="134" t="s">
        <v>1368</v>
      </c>
      <c r="D1985" s="135" t="s">
        <v>261</v>
      </c>
      <c r="E1985" s="136">
        <v>19122</v>
      </c>
      <c r="F1985" s="1202"/>
      <c r="G1985" s="136">
        <f>ROUND(E1985*F1985,2)</f>
        <v>0</v>
      </c>
      <c r="H1985" s="138"/>
      <c r="I1985" s="138"/>
      <c r="J1985" s="138"/>
      <c r="K1985" s="138"/>
      <c r="L1985" s="138"/>
    </row>
    <row r="1986" spans="1:12" outlineLevel="1" x14ac:dyDescent="0.2">
      <c r="A1986" s="132"/>
      <c r="B1986" s="133"/>
      <c r="C1986" s="139" t="s">
        <v>1369</v>
      </c>
      <c r="D1986" s="140"/>
      <c r="E1986" s="141">
        <v>19122</v>
      </c>
      <c r="F1986" s="136"/>
      <c r="G1986" s="136"/>
      <c r="H1986" s="138"/>
      <c r="I1986" s="138"/>
      <c r="J1986" s="138"/>
      <c r="K1986" s="138"/>
      <c r="L1986" s="138"/>
    </row>
    <row r="1987" spans="1:12" outlineLevel="1" x14ac:dyDescent="0.2">
      <c r="A1987" s="132">
        <v>181</v>
      </c>
      <c r="B1987" s="133" t="s">
        <v>1370</v>
      </c>
      <c r="C1987" s="134" t="s">
        <v>1371</v>
      </c>
      <c r="D1987" s="135" t="s">
        <v>261</v>
      </c>
      <c r="E1987" s="136">
        <v>3187</v>
      </c>
      <c r="F1987" s="1202"/>
      <c r="G1987" s="136">
        <f>ROUND(E1987*F1987,2)</f>
        <v>0</v>
      </c>
      <c r="H1987" s="138"/>
      <c r="I1987" s="138"/>
      <c r="J1987" s="138"/>
      <c r="K1987" s="138"/>
      <c r="L1987" s="138"/>
    </row>
    <row r="1988" spans="1:12" outlineLevel="1" x14ac:dyDescent="0.2">
      <c r="A1988" s="132"/>
      <c r="B1988" s="133"/>
      <c r="C1988" s="139" t="s">
        <v>1366</v>
      </c>
      <c r="D1988" s="140"/>
      <c r="E1988" s="141">
        <v>3187</v>
      </c>
      <c r="F1988" s="136"/>
      <c r="G1988" s="136"/>
      <c r="H1988" s="138"/>
      <c r="I1988" s="138"/>
      <c r="J1988" s="138"/>
      <c r="K1988" s="138"/>
      <c r="L1988" s="138"/>
    </row>
    <row r="1989" spans="1:12" outlineLevel="1" x14ac:dyDescent="0.2">
      <c r="A1989" s="132">
        <v>182</v>
      </c>
      <c r="B1989" s="133" t="s">
        <v>1372</v>
      </c>
      <c r="C1989" s="134" t="s">
        <v>1373</v>
      </c>
      <c r="D1989" s="135" t="s">
        <v>261</v>
      </c>
      <c r="E1989" s="136">
        <v>3187</v>
      </c>
      <c r="F1989" s="1202"/>
      <c r="G1989" s="136">
        <f>ROUND(E1989*F1989,2)</f>
        <v>0</v>
      </c>
      <c r="H1989" s="138"/>
      <c r="I1989" s="138"/>
      <c r="J1989" s="138"/>
      <c r="K1989" s="138"/>
      <c r="L1989" s="138"/>
    </row>
    <row r="1990" spans="1:12" outlineLevel="1" x14ac:dyDescent="0.2">
      <c r="A1990" s="132"/>
      <c r="B1990" s="133"/>
      <c r="C1990" s="139" t="s">
        <v>1366</v>
      </c>
      <c r="D1990" s="140"/>
      <c r="E1990" s="141">
        <v>3187</v>
      </c>
      <c r="F1990" s="136"/>
      <c r="G1990" s="136"/>
      <c r="H1990" s="138"/>
      <c r="I1990" s="138"/>
      <c r="J1990" s="138"/>
      <c r="K1990" s="138"/>
      <c r="L1990" s="138"/>
    </row>
    <row r="1991" spans="1:12" outlineLevel="1" x14ac:dyDescent="0.2">
      <c r="A1991" s="132">
        <v>183</v>
      </c>
      <c r="B1991" s="133" t="s">
        <v>1374</v>
      </c>
      <c r="C1991" s="134" t="s">
        <v>1375</v>
      </c>
      <c r="D1991" s="135" t="s">
        <v>261</v>
      </c>
      <c r="E1991" s="136">
        <v>19122</v>
      </c>
      <c r="F1991" s="1202"/>
      <c r="G1991" s="136">
        <f>ROUND(E1991*F1991,2)</f>
        <v>0</v>
      </c>
      <c r="H1991" s="138"/>
      <c r="I1991" s="138"/>
      <c r="J1991" s="138"/>
      <c r="K1991" s="138"/>
      <c r="L1991" s="138"/>
    </row>
    <row r="1992" spans="1:12" outlineLevel="1" x14ac:dyDescent="0.2">
      <c r="A1992" s="132"/>
      <c r="B1992" s="133"/>
      <c r="C1992" s="139" t="s">
        <v>1369</v>
      </c>
      <c r="D1992" s="140"/>
      <c r="E1992" s="141">
        <v>19122</v>
      </c>
      <c r="F1992" s="136"/>
      <c r="G1992" s="136"/>
      <c r="H1992" s="138"/>
      <c r="I1992" s="138"/>
      <c r="J1992" s="138"/>
      <c r="K1992" s="138"/>
      <c r="L1992" s="138"/>
    </row>
    <row r="1993" spans="1:12" outlineLevel="1" x14ac:dyDescent="0.2">
      <c r="A1993" s="132">
        <v>184</v>
      </c>
      <c r="B1993" s="133" t="s">
        <v>1376</v>
      </c>
      <c r="C1993" s="134" t="s">
        <v>1377</v>
      </c>
      <c r="D1993" s="135" t="s">
        <v>261</v>
      </c>
      <c r="E1993" s="136">
        <v>3187</v>
      </c>
      <c r="F1993" s="1202"/>
      <c r="G1993" s="136">
        <f>ROUND(E1993*F1993,2)</f>
        <v>0</v>
      </c>
      <c r="H1993" s="138"/>
      <c r="I1993" s="138"/>
      <c r="J1993" s="138"/>
      <c r="K1993" s="138"/>
      <c r="L1993" s="138"/>
    </row>
    <row r="1994" spans="1:12" outlineLevel="1" x14ac:dyDescent="0.2">
      <c r="A1994" s="132"/>
      <c r="B1994" s="133"/>
      <c r="C1994" s="139" t="s">
        <v>1366</v>
      </c>
      <c r="D1994" s="140"/>
      <c r="E1994" s="141">
        <v>3187</v>
      </c>
      <c r="F1994" s="136"/>
      <c r="G1994" s="136"/>
      <c r="H1994" s="138"/>
      <c r="I1994" s="138"/>
      <c r="J1994" s="138"/>
      <c r="K1994" s="138"/>
      <c r="L1994" s="138"/>
    </row>
    <row r="1995" spans="1:12" outlineLevel="1" x14ac:dyDescent="0.2">
      <c r="A1995" s="132">
        <v>185</v>
      </c>
      <c r="B1995" s="133" t="s">
        <v>1378</v>
      </c>
      <c r="C1995" s="134" t="s">
        <v>1379</v>
      </c>
      <c r="D1995" s="135" t="s">
        <v>383</v>
      </c>
      <c r="E1995" s="136">
        <v>6.8</v>
      </c>
      <c r="F1995" s="1202"/>
      <c r="G1995" s="136">
        <f>ROUND(E1995*F1995,2)</f>
        <v>0</v>
      </c>
      <c r="H1995" s="138"/>
      <c r="I1995" s="138"/>
      <c r="J1995" s="138"/>
      <c r="K1995" s="138"/>
      <c r="L1995" s="138"/>
    </row>
    <row r="1996" spans="1:12" outlineLevel="1" x14ac:dyDescent="0.2">
      <c r="A1996" s="132"/>
      <c r="B1996" s="133"/>
      <c r="C1996" s="139" t="s">
        <v>1380</v>
      </c>
      <c r="D1996" s="140"/>
      <c r="E1996" s="141">
        <v>6.8</v>
      </c>
      <c r="F1996" s="136"/>
      <c r="G1996" s="136"/>
      <c r="H1996" s="138"/>
      <c r="I1996" s="138"/>
      <c r="J1996" s="138"/>
      <c r="K1996" s="138"/>
      <c r="L1996" s="138"/>
    </row>
    <row r="1997" spans="1:12" outlineLevel="1" x14ac:dyDescent="0.2">
      <c r="A1997" s="132">
        <v>186</v>
      </c>
      <c r="B1997" s="133" t="s">
        <v>1381</v>
      </c>
      <c r="C1997" s="134" t="s">
        <v>1382</v>
      </c>
      <c r="D1997" s="135" t="s">
        <v>383</v>
      </c>
      <c r="E1997" s="136">
        <v>40.799999999999997</v>
      </c>
      <c r="F1997" s="1202"/>
      <c r="G1997" s="136">
        <f>ROUND(E1997*F1997,2)</f>
        <v>0</v>
      </c>
      <c r="H1997" s="138"/>
      <c r="I1997" s="138"/>
      <c r="J1997" s="138"/>
      <c r="K1997" s="138"/>
      <c r="L1997" s="138"/>
    </row>
    <row r="1998" spans="1:12" outlineLevel="1" x14ac:dyDescent="0.2">
      <c r="A1998" s="132"/>
      <c r="B1998" s="133"/>
      <c r="C1998" s="139" t="s">
        <v>1383</v>
      </c>
      <c r="D1998" s="140"/>
      <c r="E1998" s="141">
        <v>40.799999999999997</v>
      </c>
      <c r="F1998" s="136"/>
      <c r="G1998" s="136"/>
      <c r="H1998" s="138"/>
      <c r="I1998" s="138"/>
      <c r="J1998" s="138"/>
      <c r="K1998" s="138"/>
      <c r="L1998" s="138"/>
    </row>
    <row r="1999" spans="1:12" outlineLevel="1" x14ac:dyDescent="0.2">
      <c r="A1999" s="132">
        <v>187</v>
      </c>
      <c r="B1999" s="133" t="s">
        <v>1384</v>
      </c>
      <c r="C1999" s="134" t="s">
        <v>1385</v>
      </c>
      <c r="D1999" s="135" t="s">
        <v>383</v>
      </c>
      <c r="E1999" s="136">
        <v>6.8</v>
      </c>
      <c r="F1999" s="1202"/>
      <c r="G1999" s="136">
        <f>ROUND(E1999*F1999,2)</f>
        <v>0</v>
      </c>
      <c r="H1999" s="138"/>
      <c r="I1999" s="138"/>
      <c r="J1999" s="138"/>
      <c r="K1999" s="138"/>
      <c r="L1999" s="138"/>
    </row>
    <row r="2000" spans="1:12" outlineLevel="1" x14ac:dyDescent="0.2">
      <c r="A2000" s="132"/>
      <c r="B2000" s="133"/>
      <c r="C2000" s="139" t="s">
        <v>1380</v>
      </c>
      <c r="D2000" s="140"/>
      <c r="E2000" s="141">
        <v>6.8</v>
      </c>
      <c r="F2000" s="136"/>
      <c r="G2000" s="136"/>
      <c r="H2000" s="138"/>
      <c r="I2000" s="138"/>
      <c r="J2000" s="138"/>
      <c r="K2000" s="138"/>
      <c r="L2000" s="138"/>
    </row>
    <row r="2001" spans="1:12" x14ac:dyDescent="0.2">
      <c r="A2001" s="142" t="s">
        <v>89</v>
      </c>
      <c r="B2001" s="143" t="s">
        <v>1386</v>
      </c>
      <c r="C2001" s="144" t="s">
        <v>1387</v>
      </c>
      <c r="D2001" s="145"/>
      <c r="E2001" s="146"/>
      <c r="F2001" s="146"/>
      <c r="G2001" s="146">
        <f>SUM(G2002:G2063)</f>
        <v>0</v>
      </c>
      <c r="H2001" s="138"/>
    </row>
    <row r="2002" spans="1:12" outlineLevel="1" x14ac:dyDescent="0.2">
      <c r="A2002" s="132">
        <v>188</v>
      </c>
      <c r="B2002" s="133" t="s">
        <v>1388</v>
      </c>
      <c r="C2002" s="134" t="s">
        <v>1389</v>
      </c>
      <c r="D2002" s="135" t="s">
        <v>261</v>
      </c>
      <c r="E2002" s="136">
        <v>3812.08</v>
      </c>
      <c r="F2002" s="1202"/>
      <c r="G2002" s="136">
        <f>ROUND(E2002*F2002,2)</f>
        <v>0</v>
      </c>
      <c r="H2002" s="138"/>
      <c r="I2002" s="138"/>
      <c r="J2002" s="138"/>
      <c r="K2002" s="138"/>
      <c r="L2002" s="138"/>
    </row>
    <row r="2003" spans="1:12" outlineLevel="1" x14ac:dyDescent="0.2">
      <c r="A2003" s="132"/>
      <c r="B2003" s="133"/>
      <c r="C2003" s="139" t="s">
        <v>285</v>
      </c>
      <c r="D2003" s="140"/>
      <c r="E2003" s="141"/>
      <c r="F2003" s="136"/>
      <c r="G2003" s="136"/>
      <c r="H2003" s="138"/>
      <c r="I2003" s="138"/>
      <c r="J2003" s="138"/>
      <c r="K2003" s="138"/>
      <c r="L2003" s="138"/>
    </row>
    <row r="2004" spans="1:12" outlineLevel="1" x14ac:dyDescent="0.2">
      <c r="A2004" s="132"/>
      <c r="B2004" s="133"/>
      <c r="C2004" s="139" t="s">
        <v>321</v>
      </c>
      <c r="D2004" s="140"/>
      <c r="E2004" s="141">
        <v>49.9</v>
      </c>
      <c r="F2004" s="136"/>
      <c r="G2004" s="136"/>
      <c r="H2004" s="138"/>
      <c r="I2004" s="138"/>
      <c r="J2004" s="138"/>
      <c r="K2004" s="138"/>
      <c r="L2004" s="138"/>
    </row>
    <row r="2005" spans="1:12" outlineLevel="1" x14ac:dyDescent="0.2">
      <c r="A2005" s="132"/>
      <c r="B2005" s="133"/>
      <c r="C2005" s="139" t="s">
        <v>1283</v>
      </c>
      <c r="D2005" s="140"/>
      <c r="E2005" s="141">
        <v>45.2</v>
      </c>
      <c r="F2005" s="136"/>
      <c r="G2005" s="136"/>
      <c r="H2005" s="138"/>
      <c r="I2005" s="138"/>
      <c r="J2005" s="138"/>
      <c r="K2005" s="138"/>
      <c r="L2005" s="138"/>
    </row>
    <row r="2006" spans="1:12" outlineLevel="1" x14ac:dyDescent="0.2">
      <c r="A2006" s="132"/>
      <c r="B2006" s="133"/>
      <c r="C2006" s="139" t="s">
        <v>1284</v>
      </c>
      <c r="D2006" s="140"/>
      <c r="E2006" s="141">
        <v>35.6</v>
      </c>
      <c r="F2006" s="136"/>
      <c r="G2006" s="136"/>
      <c r="H2006" s="138"/>
      <c r="I2006" s="138"/>
      <c r="J2006" s="138"/>
      <c r="K2006" s="138"/>
      <c r="L2006" s="138"/>
    </row>
    <row r="2007" spans="1:12" outlineLevel="1" x14ac:dyDescent="0.2">
      <c r="A2007" s="132"/>
      <c r="B2007" s="133"/>
      <c r="C2007" s="139" t="s">
        <v>322</v>
      </c>
      <c r="D2007" s="140"/>
      <c r="E2007" s="141">
        <v>278.7</v>
      </c>
      <c r="F2007" s="136"/>
      <c r="G2007" s="136"/>
      <c r="H2007" s="138"/>
      <c r="I2007" s="138"/>
      <c r="J2007" s="138"/>
      <c r="K2007" s="138"/>
      <c r="L2007" s="138"/>
    </row>
    <row r="2008" spans="1:12" outlineLevel="1" x14ac:dyDescent="0.2">
      <c r="A2008" s="132"/>
      <c r="B2008" s="133"/>
      <c r="C2008" s="139" t="s">
        <v>323</v>
      </c>
      <c r="D2008" s="140"/>
      <c r="E2008" s="141">
        <v>427.7</v>
      </c>
      <c r="F2008" s="136"/>
      <c r="G2008" s="136"/>
      <c r="H2008" s="138"/>
      <c r="I2008" s="138"/>
      <c r="J2008" s="138"/>
      <c r="K2008" s="138"/>
      <c r="L2008" s="138"/>
    </row>
    <row r="2009" spans="1:12" outlineLevel="1" x14ac:dyDescent="0.2">
      <c r="A2009" s="132"/>
      <c r="B2009" s="133"/>
      <c r="C2009" s="139" t="s">
        <v>324</v>
      </c>
      <c r="D2009" s="140"/>
      <c r="E2009" s="141">
        <v>76</v>
      </c>
      <c r="F2009" s="136"/>
      <c r="G2009" s="136"/>
      <c r="H2009" s="138"/>
      <c r="I2009" s="138"/>
      <c r="J2009" s="138"/>
      <c r="K2009" s="138"/>
      <c r="L2009" s="138"/>
    </row>
    <row r="2010" spans="1:12" outlineLevel="1" x14ac:dyDescent="0.2">
      <c r="A2010" s="132"/>
      <c r="B2010" s="133"/>
      <c r="C2010" s="139" t="s">
        <v>325</v>
      </c>
      <c r="D2010" s="140"/>
      <c r="E2010" s="141">
        <v>99.8</v>
      </c>
      <c r="F2010" s="136"/>
      <c r="G2010" s="136"/>
      <c r="H2010" s="138"/>
      <c r="I2010" s="138"/>
      <c r="J2010" s="138"/>
      <c r="K2010" s="138"/>
      <c r="L2010" s="138"/>
    </row>
    <row r="2011" spans="1:12" outlineLevel="1" x14ac:dyDescent="0.2">
      <c r="A2011" s="132"/>
      <c r="B2011" s="133"/>
      <c r="C2011" s="139" t="s">
        <v>1285</v>
      </c>
      <c r="D2011" s="140"/>
      <c r="E2011" s="141">
        <v>84.2</v>
      </c>
      <c r="F2011" s="136"/>
      <c r="G2011" s="136"/>
      <c r="H2011" s="138"/>
      <c r="I2011" s="138"/>
      <c r="J2011" s="138"/>
      <c r="K2011" s="138"/>
      <c r="L2011" s="138"/>
    </row>
    <row r="2012" spans="1:12" outlineLevel="1" x14ac:dyDescent="0.2">
      <c r="A2012" s="132"/>
      <c r="B2012" s="133"/>
      <c r="C2012" s="139" t="s">
        <v>1286</v>
      </c>
      <c r="D2012" s="140"/>
      <c r="E2012" s="141">
        <v>19.399999999999999</v>
      </c>
      <c r="F2012" s="136"/>
      <c r="G2012" s="136"/>
      <c r="H2012" s="138"/>
      <c r="I2012" s="138"/>
      <c r="J2012" s="138"/>
      <c r="K2012" s="138"/>
      <c r="L2012" s="138"/>
    </row>
    <row r="2013" spans="1:12" outlineLevel="1" x14ac:dyDescent="0.2">
      <c r="A2013" s="132"/>
      <c r="B2013" s="133"/>
      <c r="C2013" s="139" t="s">
        <v>1287</v>
      </c>
      <c r="D2013" s="140"/>
      <c r="E2013" s="141">
        <v>183.7</v>
      </c>
      <c r="F2013" s="136"/>
      <c r="G2013" s="136"/>
      <c r="H2013" s="138"/>
      <c r="I2013" s="138"/>
      <c r="J2013" s="138"/>
      <c r="K2013" s="138"/>
      <c r="L2013" s="138"/>
    </row>
    <row r="2014" spans="1:12" outlineLevel="1" x14ac:dyDescent="0.2">
      <c r="A2014" s="132"/>
      <c r="B2014" s="133"/>
      <c r="C2014" s="139" t="s">
        <v>1288</v>
      </c>
      <c r="D2014" s="140"/>
      <c r="E2014" s="141">
        <v>22.9</v>
      </c>
      <c r="F2014" s="136"/>
      <c r="G2014" s="136"/>
      <c r="H2014" s="138"/>
      <c r="I2014" s="138"/>
      <c r="J2014" s="138"/>
      <c r="K2014" s="138"/>
      <c r="L2014" s="138"/>
    </row>
    <row r="2015" spans="1:12" outlineLevel="1" x14ac:dyDescent="0.2">
      <c r="A2015" s="132"/>
      <c r="B2015" s="133"/>
      <c r="C2015" s="139" t="s">
        <v>1289</v>
      </c>
      <c r="D2015" s="140"/>
      <c r="E2015" s="141">
        <v>27.2</v>
      </c>
      <c r="F2015" s="136"/>
      <c r="G2015" s="136"/>
      <c r="H2015" s="138"/>
      <c r="I2015" s="138"/>
      <c r="J2015" s="138"/>
      <c r="K2015" s="138"/>
      <c r="L2015" s="138"/>
    </row>
    <row r="2016" spans="1:12" outlineLevel="1" x14ac:dyDescent="0.2">
      <c r="A2016" s="132"/>
      <c r="B2016" s="133"/>
      <c r="C2016" s="139" t="s">
        <v>1290</v>
      </c>
      <c r="D2016" s="140"/>
      <c r="E2016" s="141">
        <v>48</v>
      </c>
      <c r="F2016" s="136"/>
      <c r="G2016" s="136"/>
      <c r="H2016" s="138"/>
      <c r="I2016" s="138"/>
      <c r="J2016" s="138"/>
      <c r="K2016" s="138"/>
      <c r="L2016" s="138"/>
    </row>
    <row r="2017" spans="1:12" outlineLevel="1" x14ac:dyDescent="0.2">
      <c r="A2017" s="132"/>
      <c r="B2017" s="133"/>
      <c r="C2017" s="139" t="s">
        <v>1291</v>
      </c>
      <c r="D2017" s="140"/>
      <c r="E2017" s="141">
        <v>11.7</v>
      </c>
      <c r="F2017" s="136"/>
      <c r="G2017" s="136"/>
      <c r="H2017" s="138"/>
      <c r="I2017" s="138"/>
      <c r="J2017" s="138"/>
      <c r="K2017" s="138"/>
      <c r="L2017" s="138"/>
    </row>
    <row r="2018" spans="1:12" outlineLevel="1" x14ac:dyDescent="0.2">
      <c r="A2018" s="132"/>
      <c r="B2018" s="133"/>
      <c r="C2018" s="139" t="s">
        <v>1292</v>
      </c>
      <c r="D2018" s="140"/>
      <c r="E2018" s="141">
        <v>12</v>
      </c>
      <c r="F2018" s="136"/>
      <c r="G2018" s="136"/>
      <c r="H2018" s="138"/>
      <c r="I2018" s="138"/>
      <c r="J2018" s="138"/>
      <c r="K2018" s="138"/>
      <c r="L2018" s="138"/>
    </row>
    <row r="2019" spans="1:12" outlineLevel="1" x14ac:dyDescent="0.2">
      <c r="A2019" s="132"/>
      <c r="B2019" s="133"/>
      <c r="C2019" s="139" t="s">
        <v>1293</v>
      </c>
      <c r="D2019" s="140"/>
      <c r="E2019" s="141">
        <v>1143.5999999999999</v>
      </c>
      <c r="F2019" s="136"/>
      <c r="G2019" s="136"/>
      <c r="H2019" s="138"/>
      <c r="I2019" s="138"/>
      <c r="J2019" s="138"/>
      <c r="K2019" s="138"/>
      <c r="L2019" s="138"/>
    </row>
    <row r="2020" spans="1:12" outlineLevel="1" x14ac:dyDescent="0.2">
      <c r="A2020" s="132"/>
      <c r="B2020" s="133"/>
      <c r="C2020" s="139" t="s">
        <v>1294</v>
      </c>
      <c r="D2020" s="140"/>
      <c r="E2020" s="141">
        <v>189.1</v>
      </c>
      <c r="F2020" s="136"/>
      <c r="G2020" s="136"/>
      <c r="H2020" s="138"/>
      <c r="I2020" s="138"/>
      <c r="J2020" s="138"/>
      <c r="K2020" s="138"/>
      <c r="L2020" s="138"/>
    </row>
    <row r="2021" spans="1:12" outlineLevel="1" x14ac:dyDescent="0.2">
      <c r="A2021" s="132"/>
      <c r="B2021" s="133"/>
      <c r="C2021" s="139" t="s">
        <v>1295</v>
      </c>
      <c r="D2021" s="140"/>
      <c r="E2021" s="141">
        <v>417.2</v>
      </c>
      <c r="F2021" s="136"/>
      <c r="G2021" s="136"/>
      <c r="H2021" s="138"/>
      <c r="I2021" s="138"/>
      <c r="J2021" s="138"/>
      <c r="K2021" s="138"/>
      <c r="L2021" s="138"/>
    </row>
    <row r="2022" spans="1:12" outlineLevel="1" x14ac:dyDescent="0.2">
      <c r="A2022" s="132"/>
      <c r="B2022" s="133"/>
      <c r="C2022" s="139" t="s">
        <v>1296</v>
      </c>
      <c r="D2022" s="140"/>
      <c r="E2022" s="141">
        <v>192</v>
      </c>
      <c r="F2022" s="136"/>
      <c r="G2022" s="136"/>
      <c r="H2022" s="138"/>
      <c r="I2022" s="138"/>
      <c r="J2022" s="138"/>
      <c r="K2022" s="138"/>
      <c r="L2022" s="138"/>
    </row>
    <row r="2023" spans="1:12" outlineLevel="1" x14ac:dyDescent="0.2">
      <c r="A2023" s="132"/>
      <c r="B2023" s="133"/>
      <c r="C2023" s="139" t="s">
        <v>1297</v>
      </c>
      <c r="D2023" s="140"/>
      <c r="E2023" s="141">
        <v>19.8</v>
      </c>
      <c r="F2023" s="136"/>
      <c r="G2023" s="136"/>
      <c r="H2023" s="138"/>
      <c r="I2023" s="138"/>
      <c r="J2023" s="138"/>
      <c r="K2023" s="138"/>
      <c r="L2023" s="138"/>
    </row>
    <row r="2024" spans="1:12" outlineLevel="1" x14ac:dyDescent="0.2">
      <c r="A2024" s="132"/>
      <c r="B2024" s="133"/>
      <c r="C2024" s="139" t="s">
        <v>1298</v>
      </c>
      <c r="D2024" s="140"/>
      <c r="E2024" s="141">
        <v>55</v>
      </c>
      <c r="F2024" s="136"/>
      <c r="G2024" s="136"/>
      <c r="H2024" s="138"/>
      <c r="I2024" s="138"/>
      <c r="J2024" s="138"/>
      <c r="K2024" s="138"/>
      <c r="L2024" s="138"/>
    </row>
    <row r="2025" spans="1:12" outlineLevel="1" x14ac:dyDescent="0.2">
      <c r="A2025" s="132"/>
      <c r="B2025" s="133"/>
      <c r="C2025" s="139" t="s">
        <v>1299</v>
      </c>
      <c r="D2025" s="140"/>
      <c r="E2025" s="141">
        <v>72.900000000000006</v>
      </c>
      <c r="F2025" s="136"/>
      <c r="G2025" s="136"/>
      <c r="H2025" s="138"/>
      <c r="I2025" s="138"/>
      <c r="J2025" s="138"/>
      <c r="K2025" s="138"/>
      <c r="L2025" s="138"/>
    </row>
    <row r="2026" spans="1:12" outlineLevel="1" x14ac:dyDescent="0.2">
      <c r="A2026" s="132"/>
      <c r="B2026" s="133"/>
      <c r="C2026" s="139" t="s">
        <v>1300</v>
      </c>
      <c r="D2026" s="140"/>
      <c r="E2026" s="141">
        <v>65.599999999999994</v>
      </c>
      <c r="F2026" s="136"/>
      <c r="G2026" s="136"/>
      <c r="H2026" s="138"/>
      <c r="I2026" s="138"/>
      <c r="J2026" s="138"/>
      <c r="K2026" s="138"/>
      <c r="L2026" s="138"/>
    </row>
    <row r="2027" spans="1:12" outlineLevel="1" x14ac:dyDescent="0.2">
      <c r="A2027" s="132"/>
      <c r="B2027" s="133"/>
      <c r="C2027" s="139" t="s">
        <v>1301</v>
      </c>
      <c r="D2027" s="140"/>
      <c r="E2027" s="141">
        <v>106.2</v>
      </c>
      <c r="F2027" s="136"/>
      <c r="G2027" s="136"/>
      <c r="H2027" s="138"/>
      <c r="I2027" s="138"/>
      <c r="J2027" s="138"/>
      <c r="K2027" s="138"/>
      <c r="L2027" s="138"/>
    </row>
    <row r="2028" spans="1:12" outlineLevel="1" x14ac:dyDescent="0.2">
      <c r="A2028" s="132"/>
      <c r="B2028" s="133"/>
      <c r="C2028" s="139" t="s">
        <v>348</v>
      </c>
      <c r="D2028" s="140"/>
      <c r="E2028" s="141">
        <v>84.1</v>
      </c>
      <c r="F2028" s="136"/>
      <c r="G2028" s="136"/>
      <c r="H2028" s="138"/>
      <c r="I2028" s="138"/>
      <c r="J2028" s="138"/>
      <c r="K2028" s="138"/>
      <c r="L2028" s="138"/>
    </row>
    <row r="2029" spans="1:12" outlineLevel="1" x14ac:dyDescent="0.2">
      <c r="A2029" s="132"/>
      <c r="B2029" s="133"/>
      <c r="C2029" s="139" t="s">
        <v>1352</v>
      </c>
      <c r="D2029" s="140"/>
      <c r="E2029" s="141">
        <v>40.4</v>
      </c>
      <c r="F2029" s="136"/>
      <c r="G2029" s="136"/>
      <c r="H2029" s="138"/>
      <c r="I2029" s="138"/>
      <c r="J2029" s="138"/>
      <c r="K2029" s="138"/>
      <c r="L2029" s="138"/>
    </row>
    <row r="2030" spans="1:12" outlineLevel="1" x14ac:dyDescent="0.2">
      <c r="A2030" s="132"/>
      <c r="B2030" s="133"/>
      <c r="C2030" s="139" t="s">
        <v>1390</v>
      </c>
      <c r="D2030" s="140"/>
      <c r="E2030" s="141">
        <v>4.18</v>
      </c>
      <c r="F2030" s="136"/>
      <c r="G2030" s="136"/>
      <c r="H2030" s="138"/>
      <c r="I2030" s="138"/>
      <c r="J2030" s="138"/>
      <c r="K2030" s="138"/>
      <c r="L2030" s="138"/>
    </row>
    <row r="2031" spans="1:12" outlineLevel="1" x14ac:dyDescent="0.2">
      <c r="A2031" s="132">
        <v>189</v>
      </c>
      <c r="B2031" s="133" t="s">
        <v>1391</v>
      </c>
      <c r="C2031" s="134" t="s">
        <v>1392</v>
      </c>
      <c r="D2031" s="135" t="s">
        <v>261</v>
      </c>
      <c r="E2031" s="136">
        <v>3812.08</v>
      </c>
      <c r="F2031" s="1202"/>
      <c r="G2031" s="136">
        <f>ROUND(E2031*F2031,2)</f>
        <v>0</v>
      </c>
      <c r="H2031" s="138"/>
      <c r="I2031" s="138"/>
      <c r="J2031" s="138"/>
      <c r="K2031" s="138"/>
      <c r="L2031" s="138"/>
    </row>
    <row r="2032" spans="1:12" outlineLevel="1" x14ac:dyDescent="0.2">
      <c r="A2032" s="132"/>
      <c r="B2032" s="133"/>
      <c r="C2032" s="139" t="s">
        <v>285</v>
      </c>
      <c r="D2032" s="140"/>
      <c r="E2032" s="141"/>
      <c r="F2032" s="136"/>
      <c r="G2032" s="136"/>
      <c r="H2032" s="138"/>
      <c r="I2032" s="138"/>
      <c r="J2032" s="138"/>
      <c r="K2032" s="138"/>
      <c r="L2032" s="138"/>
    </row>
    <row r="2033" spans="1:12" outlineLevel="1" x14ac:dyDescent="0.2">
      <c r="A2033" s="132"/>
      <c r="B2033" s="133"/>
      <c r="C2033" s="139" t="s">
        <v>321</v>
      </c>
      <c r="D2033" s="140"/>
      <c r="E2033" s="141">
        <v>49.9</v>
      </c>
      <c r="F2033" s="136"/>
      <c r="G2033" s="136"/>
      <c r="H2033" s="138"/>
      <c r="I2033" s="138"/>
      <c r="J2033" s="138"/>
      <c r="K2033" s="138"/>
      <c r="L2033" s="138"/>
    </row>
    <row r="2034" spans="1:12" outlineLevel="1" x14ac:dyDescent="0.2">
      <c r="A2034" s="132"/>
      <c r="B2034" s="133"/>
      <c r="C2034" s="139" t="s">
        <v>1283</v>
      </c>
      <c r="D2034" s="140"/>
      <c r="E2034" s="141">
        <v>45.2</v>
      </c>
      <c r="F2034" s="136"/>
      <c r="G2034" s="136"/>
      <c r="H2034" s="138"/>
      <c r="I2034" s="138"/>
      <c r="J2034" s="138"/>
      <c r="K2034" s="138"/>
      <c r="L2034" s="138"/>
    </row>
    <row r="2035" spans="1:12" outlineLevel="1" x14ac:dyDescent="0.2">
      <c r="A2035" s="132"/>
      <c r="B2035" s="133"/>
      <c r="C2035" s="139" t="s">
        <v>1284</v>
      </c>
      <c r="D2035" s="140"/>
      <c r="E2035" s="141">
        <v>35.6</v>
      </c>
      <c r="F2035" s="136"/>
      <c r="G2035" s="136"/>
      <c r="H2035" s="138"/>
      <c r="I2035" s="138"/>
      <c r="J2035" s="138"/>
      <c r="K2035" s="138"/>
      <c r="L2035" s="138"/>
    </row>
    <row r="2036" spans="1:12" outlineLevel="1" x14ac:dyDescent="0.2">
      <c r="A2036" s="132"/>
      <c r="B2036" s="133"/>
      <c r="C2036" s="139" t="s">
        <v>322</v>
      </c>
      <c r="D2036" s="140"/>
      <c r="E2036" s="141">
        <v>278.7</v>
      </c>
      <c r="F2036" s="136"/>
      <c r="G2036" s="136"/>
      <c r="H2036" s="138"/>
      <c r="I2036" s="138"/>
      <c r="J2036" s="138"/>
      <c r="K2036" s="138"/>
      <c r="L2036" s="138"/>
    </row>
    <row r="2037" spans="1:12" outlineLevel="1" x14ac:dyDescent="0.2">
      <c r="A2037" s="132"/>
      <c r="B2037" s="133"/>
      <c r="C2037" s="139" t="s">
        <v>323</v>
      </c>
      <c r="D2037" s="140"/>
      <c r="E2037" s="141">
        <v>427.7</v>
      </c>
      <c r="F2037" s="136"/>
      <c r="G2037" s="136"/>
      <c r="H2037" s="138"/>
      <c r="I2037" s="138"/>
      <c r="J2037" s="138"/>
      <c r="K2037" s="138"/>
      <c r="L2037" s="138"/>
    </row>
    <row r="2038" spans="1:12" outlineLevel="1" x14ac:dyDescent="0.2">
      <c r="A2038" s="132"/>
      <c r="B2038" s="133"/>
      <c r="C2038" s="139" t="s">
        <v>324</v>
      </c>
      <c r="D2038" s="140"/>
      <c r="E2038" s="141">
        <v>76</v>
      </c>
      <c r="F2038" s="136"/>
      <c r="G2038" s="136"/>
      <c r="H2038" s="138"/>
      <c r="I2038" s="138"/>
      <c r="J2038" s="138"/>
      <c r="K2038" s="138"/>
      <c r="L2038" s="138"/>
    </row>
    <row r="2039" spans="1:12" outlineLevel="1" x14ac:dyDescent="0.2">
      <c r="A2039" s="132"/>
      <c r="B2039" s="133"/>
      <c r="C2039" s="139" t="s">
        <v>325</v>
      </c>
      <c r="D2039" s="140"/>
      <c r="E2039" s="141">
        <v>99.8</v>
      </c>
      <c r="F2039" s="136"/>
      <c r="G2039" s="136"/>
      <c r="H2039" s="138"/>
      <c r="I2039" s="138"/>
      <c r="J2039" s="138"/>
      <c r="K2039" s="138"/>
      <c r="L2039" s="138"/>
    </row>
    <row r="2040" spans="1:12" outlineLevel="1" x14ac:dyDescent="0.2">
      <c r="A2040" s="132"/>
      <c r="B2040" s="133"/>
      <c r="C2040" s="139" t="s">
        <v>1285</v>
      </c>
      <c r="D2040" s="140"/>
      <c r="E2040" s="141">
        <v>84.2</v>
      </c>
      <c r="F2040" s="136"/>
      <c r="G2040" s="136"/>
      <c r="H2040" s="138"/>
      <c r="I2040" s="138"/>
      <c r="J2040" s="138"/>
      <c r="K2040" s="138"/>
      <c r="L2040" s="138"/>
    </row>
    <row r="2041" spans="1:12" outlineLevel="1" x14ac:dyDescent="0.2">
      <c r="A2041" s="132"/>
      <c r="B2041" s="133"/>
      <c r="C2041" s="139" t="s">
        <v>1286</v>
      </c>
      <c r="D2041" s="140"/>
      <c r="E2041" s="141">
        <v>19.399999999999999</v>
      </c>
      <c r="F2041" s="136"/>
      <c r="G2041" s="136"/>
      <c r="H2041" s="138"/>
      <c r="I2041" s="138"/>
      <c r="J2041" s="138"/>
      <c r="K2041" s="138"/>
      <c r="L2041" s="138"/>
    </row>
    <row r="2042" spans="1:12" outlineLevel="1" x14ac:dyDescent="0.2">
      <c r="A2042" s="132"/>
      <c r="B2042" s="133"/>
      <c r="C2042" s="139" t="s">
        <v>1287</v>
      </c>
      <c r="D2042" s="140"/>
      <c r="E2042" s="141">
        <v>183.7</v>
      </c>
      <c r="F2042" s="136"/>
      <c r="G2042" s="136"/>
      <c r="H2042" s="138"/>
      <c r="I2042" s="138"/>
      <c r="J2042" s="138"/>
      <c r="K2042" s="138"/>
      <c r="L2042" s="138"/>
    </row>
    <row r="2043" spans="1:12" outlineLevel="1" x14ac:dyDescent="0.2">
      <c r="A2043" s="132"/>
      <c r="B2043" s="133"/>
      <c r="C2043" s="139" t="s">
        <v>1288</v>
      </c>
      <c r="D2043" s="140"/>
      <c r="E2043" s="141">
        <v>22.9</v>
      </c>
      <c r="F2043" s="136"/>
      <c r="G2043" s="136"/>
      <c r="H2043" s="138"/>
      <c r="I2043" s="138"/>
      <c r="J2043" s="138"/>
      <c r="K2043" s="138"/>
      <c r="L2043" s="138"/>
    </row>
    <row r="2044" spans="1:12" outlineLevel="1" x14ac:dyDescent="0.2">
      <c r="A2044" s="132"/>
      <c r="B2044" s="133"/>
      <c r="C2044" s="139" t="s">
        <v>1289</v>
      </c>
      <c r="D2044" s="140"/>
      <c r="E2044" s="141">
        <v>27.2</v>
      </c>
      <c r="F2044" s="136"/>
      <c r="G2044" s="136"/>
      <c r="H2044" s="138"/>
      <c r="I2044" s="138"/>
      <c r="J2044" s="138"/>
      <c r="K2044" s="138"/>
      <c r="L2044" s="138"/>
    </row>
    <row r="2045" spans="1:12" outlineLevel="1" x14ac:dyDescent="0.2">
      <c r="A2045" s="132"/>
      <c r="B2045" s="133"/>
      <c r="C2045" s="139" t="s">
        <v>1290</v>
      </c>
      <c r="D2045" s="140"/>
      <c r="E2045" s="141">
        <v>48</v>
      </c>
      <c r="F2045" s="136"/>
      <c r="G2045" s="136"/>
      <c r="H2045" s="138"/>
      <c r="I2045" s="138"/>
      <c r="J2045" s="138"/>
      <c r="K2045" s="138"/>
      <c r="L2045" s="138"/>
    </row>
    <row r="2046" spans="1:12" outlineLevel="1" x14ac:dyDescent="0.2">
      <c r="A2046" s="132"/>
      <c r="B2046" s="133"/>
      <c r="C2046" s="139" t="s">
        <v>1291</v>
      </c>
      <c r="D2046" s="140"/>
      <c r="E2046" s="141">
        <v>11.7</v>
      </c>
      <c r="F2046" s="136"/>
      <c r="G2046" s="136"/>
      <c r="H2046" s="138"/>
      <c r="I2046" s="138"/>
      <c r="J2046" s="138"/>
      <c r="K2046" s="138"/>
      <c r="L2046" s="138"/>
    </row>
    <row r="2047" spans="1:12" outlineLevel="1" x14ac:dyDescent="0.2">
      <c r="A2047" s="132"/>
      <c r="B2047" s="133"/>
      <c r="C2047" s="139" t="s">
        <v>1292</v>
      </c>
      <c r="D2047" s="140"/>
      <c r="E2047" s="141">
        <v>12</v>
      </c>
      <c r="F2047" s="136"/>
      <c r="G2047" s="136"/>
      <c r="H2047" s="138"/>
      <c r="I2047" s="138"/>
      <c r="J2047" s="138"/>
      <c r="K2047" s="138"/>
      <c r="L2047" s="138"/>
    </row>
    <row r="2048" spans="1:12" outlineLevel="1" x14ac:dyDescent="0.2">
      <c r="A2048" s="132"/>
      <c r="B2048" s="133"/>
      <c r="C2048" s="139" t="s">
        <v>1293</v>
      </c>
      <c r="D2048" s="140"/>
      <c r="E2048" s="141">
        <v>1143.5999999999999</v>
      </c>
      <c r="F2048" s="136"/>
      <c r="G2048" s="136"/>
      <c r="H2048" s="138"/>
      <c r="I2048" s="138"/>
      <c r="J2048" s="138"/>
      <c r="K2048" s="138"/>
      <c r="L2048" s="138"/>
    </row>
    <row r="2049" spans="1:12" outlineLevel="1" x14ac:dyDescent="0.2">
      <c r="A2049" s="132"/>
      <c r="B2049" s="133"/>
      <c r="C2049" s="139" t="s">
        <v>1294</v>
      </c>
      <c r="D2049" s="140"/>
      <c r="E2049" s="141">
        <v>189.1</v>
      </c>
      <c r="F2049" s="136"/>
      <c r="G2049" s="136"/>
      <c r="H2049" s="138"/>
      <c r="I2049" s="138"/>
      <c r="J2049" s="138"/>
      <c r="K2049" s="138"/>
      <c r="L2049" s="138"/>
    </row>
    <row r="2050" spans="1:12" outlineLevel="1" x14ac:dyDescent="0.2">
      <c r="A2050" s="132"/>
      <c r="B2050" s="133"/>
      <c r="C2050" s="139" t="s">
        <v>1295</v>
      </c>
      <c r="D2050" s="140"/>
      <c r="E2050" s="141">
        <v>417.2</v>
      </c>
      <c r="F2050" s="136"/>
      <c r="G2050" s="136"/>
      <c r="H2050" s="138"/>
      <c r="I2050" s="138"/>
      <c r="J2050" s="138"/>
      <c r="K2050" s="138"/>
      <c r="L2050" s="138"/>
    </row>
    <row r="2051" spans="1:12" outlineLevel="1" x14ac:dyDescent="0.2">
      <c r="A2051" s="132"/>
      <c r="B2051" s="133"/>
      <c r="C2051" s="139" t="s">
        <v>1296</v>
      </c>
      <c r="D2051" s="140"/>
      <c r="E2051" s="141">
        <v>192</v>
      </c>
      <c r="F2051" s="136"/>
      <c r="G2051" s="136"/>
      <c r="H2051" s="138"/>
      <c r="I2051" s="138"/>
      <c r="J2051" s="138"/>
      <c r="K2051" s="138"/>
      <c r="L2051" s="138"/>
    </row>
    <row r="2052" spans="1:12" outlineLevel="1" x14ac:dyDescent="0.2">
      <c r="A2052" s="132"/>
      <c r="B2052" s="133"/>
      <c r="C2052" s="139" t="s">
        <v>1297</v>
      </c>
      <c r="D2052" s="140"/>
      <c r="E2052" s="141">
        <v>19.8</v>
      </c>
      <c r="F2052" s="136"/>
      <c r="G2052" s="136"/>
      <c r="H2052" s="138"/>
      <c r="I2052" s="138"/>
      <c r="J2052" s="138"/>
      <c r="K2052" s="138"/>
      <c r="L2052" s="138"/>
    </row>
    <row r="2053" spans="1:12" outlineLevel="1" x14ac:dyDescent="0.2">
      <c r="A2053" s="132"/>
      <c r="B2053" s="133"/>
      <c r="C2053" s="139" t="s">
        <v>1298</v>
      </c>
      <c r="D2053" s="140"/>
      <c r="E2053" s="141">
        <v>55</v>
      </c>
      <c r="F2053" s="136"/>
      <c r="G2053" s="136"/>
      <c r="H2053" s="138"/>
      <c r="I2053" s="138"/>
      <c r="J2053" s="138"/>
      <c r="K2053" s="138"/>
      <c r="L2053" s="138"/>
    </row>
    <row r="2054" spans="1:12" outlineLevel="1" x14ac:dyDescent="0.2">
      <c r="A2054" s="132"/>
      <c r="B2054" s="133"/>
      <c r="C2054" s="139" t="s">
        <v>1299</v>
      </c>
      <c r="D2054" s="140"/>
      <c r="E2054" s="141">
        <v>72.900000000000006</v>
      </c>
      <c r="F2054" s="136"/>
      <c r="G2054" s="136"/>
      <c r="H2054" s="138"/>
      <c r="I2054" s="138"/>
      <c r="J2054" s="138"/>
      <c r="K2054" s="138"/>
      <c r="L2054" s="138"/>
    </row>
    <row r="2055" spans="1:12" outlineLevel="1" x14ac:dyDescent="0.2">
      <c r="A2055" s="132"/>
      <c r="B2055" s="133"/>
      <c r="C2055" s="139" t="s">
        <v>1300</v>
      </c>
      <c r="D2055" s="140"/>
      <c r="E2055" s="141">
        <v>65.599999999999994</v>
      </c>
      <c r="F2055" s="136"/>
      <c r="G2055" s="136"/>
      <c r="H2055" s="138"/>
      <c r="I2055" s="138"/>
      <c r="J2055" s="138"/>
      <c r="K2055" s="138"/>
      <c r="L2055" s="138"/>
    </row>
    <row r="2056" spans="1:12" outlineLevel="1" x14ac:dyDescent="0.2">
      <c r="A2056" s="132"/>
      <c r="B2056" s="133"/>
      <c r="C2056" s="139" t="s">
        <v>1301</v>
      </c>
      <c r="D2056" s="140"/>
      <c r="E2056" s="141">
        <v>106.2</v>
      </c>
      <c r="F2056" s="136"/>
      <c r="G2056" s="136"/>
      <c r="H2056" s="138"/>
      <c r="I2056" s="138"/>
      <c r="J2056" s="138"/>
      <c r="K2056" s="138"/>
      <c r="L2056" s="138"/>
    </row>
    <row r="2057" spans="1:12" outlineLevel="1" x14ac:dyDescent="0.2">
      <c r="A2057" s="132"/>
      <c r="B2057" s="133"/>
      <c r="C2057" s="139" t="s">
        <v>348</v>
      </c>
      <c r="D2057" s="140"/>
      <c r="E2057" s="141">
        <v>84.1</v>
      </c>
      <c r="F2057" s="136"/>
      <c r="G2057" s="136"/>
      <c r="H2057" s="138"/>
      <c r="I2057" s="138"/>
      <c r="J2057" s="138"/>
      <c r="K2057" s="138"/>
      <c r="L2057" s="138"/>
    </row>
    <row r="2058" spans="1:12" outlineLevel="1" x14ac:dyDescent="0.2">
      <c r="A2058" s="132"/>
      <c r="B2058" s="133"/>
      <c r="C2058" s="139" t="s">
        <v>1352</v>
      </c>
      <c r="D2058" s="140"/>
      <c r="E2058" s="141">
        <v>40.4</v>
      </c>
      <c r="F2058" s="136"/>
      <c r="G2058" s="136"/>
      <c r="H2058" s="138"/>
      <c r="I2058" s="138"/>
      <c r="J2058" s="138"/>
      <c r="K2058" s="138"/>
      <c r="L2058" s="138"/>
    </row>
    <row r="2059" spans="1:12" outlineLevel="1" x14ac:dyDescent="0.2">
      <c r="A2059" s="132"/>
      <c r="B2059" s="133"/>
      <c r="C2059" s="139" t="s">
        <v>1390</v>
      </c>
      <c r="D2059" s="140"/>
      <c r="E2059" s="141">
        <v>4.18</v>
      </c>
      <c r="F2059" s="136"/>
      <c r="G2059" s="136"/>
      <c r="H2059" s="138"/>
      <c r="I2059" s="138"/>
      <c r="J2059" s="138"/>
      <c r="K2059" s="138"/>
      <c r="L2059" s="138"/>
    </row>
    <row r="2060" spans="1:12" outlineLevel="1" x14ac:dyDescent="0.2">
      <c r="A2060" s="132">
        <v>190</v>
      </c>
      <c r="B2060" s="133" t="s">
        <v>1393</v>
      </c>
      <c r="C2060" s="134" t="s">
        <v>1394</v>
      </c>
      <c r="D2060" s="135" t="s">
        <v>135</v>
      </c>
      <c r="E2060" s="136">
        <v>1030</v>
      </c>
      <c r="F2060" s="1202"/>
      <c r="G2060" s="136">
        <f>ROUND(E2060*F2060,2)</f>
        <v>0</v>
      </c>
      <c r="H2060" s="138"/>
      <c r="I2060" s="138"/>
      <c r="J2060" s="138"/>
      <c r="K2060" s="138"/>
      <c r="L2060" s="138"/>
    </row>
    <row r="2061" spans="1:12" outlineLevel="1" x14ac:dyDescent="0.2">
      <c r="A2061" s="132"/>
      <c r="B2061" s="133"/>
      <c r="C2061" s="139" t="s">
        <v>1395</v>
      </c>
      <c r="D2061" s="140"/>
      <c r="E2061" s="141">
        <v>1030</v>
      </c>
      <c r="F2061" s="136"/>
      <c r="G2061" s="136"/>
      <c r="H2061" s="138"/>
      <c r="I2061" s="138"/>
      <c r="J2061" s="138"/>
      <c r="K2061" s="138"/>
      <c r="L2061" s="138"/>
    </row>
    <row r="2062" spans="1:12" outlineLevel="1" x14ac:dyDescent="0.2">
      <c r="A2062" s="132">
        <v>191</v>
      </c>
      <c r="B2062" s="133" t="s">
        <v>1396</v>
      </c>
      <c r="C2062" s="134" t="s">
        <v>1397</v>
      </c>
      <c r="D2062" s="135" t="s">
        <v>249</v>
      </c>
      <c r="E2062" s="136">
        <v>620</v>
      </c>
      <c r="F2062" s="1202"/>
      <c r="G2062" s="136">
        <f>ROUND(E2062*F2062,2)</f>
        <v>0</v>
      </c>
      <c r="H2062" s="138"/>
      <c r="I2062" s="138"/>
      <c r="J2062" s="138"/>
      <c r="K2062" s="138"/>
      <c r="L2062" s="138"/>
    </row>
    <row r="2063" spans="1:12" outlineLevel="1" x14ac:dyDescent="0.2">
      <c r="A2063" s="132"/>
      <c r="B2063" s="133"/>
      <c r="C2063" s="139" t="s">
        <v>1398</v>
      </c>
      <c r="D2063" s="140"/>
      <c r="E2063" s="141">
        <v>620</v>
      </c>
      <c r="F2063" s="136"/>
      <c r="G2063" s="136"/>
      <c r="H2063" s="138"/>
      <c r="I2063" s="138"/>
      <c r="J2063" s="138"/>
      <c r="K2063" s="138"/>
      <c r="L2063" s="138"/>
    </row>
    <row r="2064" spans="1:12" x14ac:dyDescent="0.2">
      <c r="A2064" s="142" t="s">
        <v>89</v>
      </c>
      <c r="B2064" s="143" t="s">
        <v>1399</v>
      </c>
      <c r="C2064" s="144" t="s">
        <v>1400</v>
      </c>
      <c r="D2064" s="145"/>
      <c r="E2064" s="146"/>
      <c r="F2064" s="146"/>
      <c r="G2064" s="146">
        <f>SUM(G2065:G2479)</f>
        <v>0</v>
      </c>
      <c r="H2064" s="138"/>
    </row>
    <row r="2065" spans="1:12" outlineLevel="1" x14ac:dyDescent="0.2">
      <c r="A2065" s="132">
        <v>192</v>
      </c>
      <c r="B2065" s="133" t="s">
        <v>1401</v>
      </c>
      <c r="C2065" s="134" t="s">
        <v>1402</v>
      </c>
      <c r="D2065" s="135" t="s">
        <v>183</v>
      </c>
      <c r="E2065" s="136">
        <v>182.16</v>
      </c>
      <c r="F2065" s="1202"/>
      <c r="G2065" s="136">
        <f>ROUND(E2065*F2065,2)</f>
        <v>0</v>
      </c>
      <c r="H2065" s="138"/>
      <c r="I2065" s="138"/>
      <c r="J2065" s="138"/>
      <c r="K2065" s="138"/>
      <c r="L2065" s="138"/>
    </row>
    <row r="2066" spans="1:12" ht="22.5" outlineLevel="1" x14ac:dyDescent="0.2">
      <c r="A2066" s="132"/>
      <c r="B2066" s="133"/>
      <c r="C2066" s="139" t="s">
        <v>1403</v>
      </c>
      <c r="D2066" s="140"/>
      <c r="E2066" s="141">
        <v>182.16</v>
      </c>
      <c r="F2066" s="136"/>
      <c r="G2066" s="136"/>
      <c r="H2066" s="138"/>
      <c r="I2066" s="138"/>
      <c r="J2066" s="138"/>
      <c r="K2066" s="138"/>
      <c r="L2066" s="138"/>
    </row>
    <row r="2067" spans="1:12" outlineLevel="1" x14ac:dyDescent="0.2">
      <c r="A2067" s="132">
        <v>193</v>
      </c>
      <c r="B2067" s="133" t="s">
        <v>1404</v>
      </c>
      <c r="C2067" s="134" t="s">
        <v>1405</v>
      </c>
      <c r="D2067" s="135" t="s">
        <v>374</v>
      </c>
      <c r="E2067" s="136">
        <v>40</v>
      </c>
      <c r="F2067" s="1202"/>
      <c r="G2067" s="136">
        <f>ROUND(E2067*F2067,2)</f>
        <v>0</v>
      </c>
      <c r="H2067" s="138"/>
      <c r="I2067" s="138"/>
      <c r="J2067" s="138"/>
      <c r="K2067" s="138"/>
      <c r="L2067" s="138"/>
    </row>
    <row r="2068" spans="1:12" outlineLevel="1" x14ac:dyDescent="0.2">
      <c r="A2068" s="132"/>
      <c r="B2068" s="133"/>
      <c r="C2068" s="139" t="s">
        <v>1406</v>
      </c>
      <c r="D2068" s="140"/>
      <c r="E2068" s="141"/>
      <c r="F2068" s="136"/>
      <c r="G2068" s="136"/>
      <c r="H2068" s="138"/>
      <c r="I2068" s="138"/>
      <c r="J2068" s="138"/>
      <c r="K2068" s="138"/>
      <c r="L2068" s="138"/>
    </row>
    <row r="2069" spans="1:12" outlineLevel="1" x14ac:dyDescent="0.2">
      <c r="A2069" s="132"/>
      <c r="B2069" s="133"/>
      <c r="C2069" s="139" t="s">
        <v>1407</v>
      </c>
      <c r="D2069" s="140"/>
      <c r="E2069" s="141">
        <v>20</v>
      </c>
      <c r="F2069" s="136"/>
      <c r="G2069" s="136"/>
      <c r="H2069" s="138"/>
      <c r="I2069" s="138"/>
      <c r="J2069" s="138"/>
      <c r="K2069" s="138"/>
      <c r="L2069" s="138"/>
    </row>
    <row r="2070" spans="1:12" outlineLevel="1" x14ac:dyDescent="0.2">
      <c r="A2070" s="132"/>
      <c r="B2070" s="133"/>
      <c r="C2070" s="139" t="s">
        <v>1408</v>
      </c>
      <c r="D2070" s="140"/>
      <c r="E2070" s="141">
        <v>20</v>
      </c>
      <c r="F2070" s="136"/>
      <c r="G2070" s="136"/>
      <c r="H2070" s="138"/>
      <c r="I2070" s="138"/>
      <c r="J2070" s="138"/>
      <c r="K2070" s="138"/>
      <c r="L2070" s="138"/>
    </row>
    <row r="2071" spans="1:12" outlineLevel="1" x14ac:dyDescent="0.2">
      <c r="A2071" s="132">
        <v>194</v>
      </c>
      <c r="B2071" s="133" t="s">
        <v>1409</v>
      </c>
      <c r="C2071" s="134" t="s">
        <v>1410</v>
      </c>
      <c r="D2071" s="135" t="s">
        <v>374</v>
      </c>
      <c r="E2071" s="136">
        <v>6</v>
      </c>
      <c r="F2071" s="1202"/>
      <c r="G2071" s="136">
        <f>ROUND(E2071*F2071,2)</f>
        <v>0</v>
      </c>
      <c r="H2071" s="138"/>
      <c r="I2071" s="138"/>
      <c r="J2071" s="138"/>
      <c r="K2071" s="138"/>
      <c r="L2071" s="138"/>
    </row>
    <row r="2072" spans="1:12" outlineLevel="1" x14ac:dyDescent="0.2">
      <c r="A2072" s="132"/>
      <c r="B2072" s="133"/>
      <c r="C2072" s="139" t="s">
        <v>1406</v>
      </c>
      <c r="D2072" s="140"/>
      <c r="E2072" s="141"/>
      <c r="F2072" s="136"/>
      <c r="G2072" s="136"/>
      <c r="H2072" s="138"/>
      <c r="I2072" s="138"/>
      <c r="J2072" s="138"/>
      <c r="K2072" s="138"/>
      <c r="L2072" s="138"/>
    </row>
    <row r="2073" spans="1:12" outlineLevel="1" x14ac:dyDescent="0.2">
      <c r="A2073" s="132"/>
      <c r="B2073" s="133"/>
      <c r="C2073" s="139" t="s">
        <v>1411</v>
      </c>
      <c r="D2073" s="140"/>
      <c r="E2073" s="141">
        <v>5</v>
      </c>
      <c r="F2073" s="136"/>
      <c r="G2073" s="136"/>
      <c r="H2073" s="138"/>
      <c r="I2073" s="138"/>
      <c r="J2073" s="138"/>
      <c r="K2073" s="138"/>
      <c r="L2073" s="138"/>
    </row>
    <row r="2074" spans="1:12" outlineLevel="1" x14ac:dyDescent="0.2">
      <c r="A2074" s="132"/>
      <c r="B2074" s="133"/>
      <c r="C2074" s="139" t="s">
        <v>733</v>
      </c>
      <c r="D2074" s="140"/>
      <c r="E2074" s="141">
        <v>1</v>
      </c>
      <c r="F2074" s="136"/>
      <c r="G2074" s="136"/>
      <c r="H2074" s="138"/>
      <c r="I2074" s="138"/>
      <c r="J2074" s="138"/>
      <c r="K2074" s="138"/>
      <c r="L2074" s="138"/>
    </row>
    <row r="2075" spans="1:12" outlineLevel="1" x14ac:dyDescent="0.2">
      <c r="A2075" s="132">
        <v>195</v>
      </c>
      <c r="B2075" s="133" t="s">
        <v>1412</v>
      </c>
      <c r="C2075" s="134" t="s">
        <v>1413</v>
      </c>
      <c r="D2075" s="135" t="s">
        <v>374</v>
      </c>
      <c r="E2075" s="136">
        <v>68</v>
      </c>
      <c r="F2075" s="1202"/>
      <c r="G2075" s="136">
        <f>ROUND(E2075*F2075,2)</f>
        <v>0</v>
      </c>
      <c r="H2075" s="138"/>
      <c r="I2075" s="138"/>
      <c r="J2075" s="138"/>
      <c r="K2075" s="138"/>
      <c r="L2075" s="138"/>
    </row>
    <row r="2076" spans="1:12" outlineLevel="1" x14ac:dyDescent="0.2">
      <c r="A2076" s="132"/>
      <c r="B2076" s="133"/>
      <c r="C2076" s="139" t="s">
        <v>1406</v>
      </c>
      <c r="D2076" s="140"/>
      <c r="E2076" s="141"/>
      <c r="F2076" s="136"/>
      <c r="G2076" s="136"/>
      <c r="H2076" s="138"/>
      <c r="I2076" s="138"/>
      <c r="J2076" s="138"/>
      <c r="K2076" s="138"/>
      <c r="L2076" s="138"/>
    </row>
    <row r="2077" spans="1:12" outlineLevel="1" x14ac:dyDescent="0.2">
      <c r="A2077" s="132"/>
      <c r="B2077" s="133"/>
      <c r="C2077" s="139" t="s">
        <v>1414</v>
      </c>
      <c r="D2077" s="140"/>
      <c r="E2077" s="141">
        <v>32</v>
      </c>
      <c r="F2077" s="136"/>
      <c r="G2077" s="136"/>
      <c r="H2077" s="138"/>
      <c r="I2077" s="138"/>
      <c r="J2077" s="138"/>
      <c r="K2077" s="138"/>
      <c r="L2077" s="138"/>
    </row>
    <row r="2078" spans="1:12" outlineLevel="1" x14ac:dyDescent="0.2">
      <c r="A2078" s="132"/>
      <c r="B2078" s="133"/>
      <c r="C2078" s="139" t="s">
        <v>1415</v>
      </c>
      <c r="D2078" s="140"/>
      <c r="E2078" s="141">
        <v>36</v>
      </c>
      <c r="F2078" s="136"/>
      <c r="G2078" s="136"/>
      <c r="H2078" s="138"/>
      <c r="I2078" s="138"/>
      <c r="J2078" s="138"/>
      <c r="K2078" s="138"/>
      <c r="L2078" s="138"/>
    </row>
    <row r="2079" spans="1:12" outlineLevel="1" x14ac:dyDescent="0.2">
      <c r="A2079" s="132">
        <v>196</v>
      </c>
      <c r="B2079" s="133" t="s">
        <v>1416</v>
      </c>
      <c r="C2079" s="134" t="s">
        <v>1417</v>
      </c>
      <c r="D2079" s="135" t="s">
        <v>374</v>
      </c>
      <c r="E2079" s="136">
        <v>12</v>
      </c>
      <c r="F2079" s="1202"/>
      <c r="G2079" s="136">
        <f>ROUND(E2079*F2079,2)</f>
        <v>0</v>
      </c>
      <c r="H2079" s="138"/>
      <c r="I2079" s="138"/>
      <c r="J2079" s="138"/>
      <c r="K2079" s="138"/>
      <c r="L2079" s="138"/>
    </row>
    <row r="2080" spans="1:12" outlineLevel="1" x14ac:dyDescent="0.2">
      <c r="A2080" s="132"/>
      <c r="B2080" s="133"/>
      <c r="C2080" s="139" t="s">
        <v>1406</v>
      </c>
      <c r="D2080" s="140"/>
      <c r="E2080" s="141"/>
      <c r="F2080" s="136"/>
      <c r="G2080" s="136"/>
      <c r="H2080" s="138"/>
      <c r="I2080" s="138"/>
      <c r="J2080" s="138"/>
      <c r="K2080" s="138"/>
      <c r="L2080" s="138"/>
    </row>
    <row r="2081" spans="1:12" outlineLevel="1" x14ac:dyDescent="0.2">
      <c r="A2081" s="132"/>
      <c r="B2081" s="133"/>
      <c r="C2081" s="139" t="s">
        <v>1418</v>
      </c>
      <c r="D2081" s="140"/>
      <c r="E2081" s="141">
        <v>12</v>
      </c>
      <c r="F2081" s="136"/>
      <c r="G2081" s="136"/>
      <c r="H2081" s="138"/>
      <c r="I2081" s="138"/>
      <c r="J2081" s="138"/>
      <c r="K2081" s="138"/>
      <c r="L2081" s="138"/>
    </row>
    <row r="2082" spans="1:12" outlineLevel="1" x14ac:dyDescent="0.2">
      <c r="A2082" s="132">
        <v>197</v>
      </c>
      <c r="B2082" s="133" t="s">
        <v>1419</v>
      </c>
      <c r="C2082" s="134" t="s">
        <v>1420</v>
      </c>
      <c r="D2082" s="135" t="s">
        <v>261</v>
      </c>
      <c r="E2082" s="136">
        <v>61.618000000000002</v>
      </c>
      <c r="F2082" s="1202"/>
      <c r="G2082" s="136">
        <f>ROUND(E2082*F2082,2)</f>
        <v>0</v>
      </c>
      <c r="H2082" s="138"/>
      <c r="I2082" s="138"/>
      <c r="J2082" s="138"/>
      <c r="K2082" s="138"/>
      <c r="L2082" s="138"/>
    </row>
    <row r="2083" spans="1:12" outlineLevel="1" x14ac:dyDescent="0.2">
      <c r="A2083" s="132"/>
      <c r="B2083" s="133"/>
      <c r="C2083" s="139" t="s">
        <v>1406</v>
      </c>
      <c r="D2083" s="140"/>
      <c r="E2083" s="141"/>
      <c r="F2083" s="136"/>
      <c r="G2083" s="136"/>
      <c r="H2083" s="138"/>
      <c r="I2083" s="138"/>
      <c r="J2083" s="138"/>
      <c r="K2083" s="138"/>
      <c r="L2083" s="138"/>
    </row>
    <row r="2084" spans="1:12" outlineLevel="1" x14ac:dyDescent="0.2">
      <c r="A2084" s="132"/>
      <c r="B2084" s="133"/>
      <c r="C2084" s="139" t="s">
        <v>1421</v>
      </c>
      <c r="D2084" s="140"/>
      <c r="E2084" s="141">
        <v>27.28</v>
      </c>
      <c r="F2084" s="136"/>
      <c r="G2084" s="136"/>
      <c r="H2084" s="138"/>
      <c r="I2084" s="138"/>
      <c r="J2084" s="138"/>
      <c r="K2084" s="138"/>
      <c r="L2084" s="138"/>
    </row>
    <row r="2085" spans="1:12" outlineLevel="1" x14ac:dyDescent="0.2">
      <c r="A2085" s="132"/>
      <c r="B2085" s="133"/>
      <c r="C2085" s="139" t="s">
        <v>1422</v>
      </c>
      <c r="D2085" s="140"/>
      <c r="E2085" s="141">
        <v>34.338000000000001</v>
      </c>
      <c r="F2085" s="136"/>
      <c r="G2085" s="136"/>
      <c r="H2085" s="138"/>
      <c r="I2085" s="138"/>
      <c r="J2085" s="138"/>
      <c r="K2085" s="138"/>
      <c r="L2085" s="138"/>
    </row>
    <row r="2086" spans="1:12" outlineLevel="1" x14ac:dyDescent="0.2">
      <c r="A2086" s="132">
        <v>198</v>
      </c>
      <c r="B2086" s="133" t="s">
        <v>1423</v>
      </c>
      <c r="C2086" s="134" t="s">
        <v>1424</v>
      </c>
      <c r="D2086" s="135" t="s">
        <v>261</v>
      </c>
      <c r="E2086" s="136">
        <v>16.32</v>
      </c>
      <c r="F2086" s="1202"/>
      <c r="G2086" s="136">
        <f>ROUND(E2086*F2086,2)</f>
        <v>0</v>
      </c>
      <c r="H2086" s="138"/>
      <c r="I2086" s="138"/>
      <c r="J2086" s="138"/>
      <c r="K2086" s="138"/>
      <c r="L2086" s="138"/>
    </row>
    <row r="2087" spans="1:12" outlineLevel="1" x14ac:dyDescent="0.2">
      <c r="A2087" s="132"/>
      <c r="B2087" s="133"/>
      <c r="C2087" s="139" t="s">
        <v>1406</v>
      </c>
      <c r="D2087" s="140"/>
      <c r="E2087" s="141"/>
      <c r="F2087" s="136"/>
      <c r="G2087" s="136"/>
      <c r="H2087" s="138"/>
      <c r="I2087" s="138"/>
      <c r="J2087" s="138"/>
      <c r="K2087" s="138"/>
      <c r="L2087" s="138"/>
    </row>
    <row r="2088" spans="1:12" outlineLevel="1" x14ac:dyDescent="0.2">
      <c r="A2088" s="132"/>
      <c r="B2088" s="133"/>
      <c r="C2088" s="139" t="s">
        <v>1425</v>
      </c>
      <c r="D2088" s="140"/>
      <c r="E2088" s="141">
        <v>13.98</v>
      </c>
      <c r="F2088" s="136"/>
      <c r="G2088" s="136"/>
      <c r="H2088" s="138"/>
      <c r="I2088" s="138"/>
      <c r="J2088" s="138"/>
      <c r="K2088" s="138"/>
      <c r="L2088" s="138"/>
    </row>
    <row r="2089" spans="1:12" outlineLevel="1" x14ac:dyDescent="0.2">
      <c r="A2089" s="132"/>
      <c r="B2089" s="133"/>
      <c r="C2089" s="139" t="s">
        <v>1426</v>
      </c>
      <c r="D2089" s="140"/>
      <c r="E2089" s="141">
        <v>2.34</v>
      </c>
      <c r="F2089" s="136"/>
      <c r="G2089" s="136"/>
      <c r="H2089" s="138"/>
      <c r="I2089" s="138"/>
      <c r="J2089" s="138"/>
      <c r="K2089" s="138"/>
      <c r="L2089" s="138"/>
    </row>
    <row r="2090" spans="1:12" outlineLevel="1" x14ac:dyDescent="0.2">
      <c r="A2090" s="132">
        <v>199</v>
      </c>
      <c r="B2090" s="133" t="s">
        <v>1427</v>
      </c>
      <c r="C2090" s="134" t="s">
        <v>1428</v>
      </c>
      <c r="D2090" s="135" t="s">
        <v>261</v>
      </c>
      <c r="E2090" s="136">
        <v>4.32</v>
      </c>
      <c r="F2090" s="1202"/>
      <c r="G2090" s="136">
        <f>ROUND(E2090*F2090,2)</f>
        <v>0</v>
      </c>
      <c r="H2090" s="138"/>
      <c r="I2090" s="138"/>
      <c r="J2090" s="138"/>
      <c r="K2090" s="138"/>
      <c r="L2090" s="138"/>
    </row>
    <row r="2091" spans="1:12" outlineLevel="1" x14ac:dyDescent="0.2">
      <c r="A2091" s="132"/>
      <c r="B2091" s="133"/>
      <c r="C2091" s="139" t="s">
        <v>1406</v>
      </c>
      <c r="D2091" s="140"/>
      <c r="E2091" s="141"/>
      <c r="F2091" s="136"/>
      <c r="G2091" s="136"/>
      <c r="H2091" s="138"/>
      <c r="I2091" s="138"/>
      <c r="J2091" s="138"/>
      <c r="K2091" s="138"/>
      <c r="L2091" s="138"/>
    </row>
    <row r="2092" spans="1:12" outlineLevel="1" x14ac:dyDescent="0.2">
      <c r="A2092" s="132"/>
      <c r="B2092" s="133"/>
      <c r="C2092" s="139" t="s">
        <v>1429</v>
      </c>
      <c r="D2092" s="140"/>
      <c r="E2092" s="141">
        <v>4.32</v>
      </c>
      <c r="F2092" s="136"/>
      <c r="G2092" s="136"/>
      <c r="H2092" s="138"/>
      <c r="I2092" s="138"/>
      <c r="J2092" s="138"/>
      <c r="K2092" s="138"/>
      <c r="L2092" s="138"/>
    </row>
    <row r="2093" spans="1:12" outlineLevel="1" x14ac:dyDescent="0.2">
      <c r="A2093" s="132">
        <v>200</v>
      </c>
      <c r="B2093" s="133" t="s">
        <v>1430</v>
      </c>
      <c r="C2093" s="134" t="s">
        <v>1431</v>
      </c>
      <c r="D2093" s="135" t="s">
        <v>261</v>
      </c>
      <c r="E2093" s="136">
        <v>206.18719999999999</v>
      </c>
      <c r="F2093" s="1202"/>
      <c r="G2093" s="136">
        <f>ROUND(E2093*F2093,2)</f>
        <v>0</v>
      </c>
      <c r="H2093" s="138"/>
      <c r="I2093" s="138"/>
      <c r="J2093" s="138"/>
      <c r="K2093" s="138"/>
      <c r="L2093" s="138"/>
    </row>
    <row r="2094" spans="1:12" outlineLevel="1" x14ac:dyDescent="0.2">
      <c r="A2094" s="132"/>
      <c r="B2094" s="133"/>
      <c r="C2094" s="139" t="s">
        <v>1406</v>
      </c>
      <c r="D2094" s="140"/>
      <c r="E2094" s="141"/>
      <c r="F2094" s="136"/>
      <c r="G2094" s="136"/>
      <c r="H2094" s="138"/>
      <c r="I2094" s="138"/>
      <c r="J2094" s="138"/>
      <c r="K2094" s="138"/>
      <c r="L2094" s="138"/>
    </row>
    <row r="2095" spans="1:12" ht="22.5" outlineLevel="1" x14ac:dyDescent="0.2">
      <c r="A2095" s="132"/>
      <c r="B2095" s="133"/>
      <c r="C2095" s="139" t="s">
        <v>1432</v>
      </c>
      <c r="D2095" s="140"/>
      <c r="E2095" s="141">
        <v>98.229399999999998</v>
      </c>
      <c r="F2095" s="136"/>
      <c r="G2095" s="136"/>
      <c r="H2095" s="138"/>
      <c r="I2095" s="138"/>
      <c r="J2095" s="138"/>
      <c r="K2095" s="138"/>
      <c r="L2095" s="138"/>
    </row>
    <row r="2096" spans="1:12" ht="22.5" outlineLevel="1" x14ac:dyDescent="0.2">
      <c r="A2096" s="132"/>
      <c r="B2096" s="133"/>
      <c r="C2096" s="139" t="s">
        <v>950</v>
      </c>
      <c r="D2096" s="140"/>
      <c r="E2096" s="141">
        <v>107.95780000000001</v>
      </c>
      <c r="F2096" s="136"/>
      <c r="G2096" s="136"/>
      <c r="H2096" s="138"/>
      <c r="I2096" s="138"/>
      <c r="J2096" s="138"/>
      <c r="K2096" s="138"/>
      <c r="L2096" s="138"/>
    </row>
    <row r="2097" spans="1:12" outlineLevel="1" x14ac:dyDescent="0.2">
      <c r="A2097" s="132">
        <v>201</v>
      </c>
      <c r="B2097" s="133" t="s">
        <v>1433</v>
      </c>
      <c r="C2097" s="134" t="s">
        <v>1434</v>
      </c>
      <c r="D2097" s="135" t="s">
        <v>383</v>
      </c>
      <c r="E2097" s="136">
        <v>91.55</v>
      </c>
      <c r="F2097" s="1202"/>
      <c r="G2097" s="136">
        <f>ROUND(E2097*F2097,2)</f>
        <v>0</v>
      </c>
      <c r="H2097" s="138"/>
      <c r="I2097" s="138"/>
      <c r="J2097" s="138"/>
      <c r="K2097" s="138"/>
      <c r="L2097" s="138"/>
    </row>
    <row r="2098" spans="1:12" outlineLevel="1" x14ac:dyDescent="0.2">
      <c r="A2098" s="132"/>
      <c r="B2098" s="133"/>
      <c r="C2098" s="139" t="s">
        <v>1406</v>
      </c>
      <c r="D2098" s="140"/>
      <c r="E2098" s="141"/>
      <c r="F2098" s="136"/>
      <c r="G2098" s="136"/>
      <c r="H2098" s="138"/>
      <c r="I2098" s="138"/>
      <c r="J2098" s="138"/>
      <c r="K2098" s="138"/>
      <c r="L2098" s="138"/>
    </row>
    <row r="2099" spans="1:12" outlineLevel="1" x14ac:dyDescent="0.2">
      <c r="A2099" s="132"/>
      <c r="B2099" s="133"/>
      <c r="C2099" s="139" t="s">
        <v>1435</v>
      </c>
      <c r="D2099" s="140"/>
      <c r="E2099" s="141">
        <v>43.2</v>
      </c>
      <c r="F2099" s="136"/>
      <c r="G2099" s="136"/>
      <c r="H2099" s="138"/>
      <c r="I2099" s="138"/>
      <c r="J2099" s="138"/>
      <c r="K2099" s="138"/>
      <c r="L2099" s="138"/>
    </row>
    <row r="2100" spans="1:12" ht="22.5" outlineLevel="1" x14ac:dyDescent="0.2">
      <c r="A2100" s="132"/>
      <c r="B2100" s="133"/>
      <c r="C2100" s="139" t="s">
        <v>1436</v>
      </c>
      <c r="D2100" s="140"/>
      <c r="E2100" s="141">
        <v>48.35</v>
      </c>
      <c r="F2100" s="136"/>
      <c r="G2100" s="136"/>
      <c r="H2100" s="138"/>
      <c r="I2100" s="138"/>
      <c r="J2100" s="138"/>
      <c r="K2100" s="138"/>
      <c r="L2100" s="138"/>
    </row>
    <row r="2101" spans="1:12" outlineLevel="1" x14ac:dyDescent="0.2">
      <c r="A2101" s="132">
        <v>202</v>
      </c>
      <c r="B2101" s="133" t="s">
        <v>1437</v>
      </c>
      <c r="C2101" s="134" t="s">
        <v>1438</v>
      </c>
      <c r="D2101" s="135" t="s">
        <v>383</v>
      </c>
      <c r="E2101" s="136">
        <v>91.55</v>
      </c>
      <c r="F2101" s="1202"/>
      <c r="G2101" s="136">
        <f>ROUND(E2101*F2101,2)</f>
        <v>0</v>
      </c>
      <c r="H2101" s="138"/>
      <c r="I2101" s="138"/>
      <c r="J2101" s="138"/>
      <c r="K2101" s="138"/>
      <c r="L2101" s="138"/>
    </row>
    <row r="2102" spans="1:12" outlineLevel="1" x14ac:dyDescent="0.2">
      <c r="A2102" s="132"/>
      <c r="B2102" s="133"/>
      <c r="C2102" s="139" t="s">
        <v>1406</v>
      </c>
      <c r="D2102" s="140"/>
      <c r="E2102" s="141"/>
      <c r="F2102" s="136"/>
      <c r="G2102" s="136"/>
      <c r="H2102" s="138"/>
      <c r="I2102" s="138"/>
      <c r="J2102" s="138"/>
      <c r="K2102" s="138"/>
      <c r="L2102" s="138"/>
    </row>
    <row r="2103" spans="1:12" outlineLevel="1" x14ac:dyDescent="0.2">
      <c r="A2103" s="132"/>
      <c r="B2103" s="133"/>
      <c r="C2103" s="139" t="s">
        <v>1435</v>
      </c>
      <c r="D2103" s="140"/>
      <c r="E2103" s="141">
        <v>43.2</v>
      </c>
      <c r="F2103" s="136"/>
      <c r="G2103" s="136"/>
      <c r="H2103" s="138"/>
      <c r="I2103" s="138"/>
      <c r="J2103" s="138"/>
      <c r="K2103" s="138"/>
      <c r="L2103" s="138"/>
    </row>
    <row r="2104" spans="1:12" ht="22.5" outlineLevel="1" x14ac:dyDescent="0.2">
      <c r="A2104" s="132"/>
      <c r="B2104" s="133"/>
      <c r="C2104" s="139" t="s">
        <v>1436</v>
      </c>
      <c r="D2104" s="140"/>
      <c r="E2104" s="141">
        <v>48.35</v>
      </c>
      <c r="F2104" s="136"/>
      <c r="G2104" s="136"/>
      <c r="H2104" s="138"/>
      <c r="I2104" s="138"/>
      <c r="J2104" s="138"/>
      <c r="K2104" s="138"/>
      <c r="L2104" s="138"/>
    </row>
    <row r="2105" spans="1:12" outlineLevel="1" x14ac:dyDescent="0.2">
      <c r="A2105" s="132">
        <v>203</v>
      </c>
      <c r="B2105" s="133" t="s">
        <v>1439</v>
      </c>
      <c r="C2105" s="134" t="s">
        <v>1440</v>
      </c>
      <c r="D2105" s="135" t="s">
        <v>183</v>
      </c>
      <c r="E2105" s="136">
        <v>404.78134</v>
      </c>
      <c r="F2105" s="1202"/>
      <c r="G2105" s="136">
        <f>ROUND(E2105*F2105,2)</f>
        <v>0</v>
      </c>
      <c r="H2105" s="138"/>
      <c r="I2105" s="138"/>
      <c r="J2105" s="138"/>
      <c r="K2105" s="138"/>
      <c r="L2105" s="138"/>
    </row>
    <row r="2106" spans="1:12" outlineLevel="1" x14ac:dyDescent="0.2">
      <c r="A2106" s="132"/>
      <c r="B2106" s="133"/>
      <c r="C2106" s="139" t="s">
        <v>1441</v>
      </c>
      <c r="D2106" s="140"/>
      <c r="E2106" s="141">
        <v>0.57974999999999999</v>
      </c>
      <c r="F2106" s="136"/>
      <c r="G2106" s="136"/>
      <c r="H2106" s="138"/>
      <c r="I2106" s="138"/>
      <c r="J2106" s="138"/>
      <c r="K2106" s="138"/>
      <c r="L2106" s="138"/>
    </row>
    <row r="2107" spans="1:12" ht="22.5" outlineLevel="1" x14ac:dyDescent="0.2">
      <c r="A2107" s="132"/>
      <c r="B2107" s="133"/>
      <c r="C2107" s="139" t="s">
        <v>1442</v>
      </c>
      <c r="D2107" s="140"/>
      <c r="E2107" s="141">
        <v>25.925380000000001</v>
      </c>
      <c r="F2107" s="136"/>
      <c r="G2107" s="136"/>
      <c r="H2107" s="138"/>
      <c r="I2107" s="138"/>
      <c r="J2107" s="138"/>
      <c r="K2107" s="138"/>
      <c r="L2107" s="138"/>
    </row>
    <row r="2108" spans="1:12" ht="22.5" outlineLevel="1" x14ac:dyDescent="0.2">
      <c r="A2108" s="132"/>
      <c r="B2108" s="133"/>
      <c r="C2108" s="139" t="s">
        <v>1443</v>
      </c>
      <c r="D2108" s="140"/>
      <c r="E2108" s="141">
        <v>35.68779</v>
      </c>
      <c r="F2108" s="136"/>
      <c r="G2108" s="136"/>
      <c r="H2108" s="138"/>
      <c r="I2108" s="138"/>
      <c r="J2108" s="138"/>
      <c r="K2108" s="138"/>
      <c r="L2108" s="138"/>
    </row>
    <row r="2109" spans="1:12" ht="22.5" outlineLevel="1" x14ac:dyDescent="0.2">
      <c r="A2109" s="132"/>
      <c r="B2109" s="133"/>
      <c r="C2109" s="139" t="s">
        <v>1444</v>
      </c>
      <c r="D2109" s="140"/>
      <c r="E2109" s="141">
        <v>42.545999999999999</v>
      </c>
      <c r="F2109" s="136"/>
      <c r="G2109" s="136"/>
      <c r="H2109" s="138"/>
      <c r="I2109" s="138"/>
      <c r="J2109" s="138"/>
      <c r="K2109" s="138"/>
      <c r="L2109" s="138"/>
    </row>
    <row r="2110" spans="1:12" outlineLevel="1" x14ac:dyDescent="0.2">
      <c r="A2110" s="132"/>
      <c r="B2110" s="133"/>
      <c r="C2110" s="139" t="s">
        <v>1445</v>
      </c>
      <c r="D2110" s="140"/>
      <c r="E2110" s="141">
        <v>3.3210000000000002</v>
      </c>
      <c r="F2110" s="136"/>
      <c r="G2110" s="136"/>
      <c r="H2110" s="138"/>
      <c r="I2110" s="138"/>
      <c r="J2110" s="138"/>
      <c r="K2110" s="138"/>
      <c r="L2110" s="138"/>
    </row>
    <row r="2111" spans="1:12" outlineLevel="1" x14ac:dyDescent="0.2">
      <c r="A2111" s="132"/>
      <c r="B2111" s="133"/>
      <c r="C2111" s="139" t="s">
        <v>1446</v>
      </c>
      <c r="D2111" s="140"/>
      <c r="E2111" s="141">
        <v>2.42</v>
      </c>
      <c r="F2111" s="136"/>
      <c r="G2111" s="136"/>
      <c r="H2111" s="138"/>
      <c r="I2111" s="138"/>
      <c r="J2111" s="138"/>
      <c r="K2111" s="138"/>
      <c r="L2111" s="138"/>
    </row>
    <row r="2112" spans="1:12" outlineLevel="1" x14ac:dyDescent="0.2">
      <c r="A2112" s="132"/>
      <c r="B2112" s="133"/>
      <c r="C2112" s="139" t="s">
        <v>1447</v>
      </c>
      <c r="D2112" s="140"/>
      <c r="E2112" s="141">
        <v>4.3524000000000003</v>
      </c>
      <c r="F2112" s="136"/>
      <c r="G2112" s="136"/>
      <c r="H2112" s="138"/>
      <c r="I2112" s="138"/>
      <c r="J2112" s="138"/>
      <c r="K2112" s="138"/>
      <c r="L2112" s="138"/>
    </row>
    <row r="2113" spans="1:12" outlineLevel="1" x14ac:dyDescent="0.2">
      <c r="A2113" s="132"/>
      <c r="B2113" s="133"/>
      <c r="C2113" s="139" t="s">
        <v>1448</v>
      </c>
      <c r="D2113" s="140"/>
      <c r="E2113" s="141">
        <v>4.5750000000000002</v>
      </c>
      <c r="F2113" s="136"/>
      <c r="G2113" s="136"/>
      <c r="H2113" s="138"/>
      <c r="I2113" s="138"/>
      <c r="J2113" s="138"/>
      <c r="K2113" s="138"/>
      <c r="L2113" s="138"/>
    </row>
    <row r="2114" spans="1:12" ht="22.5" outlineLevel="1" x14ac:dyDescent="0.2">
      <c r="A2114" s="132"/>
      <c r="B2114" s="133"/>
      <c r="C2114" s="139" t="s">
        <v>1449</v>
      </c>
      <c r="D2114" s="140"/>
      <c r="E2114" s="141">
        <v>35.449719999999999</v>
      </c>
      <c r="F2114" s="136"/>
      <c r="G2114" s="136"/>
      <c r="H2114" s="138"/>
      <c r="I2114" s="138"/>
      <c r="J2114" s="138"/>
      <c r="K2114" s="138"/>
      <c r="L2114" s="138"/>
    </row>
    <row r="2115" spans="1:12" ht="22.5" outlineLevel="1" x14ac:dyDescent="0.2">
      <c r="A2115" s="132"/>
      <c r="B2115" s="133"/>
      <c r="C2115" s="139" t="s">
        <v>1450</v>
      </c>
      <c r="D2115" s="140"/>
      <c r="E2115" s="141">
        <v>31.657299999999999</v>
      </c>
      <c r="F2115" s="136"/>
      <c r="G2115" s="136"/>
      <c r="H2115" s="138"/>
      <c r="I2115" s="138"/>
      <c r="J2115" s="138"/>
      <c r="K2115" s="138"/>
      <c r="L2115" s="138"/>
    </row>
    <row r="2116" spans="1:12" outlineLevel="1" x14ac:dyDescent="0.2">
      <c r="A2116" s="132"/>
      <c r="B2116" s="133"/>
      <c r="C2116" s="139" t="s">
        <v>1451</v>
      </c>
      <c r="D2116" s="140"/>
      <c r="E2116" s="141">
        <v>210.059</v>
      </c>
      <c r="F2116" s="136"/>
      <c r="G2116" s="136"/>
      <c r="H2116" s="138"/>
      <c r="I2116" s="138"/>
      <c r="J2116" s="138"/>
      <c r="K2116" s="138"/>
      <c r="L2116" s="138"/>
    </row>
    <row r="2117" spans="1:12" outlineLevel="1" x14ac:dyDescent="0.2">
      <c r="A2117" s="132"/>
      <c r="B2117" s="133"/>
      <c r="C2117" s="139" t="s">
        <v>1452</v>
      </c>
      <c r="D2117" s="140"/>
      <c r="E2117" s="141">
        <v>8.2080000000000002</v>
      </c>
      <c r="F2117" s="136"/>
      <c r="G2117" s="136"/>
      <c r="H2117" s="138"/>
      <c r="I2117" s="138"/>
      <c r="J2117" s="138"/>
      <c r="K2117" s="138"/>
      <c r="L2117" s="138"/>
    </row>
    <row r="2118" spans="1:12" outlineLevel="1" x14ac:dyDescent="0.2">
      <c r="A2118" s="132">
        <v>204</v>
      </c>
      <c r="B2118" s="133" t="s">
        <v>1453</v>
      </c>
      <c r="C2118" s="134" t="s">
        <v>1454</v>
      </c>
      <c r="D2118" s="135" t="s">
        <v>183</v>
      </c>
      <c r="E2118" s="136">
        <v>18.513000000000002</v>
      </c>
      <c r="F2118" s="1202"/>
      <c r="G2118" s="136">
        <f>ROUND(E2118*F2118,2)</f>
        <v>0</v>
      </c>
      <c r="H2118" s="138"/>
      <c r="I2118" s="138"/>
      <c r="J2118" s="138"/>
      <c r="K2118" s="138"/>
      <c r="L2118" s="138"/>
    </row>
    <row r="2119" spans="1:12" outlineLevel="1" x14ac:dyDescent="0.2">
      <c r="A2119" s="132"/>
      <c r="B2119" s="133"/>
      <c r="C2119" s="139" t="s">
        <v>1406</v>
      </c>
      <c r="D2119" s="140"/>
      <c r="E2119" s="141"/>
      <c r="F2119" s="136"/>
      <c r="G2119" s="136"/>
      <c r="H2119" s="138"/>
      <c r="I2119" s="138"/>
      <c r="J2119" s="138"/>
      <c r="K2119" s="138"/>
      <c r="L2119" s="138"/>
    </row>
    <row r="2120" spans="1:12" outlineLevel="1" x14ac:dyDescent="0.2">
      <c r="A2120" s="132"/>
      <c r="B2120" s="133"/>
      <c r="C2120" s="139" t="s">
        <v>1455</v>
      </c>
      <c r="D2120" s="140"/>
      <c r="E2120" s="141">
        <v>18.513000000000002</v>
      </c>
      <c r="F2120" s="136"/>
      <c r="G2120" s="136"/>
      <c r="H2120" s="138"/>
      <c r="I2120" s="138"/>
      <c r="J2120" s="138"/>
      <c r="K2120" s="138"/>
      <c r="L2120" s="138"/>
    </row>
    <row r="2121" spans="1:12" outlineLevel="1" x14ac:dyDescent="0.2">
      <c r="A2121" s="132">
        <v>205</v>
      </c>
      <c r="B2121" s="133" t="s">
        <v>1456</v>
      </c>
      <c r="C2121" s="134" t="s">
        <v>1457</v>
      </c>
      <c r="D2121" s="135" t="s">
        <v>261</v>
      </c>
      <c r="E2121" s="136">
        <v>150.71799999999999</v>
      </c>
      <c r="F2121" s="1202"/>
      <c r="G2121" s="136">
        <f>ROUND(E2121*F2121,2)</f>
        <v>0</v>
      </c>
      <c r="H2121" s="138"/>
      <c r="I2121" s="138"/>
      <c r="J2121" s="138"/>
      <c r="K2121" s="138"/>
      <c r="L2121" s="138"/>
    </row>
    <row r="2122" spans="1:12" outlineLevel="1" x14ac:dyDescent="0.2">
      <c r="A2122" s="132"/>
      <c r="B2122" s="133"/>
      <c r="C2122" s="139" t="s">
        <v>1458</v>
      </c>
      <c r="D2122" s="140"/>
      <c r="E2122" s="141">
        <v>21.248000000000001</v>
      </c>
      <c r="F2122" s="136"/>
      <c r="G2122" s="136"/>
      <c r="H2122" s="138"/>
      <c r="I2122" s="138"/>
      <c r="J2122" s="138"/>
      <c r="K2122" s="138"/>
      <c r="L2122" s="138"/>
    </row>
    <row r="2123" spans="1:12" outlineLevel="1" x14ac:dyDescent="0.2">
      <c r="A2123" s="132"/>
      <c r="B2123" s="133"/>
      <c r="C2123" s="139" t="s">
        <v>1459</v>
      </c>
      <c r="D2123" s="140"/>
      <c r="E2123" s="141">
        <v>74.471999999999994</v>
      </c>
      <c r="F2123" s="136"/>
      <c r="G2123" s="136"/>
      <c r="H2123" s="138"/>
      <c r="I2123" s="138"/>
      <c r="J2123" s="138"/>
      <c r="K2123" s="138"/>
      <c r="L2123" s="138"/>
    </row>
    <row r="2124" spans="1:12" outlineLevel="1" x14ac:dyDescent="0.2">
      <c r="A2124" s="132"/>
      <c r="B2124" s="133"/>
      <c r="C2124" s="139" t="s">
        <v>1460</v>
      </c>
      <c r="D2124" s="140"/>
      <c r="E2124" s="141">
        <v>54.997999999999998</v>
      </c>
      <c r="F2124" s="136"/>
      <c r="G2124" s="136"/>
      <c r="H2124" s="138"/>
      <c r="I2124" s="138"/>
      <c r="J2124" s="138"/>
      <c r="K2124" s="138"/>
      <c r="L2124" s="138"/>
    </row>
    <row r="2125" spans="1:12" outlineLevel="1" x14ac:dyDescent="0.2">
      <c r="A2125" s="132">
        <v>206</v>
      </c>
      <c r="B2125" s="133" t="s">
        <v>1461</v>
      </c>
      <c r="C2125" s="134" t="s">
        <v>1462</v>
      </c>
      <c r="D2125" s="135" t="s">
        <v>261</v>
      </c>
      <c r="E2125" s="136">
        <v>7.5</v>
      </c>
      <c r="F2125" s="1202"/>
      <c r="G2125" s="136">
        <f>ROUND(E2125*F2125,2)</f>
        <v>0</v>
      </c>
      <c r="H2125" s="138"/>
      <c r="I2125" s="138"/>
      <c r="J2125" s="138"/>
      <c r="K2125" s="138"/>
      <c r="L2125" s="138"/>
    </row>
    <row r="2126" spans="1:12" outlineLevel="1" x14ac:dyDescent="0.2">
      <c r="A2126" s="132"/>
      <c r="B2126" s="133"/>
      <c r="C2126" s="139" t="s">
        <v>1463</v>
      </c>
      <c r="D2126" s="140"/>
      <c r="E2126" s="141"/>
      <c r="F2126" s="136"/>
      <c r="G2126" s="136"/>
      <c r="H2126" s="138"/>
      <c r="I2126" s="138"/>
      <c r="J2126" s="138"/>
      <c r="K2126" s="138"/>
      <c r="L2126" s="138"/>
    </row>
    <row r="2127" spans="1:12" outlineLevel="1" x14ac:dyDescent="0.2">
      <c r="A2127" s="132"/>
      <c r="B2127" s="133"/>
      <c r="C2127" s="139" t="s">
        <v>1464</v>
      </c>
      <c r="D2127" s="140"/>
      <c r="E2127" s="141">
        <v>7.5</v>
      </c>
      <c r="F2127" s="136"/>
      <c r="G2127" s="136"/>
      <c r="H2127" s="138"/>
      <c r="I2127" s="138"/>
      <c r="J2127" s="138"/>
      <c r="K2127" s="138"/>
      <c r="L2127" s="138"/>
    </row>
    <row r="2128" spans="1:12" outlineLevel="1" x14ac:dyDescent="0.2">
      <c r="A2128" s="132"/>
      <c r="B2128" s="133"/>
      <c r="C2128" s="139" t="s">
        <v>424</v>
      </c>
      <c r="D2128" s="140"/>
      <c r="E2128" s="141"/>
      <c r="F2128" s="136"/>
      <c r="G2128" s="136"/>
      <c r="H2128" s="138"/>
      <c r="I2128" s="138"/>
      <c r="J2128" s="138"/>
      <c r="K2128" s="138"/>
      <c r="L2128" s="138"/>
    </row>
    <row r="2129" spans="1:12" outlineLevel="1" x14ac:dyDescent="0.2">
      <c r="A2129" s="132">
        <v>207</v>
      </c>
      <c r="B2129" s="133" t="s">
        <v>1465</v>
      </c>
      <c r="C2129" s="134" t="s">
        <v>1466</v>
      </c>
      <c r="D2129" s="135" t="s">
        <v>261</v>
      </c>
      <c r="E2129" s="136">
        <v>7.0039999999999996</v>
      </c>
      <c r="F2129" s="1202"/>
      <c r="G2129" s="136">
        <f>ROUND(E2129*F2129,2)</f>
        <v>0</v>
      </c>
      <c r="H2129" s="138"/>
      <c r="I2129" s="138"/>
      <c r="J2129" s="138"/>
      <c r="K2129" s="138"/>
      <c r="L2129" s="138"/>
    </row>
    <row r="2130" spans="1:12" outlineLevel="1" x14ac:dyDescent="0.2">
      <c r="A2130" s="132"/>
      <c r="B2130" s="133"/>
      <c r="C2130" s="139" t="s">
        <v>1406</v>
      </c>
      <c r="D2130" s="140"/>
      <c r="E2130" s="141"/>
      <c r="F2130" s="136"/>
      <c r="G2130" s="136"/>
      <c r="H2130" s="138"/>
      <c r="I2130" s="138"/>
      <c r="J2130" s="138"/>
      <c r="K2130" s="138"/>
      <c r="L2130" s="138"/>
    </row>
    <row r="2131" spans="1:12" outlineLevel="1" x14ac:dyDescent="0.2">
      <c r="A2131" s="132"/>
      <c r="B2131" s="133"/>
      <c r="C2131" s="139" t="s">
        <v>1467</v>
      </c>
      <c r="D2131" s="140"/>
      <c r="E2131" s="141">
        <v>7.0039999999999996</v>
      </c>
      <c r="F2131" s="136"/>
      <c r="G2131" s="136"/>
      <c r="H2131" s="138"/>
      <c r="I2131" s="138"/>
      <c r="J2131" s="138"/>
      <c r="K2131" s="138"/>
      <c r="L2131" s="138"/>
    </row>
    <row r="2132" spans="1:12" outlineLevel="1" x14ac:dyDescent="0.2">
      <c r="A2132" s="132"/>
      <c r="B2132" s="133"/>
      <c r="C2132" s="139" t="s">
        <v>424</v>
      </c>
      <c r="D2132" s="140"/>
      <c r="E2132" s="141"/>
      <c r="F2132" s="136"/>
      <c r="G2132" s="136"/>
      <c r="H2132" s="138"/>
      <c r="I2132" s="138"/>
      <c r="J2132" s="138"/>
      <c r="K2132" s="138"/>
      <c r="L2132" s="138"/>
    </row>
    <row r="2133" spans="1:12" outlineLevel="1" x14ac:dyDescent="0.2">
      <c r="A2133" s="132">
        <v>208</v>
      </c>
      <c r="B2133" s="133" t="s">
        <v>1468</v>
      </c>
      <c r="C2133" s="134" t="s">
        <v>1469</v>
      </c>
      <c r="D2133" s="135" t="s">
        <v>261</v>
      </c>
      <c r="E2133" s="136">
        <v>292.30560000000003</v>
      </c>
      <c r="F2133" s="1202"/>
      <c r="G2133" s="136">
        <f>ROUND(E2133*F2133,2)</f>
        <v>0</v>
      </c>
      <c r="H2133" s="138"/>
      <c r="I2133" s="138"/>
      <c r="J2133" s="138"/>
      <c r="K2133" s="138"/>
      <c r="L2133" s="138"/>
    </row>
    <row r="2134" spans="1:12" outlineLevel="1" x14ac:dyDescent="0.2">
      <c r="A2134" s="132"/>
      <c r="B2134" s="133"/>
      <c r="C2134" s="139" t="s">
        <v>1470</v>
      </c>
      <c r="D2134" s="140"/>
      <c r="E2134" s="141">
        <v>5.4749999999999996</v>
      </c>
      <c r="F2134" s="136"/>
      <c r="G2134" s="136"/>
      <c r="H2134" s="138"/>
      <c r="I2134" s="138"/>
      <c r="J2134" s="138"/>
      <c r="K2134" s="138"/>
      <c r="L2134" s="138"/>
    </row>
    <row r="2135" spans="1:12" ht="22.5" outlineLevel="1" x14ac:dyDescent="0.2">
      <c r="A2135" s="132"/>
      <c r="B2135" s="133"/>
      <c r="C2135" s="139" t="s">
        <v>1471</v>
      </c>
      <c r="D2135" s="140"/>
      <c r="E2135" s="141">
        <v>30.303999999999998</v>
      </c>
      <c r="F2135" s="136"/>
      <c r="G2135" s="136"/>
      <c r="H2135" s="138"/>
      <c r="I2135" s="138"/>
      <c r="J2135" s="138"/>
      <c r="K2135" s="138"/>
      <c r="L2135" s="138"/>
    </row>
    <row r="2136" spans="1:12" ht="22.5" outlineLevel="1" x14ac:dyDescent="0.2">
      <c r="A2136" s="132"/>
      <c r="B2136" s="133"/>
      <c r="C2136" s="139" t="s">
        <v>1472</v>
      </c>
      <c r="D2136" s="140"/>
      <c r="E2136" s="141">
        <v>42.418599999999998</v>
      </c>
      <c r="F2136" s="136"/>
      <c r="G2136" s="136"/>
      <c r="H2136" s="138"/>
      <c r="I2136" s="138"/>
      <c r="J2136" s="138"/>
      <c r="K2136" s="138"/>
      <c r="L2136" s="138"/>
    </row>
    <row r="2137" spans="1:12" ht="22.5" outlineLevel="1" x14ac:dyDescent="0.2">
      <c r="A2137" s="132"/>
      <c r="B2137" s="133"/>
      <c r="C2137" s="139" t="s">
        <v>1473</v>
      </c>
      <c r="D2137" s="140"/>
      <c r="E2137" s="141">
        <v>39.536000000000001</v>
      </c>
      <c r="F2137" s="136"/>
      <c r="G2137" s="136"/>
      <c r="H2137" s="138"/>
      <c r="I2137" s="138"/>
      <c r="J2137" s="138"/>
      <c r="K2137" s="138"/>
      <c r="L2137" s="138"/>
    </row>
    <row r="2138" spans="1:12" outlineLevel="1" x14ac:dyDescent="0.2">
      <c r="A2138" s="132"/>
      <c r="B2138" s="133"/>
      <c r="C2138" s="139" t="s">
        <v>1474</v>
      </c>
      <c r="D2138" s="140"/>
      <c r="E2138" s="141">
        <v>38.911999999999999</v>
      </c>
      <c r="F2138" s="136"/>
      <c r="G2138" s="136"/>
      <c r="H2138" s="138"/>
      <c r="I2138" s="138"/>
      <c r="J2138" s="138"/>
      <c r="K2138" s="138"/>
      <c r="L2138" s="138"/>
    </row>
    <row r="2139" spans="1:12" outlineLevel="1" x14ac:dyDescent="0.2">
      <c r="A2139" s="132"/>
      <c r="B2139" s="133"/>
      <c r="C2139" s="139" t="s">
        <v>1475</v>
      </c>
      <c r="D2139" s="140"/>
      <c r="E2139" s="141">
        <v>135.66</v>
      </c>
      <c r="F2139" s="136"/>
      <c r="G2139" s="136"/>
      <c r="H2139" s="138"/>
      <c r="I2139" s="138"/>
      <c r="J2139" s="138"/>
      <c r="K2139" s="138"/>
      <c r="L2139" s="138"/>
    </row>
    <row r="2140" spans="1:12" outlineLevel="1" x14ac:dyDescent="0.2">
      <c r="A2140" s="132">
        <v>209</v>
      </c>
      <c r="B2140" s="133" t="s">
        <v>1476</v>
      </c>
      <c r="C2140" s="134" t="s">
        <v>1477</v>
      </c>
      <c r="D2140" s="135" t="s">
        <v>261</v>
      </c>
      <c r="E2140" s="136">
        <v>22.9</v>
      </c>
      <c r="F2140" s="1202"/>
      <c r="G2140" s="136">
        <f>ROUND(E2140*F2140,2)</f>
        <v>0</v>
      </c>
      <c r="H2140" s="138"/>
      <c r="I2140" s="138"/>
      <c r="J2140" s="138"/>
      <c r="K2140" s="138"/>
      <c r="L2140" s="138"/>
    </row>
    <row r="2141" spans="1:12" outlineLevel="1" x14ac:dyDescent="0.2">
      <c r="A2141" s="132"/>
      <c r="B2141" s="133"/>
      <c r="C2141" s="139" t="s">
        <v>1406</v>
      </c>
      <c r="D2141" s="140"/>
      <c r="E2141" s="141"/>
      <c r="F2141" s="136"/>
      <c r="G2141" s="136"/>
      <c r="H2141" s="138"/>
      <c r="I2141" s="138"/>
      <c r="J2141" s="138"/>
      <c r="K2141" s="138"/>
      <c r="L2141" s="138"/>
    </row>
    <row r="2142" spans="1:12" outlineLevel="1" x14ac:dyDescent="0.2">
      <c r="A2142" s="132"/>
      <c r="B2142" s="133"/>
      <c r="C2142" s="139" t="s">
        <v>1478</v>
      </c>
      <c r="D2142" s="140"/>
      <c r="E2142" s="141">
        <v>12.5</v>
      </c>
      <c r="F2142" s="136"/>
      <c r="G2142" s="136"/>
      <c r="H2142" s="138"/>
      <c r="I2142" s="138"/>
      <c r="J2142" s="138"/>
      <c r="K2142" s="138"/>
      <c r="L2142" s="138"/>
    </row>
    <row r="2143" spans="1:12" outlineLevel="1" x14ac:dyDescent="0.2">
      <c r="A2143" s="132"/>
      <c r="B2143" s="133"/>
      <c r="C2143" s="139" t="s">
        <v>1479</v>
      </c>
      <c r="D2143" s="140"/>
      <c r="E2143" s="141">
        <v>10.4</v>
      </c>
      <c r="F2143" s="136"/>
      <c r="G2143" s="136"/>
      <c r="H2143" s="138"/>
      <c r="I2143" s="138"/>
      <c r="J2143" s="138"/>
      <c r="K2143" s="138"/>
      <c r="L2143" s="138"/>
    </row>
    <row r="2144" spans="1:12" outlineLevel="1" x14ac:dyDescent="0.2">
      <c r="A2144" s="132">
        <v>210</v>
      </c>
      <c r="B2144" s="133" t="s">
        <v>1480</v>
      </c>
      <c r="C2144" s="134" t="s">
        <v>1481</v>
      </c>
      <c r="D2144" s="135" t="s">
        <v>261</v>
      </c>
      <c r="E2144" s="136">
        <v>1282.0999999999999</v>
      </c>
      <c r="F2144" s="1202"/>
      <c r="G2144" s="136">
        <f>ROUND(E2144*F2144,2)</f>
        <v>0</v>
      </c>
      <c r="H2144" s="138"/>
      <c r="I2144" s="138"/>
      <c r="J2144" s="138"/>
      <c r="K2144" s="138"/>
      <c r="L2144" s="138"/>
    </row>
    <row r="2145" spans="1:12" outlineLevel="1" x14ac:dyDescent="0.2">
      <c r="A2145" s="132"/>
      <c r="B2145" s="133"/>
      <c r="C2145" s="139" t="s">
        <v>1406</v>
      </c>
      <c r="D2145" s="140"/>
      <c r="E2145" s="141"/>
      <c r="F2145" s="136"/>
      <c r="G2145" s="136"/>
      <c r="H2145" s="138"/>
      <c r="I2145" s="138"/>
      <c r="J2145" s="138"/>
      <c r="K2145" s="138"/>
      <c r="L2145" s="138"/>
    </row>
    <row r="2146" spans="1:12" outlineLevel="1" x14ac:dyDescent="0.2">
      <c r="A2146" s="132"/>
      <c r="B2146" s="133"/>
      <c r="C2146" s="139" t="s">
        <v>1463</v>
      </c>
      <c r="D2146" s="140"/>
      <c r="E2146" s="141"/>
      <c r="F2146" s="136"/>
      <c r="G2146" s="136"/>
      <c r="H2146" s="138"/>
      <c r="I2146" s="138"/>
      <c r="J2146" s="138"/>
      <c r="K2146" s="138"/>
      <c r="L2146" s="138"/>
    </row>
    <row r="2147" spans="1:12" outlineLevel="1" x14ac:dyDescent="0.2">
      <c r="A2147" s="132"/>
      <c r="B2147" s="133"/>
      <c r="C2147" s="139" t="s">
        <v>1482</v>
      </c>
      <c r="D2147" s="140"/>
      <c r="E2147" s="141">
        <v>573.1</v>
      </c>
      <c r="F2147" s="136"/>
      <c r="G2147" s="136"/>
      <c r="H2147" s="138"/>
      <c r="I2147" s="138"/>
      <c r="J2147" s="138"/>
      <c r="K2147" s="138"/>
      <c r="L2147" s="138"/>
    </row>
    <row r="2148" spans="1:12" outlineLevel="1" x14ac:dyDescent="0.2">
      <c r="A2148" s="132"/>
      <c r="B2148" s="133"/>
      <c r="C2148" s="139" t="s">
        <v>773</v>
      </c>
      <c r="D2148" s="140"/>
      <c r="E2148" s="141">
        <v>709</v>
      </c>
      <c r="F2148" s="136"/>
      <c r="G2148" s="136"/>
      <c r="H2148" s="138"/>
      <c r="I2148" s="138"/>
      <c r="J2148" s="138"/>
      <c r="K2148" s="138"/>
      <c r="L2148" s="138"/>
    </row>
    <row r="2149" spans="1:12" outlineLevel="1" x14ac:dyDescent="0.2">
      <c r="A2149" s="132">
        <v>211</v>
      </c>
      <c r="B2149" s="133" t="s">
        <v>1483</v>
      </c>
      <c r="C2149" s="134" t="s">
        <v>1484</v>
      </c>
      <c r="D2149" s="135" t="s">
        <v>183</v>
      </c>
      <c r="E2149" s="136">
        <v>0.4</v>
      </c>
      <c r="F2149" s="1202"/>
      <c r="G2149" s="136">
        <f>ROUND(E2149*F2149,2)</f>
        <v>0</v>
      </c>
      <c r="H2149" s="138"/>
      <c r="I2149" s="138"/>
      <c r="J2149" s="138"/>
      <c r="K2149" s="138"/>
      <c r="L2149" s="138"/>
    </row>
    <row r="2150" spans="1:12" outlineLevel="1" x14ac:dyDescent="0.2">
      <c r="A2150" s="132"/>
      <c r="B2150" s="133"/>
      <c r="C2150" s="139" t="s">
        <v>1406</v>
      </c>
      <c r="D2150" s="140"/>
      <c r="E2150" s="141"/>
      <c r="F2150" s="136"/>
      <c r="G2150" s="136"/>
      <c r="H2150" s="138"/>
      <c r="I2150" s="138"/>
      <c r="J2150" s="138"/>
      <c r="K2150" s="138"/>
      <c r="L2150" s="138"/>
    </row>
    <row r="2151" spans="1:12" outlineLevel="1" x14ac:dyDescent="0.2">
      <c r="A2151" s="132"/>
      <c r="B2151" s="133"/>
      <c r="C2151" s="139" t="s">
        <v>1485</v>
      </c>
      <c r="D2151" s="140"/>
      <c r="E2151" s="141">
        <v>0.4</v>
      </c>
      <c r="F2151" s="136"/>
      <c r="G2151" s="136"/>
      <c r="H2151" s="138"/>
      <c r="I2151" s="138"/>
      <c r="J2151" s="138"/>
      <c r="K2151" s="138"/>
      <c r="L2151" s="138"/>
    </row>
    <row r="2152" spans="1:12" outlineLevel="1" x14ac:dyDescent="0.2">
      <c r="A2152" s="132"/>
      <c r="B2152" s="133"/>
      <c r="C2152" s="139" t="s">
        <v>424</v>
      </c>
      <c r="D2152" s="140"/>
      <c r="E2152" s="141"/>
      <c r="F2152" s="136"/>
      <c r="G2152" s="136"/>
      <c r="H2152" s="138"/>
      <c r="I2152" s="138"/>
      <c r="J2152" s="138"/>
      <c r="K2152" s="138"/>
      <c r="L2152" s="138"/>
    </row>
    <row r="2153" spans="1:12" outlineLevel="1" x14ac:dyDescent="0.2">
      <c r="A2153" s="132">
        <v>212</v>
      </c>
      <c r="B2153" s="133" t="s">
        <v>1486</v>
      </c>
      <c r="C2153" s="134" t="s">
        <v>1487</v>
      </c>
      <c r="D2153" s="135" t="s">
        <v>261</v>
      </c>
      <c r="E2153" s="136">
        <v>2796.0576000000001</v>
      </c>
      <c r="F2153" s="1202"/>
      <c r="G2153" s="136">
        <f>ROUND(E2153*F2153,2)</f>
        <v>0</v>
      </c>
      <c r="H2153" s="138"/>
      <c r="I2153" s="138"/>
      <c r="J2153" s="138"/>
      <c r="K2153" s="138"/>
      <c r="L2153" s="138"/>
    </row>
    <row r="2154" spans="1:12" outlineLevel="1" x14ac:dyDescent="0.2">
      <c r="A2154" s="132"/>
      <c r="B2154" s="133"/>
      <c r="C2154" s="139" t="s">
        <v>1406</v>
      </c>
      <c r="D2154" s="140"/>
      <c r="E2154" s="141"/>
      <c r="F2154" s="136"/>
      <c r="G2154" s="136"/>
      <c r="H2154" s="138"/>
      <c r="I2154" s="138"/>
      <c r="J2154" s="138"/>
      <c r="K2154" s="138"/>
      <c r="L2154" s="138"/>
    </row>
    <row r="2155" spans="1:12" outlineLevel="1" x14ac:dyDescent="0.2">
      <c r="A2155" s="132"/>
      <c r="B2155" s="133"/>
      <c r="C2155" s="139" t="s">
        <v>1488</v>
      </c>
      <c r="D2155" s="140"/>
      <c r="E2155" s="141"/>
      <c r="F2155" s="136"/>
      <c r="G2155" s="136"/>
      <c r="H2155" s="138"/>
      <c r="I2155" s="138"/>
      <c r="J2155" s="138"/>
      <c r="K2155" s="138"/>
      <c r="L2155" s="138"/>
    </row>
    <row r="2156" spans="1:12" outlineLevel="1" x14ac:dyDescent="0.2">
      <c r="A2156" s="132"/>
      <c r="B2156" s="133"/>
      <c r="C2156" s="139" t="s">
        <v>955</v>
      </c>
      <c r="D2156" s="140"/>
      <c r="E2156" s="141">
        <v>152.142</v>
      </c>
      <c r="F2156" s="136"/>
      <c r="G2156" s="136"/>
      <c r="H2156" s="138"/>
      <c r="I2156" s="138"/>
      <c r="J2156" s="138"/>
      <c r="K2156" s="138"/>
      <c r="L2156" s="138"/>
    </row>
    <row r="2157" spans="1:12" ht="22.5" outlineLevel="1" x14ac:dyDescent="0.2">
      <c r="A2157" s="132"/>
      <c r="B2157" s="133"/>
      <c r="C2157" s="139" t="s">
        <v>956</v>
      </c>
      <c r="D2157" s="140"/>
      <c r="E2157" s="141">
        <v>1374.9982</v>
      </c>
      <c r="F2157" s="136"/>
      <c r="G2157" s="136"/>
      <c r="H2157" s="138"/>
      <c r="I2157" s="138"/>
      <c r="J2157" s="138"/>
      <c r="K2157" s="138"/>
      <c r="L2157" s="138"/>
    </row>
    <row r="2158" spans="1:12" outlineLevel="1" x14ac:dyDescent="0.2">
      <c r="A2158" s="132"/>
      <c r="B2158" s="133"/>
      <c r="C2158" s="139" t="s">
        <v>957</v>
      </c>
      <c r="D2158" s="140"/>
      <c r="E2158" s="141">
        <v>-30.831199999999999</v>
      </c>
      <c r="F2158" s="136"/>
      <c r="G2158" s="136"/>
      <c r="H2158" s="138"/>
      <c r="I2158" s="138"/>
      <c r="J2158" s="138"/>
      <c r="K2158" s="138"/>
      <c r="L2158" s="138"/>
    </row>
    <row r="2159" spans="1:12" ht="22.5" outlineLevel="1" x14ac:dyDescent="0.2">
      <c r="A2159" s="132"/>
      <c r="B2159" s="133"/>
      <c r="C2159" s="139" t="s">
        <v>958</v>
      </c>
      <c r="D2159" s="140"/>
      <c r="E2159" s="141">
        <v>1331.97</v>
      </c>
      <c r="F2159" s="136"/>
      <c r="G2159" s="136"/>
      <c r="H2159" s="138"/>
      <c r="I2159" s="138"/>
      <c r="J2159" s="138"/>
      <c r="K2159" s="138"/>
      <c r="L2159" s="138"/>
    </row>
    <row r="2160" spans="1:12" outlineLevel="1" x14ac:dyDescent="0.2">
      <c r="A2160" s="132"/>
      <c r="B2160" s="133"/>
      <c r="C2160" s="139" t="s">
        <v>959</v>
      </c>
      <c r="D2160" s="140"/>
      <c r="E2160" s="141">
        <v>-32.221400000000003</v>
      </c>
      <c r="F2160" s="136"/>
      <c r="G2160" s="136"/>
      <c r="H2160" s="138"/>
      <c r="I2160" s="138"/>
      <c r="J2160" s="138"/>
      <c r="K2160" s="138"/>
      <c r="L2160" s="138"/>
    </row>
    <row r="2161" spans="1:12" outlineLevel="1" x14ac:dyDescent="0.2">
      <c r="A2161" s="132">
        <v>213</v>
      </c>
      <c r="B2161" s="133" t="s">
        <v>1489</v>
      </c>
      <c r="C2161" s="134" t="s">
        <v>1490</v>
      </c>
      <c r="D2161" s="135" t="s">
        <v>261</v>
      </c>
      <c r="E2161" s="136">
        <v>195.31</v>
      </c>
      <c r="F2161" s="1202"/>
      <c r="G2161" s="136">
        <f>ROUND(E2161*F2161,2)</f>
        <v>0</v>
      </c>
      <c r="H2161" s="138"/>
      <c r="I2161" s="138"/>
      <c r="J2161" s="138"/>
      <c r="K2161" s="138"/>
      <c r="L2161" s="138"/>
    </row>
    <row r="2162" spans="1:12" outlineLevel="1" x14ac:dyDescent="0.2">
      <c r="A2162" s="132"/>
      <c r="B2162" s="133"/>
      <c r="C2162" s="139" t="s">
        <v>1406</v>
      </c>
      <c r="D2162" s="140"/>
      <c r="E2162" s="141"/>
      <c r="F2162" s="136"/>
      <c r="G2162" s="136"/>
      <c r="H2162" s="138"/>
      <c r="I2162" s="138"/>
      <c r="J2162" s="138"/>
      <c r="K2162" s="138"/>
      <c r="L2162" s="138"/>
    </row>
    <row r="2163" spans="1:12" outlineLevel="1" x14ac:dyDescent="0.2">
      <c r="A2163" s="132"/>
      <c r="B2163" s="133"/>
      <c r="C2163" s="139" t="s">
        <v>1491</v>
      </c>
      <c r="D2163" s="140"/>
      <c r="E2163" s="141"/>
      <c r="F2163" s="136"/>
      <c r="G2163" s="136"/>
      <c r="H2163" s="138"/>
      <c r="I2163" s="138"/>
      <c r="J2163" s="138"/>
      <c r="K2163" s="138"/>
      <c r="L2163" s="138"/>
    </row>
    <row r="2164" spans="1:12" outlineLevel="1" x14ac:dyDescent="0.2">
      <c r="A2164" s="132"/>
      <c r="B2164" s="133"/>
      <c r="C2164" s="139" t="s">
        <v>965</v>
      </c>
      <c r="D2164" s="140"/>
      <c r="E2164" s="141">
        <v>52.71</v>
      </c>
      <c r="F2164" s="136"/>
      <c r="G2164" s="136"/>
      <c r="H2164" s="138"/>
      <c r="I2164" s="138"/>
      <c r="J2164" s="138"/>
      <c r="K2164" s="138"/>
      <c r="L2164" s="138"/>
    </row>
    <row r="2165" spans="1:12" outlineLevel="1" x14ac:dyDescent="0.2">
      <c r="A2165" s="132"/>
      <c r="B2165" s="133"/>
      <c r="C2165" s="139" t="s">
        <v>966</v>
      </c>
      <c r="D2165" s="140"/>
      <c r="E2165" s="141">
        <v>142.6</v>
      </c>
      <c r="F2165" s="136"/>
      <c r="G2165" s="136"/>
      <c r="H2165" s="138"/>
      <c r="I2165" s="138"/>
      <c r="J2165" s="138"/>
      <c r="K2165" s="138"/>
      <c r="L2165" s="138"/>
    </row>
    <row r="2166" spans="1:12" outlineLevel="1" x14ac:dyDescent="0.2">
      <c r="A2166" s="132"/>
      <c r="B2166" s="133"/>
      <c r="C2166" s="139" t="s">
        <v>424</v>
      </c>
      <c r="D2166" s="140"/>
      <c r="E2166" s="141"/>
      <c r="F2166" s="136"/>
      <c r="G2166" s="136"/>
      <c r="H2166" s="138"/>
      <c r="I2166" s="138"/>
      <c r="J2166" s="138"/>
      <c r="K2166" s="138"/>
      <c r="L2166" s="138"/>
    </row>
    <row r="2167" spans="1:12" outlineLevel="1" x14ac:dyDescent="0.2">
      <c r="A2167" s="132">
        <v>214</v>
      </c>
      <c r="B2167" s="133" t="s">
        <v>1492</v>
      </c>
      <c r="C2167" s="134" t="s">
        <v>1493</v>
      </c>
      <c r="D2167" s="135" t="s">
        <v>183</v>
      </c>
      <c r="E2167" s="136">
        <v>62.027500000000003</v>
      </c>
      <c r="F2167" s="1202"/>
      <c r="G2167" s="136">
        <f>ROUND(E2167*F2167,2)</f>
        <v>0</v>
      </c>
      <c r="H2167" s="138"/>
      <c r="I2167" s="138"/>
      <c r="J2167" s="138"/>
      <c r="K2167" s="138"/>
      <c r="L2167" s="138"/>
    </row>
    <row r="2168" spans="1:12" outlineLevel="1" x14ac:dyDescent="0.2">
      <c r="A2168" s="132"/>
      <c r="B2168" s="133"/>
      <c r="C2168" s="139" t="s">
        <v>1406</v>
      </c>
      <c r="D2168" s="140"/>
      <c r="E2168" s="141"/>
      <c r="F2168" s="136"/>
      <c r="G2168" s="136"/>
      <c r="H2168" s="138"/>
      <c r="I2168" s="138"/>
      <c r="J2168" s="138"/>
      <c r="K2168" s="138"/>
      <c r="L2168" s="138"/>
    </row>
    <row r="2169" spans="1:12" outlineLevel="1" x14ac:dyDescent="0.2">
      <c r="A2169" s="132"/>
      <c r="B2169" s="133"/>
      <c r="C2169" s="139" t="s">
        <v>184</v>
      </c>
      <c r="D2169" s="140"/>
      <c r="E2169" s="141"/>
      <c r="F2169" s="136"/>
      <c r="G2169" s="136"/>
      <c r="H2169" s="138"/>
      <c r="I2169" s="138"/>
      <c r="J2169" s="138"/>
      <c r="K2169" s="138"/>
      <c r="L2169" s="138"/>
    </row>
    <row r="2170" spans="1:12" outlineLevel="1" x14ac:dyDescent="0.2">
      <c r="A2170" s="132"/>
      <c r="B2170" s="133"/>
      <c r="C2170" s="139" t="s">
        <v>1494</v>
      </c>
      <c r="D2170" s="140"/>
      <c r="E2170" s="141"/>
      <c r="F2170" s="136"/>
      <c r="G2170" s="136"/>
      <c r="H2170" s="138"/>
      <c r="I2170" s="138"/>
      <c r="J2170" s="138"/>
      <c r="K2170" s="138"/>
      <c r="L2170" s="138"/>
    </row>
    <row r="2171" spans="1:12" outlineLevel="1" x14ac:dyDescent="0.2">
      <c r="A2171" s="132"/>
      <c r="B2171" s="133"/>
      <c r="C2171" s="139" t="s">
        <v>1495</v>
      </c>
      <c r="D2171" s="140"/>
      <c r="E2171" s="141">
        <v>3.7991999999999999</v>
      </c>
      <c r="F2171" s="136"/>
      <c r="G2171" s="136"/>
      <c r="H2171" s="138"/>
      <c r="I2171" s="138"/>
      <c r="J2171" s="138"/>
      <c r="K2171" s="138"/>
      <c r="L2171" s="138"/>
    </row>
    <row r="2172" spans="1:12" outlineLevel="1" x14ac:dyDescent="0.2">
      <c r="A2172" s="132"/>
      <c r="B2172" s="133"/>
      <c r="C2172" s="139" t="s">
        <v>1496</v>
      </c>
      <c r="D2172" s="140"/>
      <c r="E2172" s="141">
        <v>0.88439999999999996</v>
      </c>
      <c r="F2172" s="136"/>
      <c r="G2172" s="136"/>
      <c r="H2172" s="138"/>
      <c r="I2172" s="138"/>
      <c r="J2172" s="138"/>
      <c r="K2172" s="138"/>
      <c r="L2172" s="138"/>
    </row>
    <row r="2173" spans="1:12" outlineLevel="1" x14ac:dyDescent="0.2">
      <c r="A2173" s="132"/>
      <c r="B2173" s="133"/>
      <c r="C2173" s="139" t="s">
        <v>1497</v>
      </c>
      <c r="D2173" s="140"/>
      <c r="E2173" s="141">
        <v>24.920400000000001</v>
      </c>
      <c r="F2173" s="136"/>
      <c r="G2173" s="136"/>
      <c r="H2173" s="138"/>
      <c r="I2173" s="138"/>
      <c r="J2173" s="138"/>
      <c r="K2173" s="138"/>
      <c r="L2173" s="138"/>
    </row>
    <row r="2174" spans="1:12" outlineLevel="1" x14ac:dyDescent="0.2">
      <c r="A2174" s="132"/>
      <c r="B2174" s="133"/>
      <c r="C2174" s="139" t="s">
        <v>1498</v>
      </c>
      <c r="D2174" s="140"/>
      <c r="E2174" s="141">
        <v>1.5189999999999999</v>
      </c>
      <c r="F2174" s="136"/>
      <c r="G2174" s="136"/>
      <c r="H2174" s="138"/>
      <c r="I2174" s="138"/>
      <c r="J2174" s="138"/>
      <c r="K2174" s="138"/>
      <c r="L2174" s="138"/>
    </row>
    <row r="2175" spans="1:12" outlineLevel="1" x14ac:dyDescent="0.2">
      <c r="A2175" s="132"/>
      <c r="B2175" s="133"/>
      <c r="C2175" s="139" t="s">
        <v>1499</v>
      </c>
      <c r="D2175" s="140"/>
      <c r="E2175" s="141">
        <v>30.904499999999999</v>
      </c>
      <c r="F2175" s="136"/>
      <c r="G2175" s="136"/>
      <c r="H2175" s="138"/>
      <c r="I2175" s="138"/>
      <c r="J2175" s="138"/>
      <c r="K2175" s="138"/>
      <c r="L2175" s="138"/>
    </row>
    <row r="2176" spans="1:12" outlineLevel="1" x14ac:dyDescent="0.2">
      <c r="A2176" s="132">
        <v>215</v>
      </c>
      <c r="B2176" s="133" t="s">
        <v>1500</v>
      </c>
      <c r="C2176" s="134" t="s">
        <v>1501</v>
      </c>
      <c r="D2176" s="135" t="s">
        <v>183</v>
      </c>
      <c r="E2176" s="136">
        <v>8.0449999999999999</v>
      </c>
      <c r="F2176" s="1202"/>
      <c r="G2176" s="136">
        <f>ROUND(E2176*F2176,2)</f>
        <v>0</v>
      </c>
      <c r="H2176" s="138"/>
      <c r="I2176" s="138"/>
      <c r="J2176" s="138"/>
      <c r="K2176" s="138"/>
      <c r="L2176" s="138"/>
    </row>
    <row r="2177" spans="1:12" outlineLevel="1" x14ac:dyDescent="0.2">
      <c r="A2177" s="132"/>
      <c r="B2177" s="133"/>
      <c r="C2177" s="139" t="s">
        <v>1406</v>
      </c>
      <c r="D2177" s="140"/>
      <c r="E2177" s="141"/>
      <c r="F2177" s="136"/>
      <c r="G2177" s="136"/>
      <c r="H2177" s="138"/>
      <c r="I2177" s="138"/>
      <c r="J2177" s="138"/>
      <c r="K2177" s="138"/>
      <c r="L2177" s="138"/>
    </row>
    <row r="2178" spans="1:12" outlineLevel="1" x14ac:dyDescent="0.2">
      <c r="A2178" s="132"/>
      <c r="B2178" s="133"/>
      <c r="C2178" s="139" t="s">
        <v>184</v>
      </c>
      <c r="D2178" s="140"/>
      <c r="E2178" s="141"/>
      <c r="F2178" s="136"/>
      <c r="G2178" s="136"/>
      <c r="H2178" s="138"/>
      <c r="I2178" s="138"/>
      <c r="J2178" s="138"/>
      <c r="K2178" s="138"/>
      <c r="L2178" s="138"/>
    </row>
    <row r="2179" spans="1:12" outlineLevel="1" x14ac:dyDescent="0.2">
      <c r="A2179" s="132"/>
      <c r="B2179" s="133"/>
      <c r="C2179" s="139" t="s">
        <v>1494</v>
      </c>
      <c r="D2179" s="140"/>
      <c r="E2179" s="141"/>
      <c r="F2179" s="136"/>
      <c r="G2179" s="136"/>
      <c r="H2179" s="138"/>
      <c r="I2179" s="138"/>
      <c r="J2179" s="138"/>
      <c r="K2179" s="138"/>
      <c r="L2179" s="138"/>
    </row>
    <row r="2180" spans="1:12" outlineLevel="1" x14ac:dyDescent="0.2">
      <c r="A2180" s="132"/>
      <c r="B2180" s="133"/>
      <c r="C2180" s="139" t="s">
        <v>1502</v>
      </c>
      <c r="D2180" s="140"/>
      <c r="E2180" s="141">
        <v>8.0449999999999999</v>
      </c>
      <c r="F2180" s="136"/>
      <c r="G2180" s="136"/>
      <c r="H2180" s="138"/>
      <c r="I2180" s="138"/>
      <c r="J2180" s="138"/>
      <c r="K2180" s="138"/>
      <c r="L2180" s="138"/>
    </row>
    <row r="2181" spans="1:12" outlineLevel="1" x14ac:dyDescent="0.2">
      <c r="A2181" s="132">
        <v>216</v>
      </c>
      <c r="B2181" s="133" t="s">
        <v>1503</v>
      </c>
      <c r="C2181" s="134" t="s">
        <v>1504</v>
      </c>
      <c r="D2181" s="135" t="s">
        <v>374</v>
      </c>
      <c r="E2181" s="136">
        <v>4</v>
      </c>
      <c r="F2181" s="1202"/>
      <c r="G2181" s="136">
        <f>ROUND(E2181*F2181,2)</f>
        <v>0</v>
      </c>
      <c r="H2181" s="138"/>
      <c r="I2181" s="138"/>
      <c r="J2181" s="138"/>
      <c r="K2181" s="138"/>
      <c r="L2181" s="138"/>
    </row>
    <row r="2182" spans="1:12" outlineLevel="1" x14ac:dyDescent="0.2">
      <c r="A2182" s="132"/>
      <c r="B2182" s="133"/>
      <c r="C2182" s="139" t="s">
        <v>1406</v>
      </c>
      <c r="D2182" s="140"/>
      <c r="E2182" s="141"/>
      <c r="F2182" s="136"/>
      <c r="G2182" s="136"/>
      <c r="H2182" s="138"/>
      <c r="I2182" s="138"/>
      <c r="J2182" s="138"/>
      <c r="K2182" s="138"/>
      <c r="L2182" s="138"/>
    </row>
    <row r="2183" spans="1:12" outlineLevel="1" x14ac:dyDescent="0.2">
      <c r="A2183" s="132"/>
      <c r="B2183" s="133"/>
      <c r="C2183" s="139" t="s">
        <v>1505</v>
      </c>
      <c r="D2183" s="140"/>
      <c r="E2183" s="141">
        <v>1</v>
      </c>
      <c r="F2183" s="136"/>
      <c r="G2183" s="136"/>
      <c r="H2183" s="138"/>
      <c r="I2183" s="138"/>
      <c r="J2183" s="138"/>
      <c r="K2183" s="138"/>
      <c r="L2183" s="138"/>
    </row>
    <row r="2184" spans="1:12" outlineLevel="1" x14ac:dyDescent="0.2">
      <c r="A2184" s="132"/>
      <c r="B2184" s="133"/>
      <c r="C2184" s="139" t="s">
        <v>563</v>
      </c>
      <c r="D2184" s="140"/>
      <c r="E2184" s="141">
        <v>1</v>
      </c>
      <c r="F2184" s="136"/>
      <c r="G2184" s="136"/>
      <c r="H2184" s="138"/>
      <c r="I2184" s="138"/>
      <c r="J2184" s="138"/>
      <c r="K2184" s="138"/>
      <c r="L2184" s="138"/>
    </row>
    <row r="2185" spans="1:12" outlineLevel="1" x14ac:dyDescent="0.2">
      <c r="A2185" s="132"/>
      <c r="B2185" s="133"/>
      <c r="C2185" s="139" t="s">
        <v>733</v>
      </c>
      <c r="D2185" s="140"/>
      <c r="E2185" s="141">
        <v>1</v>
      </c>
      <c r="F2185" s="136"/>
      <c r="G2185" s="136"/>
      <c r="H2185" s="138"/>
      <c r="I2185" s="138"/>
      <c r="J2185" s="138"/>
      <c r="K2185" s="138"/>
      <c r="L2185" s="138"/>
    </row>
    <row r="2186" spans="1:12" outlineLevel="1" x14ac:dyDescent="0.2">
      <c r="A2186" s="132"/>
      <c r="B2186" s="133"/>
      <c r="C2186" s="139" t="s">
        <v>1506</v>
      </c>
      <c r="D2186" s="140"/>
      <c r="E2186" s="141">
        <v>1</v>
      </c>
      <c r="F2186" s="136"/>
      <c r="G2186" s="136"/>
      <c r="H2186" s="138"/>
      <c r="I2186" s="138"/>
      <c r="J2186" s="138"/>
      <c r="K2186" s="138"/>
      <c r="L2186" s="138"/>
    </row>
    <row r="2187" spans="1:12" outlineLevel="1" x14ac:dyDescent="0.2">
      <c r="A2187" s="132">
        <v>217</v>
      </c>
      <c r="B2187" s="133" t="s">
        <v>1507</v>
      </c>
      <c r="C2187" s="134" t="s">
        <v>1508</v>
      </c>
      <c r="D2187" s="135" t="s">
        <v>1509</v>
      </c>
      <c r="E2187" s="136">
        <v>47</v>
      </c>
      <c r="F2187" s="1202"/>
      <c r="G2187" s="136">
        <f>ROUND(E2187*F2187,2)</f>
        <v>0</v>
      </c>
      <c r="H2187" s="138"/>
      <c r="I2187" s="138"/>
      <c r="J2187" s="138"/>
      <c r="K2187" s="138"/>
      <c r="L2187" s="138"/>
    </row>
    <row r="2188" spans="1:12" outlineLevel="1" x14ac:dyDescent="0.2">
      <c r="A2188" s="132"/>
      <c r="B2188" s="133"/>
      <c r="C2188" s="139" t="s">
        <v>1406</v>
      </c>
      <c r="D2188" s="140"/>
      <c r="E2188" s="141"/>
      <c r="F2188" s="136"/>
      <c r="G2188" s="136"/>
      <c r="H2188" s="138"/>
      <c r="I2188" s="138"/>
      <c r="J2188" s="138"/>
      <c r="K2188" s="138"/>
      <c r="L2188" s="138"/>
    </row>
    <row r="2189" spans="1:12" outlineLevel="1" x14ac:dyDescent="0.2">
      <c r="A2189" s="132"/>
      <c r="B2189" s="133"/>
      <c r="C2189" s="139" t="s">
        <v>1510</v>
      </c>
      <c r="D2189" s="140"/>
      <c r="E2189" s="141">
        <v>25</v>
      </c>
      <c r="F2189" s="136"/>
      <c r="G2189" s="136"/>
      <c r="H2189" s="138"/>
      <c r="I2189" s="138"/>
      <c r="J2189" s="138"/>
      <c r="K2189" s="138"/>
      <c r="L2189" s="138"/>
    </row>
    <row r="2190" spans="1:12" outlineLevel="1" x14ac:dyDescent="0.2">
      <c r="A2190" s="132"/>
      <c r="B2190" s="133"/>
      <c r="C2190" s="139" t="s">
        <v>1511</v>
      </c>
      <c r="D2190" s="140"/>
      <c r="E2190" s="141">
        <v>22</v>
      </c>
      <c r="F2190" s="136"/>
      <c r="G2190" s="136"/>
      <c r="H2190" s="138"/>
      <c r="I2190" s="138"/>
      <c r="J2190" s="138"/>
      <c r="K2190" s="138"/>
      <c r="L2190" s="138"/>
    </row>
    <row r="2191" spans="1:12" outlineLevel="1" x14ac:dyDescent="0.2">
      <c r="A2191" s="132">
        <v>218</v>
      </c>
      <c r="B2191" s="133" t="s">
        <v>1512</v>
      </c>
      <c r="C2191" s="134" t="s">
        <v>1513</v>
      </c>
      <c r="D2191" s="135" t="s">
        <v>374</v>
      </c>
      <c r="E2191" s="136">
        <v>207</v>
      </c>
      <c r="F2191" s="1202"/>
      <c r="G2191" s="136">
        <f>ROUND(E2191*F2191,2)</f>
        <v>0</v>
      </c>
      <c r="H2191" s="138"/>
      <c r="I2191" s="138"/>
      <c r="J2191" s="138"/>
      <c r="K2191" s="138"/>
      <c r="L2191" s="138"/>
    </row>
    <row r="2192" spans="1:12" outlineLevel="1" x14ac:dyDescent="0.2">
      <c r="A2192" s="132"/>
      <c r="B2192" s="133"/>
      <c r="C2192" s="139" t="s">
        <v>1406</v>
      </c>
      <c r="D2192" s="140"/>
      <c r="E2192" s="141"/>
      <c r="F2192" s="136"/>
      <c r="G2192" s="136"/>
      <c r="H2192" s="138"/>
      <c r="I2192" s="138"/>
      <c r="J2192" s="138"/>
      <c r="K2192" s="138"/>
      <c r="L2192" s="138"/>
    </row>
    <row r="2193" spans="1:12" outlineLevel="1" x14ac:dyDescent="0.2">
      <c r="A2193" s="132"/>
      <c r="B2193" s="133"/>
      <c r="C2193" s="139" t="s">
        <v>1514</v>
      </c>
      <c r="D2193" s="140"/>
      <c r="E2193" s="141">
        <v>2</v>
      </c>
      <c r="F2193" s="136"/>
      <c r="G2193" s="136"/>
      <c r="H2193" s="138"/>
      <c r="I2193" s="138"/>
      <c r="J2193" s="138"/>
      <c r="K2193" s="138"/>
      <c r="L2193" s="138"/>
    </row>
    <row r="2194" spans="1:12" outlineLevel="1" x14ac:dyDescent="0.2">
      <c r="A2194" s="132"/>
      <c r="B2194" s="133"/>
      <c r="C2194" s="139" t="s">
        <v>973</v>
      </c>
      <c r="D2194" s="140"/>
      <c r="E2194" s="141">
        <v>95</v>
      </c>
      <c r="F2194" s="136"/>
      <c r="G2194" s="136"/>
      <c r="H2194" s="138"/>
      <c r="I2194" s="138"/>
      <c r="J2194" s="138"/>
      <c r="K2194" s="138"/>
      <c r="L2194" s="138"/>
    </row>
    <row r="2195" spans="1:12" outlineLevel="1" x14ac:dyDescent="0.2">
      <c r="A2195" s="132"/>
      <c r="B2195" s="133"/>
      <c r="C2195" s="139" t="s">
        <v>1515</v>
      </c>
      <c r="D2195" s="140"/>
      <c r="E2195" s="141">
        <v>110</v>
      </c>
      <c r="F2195" s="1266"/>
      <c r="G2195" s="136"/>
      <c r="H2195" s="138"/>
      <c r="I2195" s="138"/>
      <c r="J2195" s="138"/>
      <c r="K2195" s="138"/>
      <c r="L2195" s="138"/>
    </row>
    <row r="2196" spans="1:12" outlineLevel="1" x14ac:dyDescent="0.2">
      <c r="A2196" s="132">
        <v>219</v>
      </c>
      <c r="B2196" s="133" t="s">
        <v>1516</v>
      </c>
      <c r="C2196" s="134" t="s">
        <v>1517</v>
      </c>
      <c r="D2196" s="135" t="s">
        <v>1509</v>
      </c>
      <c r="E2196" s="136">
        <v>147</v>
      </c>
      <c r="F2196" s="1202"/>
      <c r="G2196" s="136">
        <f>ROUND(E2196*F2196,2)</f>
        <v>0</v>
      </c>
      <c r="H2196" s="138"/>
      <c r="I2196" s="138"/>
      <c r="J2196" s="138"/>
      <c r="K2196" s="138"/>
      <c r="L2196" s="138"/>
    </row>
    <row r="2197" spans="1:12" outlineLevel="1" x14ac:dyDescent="0.2">
      <c r="A2197" s="132"/>
      <c r="B2197" s="133"/>
      <c r="C2197" s="139" t="s">
        <v>1406</v>
      </c>
      <c r="D2197" s="140"/>
      <c r="E2197" s="141"/>
      <c r="F2197" s="136"/>
      <c r="G2197" s="136"/>
      <c r="H2197" s="138"/>
      <c r="I2197" s="138"/>
      <c r="J2197" s="138"/>
      <c r="K2197" s="138"/>
      <c r="L2197" s="138"/>
    </row>
    <row r="2198" spans="1:12" outlineLevel="1" x14ac:dyDescent="0.2">
      <c r="A2198" s="132"/>
      <c r="B2198" s="133"/>
      <c r="C2198" s="139" t="s">
        <v>1518</v>
      </c>
      <c r="D2198" s="140"/>
      <c r="E2198" s="141">
        <v>147</v>
      </c>
      <c r="F2198" s="136"/>
      <c r="G2198" s="136"/>
      <c r="H2198" s="138"/>
      <c r="I2198" s="138"/>
      <c r="J2198" s="138"/>
      <c r="K2198" s="138"/>
      <c r="L2198" s="138"/>
    </row>
    <row r="2199" spans="1:12" outlineLevel="1" x14ac:dyDescent="0.2">
      <c r="A2199" s="132">
        <v>220</v>
      </c>
      <c r="B2199" s="133" t="s">
        <v>1519</v>
      </c>
      <c r="C2199" s="134" t="s">
        <v>1520</v>
      </c>
      <c r="D2199" s="135" t="s">
        <v>1509</v>
      </c>
      <c r="E2199" s="136">
        <v>30.5</v>
      </c>
      <c r="F2199" s="1202"/>
      <c r="G2199" s="136">
        <f>ROUND(E2199*F2199,2)</f>
        <v>0</v>
      </c>
      <c r="H2199" s="138"/>
      <c r="I2199" s="138"/>
      <c r="J2199" s="138"/>
      <c r="K2199" s="138"/>
      <c r="L2199" s="138"/>
    </row>
    <row r="2200" spans="1:12" outlineLevel="1" x14ac:dyDescent="0.2">
      <c r="A2200" s="132"/>
      <c r="B2200" s="133"/>
      <c r="C2200" s="139" t="s">
        <v>1406</v>
      </c>
      <c r="D2200" s="140"/>
      <c r="E2200" s="141"/>
      <c r="F2200" s="136"/>
      <c r="G2200" s="136"/>
      <c r="H2200" s="138"/>
      <c r="I2200" s="138"/>
      <c r="J2200" s="138"/>
      <c r="K2200" s="138"/>
      <c r="L2200" s="138"/>
    </row>
    <row r="2201" spans="1:12" outlineLevel="1" x14ac:dyDescent="0.2">
      <c r="A2201" s="132"/>
      <c r="B2201" s="133"/>
      <c r="C2201" s="139" t="s">
        <v>1521</v>
      </c>
      <c r="D2201" s="140"/>
      <c r="E2201" s="141">
        <v>30.5</v>
      </c>
      <c r="F2201" s="136"/>
      <c r="G2201" s="136"/>
      <c r="H2201" s="138"/>
      <c r="I2201" s="138"/>
      <c r="J2201" s="138"/>
      <c r="K2201" s="138"/>
      <c r="L2201" s="138"/>
    </row>
    <row r="2202" spans="1:12" outlineLevel="1" x14ac:dyDescent="0.2">
      <c r="A2202" s="132"/>
      <c r="B2202" s="133"/>
      <c r="C2202" s="139" t="s">
        <v>424</v>
      </c>
      <c r="D2202" s="140"/>
      <c r="E2202" s="141"/>
      <c r="F2202" s="136"/>
      <c r="G2202" s="136"/>
      <c r="H2202" s="138"/>
      <c r="I2202" s="138"/>
      <c r="J2202" s="138"/>
      <c r="K2202" s="138"/>
      <c r="L2202" s="138"/>
    </row>
    <row r="2203" spans="1:12" outlineLevel="1" x14ac:dyDescent="0.2">
      <c r="A2203" s="132">
        <v>221</v>
      </c>
      <c r="B2203" s="133" t="s">
        <v>1522</v>
      </c>
      <c r="C2203" s="134" t="s">
        <v>1523</v>
      </c>
      <c r="D2203" s="135" t="s">
        <v>1509</v>
      </c>
      <c r="E2203" s="136">
        <v>4.2</v>
      </c>
      <c r="F2203" s="1202"/>
      <c r="G2203" s="136">
        <f>ROUND(E2203*F2203,2)</f>
        <v>0</v>
      </c>
      <c r="H2203" s="138"/>
      <c r="I2203" s="138"/>
      <c r="J2203" s="138"/>
      <c r="K2203" s="138"/>
      <c r="L2203" s="138"/>
    </row>
    <row r="2204" spans="1:12" outlineLevel="1" x14ac:dyDescent="0.2">
      <c r="A2204" s="132">
        <v>222</v>
      </c>
      <c r="B2204" s="133" t="s">
        <v>1524</v>
      </c>
      <c r="C2204" s="134" t="s">
        <v>1525</v>
      </c>
      <c r="D2204" s="135" t="s">
        <v>261</v>
      </c>
      <c r="E2204" s="136">
        <v>12.45</v>
      </c>
      <c r="F2204" s="1202"/>
      <c r="G2204" s="136">
        <f>ROUND(E2204*F2204,2)</f>
        <v>0</v>
      </c>
      <c r="H2204" s="138"/>
      <c r="I2204" s="138"/>
      <c r="J2204" s="138"/>
      <c r="K2204" s="138"/>
      <c r="L2204" s="138"/>
    </row>
    <row r="2205" spans="1:12" outlineLevel="1" x14ac:dyDescent="0.2">
      <c r="A2205" s="132"/>
      <c r="B2205" s="133"/>
      <c r="C2205" s="139" t="s">
        <v>1406</v>
      </c>
      <c r="D2205" s="140"/>
      <c r="E2205" s="141"/>
      <c r="F2205" s="136"/>
      <c r="G2205" s="136"/>
      <c r="H2205" s="138"/>
      <c r="I2205" s="138"/>
      <c r="J2205" s="138"/>
      <c r="K2205" s="138"/>
      <c r="L2205" s="138"/>
    </row>
    <row r="2206" spans="1:12" outlineLevel="1" x14ac:dyDescent="0.2">
      <c r="A2206" s="132"/>
      <c r="B2206" s="133"/>
      <c r="C2206" s="139" t="s">
        <v>1526</v>
      </c>
      <c r="D2206" s="140"/>
      <c r="E2206" s="141">
        <v>7.85</v>
      </c>
      <c r="F2206" s="136"/>
      <c r="G2206" s="136"/>
      <c r="H2206" s="138"/>
      <c r="I2206" s="138"/>
      <c r="J2206" s="138"/>
      <c r="K2206" s="138"/>
      <c r="L2206" s="138"/>
    </row>
    <row r="2207" spans="1:12" outlineLevel="1" x14ac:dyDescent="0.2">
      <c r="A2207" s="132"/>
      <c r="B2207" s="133"/>
      <c r="C2207" s="139" t="s">
        <v>1527</v>
      </c>
      <c r="D2207" s="140"/>
      <c r="E2207" s="141">
        <v>4.5999999999999996</v>
      </c>
      <c r="F2207" s="136"/>
      <c r="G2207" s="136"/>
      <c r="H2207" s="138"/>
      <c r="I2207" s="138"/>
      <c r="J2207" s="138"/>
      <c r="K2207" s="138"/>
      <c r="L2207" s="138"/>
    </row>
    <row r="2208" spans="1:12" outlineLevel="1" x14ac:dyDescent="0.2">
      <c r="A2208" s="132">
        <v>223</v>
      </c>
      <c r="B2208" s="133" t="s">
        <v>1528</v>
      </c>
      <c r="C2208" s="134" t="s">
        <v>1529</v>
      </c>
      <c r="D2208" s="135" t="s">
        <v>374</v>
      </c>
      <c r="E2208" s="136">
        <v>1</v>
      </c>
      <c r="F2208" s="1202"/>
      <c r="G2208" s="136">
        <f>ROUND(E2208*F2208,2)</f>
        <v>0</v>
      </c>
      <c r="H2208" s="138"/>
      <c r="I2208" s="138"/>
      <c r="J2208" s="138"/>
      <c r="K2208" s="138"/>
      <c r="L2208" s="138"/>
    </row>
    <row r="2209" spans="1:12" outlineLevel="1" x14ac:dyDescent="0.2">
      <c r="A2209" s="132"/>
      <c r="B2209" s="133"/>
      <c r="C2209" s="139" t="s">
        <v>1406</v>
      </c>
      <c r="D2209" s="140"/>
      <c r="E2209" s="141"/>
      <c r="F2209" s="136"/>
      <c r="G2209" s="136"/>
      <c r="H2209" s="138"/>
      <c r="I2209" s="138"/>
      <c r="J2209" s="138"/>
      <c r="K2209" s="138"/>
      <c r="L2209" s="138"/>
    </row>
    <row r="2210" spans="1:12" outlineLevel="1" x14ac:dyDescent="0.2">
      <c r="A2210" s="132"/>
      <c r="B2210" s="133"/>
      <c r="C2210" s="139" t="s">
        <v>1530</v>
      </c>
      <c r="D2210" s="140"/>
      <c r="E2210" s="141">
        <v>1</v>
      </c>
      <c r="F2210" s="136"/>
      <c r="G2210" s="136"/>
      <c r="H2210" s="138"/>
      <c r="I2210" s="138"/>
      <c r="J2210" s="138"/>
      <c r="K2210" s="138"/>
      <c r="L2210" s="138"/>
    </row>
    <row r="2211" spans="1:12" outlineLevel="1" x14ac:dyDescent="0.2">
      <c r="A2211" s="132"/>
      <c r="B2211" s="133"/>
      <c r="C2211" s="139" t="s">
        <v>424</v>
      </c>
      <c r="D2211" s="140"/>
      <c r="E2211" s="141"/>
      <c r="F2211" s="136"/>
      <c r="G2211" s="136"/>
      <c r="H2211" s="138"/>
      <c r="I2211" s="138"/>
      <c r="J2211" s="138"/>
      <c r="K2211" s="138"/>
      <c r="L2211" s="138"/>
    </row>
    <row r="2212" spans="1:12" outlineLevel="1" x14ac:dyDescent="0.2">
      <c r="A2212" s="132">
        <v>224</v>
      </c>
      <c r="B2212" s="133" t="s">
        <v>1531</v>
      </c>
      <c r="C2212" s="134" t="s">
        <v>1532</v>
      </c>
      <c r="D2212" s="135" t="s">
        <v>374</v>
      </c>
      <c r="E2212" s="136">
        <v>5</v>
      </c>
      <c r="F2212" s="1202"/>
      <c r="G2212" s="136">
        <f>ROUND(E2212*F2212,2)</f>
        <v>0</v>
      </c>
      <c r="H2212" s="138"/>
      <c r="I2212" s="138"/>
      <c r="J2212" s="138"/>
      <c r="K2212" s="138"/>
      <c r="L2212" s="138"/>
    </row>
    <row r="2213" spans="1:12" outlineLevel="1" x14ac:dyDescent="0.2">
      <c r="A2213" s="132"/>
      <c r="B2213" s="133"/>
      <c r="C2213" s="139" t="s">
        <v>1406</v>
      </c>
      <c r="D2213" s="140"/>
      <c r="E2213" s="141"/>
      <c r="F2213" s="136"/>
      <c r="G2213" s="136"/>
      <c r="H2213" s="138"/>
      <c r="I2213" s="138"/>
      <c r="J2213" s="138"/>
      <c r="K2213" s="138"/>
      <c r="L2213" s="138"/>
    </row>
    <row r="2214" spans="1:12" outlineLevel="1" x14ac:dyDescent="0.2">
      <c r="A2214" s="132"/>
      <c r="B2214" s="133"/>
      <c r="C2214" s="139" t="s">
        <v>1533</v>
      </c>
      <c r="D2214" s="140"/>
      <c r="E2214" s="141">
        <v>5</v>
      </c>
      <c r="F2214" s="136"/>
      <c r="G2214" s="136"/>
      <c r="H2214" s="138"/>
      <c r="I2214" s="138"/>
      <c r="J2214" s="138"/>
      <c r="K2214" s="138"/>
      <c r="L2214" s="138"/>
    </row>
    <row r="2215" spans="1:12" outlineLevel="1" x14ac:dyDescent="0.2">
      <c r="A2215" s="132"/>
      <c r="B2215" s="133"/>
      <c r="C2215" s="139" t="s">
        <v>424</v>
      </c>
      <c r="D2215" s="140"/>
      <c r="E2215" s="141"/>
      <c r="F2215" s="136"/>
      <c r="G2215" s="136"/>
      <c r="H2215" s="138"/>
      <c r="I2215" s="138"/>
      <c r="J2215" s="138"/>
      <c r="K2215" s="138"/>
      <c r="L2215" s="138"/>
    </row>
    <row r="2216" spans="1:12" outlineLevel="1" x14ac:dyDescent="0.2">
      <c r="A2216" s="132">
        <v>225</v>
      </c>
      <c r="B2216" s="133" t="s">
        <v>1531</v>
      </c>
      <c r="C2216" s="134" t="s">
        <v>1534</v>
      </c>
      <c r="D2216" s="135" t="s">
        <v>374</v>
      </c>
      <c r="E2216" s="136">
        <v>1</v>
      </c>
      <c r="F2216" s="1202"/>
      <c r="G2216" s="136">
        <f>ROUND(E2216*F2216,2)</f>
        <v>0</v>
      </c>
      <c r="H2216" s="138"/>
      <c r="I2216" s="138"/>
      <c r="J2216" s="138"/>
      <c r="K2216" s="138"/>
      <c r="L2216" s="138"/>
    </row>
    <row r="2217" spans="1:12" outlineLevel="1" x14ac:dyDescent="0.2">
      <c r="A2217" s="132"/>
      <c r="B2217" s="133"/>
      <c r="C2217" s="139" t="s">
        <v>1406</v>
      </c>
      <c r="D2217" s="140"/>
      <c r="E2217" s="141"/>
      <c r="F2217" s="136"/>
      <c r="G2217" s="136"/>
      <c r="H2217" s="138"/>
      <c r="I2217" s="138"/>
      <c r="J2217" s="138"/>
      <c r="K2217" s="138"/>
      <c r="L2217" s="138"/>
    </row>
    <row r="2218" spans="1:12" outlineLevel="1" x14ac:dyDescent="0.2">
      <c r="A2218" s="132"/>
      <c r="B2218" s="133"/>
      <c r="C2218" s="139" t="s">
        <v>1530</v>
      </c>
      <c r="D2218" s="140"/>
      <c r="E2218" s="141">
        <v>1</v>
      </c>
      <c r="F2218" s="136"/>
      <c r="G2218" s="136"/>
      <c r="H2218" s="138"/>
      <c r="I2218" s="138"/>
      <c r="J2218" s="138"/>
      <c r="K2218" s="138"/>
      <c r="L2218" s="138"/>
    </row>
    <row r="2219" spans="1:12" outlineLevel="1" x14ac:dyDescent="0.2">
      <c r="A2219" s="132"/>
      <c r="B2219" s="133"/>
      <c r="C2219" s="139" t="s">
        <v>424</v>
      </c>
      <c r="D2219" s="140"/>
      <c r="E2219" s="141"/>
      <c r="F2219" s="136"/>
      <c r="G2219" s="136"/>
      <c r="H2219" s="138"/>
      <c r="I2219" s="138"/>
      <c r="J2219" s="138"/>
      <c r="K2219" s="138"/>
      <c r="L2219" s="138"/>
    </row>
    <row r="2220" spans="1:12" outlineLevel="1" x14ac:dyDescent="0.2">
      <c r="A2220" s="132">
        <v>226</v>
      </c>
      <c r="B2220" s="133" t="s">
        <v>1535</v>
      </c>
      <c r="C2220" s="134" t="s">
        <v>1536</v>
      </c>
      <c r="D2220" s="135" t="s">
        <v>374</v>
      </c>
      <c r="E2220" s="136">
        <v>1</v>
      </c>
      <c r="F2220" s="1202"/>
      <c r="G2220" s="136">
        <f>ROUND(E2220*F2220,2)</f>
        <v>0</v>
      </c>
      <c r="H2220" s="138"/>
      <c r="I2220" s="138"/>
      <c r="J2220" s="138"/>
      <c r="K2220" s="138"/>
      <c r="L2220" s="138"/>
    </row>
    <row r="2221" spans="1:12" outlineLevel="1" x14ac:dyDescent="0.2">
      <c r="A2221" s="132"/>
      <c r="B2221" s="133"/>
      <c r="C2221" s="139" t="s">
        <v>1406</v>
      </c>
      <c r="D2221" s="140"/>
      <c r="E2221" s="141"/>
      <c r="F2221" s="136"/>
      <c r="G2221" s="136"/>
      <c r="H2221" s="138"/>
      <c r="I2221" s="138"/>
      <c r="J2221" s="138"/>
      <c r="K2221" s="138"/>
      <c r="L2221" s="138"/>
    </row>
    <row r="2222" spans="1:12" outlineLevel="1" x14ac:dyDescent="0.2">
      <c r="A2222" s="132"/>
      <c r="B2222" s="133"/>
      <c r="C2222" s="139" t="s">
        <v>1530</v>
      </c>
      <c r="D2222" s="140"/>
      <c r="E2222" s="141">
        <v>1</v>
      </c>
      <c r="F2222" s="136"/>
      <c r="G2222" s="136"/>
      <c r="H2222" s="138"/>
      <c r="I2222" s="138"/>
      <c r="J2222" s="138"/>
      <c r="K2222" s="138"/>
      <c r="L2222" s="138"/>
    </row>
    <row r="2223" spans="1:12" outlineLevel="1" x14ac:dyDescent="0.2">
      <c r="A2223" s="132"/>
      <c r="B2223" s="133"/>
      <c r="C2223" s="139" t="s">
        <v>424</v>
      </c>
      <c r="D2223" s="140"/>
      <c r="E2223" s="141"/>
      <c r="F2223" s="136"/>
      <c r="G2223" s="136"/>
      <c r="H2223" s="138"/>
      <c r="I2223" s="138"/>
      <c r="J2223" s="138"/>
      <c r="K2223" s="138"/>
      <c r="L2223" s="138"/>
    </row>
    <row r="2224" spans="1:12" outlineLevel="1" x14ac:dyDescent="0.2">
      <c r="A2224" s="132">
        <v>227</v>
      </c>
      <c r="B2224" s="133" t="s">
        <v>1537</v>
      </c>
      <c r="C2224" s="134" t="s">
        <v>1538</v>
      </c>
      <c r="D2224" s="135" t="s">
        <v>183</v>
      </c>
      <c r="E2224" s="136">
        <v>0.64359999999999995</v>
      </c>
      <c r="F2224" s="1202"/>
      <c r="G2224" s="136">
        <f>ROUND(E2224*F2224,2)</f>
        <v>0</v>
      </c>
      <c r="H2224" s="138"/>
      <c r="I2224" s="138"/>
      <c r="J2224" s="138"/>
      <c r="K2224" s="138"/>
      <c r="L2224" s="138"/>
    </row>
    <row r="2225" spans="1:12" outlineLevel="1" x14ac:dyDescent="0.2">
      <c r="A2225" s="132"/>
      <c r="B2225" s="133"/>
      <c r="C2225" s="139" t="s">
        <v>184</v>
      </c>
      <c r="D2225" s="140"/>
      <c r="E2225" s="141"/>
      <c r="F2225" s="136"/>
      <c r="G2225" s="136"/>
      <c r="H2225" s="138"/>
      <c r="I2225" s="138"/>
      <c r="J2225" s="138"/>
      <c r="K2225" s="138"/>
      <c r="L2225" s="138"/>
    </row>
    <row r="2226" spans="1:12" outlineLevel="1" x14ac:dyDescent="0.2">
      <c r="A2226" s="132"/>
      <c r="B2226" s="133"/>
      <c r="C2226" s="139" t="s">
        <v>1494</v>
      </c>
      <c r="D2226" s="140"/>
      <c r="E2226" s="141"/>
      <c r="F2226" s="136"/>
      <c r="G2226" s="136"/>
      <c r="H2226" s="138"/>
      <c r="I2226" s="138"/>
      <c r="J2226" s="138"/>
      <c r="K2226" s="138"/>
      <c r="L2226" s="138"/>
    </row>
    <row r="2227" spans="1:12" outlineLevel="1" x14ac:dyDescent="0.2">
      <c r="A2227" s="132"/>
      <c r="B2227" s="133"/>
      <c r="C2227" s="139" t="s">
        <v>1539</v>
      </c>
      <c r="D2227" s="140"/>
      <c r="E2227" s="141">
        <v>0.64359999999999995</v>
      </c>
      <c r="F2227" s="136"/>
      <c r="G2227" s="136"/>
      <c r="H2227" s="138"/>
      <c r="I2227" s="138"/>
      <c r="J2227" s="138"/>
      <c r="K2227" s="138"/>
      <c r="L2227" s="138"/>
    </row>
    <row r="2228" spans="1:12" outlineLevel="1" x14ac:dyDescent="0.2">
      <c r="A2228" s="132">
        <v>228</v>
      </c>
      <c r="B2228" s="133" t="s">
        <v>1540</v>
      </c>
      <c r="C2228" s="134" t="s">
        <v>1541</v>
      </c>
      <c r="D2228" s="135" t="s">
        <v>183</v>
      </c>
      <c r="E2228" s="136">
        <v>90.095879999999994</v>
      </c>
      <c r="F2228" s="1202"/>
      <c r="G2228" s="136">
        <f>ROUND(E2228*F2228,2)</f>
        <v>0</v>
      </c>
      <c r="H2228" s="138"/>
      <c r="I2228" s="138"/>
      <c r="J2228" s="138"/>
      <c r="K2228" s="138"/>
      <c r="L2228" s="138"/>
    </row>
    <row r="2229" spans="1:12" outlineLevel="1" x14ac:dyDescent="0.2">
      <c r="A2229" s="132"/>
      <c r="B2229" s="133"/>
      <c r="C2229" s="139" t="s">
        <v>1542</v>
      </c>
      <c r="D2229" s="140"/>
      <c r="E2229" s="141"/>
      <c r="F2229" s="136"/>
      <c r="G2229" s="136"/>
      <c r="H2229" s="138"/>
      <c r="I2229" s="138"/>
      <c r="J2229" s="138"/>
      <c r="K2229" s="138"/>
      <c r="L2229" s="138"/>
    </row>
    <row r="2230" spans="1:12" outlineLevel="1" x14ac:dyDescent="0.2">
      <c r="A2230" s="132"/>
      <c r="B2230" s="133"/>
      <c r="C2230" s="139" t="s">
        <v>184</v>
      </c>
      <c r="D2230" s="140"/>
      <c r="E2230" s="141"/>
      <c r="F2230" s="136"/>
      <c r="G2230" s="136"/>
      <c r="H2230" s="138"/>
      <c r="I2230" s="138"/>
      <c r="J2230" s="138"/>
      <c r="K2230" s="138"/>
      <c r="L2230" s="138"/>
    </row>
    <row r="2231" spans="1:12" outlineLevel="1" x14ac:dyDescent="0.2">
      <c r="A2231" s="132"/>
      <c r="B2231" s="133"/>
      <c r="C2231" s="139" t="s">
        <v>185</v>
      </c>
      <c r="D2231" s="140"/>
      <c r="E2231" s="141"/>
      <c r="F2231" s="136"/>
      <c r="G2231" s="136"/>
      <c r="H2231" s="138"/>
      <c r="I2231" s="138"/>
      <c r="J2231" s="138"/>
      <c r="K2231" s="138"/>
      <c r="L2231" s="138"/>
    </row>
    <row r="2232" spans="1:12" outlineLevel="1" x14ac:dyDescent="0.2">
      <c r="A2232" s="132"/>
      <c r="B2232" s="133"/>
      <c r="C2232" s="139" t="s">
        <v>1543</v>
      </c>
      <c r="D2232" s="140"/>
      <c r="E2232" s="141">
        <v>4.867</v>
      </c>
      <c r="F2232" s="136"/>
      <c r="G2232" s="136"/>
      <c r="H2232" s="138"/>
      <c r="I2232" s="138"/>
      <c r="J2232" s="138"/>
      <c r="K2232" s="138"/>
      <c r="L2232" s="138"/>
    </row>
    <row r="2233" spans="1:12" outlineLevel="1" x14ac:dyDescent="0.2">
      <c r="A2233" s="132"/>
      <c r="B2233" s="133"/>
      <c r="C2233" s="139" t="s">
        <v>187</v>
      </c>
      <c r="D2233" s="140"/>
      <c r="E2233" s="141"/>
      <c r="F2233" s="136"/>
      <c r="G2233" s="136"/>
      <c r="H2233" s="138"/>
      <c r="I2233" s="138"/>
      <c r="J2233" s="138"/>
      <c r="K2233" s="138"/>
      <c r="L2233" s="138"/>
    </row>
    <row r="2234" spans="1:12" outlineLevel="1" x14ac:dyDescent="0.2">
      <c r="A2234" s="132"/>
      <c r="B2234" s="133"/>
      <c r="C2234" s="139" t="s">
        <v>188</v>
      </c>
      <c r="D2234" s="140"/>
      <c r="E2234" s="141"/>
      <c r="F2234" s="136"/>
      <c r="G2234" s="136"/>
      <c r="H2234" s="138"/>
      <c r="I2234" s="138"/>
      <c r="J2234" s="138"/>
      <c r="K2234" s="138"/>
      <c r="L2234" s="138"/>
    </row>
    <row r="2235" spans="1:12" outlineLevel="1" x14ac:dyDescent="0.2">
      <c r="A2235" s="132"/>
      <c r="B2235" s="133"/>
      <c r="C2235" s="139" t="s">
        <v>1544</v>
      </c>
      <c r="D2235" s="140"/>
      <c r="E2235" s="141">
        <v>23.99006</v>
      </c>
      <c r="F2235" s="136"/>
      <c r="G2235" s="136"/>
      <c r="H2235" s="138"/>
      <c r="I2235" s="138"/>
      <c r="J2235" s="138"/>
      <c r="K2235" s="138"/>
      <c r="L2235" s="138"/>
    </row>
    <row r="2236" spans="1:12" outlineLevel="1" x14ac:dyDescent="0.2">
      <c r="A2236" s="132"/>
      <c r="B2236" s="133"/>
      <c r="C2236" s="139" t="s">
        <v>1545</v>
      </c>
      <c r="D2236" s="140"/>
      <c r="E2236" s="141">
        <v>11.995649999999999</v>
      </c>
      <c r="F2236" s="136"/>
      <c r="G2236" s="136"/>
      <c r="H2236" s="138"/>
      <c r="I2236" s="138"/>
      <c r="J2236" s="138"/>
      <c r="K2236" s="138"/>
      <c r="L2236" s="138"/>
    </row>
    <row r="2237" spans="1:12" outlineLevel="1" x14ac:dyDescent="0.2">
      <c r="A2237" s="132"/>
      <c r="B2237" s="133"/>
      <c r="C2237" s="139" t="s">
        <v>1546</v>
      </c>
      <c r="D2237" s="140"/>
      <c r="E2237" s="141">
        <v>2.4346000000000001</v>
      </c>
      <c r="F2237" s="136"/>
      <c r="G2237" s="136"/>
      <c r="H2237" s="138"/>
      <c r="I2237" s="138"/>
      <c r="J2237" s="138"/>
      <c r="K2237" s="138"/>
      <c r="L2237" s="138"/>
    </row>
    <row r="2238" spans="1:12" outlineLevel="1" x14ac:dyDescent="0.2">
      <c r="A2238" s="132"/>
      <c r="B2238" s="133"/>
      <c r="C2238" s="139" t="s">
        <v>284</v>
      </c>
      <c r="D2238" s="140"/>
      <c r="E2238" s="141"/>
      <c r="F2238" s="136"/>
      <c r="G2238" s="136"/>
      <c r="H2238" s="138"/>
      <c r="I2238" s="138"/>
      <c r="J2238" s="138"/>
      <c r="K2238" s="138"/>
      <c r="L2238" s="138"/>
    </row>
    <row r="2239" spans="1:12" outlineLevel="1" x14ac:dyDescent="0.2">
      <c r="A2239" s="132"/>
      <c r="B2239" s="133"/>
      <c r="C2239" s="139" t="s">
        <v>1547</v>
      </c>
      <c r="D2239" s="140"/>
      <c r="E2239" s="141"/>
      <c r="F2239" s="136"/>
      <c r="G2239" s="136"/>
      <c r="H2239" s="138"/>
      <c r="I2239" s="138"/>
      <c r="J2239" s="138"/>
      <c r="K2239" s="138"/>
      <c r="L2239" s="138"/>
    </row>
    <row r="2240" spans="1:12" outlineLevel="1" x14ac:dyDescent="0.2">
      <c r="A2240" s="132"/>
      <c r="B2240" s="133"/>
      <c r="C2240" s="139" t="s">
        <v>184</v>
      </c>
      <c r="D2240" s="140"/>
      <c r="E2240" s="141"/>
      <c r="F2240" s="136"/>
      <c r="G2240" s="136"/>
      <c r="H2240" s="138"/>
      <c r="I2240" s="138"/>
      <c r="J2240" s="138"/>
      <c r="K2240" s="138"/>
      <c r="L2240" s="138"/>
    </row>
    <row r="2241" spans="1:12" outlineLevel="1" x14ac:dyDescent="0.2">
      <c r="A2241" s="132"/>
      <c r="B2241" s="133"/>
      <c r="C2241" s="139" t="s">
        <v>187</v>
      </c>
      <c r="D2241" s="140"/>
      <c r="E2241" s="141"/>
      <c r="F2241" s="136"/>
      <c r="G2241" s="136"/>
      <c r="H2241" s="138"/>
      <c r="I2241" s="138"/>
      <c r="J2241" s="138"/>
      <c r="K2241" s="138"/>
      <c r="L2241" s="138"/>
    </row>
    <row r="2242" spans="1:12" outlineLevel="1" x14ac:dyDescent="0.2">
      <c r="A2242" s="132"/>
      <c r="B2242" s="133"/>
      <c r="C2242" s="139" t="s">
        <v>188</v>
      </c>
      <c r="D2242" s="140"/>
      <c r="E2242" s="141"/>
      <c r="F2242" s="136"/>
      <c r="G2242" s="136"/>
      <c r="H2242" s="138"/>
      <c r="I2242" s="138"/>
      <c r="J2242" s="138"/>
      <c r="K2242" s="138"/>
      <c r="L2242" s="138"/>
    </row>
    <row r="2243" spans="1:12" outlineLevel="1" x14ac:dyDescent="0.2">
      <c r="A2243" s="132"/>
      <c r="B2243" s="133"/>
      <c r="C2243" s="139" t="s">
        <v>1548</v>
      </c>
      <c r="D2243" s="140"/>
      <c r="E2243" s="141">
        <v>12.31922</v>
      </c>
      <c r="F2243" s="136"/>
      <c r="G2243" s="136"/>
      <c r="H2243" s="138"/>
      <c r="I2243" s="138"/>
      <c r="J2243" s="138"/>
      <c r="K2243" s="138"/>
      <c r="L2243" s="138"/>
    </row>
    <row r="2244" spans="1:12" outlineLevel="1" x14ac:dyDescent="0.2">
      <c r="A2244" s="132"/>
      <c r="B2244" s="133"/>
      <c r="C2244" s="139" t="s">
        <v>1549</v>
      </c>
      <c r="D2244" s="140"/>
      <c r="E2244" s="141">
        <v>8.8389000000000006</v>
      </c>
      <c r="F2244" s="136"/>
      <c r="G2244" s="136"/>
      <c r="H2244" s="138"/>
      <c r="I2244" s="138"/>
      <c r="J2244" s="138"/>
      <c r="K2244" s="138"/>
      <c r="L2244" s="138"/>
    </row>
    <row r="2245" spans="1:12" outlineLevel="1" x14ac:dyDescent="0.2">
      <c r="A2245" s="132"/>
      <c r="B2245" s="133"/>
      <c r="C2245" s="139" t="s">
        <v>1550</v>
      </c>
      <c r="D2245" s="140"/>
      <c r="E2245" s="141">
        <v>7.1239999999999997</v>
      </c>
      <c r="F2245" s="136"/>
      <c r="G2245" s="136"/>
      <c r="H2245" s="138"/>
      <c r="I2245" s="138"/>
      <c r="J2245" s="138"/>
      <c r="K2245" s="138"/>
      <c r="L2245" s="138"/>
    </row>
    <row r="2246" spans="1:12" outlineLevel="1" x14ac:dyDescent="0.2">
      <c r="A2246" s="132"/>
      <c r="B2246" s="133"/>
      <c r="C2246" s="139" t="s">
        <v>1551</v>
      </c>
      <c r="D2246" s="140"/>
      <c r="E2246" s="141">
        <v>2.3029999999999999</v>
      </c>
      <c r="F2246" s="136"/>
      <c r="G2246" s="136"/>
      <c r="H2246" s="138"/>
      <c r="I2246" s="138"/>
      <c r="J2246" s="138"/>
      <c r="K2246" s="138"/>
      <c r="L2246" s="138"/>
    </row>
    <row r="2247" spans="1:12" outlineLevel="1" x14ac:dyDescent="0.2">
      <c r="A2247" s="132"/>
      <c r="B2247" s="133"/>
      <c r="C2247" s="139" t="s">
        <v>1494</v>
      </c>
      <c r="D2247" s="140"/>
      <c r="E2247" s="141"/>
      <c r="F2247" s="136"/>
      <c r="G2247" s="136"/>
      <c r="H2247" s="138"/>
      <c r="I2247" s="138"/>
      <c r="J2247" s="138"/>
      <c r="K2247" s="138"/>
      <c r="L2247" s="138"/>
    </row>
    <row r="2248" spans="1:12" outlineLevel="1" x14ac:dyDescent="0.2">
      <c r="A2248" s="132"/>
      <c r="B2248" s="133"/>
      <c r="C2248" s="139" t="s">
        <v>1552</v>
      </c>
      <c r="D2248" s="140"/>
      <c r="E2248" s="141">
        <v>8.0732999999999997</v>
      </c>
      <c r="F2248" s="136"/>
      <c r="G2248" s="136"/>
      <c r="H2248" s="138"/>
      <c r="I2248" s="138"/>
      <c r="J2248" s="138"/>
      <c r="K2248" s="138"/>
      <c r="L2248" s="138"/>
    </row>
    <row r="2249" spans="1:12" outlineLevel="1" x14ac:dyDescent="0.2">
      <c r="A2249" s="132"/>
      <c r="B2249" s="133"/>
      <c r="C2249" s="139" t="s">
        <v>1553</v>
      </c>
      <c r="D2249" s="140"/>
      <c r="E2249" s="141">
        <v>1.8793500000000001</v>
      </c>
      <c r="F2249" s="136"/>
      <c r="G2249" s="136"/>
      <c r="H2249" s="138"/>
      <c r="I2249" s="138"/>
      <c r="J2249" s="138"/>
      <c r="K2249" s="138"/>
      <c r="L2249" s="138"/>
    </row>
    <row r="2250" spans="1:12" outlineLevel="1" x14ac:dyDescent="0.2">
      <c r="A2250" s="132"/>
      <c r="B2250" s="133"/>
      <c r="C2250" s="139" t="s">
        <v>1554</v>
      </c>
      <c r="D2250" s="140"/>
      <c r="E2250" s="141">
        <v>4.34</v>
      </c>
      <c r="F2250" s="136"/>
      <c r="G2250" s="136"/>
      <c r="H2250" s="138"/>
      <c r="I2250" s="138"/>
      <c r="J2250" s="138"/>
      <c r="K2250" s="138"/>
      <c r="L2250" s="138"/>
    </row>
    <row r="2251" spans="1:12" outlineLevel="1" x14ac:dyDescent="0.2">
      <c r="A2251" s="132"/>
      <c r="B2251" s="133"/>
      <c r="C2251" s="139" t="s">
        <v>1555</v>
      </c>
      <c r="D2251" s="140"/>
      <c r="E2251" s="141">
        <v>1.9308000000000001</v>
      </c>
      <c r="F2251" s="136"/>
      <c r="G2251" s="136"/>
      <c r="H2251" s="138"/>
      <c r="I2251" s="138"/>
      <c r="J2251" s="138"/>
      <c r="K2251" s="138"/>
      <c r="L2251" s="138"/>
    </row>
    <row r="2252" spans="1:12" outlineLevel="1" x14ac:dyDescent="0.2">
      <c r="A2252" s="132">
        <v>229</v>
      </c>
      <c r="B2252" s="133" t="s">
        <v>1556</v>
      </c>
      <c r="C2252" s="134" t="s">
        <v>1557</v>
      </c>
      <c r="D2252" s="135" t="s">
        <v>183</v>
      </c>
      <c r="E2252" s="136">
        <v>35.660899999999998</v>
      </c>
      <c r="F2252" s="1202"/>
      <c r="G2252" s="136">
        <f>ROUND(E2252*F2252,2)</f>
        <v>0</v>
      </c>
      <c r="H2252" s="138"/>
      <c r="I2252" s="138"/>
      <c r="J2252" s="138"/>
      <c r="K2252" s="138"/>
      <c r="L2252" s="138"/>
    </row>
    <row r="2253" spans="1:12" outlineLevel="1" x14ac:dyDescent="0.2">
      <c r="A2253" s="132"/>
      <c r="B2253" s="133"/>
      <c r="C2253" s="139" t="s">
        <v>184</v>
      </c>
      <c r="D2253" s="140"/>
      <c r="E2253" s="141"/>
      <c r="F2253" s="136"/>
      <c r="G2253" s="136"/>
      <c r="H2253" s="138"/>
      <c r="I2253" s="138"/>
      <c r="J2253" s="138"/>
      <c r="K2253" s="138"/>
      <c r="L2253" s="138"/>
    </row>
    <row r="2254" spans="1:12" outlineLevel="1" x14ac:dyDescent="0.2">
      <c r="A2254" s="132"/>
      <c r="B2254" s="133"/>
      <c r="C2254" s="139" t="s">
        <v>187</v>
      </c>
      <c r="D2254" s="140"/>
      <c r="E2254" s="141"/>
      <c r="F2254" s="136"/>
      <c r="G2254" s="136"/>
      <c r="H2254" s="138"/>
      <c r="I2254" s="138"/>
      <c r="J2254" s="138"/>
      <c r="K2254" s="138"/>
      <c r="L2254" s="138"/>
    </row>
    <row r="2255" spans="1:12" outlineLevel="1" x14ac:dyDescent="0.2">
      <c r="A2255" s="132"/>
      <c r="B2255" s="133"/>
      <c r="C2255" s="139" t="s">
        <v>188</v>
      </c>
      <c r="D2255" s="140"/>
      <c r="E2255" s="141"/>
      <c r="F2255" s="136"/>
      <c r="G2255" s="136"/>
      <c r="H2255" s="138"/>
      <c r="I2255" s="138"/>
      <c r="J2255" s="138"/>
      <c r="K2255" s="138"/>
      <c r="L2255" s="138"/>
    </row>
    <row r="2256" spans="1:12" outlineLevel="1" x14ac:dyDescent="0.2">
      <c r="A2256" s="132"/>
      <c r="B2256" s="133"/>
      <c r="C2256" s="139" t="s">
        <v>1558</v>
      </c>
      <c r="D2256" s="140"/>
      <c r="E2256" s="141">
        <v>35.660899999999998</v>
      </c>
      <c r="F2256" s="136"/>
      <c r="G2256" s="136"/>
      <c r="H2256" s="138"/>
      <c r="I2256" s="138"/>
      <c r="J2256" s="138"/>
      <c r="K2256" s="138"/>
      <c r="L2256" s="138"/>
    </row>
    <row r="2257" spans="1:12" outlineLevel="1" x14ac:dyDescent="0.2">
      <c r="A2257" s="132">
        <v>230</v>
      </c>
      <c r="B2257" s="133" t="s">
        <v>1559</v>
      </c>
      <c r="C2257" s="134" t="s">
        <v>1560</v>
      </c>
      <c r="D2257" s="135" t="s">
        <v>183</v>
      </c>
      <c r="E2257" s="136">
        <v>17.755199999999999</v>
      </c>
      <c r="F2257" s="1202"/>
      <c r="G2257" s="136">
        <f>ROUND(E2257*F2257,2)</f>
        <v>0</v>
      </c>
      <c r="H2257" s="138"/>
      <c r="I2257" s="138"/>
      <c r="J2257" s="138"/>
      <c r="K2257" s="138"/>
      <c r="L2257" s="138"/>
    </row>
    <row r="2258" spans="1:12" outlineLevel="1" x14ac:dyDescent="0.2">
      <c r="A2258" s="132"/>
      <c r="B2258" s="133"/>
      <c r="C2258" s="139" t="s">
        <v>184</v>
      </c>
      <c r="D2258" s="140"/>
      <c r="E2258" s="141"/>
      <c r="F2258" s="136"/>
      <c r="G2258" s="136"/>
      <c r="H2258" s="138"/>
      <c r="I2258" s="138"/>
      <c r="J2258" s="138"/>
      <c r="K2258" s="138"/>
      <c r="L2258" s="138"/>
    </row>
    <row r="2259" spans="1:12" outlineLevel="1" x14ac:dyDescent="0.2">
      <c r="A2259" s="132"/>
      <c r="B2259" s="133"/>
      <c r="C2259" s="139" t="s">
        <v>187</v>
      </c>
      <c r="D2259" s="140"/>
      <c r="E2259" s="141"/>
      <c r="F2259" s="136"/>
      <c r="G2259" s="136"/>
      <c r="H2259" s="138"/>
      <c r="I2259" s="138"/>
      <c r="J2259" s="138"/>
      <c r="K2259" s="138"/>
      <c r="L2259" s="138"/>
    </row>
    <row r="2260" spans="1:12" outlineLevel="1" x14ac:dyDescent="0.2">
      <c r="A2260" s="132"/>
      <c r="B2260" s="133"/>
      <c r="C2260" s="139" t="s">
        <v>1561</v>
      </c>
      <c r="D2260" s="140"/>
      <c r="E2260" s="141">
        <v>17.755199999999999</v>
      </c>
      <c r="F2260" s="136"/>
      <c r="G2260" s="136"/>
      <c r="H2260" s="138"/>
      <c r="I2260" s="138"/>
      <c r="J2260" s="138"/>
      <c r="K2260" s="138"/>
      <c r="L2260" s="138"/>
    </row>
    <row r="2261" spans="1:12" outlineLevel="1" x14ac:dyDescent="0.2">
      <c r="A2261" s="132">
        <v>231</v>
      </c>
      <c r="B2261" s="133" t="s">
        <v>1562</v>
      </c>
      <c r="C2261" s="134" t="s">
        <v>1563</v>
      </c>
      <c r="D2261" s="135" t="s">
        <v>183</v>
      </c>
      <c r="E2261" s="136">
        <v>3.2785199999999999</v>
      </c>
      <c r="F2261" s="1202"/>
      <c r="G2261" s="136">
        <f>ROUND(E2261*F2261,2)</f>
        <v>0</v>
      </c>
      <c r="H2261" s="138"/>
      <c r="I2261" s="138"/>
      <c r="J2261" s="138"/>
      <c r="K2261" s="138"/>
      <c r="L2261" s="138"/>
    </row>
    <row r="2262" spans="1:12" outlineLevel="1" x14ac:dyDescent="0.2">
      <c r="A2262" s="132"/>
      <c r="B2262" s="133"/>
      <c r="C2262" s="139" t="s">
        <v>184</v>
      </c>
      <c r="D2262" s="140"/>
      <c r="E2262" s="141"/>
      <c r="F2262" s="136"/>
      <c r="G2262" s="136"/>
      <c r="H2262" s="138"/>
      <c r="I2262" s="138"/>
      <c r="J2262" s="138"/>
      <c r="K2262" s="138"/>
      <c r="L2262" s="138"/>
    </row>
    <row r="2263" spans="1:12" outlineLevel="1" x14ac:dyDescent="0.2">
      <c r="A2263" s="132"/>
      <c r="B2263" s="133"/>
      <c r="C2263" s="139" t="s">
        <v>1494</v>
      </c>
      <c r="D2263" s="140"/>
      <c r="E2263" s="141"/>
      <c r="F2263" s="136"/>
      <c r="G2263" s="136"/>
      <c r="H2263" s="138"/>
      <c r="I2263" s="138"/>
      <c r="J2263" s="138"/>
      <c r="K2263" s="138"/>
      <c r="L2263" s="138"/>
    </row>
    <row r="2264" spans="1:12" outlineLevel="1" x14ac:dyDescent="0.2">
      <c r="A2264" s="132"/>
      <c r="B2264" s="133"/>
      <c r="C2264" s="139" t="s">
        <v>1564</v>
      </c>
      <c r="D2264" s="140"/>
      <c r="E2264" s="141">
        <v>2.65944</v>
      </c>
      <c r="F2264" s="136"/>
      <c r="G2264" s="136"/>
      <c r="H2264" s="138"/>
      <c r="I2264" s="138"/>
      <c r="J2264" s="138"/>
      <c r="K2264" s="138"/>
      <c r="L2264" s="138"/>
    </row>
    <row r="2265" spans="1:12" outlineLevel="1" x14ac:dyDescent="0.2">
      <c r="A2265" s="132"/>
      <c r="B2265" s="133"/>
      <c r="C2265" s="139" t="s">
        <v>1565</v>
      </c>
      <c r="D2265" s="140"/>
      <c r="E2265" s="141">
        <v>0.61907999999999996</v>
      </c>
      <c r="F2265" s="136"/>
      <c r="G2265" s="136"/>
      <c r="H2265" s="138"/>
      <c r="I2265" s="138"/>
      <c r="J2265" s="138"/>
      <c r="K2265" s="138"/>
      <c r="L2265" s="138"/>
    </row>
    <row r="2266" spans="1:12" outlineLevel="1" x14ac:dyDescent="0.2">
      <c r="A2266" s="132">
        <v>232</v>
      </c>
      <c r="B2266" s="133" t="s">
        <v>1566</v>
      </c>
      <c r="C2266" s="134" t="s">
        <v>1567</v>
      </c>
      <c r="D2266" s="135" t="s">
        <v>183</v>
      </c>
      <c r="E2266" s="136">
        <v>90.095879999999994</v>
      </c>
      <c r="F2266" s="1202"/>
      <c r="G2266" s="136">
        <f>ROUND(E2266*F2266,2)</f>
        <v>0</v>
      </c>
      <c r="H2266" s="138"/>
      <c r="I2266" s="138"/>
      <c r="J2266" s="138"/>
      <c r="K2266" s="138"/>
      <c r="L2266" s="138"/>
    </row>
    <row r="2267" spans="1:12" outlineLevel="1" x14ac:dyDescent="0.2">
      <c r="A2267" s="132"/>
      <c r="B2267" s="133"/>
      <c r="C2267" s="139" t="s">
        <v>1542</v>
      </c>
      <c r="D2267" s="140"/>
      <c r="E2267" s="141"/>
      <c r="F2267" s="136"/>
      <c r="G2267" s="136"/>
      <c r="H2267" s="138"/>
      <c r="I2267" s="138"/>
      <c r="J2267" s="138"/>
      <c r="K2267" s="138"/>
      <c r="L2267" s="138"/>
    </row>
    <row r="2268" spans="1:12" outlineLevel="1" x14ac:dyDescent="0.2">
      <c r="A2268" s="132"/>
      <c r="B2268" s="133"/>
      <c r="C2268" s="139" t="s">
        <v>184</v>
      </c>
      <c r="D2268" s="140"/>
      <c r="E2268" s="141"/>
      <c r="F2268" s="136"/>
      <c r="G2268" s="136"/>
      <c r="H2268" s="138"/>
      <c r="I2268" s="138"/>
      <c r="J2268" s="138"/>
      <c r="K2268" s="138"/>
      <c r="L2268" s="138"/>
    </row>
    <row r="2269" spans="1:12" outlineLevel="1" x14ac:dyDescent="0.2">
      <c r="A2269" s="132"/>
      <c r="B2269" s="133"/>
      <c r="C2269" s="139" t="s">
        <v>185</v>
      </c>
      <c r="D2269" s="140"/>
      <c r="E2269" s="141"/>
      <c r="F2269" s="136"/>
      <c r="G2269" s="136"/>
      <c r="H2269" s="138"/>
      <c r="I2269" s="138"/>
      <c r="J2269" s="138"/>
      <c r="K2269" s="138"/>
      <c r="L2269" s="138"/>
    </row>
    <row r="2270" spans="1:12" outlineLevel="1" x14ac:dyDescent="0.2">
      <c r="A2270" s="132"/>
      <c r="B2270" s="133"/>
      <c r="C2270" s="139" t="s">
        <v>1543</v>
      </c>
      <c r="D2270" s="140"/>
      <c r="E2270" s="141">
        <v>4.867</v>
      </c>
      <c r="F2270" s="136"/>
      <c r="G2270" s="136"/>
      <c r="H2270" s="138"/>
      <c r="I2270" s="138"/>
      <c r="J2270" s="138"/>
      <c r="K2270" s="138"/>
      <c r="L2270" s="138"/>
    </row>
    <row r="2271" spans="1:12" outlineLevel="1" x14ac:dyDescent="0.2">
      <c r="A2271" s="132"/>
      <c r="B2271" s="133"/>
      <c r="C2271" s="139" t="s">
        <v>187</v>
      </c>
      <c r="D2271" s="140"/>
      <c r="E2271" s="141"/>
      <c r="F2271" s="136"/>
      <c r="G2271" s="136"/>
      <c r="H2271" s="138"/>
      <c r="I2271" s="138"/>
      <c r="J2271" s="138"/>
      <c r="K2271" s="138"/>
      <c r="L2271" s="138"/>
    </row>
    <row r="2272" spans="1:12" outlineLevel="1" x14ac:dyDescent="0.2">
      <c r="A2272" s="132"/>
      <c r="B2272" s="133"/>
      <c r="C2272" s="139" t="s">
        <v>188</v>
      </c>
      <c r="D2272" s="140"/>
      <c r="E2272" s="141"/>
      <c r="F2272" s="136"/>
      <c r="G2272" s="136"/>
      <c r="H2272" s="138"/>
      <c r="I2272" s="138"/>
      <c r="J2272" s="138"/>
      <c r="K2272" s="138"/>
      <c r="L2272" s="138"/>
    </row>
    <row r="2273" spans="1:12" outlineLevel="1" x14ac:dyDescent="0.2">
      <c r="A2273" s="132"/>
      <c r="B2273" s="133"/>
      <c r="C2273" s="139" t="s">
        <v>1544</v>
      </c>
      <c r="D2273" s="140"/>
      <c r="E2273" s="141">
        <v>23.99006</v>
      </c>
      <c r="F2273" s="136"/>
      <c r="G2273" s="136"/>
      <c r="H2273" s="138"/>
      <c r="I2273" s="138"/>
      <c r="J2273" s="138"/>
      <c r="K2273" s="138"/>
      <c r="L2273" s="138"/>
    </row>
    <row r="2274" spans="1:12" outlineLevel="1" x14ac:dyDescent="0.2">
      <c r="A2274" s="132"/>
      <c r="B2274" s="133"/>
      <c r="C2274" s="139" t="s">
        <v>1545</v>
      </c>
      <c r="D2274" s="140"/>
      <c r="E2274" s="141">
        <v>11.995649999999999</v>
      </c>
      <c r="F2274" s="136"/>
      <c r="G2274" s="136"/>
      <c r="H2274" s="138"/>
      <c r="I2274" s="138"/>
      <c r="J2274" s="138"/>
      <c r="K2274" s="138"/>
      <c r="L2274" s="138"/>
    </row>
    <row r="2275" spans="1:12" outlineLevel="1" x14ac:dyDescent="0.2">
      <c r="A2275" s="132"/>
      <c r="B2275" s="133"/>
      <c r="C2275" s="139" t="s">
        <v>1546</v>
      </c>
      <c r="D2275" s="140"/>
      <c r="E2275" s="141">
        <v>2.4346000000000001</v>
      </c>
      <c r="F2275" s="136"/>
      <c r="G2275" s="136"/>
      <c r="H2275" s="138"/>
      <c r="I2275" s="138"/>
      <c r="J2275" s="138"/>
      <c r="K2275" s="138"/>
      <c r="L2275" s="138"/>
    </row>
    <row r="2276" spans="1:12" outlineLevel="1" x14ac:dyDescent="0.2">
      <c r="A2276" s="132"/>
      <c r="B2276" s="133"/>
      <c r="C2276" s="139" t="s">
        <v>284</v>
      </c>
      <c r="D2276" s="140"/>
      <c r="E2276" s="141"/>
      <c r="F2276" s="136"/>
      <c r="G2276" s="136"/>
      <c r="H2276" s="138"/>
      <c r="I2276" s="138"/>
      <c r="J2276" s="138"/>
      <c r="K2276" s="138"/>
      <c r="L2276" s="138"/>
    </row>
    <row r="2277" spans="1:12" outlineLevel="1" x14ac:dyDescent="0.2">
      <c r="A2277" s="132"/>
      <c r="B2277" s="133"/>
      <c r="C2277" s="139" t="s">
        <v>1547</v>
      </c>
      <c r="D2277" s="140"/>
      <c r="E2277" s="141"/>
      <c r="F2277" s="136"/>
      <c r="G2277" s="136"/>
      <c r="H2277" s="138"/>
      <c r="I2277" s="138"/>
      <c r="J2277" s="138"/>
      <c r="K2277" s="138"/>
      <c r="L2277" s="138"/>
    </row>
    <row r="2278" spans="1:12" outlineLevel="1" x14ac:dyDescent="0.2">
      <c r="A2278" s="132"/>
      <c r="B2278" s="133"/>
      <c r="C2278" s="139" t="s">
        <v>184</v>
      </c>
      <c r="D2278" s="140"/>
      <c r="E2278" s="141"/>
      <c r="F2278" s="136"/>
      <c r="G2278" s="136"/>
      <c r="H2278" s="138"/>
      <c r="I2278" s="138"/>
      <c r="J2278" s="138"/>
      <c r="K2278" s="138"/>
      <c r="L2278" s="138"/>
    </row>
    <row r="2279" spans="1:12" outlineLevel="1" x14ac:dyDescent="0.2">
      <c r="A2279" s="132"/>
      <c r="B2279" s="133"/>
      <c r="C2279" s="139" t="s">
        <v>187</v>
      </c>
      <c r="D2279" s="140"/>
      <c r="E2279" s="141"/>
      <c r="F2279" s="136"/>
      <c r="G2279" s="136"/>
      <c r="H2279" s="138"/>
      <c r="I2279" s="138"/>
      <c r="J2279" s="138"/>
      <c r="K2279" s="138"/>
      <c r="L2279" s="138"/>
    </row>
    <row r="2280" spans="1:12" outlineLevel="1" x14ac:dyDescent="0.2">
      <c r="A2280" s="132"/>
      <c r="B2280" s="133"/>
      <c r="C2280" s="139" t="s">
        <v>188</v>
      </c>
      <c r="D2280" s="140"/>
      <c r="E2280" s="141"/>
      <c r="F2280" s="136"/>
      <c r="G2280" s="136"/>
      <c r="H2280" s="138"/>
      <c r="I2280" s="138"/>
      <c r="J2280" s="138"/>
      <c r="K2280" s="138"/>
      <c r="L2280" s="138"/>
    </row>
    <row r="2281" spans="1:12" outlineLevel="1" x14ac:dyDescent="0.2">
      <c r="A2281" s="132"/>
      <c r="B2281" s="133"/>
      <c r="C2281" s="139" t="s">
        <v>1548</v>
      </c>
      <c r="D2281" s="140"/>
      <c r="E2281" s="141">
        <v>12.31922</v>
      </c>
      <c r="F2281" s="136"/>
      <c r="G2281" s="136"/>
      <c r="H2281" s="138"/>
      <c r="I2281" s="138"/>
      <c r="J2281" s="138"/>
      <c r="K2281" s="138"/>
      <c r="L2281" s="138"/>
    </row>
    <row r="2282" spans="1:12" outlineLevel="1" x14ac:dyDescent="0.2">
      <c r="A2282" s="132"/>
      <c r="B2282" s="133"/>
      <c r="C2282" s="139" t="s">
        <v>1549</v>
      </c>
      <c r="D2282" s="140"/>
      <c r="E2282" s="141">
        <v>8.8389000000000006</v>
      </c>
      <c r="F2282" s="136"/>
      <c r="G2282" s="136"/>
      <c r="H2282" s="138"/>
      <c r="I2282" s="138"/>
      <c r="J2282" s="138"/>
      <c r="K2282" s="138"/>
      <c r="L2282" s="138"/>
    </row>
    <row r="2283" spans="1:12" outlineLevel="1" x14ac:dyDescent="0.2">
      <c r="A2283" s="132"/>
      <c r="B2283" s="133"/>
      <c r="C2283" s="139" t="s">
        <v>1550</v>
      </c>
      <c r="D2283" s="140"/>
      <c r="E2283" s="141">
        <v>7.1239999999999997</v>
      </c>
      <c r="F2283" s="136"/>
      <c r="G2283" s="136"/>
      <c r="H2283" s="138"/>
      <c r="I2283" s="138"/>
      <c r="J2283" s="138"/>
      <c r="K2283" s="138"/>
      <c r="L2283" s="138"/>
    </row>
    <row r="2284" spans="1:12" outlineLevel="1" x14ac:dyDescent="0.2">
      <c r="A2284" s="132"/>
      <c r="B2284" s="133"/>
      <c r="C2284" s="139" t="s">
        <v>1551</v>
      </c>
      <c r="D2284" s="140"/>
      <c r="E2284" s="141">
        <v>2.3029999999999999</v>
      </c>
      <c r="F2284" s="136"/>
      <c r="G2284" s="136"/>
      <c r="H2284" s="138"/>
      <c r="I2284" s="138"/>
      <c r="J2284" s="138"/>
      <c r="K2284" s="138"/>
      <c r="L2284" s="138"/>
    </row>
    <row r="2285" spans="1:12" outlineLevel="1" x14ac:dyDescent="0.2">
      <c r="A2285" s="132"/>
      <c r="B2285" s="133"/>
      <c r="C2285" s="139" t="s">
        <v>1494</v>
      </c>
      <c r="D2285" s="140"/>
      <c r="E2285" s="141"/>
      <c r="F2285" s="136"/>
      <c r="G2285" s="136"/>
      <c r="H2285" s="138"/>
      <c r="I2285" s="138"/>
      <c r="J2285" s="138"/>
      <c r="K2285" s="138"/>
      <c r="L2285" s="138"/>
    </row>
    <row r="2286" spans="1:12" outlineLevel="1" x14ac:dyDescent="0.2">
      <c r="A2286" s="132"/>
      <c r="B2286" s="133"/>
      <c r="C2286" s="139" t="s">
        <v>1552</v>
      </c>
      <c r="D2286" s="140"/>
      <c r="E2286" s="141">
        <v>8.0732999999999997</v>
      </c>
      <c r="F2286" s="136"/>
      <c r="G2286" s="136"/>
      <c r="H2286" s="138"/>
      <c r="I2286" s="138"/>
      <c r="J2286" s="138"/>
      <c r="K2286" s="138"/>
      <c r="L2286" s="138"/>
    </row>
    <row r="2287" spans="1:12" outlineLevel="1" x14ac:dyDescent="0.2">
      <c r="A2287" s="132"/>
      <c r="B2287" s="133"/>
      <c r="C2287" s="139" t="s">
        <v>1553</v>
      </c>
      <c r="D2287" s="140"/>
      <c r="E2287" s="141">
        <v>1.8793500000000001</v>
      </c>
      <c r="F2287" s="136"/>
      <c r="G2287" s="136"/>
      <c r="H2287" s="138"/>
      <c r="I2287" s="138"/>
      <c r="J2287" s="138"/>
      <c r="K2287" s="138"/>
      <c r="L2287" s="138"/>
    </row>
    <row r="2288" spans="1:12" outlineLevel="1" x14ac:dyDescent="0.2">
      <c r="A2288" s="132"/>
      <c r="B2288" s="133"/>
      <c r="C2288" s="139" t="s">
        <v>1554</v>
      </c>
      <c r="D2288" s="140"/>
      <c r="E2288" s="141">
        <v>4.34</v>
      </c>
      <c r="F2288" s="136"/>
      <c r="G2288" s="136"/>
      <c r="H2288" s="138"/>
      <c r="I2288" s="138"/>
      <c r="J2288" s="138"/>
      <c r="K2288" s="138"/>
      <c r="L2288" s="138"/>
    </row>
    <row r="2289" spans="1:12" outlineLevel="1" x14ac:dyDescent="0.2">
      <c r="A2289" s="132"/>
      <c r="B2289" s="133"/>
      <c r="C2289" s="139" t="s">
        <v>1555</v>
      </c>
      <c r="D2289" s="140"/>
      <c r="E2289" s="141">
        <v>1.9308000000000001</v>
      </c>
      <c r="F2289" s="136"/>
      <c r="G2289" s="136"/>
      <c r="H2289" s="138"/>
      <c r="I2289" s="138"/>
      <c r="J2289" s="138"/>
      <c r="K2289" s="138"/>
      <c r="L2289" s="138"/>
    </row>
    <row r="2290" spans="1:12" outlineLevel="1" x14ac:dyDescent="0.2">
      <c r="A2290" s="132">
        <v>233</v>
      </c>
      <c r="B2290" s="133" t="s">
        <v>1568</v>
      </c>
      <c r="C2290" s="134" t="s">
        <v>1569</v>
      </c>
      <c r="D2290" s="135" t="s">
        <v>183</v>
      </c>
      <c r="E2290" s="136">
        <v>53.4161</v>
      </c>
      <c r="F2290" s="1202"/>
      <c r="G2290" s="136">
        <f>ROUND(E2290*F2290,2)</f>
        <v>0</v>
      </c>
      <c r="H2290" s="138"/>
      <c r="I2290" s="138"/>
      <c r="J2290" s="138"/>
      <c r="K2290" s="138"/>
      <c r="L2290" s="138"/>
    </row>
    <row r="2291" spans="1:12" outlineLevel="1" x14ac:dyDescent="0.2">
      <c r="A2291" s="132"/>
      <c r="B2291" s="133"/>
      <c r="C2291" s="139" t="s">
        <v>184</v>
      </c>
      <c r="D2291" s="140"/>
      <c r="E2291" s="141"/>
      <c r="F2291" s="136"/>
      <c r="G2291" s="136"/>
      <c r="H2291" s="138"/>
      <c r="I2291" s="138"/>
      <c r="J2291" s="138"/>
      <c r="K2291" s="138"/>
      <c r="L2291" s="138"/>
    </row>
    <row r="2292" spans="1:12" outlineLevel="1" x14ac:dyDescent="0.2">
      <c r="A2292" s="132"/>
      <c r="B2292" s="133"/>
      <c r="C2292" s="139" t="s">
        <v>187</v>
      </c>
      <c r="D2292" s="140"/>
      <c r="E2292" s="141"/>
      <c r="F2292" s="136"/>
      <c r="G2292" s="136"/>
      <c r="H2292" s="138"/>
      <c r="I2292" s="138"/>
      <c r="J2292" s="138"/>
      <c r="K2292" s="138"/>
      <c r="L2292" s="138"/>
    </row>
    <row r="2293" spans="1:12" outlineLevel="1" x14ac:dyDescent="0.2">
      <c r="A2293" s="132"/>
      <c r="B2293" s="133"/>
      <c r="C2293" s="139" t="s">
        <v>188</v>
      </c>
      <c r="D2293" s="140"/>
      <c r="E2293" s="141"/>
      <c r="F2293" s="136"/>
      <c r="G2293" s="136"/>
      <c r="H2293" s="138"/>
      <c r="I2293" s="138"/>
      <c r="J2293" s="138"/>
      <c r="K2293" s="138"/>
      <c r="L2293" s="138"/>
    </row>
    <row r="2294" spans="1:12" outlineLevel="1" x14ac:dyDescent="0.2">
      <c r="A2294" s="132"/>
      <c r="B2294" s="133"/>
      <c r="C2294" s="139" t="s">
        <v>1558</v>
      </c>
      <c r="D2294" s="140"/>
      <c r="E2294" s="141">
        <v>35.660899999999998</v>
      </c>
      <c r="F2294" s="136"/>
      <c r="G2294" s="136"/>
      <c r="H2294" s="138"/>
      <c r="I2294" s="138"/>
      <c r="J2294" s="138"/>
      <c r="K2294" s="138"/>
      <c r="L2294" s="138"/>
    </row>
    <row r="2295" spans="1:12" outlineLevel="1" x14ac:dyDescent="0.2">
      <c r="A2295" s="132"/>
      <c r="B2295" s="133"/>
      <c r="C2295" s="139" t="s">
        <v>1561</v>
      </c>
      <c r="D2295" s="140"/>
      <c r="E2295" s="141">
        <v>17.755199999999999</v>
      </c>
      <c r="F2295" s="136"/>
      <c r="G2295" s="136"/>
      <c r="H2295" s="138"/>
      <c r="I2295" s="138"/>
      <c r="J2295" s="138"/>
      <c r="K2295" s="138"/>
      <c r="L2295" s="138"/>
    </row>
    <row r="2296" spans="1:12" outlineLevel="1" x14ac:dyDescent="0.2">
      <c r="A2296" s="132">
        <v>234</v>
      </c>
      <c r="B2296" s="133" t="s">
        <v>1570</v>
      </c>
      <c r="C2296" s="134" t="s">
        <v>1571</v>
      </c>
      <c r="D2296" s="135" t="s">
        <v>374</v>
      </c>
      <c r="E2296" s="136">
        <v>595</v>
      </c>
      <c r="F2296" s="1202"/>
      <c r="G2296" s="136">
        <f>ROUND(E2296*F2296,2)</f>
        <v>0</v>
      </c>
      <c r="H2296" s="138"/>
      <c r="I2296" s="138"/>
      <c r="J2296" s="138"/>
      <c r="K2296" s="138"/>
      <c r="L2296" s="138"/>
    </row>
    <row r="2297" spans="1:12" outlineLevel="1" x14ac:dyDescent="0.2">
      <c r="A2297" s="132"/>
      <c r="B2297" s="133"/>
      <c r="C2297" s="139" t="s">
        <v>1406</v>
      </c>
      <c r="D2297" s="140"/>
      <c r="E2297" s="141"/>
      <c r="F2297" s="136"/>
      <c r="G2297" s="136"/>
      <c r="H2297" s="138"/>
      <c r="I2297" s="138"/>
      <c r="J2297" s="138"/>
      <c r="K2297" s="138"/>
      <c r="L2297" s="138"/>
    </row>
    <row r="2298" spans="1:12" outlineLevel="1" x14ac:dyDescent="0.2">
      <c r="A2298" s="132"/>
      <c r="B2298" s="133"/>
      <c r="C2298" s="139" t="s">
        <v>1572</v>
      </c>
      <c r="D2298" s="140"/>
      <c r="E2298" s="141"/>
      <c r="F2298" s="136"/>
      <c r="G2298" s="136"/>
      <c r="H2298" s="138"/>
      <c r="I2298" s="138"/>
      <c r="J2298" s="138"/>
      <c r="K2298" s="138"/>
      <c r="L2298" s="138"/>
    </row>
    <row r="2299" spans="1:12" outlineLevel="1" x14ac:dyDescent="0.2">
      <c r="A2299" s="132"/>
      <c r="B2299" s="133"/>
      <c r="C2299" s="139" t="s">
        <v>1573</v>
      </c>
      <c r="D2299" s="140"/>
      <c r="E2299" s="141">
        <v>280</v>
      </c>
      <c r="F2299" s="136"/>
      <c r="G2299" s="136"/>
      <c r="H2299" s="138"/>
      <c r="I2299" s="138"/>
      <c r="J2299" s="138"/>
      <c r="K2299" s="138"/>
      <c r="L2299" s="138"/>
    </row>
    <row r="2300" spans="1:12" outlineLevel="1" x14ac:dyDescent="0.2">
      <c r="A2300" s="132"/>
      <c r="B2300" s="133"/>
      <c r="C2300" s="139" t="s">
        <v>1574</v>
      </c>
      <c r="D2300" s="140"/>
      <c r="E2300" s="141">
        <v>300</v>
      </c>
      <c r="F2300" s="136"/>
      <c r="G2300" s="136"/>
      <c r="H2300" s="138"/>
      <c r="I2300" s="138"/>
      <c r="J2300" s="138"/>
      <c r="K2300" s="138"/>
      <c r="L2300" s="138"/>
    </row>
    <row r="2301" spans="1:12" outlineLevel="1" x14ac:dyDescent="0.2">
      <c r="A2301" s="132"/>
      <c r="B2301" s="133"/>
      <c r="C2301" s="139" t="s">
        <v>1575</v>
      </c>
      <c r="D2301" s="140"/>
      <c r="E2301" s="141">
        <v>15</v>
      </c>
      <c r="F2301" s="136"/>
      <c r="G2301" s="136"/>
      <c r="H2301" s="138"/>
      <c r="I2301" s="138"/>
      <c r="J2301" s="138"/>
      <c r="K2301" s="138"/>
      <c r="L2301" s="138"/>
    </row>
    <row r="2302" spans="1:12" outlineLevel="1" x14ac:dyDescent="0.2">
      <c r="A2302" s="132">
        <v>235</v>
      </c>
      <c r="B2302" s="133" t="s">
        <v>1576</v>
      </c>
      <c r="C2302" s="134" t="s">
        <v>1577</v>
      </c>
      <c r="D2302" s="135" t="s">
        <v>374</v>
      </c>
      <c r="E2302" s="136">
        <v>18</v>
      </c>
      <c r="F2302" s="1202"/>
      <c r="G2302" s="136">
        <f>ROUND(E2302*F2302,2)</f>
        <v>0</v>
      </c>
      <c r="H2302" s="138"/>
      <c r="I2302" s="138"/>
      <c r="J2302" s="138"/>
      <c r="K2302" s="138"/>
      <c r="L2302" s="138"/>
    </row>
    <row r="2303" spans="1:12" outlineLevel="1" x14ac:dyDescent="0.2">
      <c r="A2303" s="132"/>
      <c r="B2303" s="133"/>
      <c r="C2303" s="139" t="s">
        <v>1406</v>
      </c>
      <c r="D2303" s="140"/>
      <c r="E2303" s="141"/>
      <c r="F2303" s="136"/>
      <c r="G2303" s="136"/>
      <c r="H2303" s="138"/>
      <c r="I2303" s="138"/>
      <c r="J2303" s="138"/>
      <c r="K2303" s="138"/>
      <c r="L2303" s="138"/>
    </row>
    <row r="2304" spans="1:12" outlineLevel="1" x14ac:dyDescent="0.2">
      <c r="A2304" s="132"/>
      <c r="B2304" s="133"/>
      <c r="C2304" s="139" t="s">
        <v>1572</v>
      </c>
      <c r="D2304" s="140"/>
      <c r="E2304" s="141"/>
      <c r="F2304" s="136"/>
      <c r="G2304" s="136"/>
      <c r="H2304" s="138"/>
      <c r="I2304" s="138"/>
      <c r="J2304" s="138"/>
      <c r="K2304" s="138"/>
      <c r="L2304" s="138"/>
    </row>
    <row r="2305" spans="1:12" outlineLevel="1" x14ac:dyDescent="0.2">
      <c r="A2305" s="132"/>
      <c r="B2305" s="133"/>
      <c r="C2305" s="139" t="s">
        <v>1578</v>
      </c>
      <c r="D2305" s="140"/>
      <c r="E2305" s="141">
        <v>8</v>
      </c>
      <c r="F2305" s="136"/>
      <c r="G2305" s="136"/>
      <c r="H2305" s="138"/>
      <c r="I2305" s="138"/>
      <c r="J2305" s="138"/>
      <c r="K2305" s="138"/>
      <c r="L2305" s="138"/>
    </row>
    <row r="2306" spans="1:12" outlineLevel="1" x14ac:dyDescent="0.2">
      <c r="A2306" s="132"/>
      <c r="B2306" s="133"/>
      <c r="C2306" s="139" t="s">
        <v>424</v>
      </c>
      <c r="D2306" s="140"/>
      <c r="E2306" s="141"/>
      <c r="F2306" s="136"/>
      <c r="G2306" s="136"/>
      <c r="H2306" s="138"/>
      <c r="I2306" s="138"/>
      <c r="J2306" s="138"/>
      <c r="K2306" s="138"/>
      <c r="L2306" s="138"/>
    </row>
    <row r="2307" spans="1:12" outlineLevel="1" x14ac:dyDescent="0.2">
      <c r="A2307" s="132"/>
      <c r="B2307" s="133"/>
      <c r="C2307" s="139" t="s">
        <v>1579</v>
      </c>
      <c r="D2307" s="140"/>
      <c r="E2307" s="141">
        <v>10</v>
      </c>
      <c r="F2307" s="136"/>
      <c r="G2307" s="136"/>
      <c r="H2307" s="138"/>
      <c r="I2307" s="138"/>
      <c r="J2307" s="138"/>
      <c r="K2307" s="138"/>
      <c r="L2307" s="138"/>
    </row>
    <row r="2308" spans="1:12" outlineLevel="1" x14ac:dyDescent="0.2">
      <c r="A2308" s="132">
        <v>236</v>
      </c>
      <c r="B2308" s="133" t="s">
        <v>1580</v>
      </c>
      <c r="C2308" s="134" t="s">
        <v>1581</v>
      </c>
      <c r="D2308" s="135" t="s">
        <v>374</v>
      </c>
      <c r="E2308" s="136">
        <v>8</v>
      </c>
      <c r="F2308" s="1202"/>
      <c r="G2308" s="136">
        <f>ROUND(E2308*F2308,2)</f>
        <v>0</v>
      </c>
      <c r="H2308" s="138"/>
      <c r="I2308" s="138"/>
      <c r="J2308" s="138"/>
      <c r="K2308" s="138"/>
      <c r="L2308" s="138"/>
    </row>
    <row r="2309" spans="1:12" outlineLevel="1" x14ac:dyDescent="0.2">
      <c r="A2309" s="132"/>
      <c r="B2309" s="133"/>
      <c r="C2309" s="139" t="s">
        <v>1406</v>
      </c>
      <c r="D2309" s="140"/>
      <c r="E2309" s="141"/>
      <c r="F2309" s="136"/>
      <c r="G2309" s="136"/>
      <c r="H2309" s="138"/>
      <c r="I2309" s="138"/>
      <c r="J2309" s="138"/>
      <c r="K2309" s="138"/>
      <c r="L2309" s="138"/>
    </row>
    <row r="2310" spans="1:12" outlineLevel="1" x14ac:dyDescent="0.2">
      <c r="A2310" s="132"/>
      <c r="B2310" s="133"/>
      <c r="C2310" s="139" t="s">
        <v>1582</v>
      </c>
      <c r="D2310" s="140"/>
      <c r="E2310" s="141">
        <v>8</v>
      </c>
      <c r="F2310" s="136"/>
      <c r="G2310" s="136"/>
      <c r="H2310" s="138"/>
      <c r="I2310" s="138"/>
      <c r="J2310" s="138"/>
      <c r="K2310" s="138"/>
      <c r="L2310" s="138"/>
    </row>
    <row r="2311" spans="1:12" outlineLevel="1" x14ac:dyDescent="0.2">
      <c r="A2311" s="132">
        <v>237</v>
      </c>
      <c r="B2311" s="133" t="s">
        <v>1583</v>
      </c>
      <c r="C2311" s="134" t="s">
        <v>1584</v>
      </c>
      <c r="D2311" s="135" t="s">
        <v>383</v>
      </c>
      <c r="E2311" s="136">
        <v>616.9</v>
      </c>
      <c r="F2311" s="1202"/>
      <c r="G2311" s="136">
        <f>ROUND(E2311*F2311,2)</f>
        <v>0</v>
      </c>
      <c r="H2311" s="138"/>
      <c r="I2311" s="138"/>
      <c r="J2311" s="138"/>
      <c r="K2311" s="138"/>
      <c r="L2311" s="138"/>
    </row>
    <row r="2312" spans="1:12" outlineLevel="1" x14ac:dyDescent="0.2">
      <c r="A2312" s="132"/>
      <c r="B2312" s="133"/>
      <c r="C2312" s="139" t="s">
        <v>1406</v>
      </c>
      <c r="D2312" s="140"/>
      <c r="E2312" s="141"/>
      <c r="F2312" s="136"/>
      <c r="G2312" s="136"/>
      <c r="H2312" s="138"/>
      <c r="I2312" s="138"/>
      <c r="J2312" s="138"/>
      <c r="K2312" s="138"/>
      <c r="L2312" s="138"/>
    </row>
    <row r="2313" spans="1:12" outlineLevel="1" x14ac:dyDescent="0.2">
      <c r="A2313" s="132"/>
      <c r="B2313" s="133"/>
      <c r="C2313" s="139" t="s">
        <v>1585</v>
      </c>
      <c r="D2313" s="140"/>
      <c r="E2313" s="141"/>
      <c r="F2313" s="136"/>
      <c r="G2313" s="136"/>
      <c r="H2313" s="138"/>
      <c r="I2313" s="138"/>
      <c r="J2313" s="138"/>
      <c r="K2313" s="138"/>
      <c r="L2313" s="138"/>
    </row>
    <row r="2314" spans="1:12" outlineLevel="1" x14ac:dyDescent="0.2">
      <c r="A2314" s="132"/>
      <c r="B2314" s="133"/>
      <c r="C2314" s="139" t="s">
        <v>1586</v>
      </c>
      <c r="D2314" s="140"/>
      <c r="E2314" s="141">
        <v>298.7</v>
      </c>
      <c r="F2314" s="136"/>
      <c r="G2314" s="136"/>
      <c r="H2314" s="138"/>
      <c r="I2314" s="138"/>
      <c r="J2314" s="138"/>
      <c r="K2314" s="138"/>
      <c r="L2314" s="138"/>
    </row>
    <row r="2315" spans="1:12" outlineLevel="1" x14ac:dyDescent="0.2">
      <c r="A2315" s="132"/>
      <c r="B2315" s="133"/>
      <c r="C2315" s="139" t="s">
        <v>1587</v>
      </c>
      <c r="D2315" s="140"/>
      <c r="E2315" s="141">
        <v>318.2</v>
      </c>
      <c r="F2315" s="136"/>
      <c r="G2315" s="136"/>
      <c r="H2315" s="138"/>
      <c r="I2315" s="138"/>
      <c r="J2315" s="138"/>
      <c r="K2315" s="138"/>
      <c r="L2315" s="138"/>
    </row>
    <row r="2316" spans="1:12" outlineLevel="1" x14ac:dyDescent="0.2">
      <c r="A2316" s="132">
        <v>238</v>
      </c>
      <c r="B2316" s="133" t="s">
        <v>1588</v>
      </c>
      <c r="C2316" s="134" t="s">
        <v>1589</v>
      </c>
      <c r="D2316" s="135" t="s">
        <v>383</v>
      </c>
      <c r="E2316" s="136">
        <v>22.6</v>
      </c>
      <c r="F2316" s="1202"/>
      <c r="G2316" s="136">
        <f>ROUND(E2316*F2316,2)</f>
        <v>0</v>
      </c>
      <c r="H2316" s="138"/>
      <c r="I2316" s="138"/>
      <c r="J2316" s="138"/>
      <c r="K2316" s="138"/>
      <c r="L2316" s="138"/>
    </row>
    <row r="2317" spans="1:12" outlineLevel="1" x14ac:dyDescent="0.2">
      <c r="A2317" s="132"/>
      <c r="B2317" s="133"/>
      <c r="C2317" s="139" t="s">
        <v>1406</v>
      </c>
      <c r="D2317" s="140"/>
      <c r="E2317" s="141"/>
      <c r="F2317" s="136"/>
      <c r="G2317" s="136"/>
      <c r="H2317" s="138"/>
      <c r="I2317" s="138"/>
      <c r="J2317" s="138"/>
      <c r="K2317" s="138"/>
      <c r="L2317" s="138"/>
    </row>
    <row r="2318" spans="1:12" outlineLevel="1" x14ac:dyDescent="0.2">
      <c r="A2318" s="132"/>
      <c r="B2318" s="133"/>
      <c r="C2318" s="139" t="s">
        <v>1585</v>
      </c>
      <c r="D2318" s="140"/>
      <c r="E2318" s="141"/>
      <c r="F2318" s="136"/>
      <c r="G2318" s="136"/>
      <c r="H2318" s="138"/>
      <c r="I2318" s="138"/>
      <c r="J2318" s="138"/>
      <c r="K2318" s="138"/>
      <c r="L2318" s="138"/>
    </row>
    <row r="2319" spans="1:12" outlineLevel="1" x14ac:dyDescent="0.2">
      <c r="A2319" s="132"/>
      <c r="B2319" s="133"/>
      <c r="C2319" s="139" t="s">
        <v>1590</v>
      </c>
      <c r="D2319" s="140"/>
      <c r="E2319" s="141">
        <v>22.6</v>
      </c>
      <c r="F2319" s="136"/>
      <c r="G2319" s="136"/>
      <c r="H2319" s="138"/>
      <c r="I2319" s="138"/>
      <c r="J2319" s="138"/>
      <c r="K2319" s="138"/>
      <c r="L2319" s="138"/>
    </row>
    <row r="2320" spans="1:12" outlineLevel="1" x14ac:dyDescent="0.2">
      <c r="A2320" s="132"/>
      <c r="B2320" s="133"/>
      <c r="C2320" s="139" t="s">
        <v>424</v>
      </c>
      <c r="D2320" s="140"/>
      <c r="E2320" s="141"/>
      <c r="F2320" s="136"/>
      <c r="G2320" s="136"/>
      <c r="H2320" s="138"/>
      <c r="I2320" s="138"/>
      <c r="J2320" s="138"/>
      <c r="K2320" s="138"/>
      <c r="L2320" s="138"/>
    </row>
    <row r="2321" spans="1:12" outlineLevel="1" x14ac:dyDescent="0.2">
      <c r="A2321" s="132">
        <v>239</v>
      </c>
      <c r="B2321" s="133" t="s">
        <v>1591</v>
      </c>
      <c r="C2321" s="134" t="s">
        <v>1592</v>
      </c>
      <c r="D2321" s="135" t="s">
        <v>383</v>
      </c>
      <c r="E2321" s="136">
        <v>440</v>
      </c>
      <c r="F2321" s="1202"/>
      <c r="G2321" s="136">
        <f>ROUND(E2321*F2321,2)</f>
        <v>0</v>
      </c>
      <c r="H2321" s="138"/>
      <c r="I2321" s="138"/>
      <c r="J2321" s="138"/>
      <c r="K2321" s="138"/>
      <c r="L2321" s="138"/>
    </row>
    <row r="2322" spans="1:12" outlineLevel="1" x14ac:dyDescent="0.2">
      <c r="A2322" s="132"/>
      <c r="B2322" s="133"/>
      <c r="C2322" s="139" t="s">
        <v>1593</v>
      </c>
      <c r="D2322" s="140"/>
      <c r="E2322" s="141">
        <v>440</v>
      </c>
      <c r="F2322" s="136"/>
      <c r="G2322" s="136"/>
      <c r="H2322" s="138"/>
      <c r="I2322" s="138"/>
      <c r="J2322" s="138"/>
      <c r="K2322" s="138"/>
      <c r="L2322" s="138"/>
    </row>
    <row r="2323" spans="1:12" outlineLevel="1" x14ac:dyDescent="0.2">
      <c r="A2323" s="132">
        <v>240</v>
      </c>
      <c r="B2323" s="133" t="s">
        <v>1594</v>
      </c>
      <c r="C2323" s="134" t="s">
        <v>1595</v>
      </c>
      <c r="D2323" s="135" t="s">
        <v>383</v>
      </c>
      <c r="E2323" s="136">
        <v>310</v>
      </c>
      <c r="F2323" s="1202"/>
      <c r="G2323" s="136">
        <f>ROUND(E2323*F2323,2)</f>
        <v>0</v>
      </c>
      <c r="H2323" s="138"/>
      <c r="I2323" s="138"/>
      <c r="J2323" s="138"/>
      <c r="K2323" s="138"/>
      <c r="L2323" s="138"/>
    </row>
    <row r="2324" spans="1:12" outlineLevel="1" x14ac:dyDescent="0.2">
      <c r="A2324" s="132"/>
      <c r="B2324" s="133"/>
      <c r="C2324" s="139" t="s">
        <v>1596</v>
      </c>
      <c r="D2324" s="140"/>
      <c r="E2324" s="141">
        <v>310</v>
      </c>
      <c r="F2324" s="136"/>
      <c r="G2324" s="136"/>
      <c r="H2324" s="138"/>
      <c r="I2324" s="138"/>
      <c r="J2324" s="138"/>
      <c r="K2324" s="138"/>
      <c r="L2324" s="138"/>
    </row>
    <row r="2325" spans="1:12" outlineLevel="1" x14ac:dyDescent="0.2">
      <c r="A2325" s="132">
        <v>241</v>
      </c>
      <c r="B2325" s="133" t="s">
        <v>1597</v>
      </c>
      <c r="C2325" s="134" t="s">
        <v>1598</v>
      </c>
      <c r="D2325" s="135" t="s">
        <v>383</v>
      </c>
      <c r="E2325" s="136">
        <v>54</v>
      </c>
      <c r="F2325" s="1202"/>
      <c r="G2325" s="136">
        <f>ROUND(E2325*F2325,2)</f>
        <v>0</v>
      </c>
      <c r="H2325" s="138"/>
      <c r="I2325" s="138"/>
      <c r="J2325" s="138"/>
      <c r="K2325" s="138"/>
      <c r="L2325" s="138"/>
    </row>
    <row r="2326" spans="1:12" outlineLevel="1" x14ac:dyDescent="0.2">
      <c r="A2326" s="132"/>
      <c r="B2326" s="133"/>
      <c r="C2326" s="139" t="s">
        <v>1599</v>
      </c>
      <c r="D2326" s="140"/>
      <c r="E2326" s="141">
        <v>54</v>
      </c>
      <c r="F2326" s="136"/>
      <c r="G2326" s="136"/>
      <c r="H2326" s="138"/>
      <c r="I2326" s="138"/>
      <c r="J2326" s="138"/>
      <c r="K2326" s="138"/>
      <c r="L2326" s="138"/>
    </row>
    <row r="2327" spans="1:12" outlineLevel="1" x14ac:dyDescent="0.2">
      <c r="A2327" s="132">
        <v>242</v>
      </c>
      <c r="B2327" s="133" t="s">
        <v>1600</v>
      </c>
      <c r="C2327" s="134" t="s">
        <v>1601</v>
      </c>
      <c r="D2327" s="135" t="s">
        <v>374</v>
      </c>
      <c r="E2327" s="136">
        <v>39</v>
      </c>
      <c r="F2327" s="1202"/>
      <c r="G2327" s="136">
        <f>ROUND(E2327*F2327,2)</f>
        <v>0</v>
      </c>
      <c r="H2327" s="138"/>
      <c r="I2327" s="138"/>
      <c r="J2327" s="138"/>
      <c r="K2327" s="138"/>
      <c r="L2327" s="138"/>
    </row>
    <row r="2328" spans="1:12" outlineLevel="1" x14ac:dyDescent="0.2">
      <c r="A2328" s="132"/>
      <c r="B2328" s="133"/>
      <c r="C2328" s="139" t="s">
        <v>1602</v>
      </c>
      <c r="D2328" s="140"/>
      <c r="E2328" s="141">
        <v>39</v>
      </c>
      <c r="F2328" s="136"/>
      <c r="G2328" s="136"/>
      <c r="H2328" s="138"/>
      <c r="I2328" s="138"/>
      <c r="J2328" s="138"/>
      <c r="K2328" s="138"/>
      <c r="L2328" s="138"/>
    </row>
    <row r="2329" spans="1:12" outlineLevel="1" x14ac:dyDescent="0.2">
      <c r="A2329" s="132">
        <v>243</v>
      </c>
      <c r="B2329" s="133" t="s">
        <v>1603</v>
      </c>
      <c r="C2329" s="134" t="s">
        <v>1604</v>
      </c>
      <c r="D2329" s="135" t="s">
        <v>374</v>
      </c>
      <c r="E2329" s="136">
        <v>23</v>
      </c>
      <c r="F2329" s="1202"/>
      <c r="G2329" s="136">
        <f>ROUND(E2329*F2329,2)</f>
        <v>0</v>
      </c>
      <c r="H2329" s="138"/>
      <c r="I2329" s="138"/>
      <c r="J2329" s="138"/>
      <c r="K2329" s="138"/>
      <c r="L2329" s="138"/>
    </row>
    <row r="2330" spans="1:12" outlineLevel="1" x14ac:dyDescent="0.2">
      <c r="A2330" s="132"/>
      <c r="B2330" s="133"/>
      <c r="C2330" s="139" t="s">
        <v>1605</v>
      </c>
      <c r="D2330" s="140"/>
      <c r="E2330" s="141">
        <v>23</v>
      </c>
      <c r="F2330" s="136"/>
      <c r="G2330" s="136"/>
      <c r="H2330" s="138"/>
      <c r="I2330" s="138"/>
      <c r="J2330" s="138"/>
      <c r="K2330" s="138"/>
      <c r="L2330" s="138"/>
    </row>
    <row r="2331" spans="1:12" outlineLevel="1" x14ac:dyDescent="0.2">
      <c r="A2331" s="132">
        <v>244</v>
      </c>
      <c r="B2331" s="133" t="s">
        <v>1606</v>
      </c>
      <c r="C2331" s="134" t="s">
        <v>1607</v>
      </c>
      <c r="D2331" s="135" t="s">
        <v>374</v>
      </c>
      <c r="E2331" s="136">
        <v>22</v>
      </c>
      <c r="F2331" s="1202"/>
      <c r="G2331" s="136">
        <f>ROUND(E2331*F2331,2)</f>
        <v>0</v>
      </c>
      <c r="H2331" s="138"/>
      <c r="I2331" s="138"/>
      <c r="J2331" s="138"/>
      <c r="K2331" s="138"/>
      <c r="L2331" s="138"/>
    </row>
    <row r="2332" spans="1:12" outlineLevel="1" x14ac:dyDescent="0.2">
      <c r="A2332" s="132"/>
      <c r="B2332" s="133"/>
      <c r="C2332" s="139" t="s">
        <v>1608</v>
      </c>
      <c r="D2332" s="140"/>
      <c r="E2332" s="141">
        <v>22</v>
      </c>
      <c r="F2332" s="136"/>
      <c r="G2332" s="136"/>
      <c r="H2332" s="138"/>
      <c r="I2332" s="138"/>
      <c r="J2332" s="138"/>
      <c r="K2332" s="138"/>
      <c r="L2332" s="138"/>
    </row>
    <row r="2333" spans="1:12" outlineLevel="1" x14ac:dyDescent="0.2">
      <c r="A2333" s="132">
        <v>245</v>
      </c>
      <c r="B2333" s="133" t="s">
        <v>1609</v>
      </c>
      <c r="C2333" s="134" t="s">
        <v>1610</v>
      </c>
      <c r="D2333" s="135" t="s">
        <v>374</v>
      </c>
      <c r="E2333" s="136">
        <v>21</v>
      </c>
      <c r="F2333" s="1202"/>
      <c r="G2333" s="136">
        <f>ROUND(E2333*F2333,2)</f>
        <v>0</v>
      </c>
      <c r="H2333" s="138"/>
      <c r="I2333" s="138"/>
      <c r="J2333" s="138"/>
      <c r="K2333" s="138"/>
      <c r="L2333" s="138"/>
    </row>
    <row r="2334" spans="1:12" outlineLevel="1" x14ac:dyDescent="0.2">
      <c r="A2334" s="132"/>
      <c r="B2334" s="133"/>
      <c r="C2334" s="139" t="s">
        <v>1611</v>
      </c>
      <c r="D2334" s="140"/>
      <c r="E2334" s="141">
        <v>21</v>
      </c>
      <c r="F2334" s="136"/>
      <c r="G2334" s="136"/>
      <c r="H2334" s="138"/>
      <c r="I2334" s="138"/>
      <c r="J2334" s="138"/>
      <c r="K2334" s="138"/>
      <c r="L2334" s="138"/>
    </row>
    <row r="2335" spans="1:12" outlineLevel="1" x14ac:dyDescent="0.2">
      <c r="A2335" s="132">
        <v>246</v>
      </c>
      <c r="B2335" s="133" t="s">
        <v>1612</v>
      </c>
      <c r="C2335" s="134" t="s">
        <v>1613</v>
      </c>
      <c r="D2335" s="135" t="s">
        <v>383</v>
      </c>
      <c r="E2335" s="136">
        <v>4.5</v>
      </c>
      <c r="F2335" s="1202"/>
      <c r="G2335" s="136">
        <f>ROUND(E2335*F2335,2)</f>
        <v>0</v>
      </c>
      <c r="H2335" s="138"/>
      <c r="I2335" s="138"/>
      <c r="J2335" s="138"/>
      <c r="K2335" s="138"/>
      <c r="L2335" s="138"/>
    </row>
    <row r="2336" spans="1:12" outlineLevel="1" x14ac:dyDescent="0.2">
      <c r="A2336" s="132"/>
      <c r="B2336" s="133"/>
      <c r="C2336" s="139" t="s">
        <v>1614</v>
      </c>
      <c r="D2336" s="140"/>
      <c r="E2336" s="141">
        <v>4.5</v>
      </c>
      <c r="F2336" s="136"/>
      <c r="G2336" s="136"/>
      <c r="H2336" s="138"/>
      <c r="I2336" s="138"/>
      <c r="J2336" s="138"/>
      <c r="K2336" s="138"/>
      <c r="L2336" s="138"/>
    </row>
    <row r="2337" spans="1:12" outlineLevel="1" x14ac:dyDescent="0.2">
      <c r="A2337" s="132">
        <v>247</v>
      </c>
      <c r="B2337" s="133" t="s">
        <v>1615</v>
      </c>
      <c r="C2337" s="134" t="s">
        <v>1616</v>
      </c>
      <c r="D2337" s="135" t="s">
        <v>383</v>
      </c>
      <c r="E2337" s="136">
        <v>4</v>
      </c>
      <c r="F2337" s="1202"/>
      <c r="G2337" s="136">
        <f>ROUND(E2337*F2337,2)</f>
        <v>0</v>
      </c>
      <c r="H2337" s="138"/>
      <c r="I2337" s="138"/>
      <c r="J2337" s="138"/>
      <c r="K2337" s="138"/>
      <c r="L2337" s="138"/>
    </row>
    <row r="2338" spans="1:12" outlineLevel="1" x14ac:dyDescent="0.2">
      <c r="A2338" s="132"/>
      <c r="B2338" s="133"/>
      <c r="C2338" s="139" t="s">
        <v>1617</v>
      </c>
      <c r="D2338" s="140"/>
      <c r="E2338" s="141">
        <v>4</v>
      </c>
      <c r="F2338" s="136"/>
      <c r="G2338" s="136"/>
      <c r="H2338" s="138"/>
      <c r="I2338" s="138"/>
      <c r="J2338" s="138"/>
      <c r="K2338" s="138"/>
      <c r="L2338" s="138"/>
    </row>
    <row r="2339" spans="1:12" outlineLevel="1" x14ac:dyDescent="0.2">
      <c r="A2339" s="132">
        <v>248</v>
      </c>
      <c r="B2339" s="133" t="s">
        <v>1618</v>
      </c>
      <c r="C2339" s="134" t="s">
        <v>1619</v>
      </c>
      <c r="D2339" s="135" t="s">
        <v>383</v>
      </c>
      <c r="E2339" s="136">
        <v>3</v>
      </c>
      <c r="F2339" s="1202"/>
      <c r="G2339" s="136">
        <f>ROUND(E2339*F2339,2)</f>
        <v>0</v>
      </c>
      <c r="H2339" s="138"/>
      <c r="I2339" s="138"/>
      <c r="J2339" s="138"/>
      <c r="K2339" s="138"/>
      <c r="L2339" s="138"/>
    </row>
    <row r="2340" spans="1:12" outlineLevel="1" x14ac:dyDescent="0.2">
      <c r="A2340" s="132"/>
      <c r="B2340" s="133"/>
      <c r="C2340" s="139" t="s">
        <v>1620</v>
      </c>
      <c r="D2340" s="140"/>
      <c r="E2340" s="141">
        <v>3</v>
      </c>
      <c r="F2340" s="136"/>
      <c r="G2340" s="136"/>
      <c r="H2340" s="138"/>
      <c r="I2340" s="138"/>
      <c r="J2340" s="138"/>
      <c r="K2340" s="138"/>
      <c r="L2340" s="138"/>
    </row>
    <row r="2341" spans="1:12" outlineLevel="1" x14ac:dyDescent="0.2">
      <c r="A2341" s="132">
        <v>249</v>
      </c>
      <c r="B2341" s="133" t="s">
        <v>1621</v>
      </c>
      <c r="C2341" s="134" t="s">
        <v>1622</v>
      </c>
      <c r="D2341" s="135" t="s">
        <v>383</v>
      </c>
      <c r="E2341" s="136">
        <v>3</v>
      </c>
      <c r="F2341" s="1202"/>
      <c r="G2341" s="136">
        <f>ROUND(E2341*F2341,2)</f>
        <v>0</v>
      </c>
      <c r="H2341" s="138"/>
      <c r="I2341" s="138"/>
      <c r="J2341" s="138"/>
      <c r="K2341" s="138"/>
      <c r="L2341" s="138"/>
    </row>
    <row r="2342" spans="1:12" outlineLevel="1" x14ac:dyDescent="0.2">
      <c r="A2342" s="132"/>
      <c r="B2342" s="133"/>
      <c r="C2342" s="139" t="s">
        <v>1620</v>
      </c>
      <c r="D2342" s="140"/>
      <c r="E2342" s="141">
        <v>3</v>
      </c>
      <c r="F2342" s="136"/>
      <c r="G2342" s="136"/>
      <c r="H2342" s="138"/>
      <c r="I2342" s="138"/>
      <c r="J2342" s="138"/>
      <c r="K2342" s="138"/>
      <c r="L2342" s="138"/>
    </row>
    <row r="2343" spans="1:12" outlineLevel="1" x14ac:dyDescent="0.2">
      <c r="A2343" s="132">
        <v>250</v>
      </c>
      <c r="B2343" s="133" t="s">
        <v>1623</v>
      </c>
      <c r="C2343" s="134" t="s">
        <v>1624</v>
      </c>
      <c r="D2343" s="135" t="s">
        <v>383</v>
      </c>
      <c r="E2343" s="136">
        <v>2.5</v>
      </c>
      <c r="F2343" s="1202"/>
      <c r="G2343" s="136">
        <f>ROUND(E2343*F2343,2)</f>
        <v>0</v>
      </c>
      <c r="H2343" s="138"/>
      <c r="I2343" s="138"/>
      <c r="J2343" s="138"/>
      <c r="K2343" s="138"/>
      <c r="L2343" s="138"/>
    </row>
    <row r="2344" spans="1:12" outlineLevel="1" x14ac:dyDescent="0.2">
      <c r="A2344" s="132"/>
      <c r="B2344" s="133"/>
      <c r="C2344" s="139" t="s">
        <v>1625</v>
      </c>
      <c r="D2344" s="140"/>
      <c r="E2344" s="141">
        <v>2.5</v>
      </c>
      <c r="F2344" s="136"/>
      <c r="G2344" s="136"/>
      <c r="H2344" s="138"/>
      <c r="I2344" s="138"/>
      <c r="J2344" s="138"/>
      <c r="K2344" s="138"/>
      <c r="L2344" s="138"/>
    </row>
    <row r="2345" spans="1:12" outlineLevel="1" x14ac:dyDescent="0.2">
      <c r="A2345" s="132">
        <v>251</v>
      </c>
      <c r="B2345" s="133" t="s">
        <v>1626</v>
      </c>
      <c r="C2345" s="134" t="s">
        <v>1627</v>
      </c>
      <c r="D2345" s="135" t="s">
        <v>383</v>
      </c>
      <c r="E2345" s="136">
        <v>2</v>
      </c>
      <c r="F2345" s="1202"/>
      <c r="G2345" s="136">
        <f>ROUND(E2345*F2345,2)</f>
        <v>0</v>
      </c>
      <c r="H2345" s="138"/>
      <c r="I2345" s="138"/>
      <c r="J2345" s="138"/>
      <c r="K2345" s="138"/>
      <c r="L2345" s="138"/>
    </row>
    <row r="2346" spans="1:12" outlineLevel="1" x14ac:dyDescent="0.2">
      <c r="A2346" s="132"/>
      <c r="B2346" s="133"/>
      <c r="C2346" s="139" t="s">
        <v>1628</v>
      </c>
      <c r="D2346" s="140"/>
      <c r="E2346" s="141">
        <v>2</v>
      </c>
      <c r="F2346" s="136"/>
      <c r="G2346" s="136"/>
      <c r="H2346" s="138"/>
      <c r="I2346" s="138"/>
      <c r="J2346" s="138"/>
      <c r="K2346" s="138"/>
      <c r="L2346" s="138"/>
    </row>
    <row r="2347" spans="1:12" outlineLevel="1" x14ac:dyDescent="0.2">
      <c r="A2347" s="132">
        <v>252</v>
      </c>
      <c r="B2347" s="133" t="s">
        <v>1629</v>
      </c>
      <c r="C2347" s="134" t="s">
        <v>1630</v>
      </c>
      <c r="D2347" s="135" t="s">
        <v>383</v>
      </c>
      <c r="E2347" s="136">
        <v>1.5</v>
      </c>
      <c r="F2347" s="1202"/>
      <c r="G2347" s="136">
        <f>ROUND(E2347*F2347,2)</f>
        <v>0</v>
      </c>
      <c r="H2347" s="138"/>
      <c r="I2347" s="138"/>
      <c r="J2347" s="138"/>
      <c r="K2347" s="138"/>
      <c r="L2347" s="138"/>
    </row>
    <row r="2348" spans="1:12" outlineLevel="1" x14ac:dyDescent="0.2">
      <c r="A2348" s="132"/>
      <c r="B2348" s="133"/>
      <c r="C2348" s="139" t="s">
        <v>1631</v>
      </c>
      <c r="D2348" s="140"/>
      <c r="E2348" s="141">
        <v>1.5</v>
      </c>
      <c r="F2348" s="136"/>
      <c r="G2348" s="136"/>
      <c r="H2348" s="138"/>
      <c r="I2348" s="138"/>
      <c r="J2348" s="138"/>
      <c r="K2348" s="138"/>
      <c r="L2348" s="138"/>
    </row>
    <row r="2349" spans="1:12" outlineLevel="1" x14ac:dyDescent="0.2">
      <c r="A2349" s="132">
        <v>253</v>
      </c>
      <c r="B2349" s="133" t="s">
        <v>1632</v>
      </c>
      <c r="C2349" s="134" t="s">
        <v>1633</v>
      </c>
      <c r="D2349" s="135" t="s">
        <v>383</v>
      </c>
      <c r="E2349" s="136">
        <v>130</v>
      </c>
      <c r="F2349" s="1202"/>
      <c r="G2349" s="136">
        <f>ROUND(E2349*F2349,2)</f>
        <v>0</v>
      </c>
      <c r="H2349" s="138"/>
      <c r="I2349" s="138"/>
      <c r="J2349" s="138"/>
      <c r="K2349" s="138"/>
      <c r="L2349" s="138"/>
    </row>
    <row r="2350" spans="1:12" outlineLevel="1" x14ac:dyDescent="0.2">
      <c r="A2350" s="132"/>
      <c r="B2350" s="133"/>
      <c r="C2350" s="139" t="s">
        <v>1406</v>
      </c>
      <c r="D2350" s="140"/>
      <c r="E2350" s="141"/>
      <c r="F2350" s="136"/>
      <c r="G2350" s="136"/>
      <c r="H2350" s="138"/>
      <c r="I2350" s="138"/>
      <c r="J2350" s="138"/>
      <c r="K2350" s="138"/>
      <c r="L2350" s="138"/>
    </row>
    <row r="2351" spans="1:12" outlineLevel="1" x14ac:dyDescent="0.2">
      <c r="A2351" s="132"/>
      <c r="B2351" s="133"/>
      <c r="C2351" s="139" t="s">
        <v>1634</v>
      </c>
      <c r="D2351" s="140"/>
      <c r="E2351" s="141">
        <v>130</v>
      </c>
      <c r="F2351" s="136"/>
      <c r="G2351" s="136"/>
      <c r="H2351" s="138"/>
      <c r="I2351" s="138"/>
      <c r="J2351" s="138"/>
      <c r="K2351" s="138"/>
      <c r="L2351" s="138"/>
    </row>
    <row r="2352" spans="1:12" outlineLevel="1" x14ac:dyDescent="0.2">
      <c r="A2352" s="132">
        <v>254</v>
      </c>
      <c r="B2352" s="133" t="s">
        <v>1635</v>
      </c>
      <c r="C2352" s="134" t="s">
        <v>1636</v>
      </c>
      <c r="D2352" s="135" t="s">
        <v>383</v>
      </c>
      <c r="E2352" s="136">
        <v>60</v>
      </c>
      <c r="F2352" s="1202"/>
      <c r="G2352" s="136">
        <f>ROUND(E2352*F2352,2)</f>
        <v>0</v>
      </c>
      <c r="H2352" s="138"/>
      <c r="I2352" s="138"/>
      <c r="J2352" s="138"/>
      <c r="K2352" s="138"/>
      <c r="L2352" s="138"/>
    </row>
    <row r="2353" spans="1:12" outlineLevel="1" x14ac:dyDescent="0.2">
      <c r="A2353" s="132"/>
      <c r="B2353" s="133"/>
      <c r="C2353" s="139" t="s">
        <v>1406</v>
      </c>
      <c r="D2353" s="140"/>
      <c r="E2353" s="141"/>
      <c r="F2353" s="136"/>
      <c r="G2353" s="136"/>
      <c r="H2353" s="138"/>
      <c r="I2353" s="138"/>
      <c r="J2353" s="138"/>
      <c r="K2353" s="138"/>
      <c r="L2353" s="138"/>
    </row>
    <row r="2354" spans="1:12" outlineLevel="1" x14ac:dyDescent="0.2">
      <c r="A2354" s="132"/>
      <c r="B2354" s="133"/>
      <c r="C2354" s="139" t="s">
        <v>1637</v>
      </c>
      <c r="D2354" s="140"/>
      <c r="E2354" s="141">
        <v>60</v>
      </c>
      <c r="F2354" s="136"/>
      <c r="G2354" s="136"/>
      <c r="H2354" s="138"/>
      <c r="I2354" s="138"/>
      <c r="J2354" s="138"/>
      <c r="K2354" s="138"/>
      <c r="L2354" s="138"/>
    </row>
    <row r="2355" spans="1:12" outlineLevel="1" x14ac:dyDescent="0.2">
      <c r="A2355" s="132">
        <v>255</v>
      </c>
      <c r="B2355" s="133" t="s">
        <v>1638</v>
      </c>
      <c r="C2355" s="134" t="s">
        <v>1639</v>
      </c>
      <c r="D2355" s="135" t="s">
        <v>261</v>
      </c>
      <c r="E2355" s="136">
        <v>1107.08</v>
      </c>
      <c r="F2355" s="1202"/>
      <c r="G2355" s="136">
        <f>ROUND(E2355*F2355,2)</f>
        <v>0</v>
      </c>
      <c r="H2355" s="138"/>
      <c r="I2355" s="138"/>
      <c r="J2355" s="138"/>
      <c r="K2355" s="138"/>
      <c r="L2355" s="138"/>
    </row>
    <row r="2356" spans="1:12" outlineLevel="1" x14ac:dyDescent="0.2">
      <c r="A2356" s="132"/>
      <c r="B2356" s="133"/>
      <c r="C2356" s="139" t="s">
        <v>1406</v>
      </c>
      <c r="D2356" s="140"/>
      <c r="E2356" s="141"/>
      <c r="F2356" s="136"/>
      <c r="G2356" s="136"/>
      <c r="H2356" s="138"/>
      <c r="I2356" s="138"/>
      <c r="J2356" s="138"/>
      <c r="K2356" s="138"/>
      <c r="L2356" s="138"/>
    </row>
    <row r="2357" spans="1:12" outlineLevel="1" x14ac:dyDescent="0.2">
      <c r="A2357" s="132"/>
      <c r="B2357" s="133"/>
      <c r="C2357" s="139" t="s">
        <v>1640</v>
      </c>
      <c r="D2357" s="140"/>
      <c r="E2357" s="141">
        <v>1107.08</v>
      </c>
      <c r="F2357" s="136"/>
      <c r="G2357" s="136"/>
      <c r="H2357" s="138"/>
      <c r="I2357" s="138"/>
      <c r="J2357" s="138"/>
      <c r="K2357" s="138"/>
      <c r="L2357" s="138"/>
    </row>
    <row r="2358" spans="1:12" outlineLevel="1" x14ac:dyDescent="0.2">
      <c r="A2358" s="132">
        <v>256</v>
      </c>
      <c r="B2358" s="133" t="s">
        <v>1641</v>
      </c>
      <c r="C2358" s="134" t="s">
        <v>1642</v>
      </c>
      <c r="D2358" s="135" t="s">
        <v>261</v>
      </c>
      <c r="E2358" s="136">
        <v>72.8</v>
      </c>
      <c r="F2358" s="1202"/>
      <c r="G2358" s="136">
        <f>ROUND(E2358*F2358,2)</f>
        <v>0</v>
      </c>
      <c r="H2358" s="138"/>
      <c r="I2358" s="138"/>
      <c r="J2358" s="138"/>
      <c r="K2358" s="138"/>
      <c r="L2358" s="138"/>
    </row>
    <row r="2359" spans="1:12" outlineLevel="1" x14ac:dyDescent="0.2">
      <c r="A2359" s="132"/>
      <c r="B2359" s="133"/>
      <c r="C2359" s="139" t="s">
        <v>1406</v>
      </c>
      <c r="D2359" s="140"/>
      <c r="E2359" s="141"/>
      <c r="F2359" s="136"/>
      <c r="G2359" s="136"/>
      <c r="H2359" s="138"/>
      <c r="I2359" s="138"/>
      <c r="J2359" s="138"/>
      <c r="K2359" s="138"/>
      <c r="L2359" s="138"/>
    </row>
    <row r="2360" spans="1:12" outlineLevel="1" x14ac:dyDescent="0.2">
      <c r="A2360" s="132"/>
      <c r="B2360" s="133"/>
      <c r="C2360" s="139" t="s">
        <v>1643</v>
      </c>
      <c r="D2360" s="140"/>
      <c r="E2360" s="141">
        <v>72.8</v>
      </c>
      <c r="F2360" s="136"/>
      <c r="G2360" s="136"/>
      <c r="H2360" s="138"/>
      <c r="I2360" s="138"/>
      <c r="J2360" s="138"/>
      <c r="K2360" s="138"/>
      <c r="L2360" s="138"/>
    </row>
    <row r="2361" spans="1:12" outlineLevel="1" x14ac:dyDescent="0.2">
      <c r="A2361" s="132">
        <v>257</v>
      </c>
      <c r="B2361" s="133" t="s">
        <v>1644</v>
      </c>
      <c r="C2361" s="134" t="s">
        <v>1645</v>
      </c>
      <c r="D2361" s="135" t="s">
        <v>261</v>
      </c>
      <c r="E2361" s="136">
        <v>1107.08</v>
      </c>
      <c r="F2361" s="1202"/>
      <c r="G2361" s="136">
        <f>ROUND(E2361*F2361,2)</f>
        <v>0</v>
      </c>
      <c r="H2361" s="138"/>
      <c r="I2361" s="138"/>
      <c r="J2361" s="138"/>
      <c r="K2361" s="138"/>
      <c r="L2361" s="138"/>
    </row>
    <row r="2362" spans="1:12" outlineLevel="1" x14ac:dyDescent="0.2">
      <c r="A2362" s="132"/>
      <c r="B2362" s="133"/>
      <c r="C2362" s="139" t="s">
        <v>1406</v>
      </c>
      <c r="D2362" s="140"/>
      <c r="E2362" s="141"/>
      <c r="F2362" s="136"/>
      <c r="G2362" s="136"/>
      <c r="H2362" s="138"/>
      <c r="I2362" s="138"/>
      <c r="J2362" s="138"/>
      <c r="K2362" s="138"/>
      <c r="L2362" s="138"/>
    </row>
    <row r="2363" spans="1:12" outlineLevel="1" x14ac:dyDescent="0.2">
      <c r="A2363" s="132"/>
      <c r="B2363" s="133"/>
      <c r="C2363" s="139" t="s">
        <v>1640</v>
      </c>
      <c r="D2363" s="140"/>
      <c r="E2363" s="141">
        <v>1107.08</v>
      </c>
      <c r="F2363" s="136"/>
      <c r="G2363" s="136"/>
      <c r="H2363" s="138"/>
      <c r="I2363" s="138"/>
      <c r="J2363" s="138"/>
      <c r="K2363" s="138"/>
      <c r="L2363" s="138"/>
    </row>
    <row r="2364" spans="1:12" outlineLevel="1" x14ac:dyDescent="0.2">
      <c r="A2364" s="132">
        <v>258</v>
      </c>
      <c r="B2364" s="133" t="s">
        <v>1646</v>
      </c>
      <c r="C2364" s="134" t="s">
        <v>1647</v>
      </c>
      <c r="D2364" s="135" t="s">
        <v>261</v>
      </c>
      <c r="E2364" s="136">
        <v>72.8</v>
      </c>
      <c r="F2364" s="1202"/>
      <c r="G2364" s="136">
        <f>ROUND(E2364*F2364,2)</f>
        <v>0</v>
      </c>
      <c r="H2364" s="138"/>
      <c r="I2364" s="138"/>
      <c r="J2364" s="138"/>
      <c r="K2364" s="138"/>
      <c r="L2364" s="138"/>
    </row>
    <row r="2365" spans="1:12" outlineLevel="1" x14ac:dyDescent="0.2">
      <c r="A2365" s="132"/>
      <c r="B2365" s="133"/>
      <c r="C2365" s="139" t="s">
        <v>1406</v>
      </c>
      <c r="D2365" s="140"/>
      <c r="E2365" s="141"/>
      <c r="F2365" s="136"/>
      <c r="G2365" s="136"/>
      <c r="H2365" s="138"/>
      <c r="I2365" s="138"/>
      <c r="J2365" s="138"/>
      <c r="K2365" s="138"/>
      <c r="L2365" s="138"/>
    </row>
    <row r="2366" spans="1:12" outlineLevel="1" x14ac:dyDescent="0.2">
      <c r="A2366" s="132"/>
      <c r="B2366" s="133"/>
      <c r="C2366" s="139" t="s">
        <v>1643</v>
      </c>
      <c r="D2366" s="140"/>
      <c r="E2366" s="141">
        <v>72.8</v>
      </c>
      <c r="F2366" s="136"/>
      <c r="G2366" s="136"/>
      <c r="H2366" s="138"/>
      <c r="I2366" s="138"/>
      <c r="J2366" s="138"/>
      <c r="K2366" s="138"/>
      <c r="L2366" s="138"/>
    </row>
    <row r="2367" spans="1:12" ht="22.5" outlineLevel="1" x14ac:dyDescent="0.2">
      <c r="A2367" s="132">
        <v>259</v>
      </c>
      <c r="B2367" s="133" t="s">
        <v>1648</v>
      </c>
      <c r="C2367" s="134" t="s">
        <v>1649</v>
      </c>
      <c r="D2367" s="135" t="s">
        <v>261</v>
      </c>
      <c r="E2367" s="136">
        <v>1179.8800000000001</v>
      </c>
      <c r="F2367" s="1202"/>
      <c r="G2367" s="136">
        <f>ROUND(E2367*F2367,2)</f>
        <v>0</v>
      </c>
      <c r="H2367" s="138"/>
      <c r="I2367" s="138"/>
      <c r="J2367" s="138"/>
      <c r="K2367" s="138"/>
      <c r="L2367" s="138"/>
    </row>
    <row r="2368" spans="1:12" outlineLevel="1" x14ac:dyDescent="0.2">
      <c r="A2368" s="132"/>
      <c r="B2368" s="133"/>
      <c r="C2368" s="139" t="s">
        <v>1406</v>
      </c>
      <c r="D2368" s="140"/>
      <c r="E2368" s="141"/>
      <c r="F2368" s="136"/>
      <c r="G2368" s="136"/>
      <c r="H2368" s="138"/>
      <c r="I2368" s="138"/>
      <c r="J2368" s="138"/>
      <c r="K2368" s="138"/>
      <c r="L2368" s="138"/>
    </row>
    <row r="2369" spans="1:12" outlineLevel="1" x14ac:dyDescent="0.2">
      <c r="A2369" s="132"/>
      <c r="B2369" s="133"/>
      <c r="C2369" s="139" t="s">
        <v>1640</v>
      </c>
      <c r="D2369" s="140"/>
      <c r="E2369" s="141">
        <v>1107.08</v>
      </c>
      <c r="F2369" s="136"/>
      <c r="G2369" s="136"/>
      <c r="H2369" s="138"/>
      <c r="I2369" s="138"/>
      <c r="J2369" s="138"/>
      <c r="K2369" s="138"/>
      <c r="L2369" s="138"/>
    </row>
    <row r="2370" spans="1:12" outlineLevel="1" x14ac:dyDescent="0.2">
      <c r="A2370" s="132"/>
      <c r="B2370" s="133"/>
      <c r="C2370" s="139" t="s">
        <v>1643</v>
      </c>
      <c r="D2370" s="140"/>
      <c r="E2370" s="141">
        <v>72.8</v>
      </c>
      <c r="F2370" s="136"/>
      <c r="G2370" s="136"/>
      <c r="H2370" s="138"/>
      <c r="I2370" s="138"/>
      <c r="J2370" s="138"/>
      <c r="K2370" s="138"/>
      <c r="L2370" s="138"/>
    </row>
    <row r="2371" spans="1:12" outlineLevel="1" x14ac:dyDescent="0.2">
      <c r="A2371" s="132">
        <v>260</v>
      </c>
      <c r="B2371" s="133" t="s">
        <v>1650</v>
      </c>
      <c r="C2371" s="134" t="s">
        <v>1651</v>
      </c>
      <c r="D2371" s="135" t="s">
        <v>383</v>
      </c>
      <c r="E2371" s="136">
        <v>10.8</v>
      </c>
      <c r="F2371" s="1202"/>
      <c r="G2371" s="136">
        <f>ROUND(E2371*F2371,2)</f>
        <v>0</v>
      </c>
      <c r="H2371" s="138"/>
      <c r="I2371" s="138"/>
      <c r="J2371" s="138"/>
      <c r="K2371" s="138"/>
      <c r="L2371" s="138"/>
    </row>
    <row r="2372" spans="1:12" outlineLevel="1" x14ac:dyDescent="0.2">
      <c r="A2372" s="132"/>
      <c r="B2372" s="133"/>
      <c r="C2372" s="139" t="s">
        <v>1406</v>
      </c>
      <c r="D2372" s="140"/>
      <c r="E2372" s="141"/>
      <c r="F2372" s="136"/>
      <c r="G2372" s="136"/>
      <c r="H2372" s="138"/>
      <c r="I2372" s="138"/>
      <c r="J2372" s="138"/>
      <c r="K2372" s="138"/>
      <c r="L2372" s="138"/>
    </row>
    <row r="2373" spans="1:12" outlineLevel="1" x14ac:dyDescent="0.2">
      <c r="A2373" s="132"/>
      <c r="B2373" s="133"/>
      <c r="C2373" s="139" t="s">
        <v>1652</v>
      </c>
      <c r="D2373" s="140"/>
      <c r="E2373" s="141">
        <v>10.8</v>
      </c>
      <c r="F2373" s="136"/>
      <c r="G2373" s="136"/>
      <c r="H2373" s="138"/>
      <c r="I2373" s="138"/>
      <c r="J2373" s="138"/>
      <c r="K2373" s="138"/>
      <c r="L2373" s="138"/>
    </row>
    <row r="2374" spans="1:12" outlineLevel="1" x14ac:dyDescent="0.2">
      <c r="A2374" s="132">
        <v>261</v>
      </c>
      <c r="B2374" s="133" t="s">
        <v>1653</v>
      </c>
      <c r="C2374" s="134" t="s">
        <v>1654</v>
      </c>
      <c r="D2374" s="135" t="s">
        <v>261</v>
      </c>
      <c r="E2374" s="136">
        <v>17.68</v>
      </c>
      <c r="F2374" s="1202"/>
      <c r="G2374" s="136">
        <f>ROUND(E2374*F2374,2)</f>
        <v>0</v>
      </c>
      <c r="H2374" s="138"/>
      <c r="I2374" s="138"/>
      <c r="J2374" s="138"/>
      <c r="K2374" s="138"/>
      <c r="L2374" s="138"/>
    </row>
    <row r="2375" spans="1:12" outlineLevel="1" x14ac:dyDescent="0.2">
      <c r="A2375" s="132"/>
      <c r="B2375" s="133"/>
      <c r="C2375" s="139" t="s">
        <v>1406</v>
      </c>
      <c r="D2375" s="140"/>
      <c r="E2375" s="141"/>
      <c r="F2375" s="136"/>
      <c r="G2375" s="136"/>
      <c r="H2375" s="138"/>
      <c r="I2375" s="138"/>
      <c r="J2375" s="138"/>
      <c r="K2375" s="138"/>
      <c r="L2375" s="138"/>
    </row>
    <row r="2376" spans="1:12" outlineLevel="1" x14ac:dyDescent="0.2">
      <c r="A2376" s="132"/>
      <c r="B2376" s="133"/>
      <c r="C2376" s="139" t="s">
        <v>1655</v>
      </c>
      <c r="D2376" s="140"/>
      <c r="E2376" s="141">
        <v>17.68</v>
      </c>
      <c r="F2376" s="136"/>
      <c r="G2376" s="136"/>
      <c r="H2376" s="138"/>
      <c r="I2376" s="138"/>
      <c r="J2376" s="138"/>
      <c r="K2376" s="138"/>
      <c r="L2376" s="138"/>
    </row>
    <row r="2377" spans="1:12" outlineLevel="1" x14ac:dyDescent="0.2">
      <c r="A2377" s="132">
        <v>262</v>
      </c>
      <c r="B2377" s="133" t="s">
        <v>1656</v>
      </c>
      <c r="C2377" s="134" t="s">
        <v>1657</v>
      </c>
      <c r="D2377" s="135" t="s">
        <v>261</v>
      </c>
      <c r="E2377" s="136">
        <v>1021.52</v>
      </c>
      <c r="F2377" s="1202"/>
      <c r="G2377" s="136">
        <f>ROUND(E2377*F2377,2)</f>
        <v>0</v>
      </c>
      <c r="H2377" s="138"/>
      <c r="I2377" s="138"/>
      <c r="J2377" s="138"/>
      <c r="K2377" s="138"/>
      <c r="L2377" s="138"/>
    </row>
    <row r="2378" spans="1:12" outlineLevel="1" x14ac:dyDescent="0.2">
      <c r="A2378" s="132"/>
      <c r="B2378" s="133"/>
      <c r="C2378" s="139" t="s">
        <v>184</v>
      </c>
      <c r="D2378" s="140"/>
      <c r="E2378" s="141"/>
      <c r="F2378" s="136"/>
      <c r="G2378" s="136"/>
      <c r="H2378" s="138"/>
      <c r="I2378" s="138"/>
      <c r="J2378" s="138"/>
      <c r="K2378" s="138"/>
      <c r="L2378" s="138"/>
    </row>
    <row r="2379" spans="1:12" outlineLevel="1" x14ac:dyDescent="0.2">
      <c r="A2379" s="132"/>
      <c r="B2379" s="133"/>
      <c r="C2379" s="139" t="s">
        <v>187</v>
      </c>
      <c r="D2379" s="140"/>
      <c r="E2379" s="141"/>
      <c r="F2379" s="136"/>
      <c r="G2379" s="136"/>
      <c r="H2379" s="138"/>
      <c r="I2379" s="138"/>
      <c r="J2379" s="138"/>
      <c r="K2379" s="138"/>
      <c r="L2379" s="138"/>
    </row>
    <row r="2380" spans="1:12" outlineLevel="1" x14ac:dyDescent="0.2">
      <c r="A2380" s="132"/>
      <c r="B2380" s="133"/>
      <c r="C2380" s="139" t="s">
        <v>188</v>
      </c>
      <c r="D2380" s="140"/>
      <c r="E2380" s="141"/>
      <c r="F2380" s="136"/>
      <c r="G2380" s="136"/>
      <c r="H2380" s="138"/>
      <c r="I2380" s="138"/>
      <c r="J2380" s="138"/>
      <c r="K2380" s="138"/>
      <c r="L2380" s="138"/>
    </row>
    <row r="2381" spans="1:12" outlineLevel="1" x14ac:dyDescent="0.2">
      <c r="A2381" s="132"/>
      <c r="B2381" s="133"/>
      <c r="C2381" s="139" t="s">
        <v>1658</v>
      </c>
      <c r="D2381" s="140"/>
      <c r="E2381" s="141">
        <v>648.38</v>
      </c>
      <c r="F2381" s="136"/>
      <c r="G2381" s="136"/>
      <c r="H2381" s="138"/>
      <c r="I2381" s="138"/>
      <c r="J2381" s="138"/>
      <c r="K2381" s="138"/>
      <c r="L2381" s="138"/>
    </row>
    <row r="2382" spans="1:12" outlineLevel="1" x14ac:dyDescent="0.2">
      <c r="A2382" s="132"/>
      <c r="B2382" s="133"/>
      <c r="C2382" s="139" t="s">
        <v>1659</v>
      </c>
      <c r="D2382" s="140"/>
      <c r="E2382" s="141">
        <v>252.54</v>
      </c>
      <c r="F2382" s="136"/>
      <c r="G2382" s="136"/>
      <c r="H2382" s="138"/>
      <c r="I2382" s="138"/>
      <c r="J2382" s="138"/>
      <c r="K2382" s="138"/>
      <c r="L2382" s="138"/>
    </row>
    <row r="2383" spans="1:12" outlineLevel="1" x14ac:dyDescent="0.2">
      <c r="A2383" s="132"/>
      <c r="B2383" s="133"/>
      <c r="C2383" s="139" t="s">
        <v>1660</v>
      </c>
      <c r="D2383" s="140"/>
      <c r="E2383" s="141">
        <v>54.8</v>
      </c>
      <c r="F2383" s="136"/>
      <c r="G2383" s="136"/>
      <c r="H2383" s="138"/>
      <c r="I2383" s="138"/>
      <c r="J2383" s="138"/>
      <c r="K2383" s="138"/>
      <c r="L2383" s="138"/>
    </row>
    <row r="2384" spans="1:12" outlineLevel="1" x14ac:dyDescent="0.2">
      <c r="A2384" s="132"/>
      <c r="B2384" s="133"/>
      <c r="C2384" s="139" t="s">
        <v>1661</v>
      </c>
      <c r="D2384" s="140"/>
      <c r="E2384" s="141">
        <v>65.8</v>
      </c>
      <c r="F2384" s="136"/>
      <c r="G2384" s="136"/>
      <c r="H2384" s="138"/>
      <c r="I2384" s="138"/>
      <c r="J2384" s="138"/>
      <c r="K2384" s="138"/>
      <c r="L2384" s="138"/>
    </row>
    <row r="2385" spans="1:12" outlineLevel="1" x14ac:dyDescent="0.2">
      <c r="A2385" s="132">
        <v>263</v>
      </c>
      <c r="B2385" s="133" t="s">
        <v>1662</v>
      </c>
      <c r="C2385" s="134" t="s">
        <v>1663</v>
      </c>
      <c r="D2385" s="135" t="s">
        <v>261</v>
      </c>
      <c r="E2385" s="136">
        <v>159.16999999999999</v>
      </c>
      <c r="F2385" s="1202"/>
      <c r="G2385" s="136">
        <f>ROUND(E2385*F2385,2)</f>
        <v>0</v>
      </c>
      <c r="H2385" s="138"/>
      <c r="I2385" s="138"/>
      <c r="J2385" s="138"/>
      <c r="K2385" s="138"/>
      <c r="L2385" s="138"/>
    </row>
    <row r="2386" spans="1:12" outlineLevel="1" x14ac:dyDescent="0.2">
      <c r="A2386" s="132"/>
      <c r="B2386" s="133"/>
      <c r="C2386" s="139" t="s">
        <v>184</v>
      </c>
      <c r="D2386" s="140"/>
      <c r="E2386" s="141"/>
      <c r="F2386" s="136"/>
      <c r="G2386" s="136"/>
      <c r="H2386" s="138"/>
      <c r="I2386" s="138"/>
      <c r="J2386" s="138"/>
      <c r="K2386" s="138"/>
      <c r="L2386" s="138"/>
    </row>
    <row r="2387" spans="1:12" outlineLevel="1" x14ac:dyDescent="0.2">
      <c r="A2387" s="132"/>
      <c r="B2387" s="133"/>
      <c r="C2387" s="139" t="s">
        <v>187</v>
      </c>
      <c r="D2387" s="140"/>
      <c r="E2387" s="141"/>
      <c r="F2387" s="136"/>
      <c r="G2387" s="136"/>
      <c r="H2387" s="138"/>
      <c r="I2387" s="138"/>
      <c r="J2387" s="138"/>
      <c r="K2387" s="138"/>
      <c r="L2387" s="138"/>
    </row>
    <row r="2388" spans="1:12" outlineLevel="1" x14ac:dyDescent="0.2">
      <c r="A2388" s="132"/>
      <c r="B2388" s="133"/>
      <c r="C2388" s="139" t="s">
        <v>1664</v>
      </c>
      <c r="D2388" s="140"/>
      <c r="E2388" s="141">
        <v>126.27</v>
      </c>
      <c r="F2388" s="136"/>
      <c r="G2388" s="136"/>
      <c r="H2388" s="138"/>
      <c r="I2388" s="138"/>
      <c r="J2388" s="138"/>
      <c r="K2388" s="138"/>
      <c r="L2388" s="138"/>
    </row>
    <row r="2389" spans="1:12" outlineLevel="1" x14ac:dyDescent="0.2">
      <c r="A2389" s="132"/>
      <c r="B2389" s="133"/>
      <c r="C2389" s="139" t="s">
        <v>1665</v>
      </c>
      <c r="D2389" s="140"/>
      <c r="E2389" s="141">
        <v>32.9</v>
      </c>
      <c r="F2389" s="136"/>
      <c r="G2389" s="136"/>
      <c r="H2389" s="138"/>
      <c r="I2389" s="138"/>
      <c r="J2389" s="138"/>
      <c r="K2389" s="138"/>
      <c r="L2389" s="138"/>
    </row>
    <row r="2390" spans="1:12" outlineLevel="1" x14ac:dyDescent="0.2">
      <c r="A2390" s="132">
        <v>264</v>
      </c>
      <c r="B2390" s="133" t="s">
        <v>1666</v>
      </c>
      <c r="C2390" s="134" t="s">
        <v>1667</v>
      </c>
      <c r="D2390" s="135" t="s">
        <v>261</v>
      </c>
      <c r="E2390" s="136">
        <v>413.7</v>
      </c>
      <c r="F2390" s="1202"/>
      <c r="G2390" s="136">
        <f>ROUND(E2390*F2390,2)</f>
        <v>0</v>
      </c>
      <c r="H2390" s="138"/>
      <c r="I2390" s="138"/>
      <c r="J2390" s="138"/>
      <c r="K2390" s="138"/>
      <c r="L2390" s="138"/>
    </row>
    <row r="2391" spans="1:12" outlineLevel="1" x14ac:dyDescent="0.2">
      <c r="A2391" s="132"/>
      <c r="B2391" s="133"/>
      <c r="C2391" s="139" t="s">
        <v>184</v>
      </c>
      <c r="D2391" s="140"/>
      <c r="E2391" s="141"/>
      <c r="F2391" s="136"/>
      <c r="G2391" s="136"/>
      <c r="H2391" s="138"/>
      <c r="I2391" s="138"/>
      <c r="J2391" s="138"/>
      <c r="K2391" s="138"/>
      <c r="L2391" s="138"/>
    </row>
    <row r="2392" spans="1:12" outlineLevel="1" x14ac:dyDescent="0.2">
      <c r="A2392" s="132"/>
      <c r="B2392" s="133"/>
      <c r="C2392" s="139" t="s">
        <v>1494</v>
      </c>
      <c r="D2392" s="140"/>
      <c r="E2392" s="141"/>
      <c r="F2392" s="136"/>
      <c r="G2392" s="136"/>
      <c r="H2392" s="138"/>
      <c r="I2392" s="138"/>
      <c r="J2392" s="138"/>
      <c r="K2392" s="138"/>
      <c r="L2392" s="138"/>
    </row>
    <row r="2393" spans="1:12" outlineLevel="1" x14ac:dyDescent="0.2">
      <c r="A2393" s="132"/>
      <c r="B2393" s="133"/>
      <c r="C2393" s="139" t="s">
        <v>1668</v>
      </c>
      <c r="D2393" s="140"/>
      <c r="E2393" s="141">
        <v>207.67</v>
      </c>
      <c r="F2393" s="136"/>
      <c r="G2393" s="136"/>
      <c r="H2393" s="138"/>
      <c r="I2393" s="138"/>
      <c r="J2393" s="138"/>
      <c r="K2393" s="138"/>
      <c r="L2393" s="138"/>
    </row>
    <row r="2394" spans="1:12" outlineLevel="1" x14ac:dyDescent="0.2">
      <c r="A2394" s="132"/>
      <c r="B2394" s="133"/>
      <c r="C2394" s="139" t="s">
        <v>1669</v>
      </c>
      <c r="D2394" s="140"/>
      <c r="E2394" s="141">
        <v>206.03</v>
      </c>
      <c r="F2394" s="136"/>
      <c r="G2394" s="136"/>
      <c r="H2394" s="138"/>
      <c r="I2394" s="138"/>
      <c r="J2394" s="138"/>
      <c r="K2394" s="138"/>
      <c r="L2394" s="138"/>
    </row>
    <row r="2395" spans="1:12" outlineLevel="1" x14ac:dyDescent="0.2">
      <c r="A2395" s="132">
        <v>265</v>
      </c>
      <c r="B2395" s="133" t="s">
        <v>1670</v>
      </c>
      <c r="C2395" s="134" t="s">
        <v>1671</v>
      </c>
      <c r="D2395" s="135" t="s">
        <v>261</v>
      </c>
      <c r="E2395" s="136">
        <v>413.7</v>
      </c>
      <c r="F2395" s="1202"/>
      <c r="G2395" s="136">
        <f>ROUND(E2395*F2395,2)</f>
        <v>0</v>
      </c>
      <c r="H2395" s="138"/>
      <c r="I2395" s="138"/>
      <c r="J2395" s="138"/>
      <c r="K2395" s="138"/>
      <c r="L2395" s="138"/>
    </row>
    <row r="2396" spans="1:12" outlineLevel="1" x14ac:dyDescent="0.2">
      <c r="A2396" s="132"/>
      <c r="B2396" s="133"/>
      <c r="C2396" s="139" t="s">
        <v>184</v>
      </c>
      <c r="D2396" s="140"/>
      <c r="E2396" s="141"/>
      <c r="F2396" s="136"/>
      <c r="G2396" s="136"/>
      <c r="H2396" s="138"/>
      <c r="I2396" s="138"/>
      <c r="J2396" s="138"/>
      <c r="K2396" s="138"/>
      <c r="L2396" s="138"/>
    </row>
    <row r="2397" spans="1:12" outlineLevel="1" x14ac:dyDescent="0.2">
      <c r="A2397" s="132"/>
      <c r="B2397" s="133"/>
      <c r="C2397" s="139" t="s">
        <v>1494</v>
      </c>
      <c r="D2397" s="140"/>
      <c r="E2397" s="141"/>
      <c r="F2397" s="136"/>
      <c r="G2397" s="136"/>
      <c r="H2397" s="138"/>
      <c r="I2397" s="138"/>
      <c r="J2397" s="138"/>
      <c r="K2397" s="138"/>
      <c r="L2397" s="138"/>
    </row>
    <row r="2398" spans="1:12" outlineLevel="1" x14ac:dyDescent="0.2">
      <c r="A2398" s="132"/>
      <c r="B2398" s="133"/>
      <c r="C2398" s="139" t="s">
        <v>1668</v>
      </c>
      <c r="D2398" s="140"/>
      <c r="E2398" s="141">
        <v>207.67</v>
      </c>
      <c r="F2398" s="136"/>
      <c r="G2398" s="136"/>
      <c r="H2398" s="138"/>
      <c r="I2398" s="138"/>
      <c r="J2398" s="138"/>
      <c r="K2398" s="138"/>
      <c r="L2398" s="138"/>
    </row>
    <row r="2399" spans="1:12" outlineLevel="1" x14ac:dyDescent="0.2">
      <c r="A2399" s="132"/>
      <c r="B2399" s="133"/>
      <c r="C2399" s="139" t="s">
        <v>1669</v>
      </c>
      <c r="D2399" s="140"/>
      <c r="E2399" s="141">
        <v>206.03</v>
      </c>
      <c r="F2399" s="136"/>
      <c r="G2399" s="136"/>
      <c r="H2399" s="138"/>
      <c r="I2399" s="138"/>
      <c r="J2399" s="138"/>
      <c r="K2399" s="138"/>
      <c r="L2399" s="138"/>
    </row>
    <row r="2400" spans="1:12" outlineLevel="1" x14ac:dyDescent="0.2">
      <c r="A2400" s="132">
        <v>266</v>
      </c>
      <c r="B2400" s="133" t="s">
        <v>1672</v>
      </c>
      <c r="C2400" s="134" t="s">
        <v>1673</v>
      </c>
      <c r="D2400" s="135" t="s">
        <v>261</v>
      </c>
      <c r="E2400" s="136">
        <v>413.7</v>
      </c>
      <c r="F2400" s="1202"/>
      <c r="G2400" s="136">
        <f>ROUND(E2400*F2400,2)</f>
        <v>0</v>
      </c>
      <c r="H2400" s="138"/>
      <c r="I2400" s="138"/>
      <c r="J2400" s="138"/>
      <c r="K2400" s="138"/>
      <c r="L2400" s="138"/>
    </row>
    <row r="2401" spans="1:12" outlineLevel="1" x14ac:dyDescent="0.2">
      <c r="A2401" s="132"/>
      <c r="B2401" s="133"/>
      <c r="C2401" s="139" t="s">
        <v>184</v>
      </c>
      <c r="D2401" s="140"/>
      <c r="E2401" s="141"/>
      <c r="F2401" s="136"/>
      <c r="G2401" s="136"/>
      <c r="H2401" s="138"/>
      <c r="I2401" s="138"/>
      <c r="J2401" s="138"/>
      <c r="K2401" s="138"/>
      <c r="L2401" s="138"/>
    </row>
    <row r="2402" spans="1:12" outlineLevel="1" x14ac:dyDescent="0.2">
      <c r="A2402" s="132"/>
      <c r="B2402" s="133"/>
      <c r="C2402" s="139" t="s">
        <v>1494</v>
      </c>
      <c r="D2402" s="140"/>
      <c r="E2402" s="141"/>
      <c r="F2402" s="136"/>
      <c r="G2402" s="136"/>
      <c r="H2402" s="138"/>
      <c r="I2402" s="138"/>
      <c r="J2402" s="138"/>
      <c r="K2402" s="138"/>
      <c r="L2402" s="138"/>
    </row>
    <row r="2403" spans="1:12" outlineLevel="1" x14ac:dyDescent="0.2">
      <c r="A2403" s="132"/>
      <c r="B2403" s="133"/>
      <c r="C2403" s="139" t="s">
        <v>1668</v>
      </c>
      <c r="D2403" s="140"/>
      <c r="E2403" s="141">
        <v>207.67</v>
      </c>
      <c r="F2403" s="136"/>
      <c r="G2403" s="136"/>
      <c r="H2403" s="138"/>
      <c r="I2403" s="138"/>
      <c r="J2403" s="138"/>
      <c r="K2403" s="138"/>
      <c r="L2403" s="138"/>
    </row>
    <row r="2404" spans="1:12" outlineLevel="1" x14ac:dyDescent="0.2">
      <c r="A2404" s="132"/>
      <c r="B2404" s="133"/>
      <c r="C2404" s="139" t="s">
        <v>1669</v>
      </c>
      <c r="D2404" s="140"/>
      <c r="E2404" s="141">
        <v>206.03</v>
      </c>
      <c r="F2404" s="136"/>
      <c r="G2404" s="136"/>
      <c r="H2404" s="138"/>
      <c r="I2404" s="138"/>
      <c r="J2404" s="138"/>
      <c r="K2404" s="138"/>
      <c r="L2404" s="138"/>
    </row>
    <row r="2405" spans="1:12" outlineLevel="1" x14ac:dyDescent="0.2">
      <c r="A2405" s="132">
        <v>267</v>
      </c>
      <c r="B2405" s="133" t="s">
        <v>1674</v>
      </c>
      <c r="C2405" s="134" t="s">
        <v>1675</v>
      </c>
      <c r="D2405" s="135" t="s">
        <v>261</v>
      </c>
      <c r="E2405" s="136">
        <v>445.88</v>
      </c>
      <c r="F2405" s="1202"/>
      <c r="G2405" s="136">
        <f>ROUND(E2405*F2405,2)</f>
        <v>0</v>
      </c>
      <c r="H2405" s="138"/>
      <c r="I2405" s="138"/>
      <c r="J2405" s="138"/>
      <c r="K2405" s="138"/>
      <c r="L2405" s="138"/>
    </row>
    <row r="2406" spans="1:12" outlineLevel="1" x14ac:dyDescent="0.2">
      <c r="A2406" s="132"/>
      <c r="B2406" s="133"/>
      <c r="C2406" s="139" t="s">
        <v>184</v>
      </c>
      <c r="D2406" s="140"/>
      <c r="E2406" s="141"/>
      <c r="F2406" s="136"/>
      <c r="G2406" s="136"/>
      <c r="H2406" s="138"/>
      <c r="I2406" s="138"/>
      <c r="J2406" s="138"/>
      <c r="K2406" s="138"/>
      <c r="L2406" s="138"/>
    </row>
    <row r="2407" spans="1:12" outlineLevel="1" x14ac:dyDescent="0.2">
      <c r="A2407" s="132"/>
      <c r="B2407" s="133"/>
      <c r="C2407" s="139" t="s">
        <v>1494</v>
      </c>
      <c r="D2407" s="140"/>
      <c r="E2407" s="141"/>
      <c r="F2407" s="136"/>
      <c r="G2407" s="136"/>
      <c r="H2407" s="138"/>
      <c r="I2407" s="138"/>
      <c r="J2407" s="138"/>
      <c r="K2407" s="138"/>
      <c r="L2407" s="138"/>
    </row>
    <row r="2408" spans="1:12" outlineLevel="1" x14ac:dyDescent="0.2">
      <c r="A2408" s="132"/>
      <c r="B2408" s="133"/>
      <c r="C2408" s="139" t="s">
        <v>1668</v>
      </c>
      <c r="D2408" s="140"/>
      <c r="E2408" s="141">
        <v>207.67</v>
      </c>
      <c r="F2408" s="136"/>
      <c r="G2408" s="136"/>
      <c r="H2408" s="138"/>
      <c r="I2408" s="138"/>
      <c r="J2408" s="138"/>
      <c r="K2408" s="138"/>
      <c r="L2408" s="138"/>
    </row>
    <row r="2409" spans="1:12" outlineLevel="1" x14ac:dyDescent="0.2">
      <c r="A2409" s="132"/>
      <c r="B2409" s="133"/>
      <c r="C2409" s="139" t="s">
        <v>1669</v>
      </c>
      <c r="D2409" s="140"/>
      <c r="E2409" s="141">
        <v>206.03</v>
      </c>
      <c r="F2409" s="136"/>
      <c r="G2409" s="136"/>
      <c r="H2409" s="138"/>
      <c r="I2409" s="138"/>
      <c r="J2409" s="138"/>
      <c r="K2409" s="138"/>
      <c r="L2409" s="138"/>
    </row>
    <row r="2410" spans="1:12" outlineLevel="1" x14ac:dyDescent="0.2">
      <c r="A2410" s="132"/>
      <c r="B2410" s="133"/>
      <c r="C2410" s="139" t="s">
        <v>1676</v>
      </c>
      <c r="D2410" s="140"/>
      <c r="E2410" s="141">
        <v>32.18</v>
      </c>
      <c r="F2410" s="136"/>
      <c r="G2410" s="136"/>
      <c r="H2410" s="138"/>
      <c r="I2410" s="138"/>
      <c r="J2410" s="138"/>
      <c r="K2410" s="138"/>
      <c r="L2410" s="138"/>
    </row>
    <row r="2411" spans="1:12" outlineLevel="1" x14ac:dyDescent="0.2">
      <c r="A2411" s="132">
        <v>268</v>
      </c>
      <c r="B2411" s="133" t="s">
        <v>1677</v>
      </c>
      <c r="C2411" s="134" t="s">
        <v>1678</v>
      </c>
      <c r="D2411" s="135" t="s">
        <v>261</v>
      </c>
      <c r="E2411" s="136">
        <v>1296.615</v>
      </c>
      <c r="F2411" s="1202"/>
      <c r="G2411" s="136">
        <f>ROUND(E2411*F2411,2)</f>
        <v>0</v>
      </c>
      <c r="H2411" s="138"/>
      <c r="I2411" s="138"/>
      <c r="J2411" s="138"/>
      <c r="K2411" s="138"/>
      <c r="L2411" s="138"/>
    </row>
    <row r="2412" spans="1:12" outlineLevel="1" x14ac:dyDescent="0.2">
      <c r="A2412" s="132"/>
      <c r="B2412" s="133"/>
      <c r="C2412" s="139" t="s">
        <v>184</v>
      </c>
      <c r="D2412" s="140"/>
      <c r="E2412" s="141"/>
      <c r="F2412" s="136"/>
      <c r="G2412" s="136"/>
      <c r="H2412" s="138"/>
      <c r="I2412" s="138"/>
      <c r="J2412" s="138"/>
      <c r="K2412" s="138"/>
      <c r="L2412" s="138"/>
    </row>
    <row r="2413" spans="1:12" outlineLevel="1" x14ac:dyDescent="0.2">
      <c r="A2413" s="132"/>
      <c r="B2413" s="133"/>
      <c r="C2413" s="139" t="s">
        <v>187</v>
      </c>
      <c r="D2413" s="140"/>
      <c r="E2413" s="141"/>
      <c r="F2413" s="136"/>
      <c r="G2413" s="136"/>
      <c r="H2413" s="138"/>
      <c r="I2413" s="138"/>
      <c r="J2413" s="138"/>
      <c r="K2413" s="138"/>
      <c r="L2413" s="138"/>
    </row>
    <row r="2414" spans="1:12" outlineLevel="1" x14ac:dyDescent="0.2">
      <c r="A2414" s="132"/>
      <c r="B2414" s="133"/>
      <c r="C2414" s="139" t="s">
        <v>188</v>
      </c>
      <c r="D2414" s="140"/>
      <c r="E2414" s="141"/>
      <c r="F2414" s="136"/>
      <c r="G2414" s="136"/>
      <c r="H2414" s="138"/>
      <c r="I2414" s="138"/>
      <c r="J2414" s="138"/>
      <c r="K2414" s="138"/>
      <c r="L2414" s="138"/>
    </row>
    <row r="2415" spans="1:12" outlineLevel="1" x14ac:dyDescent="0.2">
      <c r="A2415" s="132"/>
      <c r="B2415" s="133"/>
      <c r="C2415" s="139" t="s">
        <v>1679</v>
      </c>
      <c r="D2415" s="140"/>
      <c r="E2415" s="141">
        <v>324.19</v>
      </c>
      <c r="F2415" s="136"/>
      <c r="G2415" s="136"/>
      <c r="H2415" s="138"/>
      <c r="I2415" s="138"/>
      <c r="J2415" s="138"/>
      <c r="K2415" s="138"/>
      <c r="L2415" s="138"/>
    </row>
    <row r="2416" spans="1:12" outlineLevel="1" x14ac:dyDescent="0.2">
      <c r="A2416" s="132"/>
      <c r="B2416" s="133"/>
      <c r="C2416" s="139" t="s">
        <v>1660</v>
      </c>
      <c r="D2416" s="140"/>
      <c r="E2416" s="141">
        <v>54.8</v>
      </c>
      <c r="F2416" s="136"/>
      <c r="G2416" s="136"/>
      <c r="H2416" s="138"/>
      <c r="I2416" s="138"/>
      <c r="J2416" s="138"/>
      <c r="K2416" s="138"/>
      <c r="L2416" s="138"/>
    </row>
    <row r="2417" spans="1:12" outlineLevel="1" x14ac:dyDescent="0.2">
      <c r="A2417" s="132"/>
      <c r="B2417" s="133"/>
      <c r="C2417" s="139" t="s">
        <v>1494</v>
      </c>
      <c r="D2417" s="140"/>
      <c r="E2417" s="141"/>
      <c r="F2417" s="136"/>
      <c r="G2417" s="136"/>
      <c r="H2417" s="138"/>
      <c r="I2417" s="138"/>
      <c r="J2417" s="138"/>
      <c r="K2417" s="138"/>
      <c r="L2417" s="138"/>
    </row>
    <row r="2418" spans="1:12" outlineLevel="1" x14ac:dyDescent="0.2">
      <c r="A2418" s="132"/>
      <c r="B2418" s="133"/>
      <c r="C2418" s="139" t="s">
        <v>1680</v>
      </c>
      <c r="D2418" s="140"/>
      <c r="E2418" s="141">
        <v>415.34</v>
      </c>
      <c r="F2418" s="136"/>
      <c r="G2418" s="136"/>
      <c r="H2418" s="138"/>
      <c r="I2418" s="138"/>
      <c r="J2418" s="138"/>
      <c r="K2418" s="138"/>
      <c r="L2418" s="138"/>
    </row>
    <row r="2419" spans="1:12" outlineLevel="1" x14ac:dyDescent="0.2">
      <c r="A2419" s="132"/>
      <c r="B2419" s="133"/>
      <c r="C2419" s="139" t="s">
        <v>1681</v>
      </c>
      <c r="D2419" s="140"/>
      <c r="E2419" s="141">
        <v>54.25</v>
      </c>
      <c r="F2419" s="136"/>
      <c r="G2419" s="136"/>
      <c r="H2419" s="138"/>
      <c r="I2419" s="138"/>
      <c r="J2419" s="138"/>
      <c r="K2419" s="138"/>
      <c r="L2419" s="138"/>
    </row>
    <row r="2420" spans="1:12" outlineLevel="1" x14ac:dyDescent="0.2">
      <c r="A2420" s="132"/>
      <c r="B2420" s="133"/>
      <c r="C2420" s="139" t="s">
        <v>1682</v>
      </c>
      <c r="D2420" s="140"/>
      <c r="E2420" s="141">
        <v>412.06</v>
      </c>
      <c r="F2420" s="136"/>
      <c r="G2420" s="136"/>
      <c r="H2420" s="138"/>
      <c r="I2420" s="138"/>
      <c r="J2420" s="138"/>
      <c r="K2420" s="138"/>
      <c r="L2420" s="138"/>
    </row>
    <row r="2421" spans="1:12" outlineLevel="1" x14ac:dyDescent="0.2">
      <c r="A2421" s="132"/>
      <c r="B2421" s="133"/>
      <c r="C2421" s="139" t="s">
        <v>1683</v>
      </c>
      <c r="D2421" s="140"/>
      <c r="E2421" s="141">
        <v>35.975000000000001</v>
      </c>
      <c r="F2421" s="136"/>
      <c r="G2421" s="136"/>
      <c r="H2421" s="138"/>
      <c r="I2421" s="138"/>
      <c r="J2421" s="138"/>
      <c r="K2421" s="138"/>
      <c r="L2421" s="138"/>
    </row>
    <row r="2422" spans="1:12" outlineLevel="1" x14ac:dyDescent="0.2">
      <c r="A2422" s="132">
        <v>269</v>
      </c>
      <c r="B2422" s="133" t="s">
        <v>1684</v>
      </c>
      <c r="C2422" s="134" t="s">
        <v>1685</v>
      </c>
      <c r="D2422" s="135" t="s">
        <v>261</v>
      </c>
      <c r="E2422" s="136">
        <v>334.64</v>
      </c>
      <c r="F2422" s="1202"/>
      <c r="G2422" s="136">
        <f>ROUND(E2422*F2422,2)</f>
        <v>0</v>
      </c>
      <c r="H2422" s="138"/>
      <c r="I2422" s="138"/>
      <c r="J2422" s="138"/>
      <c r="K2422" s="138"/>
      <c r="L2422" s="138"/>
    </row>
    <row r="2423" spans="1:12" outlineLevel="1" x14ac:dyDescent="0.2">
      <c r="A2423" s="132"/>
      <c r="B2423" s="133"/>
      <c r="C2423" s="139" t="s">
        <v>184</v>
      </c>
      <c r="D2423" s="140"/>
      <c r="E2423" s="141"/>
      <c r="F2423" s="136"/>
      <c r="G2423" s="136"/>
      <c r="H2423" s="138"/>
      <c r="I2423" s="138"/>
      <c r="J2423" s="138"/>
      <c r="K2423" s="138"/>
      <c r="L2423" s="138"/>
    </row>
    <row r="2424" spans="1:12" outlineLevel="1" x14ac:dyDescent="0.2">
      <c r="A2424" s="132"/>
      <c r="B2424" s="133"/>
      <c r="C2424" s="139" t="s">
        <v>187</v>
      </c>
      <c r="D2424" s="140"/>
      <c r="E2424" s="141"/>
      <c r="F2424" s="136"/>
      <c r="G2424" s="136"/>
      <c r="H2424" s="138"/>
      <c r="I2424" s="138"/>
      <c r="J2424" s="138"/>
      <c r="K2424" s="138"/>
      <c r="L2424" s="138"/>
    </row>
    <row r="2425" spans="1:12" outlineLevel="1" x14ac:dyDescent="0.2">
      <c r="A2425" s="132"/>
      <c r="B2425" s="133"/>
      <c r="C2425" s="139" t="s">
        <v>1664</v>
      </c>
      <c r="D2425" s="140"/>
      <c r="E2425" s="141">
        <v>126.27</v>
      </c>
      <c r="F2425" s="136"/>
      <c r="G2425" s="136"/>
      <c r="H2425" s="138"/>
      <c r="I2425" s="138"/>
      <c r="J2425" s="138"/>
      <c r="K2425" s="138"/>
      <c r="L2425" s="138"/>
    </row>
    <row r="2426" spans="1:12" outlineLevel="1" x14ac:dyDescent="0.2">
      <c r="A2426" s="132"/>
      <c r="B2426" s="133"/>
      <c r="C2426" s="139" t="s">
        <v>1665</v>
      </c>
      <c r="D2426" s="140"/>
      <c r="E2426" s="141">
        <v>32.9</v>
      </c>
      <c r="F2426" s="136"/>
      <c r="G2426" s="136"/>
      <c r="H2426" s="138"/>
      <c r="I2426" s="138"/>
      <c r="J2426" s="138"/>
      <c r="K2426" s="138"/>
      <c r="L2426" s="138"/>
    </row>
    <row r="2427" spans="1:12" outlineLevel="1" x14ac:dyDescent="0.2">
      <c r="A2427" s="132"/>
      <c r="B2427" s="133"/>
      <c r="C2427" s="139" t="s">
        <v>1494</v>
      </c>
      <c r="D2427" s="140"/>
      <c r="E2427" s="141"/>
      <c r="F2427" s="136"/>
      <c r="G2427" s="136"/>
      <c r="H2427" s="138"/>
      <c r="I2427" s="138"/>
      <c r="J2427" s="138"/>
      <c r="K2427" s="138"/>
      <c r="L2427" s="138"/>
    </row>
    <row r="2428" spans="1:12" outlineLevel="1" x14ac:dyDescent="0.2">
      <c r="A2428" s="132"/>
      <c r="B2428" s="133"/>
      <c r="C2428" s="139" t="s">
        <v>1686</v>
      </c>
      <c r="D2428" s="140"/>
      <c r="E2428" s="141">
        <v>94.98</v>
      </c>
      <c r="F2428" s="136"/>
      <c r="G2428" s="136"/>
      <c r="H2428" s="138"/>
      <c r="I2428" s="138"/>
      <c r="J2428" s="138"/>
      <c r="K2428" s="138"/>
      <c r="L2428" s="138"/>
    </row>
    <row r="2429" spans="1:12" outlineLevel="1" x14ac:dyDescent="0.2">
      <c r="A2429" s="132"/>
      <c r="B2429" s="133"/>
      <c r="C2429" s="139" t="s">
        <v>1687</v>
      </c>
      <c r="D2429" s="140"/>
      <c r="E2429" s="141">
        <v>22.11</v>
      </c>
      <c r="F2429" s="136"/>
      <c r="G2429" s="136"/>
      <c r="H2429" s="138"/>
      <c r="I2429" s="138"/>
      <c r="J2429" s="138"/>
      <c r="K2429" s="138"/>
      <c r="L2429" s="138"/>
    </row>
    <row r="2430" spans="1:12" outlineLevel="1" x14ac:dyDescent="0.2">
      <c r="A2430" s="132"/>
      <c r="B2430" s="133"/>
      <c r="C2430" s="139" t="s">
        <v>1676</v>
      </c>
      <c r="D2430" s="140"/>
      <c r="E2430" s="141">
        <v>32.18</v>
      </c>
      <c r="F2430" s="136"/>
      <c r="G2430" s="136"/>
      <c r="H2430" s="138"/>
      <c r="I2430" s="138"/>
      <c r="J2430" s="138"/>
      <c r="K2430" s="138"/>
      <c r="L2430" s="138"/>
    </row>
    <row r="2431" spans="1:12" outlineLevel="1" x14ac:dyDescent="0.2">
      <c r="A2431" s="132"/>
      <c r="B2431" s="133"/>
      <c r="C2431" s="139" t="s">
        <v>1688</v>
      </c>
      <c r="D2431" s="140"/>
      <c r="E2431" s="141">
        <v>26.2</v>
      </c>
      <c r="F2431" s="136"/>
      <c r="G2431" s="136"/>
      <c r="H2431" s="138"/>
      <c r="I2431" s="138"/>
      <c r="J2431" s="138"/>
      <c r="K2431" s="138"/>
      <c r="L2431" s="138"/>
    </row>
    <row r="2432" spans="1:12" outlineLevel="1" x14ac:dyDescent="0.2">
      <c r="A2432" s="132">
        <v>270</v>
      </c>
      <c r="B2432" s="133" t="s">
        <v>1689</v>
      </c>
      <c r="C2432" s="134" t="s">
        <v>1690</v>
      </c>
      <c r="D2432" s="135" t="s">
        <v>261</v>
      </c>
      <c r="E2432" s="136">
        <v>431.25</v>
      </c>
      <c r="F2432" s="1202"/>
      <c r="G2432" s="136">
        <f>ROUND(E2432*F2432,2)</f>
        <v>0</v>
      </c>
      <c r="H2432" s="138"/>
      <c r="I2432" s="138"/>
      <c r="J2432" s="138"/>
      <c r="K2432" s="138"/>
      <c r="L2432" s="138"/>
    </row>
    <row r="2433" spans="1:12" outlineLevel="1" x14ac:dyDescent="0.2">
      <c r="A2433" s="132"/>
      <c r="B2433" s="133"/>
      <c r="C2433" s="139" t="s">
        <v>184</v>
      </c>
      <c r="D2433" s="140"/>
      <c r="E2433" s="141"/>
      <c r="F2433" s="136"/>
      <c r="G2433" s="136"/>
      <c r="H2433" s="138"/>
      <c r="I2433" s="138"/>
      <c r="J2433" s="138"/>
      <c r="K2433" s="138"/>
      <c r="L2433" s="138"/>
    </row>
    <row r="2434" spans="1:12" outlineLevel="1" x14ac:dyDescent="0.2">
      <c r="A2434" s="132"/>
      <c r="B2434" s="133"/>
      <c r="C2434" s="139" t="s">
        <v>1494</v>
      </c>
      <c r="D2434" s="140"/>
      <c r="E2434" s="141"/>
      <c r="F2434" s="136"/>
      <c r="G2434" s="136"/>
      <c r="H2434" s="138"/>
      <c r="I2434" s="138"/>
      <c r="J2434" s="138"/>
      <c r="K2434" s="138"/>
      <c r="L2434" s="138"/>
    </row>
    <row r="2435" spans="1:12" outlineLevel="1" x14ac:dyDescent="0.2">
      <c r="A2435" s="132"/>
      <c r="B2435" s="133"/>
      <c r="C2435" s="139" t="s">
        <v>1668</v>
      </c>
      <c r="D2435" s="140"/>
      <c r="E2435" s="141">
        <v>207.67</v>
      </c>
      <c r="F2435" s="136"/>
      <c r="G2435" s="136"/>
      <c r="H2435" s="138"/>
      <c r="I2435" s="138"/>
      <c r="J2435" s="138"/>
      <c r="K2435" s="138"/>
      <c r="L2435" s="138"/>
    </row>
    <row r="2436" spans="1:12" outlineLevel="1" x14ac:dyDescent="0.2">
      <c r="A2436" s="132"/>
      <c r="B2436" s="133"/>
      <c r="C2436" s="139" t="s">
        <v>1669</v>
      </c>
      <c r="D2436" s="140"/>
      <c r="E2436" s="141">
        <v>206.03</v>
      </c>
      <c r="F2436" s="136"/>
      <c r="G2436" s="136"/>
      <c r="H2436" s="138"/>
      <c r="I2436" s="138"/>
      <c r="J2436" s="138"/>
      <c r="K2436" s="138"/>
      <c r="L2436" s="138"/>
    </row>
    <row r="2437" spans="1:12" outlineLevel="1" x14ac:dyDescent="0.2">
      <c r="A2437" s="132"/>
      <c r="B2437" s="133"/>
      <c r="C2437" s="139" t="s">
        <v>1691</v>
      </c>
      <c r="D2437" s="140"/>
      <c r="E2437" s="141">
        <v>17.55</v>
      </c>
      <c r="F2437" s="136"/>
      <c r="G2437" s="136"/>
      <c r="H2437" s="138"/>
      <c r="I2437" s="138"/>
      <c r="J2437" s="138"/>
      <c r="K2437" s="138"/>
      <c r="L2437" s="138"/>
    </row>
    <row r="2438" spans="1:12" outlineLevel="1" x14ac:dyDescent="0.2">
      <c r="A2438" s="132">
        <v>271</v>
      </c>
      <c r="B2438" s="133" t="s">
        <v>1692</v>
      </c>
      <c r="C2438" s="134" t="s">
        <v>1693</v>
      </c>
      <c r="D2438" s="135" t="s">
        <v>261</v>
      </c>
      <c r="E2438" s="136">
        <v>35.6</v>
      </c>
      <c r="F2438" s="1202"/>
      <c r="G2438" s="136">
        <f>ROUND(E2438*F2438,2)</f>
        <v>0</v>
      </c>
      <c r="H2438" s="138"/>
      <c r="I2438" s="138"/>
      <c r="J2438" s="138"/>
      <c r="K2438" s="138"/>
      <c r="L2438" s="138"/>
    </row>
    <row r="2439" spans="1:12" outlineLevel="1" x14ac:dyDescent="0.2">
      <c r="A2439" s="132"/>
      <c r="B2439" s="133"/>
      <c r="C2439" s="139" t="s">
        <v>1406</v>
      </c>
      <c r="D2439" s="140"/>
      <c r="E2439" s="141"/>
      <c r="F2439" s="136"/>
      <c r="G2439" s="136"/>
      <c r="H2439" s="138"/>
      <c r="I2439" s="138"/>
      <c r="J2439" s="138"/>
      <c r="K2439" s="138"/>
      <c r="L2439" s="138"/>
    </row>
    <row r="2440" spans="1:12" outlineLevel="1" x14ac:dyDescent="0.2">
      <c r="A2440" s="132"/>
      <c r="B2440" s="133"/>
      <c r="C2440" s="139" t="s">
        <v>1463</v>
      </c>
      <c r="D2440" s="140"/>
      <c r="E2440" s="141"/>
      <c r="F2440" s="136"/>
      <c r="G2440" s="136"/>
      <c r="H2440" s="138"/>
      <c r="I2440" s="138"/>
      <c r="J2440" s="138"/>
      <c r="K2440" s="138"/>
      <c r="L2440" s="138"/>
    </row>
    <row r="2441" spans="1:12" outlineLevel="1" x14ac:dyDescent="0.2">
      <c r="A2441" s="132"/>
      <c r="B2441" s="133"/>
      <c r="C2441" s="139" t="s">
        <v>1694</v>
      </c>
      <c r="D2441" s="140"/>
      <c r="E2441" s="141">
        <v>28.1</v>
      </c>
      <c r="F2441" s="136"/>
      <c r="G2441" s="136"/>
      <c r="H2441" s="138"/>
      <c r="I2441" s="138"/>
      <c r="J2441" s="138"/>
      <c r="K2441" s="138"/>
      <c r="L2441" s="138"/>
    </row>
    <row r="2442" spans="1:12" outlineLevel="1" x14ac:dyDescent="0.2">
      <c r="A2442" s="132"/>
      <c r="B2442" s="133"/>
      <c r="C2442" s="139" t="s">
        <v>1695</v>
      </c>
      <c r="D2442" s="140"/>
      <c r="E2442" s="141">
        <v>7.5</v>
      </c>
      <c r="F2442" s="136"/>
      <c r="G2442" s="136"/>
      <c r="H2442" s="138"/>
      <c r="I2442" s="138"/>
      <c r="J2442" s="138"/>
      <c r="K2442" s="138"/>
      <c r="L2442" s="138"/>
    </row>
    <row r="2443" spans="1:12" outlineLevel="1" x14ac:dyDescent="0.2">
      <c r="A2443" s="132">
        <v>272</v>
      </c>
      <c r="B2443" s="133" t="s">
        <v>1696</v>
      </c>
      <c r="C2443" s="134" t="s">
        <v>1697</v>
      </c>
      <c r="D2443" s="135" t="s">
        <v>261</v>
      </c>
      <c r="E2443" s="136">
        <v>43.8</v>
      </c>
      <c r="F2443" s="1202"/>
      <c r="G2443" s="136">
        <f>ROUND(E2443*F2443,2)</f>
        <v>0</v>
      </c>
      <c r="H2443" s="138"/>
      <c r="I2443" s="138"/>
      <c r="J2443" s="138"/>
      <c r="K2443" s="138"/>
      <c r="L2443" s="138"/>
    </row>
    <row r="2444" spans="1:12" outlineLevel="1" x14ac:dyDescent="0.2">
      <c r="A2444" s="132"/>
      <c r="B2444" s="133"/>
      <c r="C2444" s="139" t="s">
        <v>1406</v>
      </c>
      <c r="D2444" s="140"/>
      <c r="E2444" s="141"/>
      <c r="F2444" s="136"/>
      <c r="G2444" s="136"/>
      <c r="H2444" s="138"/>
      <c r="I2444" s="138"/>
      <c r="J2444" s="138"/>
      <c r="K2444" s="138"/>
      <c r="L2444" s="138"/>
    </row>
    <row r="2445" spans="1:12" outlineLevel="1" x14ac:dyDescent="0.2">
      <c r="A2445" s="132"/>
      <c r="B2445" s="133"/>
      <c r="C2445" s="139" t="s">
        <v>1698</v>
      </c>
      <c r="D2445" s="140"/>
      <c r="E2445" s="141">
        <v>43.8</v>
      </c>
      <c r="F2445" s="136"/>
      <c r="G2445" s="136"/>
      <c r="H2445" s="138"/>
      <c r="I2445" s="138"/>
      <c r="J2445" s="138"/>
      <c r="K2445" s="138"/>
      <c r="L2445" s="138"/>
    </row>
    <row r="2446" spans="1:12" outlineLevel="1" x14ac:dyDescent="0.2">
      <c r="A2446" s="132"/>
      <c r="B2446" s="133"/>
      <c r="C2446" s="139" t="s">
        <v>424</v>
      </c>
      <c r="D2446" s="140"/>
      <c r="E2446" s="141"/>
      <c r="F2446" s="136"/>
      <c r="G2446" s="136"/>
      <c r="H2446" s="138"/>
      <c r="I2446" s="138"/>
      <c r="J2446" s="138"/>
      <c r="K2446" s="138"/>
      <c r="L2446" s="138"/>
    </row>
    <row r="2447" spans="1:12" outlineLevel="1" x14ac:dyDescent="0.2">
      <c r="A2447" s="132">
        <v>273</v>
      </c>
      <c r="B2447" s="133" t="s">
        <v>1699</v>
      </c>
      <c r="C2447" s="134" t="s">
        <v>1700</v>
      </c>
      <c r="D2447" s="135" t="s">
        <v>374</v>
      </c>
      <c r="E2447" s="136">
        <v>8</v>
      </c>
      <c r="F2447" s="1202"/>
      <c r="G2447" s="136">
        <f>ROUND(E2447*F2447,2)</f>
        <v>0</v>
      </c>
      <c r="H2447" s="138"/>
      <c r="I2447" s="138"/>
      <c r="J2447" s="138"/>
      <c r="K2447" s="138"/>
      <c r="L2447" s="138"/>
    </row>
    <row r="2448" spans="1:12" outlineLevel="1" x14ac:dyDescent="0.2">
      <c r="A2448" s="132"/>
      <c r="B2448" s="133"/>
      <c r="C2448" s="139" t="s">
        <v>1406</v>
      </c>
      <c r="D2448" s="140"/>
      <c r="E2448" s="141"/>
      <c r="F2448" s="136"/>
      <c r="G2448" s="136"/>
      <c r="H2448" s="138"/>
      <c r="I2448" s="138"/>
      <c r="J2448" s="138"/>
      <c r="K2448" s="138"/>
      <c r="L2448" s="138"/>
    </row>
    <row r="2449" spans="1:12" outlineLevel="1" x14ac:dyDescent="0.2">
      <c r="A2449" s="132"/>
      <c r="B2449" s="133"/>
      <c r="C2449" s="139" t="s">
        <v>1701</v>
      </c>
      <c r="D2449" s="140"/>
      <c r="E2449" s="141">
        <v>3</v>
      </c>
      <c r="F2449" s="136"/>
      <c r="G2449" s="136"/>
      <c r="H2449" s="138"/>
      <c r="I2449" s="138"/>
      <c r="J2449" s="138"/>
      <c r="K2449" s="138"/>
      <c r="L2449" s="138"/>
    </row>
    <row r="2450" spans="1:12" outlineLevel="1" x14ac:dyDescent="0.2">
      <c r="A2450" s="132"/>
      <c r="B2450" s="133"/>
      <c r="C2450" s="139" t="s">
        <v>1702</v>
      </c>
      <c r="D2450" s="140"/>
      <c r="E2450" s="141">
        <v>5</v>
      </c>
      <c r="F2450" s="136"/>
      <c r="G2450" s="136"/>
      <c r="H2450" s="138"/>
      <c r="I2450" s="138"/>
      <c r="J2450" s="138"/>
      <c r="K2450" s="138"/>
      <c r="L2450" s="138"/>
    </row>
    <row r="2451" spans="1:12" outlineLevel="1" x14ac:dyDescent="0.2">
      <c r="A2451" s="132">
        <v>274</v>
      </c>
      <c r="B2451" s="133" t="s">
        <v>1703</v>
      </c>
      <c r="C2451" s="134" t="s">
        <v>1704</v>
      </c>
      <c r="D2451" s="135" t="s">
        <v>374</v>
      </c>
      <c r="E2451" s="136">
        <v>1</v>
      </c>
      <c r="F2451" s="1202"/>
      <c r="G2451" s="136">
        <f>ROUND(E2451*F2451,2)</f>
        <v>0</v>
      </c>
      <c r="H2451" s="138"/>
      <c r="I2451" s="138"/>
      <c r="J2451" s="138"/>
      <c r="K2451" s="138"/>
      <c r="L2451" s="138"/>
    </row>
    <row r="2452" spans="1:12" outlineLevel="1" x14ac:dyDescent="0.2">
      <c r="A2452" s="132"/>
      <c r="B2452" s="133"/>
      <c r="C2452" s="139" t="s">
        <v>1406</v>
      </c>
      <c r="D2452" s="140"/>
      <c r="E2452" s="141"/>
      <c r="F2452" s="136"/>
      <c r="G2452" s="136"/>
      <c r="H2452" s="138"/>
      <c r="I2452" s="138"/>
      <c r="J2452" s="138"/>
      <c r="K2452" s="138"/>
      <c r="L2452" s="138"/>
    </row>
    <row r="2453" spans="1:12" outlineLevel="1" x14ac:dyDescent="0.2">
      <c r="A2453" s="132"/>
      <c r="B2453" s="133"/>
      <c r="C2453" s="139" t="s">
        <v>563</v>
      </c>
      <c r="D2453" s="140"/>
      <c r="E2453" s="141">
        <v>1</v>
      </c>
      <c r="F2453" s="136"/>
      <c r="G2453" s="136"/>
      <c r="H2453" s="138"/>
      <c r="I2453" s="138"/>
      <c r="J2453" s="138"/>
      <c r="K2453" s="138"/>
      <c r="L2453" s="138"/>
    </row>
    <row r="2454" spans="1:12" outlineLevel="1" x14ac:dyDescent="0.2">
      <c r="A2454" s="132"/>
      <c r="B2454" s="133"/>
      <c r="C2454" s="139" t="s">
        <v>424</v>
      </c>
      <c r="D2454" s="140"/>
      <c r="E2454" s="141"/>
      <c r="F2454" s="136"/>
      <c r="G2454" s="136"/>
      <c r="H2454" s="138"/>
      <c r="I2454" s="138"/>
      <c r="J2454" s="138"/>
      <c r="K2454" s="138"/>
      <c r="L2454" s="138"/>
    </row>
    <row r="2455" spans="1:12" outlineLevel="1" x14ac:dyDescent="0.2">
      <c r="A2455" s="132">
        <v>275</v>
      </c>
      <c r="B2455" s="133" t="s">
        <v>1705</v>
      </c>
      <c r="C2455" s="134" t="s">
        <v>1706</v>
      </c>
      <c r="D2455" s="135" t="s">
        <v>1707</v>
      </c>
      <c r="E2455" s="136">
        <v>1</v>
      </c>
      <c r="F2455" s="1202"/>
      <c r="G2455" s="136">
        <f>ROUND(E2455*F2455,2)</f>
        <v>0</v>
      </c>
      <c r="H2455" s="138"/>
      <c r="I2455" s="138"/>
      <c r="J2455" s="138"/>
      <c r="K2455" s="138"/>
      <c r="L2455" s="138"/>
    </row>
    <row r="2456" spans="1:12" outlineLevel="1" x14ac:dyDescent="0.2">
      <c r="A2456" s="132"/>
      <c r="B2456" s="133"/>
      <c r="C2456" s="139" t="s">
        <v>1406</v>
      </c>
      <c r="D2456" s="140"/>
      <c r="E2456" s="141"/>
      <c r="F2456" s="136"/>
      <c r="G2456" s="136"/>
      <c r="H2456" s="138"/>
      <c r="I2456" s="138"/>
      <c r="J2456" s="138"/>
      <c r="K2456" s="138"/>
      <c r="L2456" s="138"/>
    </row>
    <row r="2457" spans="1:12" outlineLevel="1" x14ac:dyDescent="0.2">
      <c r="A2457" s="132"/>
      <c r="B2457" s="133"/>
      <c r="C2457" s="139" t="s">
        <v>1530</v>
      </c>
      <c r="D2457" s="140"/>
      <c r="E2457" s="141">
        <v>1</v>
      </c>
      <c r="F2457" s="136"/>
      <c r="G2457" s="136"/>
      <c r="H2457" s="138"/>
      <c r="I2457" s="138"/>
      <c r="J2457" s="138"/>
      <c r="K2457" s="138"/>
      <c r="L2457" s="138"/>
    </row>
    <row r="2458" spans="1:12" outlineLevel="1" x14ac:dyDescent="0.2">
      <c r="A2458" s="132"/>
      <c r="B2458" s="133"/>
      <c r="C2458" s="139" t="s">
        <v>424</v>
      </c>
      <c r="D2458" s="140"/>
      <c r="E2458" s="141"/>
      <c r="F2458" s="136"/>
      <c r="G2458" s="136"/>
      <c r="H2458" s="138"/>
      <c r="I2458" s="138"/>
      <c r="J2458" s="138"/>
      <c r="K2458" s="138"/>
      <c r="L2458" s="138"/>
    </row>
    <row r="2459" spans="1:12" outlineLevel="1" x14ac:dyDescent="0.2">
      <c r="A2459" s="132">
        <v>276</v>
      </c>
      <c r="B2459" s="133" t="s">
        <v>1708</v>
      </c>
      <c r="C2459" s="134" t="s">
        <v>1709</v>
      </c>
      <c r="D2459" s="135" t="s">
        <v>130</v>
      </c>
      <c r="E2459" s="136">
        <v>2546.14</v>
      </c>
      <c r="F2459" s="1202"/>
      <c r="G2459" s="136">
        <f>ROUND(E2459*F2459,2)</f>
        <v>0</v>
      </c>
      <c r="H2459" s="138"/>
      <c r="I2459" s="138"/>
      <c r="J2459" s="138"/>
      <c r="K2459" s="138"/>
      <c r="L2459" s="138"/>
    </row>
    <row r="2460" spans="1:12" outlineLevel="1" x14ac:dyDescent="0.2">
      <c r="A2460" s="132"/>
      <c r="B2460" s="133"/>
      <c r="C2460" s="139" t="s">
        <v>1710</v>
      </c>
      <c r="D2460" s="140"/>
      <c r="E2460" s="141">
        <v>2546.14</v>
      </c>
      <c r="F2460" s="136"/>
      <c r="G2460" s="136"/>
      <c r="H2460" s="138"/>
      <c r="I2460" s="138"/>
      <c r="J2460" s="138"/>
      <c r="K2460" s="138"/>
      <c r="L2460" s="138"/>
    </row>
    <row r="2461" spans="1:12" outlineLevel="1" x14ac:dyDescent="0.2">
      <c r="A2461" s="132">
        <v>277</v>
      </c>
      <c r="B2461" s="133" t="s">
        <v>1711</v>
      </c>
      <c r="C2461" s="134" t="s">
        <v>1712</v>
      </c>
      <c r="D2461" s="135" t="s">
        <v>130</v>
      </c>
      <c r="E2461" s="136">
        <v>22915.26</v>
      </c>
      <c r="F2461" s="1202"/>
      <c r="G2461" s="136">
        <f>ROUND(E2461*F2461,2)</f>
        <v>0</v>
      </c>
      <c r="H2461" s="138"/>
      <c r="I2461" s="138"/>
      <c r="J2461" s="138"/>
      <c r="K2461" s="138"/>
      <c r="L2461" s="138"/>
    </row>
    <row r="2462" spans="1:12" outlineLevel="1" x14ac:dyDescent="0.2">
      <c r="A2462" s="132"/>
      <c r="B2462" s="133"/>
      <c r="C2462" s="139" t="s">
        <v>1713</v>
      </c>
      <c r="D2462" s="140"/>
      <c r="E2462" s="141">
        <v>22915.26</v>
      </c>
      <c r="F2462" s="136"/>
      <c r="G2462" s="136"/>
      <c r="H2462" s="138"/>
      <c r="I2462" s="138"/>
      <c r="J2462" s="138"/>
      <c r="K2462" s="138"/>
      <c r="L2462" s="138"/>
    </row>
    <row r="2463" spans="1:12" outlineLevel="1" x14ac:dyDescent="0.2">
      <c r="A2463" s="132">
        <v>278</v>
      </c>
      <c r="B2463" s="133" t="s">
        <v>1714</v>
      </c>
      <c r="C2463" s="134" t="s">
        <v>1715</v>
      </c>
      <c r="D2463" s="135" t="s">
        <v>130</v>
      </c>
      <c r="E2463" s="136">
        <v>2546.14</v>
      </c>
      <c r="F2463" s="1202"/>
      <c r="G2463" s="136">
        <f>ROUND(E2463*F2463,2)</f>
        <v>0</v>
      </c>
      <c r="H2463" s="138"/>
      <c r="I2463" s="138"/>
      <c r="J2463" s="138"/>
      <c r="K2463" s="138"/>
      <c r="L2463" s="138"/>
    </row>
    <row r="2464" spans="1:12" outlineLevel="1" x14ac:dyDescent="0.2">
      <c r="A2464" s="132"/>
      <c r="B2464" s="133"/>
      <c r="C2464" s="139" t="s">
        <v>1710</v>
      </c>
      <c r="D2464" s="140"/>
      <c r="E2464" s="141">
        <v>2546.14</v>
      </c>
      <c r="F2464" s="136"/>
      <c r="G2464" s="136"/>
      <c r="H2464" s="138"/>
      <c r="I2464" s="138"/>
      <c r="J2464" s="138"/>
      <c r="K2464" s="138"/>
      <c r="L2464" s="138"/>
    </row>
    <row r="2465" spans="1:12" outlineLevel="1" x14ac:dyDescent="0.2">
      <c r="A2465" s="132">
        <v>279</v>
      </c>
      <c r="B2465" s="133" t="s">
        <v>1716</v>
      </c>
      <c r="C2465" s="134" t="s">
        <v>1717</v>
      </c>
      <c r="D2465" s="135" t="s">
        <v>130</v>
      </c>
      <c r="E2465" s="136">
        <v>2546.14</v>
      </c>
      <c r="F2465" s="1202"/>
      <c r="G2465" s="136">
        <f>ROUND(E2465*F2465,2)</f>
        <v>0</v>
      </c>
      <c r="H2465" s="138"/>
      <c r="I2465" s="138"/>
      <c r="J2465" s="138"/>
      <c r="K2465" s="138"/>
      <c r="L2465" s="138"/>
    </row>
    <row r="2466" spans="1:12" outlineLevel="1" x14ac:dyDescent="0.2">
      <c r="A2466" s="132"/>
      <c r="B2466" s="133"/>
      <c r="C2466" s="139" t="s">
        <v>1710</v>
      </c>
      <c r="D2466" s="140"/>
      <c r="E2466" s="141">
        <v>2546.14</v>
      </c>
      <c r="F2466" s="136"/>
      <c r="G2466" s="136"/>
      <c r="H2466" s="138"/>
      <c r="I2466" s="138"/>
      <c r="J2466" s="138"/>
      <c r="K2466" s="138"/>
      <c r="L2466" s="138"/>
    </row>
    <row r="2467" spans="1:12" outlineLevel="1" x14ac:dyDescent="0.2">
      <c r="A2467" s="132">
        <v>280</v>
      </c>
      <c r="B2467" s="133" t="s">
        <v>1718</v>
      </c>
      <c r="C2467" s="134" t="s">
        <v>1719</v>
      </c>
      <c r="D2467" s="135" t="s">
        <v>130</v>
      </c>
      <c r="E2467" s="136">
        <v>2546.14</v>
      </c>
      <c r="F2467" s="1202"/>
      <c r="G2467" s="136">
        <f>ROUND(E2467*F2467,2)</f>
        <v>0</v>
      </c>
      <c r="H2467" s="138"/>
      <c r="I2467" s="138"/>
      <c r="J2467" s="138"/>
      <c r="K2467" s="138"/>
      <c r="L2467" s="138"/>
    </row>
    <row r="2468" spans="1:12" outlineLevel="1" x14ac:dyDescent="0.2">
      <c r="A2468" s="132"/>
      <c r="B2468" s="133"/>
      <c r="C2468" s="139" t="s">
        <v>1710</v>
      </c>
      <c r="D2468" s="140"/>
      <c r="E2468" s="141">
        <v>2546.14</v>
      </c>
      <c r="F2468" s="136"/>
      <c r="G2468" s="136"/>
      <c r="H2468" s="138"/>
      <c r="I2468" s="138"/>
      <c r="J2468" s="138"/>
      <c r="K2468" s="138"/>
      <c r="L2468" s="138"/>
    </row>
    <row r="2469" spans="1:12" outlineLevel="1" x14ac:dyDescent="0.2">
      <c r="A2469" s="132">
        <v>281</v>
      </c>
      <c r="B2469" s="133" t="s">
        <v>1720</v>
      </c>
      <c r="C2469" s="134" t="s">
        <v>1721</v>
      </c>
      <c r="D2469" s="135" t="s">
        <v>130</v>
      </c>
      <c r="E2469" s="136">
        <v>61107.360000000001</v>
      </c>
      <c r="F2469" s="1202"/>
      <c r="G2469" s="136">
        <f>ROUND(E2469*F2469,2)</f>
        <v>0</v>
      </c>
      <c r="H2469" s="138"/>
      <c r="I2469" s="138"/>
      <c r="J2469" s="138"/>
      <c r="K2469" s="138"/>
      <c r="L2469" s="138"/>
    </row>
    <row r="2470" spans="1:12" outlineLevel="1" x14ac:dyDescent="0.2">
      <c r="A2470" s="132"/>
      <c r="B2470" s="133"/>
      <c r="C2470" s="139" t="s">
        <v>1722</v>
      </c>
      <c r="D2470" s="140"/>
      <c r="E2470" s="141">
        <v>61107.360000000001</v>
      </c>
      <c r="F2470" s="136"/>
      <c r="G2470" s="136"/>
      <c r="H2470" s="138"/>
      <c r="I2470" s="138"/>
      <c r="J2470" s="138"/>
      <c r="K2470" s="138"/>
      <c r="L2470" s="138"/>
    </row>
    <row r="2471" spans="1:12" outlineLevel="1" x14ac:dyDescent="0.2">
      <c r="A2471" s="132">
        <v>282</v>
      </c>
      <c r="B2471" s="133" t="s">
        <v>1723</v>
      </c>
      <c r="C2471" s="134" t="s">
        <v>1724</v>
      </c>
      <c r="D2471" s="135" t="s">
        <v>130</v>
      </c>
      <c r="E2471" s="136">
        <v>5.39</v>
      </c>
      <c r="F2471" s="1202"/>
      <c r="G2471" s="136">
        <f>ROUND(E2471*F2471,2)</f>
        <v>0</v>
      </c>
      <c r="H2471" s="138"/>
      <c r="I2471" s="138"/>
      <c r="J2471" s="138"/>
      <c r="K2471" s="138"/>
      <c r="L2471" s="138"/>
    </row>
    <row r="2472" spans="1:12" outlineLevel="1" x14ac:dyDescent="0.2">
      <c r="A2472" s="132"/>
      <c r="B2472" s="133"/>
      <c r="C2472" s="139" t="s">
        <v>1725</v>
      </c>
      <c r="D2472" s="140"/>
      <c r="E2472" s="141">
        <v>5.39</v>
      </c>
      <c r="F2472" s="136"/>
      <c r="G2472" s="136"/>
      <c r="H2472" s="138"/>
      <c r="I2472" s="138"/>
      <c r="J2472" s="138"/>
      <c r="K2472" s="138"/>
      <c r="L2472" s="138"/>
    </row>
    <row r="2473" spans="1:12" outlineLevel="1" x14ac:dyDescent="0.2">
      <c r="A2473" s="132">
        <v>283</v>
      </c>
      <c r="B2473" s="133" t="s">
        <v>1726</v>
      </c>
      <c r="C2473" s="134" t="s">
        <v>1727</v>
      </c>
      <c r="D2473" s="135" t="s">
        <v>130</v>
      </c>
      <c r="E2473" s="136">
        <v>1.43</v>
      </c>
      <c r="F2473" s="1202"/>
      <c r="G2473" s="136">
        <f>ROUND(E2473*F2473,2)</f>
        <v>0</v>
      </c>
      <c r="H2473" s="138"/>
      <c r="I2473" s="138"/>
      <c r="J2473" s="138"/>
      <c r="K2473" s="138"/>
      <c r="L2473" s="138"/>
    </row>
    <row r="2474" spans="1:12" outlineLevel="1" x14ac:dyDescent="0.2">
      <c r="A2474" s="132"/>
      <c r="B2474" s="133"/>
      <c r="C2474" s="139" t="s">
        <v>1728</v>
      </c>
      <c r="D2474" s="140"/>
      <c r="E2474" s="141">
        <v>1.43</v>
      </c>
      <c r="F2474" s="136"/>
      <c r="G2474" s="136"/>
      <c r="H2474" s="138"/>
      <c r="I2474" s="138"/>
      <c r="J2474" s="138"/>
      <c r="K2474" s="138"/>
      <c r="L2474" s="138"/>
    </row>
    <row r="2475" spans="1:12" outlineLevel="1" x14ac:dyDescent="0.2">
      <c r="A2475" s="132">
        <v>284</v>
      </c>
      <c r="B2475" s="133" t="s">
        <v>1729</v>
      </c>
      <c r="C2475" s="134" t="s">
        <v>1730</v>
      </c>
      <c r="D2475" s="135" t="s">
        <v>130</v>
      </c>
      <c r="E2475" s="136">
        <v>0.35</v>
      </c>
      <c r="F2475" s="1202"/>
      <c r="G2475" s="136">
        <f>ROUND(E2475*F2475,2)</f>
        <v>0</v>
      </c>
      <c r="H2475" s="138"/>
      <c r="I2475" s="138"/>
      <c r="J2475" s="138"/>
      <c r="K2475" s="138"/>
      <c r="L2475" s="138"/>
    </row>
    <row r="2476" spans="1:12" outlineLevel="1" x14ac:dyDescent="0.2">
      <c r="A2476" s="132"/>
      <c r="B2476" s="133"/>
      <c r="C2476" s="139" t="s">
        <v>1731</v>
      </c>
      <c r="D2476" s="140"/>
      <c r="E2476" s="141">
        <v>0.35</v>
      </c>
      <c r="F2476" s="136"/>
      <c r="G2476" s="136"/>
      <c r="H2476" s="138"/>
      <c r="I2476" s="138"/>
      <c r="J2476" s="138"/>
      <c r="K2476" s="138"/>
      <c r="L2476" s="138"/>
    </row>
    <row r="2477" spans="1:12" outlineLevel="1" x14ac:dyDescent="0.2">
      <c r="A2477" s="132">
        <v>285</v>
      </c>
      <c r="B2477" s="133" t="s">
        <v>1732</v>
      </c>
      <c r="C2477" s="134" t="s">
        <v>1733</v>
      </c>
      <c r="D2477" s="135" t="s">
        <v>130</v>
      </c>
      <c r="E2477" s="136">
        <v>109.12</v>
      </c>
      <c r="F2477" s="1202"/>
      <c r="G2477" s="136">
        <f>ROUND(E2477*F2477,2)</f>
        <v>0</v>
      </c>
      <c r="H2477" s="138"/>
      <c r="I2477" s="138"/>
      <c r="J2477" s="138"/>
      <c r="K2477" s="138"/>
      <c r="L2477" s="138"/>
    </row>
    <row r="2478" spans="1:12" outlineLevel="1" x14ac:dyDescent="0.2">
      <c r="A2478" s="132"/>
      <c r="B2478" s="133"/>
      <c r="C2478" s="139" t="s">
        <v>1734</v>
      </c>
      <c r="D2478" s="140"/>
      <c r="E2478" s="141">
        <v>109.12</v>
      </c>
      <c r="F2478" s="136"/>
      <c r="G2478" s="136"/>
      <c r="H2478" s="138"/>
      <c r="I2478" s="138"/>
      <c r="J2478" s="138"/>
      <c r="K2478" s="138"/>
      <c r="L2478" s="138"/>
    </row>
    <row r="2479" spans="1:12" outlineLevel="1" x14ac:dyDescent="0.2">
      <c r="A2479" s="132">
        <v>286</v>
      </c>
      <c r="B2479" s="133" t="s">
        <v>1735</v>
      </c>
      <c r="C2479" s="134" t="s">
        <v>1736</v>
      </c>
      <c r="D2479" s="135" t="s">
        <v>130</v>
      </c>
      <c r="E2479" s="136">
        <v>2429.85</v>
      </c>
      <c r="F2479" s="1202"/>
      <c r="G2479" s="136">
        <f>ROUND(E2479*F2479,2)</f>
        <v>0</v>
      </c>
      <c r="H2479" s="138"/>
      <c r="I2479" s="138"/>
      <c r="J2479" s="138"/>
      <c r="K2479" s="138"/>
      <c r="L2479" s="138"/>
    </row>
    <row r="2480" spans="1:12" outlineLevel="1" x14ac:dyDescent="0.2">
      <c r="A2480" s="132"/>
      <c r="B2480" s="133"/>
      <c r="C2480" s="139" t="s">
        <v>1737</v>
      </c>
      <c r="D2480" s="140"/>
      <c r="E2480" s="141">
        <v>2429.85</v>
      </c>
      <c r="F2480" s="136"/>
      <c r="G2480" s="136"/>
      <c r="H2480" s="138"/>
      <c r="I2480" s="138"/>
      <c r="J2480" s="138"/>
      <c r="K2480" s="138"/>
      <c r="L2480" s="138"/>
    </row>
    <row r="2481" spans="1:12" x14ac:dyDescent="0.2">
      <c r="A2481" s="142" t="s">
        <v>89</v>
      </c>
      <c r="B2481" s="143" t="s">
        <v>1738</v>
      </c>
      <c r="C2481" s="144" t="s">
        <v>1739</v>
      </c>
      <c r="D2481" s="145"/>
      <c r="E2481" s="146"/>
      <c r="F2481" s="146"/>
      <c r="G2481" s="146">
        <f>SUM(G2482:G2491)</f>
        <v>0</v>
      </c>
      <c r="H2481" s="138"/>
    </row>
    <row r="2482" spans="1:12" outlineLevel="1" x14ac:dyDescent="0.2">
      <c r="A2482" s="132">
        <v>287</v>
      </c>
      <c r="B2482" s="133" t="s">
        <v>1740</v>
      </c>
      <c r="C2482" s="134" t="s">
        <v>1741</v>
      </c>
      <c r="D2482" s="135" t="s">
        <v>183</v>
      </c>
      <c r="E2482" s="136">
        <v>6120.4</v>
      </c>
      <c r="F2482" s="1202"/>
      <c r="G2482" s="136">
        <f>ROUND(E2482*F2482,2)</f>
        <v>0</v>
      </c>
      <c r="H2482" s="138"/>
      <c r="I2482" s="138"/>
      <c r="J2482" s="138"/>
      <c r="K2482" s="138"/>
      <c r="L2482" s="138"/>
    </row>
    <row r="2483" spans="1:12" outlineLevel="1" x14ac:dyDescent="0.2">
      <c r="A2483" s="132"/>
      <c r="B2483" s="133"/>
      <c r="C2483" s="139" t="s">
        <v>1742</v>
      </c>
      <c r="D2483" s="140"/>
      <c r="E2483" s="141">
        <v>6120.4</v>
      </c>
      <c r="F2483" s="136"/>
      <c r="G2483" s="136"/>
      <c r="H2483" s="138"/>
      <c r="I2483" s="138"/>
      <c r="J2483" s="138"/>
      <c r="K2483" s="138"/>
      <c r="L2483" s="138"/>
    </row>
    <row r="2484" spans="1:12" outlineLevel="1" x14ac:dyDescent="0.2">
      <c r="A2484" s="132">
        <v>288</v>
      </c>
      <c r="B2484" s="133" t="s">
        <v>1743</v>
      </c>
      <c r="C2484" s="134" t="s">
        <v>1744</v>
      </c>
      <c r="D2484" s="135" t="s">
        <v>130</v>
      </c>
      <c r="E2484" s="136">
        <v>2356.35</v>
      </c>
      <c r="F2484" s="1202"/>
      <c r="G2484" s="136">
        <f>ROUND(E2484*F2484,2)</f>
        <v>0</v>
      </c>
      <c r="H2484" s="138"/>
      <c r="I2484" s="138"/>
      <c r="J2484" s="138"/>
      <c r="K2484" s="138"/>
      <c r="L2484" s="138"/>
    </row>
    <row r="2485" spans="1:12" outlineLevel="1" x14ac:dyDescent="0.2">
      <c r="A2485" s="132"/>
      <c r="B2485" s="133"/>
      <c r="C2485" s="139" t="s">
        <v>1745</v>
      </c>
      <c r="D2485" s="140"/>
      <c r="E2485" s="141">
        <v>2356.35</v>
      </c>
      <c r="F2485" s="136"/>
      <c r="G2485" s="136"/>
      <c r="H2485" s="138"/>
      <c r="I2485" s="138"/>
      <c r="J2485" s="138"/>
      <c r="K2485" s="138"/>
      <c r="L2485" s="138"/>
    </row>
    <row r="2486" spans="1:12" outlineLevel="1" x14ac:dyDescent="0.2">
      <c r="A2486" s="132">
        <v>289</v>
      </c>
      <c r="B2486" s="133" t="s">
        <v>1746</v>
      </c>
      <c r="C2486" s="134" t="s">
        <v>1747</v>
      </c>
      <c r="D2486" s="135" t="s">
        <v>130</v>
      </c>
      <c r="E2486" s="136">
        <v>44770.65</v>
      </c>
      <c r="F2486" s="1202"/>
      <c r="G2486" s="136">
        <f>ROUND(E2486*F2486,2)</f>
        <v>0</v>
      </c>
      <c r="H2486" s="138"/>
      <c r="I2486" s="138"/>
      <c r="J2486" s="138"/>
      <c r="K2486" s="138"/>
      <c r="L2486" s="138"/>
    </row>
    <row r="2487" spans="1:12" outlineLevel="1" x14ac:dyDescent="0.2">
      <c r="A2487" s="132"/>
      <c r="B2487" s="133"/>
      <c r="C2487" s="139" t="s">
        <v>1748</v>
      </c>
      <c r="D2487" s="140"/>
      <c r="E2487" s="141">
        <v>44770.65</v>
      </c>
      <c r="F2487" s="136"/>
      <c r="G2487" s="136"/>
      <c r="H2487" s="138"/>
      <c r="I2487" s="138"/>
      <c r="J2487" s="138"/>
      <c r="K2487" s="138"/>
      <c r="L2487" s="138"/>
    </row>
    <row r="2488" spans="1:12" outlineLevel="1" x14ac:dyDescent="0.2">
      <c r="A2488" s="132">
        <v>290</v>
      </c>
      <c r="B2488" s="133" t="s">
        <v>1749</v>
      </c>
      <c r="C2488" s="134" t="s">
        <v>1750</v>
      </c>
      <c r="D2488" s="135" t="s">
        <v>130</v>
      </c>
      <c r="E2488" s="136">
        <v>2356.35</v>
      </c>
      <c r="F2488" s="1202"/>
      <c r="G2488" s="136">
        <f>ROUND(E2488*F2488,2)</f>
        <v>0</v>
      </c>
      <c r="H2488" s="138"/>
      <c r="I2488" s="138"/>
      <c r="J2488" s="138"/>
      <c r="K2488" s="138"/>
      <c r="L2488" s="138"/>
    </row>
    <row r="2489" spans="1:12" outlineLevel="1" x14ac:dyDescent="0.2">
      <c r="A2489" s="132"/>
      <c r="B2489" s="133"/>
      <c r="C2489" s="139" t="s">
        <v>1745</v>
      </c>
      <c r="D2489" s="140"/>
      <c r="E2489" s="141">
        <v>2356.35</v>
      </c>
      <c r="F2489" s="136"/>
      <c r="G2489" s="136"/>
      <c r="H2489" s="138"/>
      <c r="I2489" s="138"/>
      <c r="J2489" s="138"/>
      <c r="K2489" s="138"/>
      <c r="L2489" s="138"/>
    </row>
    <row r="2490" spans="1:12" outlineLevel="1" x14ac:dyDescent="0.2">
      <c r="A2490" s="132">
        <v>291</v>
      </c>
      <c r="B2490" s="133" t="s">
        <v>1751</v>
      </c>
      <c r="C2490" s="134" t="s">
        <v>1752</v>
      </c>
      <c r="D2490" s="135" t="s">
        <v>130</v>
      </c>
      <c r="E2490" s="136">
        <v>2356.35</v>
      </c>
      <c r="F2490" s="1202"/>
      <c r="G2490" s="136">
        <f>ROUND(E2490*F2490,2)</f>
        <v>0</v>
      </c>
      <c r="H2490" s="138"/>
      <c r="I2490" s="138"/>
      <c r="J2490" s="138"/>
      <c r="K2490" s="138"/>
      <c r="L2490" s="138"/>
    </row>
    <row r="2491" spans="1:12" outlineLevel="1" x14ac:dyDescent="0.2">
      <c r="A2491" s="132"/>
      <c r="B2491" s="133"/>
      <c r="C2491" s="139" t="s">
        <v>1745</v>
      </c>
      <c r="D2491" s="140"/>
      <c r="E2491" s="141">
        <v>2356.35</v>
      </c>
      <c r="F2491" s="136"/>
      <c r="G2491" s="136"/>
      <c r="H2491" s="138"/>
      <c r="I2491" s="138"/>
      <c r="J2491" s="138"/>
      <c r="K2491" s="138"/>
      <c r="L2491" s="138"/>
    </row>
    <row r="2492" spans="1:12" x14ac:dyDescent="0.2">
      <c r="A2492" s="142" t="s">
        <v>89</v>
      </c>
      <c r="B2492" s="143" t="s">
        <v>1753</v>
      </c>
      <c r="C2492" s="144" t="s">
        <v>1754</v>
      </c>
      <c r="D2492" s="145"/>
      <c r="E2492" s="146"/>
      <c r="F2492" s="146"/>
      <c r="G2492" s="146">
        <f>SUM(G2493:G2496)</f>
        <v>0</v>
      </c>
      <c r="H2492" s="138"/>
    </row>
    <row r="2493" spans="1:12" outlineLevel="1" x14ac:dyDescent="0.2">
      <c r="A2493" s="132">
        <v>292</v>
      </c>
      <c r="B2493" s="133" t="s">
        <v>1755</v>
      </c>
      <c r="C2493" s="134" t="s">
        <v>1756</v>
      </c>
      <c r="D2493" s="135" t="s">
        <v>130</v>
      </c>
      <c r="E2493" s="136">
        <v>8248.5499999999993</v>
      </c>
      <c r="F2493" s="1202"/>
      <c r="G2493" s="136">
        <f>ROUND(E2493*F2493,2)</f>
        <v>0</v>
      </c>
      <c r="H2493" s="138"/>
      <c r="I2493" s="138"/>
      <c r="J2493" s="138"/>
      <c r="K2493" s="138"/>
      <c r="L2493" s="138"/>
    </row>
    <row r="2494" spans="1:12" outlineLevel="1" x14ac:dyDescent="0.2">
      <c r="A2494" s="132"/>
      <c r="B2494" s="133"/>
      <c r="C2494" s="139" t="s">
        <v>1757</v>
      </c>
      <c r="D2494" s="140"/>
      <c r="E2494" s="141">
        <v>8248.5499999999993</v>
      </c>
      <c r="F2494" s="136"/>
      <c r="G2494" s="136"/>
      <c r="H2494" s="138"/>
      <c r="I2494" s="138"/>
      <c r="J2494" s="138"/>
      <c r="K2494" s="138"/>
      <c r="L2494" s="138"/>
    </row>
    <row r="2495" spans="1:12" outlineLevel="1" x14ac:dyDescent="0.2">
      <c r="A2495" s="132">
        <v>293</v>
      </c>
      <c r="B2495" s="133" t="s">
        <v>1758</v>
      </c>
      <c r="C2495" s="134" t="s">
        <v>1759</v>
      </c>
      <c r="D2495" s="135" t="s">
        <v>130</v>
      </c>
      <c r="E2495" s="136">
        <v>5.0179999999999998</v>
      </c>
      <c r="F2495" s="1202"/>
      <c r="G2495" s="136">
        <f>ROUND(E2495*F2495,2)</f>
        <v>0</v>
      </c>
      <c r="H2495" s="138"/>
      <c r="I2495" s="138"/>
      <c r="J2495" s="138"/>
      <c r="K2495" s="138"/>
      <c r="L2495" s="138"/>
    </row>
    <row r="2496" spans="1:12" outlineLevel="1" x14ac:dyDescent="0.2">
      <c r="A2496" s="132"/>
      <c r="B2496" s="133"/>
      <c r="C2496" s="139" t="s">
        <v>1760</v>
      </c>
      <c r="D2496" s="140"/>
      <c r="E2496" s="141">
        <v>5.0179999999999998</v>
      </c>
      <c r="F2496" s="136"/>
      <c r="G2496" s="136"/>
      <c r="H2496" s="138"/>
      <c r="I2496" s="138"/>
      <c r="J2496" s="138"/>
      <c r="K2496" s="138"/>
      <c r="L2496" s="138"/>
    </row>
    <row r="2497" spans="1:12" x14ac:dyDescent="0.2">
      <c r="A2497" s="142" t="s">
        <v>89</v>
      </c>
      <c r="B2497" s="143" t="s">
        <v>1761</v>
      </c>
      <c r="C2497" s="144" t="s">
        <v>1762</v>
      </c>
      <c r="D2497" s="145"/>
      <c r="E2497" s="146"/>
      <c r="F2497" s="146"/>
      <c r="G2497" s="146">
        <f>SUM(G2498:G2718)</f>
        <v>0</v>
      </c>
      <c r="H2497" s="138"/>
    </row>
    <row r="2498" spans="1:12" ht="22.5" outlineLevel="1" x14ac:dyDescent="0.2">
      <c r="A2498" s="132">
        <v>294</v>
      </c>
      <c r="B2498" s="133" t="s">
        <v>1763</v>
      </c>
      <c r="C2498" s="134" t="s">
        <v>1764</v>
      </c>
      <c r="D2498" s="135" t="s">
        <v>261</v>
      </c>
      <c r="E2498" s="136">
        <v>338.00000000000006</v>
      </c>
      <c r="F2498" s="1202"/>
      <c r="G2498" s="136">
        <f>ROUND(E2498*F2498,2)</f>
        <v>0</v>
      </c>
      <c r="H2498" s="138"/>
      <c r="I2498" s="138"/>
      <c r="J2498" s="138"/>
      <c r="K2498" s="138"/>
      <c r="L2498" s="138"/>
    </row>
    <row r="2499" spans="1:12" outlineLevel="1" x14ac:dyDescent="0.2">
      <c r="A2499" s="132"/>
      <c r="B2499" s="133"/>
      <c r="C2499" s="139" t="s">
        <v>1203</v>
      </c>
      <c r="D2499" s="140"/>
      <c r="E2499" s="141"/>
      <c r="F2499" s="136"/>
      <c r="G2499" s="136"/>
      <c r="H2499" s="138"/>
      <c r="I2499" s="138"/>
      <c r="J2499" s="138"/>
      <c r="K2499" s="138"/>
      <c r="L2499" s="138"/>
    </row>
    <row r="2500" spans="1:12" outlineLevel="1" x14ac:dyDescent="0.2">
      <c r="A2500" s="132"/>
      <c r="B2500" s="133"/>
      <c r="C2500" s="139" t="s">
        <v>1165</v>
      </c>
      <c r="D2500" s="140"/>
      <c r="E2500" s="141"/>
      <c r="F2500" s="136"/>
      <c r="G2500" s="136"/>
      <c r="H2500" s="138"/>
      <c r="I2500" s="138"/>
      <c r="J2500" s="138"/>
      <c r="K2500" s="138"/>
      <c r="L2500" s="138"/>
    </row>
    <row r="2501" spans="1:12" outlineLevel="1" x14ac:dyDescent="0.2">
      <c r="A2501" s="132"/>
      <c r="B2501" s="133"/>
      <c r="C2501" s="139" t="s">
        <v>1185</v>
      </c>
      <c r="D2501" s="140"/>
      <c r="E2501" s="141">
        <v>84.9</v>
      </c>
      <c r="F2501" s="136"/>
      <c r="G2501" s="136"/>
      <c r="H2501" s="138"/>
      <c r="I2501" s="138"/>
      <c r="J2501" s="138"/>
      <c r="K2501" s="138"/>
      <c r="L2501" s="138"/>
    </row>
    <row r="2502" spans="1:12" outlineLevel="1" x14ac:dyDescent="0.2">
      <c r="A2502" s="132"/>
      <c r="B2502" s="133"/>
      <c r="C2502" s="139" t="s">
        <v>1191</v>
      </c>
      <c r="D2502" s="140"/>
      <c r="E2502" s="141">
        <v>67.7</v>
      </c>
      <c r="F2502" s="136"/>
      <c r="G2502" s="136"/>
      <c r="H2502" s="138"/>
      <c r="I2502" s="138"/>
      <c r="J2502" s="138"/>
      <c r="K2502" s="138"/>
      <c r="L2502" s="138"/>
    </row>
    <row r="2503" spans="1:12" outlineLevel="1" x14ac:dyDescent="0.2">
      <c r="A2503" s="132"/>
      <c r="B2503" s="133"/>
      <c r="C2503" s="139" t="s">
        <v>1196</v>
      </c>
      <c r="D2503" s="140"/>
      <c r="E2503" s="141">
        <v>175.2</v>
      </c>
      <c r="F2503" s="136"/>
      <c r="G2503" s="136"/>
      <c r="H2503" s="138"/>
      <c r="I2503" s="138"/>
      <c r="J2503" s="138"/>
      <c r="K2503" s="138"/>
      <c r="L2503" s="138"/>
    </row>
    <row r="2504" spans="1:12" outlineLevel="1" x14ac:dyDescent="0.2">
      <c r="A2504" s="132"/>
      <c r="B2504" s="133"/>
      <c r="C2504" s="139" t="s">
        <v>284</v>
      </c>
      <c r="D2504" s="140"/>
      <c r="E2504" s="141"/>
      <c r="F2504" s="136"/>
      <c r="G2504" s="136"/>
      <c r="H2504" s="138"/>
      <c r="I2504" s="138"/>
      <c r="J2504" s="138"/>
      <c r="K2504" s="138"/>
      <c r="L2504" s="138"/>
    </row>
    <row r="2505" spans="1:12" outlineLevel="1" x14ac:dyDescent="0.2">
      <c r="A2505" s="132"/>
      <c r="B2505" s="133"/>
      <c r="C2505" s="139" t="s">
        <v>255</v>
      </c>
      <c r="D2505" s="140"/>
      <c r="E2505" s="141"/>
      <c r="F2505" s="136"/>
      <c r="G2505" s="136"/>
      <c r="H2505" s="138"/>
      <c r="I2505" s="138"/>
      <c r="J2505" s="138"/>
      <c r="K2505" s="138"/>
      <c r="L2505" s="138"/>
    </row>
    <row r="2506" spans="1:12" outlineLevel="1" x14ac:dyDescent="0.2">
      <c r="A2506" s="132"/>
      <c r="B2506" s="133"/>
      <c r="C2506" s="139" t="s">
        <v>1765</v>
      </c>
      <c r="D2506" s="140"/>
      <c r="E2506" s="141">
        <v>10.199999999999999</v>
      </c>
      <c r="F2506" s="136"/>
      <c r="G2506" s="136"/>
      <c r="H2506" s="138"/>
      <c r="I2506" s="138"/>
      <c r="J2506" s="138"/>
      <c r="K2506" s="138"/>
      <c r="L2506" s="138"/>
    </row>
    <row r="2507" spans="1:12" ht="22.5" outlineLevel="1" x14ac:dyDescent="0.2">
      <c r="A2507" s="132">
        <v>295</v>
      </c>
      <c r="B2507" s="133" t="s">
        <v>1766</v>
      </c>
      <c r="C2507" s="134" t="s">
        <v>1767</v>
      </c>
      <c r="D2507" s="135" t="s">
        <v>261</v>
      </c>
      <c r="E2507" s="136">
        <v>1627.3999999999999</v>
      </c>
      <c r="F2507" s="1202"/>
      <c r="G2507" s="136">
        <f>ROUND(E2507*F2507,2)</f>
        <v>0</v>
      </c>
      <c r="H2507" s="138"/>
      <c r="I2507" s="138"/>
      <c r="J2507" s="138"/>
      <c r="K2507" s="138"/>
      <c r="L2507" s="138"/>
    </row>
    <row r="2508" spans="1:12" outlineLevel="1" x14ac:dyDescent="0.2">
      <c r="A2508" s="132"/>
      <c r="B2508" s="133"/>
      <c r="C2508" s="139" t="s">
        <v>1203</v>
      </c>
      <c r="D2508" s="135"/>
      <c r="E2508" s="136"/>
      <c r="F2508" s="136"/>
      <c r="G2508" s="136"/>
      <c r="H2508" s="138"/>
      <c r="I2508" s="138"/>
      <c r="J2508" s="138"/>
      <c r="K2508" s="138"/>
      <c r="L2508" s="138"/>
    </row>
    <row r="2509" spans="1:12" outlineLevel="1" x14ac:dyDescent="0.2">
      <c r="A2509" s="132"/>
      <c r="B2509" s="133"/>
      <c r="C2509" s="139" t="s">
        <v>255</v>
      </c>
      <c r="D2509" s="140"/>
      <c r="E2509" s="141"/>
      <c r="F2509" s="136"/>
      <c r="G2509" s="136"/>
      <c r="H2509" s="138"/>
      <c r="I2509" s="138"/>
      <c r="J2509" s="138"/>
      <c r="K2509" s="138"/>
      <c r="L2509" s="138"/>
    </row>
    <row r="2510" spans="1:12" outlineLevel="1" x14ac:dyDescent="0.2">
      <c r="A2510" s="132"/>
      <c r="B2510" s="133"/>
      <c r="C2510" s="139" t="s">
        <v>319</v>
      </c>
      <c r="D2510" s="140"/>
      <c r="E2510" s="141">
        <v>688.8</v>
      </c>
      <c r="F2510" s="136"/>
      <c r="G2510" s="136"/>
      <c r="H2510" s="138"/>
      <c r="I2510" s="138"/>
      <c r="J2510" s="138"/>
      <c r="K2510" s="138"/>
      <c r="L2510" s="138"/>
    </row>
    <row r="2511" spans="1:12" outlineLevel="1" x14ac:dyDescent="0.2">
      <c r="A2511" s="132"/>
      <c r="B2511" s="133"/>
      <c r="C2511" s="139" t="s">
        <v>320</v>
      </c>
      <c r="D2511" s="140"/>
      <c r="E2511" s="141">
        <v>6.5</v>
      </c>
      <c r="F2511" s="136"/>
      <c r="G2511" s="136"/>
      <c r="H2511" s="138"/>
      <c r="I2511" s="138"/>
      <c r="J2511" s="138"/>
      <c r="K2511" s="138"/>
      <c r="L2511" s="138"/>
    </row>
    <row r="2512" spans="1:12" outlineLevel="1" x14ac:dyDescent="0.2">
      <c r="A2512" s="132"/>
      <c r="B2512" s="133"/>
      <c r="C2512" s="139" t="s">
        <v>284</v>
      </c>
      <c r="D2512" s="140"/>
      <c r="E2512" s="141"/>
      <c r="F2512" s="136"/>
      <c r="G2512" s="136"/>
      <c r="H2512" s="138"/>
      <c r="I2512" s="138"/>
      <c r="J2512" s="138"/>
      <c r="K2512" s="138"/>
      <c r="L2512" s="138"/>
    </row>
    <row r="2513" spans="1:12" outlineLevel="1" x14ac:dyDescent="0.2">
      <c r="A2513" s="132"/>
      <c r="B2513" s="133"/>
      <c r="C2513" s="139" t="s">
        <v>285</v>
      </c>
      <c r="D2513" s="140"/>
      <c r="E2513" s="141"/>
      <c r="F2513" s="136"/>
      <c r="G2513" s="136"/>
      <c r="H2513" s="138"/>
      <c r="I2513" s="138"/>
      <c r="J2513" s="138"/>
      <c r="K2513" s="138"/>
      <c r="L2513" s="138"/>
    </row>
    <row r="2514" spans="1:12" outlineLevel="1" x14ac:dyDescent="0.2">
      <c r="A2514" s="132"/>
      <c r="B2514" s="133"/>
      <c r="C2514" s="139" t="s">
        <v>321</v>
      </c>
      <c r="D2514" s="140"/>
      <c r="E2514" s="141">
        <v>49.9</v>
      </c>
      <c r="F2514" s="136"/>
      <c r="G2514" s="136"/>
      <c r="H2514" s="138"/>
      <c r="I2514" s="138"/>
      <c r="J2514" s="138"/>
      <c r="K2514" s="138"/>
      <c r="L2514" s="138"/>
    </row>
    <row r="2515" spans="1:12" outlineLevel="1" x14ac:dyDescent="0.2">
      <c r="A2515" s="132"/>
      <c r="B2515" s="133"/>
      <c r="C2515" s="139" t="s">
        <v>322</v>
      </c>
      <c r="D2515" s="140"/>
      <c r="E2515" s="141">
        <v>278.7</v>
      </c>
      <c r="F2515" s="136"/>
      <c r="G2515" s="136"/>
      <c r="H2515" s="138"/>
      <c r="I2515" s="138"/>
      <c r="J2515" s="138"/>
      <c r="K2515" s="138"/>
      <c r="L2515" s="138"/>
    </row>
    <row r="2516" spans="1:12" outlineLevel="1" x14ac:dyDescent="0.2">
      <c r="A2516" s="132"/>
      <c r="B2516" s="133"/>
      <c r="C2516" s="139" t="s">
        <v>323</v>
      </c>
      <c r="D2516" s="140"/>
      <c r="E2516" s="141">
        <v>427.7</v>
      </c>
      <c r="F2516" s="136"/>
      <c r="G2516" s="136"/>
      <c r="H2516" s="138"/>
      <c r="I2516" s="138"/>
      <c r="J2516" s="138"/>
      <c r="K2516" s="138"/>
      <c r="L2516" s="138"/>
    </row>
    <row r="2517" spans="1:12" outlineLevel="1" x14ac:dyDescent="0.2">
      <c r="A2517" s="132"/>
      <c r="B2517" s="133"/>
      <c r="C2517" s="139" t="s">
        <v>324</v>
      </c>
      <c r="D2517" s="140"/>
      <c r="E2517" s="141">
        <v>76</v>
      </c>
      <c r="F2517" s="136"/>
      <c r="G2517" s="136"/>
      <c r="H2517" s="138"/>
      <c r="I2517" s="138"/>
      <c r="J2517" s="138"/>
      <c r="K2517" s="138"/>
      <c r="L2517" s="138"/>
    </row>
    <row r="2518" spans="1:12" outlineLevel="1" x14ac:dyDescent="0.2">
      <c r="A2518" s="132"/>
      <c r="B2518" s="133"/>
      <c r="C2518" s="139" t="s">
        <v>325</v>
      </c>
      <c r="D2518" s="140"/>
      <c r="E2518" s="141">
        <v>99.8</v>
      </c>
      <c r="F2518" s="136"/>
      <c r="G2518" s="136"/>
      <c r="H2518" s="138"/>
      <c r="I2518" s="138"/>
      <c r="J2518" s="138"/>
      <c r="K2518" s="138"/>
      <c r="L2518" s="138"/>
    </row>
    <row r="2519" spans="1:12" outlineLevel="1" x14ac:dyDescent="0.2">
      <c r="A2519" s="132">
        <v>296</v>
      </c>
      <c r="B2519" s="133" t="s">
        <v>1768</v>
      </c>
      <c r="C2519" s="134" t="s">
        <v>1769</v>
      </c>
      <c r="D2519" s="135" t="s">
        <v>261</v>
      </c>
      <c r="E2519" s="136">
        <v>338.00000000000006</v>
      </c>
      <c r="F2519" s="1202"/>
      <c r="G2519" s="136">
        <f>ROUND(E2519*F2519,2)</f>
        <v>0</v>
      </c>
      <c r="H2519" s="138"/>
      <c r="I2519" s="138"/>
      <c r="J2519" s="138"/>
      <c r="K2519" s="138"/>
      <c r="L2519" s="138"/>
    </row>
    <row r="2520" spans="1:12" outlineLevel="1" x14ac:dyDescent="0.2">
      <c r="A2520" s="132"/>
      <c r="B2520" s="133"/>
      <c r="C2520" s="139" t="s">
        <v>1203</v>
      </c>
      <c r="D2520" s="140"/>
      <c r="E2520" s="141"/>
      <c r="F2520" s="136"/>
      <c r="G2520" s="136"/>
      <c r="H2520" s="138"/>
      <c r="I2520" s="138"/>
      <c r="J2520" s="138"/>
      <c r="K2520" s="138"/>
      <c r="L2520" s="138"/>
    </row>
    <row r="2521" spans="1:12" outlineLevel="1" x14ac:dyDescent="0.2">
      <c r="A2521" s="132"/>
      <c r="B2521" s="133"/>
      <c r="C2521" s="139" t="s">
        <v>1165</v>
      </c>
      <c r="D2521" s="140"/>
      <c r="E2521" s="141"/>
      <c r="F2521" s="136"/>
      <c r="G2521" s="136"/>
      <c r="H2521" s="138"/>
      <c r="I2521" s="138"/>
      <c r="J2521" s="138"/>
      <c r="K2521" s="138"/>
      <c r="L2521" s="138"/>
    </row>
    <row r="2522" spans="1:12" outlineLevel="1" x14ac:dyDescent="0.2">
      <c r="A2522" s="132"/>
      <c r="B2522" s="133"/>
      <c r="C2522" s="139" t="s">
        <v>1185</v>
      </c>
      <c r="D2522" s="140"/>
      <c r="E2522" s="141">
        <v>84.9</v>
      </c>
      <c r="F2522" s="136"/>
      <c r="G2522" s="136"/>
      <c r="H2522" s="138"/>
      <c r="I2522" s="138"/>
      <c r="J2522" s="138"/>
      <c r="K2522" s="138"/>
      <c r="L2522" s="138"/>
    </row>
    <row r="2523" spans="1:12" outlineLevel="1" x14ac:dyDescent="0.2">
      <c r="A2523" s="132"/>
      <c r="B2523" s="133"/>
      <c r="C2523" s="139" t="s">
        <v>1191</v>
      </c>
      <c r="D2523" s="140"/>
      <c r="E2523" s="141">
        <v>67.7</v>
      </c>
      <c r="F2523" s="136"/>
      <c r="G2523" s="136"/>
      <c r="H2523" s="138"/>
      <c r="I2523" s="138"/>
      <c r="J2523" s="138"/>
      <c r="K2523" s="138"/>
      <c r="L2523" s="138"/>
    </row>
    <row r="2524" spans="1:12" outlineLevel="1" x14ac:dyDescent="0.2">
      <c r="A2524" s="132"/>
      <c r="B2524" s="133"/>
      <c r="C2524" s="139" t="s">
        <v>1196</v>
      </c>
      <c r="D2524" s="140"/>
      <c r="E2524" s="141">
        <v>175.2</v>
      </c>
      <c r="F2524" s="136"/>
      <c r="G2524" s="136"/>
      <c r="H2524" s="138"/>
      <c r="I2524" s="138"/>
      <c r="J2524" s="138"/>
      <c r="K2524" s="138"/>
      <c r="L2524" s="138"/>
    </row>
    <row r="2525" spans="1:12" outlineLevel="1" x14ac:dyDescent="0.2">
      <c r="A2525" s="132"/>
      <c r="B2525" s="133"/>
      <c r="C2525" s="139" t="s">
        <v>284</v>
      </c>
      <c r="D2525" s="140"/>
      <c r="E2525" s="141"/>
      <c r="F2525" s="136"/>
      <c r="G2525" s="136"/>
      <c r="H2525" s="138"/>
      <c r="I2525" s="138"/>
      <c r="J2525" s="138"/>
      <c r="K2525" s="138"/>
      <c r="L2525" s="138"/>
    </row>
    <row r="2526" spans="1:12" outlineLevel="1" x14ac:dyDescent="0.2">
      <c r="A2526" s="132"/>
      <c r="B2526" s="133"/>
      <c r="C2526" s="139" t="s">
        <v>255</v>
      </c>
      <c r="D2526" s="140"/>
      <c r="E2526" s="141"/>
      <c r="F2526" s="136"/>
      <c r="G2526" s="136"/>
      <c r="H2526" s="138"/>
      <c r="I2526" s="138"/>
      <c r="J2526" s="138"/>
      <c r="K2526" s="138"/>
      <c r="L2526" s="138"/>
    </row>
    <row r="2527" spans="1:12" outlineLevel="1" x14ac:dyDescent="0.2">
      <c r="A2527" s="132"/>
      <c r="B2527" s="133"/>
      <c r="C2527" s="139" t="s">
        <v>1765</v>
      </c>
      <c r="D2527" s="140"/>
      <c r="E2527" s="141">
        <v>10.199999999999999</v>
      </c>
      <c r="F2527" s="136"/>
      <c r="G2527" s="136"/>
      <c r="H2527" s="138"/>
      <c r="I2527" s="138"/>
      <c r="J2527" s="138"/>
      <c r="K2527" s="138"/>
      <c r="L2527" s="138"/>
    </row>
    <row r="2528" spans="1:12" outlineLevel="1" x14ac:dyDescent="0.2">
      <c r="A2528" s="132">
        <v>297</v>
      </c>
      <c r="B2528" s="133" t="s">
        <v>1770</v>
      </c>
      <c r="C2528" s="134" t="s">
        <v>1771</v>
      </c>
      <c r="D2528" s="135" t="s">
        <v>261</v>
      </c>
      <c r="E2528" s="136">
        <v>1627.3999999999999</v>
      </c>
      <c r="F2528" s="1202"/>
      <c r="G2528" s="136">
        <f>ROUND(E2528*F2528,2)</f>
        <v>0</v>
      </c>
      <c r="H2528" s="138"/>
      <c r="I2528" s="138"/>
      <c r="J2528" s="138"/>
      <c r="K2528" s="138"/>
      <c r="L2528" s="138"/>
    </row>
    <row r="2529" spans="1:12" outlineLevel="1" x14ac:dyDescent="0.2">
      <c r="A2529" s="132"/>
      <c r="B2529" s="133"/>
      <c r="C2529" s="139" t="s">
        <v>255</v>
      </c>
      <c r="D2529" s="140"/>
      <c r="E2529" s="141"/>
      <c r="F2529" s="136"/>
      <c r="G2529" s="136"/>
      <c r="H2529" s="138"/>
      <c r="I2529" s="138"/>
      <c r="J2529" s="138"/>
      <c r="K2529" s="138"/>
      <c r="L2529" s="138"/>
    </row>
    <row r="2530" spans="1:12" outlineLevel="1" x14ac:dyDescent="0.2">
      <c r="A2530" s="132"/>
      <c r="B2530" s="133"/>
      <c r="C2530" s="139" t="s">
        <v>319</v>
      </c>
      <c r="D2530" s="140"/>
      <c r="E2530" s="141">
        <v>688.8</v>
      </c>
      <c r="F2530" s="136"/>
      <c r="G2530" s="136"/>
      <c r="H2530" s="138"/>
      <c r="I2530" s="138"/>
      <c r="J2530" s="138"/>
      <c r="K2530" s="138"/>
      <c r="L2530" s="138"/>
    </row>
    <row r="2531" spans="1:12" outlineLevel="1" x14ac:dyDescent="0.2">
      <c r="A2531" s="132"/>
      <c r="B2531" s="133"/>
      <c r="C2531" s="139" t="s">
        <v>320</v>
      </c>
      <c r="D2531" s="140"/>
      <c r="E2531" s="141">
        <v>6.5</v>
      </c>
      <c r="F2531" s="136"/>
      <c r="G2531" s="136"/>
      <c r="H2531" s="138"/>
      <c r="I2531" s="138"/>
      <c r="J2531" s="138"/>
      <c r="K2531" s="138"/>
      <c r="L2531" s="138"/>
    </row>
    <row r="2532" spans="1:12" outlineLevel="1" x14ac:dyDescent="0.2">
      <c r="A2532" s="132"/>
      <c r="B2532" s="133"/>
      <c r="C2532" s="139" t="s">
        <v>284</v>
      </c>
      <c r="D2532" s="140"/>
      <c r="E2532" s="141"/>
      <c r="F2532" s="136"/>
      <c r="G2532" s="136"/>
      <c r="H2532" s="138"/>
      <c r="I2532" s="138"/>
      <c r="J2532" s="138"/>
      <c r="K2532" s="138"/>
      <c r="L2532" s="138"/>
    </row>
    <row r="2533" spans="1:12" outlineLevel="1" x14ac:dyDescent="0.2">
      <c r="A2533" s="132"/>
      <c r="B2533" s="133"/>
      <c r="C2533" s="139" t="s">
        <v>285</v>
      </c>
      <c r="D2533" s="140"/>
      <c r="E2533" s="141"/>
      <c r="F2533" s="136"/>
      <c r="G2533" s="136"/>
      <c r="H2533" s="138"/>
      <c r="I2533" s="138"/>
      <c r="J2533" s="138"/>
      <c r="K2533" s="138"/>
      <c r="L2533" s="138"/>
    </row>
    <row r="2534" spans="1:12" outlineLevel="1" x14ac:dyDescent="0.2">
      <c r="A2534" s="132"/>
      <c r="B2534" s="133"/>
      <c r="C2534" s="139" t="s">
        <v>321</v>
      </c>
      <c r="D2534" s="140"/>
      <c r="E2534" s="141">
        <v>49.9</v>
      </c>
      <c r="F2534" s="136"/>
      <c r="G2534" s="136"/>
      <c r="H2534" s="138"/>
      <c r="I2534" s="138"/>
      <c r="J2534" s="138"/>
      <c r="K2534" s="138"/>
      <c r="L2534" s="138"/>
    </row>
    <row r="2535" spans="1:12" outlineLevel="1" x14ac:dyDescent="0.2">
      <c r="A2535" s="132"/>
      <c r="B2535" s="133"/>
      <c r="C2535" s="139" t="s">
        <v>322</v>
      </c>
      <c r="D2535" s="140"/>
      <c r="E2535" s="141">
        <v>278.7</v>
      </c>
      <c r="F2535" s="136"/>
      <c r="G2535" s="136"/>
      <c r="H2535" s="138"/>
      <c r="I2535" s="138"/>
      <c r="J2535" s="138"/>
      <c r="K2535" s="138"/>
      <c r="L2535" s="138"/>
    </row>
    <row r="2536" spans="1:12" outlineLevel="1" x14ac:dyDescent="0.2">
      <c r="A2536" s="132"/>
      <c r="B2536" s="133"/>
      <c r="C2536" s="139" t="s">
        <v>323</v>
      </c>
      <c r="D2536" s="140"/>
      <c r="E2536" s="141">
        <v>427.7</v>
      </c>
      <c r="F2536" s="136"/>
      <c r="G2536" s="136"/>
      <c r="H2536" s="138"/>
      <c r="I2536" s="138"/>
      <c r="J2536" s="138"/>
      <c r="K2536" s="138"/>
      <c r="L2536" s="138"/>
    </row>
    <row r="2537" spans="1:12" outlineLevel="1" x14ac:dyDescent="0.2">
      <c r="A2537" s="132"/>
      <c r="B2537" s="133"/>
      <c r="C2537" s="139" t="s">
        <v>324</v>
      </c>
      <c r="D2537" s="140"/>
      <c r="E2537" s="141">
        <v>76</v>
      </c>
      <c r="F2537" s="136"/>
      <c r="G2537" s="136"/>
      <c r="H2537" s="138"/>
      <c r="I2537" s="138"/>
      <c r="J2537" s="138"/>
      <c r="K2537" s="138"/>
      <c r="L2537" s="138"/>
    </row>
    <row r="2538" spans="1:12" outlineLevel="1" x14ac:dyDescent="0.2">
      <c r="A2538" s="132"/>
      <c r="B2538" s="133"/>
      <c r="C2538" s="139" t="s">
        <v>325</v>
      </c>
      <c r="D2538" s="140"/>
      <c r="E2538" s="141">
        <v>99.8</v>
      </c>
      <c r="F2538" s="136"/>
      <c r="G2538" s="136"/>
      <c r="H2538" s="138"/>
      <c r="I2538" s="138"/>
      <c r="J2538" s="138"/>
      <c r="K2538" s="138"/>
      <c r="L2538" s="138"/>
    </row>
    <row r="2539" spans="1:12" outlineLevel="1" x14ac:dyDescent="0.2">
      <c r="A2539" s="132">
        <v>298</v>
      </c>
      <c r="B2539" s="133" t="s">
        <v>1772</v>
      </c>
      <c r="C2539" s="134" t="s">
        <v>1773</v>
      </c>
      <c r="D2539" s="135" t="s">
        <v>261</v>
      </c>
      <c r="E2539" s="136">
        <v>2260.21</v>
      </c>
      <c r="F2539" s="1202"/>
      <c r="G2539" s="136">
        <f>ROUND(E2539*F2539,2)</f>
        <v>0</v>
      </c>
      <c r="H2539" s="138"/>
      <c r="I2539" s="138"/>
      <c r="J2539" s="138"/>
      <c r="K2539" s="138"/>
      <c r="L2539" s="138"/>
    </row>
    <row r="2540" spans="1:12" outlineLevel="1" x14ac:dyDescent="0.2">
      <c r="A2540" s="132"/>
      <c r="B2540" s="133"/>
      <c r="C2540" s="139" t="s">
        <v>1203</v>
      </c>
      <c r="D2540" s="140"/>
      <c r="E2540" s="141"/>
      <c r="F2540" s="136"/>
      <c r="G2540" s="136"/>
      <c r="H2540" s="138"/>
      <c r="I2540" s="138"/>
      <c r="J2540" s="138"/>
      <c r="K2540" s="138"/>
      <c r="L2540" s="138"/>
    </row>
    <row r="2541" spans="1:12" outlineLevel="1" x14ac:dyDescent="0.2">
      <c r="A2541" s="132"/>
      <c r="B2541" s="133"/>
      <c r="C2541" s="139" t="s">
        <v>1165</v>
      </c>
      <c r="D2541" s="140"/>
      <c r="E2541" s="141"/>
      <c r="F2541" s="136"/>
      <c r="G2541" s="136"/>
      <c r="H2541" s="138"/>
      <c r="I2541" s="138"/>
      <c r="J2541" s="138"/>
      <c r="K2541" s="138"/>
      <c r="L2541" s="138"/>
    </row>
    <row r="2542" spans="1:12" outlineLevel="1" x14ac:dyDescent="0.2">
      <c r="A2542" s="132"/>
      <c r="B2542" s="133"/>
      <c r="C2542" s="147" t="s">
        <v>272</v>
      </c>
      <c r="D2542" s="148"/>
      <c r="E2542" s="149"/>
      <c r="F2542" s="136"/>
      <c r="G2542" s="136"/>
      <c r="H2542" s="138"/>
      <c r="I2542" s="138"/>
      <c r="J2542" s="138"/>
      <c r="K2542" s="138"/>
      <c r="L2542" s="138"/>
    </row>
    <row r="2543" spans="1:12" outlineLevel="1" x14ac:dyDescent="0.2">
      <c r="A2543" s="132"/>
      <c r="B2543" s="133"/>
      <c r="C2543" s="150" t="s">
        <v>1774</v>
      </c>
      <c r="D2543" s="148"/>
      <c r="E2543" s="149">
        <v>84.9</v>
      </c>
      <c r="F2543" s="136"/>
      <c r="G2543" s="136"/>
      <c r="H2543" s="138"/>
      <c r="I2543" s="138"/>
      <c r="J2543" s="138"/>
      <c r="K2543" s="138"/>
      <c r="L2543" s="138"/>
    </row>
    <row r="2544" spans="1:12" outlineLevel="1" x14ac:dyDescent="0.2">
      <c r="A2544" s="132"/>
      <c r="B2544" s="133"/>
      <c r="C2544" s="150" t="s">
        <v>1775</v>
      </c>
      <c r="D2544" s="148"/>
      <c r="E2544" s="149">
        <v>67.7</v>
      </c>
      <c r="F2544" s="136"/>
      <c r="G2544" s="136"/>
      <c r="H2544" s="138"/>
      <c r="I2544" s="138"/>
      <c r="J2544" s="138"/>
      <c r="K2544" s="138"/>
      <c r="L2544" s="138"/>
    </row>
    <row r="2545" spans="1:12" outlineLevel="1" x14ac:dyDescent="0.2">
      <c r="A2545" s="132"/>
      <c r="B2545" s="133"/>
      <c r="C2545" s="150" t="s">
        <v>1776</v>
      </c>
      <c r="D2545" s="148"/>
      <c r="E2545" s="149">
        <v>175.2</v>
      </c>
      <c r="F2545" s="136"/>
      <c r="G2545" s="136"/>
      <c r="H2545" s="138"/>
      <c r="I2545" s="138"/>
      <c r="J2545" s="138"/>
      <c r="K2545" s="138"/>
      <c r="L2545" s="138"/>
    </row>
    <row r="2546" spans="1:12" outlineLevel="1" x14ac:dyDescent="0.2">
      <c r="A2546" s="132"/>
      <c r="B2546" s="133"/>
      <c r="C2546" s="147" t="s">
        <v>276</v>
      </c>
      <c r="D2546" s="148"/>
      <c r="E2546" s="149"/>
      <c r="F2546" s="136"/>
      <c r="G2546" s="136"/>
      <c r="H2546" s="138"/>
      <c r="I2546" s="138"/>
      <c r="J2546" s="138"/>
      <c r="K2546" s="138"/>
      <c r="L2546" s="138"/>
    </row>
    <row r="2547" spans="1:12" outlineLevel="1" x14ac:dyDescent="0.2">
      <c r="A2547" s="132"/>
      <c r="B2547" s="133"/>
      <c r="C2547" s="139" t="s">
        <v>1777</v>
      </c>
      <c r="D2547" s="140"/>
      <c r="E2547" s="141">
        <v>376.97</v>
      </c>
      <c r="F2547" s="136"/>
      <c r="G2547" s="136"/>
      <c r="H2547" s="138"/>
      <c r="I2547" s="138"/>
      <c r="J2547" s="138"/>
      <c r="K2547" s="138"/>
      <c r="L2547" s="138"/>
    </row>
    <row r="2548" spans="1:12" outlineLevel="1" x14ac:dyDescent="0.2">
      <c r="A2548" s="132"/>
      <c r="B2548" s="133"/>
      <c r="C2548" s="139" t="s">
        <v>255</v>
      </c>
      <c r="D2548" s="140"/>
      <c r="E2548" s="141"/>
      <c r="F2548" s="136"/>
      <c r="G2548" s="136"/>
      <c r="H2548" s="138"/>
      <c r="I2548" s="138"/>
      <c r="J2548" s="138"/>
      <c r="K2548" s="138"/>
      <c r="L2548" s="138"/>
    </row>
    <row r="2549" spans="1:12" outlineLevel="1" x14ac:dyDescent="0.2">
      <c r="A2549" s="132"/>
      <c r="B2549" s="133"/>
      <c r="C2549" s="139" t="s">
        <v>1778</v>
      </c>
      <c r="D2549" s="140"/>
      <c r="E2549" s="141">
        <v>11.73</v>
      </c>
      <c r="F2549" s="136"/>
      <c r="G2549" s="136"/>
      <c r="H2549" s="138"/>
      <c r="I2549" s="138"/>
      <c r="J2549" s="138"/>
      <c r="K2549" s="138"/>
      <c r="L2549" s="138"/>
    </row>
    <row r="2550" spans="1:12" outlineLevel="1" x14ac:dyDescent="0.2">
      <c r="A2550" s="132"/>
      <c r="B2550" s="133"/>
      <c r="C2550" s="139" t="s">
        <v>284</v>
      </c>
      <c r="D2550" s="140"/>
      <c r="E2550" s="141"/>
      <c r="F2550" s="136"/>
      <c r="G2550" s="136"/>
      <c r="H2550" s="138"/>
      <c r="I2550" s="138"/>
      <c r="J2550" s="138"/>
      <c r="K2550" s="138"/>
      <c r="L2550" s="138"/>
    </row>
    <row r="2551" spans="1:12" outlineLevel="1" x14ac:dyDescent="0.2">
      <c r="A2551" s="132"/>
      <c r="B2551" s="133"/>
      <c r="C2551" s="139" t="s">
        <v>255</v>
      </c>
      <c r="D2551" s="140"/>
      <c r="E2551" s="141"/>
      <c r="F2551" s="136"/>
      <c r="G2551" s="136"/>
      <c r="H2551" s="138"/>
      <c r="I2551" s="138"/>
      <c r="J2551" s="138"/>
      <c r="K2551" s="138"/>
      <c r="L2551" s="138"/>
    </row>
    <row r="2552" spans="1:12" outlineLevel="1" x14ac:dyDescent="0.2">
      <c r="A2552" s="132"/>
      <c r="B2552" s="133"/>
      <c r="C2552" s="147" t="s">
        <v>272</v>
      </c>
      <c r="D2552" s="148"/>
      <c r="E2552" s="149"/>
      <c r="F2552" s="136"/>
      <c r="G2552" s="136"/>
      <c r="H2552" s="138"/>
      <c r="I2552" s="138"/>
      <c r="J2552" s="138"/>
      <c r="K2552" s="138"/>
      <c r="L2552" s="138"/>
    </row>
    <row r="2553" spans="1:12" outlineLevel="1" x14ac:dyDescent="0.2">
      <c r="A2553" s="132"/>
      <c r="B2553" s="133"/>
      <c r="C2553" s="150" t="s">
        <v>1779</v>
      </c>
      <c r="D2553" s="148"/>
      <c r="E2553" s="149">
        <v>688.8</v>
      </c>
      <c r="F2553" s="136"/>
      <c r="G2553" s="136"/>
      <c r="H2553" s="138"/>
      <c r="I2553" s="138"/>
      <c r="J2553" s="138"/>
      <c r="K2553" s="138"/>
      <c r="L2553" s="138"/>
    </row>
    <row r="2554" spans="1:12" outlineLevel="1" x14ac:dyDescent="0.2">
      <c r="A2554" s="132"/>
      <c r="B2554" s="133"/>
      <c r="C2554" s="150" t="s">
        <v>1780</v>
      </c>
      <c r="D2554" s="148"/>
      <c r="E2554" s="149">
        <v>6.5</v>
      </c>
      <c r="F2554" s="136"/>
      <c r="G2554" s="136"/>
      <c r="H2554" s="138"/>
      <c r="I2554" s="138"/>
      <c r="J2554" s="138"/>
      <c r="K2554" s="138"/>
      <c r="L2554" s="138"/>
    </row>
    <row r="2555" spans="1:12" outlineLevel="1" x14ac:dyDescent="0.2">
      <c r="A2555" s="132"/>
      <c r="B2555" s="133"/>
      <c r="C2555" s="147" t="s">
        <v>276</v>
      </c>
      <c r="D2555" s="148"/>
      <c r="E2555" s="149"/>
      <c r="F2555" s="136"/>
      <c r="G2555" s="136"/>
      <c r="H2555" s="138"/>
      <c r="I2555" s="138"/>
      <c r="J2555" s="138"/>
      <c r="K2555" s="138"/>
      <c r="L2555" s="138"/>
    </row>
    <row r="2556" spans="1:12" outlineLevel="1" x14ac:dyDescent="0.2">
      <c r="A2556" s="132"/>
      <c r="B2556" s="133"/>
      <c r="C2556" s="139" t="s">
        <v>1781</v>
      </c>
      <c r="D2556" s="140"/>
      <c r="E2556" s="141">
        <v>799.59500000000003</v>
      </c>
      <c r="F2556" s="136"/>
      <c r="G2556" s="136"/>
      <c r="H2556" s="138"/>
      <c r="I2556" s="138"/>
      <c r="J2556" s="138"/>
      <c r="K2556" s="138"/>
      <c r="L2556" s="138"/>
    </row>
    <row r="2557" spans="1:12" outlineLevel="1" x14ac:dyDescent="0.2">
      <c r="A2557" s="132"/>
      <c r="B2557" s="133"/>
      <c r="C2557" s="139" t="s">
        <v>285</v>
      </c>
      <c r="D2557" s="140"/>
      <c r="E2557" s="141"/>
      <c r="F2557" s="136"/>
      <c r="G2557" s="136"/>
      <c r="H2557" s="138"/>
      <c r="I2557" s="138"/>
      <c r="J2557" s="138"/>
      <c r="K2557" s="138"/>
      <c r="L2557" s="138"/>
    </row>
    <row r="2558" spans="1:12" outlineLevel="1" x14ac:dyDescent="0.2">
      <c r="A2558" s="132"/>
      <c r="B2558" s="133"/>
      <c r="C2558" s="147" t="s">
        <v>272</v>
      </c>
      <c r="D2558" s="148"/>
      <c r="E2558" s="149"/>
      <c r="F2558" s="136"/>
      <c r="G2558" s="136"/>
      <c r="H2558" s="138"/>
      <c r="I2558" s="138"/>
      <c r="J2558" s="138"/>
      <c r="K2558" s="138"/>
      <c r="L2558" s="138"/>
    </row>
    <row r="2559" spans="1:12" outlineLevel="1" x14ac:dyDescent="0.2">
      <c r="A2559" s="132"/>
      <c r="B2559" s="133"/>
      <c r="C2559" s="150" t="s">
        <v>286</v>
      </c>
      <c r="D2559" s="148"/>
      <c r="E2559" s="149">
        <v>49.9</v>
      </c>
      <c r="F2559" s="136"/>
      <c r="G2559" s="136"/>
      <c r="H2559" s="138"/>
      <c r="I2559" s="138"/>
      <c r="J2559" s="138"/>
      <c r="K2559" s="138"/>
      <c r="L2559" s="138"/>
    </row>
    <row r="2560" spans="1:12" outlineLevel="1" x14ac:dyDescent="0.2">
      <c r="A2560" s="132"/>
      <c r="B2560" s="133"/>
      <c r="C2560" s="150" t="s">
        <v>287</v>
      </c>
      <c r="D2560" s="148"/>
      <c r="E2560" s="149">
        <v>278.7</v>
      </c>
      <c r="F2560" s="136"/>
      <c r="G2560" s="136"/>
      <c r="H2560" s="138"/>
      <c r="I2560" s="138"/>
      <c r="J2560" s="138"/>
      <c r="K2560" s="138"/>
      <c r="L2560" s="138"/>
    </row>
    <row r="2561" spans="1:12" outlineLevel="1" x14ac:dyDescent="0.2">
      <c r="A2561" s="132"/>
      <c r="B2561" s="133"/>
      <c r="C2561" s="150" t="s">
        <v>288</v>
      </c>
      <c r="D2561" s="148"/>
      <c r="E2561" s="149">
        <v>427.7</v>
      </c>
      <c r="F2561" s="136"/>
      <c r="G2561" s="136"/>
      <c r="H2561" s="138"/>
      <c r="I2561" s="138"/>
      <c r="J2561" s="138"/>
      <c r="K2561" s="138"/>
      <c r="L2561" s="138"/>
    </row>
    <row r="2562" spans="1:12" outlineLevel="1" x14ac:dyDescent="0.2">
      <c r="A2562" s="132"/>
      <c r="B2562" s="133"/>
      <c r="C2562" s="150" t="s">
        <v>289</v>
      </c>
      <c r="D2562" s="148"/>
      <c r="E2562" s="149">
        <v>76</v>
      </c>
      <c r="F2562" s="136"/>
      <c r="G2562" s="136"/>
      <c r="H2562" s="138"/>
      <c r="I2562" s="138"/>
      <c r="J2562" s="138"/>
      <c r="K2562" s="138"/>
      <c r="L2562" s="138"/>
    </row>
    <row r="2563" spans="1:12" outlineLevel="1" x14ac:dyDescent="0.2">
      <c r="A2563" s="132"/>
      <c r="B2563" s="133"/>
      <c r="C2563" s="150" t="s">
        <v>290</v>
      </c>
      <c r="D2563" s="148"/>
      <c r="E2563" s="149">
        <v>99.8</v>
      </c>
      <c r="F2563" s="136"/>
      <c r="G2563" s="136"/>
      <c r="H2563" s="138"/>
      <c r="I2563" s="138"/>
      <c r="J2563" s="138"/>
      <c r="K2563" s="138"/>
      <c r="L2563" s="138"/>
    </row>
    <row r="2564" spans="1:12" outlineLevel="1" x14ac:dyDescent="0.2">
      <c r="A2564" s="132"/>
      <c r="B2564" s="133"/>
      <c r="C2564" s="147" t="s">
        <v>276</v>
      </c>
      <c r="D2564" s="148"/>
      <c r="E2564" s="149"/>
      <c r="F2564" s="136"/>
      <c r="G2564" s="136"/>
      <c r="H2564" s="138"/>
      <c r="I2564" s="138"/>
      <c r="J2564" s="138"/>
      <c r="K2564" s="138"/>
      <c r="L2564" s="138"/>
    </row>
    <row r="2565" spans="1:12" outlineLevel="1" x14ac:dyDescent="0.2">
      <c r="A2565" s="132"/>
      <c r="B2565" s="133"/>
      <c r="C2565" s="139" t="s">
        <v>1782</v>
      </c>
      <c r="D2565" s="140"/>
      <c r="E2565" s="141">
        <v>1071.915</v>
      </c>
      <c r="F2565" s="136"/>
      <c r="G2565" s="136"/>
      <c r="H2565" s="138"/>
      <c r="I2565" s="138"/>
      <c r="J2565" s="138"/>
      <c r="K2565" s="138"/>
      <c r="L2565" s="138"/>
    </row>
    <row r="2566" spans="1:12" outlineLevel="1" x14ac:dyDescent="0.2">
      <c r="A2566" s="132">
        <v>299</v>
      </c>
      <c r="B2566" s="133" t="s">
        <v>1783</v>
      </c>
      <c r="C2566" s="134" t="s">
        <v>1784</v>
      </c>
      <c r="D2566" s="135" t="s">
        <v>261</v>
      </c>
      <c r="E2566" s="136">
        <v>2260.21</v>
      </c>
      <c r="F2566" s="1202"/>
      <c r="G2566" s="136">
        <f>ROUND(E2566*F2566,2)</f>
        <v>0</v>
      </c>
      <c r="H2566" s="138"/>
      <c r="I2566" s="138"/>
      <c r="J2566" s="138"/>
      <c r="K2566" s="138"/>
      <c r="L2566" s="138"/>
    </row>
    <row r="2567" spans="1:12" outlineLevel="1" x14ac:dyDescent="0.2">
      <c r="A2567" s="132"/>
      <c r="B2567" s="133"/>
      <c r="C2567" s="139" t="s">
        <v>1203</v>
      </c>
      <c r="D2567" s="140"/>
      <c r="E2567" s="141"/>
      <c r="F2567" s="136"/>
      <c r="G2567" s="136"/>
      <c r="H2567" s="138"/>
      <c r="I2567" s="138"/>
      <c r="J2567" s="138"/>
      <c r="K2567" s="138"/>
      <c r="L2567" s="138"/>
    </row>
    <row r="2568" spans="1:12" outlineLevel="1" x14ac:dyDescent="0.2">
      <c r="A2568" s="132"/>
      <c r="B2568" s="133"/>
      <c r="C2568" s="139" t="s">
        <v>1165</v>
      </c>
      <c r="D2568" s="140"/>
      <c r="E2568" s="141"/>
      <c r="F2568" s="136"/>
      <c r="G2568" s="136"/>
      <c r="H2568" s="138"/>
      <c r="I2568" s="138"/>
      <c r="J2568" s="138"/>
      <c r="K2568" s="138"/>
      <c r="L2568" s="138"/>
    </row>
    <row r="2569" spans="1:12" outlineLevel="1" x14ac:dyDescent="0.2">
      <c r="A2569" s="132"/>
      <c r="B2569" s="133"/>
      <c r="C2569" s="147" t="s">
        <v>272</v>
      </c>
      <c r="D2569" s="148"/>
      <c r="E2569" s="149"/>
      <c r="F2569" s="136"/>
      <c r="G2569" s="136"/>
      <c r="H2569" s="138"/>
      <c r="I2569" s="138"/>
      <c r="J2569" s="138"/>
      <c r="K2569" s="138"/>
      <c r="L2569" s="138"/>
    </row>
    <row r="2570" spans="1:12" outlineLevel="1" x14ac:dyDescent="0.2">
      <c r="A2570" s="132"/>
      <c r="B2570" s="133"/>
      <c r="C2570" s="150" t="s">
        <v>1774</v>
      </c>
      <c r="D2570" s="148"/>
      <c r="E2570" s="149">
        <v>84.9</v>
      </c>
      <c r="F2570" s="136"/>
      <c r="G2570" s="136"/>
      <c r="H2570" s="138"/>
      <c r="I2570" s="138"/>
      <c r="J2570" s="138"/>
      <c r="K2570" s="138"/>
      <c r="L2570" s="138"/>
    </row>
    <row r="2571" spans="1:12" outlineLevel="1" x14ac:dyDescent="0.2">
      <c r="A2571" s="132"/>
      <c r="B2571" s="133"/>
      <c r="C2571" s="150" t="s">
        <v>1775</v>
      </c>
      <c r="D2571" s="148"/>
      <c r="E2571" s="149">
        <v>67.7</v>
      </c>
      <c r="F2571" s="136"/>
      <c r="G2571" s="136"/>
      <c r="H2571" s="138"/>
      <c r="I2571" s="138"/>
      <c r="J2571" s="138"/>
      <c r="K2571" s="138"/>
      <c r="L2571" s="138"/>
    </row>
    <row r="2572" spans="1:12" outlineLevel="1" x14ac:dyDescent="0.2">
      <c r="A2572" s="132"/>
      <c r="B2572" s="133"/>
      <c r="C2572" s="150" t="s">
        <v>1776</v>
      </c>
      <c r="D2572" s="148"/>
      <c r="E2572" s="149">
        <v>175.2</v>
      </c>
      <c r="F2572" s="136"/>
      <c r="G2572" s="136"/>
      <c r="H2572" s="138"/>
      <c r="I2572" s="138"/>
      <c r="J2572" s="138"/>
      <c r="K2572" s="138"/>
      <c r="L2572" s="138"/>
    </row>
    <row r="2573" spans="1:12" outlineLevel="1" x14ac:dyDescent="0.2">
      <c r="A2573" s="132"/>
      <c r="B2573" s="133"/>
      <c r="C2573" s="147" t="s">
        <v>276</v>
      </c>
      <c r="D2573" s="148"/>
      <c r="E2573" s="149"/>
      <c r="F2573" s="136"/>
      <c r="G2573" s="136"/>
      <c r="H2573" s="138"/>
      <c r="I2573" s="138"/>
      <c r="J2573" s="138"/>
      <c r="K2573" s="138"/>
      <c r="L2573" s="138"/>
    </row>
    <row r="2574" spans="1:12" outlineLevel="1" x14ac:dyDescent="0.2">
      <c r="A2574" s="132"/>
      <c r="B2574" s="133"/>
      <c r="C2574" s="139" t="s">
        <v>1777</v>
      </c>
      <c r="D2574" s="140"/>
      <c r="E2574" s="141">
        <v>376.97</v>
      </c>
      <c r="F2574" s="136"/>
      <c r="G2574" s="136"/>
      <c r="H2574" s="138"/>
      <c r="I2574" s="138"/>
      <c r="J2574" s="138"/>
      <c r="K2574" s="138"/>
      <c r="L2574" s="138"/>
    </row>
    <row r="2575" spans="1:12" outlineLevel="1" x14ac:dyDescent="0.2">
      <c r="A2575" s="132"/>
      <c r="B2575" s="133"/>
      <c r="C2575" s="139" t="s">
        <v>255</v>
      </c>
      <c r="D2575" s="140"/>
      <c r="E2575" s="141"/>
      <c r="F2575" s="136"/>
      <c r="G2575" s="136"/>
      <c r="H2575" s="138"/>
      <c r="I2575" s="138"/>
      <c r="J2575" s="138"/>
      <c r="K2575" s="138"/>
      <c r="L2575" s="138"/>
    </row>
    <row r="2576" spans="1:12" outlineLevel="1" x14ac:dyDescent="0.2">
      <c r="A2576" s="132"/>
      <c r="B2576" s="133"/>
      <c r="C2576" s="139" t="s">
        <v>1778</v>
      </c>
      <c r="D2576" s="140"/>
      <c r="E2576" s="141">
        <v>11.73</v>
      </c>
      <c r="F2576" s="136"/>
      <c r="G2576" s="136"/>
      <c r="H2576" s="138"/>
      <c r="I2576" s="138"/>
      <c r="J2576" s="138"/>
      <c r="K2576" s="138"/>
      <c r="L2576" s="138"/>
    </row>
    <row r="2577" spans="1:12" outlineLevel="1" x14ac:dyDescent="0.2">
      <c r="A2577" s="132"/>
      <c r="B2577" s="133"/>
      <c r="C2577" s="139" t="s">
        <v>284</v>
      </c>
      <c r="D2577" s="140"/>
      <c r="E2577" s="141"/>
      <c r="F2577" s="136"/>
      <c r="G2577" s="136"/>
      <c r="H2577" s="138"/>
      <c r="I2577" s="138"/>
      <c r="J2577" s="138"/>
      <c r="K2577" s="138"/>
      <c r="L2577" s="138"/>
    </row>
    <row r="2578" spans="1:12" outlineLevel="1" x14ac:dyDescent="0.2">
      <c r="A2578" s="132"/>
      <c r="B2578" s="133"/>
      <c r="C2578" s="139" t="s">
        <v>255</v>
      </c>
      <c r="D2578" s="140"/>
      <c r="E2578" s="141"/>
      <c r="F2578" s="136"/>
      <c r="G2578" s="136"/>
      <c r="H2578" s="138"/>
      <c r="I2578" s="138"/>
      <c r="J2578" s="138"/>
      <c r="K2578" s="138"/>
      <c r="L2578" s="138"/>
    </row>
    <row r="2579" spans="1:12" outlineLevel="1" x14ac:dyDescent="0.2">
      <c r="A2579" s="132"/>
      <c r="B2579" s="133"/>
      <c r="C2579" s="147" t="s">
        <v>272</v>
      </c>
      <c r="D2579" s="148"/>
      <c r="E2579" s="149"/>
      <c r="F2579" s="136"/>
      <c r="G2579" s="136"/>
      <c r="H2579" s="138"/>
      <c r="I2579" s="138"/>
      <c r="J2579" s="138"/>
      <c r="K2579" s="138"/>
      <c r="L2579" s="138"/>
    </row>
    <row r="2580" spans="1:12" outlineLevel="1" x14ac:dyDescent="0.2">
      <c r="A2580" s="132"/>
      <c r="B2580" s="133"/>
      <c r="C2580" s="150" t="s">
        <v>1779</v>
      </c>
      <c r="D2580" s="148"/>
      <c r="E2580" s="149">
        <v>688.8</v>
      </c>
      <c r="F2580" s="136"/>
      <c r="G2580" s="136"/>
      <c r="H2580" s="138"/>
      <c r="I2580" s="138"/>
      <c r="J2580" s="138"/>
      <c r="K2580" s="138"/>
      <c r="L2580" s="138"/>
    </row>
    <row r="2581" spans="1:12" outlineLevel="1" x14ac:dyDescent="0.2">
      <c r="A2581" s="132"/>
      <c r="B2581" s="133"/>
      <c r="C2581" s="150" t="s">
        <v>1780</v>
      </c>
      <c r="D2581" s="148"/>
      <c r="E2581" s="149">
        <v>6.5</v>
      </c>
      <c r="F2581" s="136"/>
      <c r="G2581" s="136"/>
      <c r="H2581" s="138"/>
      <c r="I2581" s="138"/>
      <c r="J2581" s="138"/>
      <c r="K2581" s="138"/>
      <c r="L2581" s="138"/>
    </row>
    <row r="2582" spans="1:12" outlineLevel="1" x14ac:dyDescent="0.2">
      <c r="A2582" s="132"/>
      <c r="B2582" s="133"/>
      <c r="C2582" s="147" t="s">
        <v>276</v>
      </c>
      <c r="D2582" s="148"/>
      <c r="E2582" s="149"/>
      <c r="F2582" s="136"/>
      <c r="G2582" s="136"/>
      <c r="H2582" s="138"/>
      <c r="I2582" s="138"/>
      <c r="J2582" s="138"/>
      <c r="K2582" s="138"/>
      <c r="L2582" s="138"/>
    </row>
    <row r="2583" spans="1:12" outlineLevel="1" x14ac:dyDescent="0.2">
      <c r="A2583" s="132"/>
      <c r="B2583" s="133"/>
      <c r="C2583" s="139" t="s">
        <v>1781</v>
      </c>
      <c r="D2583" s="140"/>
      <c r="E2583" s="141">
        <v>799.59500000000003</v>
      </c>
      <c r="F2583" s="136"/>
      <c r="G2583" s="136"/>
      <c r="H2583" s="138"/>
      <c r="I2583" s="138"/>
      <c r="J2583" s="138"/>
      <c r="K2583" s="138"/>
      <c r="L2583" s="138"/>
    </row>
    <row r="2584" spans="1:12" outlineLevel="1" x14ac:dyDescent="0.2">
      <c r="A2584" s="132"/>
      <c r="B2584" s="133"/>
      <c r="C2584" s="139" t="s">
        <v>285</v>
      </c>
      <c r="D2584" s="140"/>
      <c r="E2584" s="141"/>
      <c r="F2584" s="136"/>
      <c r="G2584" s="136"/>
      <c r="H2584" s="138"/>
      <c r="I2584" s="138"/>
      <c r="J2584" s="138"/>
      <c r="K2584" s="138"/>
      <c r="L2584" s="138"/>
    </row>
    <row r="2585" spans="1:12" outlineLevel="1" x14ac:dyDescent="0.2">
      <c r="A2585" s="132"/>
      <c r="B2585" s="133"/>
      <c r="C2585" s="147" t="s">
        <v>272</v>
      </c>
      <c r="D2585" s="148"/>
      <c r="E2585" s="149"/>
      <c r="F2585" s="136"/>
      <c r="G2585" s="136"/>
      <c r="H2585" s="138"/>
      <c r="I2585" s="138"/>
      <c r="J2585" s="138"/>
      <c r="K2585" s="138"/>
      <c r="L2585" s="138"/>
    </row>
    <row r="2586" spans="1:12" outlineLevel="1" x14ac:dyDescent="0.2">
      <c r="A2586" s="132"/>
      <c r="B2586" s="133"/>
      <c r="C2586" s="150" t="s">
        <v>286</v>
      </c>
      <c r="D2586" s="148"/>
      <c r="E2586" s="149">
        <v>49.9</v>
      </c>
      <c r="F2586" s="136"/>
      <c r="G2586" s="136"/>
      <c r="H2586" s="138"/>
      <c r="I2586" s="138"/>
      <c r="J2586" s="138"/>
      <c r="K2586" s="138"/>
      <c r="L2586" s="138"/>
    </row>
    <row r="2587" spans="1:12" outlineLevel="1" x14ac:dyDescent="0.2">
      <c r="A2587" s="132"/>
      <c r="B2587" s="133"/>
      <c r="C2587" s="150" t="s">
        <v>287</v>
      </c>
      <c r="D2587" s="148"/>
      <c r="E2587" s="149">
        <v>278.7</v>
      </c>
      <c r="F2587" s="136"/>
      <c r="G2587" s="136"/>
      <c r="H2587" s="138"/>
      <c r="I2587" s="138"/>
      <c r="J2587" s="138"/>
      <c r="K2587" s="138"/>
      <c r="L2587" s="138"/>
    </row>
    <row r="2588" spans="1:12" outlineLevel="1" x14ac:dyDescent="0.2">
      <c r="A2588" s="132"/>
      <c r="B2588" s="133"/>
      <c r="C2588" s="150" t="s">
        <v>288</v>
      </c>
      <c r="D2588" s="148"/>
      <c r="E2588" s="149">
        <v>427.7</v>
      </c>
      <c r="F2588" s="136"/>
      <c r="G2588" s="136"/>
      <c r="H2588" s="138"/>
      <c r="I2588" s="138"/>
      <c r="J2588" s="138"/>
      <c r="K2588" s="138"/>
      <c r="L2588" s="138"/>
    </row>
    <row r="2589" spans="1:12" outlineLevel="1" x14ac:dyDescent="0.2">
      <c r="A2589" s="132"/>
      <c r="B2589" s="133"/>
      <c r="C2589" s="150" t="s">
        <v>289</v>
      </c>
      <c r="D2589" s="148"/>
      <c r="E2589" s="149">
        <v>76</v>
      </c>
      <c r="F2589" s="136"/>
      <c r="G2589" s="136"/>
      <c r="H2589" s="138"/>
      <c r="I2589" s="138"/>
      <c r="J2589" s="138"/>
      <c r="K2589" s="138"/>
      <c r="L2589" s="138"/>
    </row>
    <row r="2590" spans="1:12" outlineLevel="1" x14ac:dyDescent="0.2">
      <c r="A2590" s="132"/>
      <c r="B2590" s="133"/>
      <c r="C2590" s="150" t="s">
        <v>290</v>
      </c>
      <c r="D2590" s="148"/>
      <c r="E2590" s="149">
        <v>99.8</v>
      </c>
      <c r="F2590" s="136"/>
      <c r="G2590" s="136"/>
      <c r="H2590" s="138"/>
      <c r="I2590" s="138"/>
      <c r="J2590" s="138"/>
      <c r="K2590" s="138"/>
      <c r="L2590" s="138"/>
    </row>
    <row r="2591" spans="1:12" outlineLevel="1" x14ac:dyDescent="0.2">
      <c r="A2591" s="132"/>
      <c r="B2591" s="133"/>
      <c r="C2591" s="147" t="s">
        <v>276</v>
      </c>
      <c r="D2591" s="148"/>
      <c r="E2591" s="149"/>
      <c r="F2591" s="136"/>
      <c r="G2591" s="136"/>
      <c r="H2591" s="138"/>
      <c r="I2591" s="138"/>
      <c r="J2591" s="138"/>
      <c r="K2591" s="138"/>
      <c r="L2591" s="138"/>
    </row>
    <row r="2592" spans="1:12" outlineLevel="1" x14ac:dyDescent="0.2">
      <c r="A2592" s="132"/>
      <c r="B2592" s="133"/>
      <c r="C2592" s="139" t="s">
        <v>1782</v>
      </c>
      <c r="D2592" s="140"/>
      <c r="E2592" s="141">
        <v>1071.915</v>
      </c>
      <c r="F2592" s="136"/>
      <c r="G2592" s="136"/>
      <c r="H2592" s="138"/>
      <c r="I2592" s="138"/>
      <c r="J2592" s="138"/>
      <c r="K2592" s="138"/>
      <c r="L2592" s="138"/>
    </row>
    <row r="2593" spans="1:12" outlineLevel="1" x14ac:dyDescent="0.2">
      <c r="A2593" s="132">
        <v>300</v>
      </c>
      <c r="B2593" s="133" t="s">
        <v>1785</v>
      </c>
      <c r="C2593" s="134" t="s">
        <v>1786</v>
      </c>
      <c r="D2593" s="135" t="s">
        <v>261</v>
      </c>
      <c r="E2593" s="136">
        <v>327.8</v>
      </c>
      <c r="F2593" s="1202"/>
      <c r="G2593" s="136">
        <f>ROUND(E2593*F2593,2)</f>
        <v>0</v>
      </c>
      <c r="H2593" s="138"/>
      <c r="I2593" s="138"/>
      <c r="J2593" s="138"/>
      <c r="K2593" s="138"/>
      <c r="L2593" s="138"/>
    </row>
    <row r="2594" spans="1:12" outlineLevel="1" x14ac:dyDescent="0.2">
      <c r="A2594" s="132"/>
      <c r="B2594" s="133"/>
      <c r="C2594" s="139" t="s">
        <v>1203</v>
      </c>
      <c r="D2594" s="140"/>
      <c r="E2594" s="141"/>
      <c r="F2594" s="136"/>
      <c r="G2594" s="136"/>
      <c r="H2594" s="138"/>
      <c r="I2594" s="138"/>
      <c r="J2594" s="138"/>
      <c r="K2594" s="138"/>
      <c r="L2594" s="138"/>
    </row>
    <row r="2595" spans="1:12" outlineLevel="1" x14ac:dyDescent="0.2">
      <c r="A2595" s="132"/>
      <c r="B2595" s="133"/>
      <c r="C2595" s="139" t="s">
        <v>1165</v>
      </c>
      <c r="D2595" s="140"/>
      <c r="E2595" s="141"/>
      <c r="F2595" s="136"/>
      <c r="G2595" s="136"/>
      <c r="H2595" s="138"/>
      <c r="I2595" s="138"/>
      <c r="J2595" s="138"/>
      <c r="K2595" s="138"/>
      <c r="L2595" s="138"/>
    </row>
    <row r="2596" spans="1:12" outlineLevel="1" x14ac:dyDescent="0.2">
      <c r="A2596" s="132"/>
      <c r="B2596" s="133"/>
      <c r="C2596" s="139" t="s">
        <v>1185</v>
      </c>
      <c r="D2596" s="140"/>
      <c r="E2596" s="141">
        <v>84.9</v>
      </c>
      <c r="F2596" s="136"/>
      <c r="G2596" s="136"/>
      <c r="H2596" s="138"/>
      <c r="I2596" s="138"/>
      <c r="J2596" s="138"/>
      <c r="K2596" s="138"/>
      <c r="L2596" s="138"/>
    </row>
    <row r="2597" spans="1:12" outlineLevel="1" x14ac:dyDescent="0.2">
      <c r="A2597" s="132"/>
      <c r="B2597" s="133"/>
      <c r="C2597" s="139" t="s">
        <v>1191</v>
      </c>
      <c r="D2597" s="140"/>
      <c r="E2597" s="141">
        <v>67.7</v>
      </c>
      <c r="F2597" s="136"/>
      <c r="G2597" s="136"/>
      <c r="H2597" s="138"/>
      <c r="I2597" s="138"/>
      <c r="J2597" s="138"/>
      <c r="K2597" s="138"/>
      <c r="L2597" s="138"/>
    </row>
    <row r="2598" spans="1:12" outlineLevel="1" x14ac:dyDescent="0.2">
      <c r="A2598" s="132"/>
      <c r="B2598" s="133"/>
      <c r="C2598" s="139" t="s">
        <v>1196</v>
      </c>
      <c r="D2598" s="140"/>
      <c r="E2598" s="141">
        <v>175.2</v>
      </c>
      <c r="F2598" s="136"/>
      <c r="G2598" s="136"/>
      <c r="H2598" s="138"/>
      <c r="I2598" s="138"/>
      <c r="J2598" s="138"/>
      <c r="K2598" s="138"/>
      <c r="L2598" s="138"/>
    </row>
    <row r="2599" spans="1:12" outlineLevel="1" x14ac:dyDescent="0.2">
      <c r="A2599" s="132">
        <v>301</v>
      </c>
      <c r="B2599" s="133" t="s">
        <v>1787</v>
      </c>
      <c r="C2599" s="134" t="s">
        <v>1788</v>
      </c>
      <c r="D2599" s="135" t="s">
        <v>261</v>
      </c>
      <c r="E2599" s="136">
        <v>376.97</v>
      </c>
      <c r="F2599" s="1202"/>
      <c r="G2599" s="136">
        <f>ROUND(E2599*F2599,2)</f>
        <v>0</v>
      </c>
      <c r="H2599" s="138"/>
      <c r="I2599" s="138"/>
      <c r="J2599" s="138"/>
      <c r="K2599" s="138"/>
      <c r="L2599" s="138"/>
    </row>
    <row r="2600" spans="1:12" outlineLevel="1" x14ac:dyDescent="0.2">
      <c r="A2600" s="132"/>
      <c r="B2600" s="133"/>
      <c r="C2600" s="139" t="s">
        <v>1203</v>
      </c>
      <c r="D2600" s="140"/>
      <c r="E2600" s="141"/>
      <c r="F2600" s="136"/>
      <c r="G2600" s="136"/>
      <c r="H2600" s="138"/>
      <c r="I2600" s="138"/>
      <c r="J2600" s="138"/>
      <c r="K2600" s="138"/>
      <c r="L2600" s="138"/>
    </row>
    <row r="2601" spans="1:12" outlineLevel="1" x14ac:dyDescent="0.2">
      <c r="A2601" s="132"/>
      <c r="B2601" s="133"/>
      <c r="C2601" s="139" t="s">
        <v>1165</v>
      </c>
      <c r="D2601" s="140"/>
      <c r="E2601" s="141"/>
      <c r="F2601" s="136"/>
      <c r="G2601" s="136"/>
      <c r="H2601" s="138"/>
      <c r="I2601" s="138"/>
      <c r="J2601" s="138"/>
      <c r="K2601" s="138"/>
      <c r="L2601" s="138"/>
    </row>
    <row r="2602" spans="1:12" outlineLevel="1" x14ac:dyDescent="0.2">
      <c r="A2602" s="132"/>
      <c r="B2602" s="133"/>
      <c r="C2602" s="147" t="s">
        <v>272</v>
      </c>
      <c r="D2602" s="148"/>
      <c r="E2602" s="149"/>
      <c r="F2602" s="136"/>
      <c r="G2602" s="136"/>
      <c r="H2602" s="138"/>
      <c r="I2602" s="138"/>
      <c r="J2602" s="138"/>
      <c r="K2602" s="138"/>
      <c r="L2602" s="138"/>
    </row>
    <row r="2603" spans="1:12" outlineLevel="1" x14ac:dyDescent="0.2">
      <c r="A2603" s="132"/>
      <c r="B2603" s="133"/>
      <c r="C2603" s="150" t="s">
        <v>1774</v>
      </c>
      <c r="D2603" s="148"/>
      <c r="E2603" s="149">
        <v>84.9</v>
      </c>
      <c r="F2603" s="136"/>
      <c r="G2603" s="136"/>
      <c r="H2603" s="138"/>
      <c r="I2603" s="138"/>
      <c r="J2603" s="138"/>
      <c r="K2603" s="138"/>
      <c r="L2603" s="138"/>
    </row>
    <row r="2604" spans="1:12" outlineLevel="1" x14ac:dyDescent="0.2">
      <c r="A2604" s="132"/>
      <c r="B2604" s="133"/>
      <c r="C2604" s="150" t="s">
        <v>1775</v>
      </c>
      <c r="D2604" s="148"/>
      <c r="E2604" s="149">
        <v>67.7</v>
      </c>
      <c r="F2604" s="136"/>
      <c r="G2604" s="136"/>
      <c r="H2604" s="138"/>
      <c r="I2604" s="138"/>
      <c r="J2604" s="138"/>
      <c r="K2604" s="138"/>
      <c r="L2604" s="138"/>
    </row>
    <row r="2605" spans="1:12" outlineLevel="1" x14ac:dyDescent="0.2">
      <c r="A2605" s="132"/>
      <c r="B2605" s="133"/>
      <c r="C2605" s="150" t="s">
        <v>1776</v>
      </c>
      <c r="D2605" s="148"/>
      <c r="E2605" s="149">
        <v>175.2</v>
      </c>
      <c r="F2605" s="136"/>
      <c r="G2605" s="136"/>
      <c r="H2605" s="138"/>
      <c r="I2605" s="138"/>
      <c r="J2605" s="138"/>
      <c r="K2605" s="138"/>
      <c r="L2605" s="138"/>
    </row>
    <row r="2606" spans="1:12" outlineLevel="1" x14ac:dyDescent="0.2">
      <c r="A2606" s="132"/>
      <c r="B2606" s="133"/>
      <c r="C2606" s="147" t="s">
        <v>276</v>
      </c>
      <c r="D2606" s="148"/>
      <c r="E2606" s="149"/>
      <c r="F2606" s="136"/>
      <c r="G2606" s="136"/>
      <c r="H2606" s="138"/>
      <c r="I2606" s="138"/>
      <c r="J2606" s="138"/>
      <c r="K2606" s="138"/>
      <c r="L2606" s="138"/>
    </row>
    <row r="2607" spans="1:12" outlineLevel="1" x14ac:dyDescent="0.2">
      <c r="A2607" s="132"/>
      <c r="B2607" s="133"/>
      <c r="C2607" s="139" t="s">
        <v>1777</v>
      </c>
      <c r="D2607" s="140"/>
      <c r="E2607" s="141">
        <v>376.97</v>
      </c>
      <c r="F2607" s="136"/>
      <c r="G2607" s="136"/>
      <c r="H2607" s="138"/>
      <c r="I2607" s="138"/>
      <c r="J2607" s="138"/>
      <c r="K2607" s="138"/>
      <c r="L2607" s="138"/>
    </row>
    <row r="2608" spans="1:12" outlineLevel="1" x14ac:dyDescent="0.2">
      <c r="A2608" s="132">
        <v>302</v>
      </c>
      <c r="B2608" s="133" t="s">
        <v>1789</v>
      </c>
      <c r="C2608" s="134" t="s">
        <v>1790</v>
      </c>
      <c r="D2608" s="135" t="s">
        <v>261</v>
      </c>
      <c r="E2608" s="136">
        <v>327.8</v>
      </c>
      <c r="F2608" s="1202"/>
      <c r="G2608" s="136">
        <f>ROUND(E2608*F2608,2)</f>
        <v>0</v>
      </c>
      <c r="H2608" s="138"/>
      <c r="I2608" s="138"/>
      <c r="J2608" s="138"/>
      <c r="K2608" s="138"/>
      <c r="L2608" s="138"/>
    </row>
    <row r="2609" spans="1:12" outlineLevel="1" x14ac:dyDescent="0.2">
      <c r="A2609" s="132"/>
      <c r="B2609" s="133"/>
      <c r="C2609" s="139" t="s">
        <v>1203</v>
      </c>
      <c r="D2609" s="140"/>
      <c r="E2609" s="141"/>
      <c r="F2609" s="136"/>
      <c r="G2609" s="136"/>
      <c r="H2609" s="138"/>
      <c r="I2609" s="138"/>
      <c r="J2609" s="138"/>
      <c r="K2609" s="138"/>
      <c r="L2609" s="138"/>
    </row>
    <row r="2610" spans="1:12" outlineLevel="1" x14ac:dyDescent="0.2">
      <c r="A2610" s="132"/>
      <c r="B2610" s="133"/>
      <c r="C2610" s="139" t="s">
        <v>1165</v>
      </c>
      <c r="D2610" s="140"/>
      <c r="E2610" s="141"/>
      <c r="F2610" s="136"/>
      <c r="G2610" s="136"/>
      <c r="H2610" s="138"/>
      <c r="I2610" s="138"/>
      <c r="J2610" s="138"/>
      <c r="K2610" s="138"/>
      <c r="L2610" s="138"/>
    </row>
    <row r="2611" spans="1:12" outlineLevel="1" x14ac:dyDescent="0.2">
      <c r="A2611" s="132"/>
      <c r="B2611" s="133"/>
      <c r="C2611" s="139" t="s">
        <v>1185</v>
      </c>
      <c r="D2611" s="140"/>
      <c r="E2611" s="141">
        <v>84.9</v>
      </c>
      <c r="F2611" s="136"/>
      <c r="G2611" s="136"/>
      <c r="H2611" s="138"/>
      <c r="I2611" s="138"/>
      <c r="J2611" s="138"/>
      <c r="K2611" s="138"/>
      <c r="L2611" s="138"/>
    </row>
    <row r="2612" spans="1:12" outlineLevel="1" x14ac:dyDescent="0.2">
      <c r="A2612" s="132"/>
      <c r="B2612" s="133"/>
      <c r="C2612" s="139" t="s">
        <v>1191</v>
      </c>
      <c r="D2612" s="140"/>
      <c r="E2612" s="141">
        <v>67.7</v>
      </c>
      <c r="F2612" s="136"/>
      <c r="G2612" s="136"/>
      <c r="H2612" s="138"/>
      <c r="I2612" s="138"/>
      <c r="J2612" s="138"/>
      <c r="K2612" s="138"/>
      <c r="L2612" s="138"/>
    </row>
    <row r="2613" spans="1:12" outlineLevel="1" x14ac:dyDescent="0.2">
      <c r="A2613" s="132"/>
      <c r="B2613" s="133"/>
      <c r="C2613" s="139" t="s">
        <v>1196</v>
      </c>
      <c r="D2613" s="140"/>
      <c r="E2613" s="141">
        <v>175.2</v>
      </c>
      <c r="F2613" s="136"/>
      <c r="G2613" s="136"/>
      <c r="H2613" s="138"/>
      <c r="I2613" s="138"/>
      <c r="J2613" s="138"/>
      <c r="K2613" s="138"/>
      <c r="L2613" s="138"/>
    </row>
    <row r="2614" spans="1:12" outlineLevel="1" x14ac:dyDescent="0.2">
      <c r="A2614" s="132">
        <v>303</v>
      </c>
      <c r="B2614" s="133" t="s">
        <v>349</v>
      </c>
      <c r="C2614" s="134" t="s">
        <v>350</v>
      </c>
      <c r="D2614" s="135" t="s">
        <v>261</v>
      </c>
      <c r="E2614" s="136">
        <v>376.97</v>
      </c>
      <c r="F2614" s="1202"/>
      <c r="G2614" s="136">
        <f>ROUND(E2614*F2614,2)</f>
        <v>0</v>
      </c>
      <c r="H2614" s="138"/>
      <c r="I2614" s="138"/>
      <c r="J2614" s="138"/>
      <c r="K2614" s="138"/>
      <c r="L2614" s="138"/>
    </row>
    <row r="2615" spans="1:12" outlineLevel="1" x14ac:dyDescent="0.2">
      <c r="A2615" s="132"/>
      <c r="B2615" s="133"/>
      <c r="C2615" s="139" t="s">
        <v>1203</v>
      </c>
      <c r="D2615" s="140"/>
      <c r="E2615" s="141"/>
      <c r="F2615" s="136"/>
      <c r="G2615" s="136"/>
      <c r="H2615" s="138"/>
      <c r="I2615" s="138"/>
      <c r="J2615" s="138"/>
      <c r="K2615" s="138"/>
      <c r="L2615" s="138"/>
    </row>
    <row r="2616" spans="1:12" outlineLevel="1" x14ac:dyDescent="0.2">
      <c r="A2616" s="132"/>
      <c r="B2616" s="133"/>
      <c r="C2616" s="139" t="s">
        <v>1165</v>
      </c>
      <c r="D2616" s="140"/>
      <c r="E2616" s="141"/>
      <c r="F2616" s="136"/>
      <c r="G2616" s="136"/>
      <c r="H2616" s="138"/>
      <c r="I2616" s="138"/>
      <c r="J2616" s="138"/>
      <c r="K2616" s="138"/>
      <c r="L2616" s="138"/>
    </row>
    <row r="2617" spans="1:12" outlineLevel="1" x14ac:dyDescent="0.2">
      <c r="A2617" s="132"/>
      <c r="B2617" s="133"/>
      <c r="C2617" s="147" t="s">
        <v>272</v>
      </c>
      <c r="D2617" s="148"/>
      <c r="E2617" s="149"/>
      <c r="F2617" s="136"/>
      <c r="G2617" s="136"/>
      <c r="H2617" s="138"/>
      <c r="I2617" s="138"/>
      <c r="J2617" s="138"/>
      <c r="K2617" s="138"/>
      <c r="L2617" s="138"/>
    </row>
    <row r="2618" spans="1:12" outlineLevel="1" x14ac:dyDescent="0.2">
      <c r="A2618" s="132"/>
      <c r="B2618" s="133"/>
      <c r="C2618" s="150" t="s">
        <v>1774</v>
      </c>
      <c r="D2618" s="148"/>
      <c r="E2618" s="149">
        <v>84.9</v>
      </c>
      <c r="F2618" s="136"/>
      <c r="G2618" s="136"/>
      <c r="H2618" s="138"/>
      <c r="I2618" s="138"/>
      <c r="J2618" s="138"/>
      <c r="K2618" s="138"/>
      <c r="L2618" s="138"/>
    </row>
    <row r="2619" spans="1:12" outlineLevel="1" x14ac:dyDescent="0.2">
      <c r="A2619" s="132"/>
      <c r="B2619" s="133"/>
      <c r="C2619" s="150" t="s">
        <v>1775</v>
      </c>
      <c r="D2619" s="148"/>
      <c r="E2619" s="149">
        <v>67.7</v>
      </c>
      <c r="F2619" s="136"/>
      <c r="G2619" s="136"/>
      <c r="H2619" s="138"/>
      <c r="I2619" s="138"/>
      <c r="J2619" s="138"/>
      <c r="K2619" s="138"/>
      <c r="L2619" s="138"/>
    </row>
    <row r="2620" spans="1:12" outlineLevel="1" x14ac:dyDescent="0.2">
      <c r="A2620" s="132"/>
      <c r="B2620" s="133"/>
      <c r="C2620" s="150" t="s">
        <v>1776</v>
      </c>
      <c r="D2620" s="148"/>
      <c r="E2620" s="149">
        <v>175.2</v>
      </c>
      <c r="F2620" s="136"/>
      <c r="G2620" s="136"/>
      <c r="H2620" s="138"/>
      <c r="I2620" s="138"/>
      <c r="J2620" s="138"/>
      <c r="K2620" s="138"/>
      <c r="L2620" s="138"/>
    </row>
    <row r="2621" spans="1:12" outlineLevel="1" x14ac:dyDescent="0.2">
      <c r="A2621" s="132"/>
      <c r="B2621" s="133"/>
      <c r="C2621" s="147" t="s">
        <v>276</v>
      </c>
      <c r="D2621" s="148"/>
      <c r="E2621" s="149"/>
      <c r="F2621" s="136"/>
      <c r="G2621" s="136"/>
      <c r="H2621" s="138"/>
      <c r="I2621" s="138"/>
      <c r="J2621" s="138"/>
      <c r="K2621" s="138"/>
      <c r="L2621" s="138"/>
    </row>
    <row r="2622" spans="1:12" outlineLevel="1" x14ac:dyDescent="0.2">
      <c r="A2622" s="132"/>
      <c r="B2622" s="133"/>
      <c r="C2622" s="139" t="s">
        <v>1777</v>
      </c>
      <c r="D2622" s="140"/>
      <c r="E2622" s="141">
        <v>376.97</v>
      </c>
      <c r="F2622" s="136"/>
      <c r="G2622" s="136"/>
      <c r="H2622" s="138"/>
      <c r="I2622" s="138"/>
      <c r="J2622" s="138"/>
      <c r="K2622" s="138"/>
      <c r="L2622" s="138"/>
    </row>
    <row r="2623" spans="1:12" outlineLevel="1" x14ac:dyDescent="0.2">
      <c r="A2623" s="132" t="s">
        <v>1791</v>
      </c>
      <c r="B2623" s="133" t="s">
        <v>1792</v>
      </c>
      <c r="C2623" s="134" t="s">
        <v>1793</v>
      </c>
      <c r="D2623" s="135" t="s">
        <v>356</v>
      </c>
      <c r="E2623" s="136">
        <v>188.46465000000001</v>
      </c>
      <c r="F2623" s="1202"/>
      <c r="G2623" s="136">
        <f>ROUND(E2623*F2623,2)</f>
        <v>0</v>
      </c>
      <c r="H2623" s="138"/>
      <c r="I2623" s="138"/>
      <c r="J2623" s="138"/>
      <c r="K2623" s="138"/>
      <c r="L2623" s="138"/>
    </row>
    <row r="2624" spans="1:12" outlineLevel="1" x14ac:dyDescent="0.2">
      <c r="A2624" s="132"/>
      <c r="B2624" s="132"/>
      <c r="C2624" s="151" t="s">
        <v>357</v>
      </c>
      <c r="D2624" s="137"/>
      <c r="E2624" s="136"/>
      <c r="F2624" s="136"/>
      <c r="G2624" s="136"/>
      <c r="H2624" s="138"/>
      <c r="I2624" s="138"/>
      <c r="J2624" s="138"/>
      <c r="K2624" s="138"/>
      <c r="L2624" s="138"/>
    </row>
    <row r="2625" spans="1:12" outlineLevel="1" x14ac:dyDescent="0.2">
      <c r="A2625" s="132"/>
      <c r="B2625" s="132"/>
      <c r="C2625" s="154" t="s">
        <v>1794</v>
      </c>
      <c r="D2625" s="163"/>
      <c r="E2625" s="164"/>
      <c r="F2625" s="164"/>
      <c r="G2625" s="136"/>
      <c r="H2625" s="138"/>
      <c r="I2625" s="138"/>
      <c r="J2625" s="138"/>
      <c r="K2625" s="138"/>
      <c r="L2625" s="138"/>
    </row>
    <row r="2626" spans="1:12" outlineLevel="1" x14ac:dyDescent="0.2">
      <c r="A2626" s="132"/>
      <c r="B2626" s="132"/>
      <c r="C2626" s="154" t="s">
        <v>1795</v>
      </c>
      <c r="D2626" s="163"/>
      <c r="E2626" s="164"/>
      <c r="F2626" s="164"/>
      <c r="G2626" s="136"/>
      <c r="H2626" s="138"/>
      <c r="I2626" s="138"/>
      <c r="J2626" s="138"/>
      <c r="K2626" s="138"/>
      <c r="L2626" s="138"/>
    </row>
    <row r="2627" spans="1:12" ht="22.5" outlineLevel="1" x14ac:dyDescent="0.2">
      <c r="A2627" s="132"/>
      <c r="B2627" s="132"/>
      <c r="C2627" s="154" t="s">
        <v>1796</v>
      </c>
      <c r="D2627" s="163"/>
      <c r="E2627" s="164"/>
      <c r="F2627" s="164"/>
      <c r="G2627" s="136"/>
      <c r="H2627" s="138"/>
      <c r="I2627" s="138"/>
      <c r="J2627" s="138"/>
      <c r="K2627" s="138"/>
      <c r="L2627" s="138"/>
    </row>
    <row r="2628" spans="1:12" outlineLevel="1" x14ac:dyDescent="0.2">
      <c r="A2628" s="132"/>
      <c r="B2628" s="132"/>
      <c r="C2628" s="154" t="s">
        <v>1797</v>
      </c>
      <c r="D2628" s="163"/>
      <c r="E2628" s="164"/>
      <c r="F2628" s="164"/>
      <c r="G2628" s="136"/>
      <c r="H2628" s="138"/>
      <c r="I2628" s="138"/>
      <c r="J2628" s="138"/>
      <c r="K2628" s="138"/>
      <c r="L2628" s="138"/>
    </row>
    <row r="2629" spans="1:12" outlineLevel="1" x14ac:dyDescent="0.2">
      <c r="A2629" s="132"/>
      <c r="B2629" s="132"/>
      <c r="C2629" s="160" t="s">
        <v>1129</v>
      </c>
      <c r="D2629" s="158"/>
      <c r="E2629" s="141"/>
      <c r="F2629" s="136"/>
      <c r="G2629" s="136"/>
      <c r="H2629" s="138"/>
      <c r="I2629" s="138"/>
      <c r="J2629" s="138"/>
      <c r="K2629" s="138"/>
      <c r="L2629" s="138"/>
    </row>
    <row r="2630" spans="1:12" outlineLevel="1" x14ac:dyDescent="0.2">
      <c r="A2630" s="132"/>
      <c r="B2630" s="132"/>
      <c r="C2630" s="160" t="s">
        <v>1798</v>
      </c>
      <c r="D2630" s="158"/>
      <c r="E2630" s="141">
        <v>3.0855000000000001</v>
      </c>
      <c r="F2630" s="136"/>
      <c r="G2630" s="136"/>
      <c r="H2630" s="138"/>
      <c r="I2630" s="138"/>
      <c r="J2630" s="138"/>
      <c r="K2630" s="138"/>
      <c r="L2630" s="138"/>
    </row>
    <row r="2631" spans="1:12" ht="33.75" outlineLevel="1" x14ac:dyDescent="0.2">
      <c r="A2631" s="132"/>
      <c r="B2631" s="132"/>
      <c r="C2631" s="160" t="s">
        <v>1799</v>
      </c>
      <c r="D2631" s="158"/>
      <c r="E2631" s="141">
        <v>15.6816</v>
      </c>
      <c r="F2631" s="136"/>
      <c r="G2631" s="136"/>
      <c r="H2631" s="138"/>
      <c r="I2631" s="138"/>
      <c r="J2631" s="138"/>
      <c r="K2631" s="138"/>
      <c r="L2631" s="138"/>
    </row>
    <row r="2632" spans="1:12" outlineLevel="1" x14ac:dyDescent="0.2">
      <c r="A2632" s="132"/>
      <c r="B2632" s="132"/>
      <c r="C2632" s="160" t="s">
        <v>1800</v>
      </c>
      <c r="D2632" s="158"/>
      <c r="E2632" s="141">
        <v>7.6334499999999998</v>
      </c>
      <c r="F2632" s="136"/>
      <c r="G2632" s="136"/>
      <c r="H2632" s="138"/>
      <c r="I2632" s="138"/>
      <c r="J2632" s="138"/>
      <c r="K2632" s="138"/>
      <c r="L2632" s="138"/>
    </row>
    <row r="2633" spans="1:12" ht="33.75" outlineLevel="1" x14ac:dyDescent="0.2">
      <c r="A2633" s="132"/>
      <c r="B2633" s="132"/>
      <c r="C2633" s="160" t="s">
        <v>1801</v>
      </c>
      <c r="D2633" s="158"/>
      <c r="E2633" s="141">
        <v>5.7816000000000001</v>
      </c>
      <c r="F2633" s="136"/>
      <c r="G2633" s="136"/>
      <c r="H2633" s="138"/>
      <c r="I2633" s="138"/>
      <c r="J2633" s="138"/>
      <c r="K2633" s="138"/>
      <c r="L2633" s="138"/>
    </row>
    <row r="2634" spans="1:12" outlineLevel="1" x14ac:dyDescent="0.2">
      <c r="A2634" s="132"/>
      <c r="B2634" s="132"/>
      <c r="C2634" s="160" t="s">
        <v>1802</v>
      </c>
      <c r="D2634" s="158"/>
      <c r="E2634" s="141">
        <v>6.1215000000000002</v>
      </c>
      <c r="F2634" s="136"/>
      <c r="G2634" s="136"/>
      <c r="H2634" s="138"/>
      <c r="I2634" s="138"/>
      <c r="J2634" s="138"/>
      <c r="K2634" s="138"/>
      <c r="L2634" s="138"/>
    </row>
    <row r="2635" spans="1:12" outlineLevel="1" x14ac:dyDescent="0.2">
      <c r="A2635" s="132"/>
      <c r="B2635" s="132"/>
      <c r="C2635" s="160" t="s">
        <v>1803</v>
      </c>
      <c r="D2635" s="158"/>
      <c r="E2635" s="141">
        <v>1.98</v>
      </c>
      <c r="F2635" s="136"/>
      <c r="G2635" s="136"/>
      <c r="H2635" s="138"/>
      <c r="I2635" s="138"/>
      <c r="J2635" s="138"/>
      <c r="K2635" s="138"/>
      <c r="L2635" s="138"/>
    </row>
    <row r="2636" spans="1:12" outlineLevel="1" x14ac:dyDescent="0.2">
      <c r="A2636" s="132"/>
      <c r="B2636" s="132"/>
      <c r="C2636" s="160" t="s">
        <v>1804</v>
      </c>
      <c r="D2636" s="158"/>
      <c r="E2636" s="141">
        <v>1.0449999999999999</v>
      </c>
      <c r="F2636" s="136"/>
      <c r="G2636" s="136"/>
      <c r="H2636" s="138"/>
      <c r="I2636" s="138"/>
      <c r="J2636" s="138"/>
      <c r="K2636" s="138"/>
      <c r="L2636" s="138"/>
    </row>
    <row r="2637" spans="1:12" outlineLevel="1" x14ac:dyDescent="0.2">
      <c r="A2637" s="132"/>
      <c r="B2637" s="132"/>
      <c r="C2637" s="160" t="s">
        <v>1805</v>
      </c>
      <c r="D2637" s="158"/>
      <c r="E2637" s="141">
        <v>2.5382500000000001</v>
      </c>
      <c r="F2637" s="136"/>
      <c r="G2637" s="136"/>
      <c r="H2637" s="138"/>
      <c r="I2637" s="138"/>
      <c r="J2637" s="138"/>
      <c r="K2637" s="138"/>
      <c r="L2637" s="138"/>
    </row>
    <row r="2638" spans="1:12" outlineLevel="1" x14ac:dyDescent="0.2">
      <c r="A2638" s="132"/>
      <c r="B2638" s="132"/>
      <c r="C2638" s="160" t="s">
        <v>1806</v>
      </c>
      <c r="D2638" s="158"/>
      <c r="E2638" s="141">
        <v>4.0227000000000004</v>
      </c>
      <c r="F2638" s="136"/>
      <c r="G2638" s="136"/>
      <c r="H2638" s="138"/>
      <c r="I2638" s="138"/>
      <c r="J2638" s="138"/>
      <c r="K2638" s="138"/>
      <c r="L2638" s="138"/>
    </row>
    <row r="2639" spans="1:12" outlineLevel="1" x14ac:dyDescent="0.2">
      <c r="A2639" s="132"/>
      <c r="B2639" s="132"/>
      <c r="C2639" s="160" t="s">
        <v>1807</v>
      </c>
      <c r="D2639" s="158"/>
      <c r="E2639" s="141">
        <v>4.9208499999999997</v>
      </c>
      <c r="F2639" s="136"/>
      <c r="G2639" s="136"/>
      <c r="H2639" s="138"/>
      <c r="I2639" s="138"/>
      <c r="J2639" s="138"/>
      <c r="K2639" s="138"/>
      <c r="L2639" s="138"/>
    </row>
    <row r="2640" spans="1:12" outlineLevel="1" x14ac:dyDescent="0.2">
      <c r="A2640" s="132"/>
      <c r="B2640" s="132"/>
      <c r="C2640" s="160" t="s">
        <v>1808</v>
      </c>
      <c r="D2640" s="158"/>
      <c r="E2640" s="141">
        <v>5.4185999999999996</v>
      </c>
      <c r="F2640" s="136"/>
      <c r="G2640" s="136"/>
      <c r="H2640" s="138"/>
      <c r="I2640" s="138"/>
      <c r="J2640" s="138"/>
      <c r="K2640" s="138"/>
      <c r="L2640" s="138"/>
    </row>
    <row r="2641" spans="1:12" outlineLevel="1" x14ac:dyDescent="0.2">
      <c r="A2641" s="132"/>
      <c r="B2641" s="132"/>
      <c r="C2641" s="160" t="s">
        <v>1809</v>
      </c>
      <c r="D2641" s="158"/>
      <c r="E2641" s="141">
        <v>10.322950000000001</v>
      </c>
      <c r="F2641" s="136"/>
      <c r="G2641" s="136"/>
      <c r="H2641" s="138"/>
      <c r="I2641" s="138"/>
      <c r="J2641" s="138"/>
      <c r="K2641" s="138"/>
      <c r="L2641" s="138"/>
    </row>
    <row r="2642" spans="1:12" ht="22.5" outlineLevel="1" x14ac:dyDescent="0.2">
      <c r="A2642" s="132"/>
      <c r="B2642" s="132"/>
      <c r="C2642" s="160" t="s">
        <v>1810</v>
      </c>
      <c r="D2642" s="158"/>
      <c r="E2642" s="141">
        <v>21.274000000000001</v>
      </c>
      <c r="F2642" s="136"/>
      <c r="G2642" s="136"/>
      <c r="H2642" s="138"/>
      <c r="I2642" s="138"/>
      <c r="J2642" s="138"/>
      <c r="K2642" s="138"/>
      <c r="L2642" s="138"/>
    </row>
    <row r="2643" spans="1:12" ht="22.5" outlineLevel="1" x14ac:dyDescent="0.2">
      <c r="A2643" s="132"/>
      <c r="B2643" s="132"/>
      <c r="C2643" s="160" t="s">
        <v>1811</v>
      </c>
      <c r="D2643" s="158"/>
      <c r="E2643" s="141">
        <v>21.962599999999998</v>
      </c>
      <c r="F2643" s="136"/>
      <c r="G2643" s="136"/>
      <c r="H2643" s="138"/>
      <c r="I2643" s="138"/>
      <c r="J2643" s="138"/>
      <c r="K2643" s="138"/>
      <c r="L2643" s="138"/>
    </row>
    <row r="2644" spans="1:12" outlineLevel="1" x14ac:dyDescent="0.2">
      <c r="A2644" s="132"/>
      <c r="B2644" s="132"/>
      <c r="C2644" s="160" t="s">
        <v>1812</v>
      </c>
      <c r="D2644" s="158"/>
      <c r="E2644" s="141">
        <v>8.7978000000000005</v>
      </c>
      <c r="F2644" s="136"/>
      <c r="G2644" s="136"/>
      <c r="H2644" s="138"/>
      <c r="I2644" s="138"/>
      <c r="J2644" s="138"/>
      <c r="K2644" s="138"/>
      <c r="L2644" s="138"/>
    </row>
    <row r="2645" spans="1:12" outlineLevel="1" x14ac:dyDescent="0.2">
      <c r="A2645" s="132"/>
      <c r="B2645" s="132"/>
      <c r="C2645" s="160" t="s">
        <v>1813</v>
      </c>
      <c r="D2645" s="158"/>
      <c r="E2645" s="141">
        <v>14.586550000000001</v>
      </c>
      <c r="F2645" s="136"/>
      <c r="G2645" s="136"/>
      <c r="H2645" s="138"/>
      <c r="I2645" s="138"/>
      <c r="J2645" s="138"/>
      <c r="K2645" s="138"/>
      <c r="L2645" s="138"/>
    </row>
    <row r="2646" spans="1:12" ht="22.5" outlineLevel="1" x14ac:dyDescent="0.2">
      <c r="A2646" s="132"/>
      <c r="B2646" s="132"/>
      <c r="C2646" s="160" t="s">
        <v>1814</v>
      </c>
      <c r="D2646" s="158"/>
      <c r="E2646" s="141">
        <v>10.185449999999999</v>
      </c>
      <c r="F2646" s="136"/>
      <c r="G2646" s="136"/>
      <c r="H2646" s="138"/>
      <c r="I2646" s="138"/>
      <c r="J2646" s="138"/>
      <c r="K2646" s="138"/>
      <c r="L2646" s="138"/>
    </row>
    <row r="2647" spans="1:12" outlineLevel="1" x14ac:dyDescent="0.2">
      <c r="A2647" s="132"/>
      <c r="B2647" s="132"/>
      <c r="C2647" s="160" t="s">
        <v>1815</v>
      </c>
      <c r="D2647" s="158"/>
      <c r="E2647" s="141">
        <v>5.0490000000000004</v>
      </c>
      <c r="F2647" s="136"/>
      <c r="G2647" s="136"/>
      <c r="H2647" s="138"/>
      <c r="I2647" s="138"/>
      <c r="J2647" s="138"/>
      <c r="K2647" s="138"/>
      <c r="L2647" s="138"/>
    </row>
    <row r="2648" spans="1:12" outlineLevel="1" x14ac:dyDescent="0.2">
      <c r="A2648" s="132"/>
      <c r="B2648" s="132"/>
      <c r="C2648" s="160" t="s">
        <v>1816</v>
      </c>
      <c r="D2648" s="158"/>
      <c r="E2648" s="141">
        <v>10.7074</v>
      </c>
      <c r="F2648" s="136"/>
      <c r="G2648" s="136"/>
      <c r="H2648" s="138"/>
      <c r="I2648" s="138"/>
      <c r="J2648" s="138"/>
      <c r="K2648" s="138"/>
      <c r="L2648" s="138"/>
    </row>
    <row r="2649" spans="1:12" outlineLevel="1" x14ac:dyDescent="0.2">
      <c r="A2649" s="132"/>
      <c r="B2649" s="132"/>
      <c r="C2649" s="160" t="s">
        <v>1817</v>
      </c>
      <c r="D2649" s="158"/>
      <c r="E2649" s="141">
        <v>9.3323999999999998</v>
      </c>
      <c r="F2649" s="136"/>
      <c r="G2649" s="136"/>
      <c r="H2649" s="138"/>
      <c r="I2649" s="138"/>
      <c r="J2649" s="138"/>
      <c r="K2649" s="138"/>
      <c r="L2649" s="138"/>
    </row>
    <row r="2650" spans="1:12" outlineLevel="1" x14ac:dyDescent="0.2">
      <c r="A2650" s="132"/>
      <c r="B2650" s="132"/>
      <c r="C2650" s="160" t="s">
        <v>1818</v>
      </c>
      <c r="D2650" s="158"/>
      <c r="E2650" s="141">
        <v>7.6779999999999999</v>
      </c>
      <c r="F2650" s="136"/>
      <c r="G2650" s="136"/>
      <c r="H2650" s="138"/>
      <c r="I2650" s="138"/>
      <c r="J2650" s="138"/>
      <c r="K2650" s="138"/>
      <c r="L2650" s="138"/>
    </row>
    <row r="2651" spans="1:12" outlineLevel="1" x14ac:dyDescent="0.2">
      <c r="A2651" s="132"/>
      <c r="B2651" s="132"/>
      <c r="C2651" s="160" t="s">
        <v>1138</v>
      </c>
      <c r="D2651" s="158"/>
      <c r="E2651" s="141"/>
      <c r="F2651" s="136"/>
      <c r="G2651" s="136"/>
      <c r="H2651" s="138"/>
      <c r="I2651" s="138"/>
      <c r="J2651" s="138"/>
      <c r="K2651" s="138"/>
      <c r="L2651" s="138"/>
    </row>
    <row r="2652" spans="1:12" outlineLevel="1" x14ac:dyDescent="0.2">
      <c r="A2652" s="132"/>
      <c r="B2652" s="132"/>
      <c r="C2652" s="160" t="s">
        <v>1819</v>
      </c>
      <c r="D2652" s="158"/>
      <c r="E2652" s="141">
        <v>1.71875</v>
      </c>
      <c r="F2652" s="136"/>
      <c r="G2652" s="136"/>
      <c r="H2652" s="138"/>
      <c r="I2652" s="138"/>
      <c r="J2652" s="138"/>
      <c r="K2652" s="138"/>
      <c r="L2652" s="138"/>
    </row>
    <row r="2653" spans="1:12" outlineLevel="1" x14ac:dyDescent="0.2">
      <c r="A2653" s="132"/>
      <c r="B2653" s="132"/>
      <c r="C2653" s="160" t="s">
        <v>1820</v>
      </c>
      <c r="D2653" s="158"/>
      <c r="E2653" s="141">
        <v>6.5834999999999999</v>
      </c>
      <c r="F2653" s="136"/>
      <c r="G2653" s="136"/>
      <c r="H2653" s="138"/>
      <c r="I2653" s="138"/>
      <c r="J2653" s="138"/>
      <c r="K2653" s="138"/>
      <c r="L2653" s="138"/>
    </row>
    <row r="2654" spans="1:12" outlineLevel="1" x14ac:dyDescent="0.2">
      <c r="A2654" s="132"/>
      <c r="B2654" s="132"/>
      <c r="C2654" s="160" t="s">
        <v>1821</v>
      </c>
      <c r="D2654" s="158"/>
      <c r="E2654" s="141">
        <v>2.0371999999999999</v>
      </c>
      <c r="F2654" s="136"/>
      <c r="G2654" s="136"/>
      <c r="H2654" s="138"/>
      <c r="I2654" s="138"/>
      <c r="J2654" s="138"/>
      <c r="K2654" s="138"/>
      <c r="L2654" s="138"/>
    </row>
    <row r="2655" spans="1:12" outlineLevel="1" x14ac:dyDescent="0.2">
      <c r="A2655" s="132" t="s">
        <v>1822</v>
      </c>
      <c r="B2655" s="133" t="s">
        <v>1823</v>
      </c>
      <c r="C2655" s="134" t="s">
        <v>1824</v>
      </c>
      <c r="D2655" s="135" t="s">
        <v>356</v>
      </c>
      <c r="E2655" s="136">
        <v>199.69154</v>
      </c>
      <c r="F2655" s="1202"/>
      <c r="G2655" s="136">
        <f>ROUND(E2655*F2655,2)</f>
        <v>0</v>
      </c>
      <c r="H2655" s="138"/>
      <c r="I2655" s="138"/>
      <c r="J2655" s="138"/>
      <c r="K2655" s="138"/>
      <c r="L2655" s="138"/>
    </row>
    <row r="2656" spans="1:12" outlineLevel="1" x14ac:dyDescent="0.2">
      <c r="A2656" s="132"/>
      <c r="B2656" s="132"/>
      <c r="C2656" s="151" t="s">
        <v>357</v>
      </c>
      <c r="D2656" s="137"/>
      <c r="E2656" s="136"/>
      <c r="F2656" s="136"/>
      <c r="G2656" s="136"/>
      <c r="H2656" s="138"/>
      <c r="I2656" s="138"/>
      <c r="J2656" s="138"/>
      <c r="K2656" s="138"/>
      <c r="L2656" s="138"/>
    </row>
    <row r="2657" spans="1:12" outlineLevel="1" x14ac:dyDescent="0.2">
      <c r="A2657" s="132"/>
      <c r="B2657" s="132"/>
      <c r="C2657" s="154" t="s">
        <v>1794</v>
      </c>
      <c r="D2657" s="163"/>
      <c r="E2657" s="164"/>
      <c r="F2657" s="164"/>
      <c r="G2657" s="136"/>
      <c r="H2657" s="138"/>
      <c r="I2657" s="138"/>
      <c r="J2657" s="138"/>
      <c r="K2657" s="138"/>
      <c r="L2657" s="138"/>
    </row>
    <row r="2658" spans="1:12" outlineLevel="1" x14ac:dyDescent="0.2">
      <c r="A2658" s="132"/>
      <c r="B2658" s="132"/>
      <c r="C2658" s="154" t="s">
        <v>1795</v>
      </c>
      <c r="D2658" s="163"/>
      <c r="E2658" s="164"/>
      <c r="F2658" s="164"/>
      <c r="G2658" s="136"/>
      <c r="H2658" s="138"/>
      <c r="I2658" s="138"/>
      <c r="J2658" s="138"/>
      <c r="K2658" s="138"/>
      <c r="L2658" s="138"/>
    </row>
    <row r="2659" spans="1:12" ht="22.5" outlineLevel="1" x14ac:dyDescent="0.2">
      <c r="A2659" s="132"/>
      <c r="B2659" s="132"/>
      <c r="C2659" s="154" t="s">
        <v>1825</v>
      </c>
      <c r="D2659" s="163"/>
      <c r="E2659" s="164"/>
      <c r="F2659" s="164"/>
      <c r="G2659" s="136"/>
      <c r="H2659" s="138"/>
      <c r="I2659" s="138"/>
      <c r="J2659" s="138"/>
      <c r="K2659" s="138"/>
      <c r="L2659" s="138"/>
    </row>
    <row r="2660" spans="1:12" ht="22.5" outlineLevel="1" x14ac:dyDescent="0.2">
      <c r="A2660" s="132"/>
      <c r="B2660" s="132"/>
      <c r="C2660" s="154" t="s">
        <v>1826</v>
      </c>
      <c r="D2660" s="163"/>
      <c r="E2660" s="164"/>
      <c r="F2660" s="164"/>
      <c r="G2660" s="136"/>
      <c r="H2660" s="138"/>
      <c r="I2660" s="138"/>
      <c r="J2660" s="138"/>
      <c r="K2660" s="138"/>
      <c r="L2660" s="138"/>
    </row>
    <row r="2661" spans="1:12" ht="22.5" outlineLevel="1" x14ac:dyDescent="0.2">
      <c r="A2661" s="132"/>
      <c r="B2661" s="132"/>
      <c r="C2661" s="154" t="s">
        <v>1827</v>
      </c>
      <c r="D2661" s="163"/>
      <c r="E2661" s="164"/>
      <c r="F2661" s="164"/>
      <c r="G2661" s="136"/>
      <c r="H2661" s="138"/>
      <c r="I2661" s="138"/>
      <c r="J2661" s="138"/>
      <c r="K2661" s="138"/>
      <c r="L2661" s="138"/>
    </row>
    <row r="2662" spans="1:12" outlineLevel="1" x14ac:dyDescent="0.2">
      <c r="A2662" s="132"/>
      <c r="B2662" s="132"/>
      <c r="C2662" s="154" t="s">
        <v>1828</v>
      </c>
      <c r="D2662" s="163"/>
      <c r="E2662" s="164"/>
      <c r="F2662" s="164"/>
      <c r="G2662" s="136"/>
      <c r="H2662" s="138"/>
      <c r="I2662" s="138"/>
      <c r="J2662" s="138"/>
      <c r="K2662" s="138"/>
      <c r="L2662" s="138"/>
    </row>
    <row r="2663" spans="1:12" outlineLevel="1" x14ac:dyDescent="0.2">
      <c r="A2663" s="132"/>
      <c r="B2663" s="132"/>
      <c r="C2663" s="160" t="s">
        <v>1829</v>
      </c>
      <c r="D2663" s="158"/>
      <c r="E2663" s="141">
        <v>56.614800000000002</v>
      </c>
      <c r="F2663" s="136"/>
      <c r="G2663" s="136"/>
      <c r="H2663" s="138"/>
      <c r="I2663" s="138"/>
      <c r="J2663" s="138"/>
      <c r="K2663" s="138"/>
      <c r="L2663" s="138"/>
    </row>
    <row r="2664" spans="1:12" ht="33.75" outlineLevel="1" x14ac:dyDescent="0.2">
      <c r="A2664" s="132"/>
      <c r="B2664" s="132"/>
      <c r="C2664" s="160" t="s">
        <v>1830</v>
      </c>
      <c r="D2664" s="158"/>
      <c r="E2664" s="141">
        <v>143.07674</v>
      </c>
      <c r="F2664" s="136"/>
      <c r="G2664" s="136"/>
      <c r="H2664" s="138"/>
      <c r="I2664" s="138"/>
      <c r="J2664" s="138"/>
      <c r="K2664" s="138"/>
      <c r="L2664" s="138"/>
    </row>
    <row r="2665" spans="1:12" outlineLevel="1" x14ac:dyDescent="0.2">
      <c r="A2665" s="132" t="s">
        <v>1831</v>
      </c>
      <c r="B2665" s="133" t="s">
        <v>1832</v>
      </c>
      <c r="C2665" s="134" t="s">
        <v>1833</v>
      </c>
      <c r="D2665" s="135" t="s">
        <v>356</v>
      </c>
      <c r="E2665" s="136">
        <v>139.64149</v>
      </c>
      <c r="F2665" s="1202"/>
      <c r="G2665" s="136">
        <f>ROUND(E2665*F2665,2)</f>
        <v>0</v>
      </c>
      <c r="H2665" s="138"/>
      <c r="I2665" s="138"/>
      <c r="J2665" s="138"/>
      <c r="K2665" s="138"/>
      <c r="L2665" s="138"/>
    </row>
    <row r="2666" spans="1:12" outlineLevel="1" x14ac:dyDescent="0.2">
      <c r="A2666" s="132"/>
      <c r="B2666" s="132"/>
      <c r="C2666" s="151" t="s">
        <v>357</v>
      </c>
      <c r="D2666" s="137"/>
      <c r="E2666" s="136"/>
      <c r="F2666" s="136"/>
      <c r="G2666" s="136"/>
      <c r="H2666" s="138"/>
      <c r="I2666" s="138"/>
      <c r="J2666" s="138"/>
      <c r="K2666" s="138"/>
      <c r="L2666" s="138"/>
    </row>
    <row r="2667" spans="1:12" outlineLevel="1" x14ac:dyDescent="0.2">
      <c r="A2667" s="132"/>
      <c r="B2667" s="132"/>
      <c r="C2667" s="154" t="s">
        <v>1125</v>
      </c>
      <c r="D2667" s="163"/>
      <c r="E2667" s="164"/>
      <c r="F2667" s="164"/>
      <c r="G2667" s="136"/>
      <c r="H2667" s="138"/>
      <c r="I2667" s="138"/>
      <c r="J2667" s="138"/>
      <c r="K2667" s="138"/>
      <c r="L2667" s="138"/>
    </row>
    <row r="2668" spans="1:12" ht="22.5" outlineLevel="1" x14ac:dyDescent="0.2">
      <c r="A2668" s="132"/>
      <c r="B2668" s="132"/>
      <c r="C2668" s="154" t="s">
        <v>1834</v>
      </c>
      <c r="D2668" s="163"/>
      <c r="E2668" s="164"/>
      <c r="F2668" s="164"/>
      <c r="G2668" s="136"/>
      <c r="H2668" s="138"/>
      <c r="I2668" s="138"/>
      <c r="J2668" s="138"/>
      <c r="K2668" s="138"/>
      <c r="L2668" s="138"/>
    </row>
    <row r="2669" spans="1:12" outlineLevel="1" x14ac:dyDescent="0.2">
      <c r="A2669" s="132"/>
      <c r="B2669" s="132"/>
      <c r="C2669" s="154" t="s">
        <v>284</v>
      </c>
      <c r="D2669" s="165"/>
      <c r="E2669" s="166"/>
      <c r="F2669" s="166"/>
      <c r="G2669" s="136"/>
      <c r="H2669" s="138"/>
      <c r="I2669" s="138"/>
      <c r="J2669" s="138"/>
      <c r="K2669" s="138"/>
      <c r="L2669" s="138"/>
    </row>
    <row r="2670" spans="1:12" outlineLevel="1" x14ac:dyDescent="0.2">
      <c r="A2670" s="132"/>
      <c r="B2670" s="132"/>
      <c r="C2670" s="154" t="s">
        <v>1794</v>
      </c>
      <c r="D2670" s="163"/>
      <c r="E2670" s="164"/>
      <c r="F2670" s="164"/>
      <c r="G2670" s="136"/>
      <c r="H2670" s="138"/>
      <c r="I2670" s="138"/>
      <c r="J2670" s="138"/>
      <c r="K2670" s="138"/>
      <c r="L2670" s="138"/>
    </row>
    <row r="2671" spans="1:12" outlineLevel="1" x14ac:dyDescent="0.2">
      <c r="A2671" s="132"/>
      <c r="B2671" s="132"/>
      <c r="C2671" s="154" t="s">
        <v>1795</v>
      </c>
      <c r="D2671" s="163"/>
      <c r="E2671" s="164"/>
      <c r="F2671" s="164"/>
      <c r="G2671" s="136"/>
      <c r="H2671" s="138"/>
      <c r="I2671" s="138"/>
      <c r="J2671" s="138"/>
      <c r="K2671" s="138"/>
      <c r="L2671" s="138"/>
    </row>
    <row r="2672" spans="1:12" ht="22.5" outlineLevel="1" x14ac:dyDescent="0.2">
      <c r="A2672" s="132"/>
      <c r="B2672" s="132"/>
      <c r="C2672" s="154" t="s">
        <v>1825</v>
      </c>
      <c r="D2672" s="163"/>
      <c r="E2672" s="164"/>
      <c r="F2672" s="164"/>
      <c r="G2672" s="136"/>
      <c r="H2672" s="138"/>
      <c r="I2672" s="138"/>
      <c r="J2672" s="138"/>
      <c r="K2672" s="138"/>
      <c r="L2672" s="138"/>
    </row>
    <row r="2673" spans="1:12" outlineLevel="1" x14ac:dyDescent="0.2">
      <c r="A2673" s="132"/>
      <c r="B2673" s="132"/>
      <c r="C2673" s="154" t="s">
        <v>1797</v>
      </c>
      <c r="D2673" s="163"/>
      <c r="E2673" s="164"/>
      <c r="F2673" s="164"/>
      <c r="G2673" s="136"/>
      <c r="H2673" s="138"/>
      <c r="I2673" s="138"/>
      <c r="J2673" s="138"/>
      <c r="K2673" s="138"/>
      <c r="L2673" s="138"/>
    </row>
    <row r="2674" spans="1:12" outlineLevel="1" x14ac:dyDescent="0.2">
      <c r="A2674" s="132"/>
      <c r="B2674" s="132"/>
      <c r="C2674" s="160" t="s">
        <v>1138</v>
      </c>
      <c r="D2674" s="158"/>
      <c r="E2674" s="141"/>
      <c r="F2674" s="136"/>
      <c r="G2674" s="136"/>
      <c r="H2674" s="138"/>
      <c r="I2674" s="138"/>
      <c r="J2674" s="138"/>
      <c r="K2674" s="138"/>
      <c r="L2674" s="138"/>
    </row>
    <row r="2675" spans="1:12" ht="33.75" outlineLevel="1" x14ac:dyDescent="0.2">
      <c r="A2675" s="132"/>
      <c r="B2675" s="132"/>
      <c r="C2675" s="160" t="s">
        <v>1835</v>
      </c>
      <c r="D2675" s="158"/>
      <c r="E2675" s="141">
        <v>22.308330000000002</v>
      </c>
      <c r="F2675" s="136"/>
      <c r="G2675" s="136"/>
      <c r="H2675" s="138"/>
      <c r="I2675" s="138"/>
      <c r="J2675" s="138"/>
      <c r="K2675" s="138"/>
      <c r="L2675" s="138"/>
    </row>
    <row r="2676" spans="1:12" outlineLevel="1" x14ac:dyDescent="0.2">
      <c r="A2676" s="132"/>
      <c r="B2676" s="132"/>
      <c r="C2676" s="160" t="s">
        <v>1836</v>
      </c>
      <c r="D2676" s="158"/>
      <c r="E2676" s="141">
        <v>30.74399</v>
      </c>
      <c r="F2676" s="136"/>
      <c r="G2676" s="136"/>
      <c r="H2676" s="138"/>
      <c r="I2676" s="138"/>
      <c r="J2676" s="138"/>
      <c r="K2676" s="138"/>
      <c r="L2676" s="138"/>
    </row>
    <row r="2677" spans="1:12" outlineLevel="1" x14ac:dyDescent="0.2">
      <c r="A2677" s="132"/>
      <c r="B2677" s="132"/>
      <c r="C2677" s="160" t="s">
        <v>1837</v>
      </c>
      <c r="D2677" s="158"/>
      <c r="E2677" s="141">
        <v>29.789660000000001</v>
      </c>
      <c r="F2677" s="136"/>
      <c r="G2677" s="136"/>
      <c r="H2677" s="138"/>
      <c r="I2677" s="138"/>
      <c r="J2677" s="138"/>
      <c r="K2677" s="138"/>
      <c r="L2677" s="138"/>
    </row>
    <row r="2678" spans="1:12" ht="22.5" outlineLevel="1" x14ac:dyDescent="0.2">
      <c r="A2678" s="132"/>
      <c r="B2678" s="132"/>
      <c r="C2678" s="160" t="s">
        <v>1838</v>
      </c>
      <c r="D2678" s="158"/>
      <c r="E2678" s="141">
        <v>56.799509999999998</v>
      </c>
      <c r="F2678" s="136"/>
      <c r="G2678" s="136"/>
      <c r="H2678" s="138"/>
      <c r="I2678" s="138"/>
      <c r="J2678" s="138"/>
      <c r="K2678" s="138"/>
      <c r="L2678" s="138"/>
    </row>
    <row r="2679" spans="1:12" outlineLevel="1" x14ac:dyDescent="0.2">
      <c r="A2679" s="132" t="s">
        <v>1839</v>
      </c>
      <c r="B2679" s="133" t="s">
        <v>1840</v>
      </c>
      <c r="C2679" s="134" t="s">
        <v>1841</v>
      </c>
      <c r="D2679" s="135" t="s">
        <v>356</v>
      </c>
      <c r="E2679" s="136">
        <v>56.250979999999998</v>
      </c>
      <c r="F2679" s="1202"/>
      <c r="G2679" s="136">
        <f>ROUND(E2679*F2679,2)</f>
        <v>0</v>
      </c>
      <c r="H2679" s="138"/>
      <c r="I2679" s="138"/>
      <c r="J2679" s="138"/>
      <c r="K2679" s="138"/>
      <c r="L2679" s="138"/>
    </row>
    <row r="2680" spans="1:12" outlineLevel="1" x14ac:dyDescent="0.2">
      <c r="A2680" s="132"/>
      <c r="B2680" s="132"/>
      <c r="C2680" s="151" t="s">
        <v>357</v>
      </c>
      <c r="D2680" s="137"/>
      <c r="E2680" s="136"/>
      <c r="F2680" s="136"/>
      <c r="G2680" s="136"/>
      <c r="H2680" s="138"/>
      <c r="I2680" s="138"/>
      <c r="J2680" s="138"/>
      <c r="K2680" s="138"/>
      <c r="L2680" s="138"/>
    </row>
    <row r="2681" spans="1:12" outlineLevel="1" x14ac:dyDescent="0.2">
      <c r="A2681" s="132"/>
      <c r="B2681" s="132"/>
      <c r="C2681" s="154" t="s">
        <v>1842</v>
      </c>
      <c r="D2681" s="163"/>
      <c r="E2681" s="164"/>
      <c r="F2681" s="164"/>
      <c r="G2681" s="136"/>
      <c r="H2681" s="138"/>
      <c r="I2681" s="138"/>
      <c r="J2681" s="138"/>
      <c r="K2681" s="138"/>
      <c r="L2681" s="138"/>
    </row>
    <row r="2682" spans="1:12" outlineLevel="1" x14ac:dyDescent="0.2">
      <c r="A2682" s="132"/>
      <c r="B2682" s="132"/>
      <c r="C2682" s="160" t="s">
        <v>1129</v>
      </c>
      <c r="D2682" s="158"/>
      <c r="E2682" s="141"/>
      <c r="F2682" s="136"/>
      <c r="G2682" s="136"/>
      <c r="H2682" s="138"/>
      <c r="I2682" s="138"/>
      <c r="J2682" s="138"/>
      <c r="K2682" s="138"/>
      <c r="L2682" s="138"/>
    </row>
    <row r="2683" spans="1:12" outlineLevel="1" x14ac:dyDescent="0.2">
      <c r="A2683" s="132"/>
      <c r="B2683" s="132"/>
      <c r="C2683" s="160" t="s">
        <v>1843</v>
      </c>
      <c r="D2683" s="158"/>
      <c r="E2683" s="141">
        <v>0.92564999999999997</v>
      </c>
      <c r="F2683" s="136"/>
      <c r="G2683" s="136"/>
      <c r="H2683" s="138"/>
      <c r="I2683" s="138"/>
      <c r="J2683" s="138"/>
      <c r="K2683" s="138"/>
      <c r="L2683" s="138"/>
    </row>
    <row r="2684" spans="1:12" ht="33.75" outlineLevel="1" x14ac:dyDescent="0.2">
      <c r="A2684" s="132"/>
      <c r="B2684" s="132"/>
      <c r="C2684" s="160" t="s">
        <v>1844</v>
      </c>
      <c r="D2684" s="158"/>
      <c r="E2684" s="141">
        <v>4.7044800000000002</v>
      </c>
      <c r="F2684" s="136"/>
      <c r="G2684" s="136"/>
      <c r="H2684" s="138"/>
      <c r="I2684" s="138"/>
      <c r="J2684" s="138"/>
      <c r="K2684" s="138"/>
      <c r="L2684" s="138"/>
    </row>
    <row r="2685" spans="1:12" outlineLevel="1" x14ac:dyDescent="0.2">
      <c r="A2685" s="132"/>
      <c r="B2685" s="132"/>
      <c r="C2685" s="160" t="s">
        <v>1845</v>
      </c>
      <c r="D2685" s="158"/>
      <c r="E2685" s="141">
        <v>2.2900399999999999</v>
      </c>
      <c r="F2685" s="136"/>
      <c r="G2685" s="136"/>
      <c r="H2685" s="138"/>
      <c r="I2685" s="138"/>
      <c r="J2685" s="138"/>
      <c r="K2685" s="138"/>
      <c r="L2685" s="138"/>
    </row>
    <row r="2686" spans="1:12" outlineLevel="1" x14ac:dyDescent="0.2">
      <c r="A2686" s="132"/>
      <c r="B2686" s="132"/>
      <c r="C2686" s="160" t="s">
        <v>1846</v>
      </c>
      <c r="D2686" s="158"/>
      <c r="E2686" s="141">
        <v>1.67706</v>
      </c>
      <c r="F2686" s="136"/>
      <c r="G2686" s="136"/>
      <c r="H2686" s="138"/>
      <c r="I2686" s="138"/>
      <c r="J2686" s="138"/>
      <c r="K2686" s="138"/>
      <c r="L2686" s="138"/>
    </row>
    <row r="2687" spans="1:12" outlineLevel="1" x14ac:dyDescent="0.2">
      <c r="A2687" s="132"/>
      <c r="B2687" s="132"/>
      <c r="C2687" s="160" t="s">
        <v>1847</v>
      </c>
      <c r="D2687" s="158"/>
      <c r="E2687" s="141">
        <v>1.8364499999999999</v>
      </c>
      <c r="F2687" s="136"/>
      <c r="G2687" s="136"/>
      <c r="H2687" s="138"/>
      <c r="I2687" s="138"/>
      <c r="J2687" s="138"/>
      <c r="K2687" s="138"/>
      <c r="L2687" s="138"/>
    </row>
    <row r="2688" spans="1:12" outlineLevel="1" x14ac:dyDescent="0.2">
      <c r="A2688" s="132"/>
      <c r="B2688" s="132"/>
      <c r="C2688" s="160" t="s">
        <v>1848</v>
      </c>
      <c r="D2688" s="158"/>
      <c r="E2688" s="141">
        <v>0.59399999999999997</v>
      </c>
      <c r="F2688" s="136"/>
      <c r="G2688" s="136"/>
      <c r="H2688" s="138"/>
      <c r="I2688" s="138"/>
      <c r="J2688" s="138"/>
      <c r="K2688" s="138"/>
      <c r="L2688" s="138"/>
    </row>
    <row r="2689" spans="1:12" outlineLevel="1" x14ac:dyDescent="0.2">
      <c r="A2689" s="132"/>
      <c r="B2689" s="132"/>
      <c r="C2689" s="160" t="s">
        <v>1849</v>
      </c>
      <c r="D2689" s="158"/>
      <c r="E2689" s="141">
        <v>0.3135</v>
      </c>
      <c r="F2689" s="136"/>
      <c r="G2689" s="136"/>
      <c r="H2689" s="138"/>
      <c r="I2689" s="138"/>
      <c r="J2689" s="138"/>
      <c r="K2689" s="138"/>
      <c r="L2689" s="138"/>
    </row>
    <row r="2690" spans="1:12" outlineLevel="1" x14ac:dyDescent="0.2">
      <c r="A2690" s="132"/>
      <c r="B2690" s="132"/>
      <c r="C2690" s="160" t="s">
        <v>1850</v>
      </c>
      <c r="D2690" s="158"/>
      <c r="E2690" s="141">
        <v>0.53047999999999995</v>
      </c>
      <c r="F2690" s="136"/>
      <c r="G2690" s="136"/>
      <c r="H2690" s="138"/>
      <c r="I2690" s="138"/>
      <c r="J2690" s="138"/>
      <c r="K2690" s="138"/>
      <c r="L2690" s="138"/>
    </row>
    <row r="2691" spans="1:12" outlineLevel="1" x14ac:dyDescent="0.2">
      <c r="A2691" s="132"/>
      <c r="B2691" s="132"/>
      <c r="C2691" s="160" t="s">
        <v>1851</v>
      </c>
      <c r="D2691" s="158"/>
      <c r="E2691" s="141">
        <v>1.2068099999999999</v>
      </c>
      <c r="F2691" s="136"/>
      <c r="G2691" s="136"/>
      <c r="H2691" s="138"/>
      <c r="I2691" s="138"/>
      <c r="J2691" s="138"/>
      <c r="K2691" s="138"/>
      <c r="L2691" s="138"/>
    </row>
    <row r="2692" spans="1:12" outlineLevel="1" x14ac:dyDescent="0.2">
      <c r="A2692" s="132"/>
      <c r="B2692" s="132"/>
      <c r="C2692" s="160" t="s">
        <v>1852</v>
      </c>
      <c r="D2692" s="158"/>
      <c r="E2692" s="141">
        <v>1.4762599999999999</v>
      </c>
      <c r="F2692" s="136"/>
      <c r="G2692" s="136"/>
      <c r="H2692" s="138"/>
      <c r="I2692" s="138"/>
      <c r="J2692" s="138"/>
      <c r="K2692" s="138"/>
      <c r="L2692" s="138"/>
    </row>
    <row r="2693" spans="1:12" outlineLevel="1" x14ac:dyDescent="0.2">
      <c r="A2693" s="132"/>
      <c r="B2693" s="132"/>
      <c r="C2693" s="160" t="s">
        <v>1853</v>
      </c>
      <c r="D2693" s="158"/>
      <c r="E2693" s="141">
        <v>1.62558</v>
      </c>
      <c r="F2693" s="136"/>
      <c r="G2693" s="136"/>
      <c r="H2693" s="138"/>
      <c r="I2693" s="138"/>
      <c r="J2693" s="138"/>
      <c r="K2693" s="138"/>
      <c r="L2693" s="138"/>
    </row>
    <row r="2694" spans="1:12" outlineLevel="1" x14ac:dyDescent="0.2">
      <c r="A2694" s="132"/>
      <c r="B2694" s="132"/>
      <c r="C2694" s="160" t="s">
        <v>1854</v>
      </c>
      <c r="D2694" s="158"/>
      <c r="E2694" s="141">
        <v>3.0968900000000001</v>
      </c>
      <c r="F2694" s="136"/>
      <c r="G2694" s="136"/>
      <c r="H2694" s="138"/>
      <c r="I2694" s="138"/>
      <c r="J2694" s="138"/>
      <c r="K2694" s="138"/>
      <c r="L2694" s="138"/>
    </row>
    <row r="2695" spans="1:12" ht="22.5" outlineLevel="1" x14ac:dyDescent="0.2">
      <c r="A2695" s="132"/>
      <c r="B2695" s="132"/>
      <c r="C2695" s="160" t="s">
        <v>1855</v>
      </c>
      <c r="D2695" s="158"/>
      <c r="E2695" s="141">
        <v>6.3822000000000001</v>
      </c>
      <c r="F2695" s="136"/>
      <c r="G2695" s="136"/>
      <c r="H2695" s="138"/>
      <c r="I2695" s="138"/>
      <c r="J2695" s="138"/>
      <c r="K2695" s="138"/>
      <c r="L2695" s="138"/>
    </row>
    <row r="2696" spans="1:12" ht="22.5" outlineLevel="1" x14ac:dyDescent="0.2">
      <c r="A2696" s="132"/>
      <c r="B2696" s="132"/>
      <c r="C2696" s="160" t="s">
        <v>1856</v>
      </c>
      <c r="D2696" s="158"/>
      <c r="E2696" s="141">
        <v>6.5887799999999999</v>
      </c>
      <c r="F2696" s="136"/>
      <c r="G2696" s="136"/>
      <c r="H2696" s="138"/>
      <c r="I2696" s="138"/>
      <c r="J2696" s="138"/>
      <c r="K2696" s="138"/>
      <c r="L2696" s="138"/>
    </row>
    <row r="2697" spans="1:12" outlineLevel="1" x14ac:dyDescent="0.2">
      <c r="A2697" s="132"/>
      <c r="B2697" s="132"/>
      <c r="C2697" s="160" t="s">
        <v>1857</v>
      </c>
      <c r="D2697" s="158"/>
      <c r="E2697" s="141">
        <v>2.6393399999999998</v>
      </c>
      <c r="F2697" s="136"/>
      <c r="G2697" s="136"/>
      <c r="H2697" s="138"/>
      <c r="I2697" s="138"/>
      <c r="J2697" s="138"/>
      <c r="K2697" s="138"/>
      <c r="L2697" s="138"/>
    </row>
    <row r="2698" spans="1:12" outlineLevel="1" x14ac:dyDescent="0.2">
      <c r="A2698" s="132"/>
      <c r="B2698" s="132"/>
      <c r="C2698" s="160" t="s">
        <v>1858</v>
      </c>
      <c r="D2698" s="158"/>
      <c r="E2698" s="141">
        <v>4.3759699999999997</v>
      </c>
      <c r="F2698" s="136"/>
      <c r="G2698" s="136"/>
      <c r="H2698" s="138"/>
      <c r="I2698" s="138"/>
      <c r="J2698" s="138"/>
      <c r="K2698" s="138"/>
      <c r="L2698" s="138"/>
    </row>
    <row r="2699" spans="1:12" ht="22.5" outlineLevel="1" x14ac:dyDescent="0.2">
      <c r="A2699" s="132"/>
      <c r="B2699" s="132"/>
      <c r="C2699" s="160" t="s">
        <v>1859</v>
      </c>
      <c r="D2699" s="158"/>
      <c r="E2699" s="141">
        <v>3.0556399999999999</v>
      </c>
      <c r="F2699" s="136"/>
      <c r="G2699" s="136"/>
      <c r="H2699" s="138"/>
      <c r="I2699" s="138"/>
      <c r="J2699" s="138"/>
      <c r="K2699" s="138"/>
      <c r="L2699" s="138"/>
    </row>
    <row r="2700" spans="1:12" outlineLevel="1" x14ac:dyDescent="0.2">
      <c r="A2700" s="132"/>
      <c r="B2700" s="132"/>
      <c r="C2700" s="160" t="s">
        <v>1860</v>
      </c>
      <c r="D2700" s="158"/>
      <c r="E2700" s="141">
        <v>1.5146999999999999</v>
      </c>
      <c r="F2700" s="136"/>
      <c r="G2700" s="136"/>
      <c r="H2700" s="138"/>
      <c r="I2700" s="138"/>
      <c r="J2700" s="138"/>
      <c r="K2700" s="138"/>
      <c r="L2700" s="138"/>
    </row>
    <row r="2701" spans="1:12" outlineLevel="1" x14ac:dyDescent="0.2">
      <c r="A2701" s="132"/>
      <c r="B2701" s="132"/>
      <c r="C2701" s="160" t="s">
        <v>1861</v>
      </c>
      <c r="D2701" s="158"/>
      <c r="E2701" s="141">
        <v>3.2122199999999999</v>
      </c>
      <c r="F2701" s="136"/>
      <c r="G2701" s="136"/>
      <c r="H2701" s="138"/>
      <c r="I2701" s="138"/>
      <c r="J2701" s="138"/>
      <c r="K2701" s="138"/>
      <c r="L2701" s="138"/>
    </row>
    <row r="2702" spans="1:12" outlineLevel="1" x14ac:dyDescent="0.2">
      <c r="A2702" s="132"/>
      <c r="B2702" s="132"/>
      <c r="C2702" s="160" t="s">
        <v>1862</v>
      </c>
      <c r="D2702" s="158"/>
      <c r="E2702" s="141">
        <v>2.7997200000000002</v>
      </c>
      <c r="F2702" s="136"/>
      <c r="G2702" s="136"/>
      <c r="H2702" s="138"/>
      <c r="I2702" s="138"/>
      <c r="J2702" s="138"/>
      <c r="K2702" s="138"/>
      <c r="L2702" s="138"/>
    </row>
    <row r="2703" spans="1:12" outlineLevel="1" x14ac:dyDescent="0.2">
      <c r="A2703" s="132"/>
      <c r="B2703" s="132"/>
      <c r="C2703" s="160" t="s">
        <v>1863</v>
      </c>
      <c r="D2703" s="158"/>
      <c r="E2703" s="141">
        <v>2.3033999999999999</v>
      </c>
      <c r="F2703" s="136"/>
      <c r="G2703" s="136"/>
      <c r="H2703" s="138"/>
      <c r="I2703" s="138"/>
      <c r="J2703" s="138"/>
      <c r="K2703" s="138"/>
      <c r="L2703" s="138"/>
    </row>
    <row r="2704" spans="1:12" outlineLevel="1" x14ac:dyDescent="0.2">
      <c r="A2704" s="132"/>
      <c r="B2704" s="132"/>
      <c r="C2704" s="160" t="s">
        <v>1138</v>
      </c>
      <c r="D2704" s="158"/>
      <c r="E2704" s="141"/>
      <c r="F2704" s="136"/>
      <c r="G2704" s="136"/>
      <c r="H2704" s="138"/>
      <c r="I2704" s="138"/>
      <c r="J2704" s="138"/>
      <c r="K2704" s="138"/>
      <c r="L2704" s="138"/>
    </row>
    <row r="2705" spans="1:12" outlineLevel="1" x14ac:dyDescent="0.2">
      <c r="A2705" s="132"/>
      <c r="B2705" s="132"/>
      <c r="C2705" s="160" t="s">
        <v>1864</v>
      </c>
      <c r="D2705" s="158"/>
      <c r="E2705" s="141">
        <v>0.51563000000000003</v>
      </c>
      <c r="F2705" s="136"/>
      <c r="G2705" s="136"/>
      <c r="H2705" s="138"/>
      <c r="I2705" s="138"/>
      <c r="J2705" s="138"/>
      <c r="K2705" s="138"/>
      <c r="L2705" s="138"/>
    </row>
    <row r="2706" spans="1:12" outlineLevel="1" x14ac:dyDescent="0.2">
      <c r="A2706" s="132"/>
      <c r="B2706" s="132"/>
      <c r="C2706" s="160" t="s">
        <v>1865</v>
      </c>
      <c r="D2706" s="158"/>
      <c r="E2706" s="141">
        <v>1.97505</v>
      </c>
      <c r="F2706" s="136"/>
      <c r="G2706" s="136"/>
      <c r="H2706" s="138"/>
      <c r="I2706" s="138"/>
      <c r="J2706" s="138"/>
      <c r="K2706" s="138"/>
      <c r="L2706" s="138"/>
    </row>
    <row r="2707" spans="1:12" outlineLevel="1" x14ac:dyDescent="0.2">
      <c r="A2707" s="132"/>
      <c r="B2707" s="132"/>
      <c r="C2707" s="160" t="s">
        <v>1866</v>
      </c>
      <c r="D2707" s="158"/>
      <c r="E2707" s="141">
        <v>0.61116000000000004</v>
      </c>
      <c r="F2707" s="136"/>
      <c r="G2707" s="136"/>
      <c r="H2707" s="138"/>
      <c r="I2707" s="138"/>
      <c r="J2707" s="138"/>
      <c r="K2707" s="138"/>
      <c r="L2707" s="138"/>
    </row>
    <row r="2708" spans="1:12" outlineLevel="1" x14ac:dyDescent="0.2">
      <c r="A2708" s="132">
        <v>304</v>
      </c>
      <c r="B2708" s="133" t="s">
        <v>1867</v>
      </c>
      <c r="C2708" s="134" t="s">
        <v>1868</v>
      </c>
      <c r="D2708" s="135" t="s">
        <v>261</v>
      </c>
      <c r="E2708" s="136">
        <v>628.22</v>
      </c>
      <c r="F2708" s="1202"/>
      <c r="G2708" s="136">
        <f>ROUND(E2708*F2708,2)</f>
        <v>0</v>
      </c>
      <c r="H2708" s="138"/>
      <c r="I2708" s="138"/>
      <c r="J2708" s="138"/>
      <c r="K2708" s="138"/>
      <c r="L2708" s="138"/>
    </row>
    <row r="2709" spans="1:12" outlineLevel="1" x14ac:dyDescent="0.2">
      <c r="A2709" s="132"/>
      <c r="B2709" s="133"/>
      <c r="C2709" s="139" t="s">
        <v>285</v>
      </c>
      <c r="D2709" s="140"/>
      <c r="E2709" s="141"/>
      <c r="F2709" s="136"/>
      <c r="G2709" s="136"/>
      <c r="H2709" s="138"/>
      <c r="I2709" s="138"/>
      <c r="J2709" s="138"/>
      <c r="K2709" s="138"/>
      <c r="L2709" s="138"/>
    </row>
    <row r="2710" spans="1:12" outlineLevel="1" x14ac:dyDescent="0.2">
      <c r="A2710" s="132"/>
      <c r="B2710" s="133"/>
      <c r="C2710" s="139" t="s">
        <v>1869</v>
      </c>
      <c r="D2710" s="140"/>
      <c r="E2710" s="141">
        <v>130.5</v>
      </c>
      <c r="F2710" s="136"/>
      <c r="G2710" s="136"/>
      <c r="H2710" s="138"/>
      <c r="I2710" s="138"/>
      <c r="J2710" s="138"/>
      <c r="K2710" s="138"/>
      <c r="L2710" s="138"/>
    </row>
    <row r="2711" spans="1:12" outlineLevel="1" x14ac:dyDescent="0.2">
      <c r="A2711" s="132"/>
      <c r="B2711" s="133"/>
      <c r="C2711" s="139" t="s">
        <v>1870</v>
      </c>
      <c r="D2711" s="140"/>
      <c r="E2711" s="141">
        <v>129.80000000000001</v>
      </c>
      <c r="F2711" s="136"/>
      <c r="G2711" s="136"/>
      <c r="H2711" s="138"/>
      <c r="I2711" s="138"/>
      <c r="J2711" s="138"/>
      <c r="K2711" s="138"/>
      <c r="L2711" s="138"/>
    </row>
    <row r="2712" spans="1:12" outlineLevel="1" x14ac:dyDescent="0.2">
      <c r="A2712" s="132"/>
      <c r="B2712" s="133"/>
      <c r="C2712" s="139" t="s">
        <v>1871</v>
      </c>
      <c r="D2712" s="140"/>
      <c r="E2712" s="141">
        <v>64.599999999999994</v>
      </c>
      <c r="F2712" s="136"/>
      <c r="G2712" s="136"/>
      <c r="H2712" s="138"/>
      <c r="I2712" s="138"/>
      <c r="J2712" s="138"/>
      <c r="K2712" s="138"/>
      <c r="L2712" s="138"/>
    </row>
    <row r="2713" spans="1:12" outlineLevel="1" x14ac:dyDescent="0.2">
      <c r="A2713" s="132"/>
      <c r="B2713" s="133"/>
      <c r="C2713" s="139" t="s">
        <v>284</v>
      </c>
      <c r="D2713" s="140"/>
      <c r="E2713" s="141"/>
      <c r="F2713" s="136"/>
      <c r="G2713" s="136"/>
      <c r="H2713" s="138"/>
      <c r="I2713" s="138"/>
      <c r="J2713" s="138"/>
      <c r="K2713" s="138"/>
      <c r="L2713" s="138"/>
    </row>
    <row r="2714" spans="1:12" outlineLevel="1" x14ac:dyDescent="0.2">
      <c r="A2714" s="132"/>
      <c r="B2714" s="133"/>
      <c r="C2714" s="139" t="s">
        <v>1872</v>
      </c>
      <c r="D2714" s="140"/>
      <c r="E2714" s="141"/>
      <c r="F2714" s="136"/>
      <c r="G2714" s="136"/>
      <c r="H2714" s="138"/>
      <c r="I2714" s="138"/>
      <c r="J2714" s="138"/>
      <c r="K2714" s="138"/>
      <c r="L2714" s="138"/>
    </row>
    <row r="2715" spans="1:12" outlineLevel="1" x14ac:dyDescent="0.2">
      <c r="A2715" s="132"/>
      <c r="B2715" s="133"/>
      <c r="C2715" s="139" t="s">
        <v>1873</v>
      </c>
      <c r="D2715" s="140"/>
      <c r="E2715" s="141">
        <v>150.72</v>
      </c>
      <c r="F2715" s="136"/>
      <c r="G2715" s="136"/>
      <c r="H2715" s="138"/>
      <c r="I2715" s="138"/>
      <c r="J2715" s="138"/>
      <c r="K2715" s="138"/>
      <c r="L2715" s="138"/>
    </row>
    <row r="2716" spans="1:12" outlineLevel="1" x14ac:dyDescent="0.2">
      <c r="A2716" s="132"/>
      <c r="B2716" s="133"/>
      <c r="C2716" s="139" t="s">
        <v>1874</v>
      </c>
      <c r="D2716" s="140"/>
      <c r="E2716" s="141">
        <v>80.599999999999994</v>
      </c>
      <c r="F2716" s="136"/>
      <c r="G2716" s="136"/>
      <c r="H2716" s="138"/>
      <c r="I2716" s="138"/>
      <c r="J2716" s="138"/>
      <c r="K2716" s="138"/>
      <c r="L2716" s="138"/>
    </row>
    <row r="2717" spans="1:12" outlineLevel="1" x14ac:dyDescent="0.2">
      <c r="A2717" s="132"/>
      <c r="B2717" s="133"/>
      <c r="C2717" s="139" t="s">
        <v>1875</v>
      </c>
      <c r="D2717" s="140"/>
      <c r="E2717" s="141">
        <v>72</v>
      </c>
      <c r="F2717" s="136"/>
      <c r="G2717" s="136"/>
      <c r="H2717" s="138"/>
      <c r="I2717" s="138"/>
      <c r="J2717" s="138"/>
      <c r="K2717" s="138"/>
      <c r="L2717" s="138"/>
    </row>
    <row r="2718" spans="1:12" outlineLevel="1" x14ac:dyDescent="0.2">
      <c r="A2718" s="132">
        <v>305</v>
      </c>
      <c r="B2718" s="133" t="s">
        <v>1876</v>
      </c>
      <c r="C2718" s="134" t="s">
        <v>1877</v>
      </c>
      <c r="D2718" s="135" t="s">
        <v>1878</v>
      </c>
      <c r="E2718" s="136">
        <f>SUM(G2498:G2717)/100</f>
        <v>0</v>
      </c>
      <c r="F2718" s="1202">
        <v>4.5</v>
      </c>
      <c r="G2718" s="136">
        <f>ROUND(E2718*F2718,2)</f>
        <v>0</v>
      </c>
      <c r="H2718" s="138"/>
      <c r="I2718" s="138"/>
      <c r="J2718" s="138"/>
      <c r="K2718" s="138"/>
      <c r="L2718" s="138"/>
    </row>
    <row r="2719" spans="1:12" x14ac:dyDescent="0.2">
      <c r="A2719" s="142" t="s">
        <v>89</v>
      </c>
      <c r="B2719" s="143" t="s">
        <v>1879</v>
      </c>
      <c r="C2719" s="144" t="s">
        <v>1880</v>
      </c>
      <c r="D2719" s="145"/>
      <c r="E2719" s="146"/>
      <c r="F2719" s="146"/>
      <c r="G2719" s="146">
        <f>SUM(G2720:G2850)</f>
        <v>0</v>
      </c>
      <c r="H2719" s="138"/>
    </row>
    <row r="2720" spans="1:12" outlineLevel="1" x14ac:dyDescent="0.2">
      <c r="A2720" s="132">
        <v>306</v>
      </c>
      <c r="B2720" s="133" t="s">
        <v>1881</v>
      </c>
      <c r="C2720" s="134" t="s">
        <v>1882</v>
      </c>
      <c r="D2720" s="135" t="s">
        <v>261</v>
      </c>
      <c r="E2720" s="136">
        <v>1383</v>
      </c>
      <c r="F2720" s="1202"/>
      <c r="G2720" s="136">
        <f>ROUND(E2720*F2720,2)</f>
        <v>0</v>
      </c>
      <c r="H2720" s="138"/>
      <c r="I2720" s="138"/>
      <c r="J2720" s="138"/>
      <c r="K2720" s="138"/>
      <c r="L2720" s="138"/>
    </row>
    <row r="2721" spans="1:12" outlineLevel="1" x14ac:dyDescent="0.2">
      <c r="A2721" s="132"/>
      <c r="B2721" s="133"/>
      <c r="C2721" s="139" t="s">
        <v>1262</v>
      </c>
      <c r="D2721" s="140"/>
      <c r="E2721" s="141"/>
      <c r="F2721" s="136"/>
      <c r="G2721" s="136"/>
      <c r="H2721" s="138"/>
      <c r="I2721" s="138"/>
      <c r="J2721" s="138"/>
      <c r="K2721" s="138"/>
      <c r="L2721" s="138"/>
    </row>
    <row r="2722" spans="1:12" outlineLevel="1" x14ac:dyDescent="0.2">
      <c r="A2722" s="132"/>
      <c r="B2722" s="133"/>
      <c r="C2722" s="139" t="s">
        <v>1883</v>
      </c>
      <c r="D2722" s="140"/>
      <c r="E2722" s="141">
        <v>1265</v>
      </c>
      <c r="F2722" s="136"/>
      <c r="G2722" s="136"/>
      <c r="H2722" s="138"/>
      <c r="I2722" s="138"/>
      <c r="J2722" s="138"/>
      <c r="K2722" s="138"/>
      <c r="L2722" s="138"/>
    </row>
    <row r="2723" spans="1:12" outlineLevel="1" x14ac:dyDescent="0.2">
      <c r="A2723" s="132"/>
      <c r="B2723" s="133"/>
      <c r="C2723" s="139" t="s">
        <v>1884</v>
      </c>
      <c r="D2723" s="140"/>
      <c r="E2723" s="141">
        <v>118</v>
      </c>
      <c r="F2723" s="136"/>
      <c r="G2723" s="136"/>
      <c r="H2723" s="138"/>
      <c r="I2723" s="138"/>
      <c r="J2723" s="138"/>
      <c r="K2723" s="138"/>
      <c r="L2723" s="138"/>
    </row>
    <row r="2724" spans="1:12" outlineLevel="1" x14ac:dyDescent="0.2">
      <c r="A2724" s="132">
        <v>307</v>
      </c>
      <c r="B2724" s="133" t="s">
        <v>1885</v>
      </c>
      <c r="C2724" s="134" t="s">
        <v>1886</v>
      </c>
      <c r="D2724" s="135" t="s">
        <v>261</v>
      </c>
      <c r="E2724" s="136">
        <v>354.19000000000005</v>
      </c>
      <c r="F2724" s="1202"/>
      <c r="G2724" s="136">
        <f>ROUND(E2724*F2724,2)</f>
        <v>0</v>
      </c>
      <c r="H2724" s="138"/>
      <c r="I2724" s="138"/>
      <c r="J2724" s="138"/>
      <c r="K2724" s="138"/>
      <c r="L2724" s="138"/>
    </row>
    <row r="2725" spans="1:12" outlineLevel="1" x14ac:dyDescent="0.2">
      <c r="A2725" s="132"/>
      <c r="B2725" s="133"/>
      <c r="C2725" s="139" t="s">
        <v>1262</v>
      </c>
      <c r="D2725" s="140"/>
      <c r="E2725" s="141"/>
      <c r="F2725" s="136"/>
      <c r="G2725" s="136"/>
      <c r="H2725" s="138"/>
      <c r="I2725" s="138"/>
      <c r="J2725" s="138"/>
      <c r="K2725" s="138"/>
      <c r="L2725" s="138"/>
    </row>
    <row r="2726" spans="1:12" outlineLevel="1" x14ac:dyDescent="0.2">
      <c r="A2726" s="132"/>
      <c r="B2726" s="133"/>
      <c r="C2726" s="139" t="s">
        <v>1165</v>
      </c>
      <c r="D2726" s="140"/>
      <c r="E2726" s="141"/>
      <c r="F2726" s="136"/>
      <c r="G2726" s="136"/>
      <c r="H2726" s="138"/>
      <c r="I2726" s="138"/>
      <c r="J2726" s="138"/>
      <c r="K2726" s="138"/>
      <c r="L2726" s="138"/>
    </row>
    <row r="2727" spans="1:12" outlineLevel="1" x14ac:dyDescent="0.2">
      <c r="A2727" s="132"/>
      <c r="B2727" s="133"/>
      <c r="C2727" s="139" t="s">
        <v>1193</v>
      </c>
      <c r="D2727" s="140"/>
      <c r="E2727" s="141">
        <v>242</v>
      </c>
      <c r="F2727" s="136"/>
      <c r="G2727" s="136"/>
      <c r="H2727" s="138"/>
      <c r="I2727" s="138"/>
      <c r="J2727" s="138"/>
      <c r="K2727" s="138"/>
      <c r="L2727" s="138"/>
    </row>
    <row r="2728" spans="1:12" outlineLevel="1" x14ac:dyDescent="0.2">
      <c r="A2728" s="132"/>
      <c r="B2728" s="133"/>
      <c r="C2728" s="139" t="s">
        <v>1194</v>
      </c>
      <c r="D2728" s="140"/>
      <c r="E2728" s="141">
        <v>69.349999999999994</v>
      </c>
      <c r="F2728" s="136"/>
      <c r="G2728" s="136"/>
      <c r="H2728" s="138"/>
      <c r="I2728" s="138"/>
      <c r="J2728" s="138"/>
      <c r="K2728" s="138"/>
      <c r="L2728" s="138"/>
    </row>
    <row r="2729" spans="1:12" outlineLevel="1" x14ac:dyDescent="0.2">
      <c r="A2729" s="132"/>
      <c r="B2729" s="133"/>
      <c r="C2729" s="139" t="s">
        <v>1195</v>
      </c>
      <c r="D2729" s="140"/>
      <c r="E2729" s="141">
        <v>42.84</v>
      </c>
      <c r="F2729" s="136"/>
      <c r="G2729" s="136"/>
      <c r="H2729" s="138"/>
      <c r="I2729" s="138"/>
      <c r="J2729" s="138"/>
      <c r="K2729" s="138"/>
      <c r="L2729" s="138"/>
    </row>
    <row r="2730" spans="1:12" outlineLevel="1" x14ac:dyDescent="0.2">
      <c r="A2730" s="132">
        <v>308</v>
      </c>
      <c r="B2730" s="133" t="s">
        <v>1887</v>
      </c>
      <c r="C2730" s="134" t="s">
        <v>1888</v>
      </c>
      <c r="D2730" s="135" t="s">
        <v>261</v>
      </c>
      <c r="E2730" s="136">
        <v>1383</v>
      </c>
      <c r="F2730" s="1202"/>
      <c r="G2730" s="136">
        <f>ROUND(E2730*F2730,2)</f>
        <v>0</v>
      </c>
      <c r="H2730" s="138"/>
      <c r="I2730" s="138"/>
      <c r="J2730" s="138"/>
      <c r="K2730" s="138"/>
      <c r="L2730" s="138"/>
    </row>
    <row r="2731" spans="1:12" outlineLevel="1" x14ac:dyDescent="0.2">
      <c r="A2731" s="132"/>
      <c r="B2731" s="133"/>
      <c r="C2731" s="139" t="s">
        <v>1262</v>
      </c>
      <c r="D2731" s="140"/>
      <c r="E2731" s="141"/>
      <c r="F2731" s="136"/>
      <c r="G2731" s="136"/>
      <c r="H2731" s="138"/>
      <c r="I2731" s="138"/>
      <c r="J2731" s="138"/>
      <c r="K2731" s="138"/>
      <c r="L2731" s="138"/>
    </row>
    <row r="2732" spans="1:12" outlineLevel="1" x14ac:dyDescent="0.2">
      <c r="A2732" s="132"/>
      <c r="B2732" s="133"/>
      <c r="C2732" s="139" t="s">
        <v>1883</v>
      </c>
      <c r="D2732" s="140"/>
      <c r="E2732" s="141">
        <v>1265</v>
      </c>
      <c r="F2732" s="136"/>
      <c r="G2732" s="136"/>
      <c r="H2732" s="138"/>
      <c r="I2732" s="138"/>
      <c r="J2732" s="138"/>
      <c r="K2732" s="138"/>
      <c r="L2732" s="138"/>
    </row>
    <row r="2733" spans="1:12" outlineLevel="1" x14ac:dyDescent="0.2">
      <c r="A2733" s="132"/>
      <c r="B2733" s="133"/>
      <c r="C2733" s="139" t="s">
        <v>1884</v>
      </c>
      <c r="D2733" s="140"/>
      <c r="E2733" s="141">
        <v>118</v>
      </c>
      <c r="F2733" s="136"/>
      <c r="G2733" s="136"/>
      <c r="H2733" s="138"/>
      <c r="I2733" s="138"/>
      <c r="J2733" s="138"/>
      <c r="K2733" s="138"/>
      <c r="L2733" s="138"/>
    </row>
    <row r="2734" spans="1:12" outlineLevel="1" x14ac:dyDescent="0.2">
      <c r="A2734" s="132">
        <v>309</v>
      </c>
      <c r="B2734" s="133" t="s">
        <v>1889</v>
      </c>
      <c r="C2734" s="134" t="s">
        <v>1890</v>
      </c>
      <c r="D2734" s="135" t="s">
        <v>261</v>
      </c>
      <c r="E2734" s="136">
        <v>354.19000000000005</v>
      </c>
      <c r="F2734" s="1202"/>
      <c r="G2734" s="136">
        <f>ROUND(E2734*F2734,2)</f>
        <v>0</v>
      </c>
      <c r="H2734" s="138"/>
      <c r="I2734" s="138"/>
      <c r="J2734" s="138"/>
      <c r="K2734" s="138"/>
      <c r="L2734" s="138"/>
    </row>
    <row r="2735" spans="1:12" outlineLevel="1" x14ac:dyDescent="0.2">
      <c r="A2735" s="132"/>
      <c r="B2735" s="133"/>
      <c r="C2735" s="139" t="s">
        <v>1262</v>
      </c>
      <c r="D2735" s="140"/>
      <c r="E2735" s="141"/>
      <c r="F2735" s="136"/>
      <c r="G2735" s="136"/>
      <c r="H2735" s="138"/>
      <c r="I2735" s="138"/>
      <c r="J2735" s="138"/>
      <c r="K2735" s="138"/>
      <c r="L2735" s="138"/>
    </row>
    <row r="2736" spans="1:12" outlineLevel="1" x14ac:dyDescent="0.2">
      <c r="A2736" s="132"/>
      <c r="B2736" s="133"/>
      <c r="C2736" s="139" t="s">
        <v>1165</v>
      </c>
      <c r="D2736" s="140"/>
      <c r="E2736" s="141"/>
      <c r="F2736" s="136"/>
      <c r="G2736" s="136"/>
      <c r="H2736" s="138"/>
      <c r="I2736" s="138"/>
      <c r="J2736" s="138"/>
      <c r="K2736" s="138"/>
      <c r="L2736" s="138"/>
    </row>
    <row r="2737" spans="1:12" outlineLevel="1" x14ac:dyDescent="0.2">
      <c r="A2737" s="132"/>
      <c r="B2737" s="133"/>
      <c r="C2737" s="139" t="s">
        <v>1193</v>
      </c>
      <c r="D2737" s="140"/>
      <c r="E2737" s="141">
        <v>242</v>
      </c>
      <c r="F2737" s="136"/>
      <c r="G2737" s="136"/>
      <c r="H2737" s="138"/>
      <c r="I2737" s="138"/>
      <c r="J2737" s="138"/>
      <c r="K2737" s="138"/>
      <c r="L2737" s="138"/>
    </row>
    <row r="2738" spans="1:12" outlineLevel="1" x14ac:dyDescent="0.2">
      <c r="A2738" s="132"/>
      <c r="B2738" s="133"/>
      <c r="C2738" s="139" t="s">
        <v>1194</v>
      </c>
      <c r="D2738" s="140"/>
      <c r="E2738" s="141">
        <v>69.349999999999994</v>
      </c>
      <c r="F2738" s="136"/>
      <c r="G2738" s="136"/>
      <c r="H2738" s="138"/>
      <c r="I2738" s="138"/>
      <c r="J2738" s="138"/>
      <c r="K2738" s="138"/>
      <c r="L2738" s="138"/>
    </row>
    <row r="2739" spans="1:12" outlineLevel="1" x14ac:dyDescent="0.2">
      <c r="A2739" s="132"/>
      <c r="B2739" s="133"/>
      <c r="C2739" s="139" t="s">
        <v>1195</v>
      </c>
      <c r="D2739" s="140"/>
      <c r="E2739" s="141">
        <v>42.84</v>
      </c>
      <c r="F2739" s="136"/>
      <c r="G2739" s="136"/>
      <c r="H2739" s="138"/>
      <c r="I2739" s="138"/>
      <c r="J2739" s="138"/>
      <c r="K2739" s="138"/>
      <c r="L2739" s="138"/>
    </row>
    <row r="2740" spans="1:12" outlineLevel="1" x14ac:dyDescent="0.2">
      <c r="A2740" s="132">
        <v>310</v>
      </c>
      <c r="B2740" s="133" t="s">
        <v>1891</v>
      </c>
      <c r="C2740" s="134" t="s">
        <v>1892</v>
      </c>
      <c r="D2740" s="135" t="s">
        <v>261</v>
      </c>
      <c r="E2740" s="136">
        <v>2084.6279999999997</v>
      </c>
      <c r="F2740" s="1202"/>
      <c r="G2740" s="136">
        <f>ROUND(E2740*F2740,2)</f>
        <v>0</v>
      </c>
      <c r="H2740" s="138"/>
      <c r="I2740" s="138"/>
      <c r="J2740" s="138"/>
      <c r="K2740" s="138"/>
      <c r="L2740" s="138"/>
    </row>
    <row r="2741" spans="1:12" outlineLevel="1" x14ac:dyDescent="0.2">
      <c r="A2741" s="132"/>
      <c r="B2741" s="133"/>
      <c r="C2741" s="139" t="s">
        <v>1893</v>
      </c>
      <c r="D2741" s="140"/>
      <c r="E2741" s="141"/>
      <c r="F2741" s="136"/>
      <c r="G2741" s="136"/>
      <c r="H2741" s="138"/>
      <c r="I2741" s="138"/>
      <c r="J2741" s="138"/>
      <c r="K2741" s="138"/>
      <c r="L2741" s="138"/>
    </row>
    <row r="2742" spans="1:12" outlineLevel="1" x14ac:dyDescent="0.2">
      <c r="A2742" s="132"/>
      <c r="B2742" s="133"/>
      <c r="C2742" s="139" t="s">
        <v>1262</v>
      </c>
      <c r="D2742" s="140"/>
      <c r="E2742" s="141"/>
      <c r="F2742" s="136"/>
      <c r="G2742" s="136"/>
      <c r="H2742" s="138"/>
      <c r="I2742" s="138"/>
      <c r="J2742" s="138"/>
      <c r="K2742" s="138"/>
      <c r="L2742" s="138"/>
    </row>
    <row r="2743" spans="1:12" outlineLevel="1" x14ac:dyDescent="0.2">
      <c r="A2743" s="132"/>
      <c r="B2743" s="133"/>
      <c r="C2743" s="147" t="s">
        <v>272</v>
      </c>
      <c r="D2743" s="148"/>
      <c r="E2743" s="149"/>
      <c r="F2743" s="136"/>
      <c r="G2743" s="136"/>
      <c r="H2743" s="138"/>
      <c r="I2743" s="138"/>
      <c r="J2743" s="138"/>
      <c r="K2743" s="138"/>
      <c r="L2743" s="138"/>
    </row>
    <row r="2744" spans="1:12" outlineLevel="1" x14ac:dyDescent="0.2">
      <c r="A2744" s="132"/>
      <c r="B2744" s="133"/>
      <c r="C2744" s="150" t="s">
        <v>1894</v>
      </c>
      <c r="D2744" s="148"/>
      <c r="E2744" s="149">
        <v>1265</v>
      </c>
      <c r="F2744" s="136"/>
      <c r="G2744" s="136"/>
      <c r="H2744" s="138"/>
      <c r="I2744" s="138"/>
      <c r="J2744" s="138"/>
      <c r="K2744" s="138"/>
      <c r="L2744" s="138"/>
    </row>
    <row r="2745" spans="1:12" outlineLevel="1" x14ac:dyDescent="0.2">
      <c r="A2745" s="132"/>
      <c r="B2745" s="133"/>
      <c r="C2745" s="150" t="s">
        <v>1895</v>
      </c>
      <c r="D2745" s="148"/>
      <c r="E2745" s="149">
        <v>118</v>
      </c>
      <c r="F2745" s="136"/>
      <c r="G2745" s="136"/>
      <c r="H2745" s="138"/>
      <c r="I2745" s="138"/>
      <c r="J2745" s="138"/>
      <c r="K2745" s="138"/>
      <c r="L2745" s="138"/>
    </row>
    <row r="2746" spans="1:12" outlineLevel="1" x14ac:dyDescent="0.2">
      <c r="A2746" s="132"/>
      <c r="B2746" s="133"/>
      <c r="C2746" s="147" t="s">
        <v>276</v>
      </c>
      <c r="D2746" s="148"/>
      <c r="E2746" s="149"/>
      <c r="F2746" s="136"/>
      <c r="G2746" s="136"/>
      <c r="H2746" s="138"/>
      <c r="I2746" s="138"/>
      <c r="J2746" s="138"/>
      <c r="K2746" s="138"/>
      <c r="L2746" s="138"/>
    </row>
    <row r="2747" spans="1:12" outlineLevel="1" x14ac:dyDescent="0.2">
      <c r="A2747" s="132"/>
      <c r="B2747" s="133"/>
      <c r="C2747" s="139" t="s">
        <v>1896</v>
      </c>
      <c r="D2747" s="140"/>
      <c r="E2747" s="141">
        <v>1659.6</v>
      </c>
      <c r="F2747" s="136"/>
      <c r="G2747" s="136"/>
      <c r="H2747" s="138"/>
      <c r="I2747" s="138"/>
      <c r="J2747" s="138"/>
      <c r="K2747" s="138"/>
      <c r="L2747" s="138"/>
    </row>
    <row r="2748" spans="1:12" outlineLevel="1" x14ac:dyDescent="0.2">
      <c r="A2748" s="132"/>
      <c r="B2748" s="133"/>
      <c r="C2748" s="139" t="s">
        <v>1165</v>
      </c>
      <c r="D2748" s="140"/>
      <c r="E2748" s="141"/>
      <c r="F2748" s="136"/>
      <c r="G2748" s="136"/>
      <c r="H2748" s="138"/>
      <c r="I2748" s="138"/>
      <c r="J2748" s="138"/>
      <c r="K2748" s="138"/>
      <c r="L2748" s="138"/>
    </row>
    <row r="2749" spans="1:12" outlineLevel="1" x14ac:dyDescent="0.2">
      <c r="A2749" s="132"/>
      <c r="B2749" s="133"/>
      <c r="C2749" s="147" t="s">
        <v>272</v>
      </c>
      <c r="D2749" s="148"/>
      <c r="E2749" s="149"/>
      <c r="F2749" s="136"/>
      <c r="G2749" s="136"/>
      <c r="H2749" s="138"/>
      <c r="I2749" s="138"/>
      <c r="J2749" s="138"/>
      <c r="K2749" s="138"/>
      <c r="L2749" s="138"/>
    </row>
    <row r="2750" spans="1:12" outlineLevel="1" x14ac:dyDescent="0.2">
      <c r="A2750" s="132"/>
      <c r="B2750" s="133"/>
      <c r="C2750" s="150" t="s">
        <v>1897</v>
      </c>
      <c r="D2750" s="148"/>
      <c r="E2750" s="149">
        <v>242</v>
      </c>
      <c r="F2750" s="136"/>
      <c r="G2750" s="136"/>
      <c r="H2750" s="138"/>
      <c r="I2750" s="138"/>
      <c r="J2750" s="138"/>
      <c r="K2750" s="138"/>
      <c r="L2750" s="138"/>
    </row>
    <row r="2751" spans="1:12" outlineLevel="1" x14ac:dyDescent="0.2">
      <c r="A2751" s="132"/>
      <c r="B2751" s="133"/>
      <c r="C2751" s="150" t="s">
        <v>1898</v>
      </c>
      <c r="D2751" s="148"/>
      <c r="E2751" s="149">
        <v>69.349999999999994</v>
      </c>
      <c r="F2751" s="136"/>
      <c r="G2751" s="136"/>
      <c r="H2751" s="138"/>
      <c r="I2751" s="138"/>
      <c r="J2751" s="138"/>
      <c r="K2751" s="138"/>
      <c r="L2751" s="138"/>
    </row>
    <row r="2752" spans="1:12" outlineLevel="1" x14ac:dyDescent="0.2">
      <c r="A2752" s="132"/>
      <c r="B2752" s="133"/>
      <c r="C2752" s="150" t="s">
        <v>1899</v>
      </c>
      <c r="D2752" s="148"/>
      <c r="E2752" s="149">
        <v>42.84</v>
      </c>
      <c r="F2752" s="136"/>
      <c r="G2752" s="136"/>
      <c r="H2752" s="138"/>
      <c r="I2752" s="138"/>
      <c r="J2752" s="138"/>
      <c r="K2752" s="138"/>
      <c r="L2752" s="138"/>
    </row>
    <row r="2753" spans="1:12" outlineLevel="1" x14ac:dyDescent="0.2">
      <c r="A2753" s="132"/>
      <c r="B2753" s="133"/>
      <c r="C2753" s="147" t="s">
        <v>276</v>
      </c>
      <c r="D2753" s="148"/>
      <c r="E2753" s="149"/>
      <c r="F2753" s="136"/>
      <c r="G2753" s="136"/>
      <c r="H2753" s="138"/>
      <c r="I2753" s="138"/>
      <c r="J2753" s="138"/>
      <c r="K2753" s="138"/>
      <c r="L2753" s="138"/>
    </row>
    <row r="2754" spans="1:12" outlineLevel="1" x14ac:dyDescent="0.2">
      <c r="A2754" s="132"/>
      <c r="B2754" s="133"/>
      <c r="C2754" s="139" t="s">
        <v>1900</v>
      </c>
      <c r="D2754" s="140"/>
      <c r="E2754" s="141">
        <v>425.02800000000002</v>
      </c>
      <c r="F2754" s="136"/>
      <c r="G2754" s="136"/>
      <c r="H2754" s="138"/>
      <c r="I2754" s="138"/>
      <c r="J2754" s="138"/>
      <c r="K2754" s="138"/>
      <c r="L2754" s="138"/>
    </row>
    <row r="2755" spans="1:12" outlineLevel="1" x14ac:dyDescent="0.2">
      <c r="A2755" s="132">
        <v>311</v>
      </c>
      <c r="B2755" s="133" t="s">
        <v>1901</v>
      </c>
      <c r="C2755" s="134" t="s">
        <v>1902</v>
      </c>
      <c r="D2755" s="135" t="s">
        <v>261</v>
      </c>
      <c r="E2755" s="136">
        <v>307.976</v>
      </c>
      <c r="F2755" s="1202"/>
      <c r="G2755" s="136">
        <f>ROUND(E2755*F2755,2)</f>
        <v>0</v>
      </c>
      <c r="H2755" s="138"/>
      <c r="I2755" s="138"/>
      <c r="J2755" s="138"/>
      <c r="K2755" s="138"/>
      <c r="L2755" s="138"/>
    </row>
    <row r="2756" spans="1:12" outlineLevel="1" x14ac:dyDescent="0.2">
      <c r="A2756" s="132"/>
      <c r="B2756" s="133"/>
      <c r="C2756" s="139" t="s">
        <v>1262</v>
      </c>
      <c r="D2756" s="140"/>
      <c r="E2756" s="141"/>
      <c r="F2756" s="136"/>
      <c r="G2756" s="136"/>
      <c r="H2756" s="138"/>
      <c r="I2756" s="138"/>
      <c r="J2756" s="138"/>
      <c r="K2756" s="138"/>
      <c r="L2756" s="138"/>
    </row>
    <row r="2757" spans="1:12" outlineLevel="1" x14ac:dyDescent="0.2">
      <c r="A2757" s="132"/>
      <c r="B2757" s="133"/>
      <c r="C2757" s="139" t="s">
        <v>1903</v>
      </c>
      <c r="D2757" s="140"/>
      <c r="E2757" s="141">
        <v>18.5</v>
      </c>
      <c r="F2757" s="136"/>
      <c r="G2757" s="136"/>
      <c r="H2757" s="138"/>
      <c r="I2757" s="138"/>
      <c r="J2757" s="138"/>
      <c r="K2757" s="138"/>
      <c r="L2757" s="138"/>
    </row>
    <row r="2758" spans="1:12" outlineLevel="1" x14ac:dyDescent="0.2">
      <c r="A2758" s="132"/>
      <c r="B2758" s="133"/>
      <c r="C2758" s="139" t="s">
        <v>1904</v>
      </c>
      <c r="D2758" s="140"/>
      <c r="E2758" s="141">
        <v>4.6360000000000001</v>
      </c>
      <c r="F2758" s="136"/>
      <c r="G2758" s="136"/>
      <c r="H2758" s="138"/>
      <c r="I2758" s="138"/>
      <c r="J2758" s="138"/>
      <c r="K2758" s="138"/>
      <c r="L2758" s="138"/>
    </row>
    <row r="2759" spans="1:12" outlineLevel="1" x14ac:dyDescent="0.2">
      <c r="A2759" s="132"/>
      <c r="B2759" s="133"/>
      <c r="C2759" s="139" t="s">
        <v>1165</v>
      </c>
      <c r="D2759" s="140"/>
      <c r="E2759" s="141"/>
      <c r="F2759" s="136"/>
      <c r="G2759" s="136"/>
      <c r="H2759" s="138"/>
      <c r="I2759" s="138"/>
      <c r="J2759" s="138"/>
      <c r="K2759" s="138"/>
      <c r="L2759" s="138"/>
    </row>
    <row r="2760" spans="1:12" outlineLevel="1" x14ac:dyDescent="0.2">
      <c r="A2760" s="132"/>
      <c r="B2760" s="133"/>
      <c r="C2760" s="139" t="s">
        <v>1193</v>
      </c>
      <c r="D2760" s="140"/>
      <c r="E2760" s="141">
        <v>242</v>
      </c>
      <c r="F2760" s="136"/>
      <c r="G2760" s="136"/>
      <c r="H2760" s="138"/>
      <c r="I2760" s="138"/>
      <c r="J2760" s="138"/>
      <c r="K2760" s="138"/>
      <c r="L2760" s="138"/>
    </row>
    <row r="2761" spans="1:12" outlineLevel="1" x14ac:dyDescent="0.2">
      <c r="A2761" s="132"/>
      <c r="B2761" s="133"/>
      <c r="C2761" s="139" t="s">
        <v>1195</v>
      </c>
      <c r="D2761" s="140"/>
      <c r="E2761" s="141">
        <v>42.84</v>
      </c>
      <c r="F2761" s="136"/>
      <c r="G2761" s="136"/>
      <c r="H2761" s="138"/>
      <c r="I2761" s="138"/>
      <c r="J2761" s="138"/>
      <c r="K2761" s="138"/>
      <c r="L2761" s="138"/>
    </row>
    <row r="2762" spans="1:12" outlineLevel="1" x14ac:dyDescent="0.2">
      <c r="A2762" s="132">
        <v>312</v>
      </c>
      <c r="B2762" s="133" t="s">
        <v>1905</v>
      </c>
      <c r="C2762" s="1282" t="s">
        <v>1906</v>
      </c>
      <c r="D2762" s="1283" t="s">
        <v>261</v>
      </c>
      <c r="E2762" s="1266">
        <v>2766</v>
      </c>
      <c r="F2762" s="1202"/>
      <c r="G2762" s="136">
        <f>ROUND(E2762*F2762,2)</f>
        <v>0</v>
      </c>
      <c r="H2762" s="138"/>
      <c r="I2762" s="138"/>
      <c r="J2762" s="138"/>
      <c r="K2762" s="138"/>
      <c r="L2762" s="138"/>
    </row>
    <row r="2763" spans="1:12" outlineLevel="1" x14ac:dyDescent="0.2">
      <c r="A2763" s="132"/>
      <c r="B2763" s="133"/>
      <c r="C2763" s="1279" t="s">
        <v>1262</v>
      </c>
      <c r="D2763" s="1280"/>
      <c r="E2763" s="1281"/>
      <c r="F2763" s="136"/>
      <c r="G2763" s="136"/>
      <c r="H2763" s="138"/>
      <c r="I2763" s="138"/>
      <c r="J2763" s="138"/>
      <c r="K2763" s="138"/>
      <c r="L2763" s="138"/>
    </row>
    <row r="2764" spans="1:12" outlineLevel="1" x14ac:dyDescent="0.2">
      <c r="A2764" s="132"/>
      <c r="B2764" s="133"/>
      <c r="C2764" s="1276" t="s">
        <v>5856</v>
      </c>
      <c r="D2764" s="1277"/>
      <c r="E2764" s="1278">
        <v>2530</v>
      </c>
      <c r="F2764" s="136"/>
      <c r="G2764" s="136"/>
      <c r="H2764" s="138"/>
      <c r="I2764" s="138"/>
      <c r="J2764" s="138"/>
      <c r="K2764" s="138"/>
      <c r="L2764" s="138"/>
    </row>
    <row r="2765" spans="1:12" outlineLevel="1" x14ac:dyDescent="0.2">
      <c r="A2765" s="132"/>
      <c r="B2765" s="133"/>
      <c r="C2765" s="1279" t="s">
        <v>1907</v>
      </c>
      <c r="D2765" s="1280"/>
      <c r="E2765" s="1281">
        <v>236</v>
      </c>
      <c r="F2765" s="136"/>
      <c r="G2765" s="136"/>
      <c r="H2765" s="138"/>
      <c r="I2765" s="138"/>
      <c r="J2765" s="138"/>
      <c r="K2765" s="138"/>
      <c r="L2765" s="138"/>
    </row>
    <row r="2766" spans="1:12" outlineLevel="1" x14ac:dyDescent="0.2">
      <c r="A2766" s="132">
        <v>313</v>
      </c>
      <c r="B2766" s="133" t="s">
        <v>349</v>
      </c>
      <c r="C2766" s="1282" t="s">
        <v>350</v>
      </c>
      <c r="D2766" s="1283" t="s">
        <v>261</v>
      </c>
      <c r="E2766" s="1266">
        <v>483.4079999999999</v>
      </c>
      <c r="F2766" s="1202"/>
      <c r="G2766" s="136">
        <f>ROUND(E2766*F2766,2)</f>
        <v>0</v>
      </c>
      <c r="H2766" s="138"/>
      <c r="I2766" s="138"/>
      <c r="J2766" s="138"/>
      <c r="K2766" s="138"/>
      <c r="L2766" s="138"/>
    </row>
    <row r="2767" spans="1:12" outlineLevel="1" x14ac:dyDescent="0.2">
      <c r="A2767" s="132"/>
      <c r="B2767" s="133"/>
      <c r="C2767" s="1279" t="s">
        <v>1893</v>
      </c>
      <c r="D2767" s="1280"/>
      <c r="E2767" s="1281"/>
      <c r="F2767" s="136"/>
      <c r="G2767" s="136"/>
      <c r="H2767" s="138"/>
      <c r="I2767" s="138"/>
      <c r="J2767" s="138"/>
      <c r="K2767" s="138"/>
      <c r="L2767" s="138"/>
    </row>
    <row r="2768" spans="1:12" outlineLevel="1" x14ac:dyDescent="0.2">
      <c r="A2768" s="132"/>
      <c r="B2768" s="133"/>
      <c r="C2768" s="1279" t="s">
        <v>1165</v>
      </c>
      <c r="D2768" s="1280"/>
      <c r="E2768" s="1281"/>
      <c r="F2768" s="136"/>
      <c r="G2768" s="136"/>
      <c r="H2768" s="138"/>
      <c r="I2768" s="138"/>
      <c r="J2768" s="138"/>
      <c r="K2768" s="138"/>
      <c r="L2768" s="138"/>
    </row>
    <row r="2769" spans="1:12" outlineLevel="1" x14ac:dyDescent="0.2">
      <c r="A2769" s="132"/>
      <c r="B2769" s="133"/>
      <c r="C2769" s="1289" t="s">
        <v>272</v>
      </c>
      <c r="D2769" s="1290"/>
      <c r="E2769" s="1291"/>
      <c r="F2769" s="136"/>
      <c r="G2769" s="136"/>
      <c r="H2769" s="138"/>
      <c r="I2769" s="138"/>
      <c r="J2769" s="138"/>
      <c r="K2769" s="138"/>
      <c r="L2769" s="138"/>
    </row>
    <row r="2770" spans="1:12" outlineLevel="1" x14ac:dyDescent="0.2">
      <c r="A2770" s="132"/>
      <c r="B2770" s="133"/>
      <c r="C2770" s="1292" t="s">
        <v>1897</v>
      </c>
      <c r="D2770" s="1290"/>
      <c r="E2770" s="1291">
        <v>242</v>
      </c>
      <c r="F2770" s="136"/>
      <c r="G2770" s="136"/>
      <c r="H2770" s="138"/>
      <c r="I2770" s="138"/>
      <c r="J2770" s="138"/>
      <c r="K2770" s="138"/>
      <c r="L2770" s="138"/>
    </row>
    <row r="2771" spans="1:12" outlineLevel="1" x14ac:dyDescent="0.2">
      <c r="A2771" s="132"/>
      <c r="B2771" s="133"/>
      <c r="C2771" s="1292" t="s">
        <v>1899</v>
      </c>
      <c r="D2771" s="1290"/>
      <c r="E2771" s="1291">
        <v>42.84</v>
      </c>
      <c r="F2771" s="136"/>
      <c r="G2771" s="136"/>
      <c r="H2771" s="138"/>
      <c r="I2771" s="138"/>
      <c r="J2771" s="138"/>
      <c r="K2771" s="138"/>
      <c r="L2771" s="138"/>
    </row>
    <row r="2772" spans="1:12" outlineLevel="1" x14ac:dyDescent="0.2">
      <c r="A2772" s="132"/>
      <c r="B2772" s="133"/>
      <c r="C2772" s="1289" t="s">
        <v>276</v>
      </c>
      <c r="D2772" s="1290"/>
      <c r="E2772" s="1291"/>
      <c r="F2772" s="136"/>
      <c r="G2772" s="136"/>
      <c r="H2772" s="138"/>
      <c r="I2772" s="138"/>
      <c r="J2772" s="138"/>
      <c r="K2772" s="138"/>
      <c r="L2772" s="138"/>
    </row>
    <row r="2773" spans="1:12" outlineLevel="1" x14ac:dyDescent="0.2">
      <c r="A2773" s="132"/>
      <c r="B2773" s="133"/>
      <c r="C2773" s="1279" t="s">
        <v>1908</v>
      </c>
      <c r="D2773" s="1280"/>
      <c r="E2773" s="1281">
        <v>341.80799999999999</v>
      </c>
      <c r="F2773" s="136"/>
      <c r="G2773" s="136"/>
      <c r="H2773" s="138"/>
      <c r="I2773" s="138"/>
      <c r="J2773" s="138"/>
      <c r="K2773" s="138"/>
      <c r="L2773" s="138"/>
    </row>
    <row r="2774" spans="1:12" outlineLevel="1" x14ac:dyDescent="0.2">
      <c r="A2774" s="132"/>
      <c r="B2774" s="133"/>
      <c r="C2774" s="1279" t="s">
        <v>1262</v>
      </c>
      <c r="D2774" s="1280"/>
      <c r="E2774" s="1281"/>
      <c r="F2774" s="136"/>
      <c r="G2774" s="136"/>
      <c r="H2774" s="138"/>
      <c r="I2774" s="138"/>
      <c r="J2774" s="138"/>
      <c r="K2774" s="138"/>
      <c r="L2774" s="138"/>
    </row>
    <row r="2775" spans="1:12" outlineLevel="1" x14ac:dyDescent="0.2">
      <c r="A2775" s="132"/>
      <c r="B2775" s="133"/>
      <c r="C2775" s="1279" t="s">
        <v>1909</v>
      </c>
      <c r="D2775" s="1280"/>
      <c r="E2775" s="1281">
        <v>141.6</v>
      </c>
      <c r="F2775" s="136"/>
      <c r="G2775" s="136"/>
      <c r="H2775" s="138"/>
      <c r="I2775" s="138"/>
      <c r="J2775" s="138"/>
      <c r="K2775" s="138"/>
      <c r="L2775" s="138"/>
    </row>
    <row r="2776" spans="1:12" outlineLevel="1" x14ac:dyDescent="0.2">
      <c r="A2776" s="132">
        <v>314</v>
      </c>
      <c r="B2776" s="133" t="s">
        <v>1910</v>
      </c>
      <c r="C2776" s="1282" t="s">
        <v>1911</v>
      </c>
      <c r="D2776" s="1283" t="s">
        <v>261</v>
      </c>
      <c r="E2776" s="1266">
        <v>3205.37</v>
      </c>
      <c r="F2776" s="1202"/>
      <c r="G2776" s="136">
        <f>ROUND(E2776*F2776,2)</f>
        <v>0</v>
      </c>
      <c r="H2776" s="138"/>
      <c r="I2776" s="138"/>
      <c r="J2776" s="138"/>
      <c r="K2776" s="138"/>
      <c r="L2776" s="138"/>
    </row>
    <row r="2777" spans="1:12" outlineLevel="1" x14ac:dyDescent="0.2">
      <c r="A2777" s="132"/>
      <c r="B2777" s="133"/>
      <c r="C2777" s="1279" t="s">
        <v>1893</v>
      </c>
      <c r="D2777" s="1280"/>
      <c r="E2777" s="1281"/>
      <c r="F2777" s="136"/>
      <c r="G2777" s="136"/>
      <c r="H2777" s="138"/>
      <c r="I2777" s="138"/>
      <c r="J2777" s="138"/>
      <c r="K2777" s="138"/>
      <c r="L2777" s="138"/>
    </row>
    <row r="2778" spans="1:12" outlineLevel="1" x14ac:dyDescent="0.2">
      <c r="A2778" s="132"/>
      <c r="B2778" s="133"/>
      <c r="C2778" s="1279" t="s">
        <v>1262</v>
      </c>
      <c r="D2778" s="1280"/>
      <c r="E2778" s="1281"/>
      <c r="F2778" s="136"/>
      <c r="G2778" s="136"/>
      <c r="H2778" s="138"/>
      <c r="I2778" s="138"/>
      <c r="J2778" s="138"/>
      <c r="K2778" s="138"/>
      <c r="L2778" s="138"/>
    </row>
    <row r="2779" spans="1:12" outlineLevel="1" x14ac:dyDescent="0.2">
      <c r="A2779" s="132"/>
      <c r="B2779" s="133"/>
      <c r="C2779" s="1289" t="s">
        <v>272</v>
      </c>
      <c r="D2779" s="1290"/>
      <c r="E2779" s="1291"/>
      <c r="F2779" s="136"/>
      <c r="G2779" s="136"/>
      <c r="H2779" s="138"/>
      <c r="I2779" s="138"/>
      <c r="J2779" s="138"/>
      <c r="K2779" s="138"/>
      <c r="L2779" s="138"/>
    </row>
    <row r="2780" spans="1:12" outlineLevel="1" x14ac:dyDescent="0.2">
      <c r="A2780" s="132"/>
      <c r="B2780" s="133"/>
      <c r="C2780" s="1293" t="s">
        <v>5857</v>
      </c>
      <c r="D2780" s="1294"/>
      <c r="E2780" s="1295">
        <v>2530</v>
      </c>
      <c r="F2780" s="136"/>
      <c r="G2780" s="136"/>
      <c r="H2780" s="138"/>
      <c r="I2780" s="138"/>
      <c r="J2780" s="138"/>
      <c r="K2780" s="138"/>
      <c r="L2780" s="138"/>
    </row>
    <row r="2781" spans="1:12" outlineLevel="1" x14ac:dyDescent="0.2">
      <c r="A2781" s="132"/>
      <c r="B2781" s="133"/>
      <c r="C2781" s="1292" t="s">
        <v>1895</v>
      </c>
      <c r="D2781" s="1290"/>
      <c r="E2781" s="1291">
        <v>118</v>
      </c>
      <c r="F2781" s="136"/>
      <c r="G2781" s="136"/>
      <c r="H2781" s="138"/>
      <c r="I2781" s="138"/>
      <c r="J2781" s="138"/>
      <c r="K2781" s="138"/>
      <c r="L2781" s="138"/>
    </row>
    <row r="2782" spans="1:12" outlineLevel="1" x14ac:dyDescent="0.2">
      <c r="A2782" s="132"/>
      <c r="B2782" s="133"/>
      <c r="C2782" s="1292" t="s">
        <v>1912</v>
      </c>
      <c r="D2782" s="1290"/>
      <c r="E2782" s="1291">
        <v>18.5</v>
      </c>
      <c r="F2782" s="136"/>
      <c r="G2782" s="136"/>
      <c r="H2782" s="138"/>
      <c r="I2782" s="138"/>
      <c r="J2782" s="138"/>
      <c r="K2782" s="138"/>
      <c r="L2782" s="138"/>
    </row>
    <row r="2783" spans="1:12" outlineLevel="1" x14ac:dyDescent="0.2">
      <c r="A2783" s="132"/>
      <c r="B2783" s="133"/>
      <c r="C2783" s="1292" t="s">
        <v>1913</v>
      </c>
      <c r="D2783" s="1290"/>
      <c r="E2783" s="1291">
        <v>4.6360000000000001</v>
      </c>
      <c r="F2783" s="136"/>
      <c r="G2783" s="136"/>
      <c r="H2783" s="138"/>
      <c r="I2783" s="138"/>
      <c r="J2783" s="138"/>
      <c r="K2783" s="138"/>
      <c r="L2783" s="138"/>
    </row>
    <row r="2784" spans="1:12" outlineLevel="1" x14ac:dyDescent="0.2">
      <c r="A2784" s="132"/>
      <c r="B2784" s="133"/>
      <c r="C2784" s="1289" t="s">
        <v>276</v>
      </c>
      <c r="D2784" s="1290"/>
      <c r="E2784" s="1291"/>
      <c r="F2784" s="136"/>
      <c r="G2784" s="136"/>
      <c r="H2784" s="138"/>
      <c r="I2784" s="138"/>
      <c r="J2784" s="138"/>
      <c r="K2784" s="138"/>
      <c r="L2784" s="138"/>
    </row>
    <row r="2785" spans="1:12" outlineLevel="1" x14ac:dyDescent="0.2">
      <c r="A2785" s="132"/>
      <c r="B2785" s="133"/>
      <c r="C2785" s="1276" t="s">
        <v>5858</v>
      </c>
      <c r="D2785" s="1277"/>
      <c r="E2785" s="1278">
        <v>3205.37</v>
      </c>
      <c r="F2785" s="136"/>
      <c r="G2785" s="136"/>
      <c r="H2785" s="138"/>
      <c r="I2785" s="138"/>
      <c r="J2785" s="138"/>
      <c r="K2785" s="138"/>
      <c r="L2785" s="138"/>
    </row>
    <row r="2786" spans="1:12" outlineLevel="1" x14ac:dyDescent="0.2">
      <c r="A2786" s="132">
        <v>315</v>
      </c>
      <c r="B2786" s="133" t="s">
        <v>1914</v>
      </c>
      <c r="C2786" s="1282" t="s">
        <v>1915</v>
      </c>
      <c r="D2786" s="1283" t="s">
        <v>261</v>
      </c>
      <c r="E2786" s="1266">
        <v>18.5</v>
      </c>
      <c r="F2786" s="1202"/>
      <c r="G2786" s="136">
        <f>ROUND(E2786*F2786,2)</f>
        <v>0</v>
      </c>
      <c r="H2786" s="138"/>
      <c r="I2786" s="138"/>
      <c r="J2786" s="138"/>
      <c r="K2786" s="138"/>
      <c r="L2786" s="138"/>
    </row>
    <row r="2787" spans="1:12" outlineLevel="1" x14ac:dyDescent="0.2">
      <c r="A2787" s="132"/>
      <c r="B2787" s="133"/>
      <c r="C2787" s="1279" t="s">
        <v>1262</v>
      </c>
      <c r="D2787" s="1280"/>
      <c r="E2787" s="1281"/>
      <c r="F2787" s="136"/>
      <c r="G2787" s="136"/>
      <c r="H2787" s="138"/>
      <c r="I2787" s="138"/>
      <c r="J2787" s="138"/>
      <c r="K2787" s="138"/>
      <c r="L2787" s="138"/>
    </row>
    <row r="2788" spans="1:12" outlineLevel="1" x14ac:dyDescent="0.2">
      <c r="A2788" s="132"/>
      <c r="B2788" s="133"/>
      <c r="C2788" s="139" t="s">
        <v>1903</v>
      </c>
      <c r="D2788" s="140"/>
      <c r="E2788" s="141">
        <v>18.5</v>
      </c>
      <c r="F2788" s="136"/>
      <c r="G2788" s="136"/>
      <c r="H2788" s="138"/>
      <c r="I2788" s="138"/>
      <c r="J2788" s="138"/>
      <c r="K2788" s="138"/>
      <c r="L2788" s="138"/>
    </row>
    <row r="2789" spans="1:12" ht="22.5" outlineLevel="1" x14ac:dyDescent="0.2">
      <c r="A2789" s="132">
        <v>316</v>
      </c>
      <c r="B2789" s="133" t="s">
        <v>1916</v>
      </c>
      <c r="C2789" s="134" t="s">
        <v>1917</v>
      </c>
      <c r="D2789" s="135" t="s">
        <v>261</v>
      </c>
      <c r="E2789" s="136">
        <v>1383</v>
      </c>
      <c r="F2789" s="1202"/>
      <c r="G2789" s="136">
        <f>ROUND(E2789*F2789,2)</f>
        <v>0</v>
      </c>
      <c r="H2789" s="138"/>
      <c r="I2789" s="138"/>
      <c r="J2789" s="138"/>
      <c r="K2789" s="138"/>
      <c r="L2789" s="138"/>
    </row>
    <row r="2790" spans="1:12" outlineLevel="1" x14ac:dyDescent="0.2">
      <c r="A2790" s="132"/>
      <c r="B2790" s="133"/>
      <c r="C2790" s="139" t="s">
        <v>1262</v>
      </c>
      <c r="D2790" s="140"/>
      <c r="E2790" s="141"/>
      <c r="F2790" s="136"/>
      <c r="G2790" s="136"/>
      <c r="H2790" s="138"/>
      <c r="I2790" s="138"/>
      <c r="J2790" s="138"/>
      <c r="K2790" s="138"/>
      <c r="L2790" s="138"/>
    </row>
    <row r="2791" spans="1:12" outlineLevel="1" x14ac:dyDescent="0.2">
      <c r="A2791" s="132"/>
      <c r="B2791" s="133"/>
      <c r="C2791" s="139" t="s">
        <v>1883</v>
      </c>
      <c r="D2791" s="140"/>
      <c r="E2791" s="141">
        <v>1265</v>
      </c>
      <c r="F2791" s="136"/>
      <c r="G2791" s="136"/>
      <c r="H2791" s="138"/>
      <c r="I2791" s="138"/>
      <c r="J2791" s="138"/>
      <c r="K2791" s="138"/>
      <c r="L2791" s="138"/>
    </row>
    <row r="2792" spans="1:12" outlineLevel="1" x14ac:dyDescent="0.2">
      <c r="A2792" s="132"/>
      <c r="B2792" s="133"/>
      <c r="C2792" s="139" t="s">
        <v>1884</v>
      </c>
      <c r="D2792" s="140"/>
      <c r="E2792" s="141">
        <v>118</v>
      </c>
      <c r="F2792" s="136"/>
      <c r="G2792" s="136"/>
      <c r="H2792" s="138"/>
      <c r="I2792" s="138"/>
      <c r="J2792" s="138"/>
      <c r="K2792" s="138"/>
      <c r="L2792" s="138"/>
    </row>
    <row r="2793" spans="1:12" outlineLevel="1" x14ac:dyDescent="0.2">
      <c r="A2793" s="132">
        <v>317</v>
      </c>
      <c r="B2793" s="133" t="s">
        <v>1918</v>
      </c>
      <c r="C2793" s="134" t="s">
        <v>1919</v>
      </c>
      <c r="D2793" s="135" t="s">
        <v>261</v>
      </c>
      <c r="E2793" s="136">
        <v>289.476</v>
      </c>
      <c r="F2793" s="1202"/>
      <c r="G2793" s="136">
        <f>ROUND(E2793*F2793,2)</f>
        <v>0</v>
      </c>
      <c r="H2793" s="138"/>
      <c r="I2793" s="138"/>
      <c r="J2793" s="138"/>
      <c r="K2793" s="138"/>
      <c r="L2793" s="138"/>
    </row>
    <row r="2794" spans="1:12" outlineLevel="1" x14ac:dyDescent="0.2">
      <c r="A2794" s="132"/>
      <c r="B2794" s="133"/>
      <c r="C2794" s="139" t="s">
        <v>1262</v>
      </c>
      <c r="D2794" s="140"/>
      <c r="E2794" s="141"/>
      <c r="F2794" s="136"/>
      <c r="G2794" s="136"/>
      <c r="H2794" s="138"/>
      <c r="I2794" s="138"/>
      <c r="J2794" s="138"/>
      <c r="K2794" s="138"/>
      <c r="L2794" s="138"/>
    </row>
    <row r="2795" spans="1:12" outlineLevel="1" x14ac:dyDescent="0.2">
      <c r="A2795" s="132"/>
      <c r="B2795" s="133"/>
      <c r="C2795" s="139" t="s">
        <v>1920</v>
      </c>
      <c r="D2795" s="140"/>
      <c r="E2795" s="141"/>
      <c r="F2795" s="136"/>
      <c r="G2795" s="136"/>
      <c r="H2795" s="138"/>
      <c r="I2795" s="138"/>
      <c r="J2795" s="138"/>
      <c r="K2795" s="138"/>
      <c r="L2795" s="138"/>
    </row>
    <row r="2796" spans="1:12" outlineLevel="1" x14ac:dyDescent="0.2">
      <c r="A2796" s="132"/>
      <c r="B2796" s="133"/>
      <c r="C2796" s="139" t="s">
        <v>1904</v>
      </c>
      <c r="D2796" s="140"/>
      <c r="E2796" s="141">
        <v>4.6360000000000001</v>
      </c>
      <c r="F2796" s="136"/>
      <c r="G2796" s="136"/>
      <c r="H2796" s="138"/>
      <c r="I2796" s="138"/>
      <c r="J2796" s="138"/>
      <c r="K2796" s="138"/>
      <c r="L2796" s="138"/>
    </row>
    <row r="2797" spans="1:12" outlineLevel="1" x14ac:dyDescent="0.2">
      <c r="A2797" s="132"/>
      <c r="B2797" s="133"/>
      <c r="C2797" s="139" t="s">
        <v>1165</v>
      </c>
      <c r="D2797" s="140"/>
      <c r="E2797" s="141"/>
      <c r="F2797" s="136"/>
      <c r="G2797" s="136"/>
      <c r="H2797" s="138"/>
      <c r="I2797" s="138"/>
      <c r="J2797" s="138"/>
      <c r="K2797" s="138"/>
      <c r="L2797" s="138"/>
    </row>
    <row r="2798" spans="1:12" outlineLevel="1" x14ac:dyDescent="0.2">
      <c r="A2798" s="132"/>
      <c r="B2798" s="133"/>
      <c r="C2798" s="139" t="s">
        <v>1193</v>
      </c>
      <c r="D2798" s="140"/>
      <c r="E2798" s="141">
        <v>242</v>
      </c>
      <c r="F2798" s="136"/>
      <c r="G2798" s="136"/>
      <c r="H2798" s="138"/>
      <c r="I2798" s="138"/>
      <c r="J2798" s="138"/>
      <c r="K2798" s="138"/>
      <c r="L2798" s="138"/>
    </row>
    <row r="2799" spans="1:12" outlineLevel="1" x14ac:dyDescent="0.2">
      <c r="A2799" s="132"/>
      <c r="B2799" s="133"/>
      <c r="C2799" s="139" t="s">
        <v>1195</v>
      </c>
      <c r="D2799" s="140"/>
      <c r="E2799" s="141">
        <v>42.84</v>
      </c>
      <c r="F2799" s="136"/>
      <c r="G2799" s="136"/>
      <c r="H2799" s="138"/>
      <c r="I2799" s="138"/>
      <c r="J2799" s="138"/>
      <c r="K2799" s="138"/>
      <c r="L2799" s="138"/>
    </row>
    <row r="2800" spans="1:12" outlineLevel="1" x14ac:dyDescent="0.2">
      <c r="A2800" s="132">
        <v>318</v>
      </c>
      <c r="B2800" s="133" t="s">
        <v>1921</v>
      </c>
      <c r="C2800" s="134" t="s">
        <v>1922</v>
      </c>
      <c r="D2800" s="135" t="s">
        <v>261</v>
      </c>
      <c r="E2800" s="136">
        <v>2029.1712</v>
      </c>
      <c r="F2800" s="1202"/>
      <c r="G2800" s="136">
        <f>ROUND(E2800*F2800,2)</f>
        <v>0</v>
      </c>
      <c r="H2800" s="138"/>
      <c r="I2800" s="138"/>
      <c r="J2800" s="138"/>
      <c r="K2800" s="138"/>
      <c r="L2800" s="138"/>
    </row>
    <row r="2801" spans="1:12" outlineLevel="1" x14ac:dyDescent="0.2">
      <c r="A2801" s="132"/>
      <c r="B2801" s="133"/>
      <c r="C2801" s="139" t="s">
        <v>1893</v>
      </c>
      <c r="D2801" s="140"/>
      <c r="E2801" s="141"/>
      <c r="F2801" s="136"/>
      <c r="G2801" s="136"/>
      <c r="H2801" s="138"/>
      <c r="I2801" s="138"/>
      <c r="J2801" s="138"/>
      <c r="K2801" s="138"/>
      <c r="L2801" s="138"/>
    </row>
    <row r="2802" spans="1:12" outlineLevel="1" x14ac:dyDescent="0.2">
      <c r="A2802" s="132"/>
      <c r="B2802" s="133"/>
      <c r="C2802" s="139" t="s">
        <v>1262</v>
      </c>
      <c r="D2802" s="140"/>
      <c r="E2802" s="141"/>
      <c r="F2802" s="136"/>
      <c r="G2802" s="136"/>
      <c r="H2802" s="138"/>
      <c r="I2802" s="138"/>
      <c r="J2802" s="138"/>
      <c r="K2802" s="138"/>
      <c r="L2802" s="138"/>
    </row>
    <row r="2803" spans="1:12" outlineLevel="1" x14ac:dyDescent="0.2">
      <c r="A2803" s="132"/>
      <c r="B2803" s="133"/>
      <c r="C2803" s="147" t="s">
        <v>272</v>
      </c>
      <c r="D2803" s="148"/>
      <c r="E2803" s="149"/>
      <c r="F2803" s="136"/>
      <c r="G2803" s="136"/>
      <c r="H2803" s="138"/>
      <c r="I2803" s="138"/>
      <c r="J2803" s="138"/>
      <c r="K2803" s="138"/>
      <c r="L2803" s="138"/>
    </row>
    <row r="2804" spans="1:12" outlineLevel="1" x14ac:dyDescent="0.2">
      <c r="A2804" s="132"/>
      <c r="B2804" s="133"/>
      <c r="C2804" s="150" t="s">
        <v>1894</v>
      </c>
      <c r="D2804" s="148"/>
      <c r="E2804" s="149">
        <v>1265</v>
      </c>
      <c r="F2804" s="136"/>
      <c r="G2804" s="136"/>
      <c r="H2804" s="138"/>
      <c r="I2804" s="138"/>
      <c r="J2804" s="138"/>
      <c r="K2804" s="138"/>
      <c r="L2804" s="138"/>
    </row>
    <row r="2805" spans="1:12" outlineLevel="1" x14ac:dyDescent="0.2">
      <c r="A2805" s="132"/>
      <c r="B2805" s="133"/>
      <c r="C2805" s="150" t="s">
        <v>1895</v>
      </c>
      <c r="D2805" s="148"/>
      <c r="E2805" s="149">
        <v>118</v>
      </c>
      <c r="F2805" s="136"/>
      <c r="G2805" s="136"/>
      <c r="H2805" s="138"/>
      <c r="I2805" s="138"/>
      <c r="J2805" s="138"/>
      <c r="K2805" s="138"/>
      <c r="L2805" s="138"/>
    </row>
    <row r="2806" spans="1:12" outlineLevel="1" x14ac:dyDescent="0.2">
      <c r="A2806" s="132"/>
      <c r="B2806" s="133"/>
      <c r="C2806" s="150" t="s">
        <v>1912</v>
      </c>
      <c r="D2806" s="148"/>
      <c r="E2806" s="149">
        <v>18.5</v>
      </c>
      <c r="F2806" s="136"/>
      <c r="G2806" s="136"/>
      <c r="H2806" s="138"/>
      <c r="I2806" s="138"/>
      <c r="J2806" s="138"/>
      <c r="K2806" s="138"/>
      <c r="L2806" s="138"/>
    </row>
    <row r="2807" spans="1:12" outlineLevel="1" x14ac:dyDescent="0.2">
      <c r="A2807" s="132"/>
      <c r="B2807" s="133"/>
      <c r="C2807" s="150" t="s">
        <v>1913</v>
      </c>
      <c r="D2807" s="148"/>
      <c r="E2807" s="149">
        <v>4.6360000000000001</v>
      </c>
      <c r="F2807" s="136"/>
      <c r="G2807" s="136"/>
      <c r="H2807" s="138"/>
      <c r="I2807" s="138"/>
      <c r="J2807" s="138"/>
      <c r="K2807" s="138"/>
      <c r="L2807" s="138"/>
    </row>
    <row r="2808" spans="1:12" outlineLevel="1" x14ac:dyDescent="0.2">
      <c r="A2808" s="132"/>
      <c r="B2808" s="133"/>
      <c r="C2808" s="150" t="s">
        <v>1923</v>
      </c>
      <c r="D2808" s="148"/>
      <c r="E2808" s="149"/>
      <c r="F2808" s="136"/>
      <c r="G2808" s="136"/>
      <c r="H2808" s="138"/>
      <c r="I2808" s="138"/>
      <c r="J2808" s="138"/>
      <c r="K2808" s="138"/>
      <c r="L2808" s="138"/>
    </row>
    <row r="2809" spans="1:12" outlineLevel="1" x14ac:dyDescent="0.2">
      <c r="A2809" s="132"/>
      <c r="B2809" s="133"/>
      <c r="C2809" s="150" t="s">
        <v>1897</v>
      </c>
      <c r="D2809" s="148"/>
      <c r="E2809" s="149">
        <v>242</v>
      </c>
      <c r="F2809" s="136"/>
      <c r="G2809" s="136"/>
      <c r="H2809" s="138"/>
      <c r="I2809" s="138"/>
      <c r="J2809" s="138"/>
      <c r="K2809" s="138"/>
      <c r="L2809" s="138"/>
    </row>
    <row r="2810" spans="1:12" outlineLevel="1" x14ac:dyDescent="0.2">
      <c r="A2810" s="132"/>
      <c r="B2810" s="133"/>
      <c r="C2810" s="150" t="s">
        <v>1899</v>
      </c>
      <c r="D2810" s="148"/>
      <c r="E2810" s="149">
        <v>42.84</v>
      </c>
      <c r="F2810" s="136"/>
      <c r="G2810" s="136"/>
      <c r="H2810" s="138"/>
      <c r="I2810" s="138"/>
      <c r="J2810" s="138"/>
      <c r="K2810" s="138"/>
      <c r="L2810" s="138"/>
    </row>
    <row r="2811" spans="1:12" outlineLevel="1" x14ac:dyDescent="0.2">
      <c r="A2811" s="132"/>
      <c r="B2811" s="133"/>
      <c r="C2811" s="147" t="s">
        <v>276</v>
      </c>
      <c r="D2811" s="148"/>
      <c r="E2811" s="149"/>
      <c r="F2811" s="136"/>
      <c r="G2811" s="136"/>
      <c r="H2811" s="138"/>
      <c r="I2811" s="138"/>
      <c r="J2811" s="138"/>
      <c r="K2811" s="138"/>
      <c r="L2811" s="138"/>
    </row>
    <row r="2812" spans="1:12" outlineLevel="1" x14ac:dyDescent="0.2">
      <c r="A2812" s="132"/>
      <c r="B2812" s="133"/>
      <c r="C2812" s="139" t="s">
        <v>1924</v>
      </c>
      <c r="D2812" s="140"/>
      <c r="E2812" s="141">
        <v>2029.1712</v>
      </c>
      <c r="F2812" s="136"/>
      <c r="G2812" s="136"/>
      <c r="H2812" s="138"/>
      <c r="I2812" s="138"/>
      <c r="J2812" s="138"/>
      <c r="K2812" s="138"/>
      <c r="L2812" s="138"/>
    </row>
    <row r="2813" spans="1:12" outlineLevel="1" x14ac:dyDescent="0.2">
      <c r="A2813" s="132">
        <v>319</v>
      </c>
      <c r="B2813" s="133" t="s">
        <v>1925</v>
      </c>
      <c r="C2813" s="134" t="s">
        <v>1926</v>
      </c>
      <c r="D2813" s="135" t="s">
        <v>261</v>
      </c>
      <c r="E2813" s="136">
        <v>1383</v>
      </c>
      <c r="F2813" s="1202"/>
      <c r="G2813" s="136">
        <f>ROUND(E2813*F2813,2)</f>
        <v>0</v>
      </c>
      <c r="H2813" s="138"/>
      <c r="I2813" s="138"/>
      <c r="J2813" s="138"/>
      <c r="K2813" s="138"/>
      <c r="L2813" s="138"/>
    </row>
    <row r="2814" spans="1:12" outlineLevel="1" x14ac:dyDescent="0.2">
      <c r="A2814" s="132"/>
      <c r="B2814" s="133"/>
      <c r="C2814" s="139" t="s">
        <v>1262</v>
      </c>
      <c r="D2814" s="140"/>
      <c r="E2814" s="141"/>
      <c r="F2814" s="136"/>
      <c r="G2814" s="136"/>
      <c r="H2814" s="138"/>
      <c r="I2814" s="138"/>
      <c r="J2814" s="138"/>
      <c r="K2814" s="138"/>
      <c r="L2814" s="138"/>
    </row>
    <row r="2815" spans="1:12" outlineLevel="1" x14ac:dyDescent="0.2">
      <c r="A2815" s="132"/>
      <c r="B2815" s="133"/>
      <c r="C2815" s="1276" t="s">
        <v>1883</v>
      </c>
      <c r="D2815" s="1277"/>
      <c r="E2815" s="1278">
        <v>1265</v>
      </c>
      <c r="F2815" s="136"/>
      <c r="G2815" s="136"/>
      <c r="H2815" s="138"/>
      <c r="I2815" s="138"/>
      <c r="J2815" s="138"/>
      <c r="K2815" s="138"/>
      <c r="L2815" s="138"/>
    </row>
    <row r="2816" spans="1:12" outlineLevel="1" x14ac:dyDescent="0.2">
      <c r="A2816" s="132"/>
      <c r="B2816" s="133"/>
      <c r="C2816" s="1279" t="s">
        <v>1884</v>
      </c>
      <c r="D2816" s="1280"/>
      <c r="E2816" s="1281">
        <v>118</v>
      </c>
      <c r="F2816" s="136"/>
      <c r="G2816" s="136"/>
      <c r="H2816" s="138"/>
      <c r="I2816" s="138"/>
      <c r="J2816" s="138"/>
      <c r="K2816" s="138"/>
      <c r="L2816" s="138"/>
    </row>
    <row r="2817" spans="1:12" outlineLevel="1" x14ac:dyDescent="0.2">
      <c r="A2817" s="132">
        <v>320</v>
      </c>
      <c r="B2817" s="133" t="s">
        <v>1927</v>
      </c>
      <c r="C2817" s="1282" t="s">
        <v>1928</v>
      </c>
      <c r="D2817" s="1283" t="s">
        <v>261</v>
      </c>
      <c r="E2817" s="1266">
        <v>1659.6</v>
      </c>
      <c r="F2817" s="1202"/>
      <c r="G2817" s="136">
        <f>ROUND(E2817*F2817,2)</f>
        <v>0</v>
      </c>
      <c r="H2817" s="138"/>
      <c r="I2817" s="138"/>
      <c r="J2817" s="138"/>
      <c r="K2817" s="138"/>
      <c r="L2817" s="138"/>
    </row>
    <row r="2818" spans="1:12" outlineLevel="1" x14ac:dyDescent="0.2">
      <c r="A2818" s="132"/>
      <c r="B2818" s="133"/>
      <c r="C2818" s="1279" t="s">
        <v>1893</v>
      </c>
      <c r="D2818" s="1280"/>
      <c r="E2818" s="1281"/>
      <c r="F2818" s="136"/>
      <c r="G2818" s="136"/>
      <c r="H2818" s="138"/>
      <c r="I2818" s="138"/>
      <c r="J2818" s="138"/>
      <c r="K2818" s="138"/>
      <c r="L2818" s="138"/>
    </row>
    <row r="2819" spans="1:12" outlineLevel="1" x14ac:dyDescent="0.2">
      <c r="A2819" s="132"/>
      <c r="B2819" s="133"/>
      <c r="C2819" s="1279" t="s">
        <v>1262</v>
      </c>
      <c r="D2819" s="1280"/>
      <c r="E2819" s="1281"/>
      <c r="F2819" s="136"/>
      <c r="G2819" s="136"/>
      <c r="H2819" s="138"/>
      <c r="I2819" s="138"/>
      <c r="J2819" s="138"/>
      <c r="K2819" s="138"/>
      <c r="L2819" s="138"/>
    </row>
    <row r="2820" spans="1:12" outlineLevel="1" x14ac:dyDescent="0.2">
      <c r="A2820" s="132"/>
      <c r="B2820" s="133"/>
      <c r="C2820" s="1276" t="s">
        <v>5859</v>
      </c>
      <c r="D2820" s="1277"/>
      <c r="E2820" s="1278">
        <v>1518</v>
      </c>
      <c r="F2820" s="136"/>
      <c r="G2820" s="136"/>
      <c r="H2820" s="138"/>
      <c r="I2820" s="138"/>
      <c r="J2820" s="138"/>
      <c r="K2820" s="138"/>
      <c r="L2820" s="138"/>
    </row>
    <row r="2821" spans="1:12" outlineLevel="1" x14ac:dyDescent="0.2">
      <c r="A2821" s="132"/>
      <c r="B2821" s="133"/>
      <c r="C2821" s="1279" t="s">
        <v>1909</v>
      </c>
      <c r="D2821" s="1280"/>
      <c r="E2821" s="1281">
        <v>141.6</v>
      </c>
      <c r="F2821" s="136"/>
      <c r="G2821" s="136"/>
      <c r="H2821" s="138"/>
      <c r="I2821" s="138"/>
      <c r="J2821" s="138"/>
      <c r="K2821" s="138"/>
      <c r="L2821" s="138"/>
    </row>
    <row r="2822" spans="1:12" outlineLevel="1" x14ac:dyDescent="0.2">
      <c r="A2822" s="132">
        <v>321</v>
      </c>
      <c r="B2822" s="133" t="s">
        <v>1929</v>
      </c>
      <c r="C2822" s="1282" t="s">
        <v>1930</v>
      </c>
      <c r="D2822" s="1283" t="s">
        <v>183</v>
      </c>
      <c r="E2822" s="1266">
        <v>14.8</v>
      </c>
      <c r="F2822" s="1202"/>
      <c r="G2822" s="136">
        <f>ROUND(E2822*F2822,2)</f>
        <v>0</v>
      </c>
      <c r="H2822" s="138"/>
      <c r="I2822" s="138"/>
      <c r="J2822" s="138"/>
      <c r="K2822" s="138"/>
      <c r="L2822" s="138"/>
    </row>
    <row r="2823" spans="1:12" outlineLevel="1" x14ac:dyDescent="0.2">
      <c r="A2823" s="132"/>
      <c r="B2823" s="133"/>
      <c r="C2823" s="1279" t="s">
        <v>1262</v>
      </c>
      <c r="D2823" s="1280"/>
      <c r="E2823" s="1281"/>
      <c r="F2823" s="136"/>
      <c r="G2823" s="136"/>
      <c r="H2823" s="138"/>
      <c r="I2823" s="138"/>
      <c r="J2823" s="138"/>
      <c r="K2823" s="138"/>
      <c r="L2823" s="138"/>
    </row>
    <row r="2824" spans="1:12" outlineLevel="1" x14ac:dyDescent="0.2">
      <c r="A2824" s="132"/>
      <c r="B2824" s="133"/>
      <c r="C2824" s="1276" t="s">
        <v>5860</v>
      </c>
      <c r="D2824" s="1277"/>
      <c r="E2824" s="1278">
        <v>11.6</v>
      </c>
      <c r="F2824" s="136"/>
      <c r="G2824" s="136"/>
      <c r="H2824" s="138"/>
      <c r="I2824" s="138"/>
      <c r="J2824" s="138"/>
      <c r="K2824" s="138"/>
      <c r="L2824" s="138"/>
    </row>
    <row r="2825" spans="1:12" outlineLevel="1" x14ac:dyDescent="0.2">
      <c r="A2825" s="132"/>
      <c r="B2825" s="133"/>
      <c r="C2825" s="1279" t="s">
        <v>1931</v>
      </c>
      <c r="D2825" s="1280"/>
      <c r="E2825" s="1281">
        <v>3.2</v>
      </c>
      <c r="F2825" s="136"/>
      <c r="G2825" s="136"/>
      <c r="H2825" s="138"/>
      <c r="I2825" s="138"/>
      <c r="J2825" s="138"/>
      <c r="K2825" s="138"/>
      <c r="L2825" s="138"/>
    </row>
    <row r="2826" spans="1:12" outlineLevel="1" x14ac:dyDescent="0.2">
      <c r="A2826" s="132">
        <v>322</v>
      </c>
      <c r="B2826" s="133" t="s">
        <v>1932</v>
      </c>
      <c r="C2826" s="1282" t="s">
        <v>1933</v>
      </c>
      <c r="D2826" s="1283" t="s">
        <v>183</v>
      </c>
      <c r="E2826" s="1266">
        <v>95.84</v>
      </c>
      <c r="F2826" s="1202"/>
      <c r="G2826" s="136">
        <f>ROUND(E2826*F2826,2)</f>
        <v>0</v>
      </c>
      <c r="H2826" s="138"/>
      <c r="I2826" s="138"/>
      <c r="J2826" s="138"/>
      <c r="K2826" s="138"/>
      <c r="L2826" s="138"/>
    </row>
    <row r="2827" spans="1:12" outlineLevel="1" x14ac:dyDescent="0.2">
      <c r="A2827" s="132"/>
      <c r="B2827" s="133"/>
      <c r="C2827" s="1279" t="s">
        <v>1262</v>
      </c>
      <c r="D2827" s="1280"/>
      <c r="E2827" s="1281"/>
      <c r="F2827" s="136"/>
      <c r="G2827" s="136"/>
      <c r="H2827" s="138"/>
      <c r="I2827" s="138"/>
      <c r="J2827" s="138"/>
      <c r="K2827" s="138"/>
      <c r="L2827" s="138"/>
    </row>
    <row r="2828" spans="1:12" outlineLevel="1" x14ac:dyDescent="0.2">
      <c r="A2828" s="132"/>
      <c r="B2828" s="133"/>
      <c r="C2828" s="1276" t="s">
        <v>5861</v>
      </c>
      <c r="D2828" s="1277"/>
      <c r="E2828" s="1278">
        <v>89.6</v>
      </c>
      <c r="F2828" s="136"/>
      <c r="G2828" s="136"/>
      <c r="H2828" s="138"/>
      <c r="I2828" s="138"/>
      <c r="J2828" s="138"/>
      <c r="K2828" s="138"/>
      <c r="L2828" s="138"/>
    </row>
    <row r="2829" spans="1:12" outlineLevel="1" x14ac:dyDescent="0.2">
      <c r="A2829" s="132"/>
      <c r="B2829" s="133"/>
      <c r="C2829" s="1279" t="s">
        <v>1934</v>
      </c>
      <c r="D2829" s="1280"/>
      <c r="E2829" s="1281">
        <v>6.24</v>
      </c>
      <c r="F2829" s="136"/>
      <c r="G2829" s="136"/>
      <c r="H2829" s="138"/>
      <c r="I2829" s="138"/>
      <c r="J2829" s="138"/>
      <c r="K2829" s="138"/>
      <c r="L2829" s="138"/>
    </row>
    <row r="2830" spans="1:12" outlineLevel="1" x14ac:dyDescent="0.2">
      <c r="A2830" s="132">
        <v>323</v>
      </c>
      <c r="B2830" s="133" t="s">
        <v>1935</v>
      </c>
      <c r="C2830" s="1282" t="s">
        <v>1936</v>
      </c>
      <c r="D2830" s="1283" t="s">
        <v>183</v>
      </c>
      <c r="E2830" s="1266">
        <v>95.84</v>
      </c>
      <c r="F2830" s="1202"/>
      <c r="G2830" s="136">
        <f>ROUND(E2830*F2830,2)</f>
        <v>0</v>
      </c>
      <c r="H2830" s="138"/>
      <c r="I2830" s="138"/>
      <c r="J2830" s="138"/>
      <c r="K2830" s="138"/>
      <c r="L2830" s="138"/>
    </row>
    <row r="2831" spans="1:12" outlineLevel="1" x14ac:dyDescent="0.2">
      <c r="A2831" s="132"/>
      <c r="B2831" s="133"/>
      <c r="C2831" s="1279" t="s">
        <v>1262</v>
      </c>
      <c r="D2831" s="1280"/>
      <c r="E2831" s="1281"/>
      <c r="F2831" s="136"/>
      <c r="G2831" s="136"/>
      <c r="H2831" s="138"/>
      <c r="I2831" s="138"/>
      <c r="J2831" s="138"/>
      <c r="K2831" s="138"/>
      <c r="L2831" s="138"/>
    </row>
    <row r="2832" spans="1:12" outlineLevel="1" x14ac:dyDescent="0.2">
      <c r="A2832" s="132"/>
      <c r="B2832" s="133"/>
      <c r="C2832" s="1276" t="s">
        <v>5861</v>
      </c>
      <c r="D2832" s="1277"/>
      <c r="E2832" s="1278">
        <v>89.6</v>
      </c>
      <c r="F2832" s="136"/>
      <c r="G2832" s="136"/>
      <c r="H2832" s="138"/>
      <c r="I2832" s="138"/>
      <c r="J2832" s="138"/>
      <c r="K2832" s="138"/>
      <c r="L2832" s="138"/>
    </row>
    <row r="2833" spans="1:12" outlineLevel="1" x14ac:dyDescent="0.2">
      <c r="A2833" s="132"/>
      <c r="B2833" s="133"/>
      <c r="C2833" s="1279" t="s">
        <v>1934</v>
      </c>
      <c r="D2833" s="1280"/>
      <c r="E2833" s="1281">
        <v>6.24</v>
      </c>
      <c r="F2833" s="136"/>
      <c r="G2833" s="136"/>
      <c r="H2833" s="138"/>
      <c r="I2833" s="138"/>
      <c r="J2833" s="138"/>
      <c r="K2833" s="138"/>
      <c r="L2833" s="138"/>
    </row>
    <row r="2834" spans="1:12" ht="22.5" outlineLevel="1" x14ac:dyDescent="0.2">
      <c r="A2834" s="1286" t="s">
        <v>5862</v>
      </c>
      <c r="B2834" s="1287" t="s">
        <v>5863</v>
      </c>
      <c r="C2834" s="1270" t="s">
        <v>5864</v>
      </c>
      <c r="D2834" s="1284" t="s">
        <v>261</v>
      </c>
      <c r="E2834" s="1285">
        <v>67</v>
      </c>
      <c r="F2834" s="1268"/>
      <c r="G2834" s="1285">
        <f>ROUND(E2834*F2834,2)</f>
        <v>0</v>
      </c>
      <c r="H2834" s="138"/>
      <c r="I2834" s="138"/>
      <c r="J2834" s="138"/>
      <c r="K2834" s="138"/>
      <c r="L2834" s="138"/>
    </row>
    <row r="2835" spans="1:12" outlineLevel="1" x14ac:dyDescent="0.2">
      <c r="A2835" s="1286"/>
      <c r="B2835" s="1287"/>
      <c r="C2835" s="1276" t="s">
        <v>1262</v>
      </c>
      <c r="D2835" s="1277"/>
      <c r="E2835" s="1278"/>
      <c r="F2835" s="1285"/>
      <c r="G2835" s="1285"/>
      <c r="H2835" s="138"/>
      <c r="I2835" s="138"/>
      <c r="J2835" s="138"/>
      <c r="K2835" s="138"/>
      <c r="L2835" s="138"/>
    </row>
    <row r="2836" spans="1:12" outlineLevel="1" x14ac:dyDescent="0.2">
      <c r="A2836" s="1286"/>
      <c r="B2836" s="1287"/>
      <c r="C2836" s="1276" t="s">
        <v>5865</v>
      </c>
      <c r="D2836" s="1277"/>
      <c r="E2836" s="1278">
        <v>37</v>
      </c>
      <c r="F2836" s="1285"/>
      <c r="G2836" s="1285"/>
      <c r="H2836" s="138"/>
      <c r="I2836" s="138"/>
      <c r="J2836" s="138"/>
      <c r="K2836" s="138"/>
      <c r="L2836" s="138"/>
    </row>
    <row r="2837" spans="1:12" ht="22.5" outlineLevel="1" x14ac:dyDescent="0.2">
      <c r="A2837" s="132">
        <v>324</v>
      </c>
      <c r="B2837" s="133" t="s">
        <v>1937</v>
      </c>
      <c r="C2837" s="134" t="s">
        <v>1938</v>
      </c>
      <c r="D2837" s="135" t="s">
        <v>261</v>
      </c>
      <c r="E2837" s="136">
        <v>1198</v>
      </c>
      <c r="F2837" s="1202"/>
      <c r="G2837" s="136">
        <f>ROUND(E2837*F2837,2)</f>
        <v>0</v>
      </c>
      <c r="H2837" s="138"/>
      <c r="I2837" s="138"/>
      <c r="J2837" s="138"/>
      <c r="K2837" s="138"/>
      <c r="L2837" s="138"/>
    </row>
    <row r="2838" spans="1:12" outlineLevel="1" x14ac:dyDescent="0.2">
      <c r="A2838" s="132"/>
      <c r="B2838" s="133"/>
      <c r="C2838" s="139" t="s">
        <v>1262</v>
      </c>
      <c r="D2838" s="140"/>
      <c r="E2838" s="141"/>
      <c r="F2838" s="136"/>
      <c r="G2838" s="136"/>
      <c r="H2838" s="138"/>
      <c r="I2838" s="138"/>
      <c r="J2838" s="138"/>
      <c r="K2838" s="138"/>
      <c r="L2838" s="138"/>
    </row>
    <row r="2839" spans="1:12" outlineLevel="1" x14ac:dyDescent="0.2">
      <c r="A2839" s="132"/>
      <c r="B2839" s="1288"/>
      <c r="C2839" s="1276" t="s">
        <v>5866</v>
      </c>
      <c r="D2839" s="1277"/>
      <c r="E2839" s="1278">
        <v>1120</v>
      </c>
      <c r="F2839" s="1266"/>
      <c r="G2839" s="136"/>
      <c r="H2839" s="138"/>
      <c r="I2839" s="138"/>
      <c r="J2839" s="138"/>
      <c r="K2839" s="138"/>
      <c r="L2839" s="138"/>
    </row>
    <row r="2840" spans="1:12" outlineLevel="1" x14ac:dyDescent="0.2">
      <c r="A2840" s="132"/>
      <c r="B2840" s="133"/>
      <c r="C2840" s="139" t="s">
        <v>1939</v>
      </c>
      <c r="D2840" s="140"/>
      <c r="E2840" s="141">
        <v>78</v>
      </c>
      <c r="F2840" s="136"/>
      <c r="G2840" s="136"/>
      <c r="H2840" s="138"/>
      <c r="I2840" s="138"/>
      <c r="J2840" s="138"/>
      <c r="K2840" s="138"/>
      <c r="L2840" s="138"/>
    </row>
    <row r="2841" spans="1:12" outlineLevel="1" x14ac:dyDescent="0.2">
      <c r="A2841" s="132">
        <v>325</v>
      </c>
      <c r="B2841" s="133" t="s">
        <v>1940</v>
      </c>
      <c r="C2841" s="134" t="s">
        <v>1941</v>
      </c>
      <c r="D2841" s="135" t="s">
        <v>261</v>
      </c>
      <c r="E2841" s="136">
        <v>1383</v>
      </c>
      <c r="F2841" s="1202"/>
      <c r="G2841" s="136">
        <f>ROUND(E2841*F2841,2)</f>
        <v>0</v>
      </c>
      <c r="H2841" s="138"/>
      <c r="I2841" s="138"/>
      <c r="J2841" s="138"/>
      <c r="K2841" s="138"/>
      <c r="L2841" s="138"/>
    </row>
    <row r="2842" spans="1:12" outlineLevel="1" x14ac:dyDescent="0.2">
      <c r="A2842" s="132"/>
      <c r="B2842" s="133"/>
      <c r="C2842" s="139" t="s">
        <v>1893</v>
      </c>
      <c r="D2842" s="140"/>
      <c r="E2842" s="141"/>
      <c r="F2842" s="136"/>
      <c r="G2842" s="136"/>
      <c r="H2842" s="138"/>
      <c r="I2842" s="138"/>
      <c r="J2842" s="138"/>
      <c r="K2842" s="138"/>
      <c r="L2842" s="138"/>
    </row>
    <row r="2843" spans="1:12" outlineLevel="1" x14ac:dyDescent="0.2">
      <c r="A2843" s="132"/>
      <c r="B2843" s="133"/>
      <c r="C2843" s="139" t="s">
        <v>1262</v>
      </c>
      <c r="D2843" s="140"/>
      <c r="E2843" s="141"/>
      <c r="F2843" s="136"/>
      <c r="G2843" s="136"/>
      <c r="H2843" s="138"/>
      <c r="I2843" s="138"/>
      <c r="J2843" s="138"/>
      <c r="K2843" s="138"/>
      <c r="L2843" s="138"/>
    </row>
    <row r="2844" spans="1:12" outlineLevel="1" x14ac:dyDescent="0.2">
      <c r="A2844" s="132"/>
      <c r="B2844" s="133"/>
      <c r="C2844" s="139" t="s">
        <v>1883</v>
      </c>
      <c r="D2844" s="140"/>
      <c r="E2844" s="141">
        <v>1265</v>
      </c>
      <c r="F2844" s="136"/>
      <c r="G2844" s="136"/>
      <c r="H2844" s="138"/>
      <c r="I2844" s="138"/>
      <c r="J2844" s="138"/>
      <c r="K2844" s="138"/>
      <c r="L2844" s="138"/>
    </row>
    <row r="2845" spans="1:12" outlineLevel="1" x14ac:dyDescent="0.2">
      <c r="A2845" s="132"/>
      <c r="B2845" s="133"/>
      <c r="C2845" s="139" t="s">
        <v>1884</v>
      </c>
      <c r="D2845" s="140"/>
      <c r="E2845" s="141">
        <v>118</v>
      </c>
      <c r="F2845" s="136"/>
      <c r="G2845" s="136"/>
      <c r="H2845" s="138"/>
      <c r="I2845" s="138"/>
      <c r="J2845" s="138"/>
      <c r="K2845" s="138"/>
      <c r="L2845" s="138"/>
    </row>
    <row r="2846" spans="1:12" outlineLevel="1" x14ac:dyDescent="0.2">
      <c r="A2846" s="132">
        <v>326</v>
      </c>
      <c r="B2846" s="133" t="s">
        <v>1942</v>
      </c>
      <c r="C2846" s="134" t="s">
        <v>1943</v>
      </c>
      <c r="D2846" s="135" t="s">
        <v>374</v>
      </c>
      <c r="E2846" s="136">
        <v>26</v>
      </c>
      <c r="F2846" s="1202"/>
      <c r="G2846" s="136">
        <f>ROUND(E2846*F2846,2)</f>
        <v>0</v>
      </c>
      <c r="H2846" s="138"/>
      <c r="I2846" s="138"/>
      <c r="J2846" s="138"/>
      <c r="K2846" s="138"/>
      <c r="L2846" s="138"/>
    </row>
    <row r="2847" spans="1:12" outlineLevel="1" x14ac:dyDescent="0.2">
      <c r="A2847" s="132"/>
      <c r="B2847" s="133"/>
      <c r="C2847" s="139" t="s">
        <v>1262</v>
      </c>
      <c r="D2847" s="140"/>
      <c r="E2847" s="141"/>
      <c r="F2847" s="136"/>
      <c r="G2847" s="136"/>
      <c r="H2847" s="138"/>
      <c r="I2847" s="138"/>
      <c r="J2847" s="138"/>
      <c r="K2847" s="138"/>
      <c r="L2847" s="138"/>
    </row>
    <row r="2848" spans="1:12" outlineLevel="1" x14ac:dyDescent="0.2">
      <c r="A2848" s="132"/>
      <c r="B2848" s="133"/>
      <c r="C2848" s="139" t="s">
        <v>1944</v>
      </c>
      <c r="D2848" s="140"/>
      <c r="E2848" s="141">
        <v>19</v>
      </c>
      <c r="F2848" s="136"/>
      <c r="G2848" s="136"/>
      <c r="H2848" s="138"/>
      <c r="I2848" s="138"/>
      <c r="J2848" s="138"/>
      <c r="K2848" s="138"/>
      <c r="L2848" s="138"/>
    </row>
    <row r="2849" spans="1:12" outlineLevel="1" x14ac:dyDescent="0.2">
      <c r="A2849" s="132"/>
      <c r="B2849" s="133"/>
      <c r="C2849" s="139" t="s">
        <v>1945</v>
      </c>
      <c r="D2849" s="140"/>
      <c r="E2849" s="141">
        <v>7</v>
      </c>
      <c r="F2849" s="136"/>
      <c r="G2849" s="136"/>
      <c r="H2849" s="138"/>
      <c r="I2849" s="138"/>
      <c r="J2849" s="138"/>
      <c r="K2849" s="138"/>
      <c r="L2849" s="138"/>
    </row>
    <row r="2850" spans="1:12" outlineLevel="1" x14ac:dyDescent="0.2">
      <c r="A2850" s="132">
        <v>327</v>
      </c>
      <c r="B2850" s="133" t="s">
        <v>1946</v>
      </c>
      <c r="C2850" s="134" t="s">
        <v>1947</v>
      </c>
      <c r="D2850" s="135" t="s">
        <v>1878</v>
      </c>
      <c r="E2850" s="136">
        <f>SUM(G2720:G2849)/100</f>
        <v>0</v>
      </c>
      <c r="F2850" s="1268">
        <v>4.2</v>
      </c>
      <c r="G2850" s="136">
        <f>ROUND(E2850*F2850,2)</f>
        <v>0</v>
      </c>
      <c r="H2850" s="138"/>
      <c r="I2850" s="138"/>
      <c r="J2850" s="138"/>
      <c r="K2850" s="138"/>
      <c r="L2850" s="138"/>
    </row>
    <row r="2851" spans="1:12" x14ac:dyDescent="0.2">
      <c r="A2851" s="142" t="s">
        <v>89</v>
      </c>
      <c r="B2851" s="143" t="s">
        <v>1948</v>
      </c>
      <c r="C2851" s="144" t="s">
        <v>1949</v>
      </c>
      <c r="D2851" s="145"/>
      <c r="E2851" s="146"/>
      <c r="F2851" s="146"/>
      <c r="G2851" s="146">
        <f>SUM(G2852:G3005)</f>
        <v>0</v>
      </c>
      <c r="H2851" s="138"/>
    </row>
    <row r="2852" spans="1:12" outlineLevel="1" x14ac:dyDescent="0.2">
      <c r="A2852" s="132">
        <v>328</v>
      </c>
      <c r="B2852" s="133" t="s">
        <v>1950</v>
      </c>
      <c r="C2852" s="134" t="s">
        <v>1951</v>
      </c>
      <c r="D2852" s="135" t="s">
        <v>261</v>
      </c>
      <c r="E2852" s="136">
        <v>8577.2999999999993</v>
      </c>
      <c r="F2852" s="1202"/>
      <c r="G2852" s="136">
        <f>ROUND(E2852*F2852,2)</f>
        <v>0</v>
      </c>
      <c r="H2852" s="138"/>
      <c r="I2852" s="138"/>
      <c r="J2852" s="138"/>
      <c r="K2852" s="138"/>
      <c r="L2852" s="138"/>
    </row>
    <row r="2853" spans="1:12" outlineLevel="1" x14ac:dyDescent="0.2">
      <c r="A2853" s="132"/>
      <c r="B2853" s="133"/>
      <c r="C2853" s="139" t="s">
        <v>285</v>
      </c>
      <c r="D2853" s="140"/>
      <c r="E2853" s="141"/>
      <c r="F2853" s="136"/>
      <c r="G2853" s="136"/>
      <c r="H2853" s="138"/>
      <c r="I2853" s="138"/>
      <c r="J2853" s="138"/>
      <c r="K2853" s="138"/>
      <c r="L2853" s="138"/>
    </row>
    <row r="2854" spans="1:12" outlineLevel="1" x14ac:dyDescent="0.2">
      <c r="A2854" s="132"/>
      <c r="B2854" s="133"/>
      <c r="C2854" s="139" t="s">
        <v>1952</v>
      </c>
      <c r="D2854" s="140"/>
      <c r="E2854" s="141">
        <v>99.8</v>
      </c>
      <c r="F2854" s="136"/>
      <c r="G2854" s="136"/>
      <c r="H2854" s="138"/>
      <c r="I2854" s="138"/>
      <c r="J2854" s="138"/>
      <c r="K2854" s="138"/>
      <c r="L2854" s="138"/>
    </row>
    <row r="2855" spans="1:12" outlineLevel="1" x14ac:dyDescent="0.2">
      <c r="A2855" s="132"/>
      <c r="B2855" s="133"/>
      <c r="C2855" s="139" t="s">
        <v>1283</v>
      </c>
      <c r="D2855" s="140"/>
      <c r="E2855" s="141">
        <v>45.2</v>
      </c>
      <c r="F2855" s="136"/>
      <c r="G2855" s="136"/>
      <c r="H2855" s="138"/>
      <c r="I2855" s="138"/>
      <c r="J2855" s="138"/>
      <c r="K2855" s="138"/>
      <c r="L2855" s="138"/>
    </row>
    <row r="2856" spans="1:12" outlineLevel="1" x14ac:dyDescent="0.2">
      <c r="A2856" s="132"/>
      <c r="B2856" s="133"/>
      <c r="C2856" s="139" t="s">
        <v>1284</v>
      </c>
      <c r="D2856" s="140"/>
      <c r="E2856" s="141">
        <v>35.6</v>
      </c>
      <c r="F2856" s="136"/>
      <c r="G2856" s="136"/>
      <c r="H2856" s="138"/>
      <c r="I2856" s="138"/>
      <c r="J2856" s="138"/>
      <c r="K2856" s="138"/>
      <c r="L2856" s="138"/>
    </row>
    <row r="2857" spans="1:12" outlineLevel="1" x14ac:dyDescent="0.2">
      <c r="A2857" s="132"/>
      <c r="B2857" s="133"/>
      <c r="C2857" s="139" t="s">
        <v>1953</v>
      </c>
      <c r="D2857" s="140"/>
      <c r="E2857" s="141">
        <v>836.1</v>
      </c>
      <c r="F2857" s="136"/>
      <c r="G2857" s="136"/>
      <c r="H2857" s="138"/>
      <c r="I2857" s="138"/>
      <c r="J2857" s="138"/>
      <c r="K2857" s="138"/>
      <c r="L2857" s="138"/>
    </row>
    <row r="2858" spans="1:12" outlineLevel="1" x14ac:dyDescent="0.2">
      <c r="A2858" s="132"/>
      <c r="B2858" s="133"/>
      <c r="C2858" s="139" t="s">
        <v>1954</v>
      </c>
      <c r="D2858" s="140"/>
      <c r="E2858" s="141">
        <v>1283.0999999999999</v>
      </c>
      <c r="F2858" s="136"/>
      <c r="G2858" s="136"/>
      <c r="H2858" s="138"/>
      <c r="I2858" s="138"/>
      <c r="J2858" s="138"/>
      <c r="K2858" s="138"/>
      <c r="L2858" s="138"/>
    </row>
    <row r="2859" spans="1:12" outlineLevel="1" x14ac:dyDescent="0.2">
      <c r="A2859" s="132"/>
      <c r="B2859" s="133"/>
      <c r="C2859" s="139" t="s">
        <v>1309</v>
      </c>
      <c r="D2859" s="140"/>
      <c r="E2859" s="141">
        <v>228</v>
      </c>
      <c r="F2859" s="136"/>
      <c r="G2859" s="136"/>
      <c r="H2859" s="138"/>
      <c r="I2859" s="138"/>
      <c r="J2859" s="138"/>
      <c r="K2859" s="138"/>
      <c r="L2859" s="138"/>
    </row>
    <row r="2860" spans="1:12" outlineLevel="1" x14ac:dyDescent="0.2">
      <c r="A2860" s="132"/>
      <c r="B2860" s="133"/>
      <c r="C2860" s="139" t="s">
        <v>1955</v>
      </c>
      <c r="D2860" s="140"/>
      <c r="E2860" s="141">
        <v>299.39999999999998</v>
      </c>
      <c r="F2860" s="136"/>
      <c r="G2860" s="136"/>
      <c r="H2860" s="138"/>
      <c r="I2860" s="138"/>
      <c r="J2860" s="138"/>
      <c r="K2860" s="138"/>
      <c r="L2860" s="138"/>
    </row>
    <row r="2861" spans="1:12" outlineLevel="1" x14ac:dyDescent="0.2">
      <c r="A2861" s="132"/>
      <c r="B2861" s="133"/>
      <c r="C2861" s="139" t="s">
        <v>1311</v>
      </c>
      <c r="D2861" s="140"/>
      <c r="E2861" s="141">
        <v>252.6</v>
      </c>
      <c r="F2861" s="136"/>
      <c r="G2861" s="136"/>
      <c r="H2861" s="138"/>
      <c r="I2861" s="138"/>
      <c r="J2861" s="138"/>
      <c r="K2861" s="138"/>
      <c r="L2861" s="138"/>
    </row>
    <row r="2862" spans="1:12" outlineLevel="1" x14ac:dyDescent="0.2">
      <c r="A2862" s="132"/>
      <c r="B2862" s="133"/>
      <c r="C2862" s="139" t="s">
        <v>1956</v>
      </c>
      <c r="D2862" s="140"/>
      <c r="E2862" s="141">
        <v>58.2</v>
      </c>
      <c r="F2862" s="136"/>
      <c r="G2862" s="136"/>
      <c r="H2862" s="138"/>
      <c r="I2862" s="138"/>
      <c r="J2862" s="138"/>
      <c r="K2862" s="138"/>
      <c r="L2862" s="138"/>
    </row>
    <row r="2863" spans="1:12" outlineLevel="1" x14ac:dyDescent="0.2">
      <c r="A2863" s="132"/>
      <c r="B2863" s="133"/>
      <c r="C2863" s="139" t="s">
        <v>1957</v>
      </c>
      <c r="D2863" s="140"/>
      <c r="E2863" s="141">
        <v>551.1</v>
      </c>
      <c r="F2863" s="136"/>
      <c r="G2863" s="136"/>
      <c r="H2863" s="138"/>
      <c r="I2863" s="138"/>
      <c r="J2863" s="138"/>
      <c r="K2863" s="138"/>
      <c r="L2863" s="138"/>
    </row>
    <row r="2864" spans="1:12" outlineLevel="1" x14ac:dyDescent="0.2">
      <c r="A2864" s="132"/>
      <c r="B2864" s="133"/>
      <c r="C2864" s="139" t="s">
        <v>1958</v>
      </c>
      <c r="D2864" s="140"/>
      <c r="E2864" s="141">
        <v>68.7</v>
      </c>
      <c r="F2864" s="136"/>
      <c r="G2864" s="136"/>
      <c r="H2864" s="138"/>
      <c r="I2864" s="138"/>
      <c r="J2864" s="138"/>
      <c r="K2864" s="138"/>
      <c r="L2864" s="138"/>
    </row>
    <row r="2865" spans="1:12" outlineLevel="1" x14ac:dyDescent="0.2">
      <c r="A2865" s="132"/>
      <c r="B2865" s="133"/>
      <c r="C2865" s="139" t="s">
        <v>1959</v>
      </c>
      <c r="D2865" s="140"/>
      <c r="E2865" s="141">
        <v>81.599999999999994</v>
      </c>
      <c r="F2865" s="136"/>
      <c r="G2865" s="136"/>
      <c r="H2865" s="138"/>
      <c r="I2865" s="138"/>
      <c r="J2865" s="138"/>
      <c r="K2865" s="138"/>
      <c r="L2865" s="138"/>
    </row>
    <row r="2866" spans="1:12" outlineLevel="1" x14ac:dyDescent="0.2">
      <c r="A2866" s="132"/>
      <c r="B2866" s="133"/>
      <c r="C2866" s="139" t="s">
        <v>1960</v>
      </c>
      <c r="D2866" s="140"/>
      <c r="E2866" s="141">
        <v>144</v>
      </c>
      <c r="F2866" s="136"/>
      <c r="G2866" s="136"/>
      <c r="H2866" s="138"/>
      <c r="I2866" s="138"/>
      <c r="J2866" s="138"/>
      <c r="K2866" s="138"/>
      <c r="L2866" s="138"/>
    </row>
    <row r="2867" spans="1:12" outlineLevel="1" x14ac:dyDescent="0.2">
      <c r="A2867" s="132"/>
      <c r="B2867" s="133"/>
      <c r="C2867" s="139" t="s">
        <v>1961</v>
      </c>
      <c r="D2867" s="140"/>
      <c r="E2867" s="141">
        <v>35.1</v>
      </c>
      <c r="F2867" s="136"/>
      <c r="G2867" s="136"/>
      <c r="H2867" s="138"/>
      <c r="I2867" s="138"/>
      <c r="J2867" s="138"/>
      <c r="K2867" s="138"/>
      <c r="L2867" s="138"/>
    </row>
    <row r="2868" spans="1:12" outlineLevel="1" x14ac:dyDescent="0.2">
      <c r="A2868" s="132"/>
      <c r="B2868" s="133"/>
      <c r="C2868" s="139" t="s">
        <v>1962</v>
      </c>
      <c r="D2868" s="140"/>
      <c r="E2868" s="141">
        <v>36</v>
      </c>
      <c r="F2868" s="136"/>
      <c r="G2868" s="136"/>
      <c r="H2868" s="138"/>
      <c r="I2868" s="138"/>
      <c r="J2868" s="138"/>
      <c r="K2868" s="138"/>
      <c r="L2868" s="138"/>
    </row>
    <row r="2869" spans="1:12" outlineLevel="1" x14ac:dyDescent="0.2">
      <c r="A2869" s="132"/>
      <c r="B2869" s="133"/>
      <c r="C2869" s="139" t="s">
        <v>1963</v>
      </c>
      <c r="D2869" s="140"/>
      <c r="E2869" s="141">
        <v>2287.1999999999998</v>
      </c>
      <c r="F2869" s="136"/>
      <c r="G2869" s="136"/>
      <c r="H2869" s="138"/>
      <c r="I2869" s="138"/>
      <c r="J2869" s="138"/>
      <c r="K2869" s="138"/>
      <c r="L2869" s="138"/>
    </row>
    <row r="2870" spans="1:12" outlineLevel="1" x14ac:dyDescent="0.2">
      <c r="A2870" s="132"/>
      <c r="B2870" s="133"/>
      <c r="C2870" s="139" t="s">
        <v>1964</v>
      </c>
      <c r="D2870" s="140"/>
      <c r="E2870" s="141">
        <v>378.2</v>
      </c>
      <c r="F2870" s="136"/>
      <c r="G2870" s="136"/>
      <c r="H2870" s="138"/>
      <c r="I2870" s="138"/>
      <c r="J2870" s="138"/>
      <c r="K2870" s="138"/>
      <c r="L2870" s="138"/>
    </row>
    <row r="2871" spans="1:12" outlineLevel="1" x14ac:dyDescent="0.2">
      <c r="A2871" s="132"/>
      <c r="B2871" s="133"/>
      <c r="C2871" s="139" t="s">
        <v>1965</v>
      </c>
      <c r="D2871" s="140"/>
      <c r="E2871" s="141">
        <v>834.4</v>
      </c>
      <c r="F2871" s="136"/>
      <c r="G2871" s="136"/>
      <c r="H2871" s="138"/>
      <c r="I2871" s="138"/>
      <c r="J2871" s="138"/>
      <c r="K2871" s="138"/>
      <c r="L2871" s="138"/>
    </row>
    <row r="2872" spans="1:12" outlineLevel="1" x14ac:dyDescent="0.2">
      <c r="A2872" s="132"/>
      <c r="B2872" s="133"/>
      <c r="C2872" s="139" t="s">
        <v>1966</v>
      </c>
      <c r="D2872" s="140"/>
      <c r="E2872" s="141">
        <v>384</v>
      </c>
      <c r="F2872" s="136"/>
      <c r="G2872" s="136"/>
      <c r="H2872" s="138"/>
      <c r="I2872" s="138"/>
      <c r="J2872" s="138"/>
      <c r="K2872" s="138"/>
      <c r="L2872" s="138"/>
    </row>
    <row r="2873" spans="1:12" outlineLevel="1" x14ac:dyDescent="0.2">
      <c r="A2873" s="132"/>
      <c r="B2873" s="133"/>
      <c r="C2873" s="139" t="s">
        <v>1967</v>
      </c>
      <c r="D2873" s="140"/>
      <c r="E2873" s="141">
        <v>39.6</v>
      </c>
      <c r="F2873" s="136"/>
      <c r="G2873" s="136"/>
      <c r="H2873" s="138"/>
      <c r="I2873" s="138"/>
      <c r="J2873" s="138"/>
      <c r="K2873" s="138"/>
      <c r="L2873" s="138"/>
    </row>
    <row r="2874" spans="1:12" outlineLevel="1" x14ac:dyDescent="0.2">
      <c r="A2874" s="132"/>
      <c r="B2874" s="133"/>
      <c r="C2874" s="139" t="s">
        <v>1968</v>
      </c>
      <c r="D2874" s="140"/>
      <c r="E2874" s="141">
        <v>110</v>
      </c>
      <c r="F2874" s="136"/>
      <c r="G2874" s="136"/>
      <c r="H2874" s="138"/>
      <c r="I2874" s="138"/>
      <c r="J2874" s="138"/>
      <c r="K2874" s="138"/>
      <c r="L2874" s="138"/>
    </row>
    <row r="2875" spans="1:12" outlineLevel="1" x14ac:dyDescent="0.2">
      <c r="A2875" s="132"/>
      <c r="B2875" s="133"/>
      <c r="C2875" s="139" t="s">
        <v>1969</v>
      </c>
      <c r="D2875" s="140"/>
      <c r="E2875" s="141">
        <v>145.80000000000001</v>
      </c>
      <c r="F2875" s="136"/>
      <c r="G2875" s="136"/>
      <c r="H2875" s="138"/>
      <c r="I2875" s="138"/>
      <c r="J2875" s="138"/>
      <c r="K2875" s="138"/>
      <c r="L2875" s="138"/>
    </row>
    <row r="2876" spans="1:12" outlineLevel="1" x14ac:dyDescent="0.2">
      <c r="A2876" s="132"/>
      <c r="B2876" s="133"/>
      <c r="C2876" s="139" t="s">
        <v>1970</v>
      </c>
      <c r="D2876" s="140"/>
      <c r="E2876" s="141">
        <v>131.19999999999999</v>
      </c>
      <c r="F2876" s="136"/>
      <c r="G2876" s="136"/>
      <c r="H2876" s="138"/>
      <c r="I2876" s="138"/>
      <c r="J2876" s="138"/>
      <c r="K2876" s="138"/>
      <c r="L2876" s="138"/>
    </row>
    <row r="2877" spans="1:12" outlineLevel="1" x14ac:dyDescent="0.2">
      <c r="A2877" s="132"/>
      <c r="B2877" s="133"/>
      <c r="C2877" s="139" t="s">
        <v>1971</v>
      </c>
      <c r="D2877" s="140"/>
      <c r="E2877" s="141">
        <v>212.4</v>
      </c>
      <c r="F2877" s="136"/>
      <c r="G2877" s="136"/>
      <c r="H2877" s="138"/>
      <c r="I2877" s="138"/>
      <c r="J2877" s="138"/>
      <c r="K2877" s="138"/>
      <c r="L2877" s="138"/>
    </row>
    <row r="2878" spans="1:12" outlineLevel="1" x14ac:dyDescent="0.2">
      <c r="A2878" s="132">
        <v>329</v>
      </c>
      <c r="B2878" s="133" t="s">
        <v>1972</v>
      </c>
      <c r="C2878" s="134" t="s">
        <v>1973</v>
      </c>
      <c r="D2878" s="135" t="s">
        <v>183</v>
      </c>
      <c r="E2878" s="136">
        <v>119.12340000000002</v>
      </c>
      <c r="F2878" s="1202"/>
      <c r="G2878" s="136">
        <f>ROUND(E2878*F2878,2)</f>
        <v>0</v>
      </c>
      <c r="H2878" s="138"/>
      <c r="I2878" s="138"/>
      <c r="J2878" s="138"/>
      <c r="K2878" s="138"/>
      <c r="L2878" s="138"/>
    </row>
    <row r="2879" spans="1:12" outlineLevel="1" x14ac:dyDescent="0.2">
      <c r="A2879" s="132"/>
      <c r="B2879" s="133"/>
      <c r="C2879" s="139" t="s">
        <v>285</v>
      </c>
      <c r="D2879" s="140"/>
      <c r="E2879" s="141"/>
      <c r="F2879" s="136"/>
      <c r="G2879" s="136"/>
      <c r="H2879" s="138"/>
      <c r="I2879" s="138"/>
      <c r="J2879" s="138"/>
      <c r="K2879" s="138"/>
      <c r="L2879" s="138"/>
    </row>
    <row r="2880" spans="1:12" outlineLevel="1" x14ac:dyDescent="0.2">
      <c r="A2880" s="132"/>
      <c r="B2880" s="133"/>
      <c r="C2880" s="139" t="s">
        <v>1974</v>
      </c>
      <c r="D2880" s="140"/>
      <c r="E2880" s="141">
        <v>5.4889999999999999</v>
      </c>
      <c r="F2880" s="136"/>
      <c r="G2880" s="136"/>
      <c r="H2880" s="138"/>
      <c r="I2880" s="138"/>
      <c r="J2880" s="138"/>
      <c r="K2880" s="138"/>
      <c r="L2880" s="138"/>
    </row>
    <row r="2881" spans="1:12" outlineLevel="1" x14ac:dyDescent="0.2">
      <c r="A2881" s="132"/>
      <c r="B2881" s="133"/>
      <c r="C2881" s="147" t="s">
        <v>272</v>
      </c>
      <c r="D2881" s="148"/>
      <c r="E2881" s="149"/>
      <c r="F2881" s="136"/>
      <c r="G2881" s="136"/>
      <c r="H2881" s="138"/>
      <c r="I2881" s="138"/>
      <c r="J2881" s="138"/>
      <c r="K2881" s="138"/>
      <c r="L2881" s="138"/>
    </row>
    <row r="2882" spans="1:12" outlineLevel="1" x14ac:dyDescent="0.2">
      <c r="A2882" s="132"/>
      <c r="B2882" s="133"/>
      <c r="C2882" s="150" t="s">
        <v>287</v>
      </c>
      <c r="D2882" s="148"/>
      <c r="E2882" s="149">
        <v>278.7</v>
      </c>
      <c r="F2882" s="136"/>
      <c r="G2882" s="136"/>
      <c r="H2882" s="138"/>
      <c r="I2882" s="138"/>
      <c r="J2882" s="138"/>
      <c r="K2882" s="138"/>
      <c r="L2882" s="138"/>
    </row>
    <row r="2883" spans="1:12" outlineLevel="1" x14ac:dyDescent="0.2">
      <c r="A2883" s="132"/>
      <c r="B2883" s="133"/>
      <c r="C2883" s="150" t="s">
        <v>288</v>
      </c>
      <c r="D2883" s="148"/>
      <c r="E2883" s="149">
        <v>427.7</v>
      </c>
      <c r="F2883" s="136"/>
      <c r="G2883" s="136"/>
      <c r="H2883" s="138"/>
      <c r="I2883" s="138"/>
      <c r="J2883" s="138"/>
      <c r="K2883" s="138"/>
      <c r="L2883" s="138"/>
    </row>
    <row r="2884" spans="1:12" outlineLevel="1" x14ac:dyDescent="0.2">
      <c r="A2884" s="132"/>
      <c r="B2884" s="133"/>
      <c r="C2884" s="150" t="s">
        <v>289</v>
      </c>
      <c r="D2884" s="148"/>
      <c r="E2884" s="149">
        <v>76</v>
      </c>
      <c r="F2884" s="136"/>
      <c r="G2884" s="136"/>
      <c r="H2884" s="138"/>
      <c r="I2884" s="138"/>
      <c r="J2884" s="138"/>
      <c r="K2884" s="138"/>
      <c r="L2884" s="138"/>
    </row>
    <row r="2885" spans="1:12" outlineLevel="1" x14ac:dyDescent="0.2">
      <c r="A2885" s="132"/>
      <c r="B2885" s="133"/>
      <c r="C2885" s="150" t="s">
        <v>290</v>
      </c>
      <c r="D2885" s="148"/>
      <c r="E2885" s="149">
        <v>99.8</v>
      </c>
      <c r="F2885" s="136"/>
      <c r="G2885" s="136"/>
      <c r="H2885" s="138"/>
      <c r="I2885" s="138"/>
      <c r="J2885" s="138"/>
      <c r="K2885" s="138"/>
      <c r="L2885" s="138"/>
    </row>
    <row r="2886" spans="1:12" outlineLevel="1" x14ac:dyDescent="0.2">
      <c r="A2886" s="132"/>
      <c r="B2886" s="133"/>
      <c r="C2886" s="150" t="s">
        <v>1975</v>
      </c>
      <c r="D2886" s="148"/>
      <c r="E2886" s="149">
        <v>84.2</v>
      </c>
      <c r="F2886" s="136"/>
      <c r="G2886" s="136"/>
      <c r="H2886" s="138"/>
      <c r="I2886" s="138"/>
      <c r="J2886" s="138"/>
      <c r="K2886" s="138"/>
      <c r="L2886" s="138"/>
    </row>
    <row r="2887" spans="1:12" outlineLevel="1" x14ac:dyDescent="0.2">
      <c r="A2887" s="132"/>
      <c r="B2887" s="133"/>
      <c r="C2887" s="150" t="s">
        <v>1976</v>
      </c>
      <c r="D2887" s="148"/>
      <c r="E2887" s="149">
        <v>19.399999999999999</v>
      </c>
      <c r="F2887" s="136"/>
      <c r="G2887" s="136"/>
      <c r="H2887" s="138"/>
      <c r="I2887" s="138"/>
      <c r="J2887" s="138"/>
      <c r="K2887" s="138"/>
      <c r="L2887" s="138"/>
    </row>
    <row r="2888" spans="1:12" outlineLevel="1" x14ac:dyDescent="0.2">
      <c r="A2888" s="132"/>
      <c r="B2888" s="133"/>
      <c r="C2888" s="150" t="s">
        <v>1977</v>
      </c>
      <c r="D2888" s="148"/>
      <c r="E2888" s="149">
        <v>183.7</v>
      </c>
      <c r="F2888" s="136"/>
      <c r="G2888" s="136"/>
      <c r="H2888" s="138"/>
      <c r="I2888" s="138"/>
      <c r="J2888" s="138"/>
      <c r="K2888" s="138"/>
      <c r="L2888" s="138"/>
    </row>
    <row r="2889" spans="1:12" outlineLevel="1" x14ac:dyDescent="0.2">
      <c r="A2889" s="132"/>
      <c r="B2889" s="133"/>
      <c r="C2889" s="150" t="s">
        <v>1978</v>
      </c>
      <c r="D2889" s="148"/>
      <c r="E2889" s="149">
        <v>22.9</v>
      </c>
      <c r="F2889" s="136"/>
      <c r="G2889" s="136"/>
      <c r="H2889" s="138"/>
      <c r="I2889" s="138"/>
      <c r="J2889" s="138"/>
      <c r="K2889" s="138"/>
      <c r="L2889" s="138"/>
    </row>
    <row r="2890" spans="1:12" outlineLevel="1" x14ac:dyDescent="0.2">
      <c r="A2890" s="132"/>
      <c r="B2890" s="133"/>
      <c r="C2890" s="150" t="s">
        <v>1979</v>
      </c>
      <c r="D2890" s="148"/>
      <c r="E2890" s="149">
        <v>27.2</v>
      </c>
      <c r="F2890" s="136"/>
      <c r="G2890" s="136"/>
      <c r="H2890" s="138"/>
      <c r="I2890" s="138"/>
      <c r="J2890" s="138"/>
      <c r="K2890" s="138"/>
      <c r="L2890" s="138"/>
    </row>
    <row r="2891" spans="1:12" outlineLevel="1" x14ac:dyDescent="0.2">
      <c r="A2891" s="132"/>
      <c r="B2891" s="133"/>
      <c r="C2891" s="150" t="s">
        <v>1980</v>
      </c>
      <c r="D2891" s="148"/>
      <c r="E2891" s="149">
        <v>48</v>
      </c>
      <c r="F2891" s="136"/>
      <c r="G2891" s="136"/>
      <c r="H2891" s="138"/>
      <c r="I2891" s="138"/>
      <c r="J2891" s="138"/>
      <c r="K2891" s="138"/>
      <c r="L2891" s="138"/>
    </row>
    <row r="2892" spans="1:12" outlineLevel="1" x14ac:dyDescent="0.2">
      <c r="A2892" s="132"/>
      <c r="B2892" s="133"/>
      <c r="C2892" s="150" t="s">
        <v>1981</v>
      </c>
      <c r="D2892" s="148"/>
      <c r="E2892" s="149">
        <v>11.7</v>
      </c>
      <c r="F2892" s="136"/>
      <c r="G2892" s="136"/>
      <c r="H2892" s="138"/>
      <c r="I2892" s="138"/>
      <c r="J2892" s="138"/>
      <c r="K2892" s="138"/>
      <c r="L2892" s="138"/>
    </row>
    <row r="2893" spans="1:12" outlineLevel="1" x14ac:dyDescent="0.2">
      <c r="A2893" s="132"/>
      <c r="B2893" s="133"/>
      <c r="C2893" s="150" t="s">
        <v>1982</v>
      </c>
      <c r="D2893" s="148"/>
      <c r="E2893" s="149">
        <v>12</v>
      </c>
      <c r="F2893" s="136"/>
      <c r="G2893" s="136"/>
      <c r="H2893" s="138"/>
      <c r="I2893" s="138"/>
      <c r="J2893" s="138"/>
      <c r="K2893" s="138"/>
      <c r="L2893" s="138"/>
    </row>
    <row r="2894" spans="1:12" outlineLevel="1" x14ac:dyDescent="0.2">
      <c r="A2894" s="132"/>
      <c r="B2894" s="133"/>
      <c r="C2894" s="147" t="s">
        <v>276</v>
      </c>
      <c r="D2894" s="148"/>
      <c r="E2894" s="149"/>
      <c r="F2894" s="136"/>
      <c r="G2894" s="136"/>
      <c r="H2894" s="138"/>
      <c r="I2894" s="138"/>
      <c r="J2894" s="138"/>
      <c r="K2894" s="138"/>
      <c r="L2894" s="138"/>
    </row>
    <row r="2895" spans="1:12" outlineLevel="1" x14ac:dyDescent="0.2">
      <c r="A2895" s="132"/>
      <c r="B2895" s="133"/>
      <c r="C2895" s="139" t="s">
        <v>1983</v>
      </c>
      <c r="D2895" s="140"/>
      <c r="E2895" s="141">
        <v>113.6344</v>
      </c>
      <c r="F2895" s="136"/>
      <c r="G2895" s="136"/>
      <c r="H2895" s="138"/>
      <c r="I2895" s="138"/>
      <c r="J2895" s="138"/>
      <c r="K2895" s="138"/>
      <c r="L2895" s="138"/>
    </row>
    <row r="2896" spans="1:12" outlineLevel="1" x14ac:dyDescent="0.2">
      <c r="A2896" s="132">
        <v>330</v>
      </c>
      <c r="B2896" s="133" t="s">
        <v>1984</v>
      </c>
      <c r="C2896" s="134" t="s">
        <v>1985</v>
      </c>
      <c r="D2896" s="135" t="s">
        <v>261</v>
      </c>
      <c r="E2896" s="136">
        <v>3730.21</v>
      </c>
      <c r="F2896" s="1202"/>
      <c r="G2896" s="136">
        <f>ROUND(E2896*F2896,2)</f>
        <v>0</v>
      </c>
      <c r="H2896" s="138"/>
      <c r="I2896" s="138"/>
      <c r="J2896" s="138"/>
      <c r="K2896" s="138"/>
      <c r="L2896" s="138"/>
    </row>
    <row r="2897" spans="1:12" outlineLevel="1" x14ac:dyDescent="0.2">
      <c r="A2897" s="132"/>
      <c r="B2897" s="133"/>
      <c r="C2897" s="139" t="s">
        <v>285</v>
      </c>
      <c r="D2897" s="140"/>
      <c r="E2897" s="141"/>
      <c r="F2897" s="136"/>
      <c r="G2897" s="136"/>
      <c r="H2897" s="138"/>
      <c r="I2897" s="138"/>
      <c r="J2897" s="138"/>
      <c r="K2897" s="138"/>
      <c r="L2897" s="138"/>
    </row>
    <row r="2898" spans="1:12" outlineLevel="1" x14ac:dyDescent="0.2">
      <c r="A2898" s="132"/>
      <c r="B2898" s="133"/>
      <c r="C2898" s="147" t="s">
        <v>272</v>
      </c>
      <c r="D2898" s="148"/>
      <c r="E2898" s="149"/>
      <c r="F2898" s="136"/>
      <c r="G2898" s="136"/>
      <c r="H2898" s="138"/>
      <c r="I2898" s="138"/>
      <c r="J2898" s="138"/>
      <c r="K2898" s="138"/>
      <c r="L2898" s="138"/>
    </row>
    <row r="2899" spans="1:12" outlineLevel="1" x14ac:dyDescent="0.2">
      <c r="A2899" s="132"/>
      <c r="B2899" s="133"/>
      <c r="C2899" s="150" t="s">
        <v>1271</v>
      </c>
      <c r="D2899" s="148"/>
      <c r="E2899" s="149">
        <v>45.2</v>
      </c>
      <c r="F2899" s="136"/>
      <c r="G2899" s="136"/>
      <c r="H2899" s="138"/>
      <c r="I2899" s="138"/>
      <c r="J2899" s="138"/>
      <c r="K2899" s="138"/>
      <c r="L2899" s="138"/>
    </row>
    <row r="2900" spans="1:12" outlineLevel="1" x14ac:dyDescent="0.2">
      <c r="A2900" s="132"/>
      <c r="B2900" s="133"/>
      <c r="C2900" s="150" t="s">
        <v>287</v>
      </c>
      <c r="D2900" s="148"/>
      <c r="E2900" s="149">
        <v>278.7</v>
      </c>
      <c r="F2900" s="136"/>
      <c r="G2900" s="136"/>
      <c r="H2900" s="138"/>
      <c r="I2900" s="138"/>
      <c r="J2900" s="138"/>
      <c r="K2900" s="138"/>
      <c r="L2900" s="138"/>
    </row>
    <row r="2901" spans="1:12" outlineLevel="1" x14ac:dyDescent="0.2">
      <c r="A2901" s="132"/>
      <c r="B2901" s="133"/>
      <c r="C2901" s="150" t="s">
        <v>288</v>
      </c>
      <c r="D2901" s="148"/>
      <c r="E2901" s="149">
        <v>427.7</v>
      </c>
      <c r="F2901" s="136"/>
      <c r="G2901" s="136"/>
      <c r="H2901" s="138"/>
      <c r="I2901" s="138"/>
      <c r="J2901" s="138"/>
      <c r="K2901" s="138"/>
      <c r="L2901" s="138"/>
    </row>
    <row r="2902" spans="1:12" outlineLevel="1" x14ac:dyDescent="0.2">
      <c r="A2902" s="132"/>
      <c r="B2902" s="133"/>
      <c r="C2902" s="150" t="s">
        <v>290</v>
      </c>
      <c r="D2902" s="148"/>
      <c r="E2902" s="149">
        <v>99.8</v>
      </c>
      <c r="F2902" s="136"/>
      <c r="G2902" s="136"/>
      <c r="H2902" s="138"/>
      <c r="I2902" s="138"/>
      <c r="J2902" s="138"/>
      <c r="K2902" s="138"/>
      <c r="L2902" s="138"/>
    </row>
    <row r="2903" spans="1:12" outlineLevel="1" x14ac:dyDescent="0.2">
      <c r="A2903" s="132"/>
      <c r="B2903" s="133"/>
      <c r="C2903" s="150" t="s">
        <v>1976</v>
      </c>
      <c r="D2903" s="148"/>
      <c r="E2903" s="149">
        <v>19.399999999999999</v>
      </c>
      <c r="F2903" s="136"/>
      <c r="G2903" s="136"/>
      <c r="H2903" s="138"/>
      <c r="I2903" s="138"/>
      <c r="J2903" s="138"/>
      <c r="K2903" s="138"/>
      <c r="L2903" s="138"/>
    </row>
    <row r="2904" spans="1:12" outlineLevel="1" x14ac:dyDescent="0.2">
      <c r="A2904" s="132"/>
      <c r="B2904" s="133"/>
      <c r="C2904" s="150" t="s">
        <v>1977</v>
      </c>
      <c r="D2904" s="148"/>
      <c r="E2904" s="149">
        <v>183.7</v>
      </c>
      <c r="F2904" s="136"/>
      <c r="G2904" s="136"/>
      <c r="H2904" s="138"/>
      <c r="I2904" s="138"/>
      <c r="J2904" s="138"/>
      <c r="K2904" s="138"/>
      <c r="L2904" s="138"/>
    </row>
    <row r="2905" spans="1:12" outlineLevel="1" x14ac:dyDescent="0.2">
      <c r="A2905" s="132"/>
      <c r="B2905" s="133"/>
      <c r="C2905" s="150" t="s">
        <v>1979</v>
      </c>
      <c r="D2905" s="148"/>
      <c r="E2905" s="149">
        <v>27.2</v>
      </c>
      <c r="F2905" s="136"/>
      <c r="G2905" s="136"/>
      <c r="H2905" s="138"/>
      <c r="I2905" s="138"/>
      <c r="J2905" s="138"/>
      <c r="K2905" s="138"/>
      <c r="L2905" s="138"/>
    </row>
    <row r="2906" spans="1:12" outlineLevel="1" x14ac:dyDescent="0.2">
      <c r="A2906" s="132"/>
      <c r="B2906" s="133"/>
      <c r="C2906" s="150" t="s">
        <v>1980</v>
      </c>
      <c r="D2906" s="148"/>
      <c r="E2906" s="149">
        <v>48</v>
      </c>
      <c r="F2906" s="136"/>
      <c r="G2906" s="136"/>
      <c r="H2906" s="138"/>
      <c r="I2906" s="138"/>
      <c r="J2906" s="138"/>
      <c r="K2906" s="138"/>
      <c r="L2906" s="138"/>
    </row>
    <row r="2907" spans="1:12" outlineLevel="1" x14ac:dyDescent="0.2">
      <c r="A2907" s="132"/>
      <c r="B2907" s="133"/>
      <c r="C2907" s="150" t="s">
        <v>1986</v>
      </c>
      <c r="D2907" s="148"/>
      <c r="E2907" s="149">
        <v>1143.5999999999999</v>
      </c>
      <c r="F2907" s="136"/>
      <c r="G2907" s="136"/>
      <c r="H2907" s="138"/>
      <c r="I2907" s="138"/>
      <c r="J2907" s="138"/>
      <c r="K2907" s="138"/>
      <c r="L2907" s="138"/>
    </row>
    <row r="2908" spans="1:12" outlineLevel="1" x14ac:dyDescent="0.2">
      <c r="A2908" s="132"/>
      <c r="B2908" s="133"/>
      <c r="C2908" s="150" t="s">
        <v>1987</v>
      </c>
      <c r="D2908" s="148"/>
      <c r="E2908" s="149">
        <v>189.1</v>
      </c>
      <c r="F2908" s="136"/>
      <c r="G2908" s="136"/>
      <c r="H2908" s="138"/>
      <c r="I2908" s="138"/>
      <c r="J2908" s="138"/>
      <c r="K2908" s="138"/>
      <c r="L2908" s="138"/>
    </row>
    <row r="2909" spans="1:12" outlineLevel="1" x14ac:dyDescent="0.2">
      <c r="A2909" s="132"/>
      <c r="B2909" s="133"/>
      <c r="C2909" s="150" t="s">
        <v>1988</v>
      </c>
      <c r="D2909" s="148"/>
      <c r="E2909" s="149">
        <v>417.2</v>
      </c>
      <c r="F2909" s="136"/>
      <c r="G2909" s="136"/>
      <c r="H2909" s="138"/>
      <c r="I2909" s="138"/>
      <c r="J2909" s="138"/>
      <c r="K2909" s="138"/>
      <c r="L2909" s="138"/>
    </row>
    <row r="2910" spans="1:12" outlineLevel="1" x14ac:dyDescent="0.2">
      <c r="A2910" s="132"/>
      <c r="B2910" s="133"/>
      <c r="C2910" s="150" t="s">
        <v>1989</v>
      </c>
      <c r="D2910" s="148"/>
      <c r="E2910" s="149">
        <v>192</v>
      </c>
      <c r="F2910" s="136"/>
      <c r="G2910" s="136"/>
      <c r="H2910" s="138"/>
      <c r="I2910" s="138"/>
      <c r="J2910" s="138"/>
      <c r="K2910" s="138"/>
      <c r="L2910" s="138"/>
    </row>
    <row r="2911" spans="1:12" outlineLevel="1" x14ac:dyDescent="0.2">
      <c r="A2911" s="132"/>
      <c r="B2911" s="133"/>
      <c r="C2911" s="150" t="s">
        <v>1990</v>
      </c>
      <c r="D2911" s="148"/>
      <c r="E2911" s="149">
        <v>19.8</v>
      </c>
      <c r="F2911" s="136"/>
      <c r="G2911" s="136"/>
      <c r="H2911" s="138"/>
      <c r="I2911" s="138"/>
      <c r="J2911" s="138"/>
      <c r="K2911" s="138"/>
      <c r="L2911" s="138"/>
    </row>
    <row r="2912" spans="1:12" outlineLevel="1" x14ac:dyDescent="0.2">
      <c r="A2912" s="132"/>
      <c r="B2912" s="133"/>
      <c r="C2912" s="150" t="s">
        <v>1991</v>
      </c>
      <c r="D2912" s="148"/>
      <c r="E2912" s="149">
        <v>55</v>
      </c>
      <c r="F2912" s="136"/>
      <c r="G2912" s="136"/>
      <c r="H2912" s="138"/>
      <c r="I2912" s="138"/>
      <c r="J2912" s="138"/>
      <c r="K2912" s="138"/>
      <c r="L2912" s="138"/>
    </row>
    <row r="2913" spans="1:12" outlineLevel="1" x14ac:dyDescent="0.2">
      <c r="A2913" s="132"/>
      <c r="B2913" s="133"/>
      <c r="C2913" s="150" t="s">
        <v>1992</v>
      </c>
      <c r="D2913" s="148"/>
      <c r="E2913" s="149">
        <v>72.900000000000006</v>
      </c>
      <c r="F2913" s="136"/>
      <c r="G2913" s="136"/>
      <c r="H2913" s="138"/>
      <c r="I2913" s="138"/>
      <c r="J2913" s="138"/>
      <c r="K2913" s="138"/>
      <c r="L2913" s="138"/>
    </row>
    <row r="2914" spans="1:12" outlineLevel="1" x14ac:dyDescent="0.2">
      <c r="A2914" s="132"/>
      <c r="B2914" s="133"/>
      <c r="C2914" s="150" t="s">
        <v>1993</v>
      </c>
      <c r="D2914" s="148"/>
      <c r="E2914" s="149">
        <v>65.599999999999994</v>
      </c>
      <c r="F2914" s="136"/>
      <c r="G2914" s="136"/>
      <c r="H2914" s="138"/>
      <c r="I2914" s="138"/>
      <c r="J2914" s="138"/>
      <c r="K2914" s="138"/>
      <c r="L2914" s="138"/>
    </row>
    <row r="2915" spans="1:12" outlineLevel="1" x14ac:dyDescent="0.2">
      <c r="A2915" s="132"/>
      <c r="B2915" s="133"/>
      <c r="C2915" s="150" t="s">
        <v>1994</v>
      </c>
      <c r="D2915" s="148"/>
      <c r="E2915" s="149">
        <v>106.2</v>
      </c>
      <c r="F2915" s="136"/>
      <c r="G2915" s="136"/>
      <c r="H2915" s="138"/>
      <c r="I2915" s="138"/>
      <c r="J2915" s="138"/>
      <c r="K2915" s="138"/>
      <c r="L2915" s="138"/>
    </row>
    <row r="2916" spans="1:12" outlineLevel="1" x14ac:dyDescent="0.2">
      <c r="A2916" s="132"/>
      <c r="B2916" s="133"/>
      <c r="C2916" s="147" t="s">
        <v>276</v>
      </c>
      <c r="D2916" s="148"/>
      <c r="E2916" s="149"/>
      <c r="F2916" s="136"/>
      <c r="G2916" s="136"/>
      <c r="H2916" s="138"/>
      <c r="I2916" s="138"/>
      <c r="J2916" s="138"/>
      <c r="K2916" s="138"/>
      <c r="L2916" s="138"/>
    </row>
    <row r="2917" spans="1:12" outlineLevel="1" x14ac:dyDescent="0.2">
      <c r="A2917" s="132"/>
      <c r="B2917" s="133"/>
      <c r="C2917" s="139" t="s">
        <v>1995</v>
      </c>
      <c r="D2917" s="140"/>
      <c r="E2917" s="141">
        <v>3730.21</v>
      </c>
      <c r="F2917" s="136"/>
      <c r="G2917" s="136"/>
      <c r="H2917" s="138"/>
      <c r="I2917" s="138"/>
      <c r="J2917" s="138"/>
      <c r="K2917" s="138"/>
      <c r="L2917" s="138"/>
    </row>
    <row r="2918" spans="1:12" outlineLevel="1" x14ac:dyDescent="0.2">
      <c r="A2918" s="132">
        <v>331</v>
      </c>
      <c r="B2918" s="133" t="s">
        <v>1996</v>
      </c>
      <c r="C2918" s="134" t="s">
        <v>1997</v>
      </c>
      <c r="D2918" s="135" t="s">
        <v>261</v>
      </c>
      <c r="E2918" s="136">
        <v>2754.1800000000003</v>
      </c>
      <c r="F2918" s="1202"/>
      <c r="G2918" s="136">
        <f>ROUND(E2918*F2918,2)</f>
        <v>0</v>
      </c>
      <c r="H2918" s="138"/>
      <c r="I2918" s="138"/>
      <c r="J2918" s="138"/>
      <c r="K2918" s="138"/>
      <c r="L2918" s="138"/>
    </row>
    <row r="2919" spans="1:12" outlineLevel="1" x14ac:dyDescent="0.2">
      <c r="A2919" s="132"/>
      <c r="B2919" s="133"/>
      <c r="C2919" s="139" t="s">
        <v>285</v>
      </c>
      <c r="D2919" s="140"/>
      <c r="E2919" s="141"/>
      <c r="F2919" s="136"/>
      <c r="G2919" s="136"/>
      <c r="H2919" s="138"/>
      <c r="I2919" s="138"/>
      <c r="J2919" s="138"/>
      <c r="K2919" s="138"/>
      <c r="L2919" s="138"/>
    </row>
    <row r="2920" spans="1:12" outlineLevel="1" x14ac:dyDescent="0.2">
      <c r="A2920" s="132"/>
      <c r="B2920" s="133"/>
      <c r="C2920" s="147" t="s">
        <v>272</v>
      </c>
      <c r="D2920" s="148"/>
      <c r="E2920" s="149"/>
      <c r="F2920" s="136"/>
      <c r="G2920" s="136"/>
      <c r="H2920" s="138"/>
      <c r="I2920" s="138"/>
      <c r="J2920" s="138"/>
      <c r="K2920" s="138"/>
      <c r="L2920" s="138"/>
    </row>
    <row r="2921" spans="1:12" outlineLevel="1" x14ac:dyDescent="0.2">
      <c r="A2921" s="132"/>
      <c r="B2921" s="133"/>
      <c r="C2921" s="150" t="s">
        <v>1272</v>
      </c>
      <c r="D2921" s="148"/>
      <c r="E2921" s="149">
        <v>35.6</v>
      </c>
      <c r="F2921" s="136"/>
      <c r="G2921" s="136"/>
      <c r="H2921" s="138"/>
      <c r="I2921" s="138"/>
      <c r="J2921" s="138"/>
      <c r="K2921" s="138"/>
      <c r="L2921" s="138"/>
    </row>
    <row r="2922" spans="1:12" outlineLevel="1" x14ac:dyDescent="0.2">
      <c r="A2922" s="132"/>
      <c r="B2922" s="133"/>
      <c r="C2922" s="150" t="s">
        <v>289</v>
      </c>
      <c r="D2922" s="148"/>
      <c r="E2922" s="149">
        <v>76</v>
      </c>
      <c r="F2922" s="136"/>
      <c r="G2922" s="136"/>
      <c r="H2922" s="138"/>
      <c r="I2922" s="138"/>
      <c r="J2922" s="138"/>
      <c r="K2922" s="138"/>
      <c r="L2922" s="138"/>
    </row>
    <row r="2923" spans="1:12" outlineLevel="1" x14ac:dyDescent="0.2">
      <c r="A2923" s="132"/>
      <c r="B2923" s="133"/>
      <c r="C2923" s="150" t="s">
        <v>1975</v>
      </c>
      <c r="D2923" s="148"/>
      <c r="E2923" s="149">
        <v>84.2</v>
      </c>
      <c r="F2923" s="136"/>
      <c r="G2923" s="136"/>
      <c r="H2923" s="138"/>
      <c r="I2923" s="138"/>
      <c r="J2923" s="138"/>
      <c r="K2923" s="138"/>
      <c r="L2923" s="138"/>
    </row>
    <row r="2924" spans="1:12" outlineLevel="1" x14ac:dyDescent="0.2">
      <c r="A2924" s="132"/>
      <c r="B2924" s="133"/>
      <c r="C2924" s="150" t="s">
        <v>1978</v>
      </c>
      <c r="D2924" s="148"/>
      <c r="E2924" s="149">
        <v>22.9</v>
      </c>
      <c r="F2924" s="136"/>
      <c r="G2924" s="136"/>
      <c r="H2924" s="138"/>
      <c r="I2924" s="138"/>
      <c r="J2924" s="138"/>
      <c r="K2924" s="138"/>
      <c r="L2924" s="138"/>
    </row>
    <row r="2925" spans="1:12" outlineLevel="1" x14ac:dyDescent="0.2">
      <c r="A2925" s="132"/>
      <c r="B2925" s="133"/>
      <c r="C2925" s="150" t="s">
        <v>1981</v>
      </c>
      <c r="D2925" s="148"/>
      <c r="E2925" s="149">
        <v>11.7</v>
      </c>
      <c r="F2925" s="136"/>
      <c r="G2925" s="136"/>
      <c r="H2925" s="138"/>
      <c r="I2925" s="138"/>
      <c r="J2925" s="138"/>
      <c r="K2925" s="138"/>
      <c r="L2925" s="138"/>
    </row>
    <row r="2926" spans="1:12" outlineLevel="1" x14ac:dyDescent="0.2">
      <c r="A2926" s="132"/>
      <c r="B2926" s="133"/>
      <c r="C2926" s="150" t="s">
        <v>1982</v>
      </c>
      <c r="D2926" s="148"/>
      <c r="E2926" s="149">
        <v>12</v>
      </c>
      <c r="F2926" s="136"/>
      <c r="G2926" s="136"/>
      <c r="H2926" s="138"/>
      <c r="I2926" s="138"/>
      <c r="J2926" s="138"/>
      <c r="K2926" s="138"/>
      <c r="L2926" s="138"/>
    </row>
    <row r="2927" spans="1:12" outlineLevel="1" x14ac:dyDescent="0.2">
      <c r="A2927" s="132"/>
      <c r="B2927" s="133"/>
      <c r="C2927" s="150" t="s">
        <v>1986</v>
      </c>
      <c r="D2927" s="148"/>
      <c r="E2927" s="149">
        <v>1143.5999999999999</v>
      </c>
      <c r="F2927" s="136"/>
      <c r="G2927" s="136"/>
      <c r="H2927" s="138"/>
      <c r="I2927" s="138"/>
      <c r="J2927" s="138"/>
      <c r="K2927" s="138"/>
      <c r="L2927" s="138"/>
    </row>
    <row r="2928" spans="1:12" outlineLevel="1" x14ac:dyDescent="0.2">
      <c r="A2928" s="132"/>
      <c r="B2928" s="133"/>
      <c r="C2928" s="150" t="s">
        <v>1987</v>
      </c>
      <c r="D2928" s="148"/>
      <c r="E2928" s="149">
        <v>189.1</v>
      </c>
      <c r="F2928" s="136"/>
      <c r="G2928" s="136"/>
      <c r="H2928" s="138"/>
      <c r="I2928" s="138"/>
      <c r="J2928" s="138"/>
      <c r="K2928" s="138"/>
      <c r="L2928" s="138"/>
    </row>
    <row r="2929" spans="1:12" outlineLevel="1" x14ac:dyDescent="0.2">
      <c r="A2929" s="132"/>
      <c r="B2929" s="133"/>
      <c r="C2929" s="150" t="s">
        <v>1988</v>
      </c>
      <c r="D2929" s="148"/>
      <c r="E2929" s="149">
        <v>417.2</v>
      </c>
      <c r="F2929" s="136"/>
      <c r="G2929" s="136"/>
      <c r="H2929" s="138"/>
      <c r="I2929" s="138"/>
      <c r="J2929" s="138"/>
      <c r="K2929" s="138"/>
      <c r="L2929" s="138"/>
    </row>
    <row r="2930" spans="1:12" outlineLevel="1" x14ac:dyDescent="0.2">
      <c r="A2930" s="132"/>
      <c r="B2930" s="133"/>
      <c r="C2930" s="150" t="s">
        <v>1989</v>
      </c>
      <c r="D2930" s="148"/>
      <c r="E2930" s="149">
        <v>192</v>
      </c>
      <c r="F2930" s="136"/>
      <c r="G2930" s="136"/>
      <c r="H2930" s="138"/>
      <c r="I2930" s="138"/>
      <c r="J2930" s="138"/>
      <c r="K2930" s="138"/>
      <c r="L2930" s="138"/>
    </row>
    <row r="2931" spans="1:12" outlineLevel="1" x14ac:dyDescent="0.2">
      <c r="A2931" s="132"/>
      <c r="B2931" s="133"/>
      <c r="C2931" s="150" t="s">
        <v>1990</v>
      </c>
      <c r="D2931" s="148"/>
      <c r="E2931" s="149">
        <v>19.8</v>
      </c>
      <c r="F2931" s="136"/>
      <c r="G2931" s="136"/>
      <c r="H2931" s="138"/>
      <c r="I2931" s="138"/>
      <c r="J2931" s="138"/>
      <c r="K2931" s="138"/>
      <c r="L2931" s="138"/>
    </row>
    <row r="2932" spans="1:12" outlineLevel="1" x14ac:dyDescent="0.2">
      <c r="A2932" s="132"/>
      <c r="B2932" s="133"/>
      <c r="C2932" s="150" t="s">
        <v>1991</v>
      </c>
      <c r="D2932" s="148"/>
      <c r="E2932" s="149">
        <v>55</v>
      </c>
      <c r="F2932" s="136"/>
      <c r="G2932" s="136"/>
      <c r="H2932" s="138"/>
      <c r="I2932" s="138"/>
      <c r="J2932" s="138"/>
      <c r="K2932" s="138"/>
      <c r="L2932" s="138"/>
    </row>
    <row r="2933" spans="1:12" outlineLevel="1" x14ac:dyDescent="0.2">
      <c r="A2933" s="132"/>
      <c r="B2933" s="133"/>
      <c r="C2933" s="150" t="s">
        <v>1992</v>
      </c>
      <c r="D2933" s="148"/>
      <c r="E2933" s="149">
        <v>72.900000000000006</v>
      </c>
      <c r="F2933" s="136"/>
      <c r="G2933" s="136"/>
      <c r="H2933" s="138"/>
      <c r="I2933" s="138"/>
      <c r="J2933" s="138"/>
      <c r="K2933" s="138"/>
      <c r="L2933" s="138"/>
    </row>
    <row r="2934" spans="1:12" outlineLevel="1" x14ac:dyDescent="0.2">
      <c r="A2934" s="132"/>
      <c r="B2934" s="133"/>
      <c r="C2934" s="150" t="s">
        <v>1993</v>
      </c>
      <c r="D2934" s="148"/>
      <c r="E2934" s="149">
        <v>65.599999999999994</v>
      </c>
      <c r="F2934" s="136"/>
      <c r="G2934" s="136"/>
      <c r="H2934" s="138"/>
      <c r="I2934" s="138"/>
      <c r="J2934" s="138"/>
      <c r="K2934" s="138"/>
      <c r="L2934" s="138"/>
    </row>
    <row r="2935" spans="1:12" outlineLevel="1" x14ac:dyDescent="0.2">
      <c r="A2935" s="132"/>
      <c r="B2935" s="133"/>
      <c r="C2935" s="150" t="s">
        <v>1994</v>
      </c>
      <c r="D2935" s="148"/>
      <c r="E2935" s="149">
        <v>106.2</v>
      </c>
      <c r="F2935" s="136"/>
      <c r="G2935" s="136"/>
      <c r="H2935" s="138"/>
      <c r="I2935" s="138"/>
      <c r="J2935" s="138"/>
      <c r="K2935" s="138"/>
      <c r="L2935" s="138"/>
    </row>
    <row r="2936" spans="1:12" outlineLevel="1" x14ac:dyDescent="0.2">
      <c r="A2936" s="132"/>
      <c r="B2936" s="133"/>
      <c r="C2936" s="147" t="s">
        <v>276</v>
      </c>
      <c r="D2936" s="148"/>
      <c r="E2936" s="149"/>
      <c r="F2936" s="136"/>
      <c r="G2936" s="136"/>
      <c r="H2936" s="138"/>
      <c r="I2936" s="138"/>
      <c r="J2936" s="138"/>
      <c r="K2936" s="138"/>
      <c r="L2936" s="138"/>
    </row>
    <row r="2937" spans="1:12" outlineLevel="1" x14ac:dyDescent="0.2">
      <c r="A2937" s="132"/>
      <c r="B2937" s="133"/>
      <c r="C2937" s="139" t="s">
        <v>1998</v>
      </c>
      <c r="D2937" s="140"/>
      <c r="E2937" s="141">
        <v>2754.18</v>
      </c>
      <c r="F2937" s="136"/>
      <c r="G2937" s="136"/>
      <c r="H2937" s="138"/>
      <c r="I2937" s="138"/>
      <c r="J2937" s="138"/>
      <c r="K2937" s="138"/>
      <c r="L2937" s="138"/>
    </row>
    <row r="2938" spans="1:12" outlineLevel="1" x14ac:dyDescent="0.2">
      <c r="A2938" s="132">
        <v>332</v>
      </c>
      <c r="B2938" s="133" t="s">
        <v>1999</v>
      </c>
      <c r="C2938" s="134" t="s">
        <v>2000</v>
      </c>
      <c r="D2938" s="135" t="s">
        <v>261</v>
      </c>
      <c r="E2938" s="136">
        <v>6609.165</v>
      </c>
      <c r="F2938" s="1202"/>
      <c r="G2938" s="136">
        <f>ROUND(E2938*F2938,2)</f>
        <v>0</v>
      </c>
      <c r="H2938" s="138"/>
      <c r="I2938" s="138"/>
      <c r="J2938" s="138"/>
      <c r="K2938" s="138"/>
      <c r="L2938" s="138"/>
    </row>
    <row r="2939" spans="1:12" outlineLevel="1" x14ac:dyDescent="0.2">
      <c r="A2939" s="132"/>
      <c r="B2939" s="133"/>
      <c r="C2939" s="139" t="s">
        <v>285</v>
      </c>
      <c r="D2939" s="140"/>
      <c r="E2939" s="141"/>
      <c r="F2939" s="136"/>
      <c r="G2939" s="136"/>
      <c r="H2939" s="138"/>
      <c r="I2939" s="138"/>
      <c r="J2939" s="138"/>
      <c r="K2939" s="138"/>
      <c r="L2939" s="138"/>
    </row>
    <row r="2940" spans="1:12" outlineLevel="1" x14ac:dyDescent="0.2">
      <c r="A2940" s="132"/>
      <c r="B2940" s="133"/>
      <c r="C2940" s="147" t="s">
        <v>272</v>
      </c>
      <c r="D2940" s="148"/>
      <c r="E2940" s="149"/>
      <c r="F2940" s="136"/>
      <c r="G2940" s="136"/>
      <c r="H2940" s="138"/>
      <c r="I2940" s="138"/>
      <c r="J2940" s="138"/>
      <c r="K2940" s="138"/>
      <c r="L2940" s="138"/>
    </row>
    <row r="2941" spans="1:12" outlineLevel="1" x14ac:dyDescent="0.2">
      <c r="A2941" s="132"/>
      <c r="B2941" s="133"/>
      <c r="C2941" s="150" t="s">
        <v>286</v>
      </c>
      <c r="D2941" s="148"/>
      <c r="E2941" s="149">
        <v>49.9</v>
      </c>
      <c r="F2941" s="136"/>
      <c r="G2941" s="136"/>
      <c r="H2941" s="138"/>
      <c r="I2941" s="138"/>
      <c r="J2941" s="138"/>
      <c r="K2941" s="138"/>
      <c r="L2941" s="138"/>
    </row>
    <row r="2942" spans="1:12" outlineLevel="1" x14ac:dyDescent="0.2">
      <c r="A2942" s="132"/>
      <c r="B2942" s="133"/>
      <c r="C2942" s="150" t="s">
        <v>1271</v>
      </c>
      <c r="D2942" s="148"/>
      <c r="E2942" s="149">
        <v>45.2</v>
      </c>
      <c r="F2942" s="136"/>
      <c r="G2942" s="136"/>
      <c r="H2942" s="138"/>
      <c r="I2942" s="138"/>
      <c r="J2942" s="138"/>
      <c r="K2942" s="138"/>
      <c r="L2942" s="138"/>
    </row>
    <row r="2943" spans="1:12" outlineLevel="1" x14ac:dyDescent="0.2">
      <c r="A2943" s="132"/>
      <c r="B2943" s="133"/>
      <c r="C2943" s="150" t="s">
        <v>1272</v>
      </c>
      <c r="D2943" s="148"/>
      <c r="E2943" s="149">
        <v>35.6</v>
      </c>
      <c r="F2943" s="136"/>
      <c r="G2943" s="136"/>
      <c r="H2943" s="138"/>
      <c r="I2943" s="138"/>
      <c r="J2943" s="138"/>
      <c r="K2943" s="138"/>
      <c r="L2943" s="138"/>
    </row>
    <row r="2944" spans="1:12" outlineLevel="1" x14ac:dyDescent="0.2">
      <c r="A2944" s="132"/>
      <c r="B2944" s="133"/>
      <c r="C2944" s="150" t="s">
        <v>287</v>
      </c>
      <c r="D2944" s="148"/>
      <c r="E2944" s="149">
        <v>278.7</v>
      </c>
      <c r="F2944" s="136"/>
      <c r="G2944" s="136"/>
      <c r="H2944" s="138"/>
      <c r="I2944" s="138"/>
      <c r="J2944" s="138"/>
      <c r="K2944" s="138"/>
      <c r="L2944" s="138"/>
    </row>
    <row r="2945" spans="1:12" outlineLevel="1" x14ac:dyDescent="0.2">
      <c r="A2945" s="132"/>
      <c r="B2945" s="133"/>
      <c r="C2945" s="150" t="s">
        <v>288</v>
      </c>
      <c r="D2945" s="148"/>
      <c r="E2945" s="149">
        <v>427.7</v>
      </c>
      <c r="F2945" s="136"/>
      <c r="G2945" s="136"/>
      <c r="H2945" s="138"/>
      <c r="I2945" s="138"/>
      <c r="J2945" s="138"/>
      <c r="K2945" s="138"/>
      <c r="L2945" s="138"/>
    </row>
    <row r="2946" spans="1:12" outlineLevel="1" x14ac:dyDescent="0.2">
      <c r="A2946" s="132"/>
      <c r="B2946" s="133"/>
      <c r="C2946" s="150" t="s">
        <v>289</v>
      </c>
      <c r="D2946" s="148"/>
      <c r="E2946" s="149">
        <v>76</v>
      </c>
      <c r="F2946" s="136"/>
      <c r="G2946" s="136"/>
      <c r="H2946" s="138"/>
      <c r="I2946" s="138"/>
      <c r="J2946" s="138"/>
      <c r="K2946" s="138"/>
      <c r="L2946" s="138"/>
    </row>
    <row r="2947" spans="1:12" outlineLevel="1" x14ac:dyDescent="0.2">
      <c r="A2947" s="132"/>
      <c r="B2947" s="133"/>
      <c r="C2947" s="150" t="s">
        <v>290</v>
      </c>
      <c r="D2947" s="148"/>
      <c r="E2947" s="149">
        <v>99.8</v>
      </c>
      <c r="F2947" s="136"/>
      <c r="G2947" s="136"/>
      <c r="H2947" s="138"/>
      <c r="I2947" s="138"/>
      <c r="J2947" s="138"/>
      <c r="K2947" s="138"/>
      <c r="L2947" s="138"/>
    </row>
    <row r="2948" spans="1:12" outlineLevel="1" x14ac:dyDescent="0.2">
      <c r="A2948" s="132"/>
      <c r="B2948" s="133"/>
      <c r="C2948" s="150" t="s">
        <v>1975</v>
      </c>
      <c r="D2948" s="148"/>
      <c r="E2948" s="149">
        <v>84.2</v>
      </c>
      <c r="F2948" s="136"/>
      <c r="G2948" s="136"/>
      <c r="H2948" s="138"/>
      <c r="I2948" s="138"/>
      <c r="J2948" s="138"/>
      <c r="K2948" s="138"/>
      <c r="L2948" s="138"/>
    </row>
    <row r="2949" spans="1:12" outlineLevel="1" x14ac:dyDescent="0.2">
      <c r="A2949" s="132"/>
      <c r="B2949" s="133"/>
      <c r="C2949" s="150" t="s">
        <v>1976</v>
      </c>
      <c r="D2949" s="148"/>
      <c r="E2949" s="149">
        <v>19.399999999999999</v>
      </c>
      <c r="F2949" s="136"/>
      <c r="G2949" s="136"/>
      <c r="H2949" s="138"/>
      <c r="I2949" s="138"/>
      <c r="J2949" s="138"/>
      <c r="K2949" s="138"/>
      <c r="L2949" s="138"/>
    </row>
    <row r="2950" spans="1:12" outlineLevel="1" x14ac:dyDescent="0.2">
      <c r="A2950" s="132"/>
      <c r="B2950" s="133"/>
      <c r="C2950" s="150" t="s">
        <v>1977</v>
      </c>
      <c r="D2950" s="148"/>
      <c r="E2950" s="149">
        <v>183.7</v>
      </c>
      <c r="F2950" s="136"/>
      <c r="G2950" s="136"/>
      <c r="H2950" s="138"/>
      <c r="I2950" s="138"/>
      <c r="J2950" s="138"/>
      <c r="K2950" s="138"/>
      <c r="L2950" s="138"/>
    </row>
    <row r="2951" spans="1:12" outlineLevel="1" x14ac:dyDescent="0.2">
      <c r="A2951" s="132"/>
      <c r="B2951" s="133"/>
      <c r="C2951" s="150" t="s">
        <v>2001</v>
      </c>
      <c r="D2951" s="148"/>
      <c r="E2951" s="149">
        <v>45.8</v>
      </c>
      <c r="F2951" s="136"/>
      <c r="G2951" s="136"/>
      <c r="H2951" s="138"/>
      <c r="I2951" s="138"/>
      <c r="J2951" s="138"/>
      <c r="K2951" s="138"/>
      <c r="L2951" s="138"/>
    </row>
    <row r="2952" spans="1:12" outlineLevel="1" x14ac:dyDescent="0.2">
      <c r="A2952" s="132"/>
      <c r="B2952" s="133"/>
      <c r="C2952" s="150" t="s">
        <v>2002</v>
      </c>
      <c r="D2952" s="148"/>
      <c r="E2952" s="149">
        <v>54.4</v>
      </c>
      <c r="F2952" s="136"/>
      <c r="G2952" s="136"/>
      <c r="H2952" s="138"/>
      <c r="I2952" s="138"/>
      <c r="J2952" s="138"/>
      <c r="K2952" s="138"/>
      <c r="L2952" s="138"/>
    </row>
    <row r="2953" spans="1:12" outlineLevel="1" x14ac:dyDescent="0.2">
      <c r="A2953" s="132"/>
      <c r="B2953" s="133"/>
      <c r="C2953" s="150" t="s">
        <v>2003</v>
      </c>
      <c r="D2953" s="148"/>
      <c r="E2953" s="149">
        <v>96</v>
      </c>
      <c r="F2953" s="136"/>
      <c r="G2953" s="136"/>
      <c r="H2953" s="138"/>
      <c r="I2953" s="138"/>
      <c r="J2953" s="138"/>
      <c r="K2953" s="138"/>
      <c r="L2953" s="138"/>
    </row>
    <row r="2954" spans="1:12" outlineLevel="1" x14ac:dyDescent="0.2">
      <c r="A2954" s="132"/>
      <c r="B2954" s="133"/>
      <c r="C2954" s="150" t="s">
        <v>2004</v>
      </c>
      <c r="D2954" s="148"/>
      <c r="E2954" s="149">
        <v>23.4</v>
      </c>
      <c r="F2954" s="136"/>
      <c r="G2954" s="136"/>
      <c r="H2954" s="138"/>
      <c r="I2954" s="138"/>
      <c r="J2954" s="138"/>
      <c r="K2954" s="138"/>
      <c r="L2954" s="138"/>
    </row>
    <row r="2955" spans="1:12" outlineLevel="1" x14ac:dyDescent="0.2">
      <c r="A2955" s="132"/>
      <c r="B2955" s="133"/>
      <c r="C2955" s="150" t="s">
        <v>2005</v>
      </c>
      <c r="D2955" s="148"/>
      <c r="E2955" s="149">
        <v>24</v>
      </c>
      <c r="F2955" s="136"/>
      <c r="G2955" s="136"/>
      <c r="H2955" s="138"/>
      <c r="I2955" s="138"/>
      <c r="J2955" s="138"/>
      <c r="K2955" s="138"/>
      <c r="L2955" s="138"/>
    </row>
    <row r="2956" spans="1:12" outlineLevel="1" x14ac:dyDescent="0.2">
      <c r="A2956" s="132"/>
      <c r="B2956" s="133"/>
      <c r="C2956" s="150" t="s">
        <v>2006</v>
      </c>
      <c r="D2956" s="148"/>
      <c r="E2956" s="149">
        <v>2287.1999999999998</v>
      </c>
      <c r="F2956" s="136"/>
      <c r="G2956" s="136"/>
      <c r="H2956" s="138"/>
      <c r="I2956" s="138"/>
      <c r="J2956" s="138"/>
      <c r="K2956" s="138"/>
      <c r="L2956" s="138"/>
    </row>
    <row r="2957" spans="1:12" outlineLevel="1" x14ac:dyDescent="0.2">
      <c r="A2957" s="132"/>
      <c r="B2957" s="133"/>
      <c r="C2957" s="150" t="s">
        <v>2007</v>
      </c>
      <c r="D2957" s="148"/>
      <c r="E2957" s="149">
        <v>378.2</v>
      </c>
      <c r="F2957" s="136"/>
      <c r="G2957" s="136"/>
      <c r="H2957" s="138"/>
      <c r="I2957" s="138"/>
      <c r="J2957" s="138"/>
      <c r="K2957" s="138"/>
      <c r="L2957" s="138"/>
    </row>
    <row r="2958" spans="1:12" outlineLevel="1" x14ac:dyDescent="0.2">
      <c r="A2958" s="132"/>
      <c r="B2958" s="133"/>
      <c r="C2958" s="150" t="s">
        <v>2008</v>
      </c>
      <c r="D2958" s="148"/>
      <c r="E2958" s="149">
        <v>834.4</v>
      </c>
      <c r="F2958" s="136"/>
      <c r="G2958" s="136"/>
      <c r="H2958" s="138"/>
      <c r="I2958" s="138"/>
      <c r="J2958" s="138"/>
      <c r="K2958" s="138"/>
      <c r="L2958" s="138"/>
    </row>
    <row r="2959" spans="1:12" outlineLevel="1" x14ac:dyDescent="0.2">
      <c r="A2959" s="132"/>
      <c r="B2959" s="133"/>
      <c r="C2959" s="150" t="s">
        <v>2009</v>
      </c>
      <c r="D2959" s="148"/>
      <c r="E2959" s="149">
        <v>384</v>
      </c>
      <c r="F2959" s="136"/>
      <c r="G2959" s="136"/>
      <c r="H2959" s="138"/>
      <c r="I2959" s="138"/>
      <c r="J2959" s="138"/>
      <c r="K2959" s="138"/>
      <c r="L2959" s="138"/>
    </row>
    <row r="2960" spans="1:12" outlineLevel="1" x14ac:dyDescent="0.2">
      <c r="A2960" s="132"/>
      <c r="B2960" s="133"/>
      <c r="C2960" s="150" t="s">
        <v>1990</v>
      </c>
      <c r="D2960" s="148"/>
      <c r="E2960" s="149">
        <v>19.8</v>
      </c>
      <c r="F2960" s="136"/>
      <c r="G2960" s="136"/>
      <c r="H2960" s="138"/>
      <c r="I2960" s="138"/>
      <c r="J2960" s="138"/>
      <c r="K2960" s="138"/>
      <c r="L2960" s="138"/>
    </row>
    <row r="2961" spans="1:12" outlineLevel="1" x14ac:dyDescent="0.2">
      <c r="A2961" s="132"/>
      <c r="B2961" s="133"/>
      <c r="C2961" s="150" t="s">
        <v>1991</v>
      </c>
      <c r="D2961" s="148"/>
      <c r="E2961" s="149">
        <v>55</v>
      </c>
      <c r="F2961" s="136"/>
      <c r="G2961" s="136"/>
      <c r="H2961" s="138"/>
      <c r="I2961" s="138"/>
      <c r="J2961" s="138"/>
      <c r="K2961" s="138"/>
      <c r="L2961" s="138"/>
    </row>
    <row r="2962" spans="1:12" outlineLevel="1" x14ac:dyDescent="0.2">
      <c r="A2962" s="132"/>
      <c r="B2962" s="133"/>
      <c r="C2962" s="150" t="s">
        <v>1992</v>
      </c>
      <c r="D2962" s="148"/>
      <c r="E2962" s="149">
        <v>72.900000000000006</v>
      </c>
      <c r="F2962" s="136"/>
      <c r="G2962" s="136"/>
      <c r="H2962" s="138"/>
      <c r="I2962" s="138"/>
      <c r="J2962" s="138"/>
      <c r="K2962" s="138"/>
      <c r="L2962" s="138"/>
    </row>
    <row r="2963" spans="1:12" outlineLevel="1" x14ac:dyDescent="0.2">
      <c r="A2963" s="132"/>
      <c r="B2963" s="133"/>
      <c r="C2963" s="150" t="s">
        <v>1993</v>
      </c>
      <c r="D2963" s="148"/>
      <c r="E2963" s="149">
        <v>65.599999999999994</v>
      </c>
      <c r="F2963" s="136"/>
      <c r="G2963" s="136"/>
      <c r="H2963" s="138"/>
      <c r="I2963" s="138"/>
      <c r="J2963" s="138"/>
      <c r="K2963" s="138"/>
      <c r="L2963" s="138"/>
    </row>
    <row r="2964" spans="1:12" outlineLevel="1" x14ac:dyDescent="0.2">
      <c r="A2964" s="132"/>
      <c r="B2964" s="133"/>
      <c r="C2964" s="150" t="s">
        <v>1994</v>
      </c>
      <c r="D2964" s="148"/>
      <c r="E2964" s="149">
        <v>106.2</v>
      </c>
      <c r="F2964" s="136"/>
      <c r="G2964" s="136"/>
      <c r="H2964" s="138"/>
      <c r="I2964" s="138"/>
      <c r="J2964" s="138"/>
      <c r="K2964" s="138"/>
      <c r="L2964" s="138"/>
    </row>
    <row r="2965" spans="1:12" outlineLevel="1" x14ac:dyDescent="0.2">
      <c r="A2965" s="132"/>
      <c r="B2965" s="133"/>
      <c r="C2965" s="147" t="s">
        <v>276</v>
      </c>
      <c r="D2965" s="148"/>
      <c r="E2965" s="149"/>
      <c r="F2965" s="136"/>
      <c r="G2965" s="136"/>
      <c r="H2965" s="138"/>
      <c r="I2965" s="138"/>
      <c r="J2965" s="138"/>
      <c r="K2965" s="138"/>
      <c r="L2965" s="138"/>
    </row>
    <row r="2966" spans="1:12" outlineLevel="1" x14ac:dyDescent="0.2">
      <c r="A2966" s="132"/>
      <c r="B2966" s="133"/>
      <c r="C2966" s="139" t="s">
        <v>2010</v>
      </c>
      <c r="D2966" s="140"/>
      <c r="E2966" s="141">
        <v>6609.165</v>
      </c>
      <c r="F2966" s="136"/>
      <c r="G2966" s="136"/>
      <c r="H2966" s="138"/>
      <c r="I2966" s="138"/>
      <c r="J2966" s="138"/>
      <c r="K2966" s="138"/>
      <c r="L2966" s="138"/>
    </row>
    <row r="2967" spans="1:12" outlineLevel="1" x14ac:dyDescent="0.2">
      <c r="A2967" s="132">
        <v>333</v>
      </c>
      <c r="B2967" s="133" t="s">
        <v>2011</v>
      </c>
      <c r="C2967" s="134" t="s">
        <v>2012</v>
      </c>
      <c r="D2967" s="135" t="s">
        <v>383</v>
      </c>
      <c r="E2967" s="136">
        <v>4145.2</v>
      </c>
      <c r="F2967" s="1202"/>
      <c r="G2967" s="136">
        <f>ROUND(E2967*F2967,2)</f>
        <v>0</v>
      </c>
      <c r="H2967" s="138"/>
      <c r="I2967" s="138"/>
      <c r="J2967" s="138"/>
      <c r="K2967" s="138"/>
      <c r="L2967" s="138"/>
    </row>
    <row r="2968" spans="1:12" outlineLevel="1" x14ac:dyDescent="0.2">
      <c r="A2968" s="132"/>
      <c r="B2968" s="133"/>
      <c r="C2968" s="139" t="s">
        <v>285</v>
      </c>
      <c r="D2968" s="140"/>
      <c r="E2968" s="141"/>
      <c r="F2968" s="136"/>
      <c r="G2968" s="136"/>
      <c r="H2968" s="138"/>
      <c r="I2968" s="138"/>
      <c r="J2968" s="138"/>
      <c r="K2968" s="138"/>
      <c r="L2968" s="138"/>
    </row>
    <row r="2969" spans="1:12" outlineLevel="1" x14ac:dyDescent="0.2">
      <c r="A2969" s="132"/>
      <c r="B2969" s="133"/>
      <c r="C2969" s="139" t="s">
        <v>2013</v>
      </c>
      <c r="D2969" s="140"/>
      <c r="E2969" s="141">
        <v>4145.2</v>
      </c>
      <c r="F2969" s="136"/>
      <c r="G2969" s="136"/>
      <c r="H2969" s="138"/>
      <c r="I2969" s="138"/>
      <c r="J2969" s="138"/>
      <c r="K2969" s="138"/>
      <c r="L2969" s="138"/>
    </row>
    <row r="2970" spans="1:12" outlineLevel="1" x14ac:dyDescent="0.2">
      <c r="A2970" s="132">
        <v>334</v>
      </c>
      <c r="B2970" s="133" t="s">
        <v>2014</v>
      </c>
      <c r="C2970" s="134" t="s">
        <v>2015</v>
      </c>
      <c r="D2970" s="135" t="s">
        <v>261</v>
      </c>
      <c r="E2970" s="136">
        <v>4149</v>
      </c>
      <c r="F2970" s="1202"/>
      <c r="G2970" s="136">
        <f>ROUND(E2970*F2970,2)</f>
        <v>0</v>
      </c>
      <c r="H2970" s="138"/>
      <c r="I2970" s="138"/>
      <c r="J2970" s="138"/>
      <c r="K2970" s="138"/>
      <c r="L2970" s="138"/>
    </row>
    <row r="2971" spans="1:12" outlineLevel="1" x14ac:dyDescent="0.2">
      <c r="A2971" s="132"/>
      <c r="B2971" s="133"/>
      <c r="C2971" s="139" t="s">
        <v>1262</v>
      </c>
      <c r="D2971" s="140"/>
      <c r="E2971" s="141"/>
      <c r="F2971" s="136"/>
      <c r="G2971" s="136"/>
      <c r="H2971" s="138"/>
      <c r="I2971" s="138"/>
      <c r="J2971" s="138"/>
      <c r="K2971" s="138"/>
      <c r="L2971" s="138"/>
    </row>
    <row r="2972" spans="1:12" outlineLevel="1" x14ac:dyDescent="0.2">
      <c r="A2972" s="132"/>
      <c r="B2972" s="133"/>
      <c r="C2972" s="139" t="s">
        <v>2016</v>
      </c>
      <c r="D2972" s="140"/>
      <c r="E2972" s="141">
        <v>3795</v>
      </c>
      <c r="F2972" s="136"/>
      <c r="G2972" s="136"/>
      <c r="H2972" s="138"/>
      <c r="I2972" s="138"/>
      <c r="J2972" s="138"/>
      <c r="K2972" s="138"/>
      <c r="L2972" s="138"/>
    </row>
    <row r="2973" spans="1:12" outlineLevel="1" x14ac:dyDescent="0.2">
      <c r="A2973" s="132"/>
      <c r="B2973" s="133"/>
      <c r="C2973" s="139" t="s">
        <v>2017</v>
      </c>
      <c r="D2973" s="140"/>
      <c r="E2973" s="141">
        <v>354</v>
      </c>
      <c r="F2973" s="136"/>
      <c r="G2973" s="136"/>
      <c r="H2973" s="138"/>
      <c r="I2973" s="138"/>
      <c r="J2973" s="138"/>
      <c r="K2973" s="138"/>
      <c r="L2973" s="138"/>
    </row>
    <row r="2974" spans="1:12" outlineLevel="1" x14ac:dyDescent="0.2">
      <c r="A2974" s="132">
        <v>335</v>
      </c>
      <c r="B2974" s="133" t="s">
        <v>2018</v>
      </c>
      <c r="C2974" s="134" t="s">
        <v>2019</v>
      </c>
      <c r="D2974" s="135" t="s">
        <v>261</v>
      </c>
      <c r="E2974" s="136">
        <v>407.15499999999997</v>
      </c>
      <c r="F2974" s="1202"/>
      <c r="G2974" s="136">
        <f>ROUND(E2974*F2974,2)</f>
        <v>0</v>
      </c>
      <c r="H2974" s="138"/>
      <c r="I2974" s="138"/>
      <c r="J2974" s="138"/>
      <c r="K2974" s="138"/>
      <c r="L2974" s="138"/>
    </row>
    <row r="2975" spans="1:12" outlineLevel="1" x14ac:dyDescent="0.2">
      <c r="A2975" s="132"/>
      <c r="B2975" s="133"/>
      <c r="C2975" s="139" t="s">
        <v>1165</v>
      </c>
      <c r="D2975" s="140"/>
      <c r="E2975" s="141"/>
      <c r="F2975" s="136"/>
      <c r="G2975" s="136"/>
      <c r="H2975" s="138"/>
      <c r="I2975" s="138"/>
      <c r="J2975" s="138"/>
      <c r="K2975" s="138"/>
      <c r="L2975" s="138"/>
    </row>
    <row r="2976" spans="1:12" outlineLevel="1" x14ac:dyDescent="0.2">
      <c r="A2976" s="132"/>
      <c r="B2976" s="133"/>
      <c r="C2976" s="139" t="s">
        <v>1193</v>
      </c>
      <c r="D2976" s="140"/>
      <c r="E2976" s="141">
        <v>242</v>
      </c>
      <c r="F2976" s="136"/>
      <c r="G2976" s="136"/>
      <c r="H2976" s="138"/>
      <c r="I2976" s="138"/>
      <c r="J2976" s="138"/>
      <c r="K2976" s="138"/>
      <c r="L2976" s="138"/>
    </row>
    <row r="2977" spans="1:12" outlineLevel="1" x14ac:dyDescent="0.2">
      <c r="A2977" s="132"/>
      <c r="B2977" s="133"/>
      <c r="C2977" s="139" t="s">
        <v>2020</v>
      </c>
      <c r="D2977" s="140"/>
      <c r="E2977" s="141">
        <v>85.68</v>
      </c>
      <c r="F2977" s="136"/>
      <c r="G2977" s="136"/>
      <c r="H2977" s="138"/>
      <c r="I2977" s="138"/>
      <c r="J2977" s="138"/>
      <c r="K2977" s="138"/>
      <c r="L2977" s="138"/>
    </row>
    <row r="2978" spans="1:12" outlineLevel="1" x14ac:dyDescent="0.2">
      <c r="A2978" s="132"/>
      <c r="B2978" s="133"/>
      <c r="C2978" s="139" t="s">
        <v>284</v>
      </c>
      <c r="D2978" s="140"/>
      <c r="E2978" s="141"/>
      <c r="F2978" s="136"/>
      <c r="G2978" s="136"/>
      <c r="H2978" s="138"/>
      <c r="I2978" s="138"/>
      <c r="J2978" s="138"/>
      <c r="K2978" s="138"/>
      <c r="L2978" s="138"/>
    </row>
    <row r="2979" spans="1:12" outlineLevel="1" x14ac:dyDescent="0.2">
      <c r="A2979" s="132"/>
      <c r="B2979" s="133"/>
      <c r="C2979" s="139" t="s">
        <v>2021</v>
      </c>
      <c r="D2979" s="140"/>
      <c r="E2979" s="141">
        <v>79.474999999999994</v>
      </c>
      <c r="F2979" s="136"/>
      <c r="G2979" s="136"/>
      <c r="H2979" s="138"/>
      <c r="I2979" s="138"/>
      <c r="J2979" s="138"/>
      <c r="K2979" s="138"/>
      <c r="L2979" s="138"/>
    </row>
    <row r="2980" spans="1:12" outlineLevel="1" x14ac:dyDescent="0.2">
      <c r="A2980" s="132">
        <v>336</v>
      </c>
      <c r="B2980" s="133" t="s">
        <v>2022</v>
      </c>
      <c r="C2980" s="134" t="s">
        <v>2023</v>
      </c>
      <c r="D2980" s="135" t="s">
        <v>261</v>
      </c>
      <c r="E2980" s="136">
        <v>1704.8240000000001</v>
      </c>
      <c r="F2980" s="1202"/>
      <c r="G2980" s="136">
        <f>ROUND(E2980*F2980,2)</f>
        <v>0</v>
      </c>
      <c r="H2980" s="138"/>
      <c r="I2980" s="138"/>
      <c r="J2980" s="138"/>
      <c r="K2980" s="138"/>
      <c r="L2980" s="138"/>
    </row>
    <row r="2981" spans="1:12" outlineLevel="1" x14ac:dyDescent="0.2">
      <c r="A2981" s="132"/>
      <c r="B2981" s="133"/>
      <c r="C2981" s="139" t="s">
        <v>1262</v>
      </c>
      <c r="D2981" s="140"/>
      <c r="E2981" s="141"/>
      <c r="F2981" s="136"/>
      <c r="G2981" s="136"/>
      <c r="H2981" s="138"/>
      <c r="I2981" s="138"/>
      <c r="J2981" s="138"/>
      <c r="K2981" s="138"/>
      <c r="L2981" s="138"/>
    </row>
    <row r="2982" spans="1:12" outlineLevel="1" x14ac:dyDescent="0.2">
      <c r="A2982" s="132"/>
      <c r="B2982" s="133"/>
      <c r="C2982" s="139" t="s">
        <v>2024</v>
      </c>
      <c r="D2982" s="140"/>
      <c r="E2982" s="141">
        <v>1391.5</v>
      </c>
      <c r="F2982" s="136"/>
      <c r="G2982" s="136"/>
      <c r="H2982" s="138"/>
      <c r="I2982" s="138"/>
      <c r="J2982" s="138"/>
      <c r="K2982" s="138"/>
      <c r="L2982" s="138"/>
    </row>
    <row r="2983" spans="1:12" outlineLevel="1" x14ac:dyDescent="0.2">
      <c r="A2983" s="132"/>
      <c r="B2983" s="133"/>
      <c r="C2983" s="139" t="s">
        <v>1165</v>
      </c>
      <c r="D2983" s="140"/>
      <c r="E2983" s="141"/>
      <c r="F2983" s="136"/>
      <c r="G2983" s="136"/>
      <c r="H2983" s="138"/>
      <c r="I2983" s="138"/>
      <c r="J2983" s="138"/>
      <c r="K2983" s="138"/>
      <c r="L2983" s="138"/>
    </row>
    <row r="2984" spans="1:12" outlineLevel="1" x14ac:dyDescent="0.2">
      <c r="A2984" s="132"/>
      <c r="B2984" s="133"/>
      <c r="C2984" s="139" t="s">
        <v>2025</v>
      </c>
      <c r="D2984" s="140"/>
      <c r="E2984" s="141">
        <v>266.2</v>
      </c>
      <c r="F2984" s="136"/>
      <c r="G2984" s="136"/>
      <c r="H2984" s="138"/>
      <c r="I2984" s="138"/>
      <c r="J2984" s="138"/>
      <c r="K2984" s="138"/>
      <c r="L2984" s="138"/>
    </row>
    <row r="2985" spans="1:12" outlineLevel="1" x14ac:dyDescent="0.2">
      <c r="A2985" s="132"/>
      <c r="B2985" s="133"/>
      <c r="C2985" s="139" t="s">
        <v>2026</v>
      </c>
      <c r="D2985" s="140"/>
      <c r="E2985" s="141">
        <v>47.124000000000002</v>
      </c>
      <c r="F2985" s="136"/>
      <c r="G2985" s="136"/>
      <c r="H2985" s="138"/>
      <c r="I2985" s="138"/>
      <c r="J2985" s="138"/>
      <c r="K2985" s="138"/>
      <c r="L2985" s="138"/>
    </row>
    <row r="2986" spans="1:12" outlineLevel="1" x14ac:dyDescent="0.2">
      <c r="A2986" s="132">
        <v>337</v>
      </c>
      <c r="B2986" s="133" t="s">
        <v>2027</v>
      </c>
      <c r="C2986" s="134" t="s">
        <v>2028</v>
      </c>
      <c r="D2986" s="135" t="s">
        <v>261</v>
      </c>
      <c r="E2986" s="136">
        <v>1698.2240000000002</v>
      </c>
      <c r="F2986" s="1202"/>
      <c r="G2986" s="136">
        <f>ROUND(E2986*F2986,2)</f>
        <v>0</v>
      </c>
      <c r="H2986" s="138"/>
      <c r="I2986" s="138"/>
      <c r="J2986" s="138"/>
      <c r="K2986" s="138"/>
      <c r="L2986" s="138"/>
    </row>
    <row r="2987" spans="1:12" outlineLevel="1" x14ac:dyDescent="0.2">
      <c r="A2987" s="132"/>
      <c r="B2987" s="133"/>
      <c r="C2987" s="139" t="s">
        <v>1262</v>
      </c>
      <c r="D2987" s="140"/>
      <c r="E2987" s="141"/>
      <c r="F2987" s="136"/>
      <c r="G2987" s="136"/>
      <c r="H2987" s="138"/>
      <c r="I2987" s="138"/>
      <c r="J2987" s="138"/>
      <c r="K2987" s="138"/>
      <c r="L2987" s="138"/>
    </row>
    <row r="2988" spans="1:12" outlineLevel="1" x14ac:dyDescent="0.2">
      <c r="A2988" s="132"/>
      <c r="B2988" s="133"/>
      <c r="C2988" s="147" t="s">
        <v>272</v>
      </c>
      <c r="D2988" s="148"/>
      <c r="E2988" s="149"/>
      <c r="F2988" s="136"/>
      <c r="G2988" s="136"/>
      <c r="H2988" s="138"/>
      <c r="I2988" s="138"/>
      <c r="J2988" s="138"/>
      <c r="K2988" s="138"/>
      <c r="L2988" s="138"/>
    </row>
    <row r="2989" spans="1:12" outlineLevel="1" x14ac:dyDescent="0.2">
      <c r="A2989" s="132"/>
      <c r="B2989" s="133"/>
      <c r="C2989" s="150" t="s">
        <v>2029</v>
      </c>
      <c r="D2989" s="148"/>
      <c r="E2989" s="149">
        <v>1265</v>
      </c>
      <c r="F2989" s="136"/>
      <c r="G2989" s="136"/>
      <c r="H2989" s="138"/>
      <c r="I2989" s="138"/>
      <c r="J2989" s="138"/>
      <c r="K2989" s="138"/>
      <c r="L2989" s="138"/>
    </row>
    <row r="2990" spans="1:12" outlineLevel="1" x14ac:dyDescent="0.2">
      <c r="A2990" s="132"/>
      <c r="B2990" s="133"/>
      <c r="C2990" s="150" t="s">
        <v>2030</v>
      </c>
      <c r="D2990" s="148"/>
      <c r="E2990" s="149">
        <v>236</v>
      </c>
      <c r="F2990" s="136"/>
      <c r="G2990" s="136"/>
      <c r="H2990" s="138"/>
      <c r="I2990" s="138"/>
      <c r="J2990" s="138"/>
      <c r="K2990" s="138"/>
      <c r="L2990" s="138"/>
    </row>
    <row r="2991" spans="1:12" outlineLevel="1" x14ac:dyDescent="0.2">
      <c r="A2991" s="132"/>
      <c r="B2991" s="133"/>
      <c r="C2991" s="147" t="s">
        <v>276</v>
      </c>
      <c r="D2991" s="148"/>
      <c r="E2991" s="149"/>
      <c r="F2991" s="136"/>
      <c r="G2991" s="136"/>
      <c r="H2991" s="138"/>
      <c r="I2991" s="138"/>
      <c r="J2991" s="138"/>
      <c r="K2991" s="138"/>
      <c r="L2991" s="138"/>
    </row>
    <row r="2992" spans="1:12" outlineLevel="1" x14ac:dyDescent="0.2">
      <c r="A2992" s="132"/>
      <c r="B2992" s="133"/>
      <c r="C2992" s="139" t="s">
        <v>2031</v>
      </c>
      <c r="D2992" s="140"/>
      <c r="E2992" s="141">
        <v>1651.1</v>
      </c>
      <c r="F2992" s="136"/>
      <c r="G2992" s="136"/>
      <c r="H2992" s="138"/>
      <c r="I2992" s="138"/>
      <c r="J2992" s="138"/>
      <c r="K2992" s="138"/>
      <c r="L2992" s="138"/>
    </row>
    <row r="2993" spans="1:12" outlineLevel="1" x14ac:dyDescent="0.2">
      <c r="A2993" s="132"/>
      <c r="B2993" s="133"/>
      <c r="C2993" s="139" t="s">
        <v>1165</v>
      </c>
      <c r="D2993" s="140"/>
      <c r="E2993" s="141"/>
      <c r="F2993" s="136"/>
      <c r="G2993" s="136"/>
      <c r="H2993" s="138"/>
      <c r="I2993" s="138"/>
      <c r="J2993" s="138"/>
      <c r="K2993" s="138"/>
      <c r="L2993" s="138"/>
    </row>
    <row r="2994" spans="1:12" outlineLevel="1" x14ac:dyDescent="0.2">
      <c r="A2994" s="132"/>
      <c r="B2994" s="133"/>
      <c r="C2994" s="139" t="s">
        <v>2026</v>
      </c>
      <c r="D2994" s="140"/>
      <c r="E2994" s="141">
        <v>47.124000000000002</v>
      </c>
      <c r="F2994" s="136"/>
      <c r="G2994" s="136"/>
      <c r="H2994" s="138"/>
      <c r="I2994" s="138"/>
      <c r="J2994" s="138"/>
      <c r="K2994" s="138"/>
      <c r="L2994" s="138"/>
    </row>
    <row r="2995" spans="1:12" outlineLevel="1" x14ac:dyDescent="0.2">
      <c r="A2995" s="132">
        <v>338</v>
      </c>
      <c r="B2995" s="133" t="s">
        <v>2032</v>
      </c>
      <c r="C2995" s="134" t="s">
        <v>2033</v>
      </c>
      <c r="D2995" s="135" t="s">
        <v>183</v>
      </c>
      <c r="E2995" s="136">
        <v>212.98200000000003</v>
      </c>
      <c r="F2995" s="1202"/>
      <c r="G2995" s="136">
        <f>ROUND(E2995*F2995,2)</f>
        <v>0</v>
      </c>
      <c r="H2995" s="138"/>
      <c r="I2995" s="138"/>
      <c r="J2995" s="138"/>
      <c r="K2995" s="138"/>
      <c r="L2995" s="138"/>
    </row>
    <row r="2996" spans="1:12" outlineLevel="1" x14ac:dyDescent="0.2">
      <c r="A2996" s="132"/>
      <c r="B2996" s="133"/>
      <c r="C2996" s="139" t="s">
        <v>1262</v>
      </c>
      <c r="D2996" s="140"/>
      <c r="E2996" s="141"/>
      <c r="F2996" s="136"/>
      <c r="G2996" s="136"/>
      <c r="H2996" s="138"/>
      <c r="I2996" s="138"/>
      <c r="J2996" s="138"/>
      <c r="K2996" s="138"/>
      <c r="L2996" s="138"/>
    </row>
    <row r="2997" spans="1:12" outlineLevel="1" x14ac:dyDescent="0.2">
      <c r="A2997" s="132"/>
      <c r="B2997" s="133"/>
      <c r="C2997" s="147" t="s">
        <v>272</v>
      </c>
      <c r="D2997" s="148"/>
      <c r="E2997" s="149"/>
      <c r="F2997" s="136"/>
      <c r="G2997" s="136"/>
      <c r="H2997" s="138"/>
      <c r="I2997" s="138"/>
      <c r="J2997" s="138"/>
      <c r="K2997" s="138"/>
      <c r="L2997" s="138"/>
    </row>
    <row r="2998" spans="1:12" outlineLevel="1" x14ac:dyDescent="0.2">
      <c r="A2998" s="132"/>
      <c r="B2998" s="133"/>
      <c r="C2998" s="150" t="s">
        <v>1894</v>
      </c>
      <c r="D2998" s="148"/>
      <c r="E2998" s="149">
        <v>1265</v>
      </c>
      <c r="F2998" s="136"/>
      <c r="G2998" s="136"/>
      <c r="H2998" s="138"/>
      <c r="I2998" s="138"/>
      <c r="J2998" s="138"/>
      <c r="K2998" s="138"/>
      <c r="L2998" s="138"/>
    </row>
    <row r="2999" spans="1:12" outlineLevel="1" x14ac:dyDescent="0.2">
      <c r="A2999" s="132"/>
      <c r="B2999" s="133"/>
      <c r="C2999" s="150" t="s">
        <v>1895</v>
      </c>
      <c r="D2999" s="148"/>
      <c r="E2999" s="149">
        <v>118</v>
      </c>
      <c r="F2999" s="136"/>
      <c r="G2999" s="136"/>
      <c r="H2999" s="138"/>
      <c r="I2999" s="138"/>
      <c r="J2999" s="138"/>
      <c r="K2999" s="138"/>
      <c r="L2999" s="138"/>
    </row>
    <row r="3000" spans="1:12" outlineLevel="1" x14ac:dyDescent="0.2">
      <c r="A3000" s="132"/>
      <c r="B3000" s="133"/>
      <c r="C3000" s="147" t="s">
        <v>276</v>
      </c>
      <c r="D3000" s="148"/>
      <c r="E3000" s="149"/>
      <c r="F3000" s="136"/>
      <c r="G3000" s="136"/>
      <c r="H3000" s="138"/>
      <c r="I3000" s="138"/>
      <c r="J3000" s="138"/>
      <c r="K3000" s="138"/>
      <c r="L3000" s="138"/>
    </row>
    <row r="3001" spans="1:12" outlineLevel="1" x14ac:dyDescent="0.2">
      <c r="A3001" s="132"/>
      <c r="B3001" s="133"/>
      <c r="C3001" s="139" t="s">
        <v>2034</v>
      </c>
      <c r="D3001" s="140"/>
      <c r="E3001" s="141">
        <v>212.982</v>
      </c>
      <c r="F3001" s="136"/>
      <c r="G3001" s="136"/>
      <c r="H3001" s="138"/>
      <c r="I3001" s="138"/>
      <c r="J3001" s="138"/>
      <c r="K3001" s="138"/>
      <c r="L3001" s="138"/>
    </row>
    <row r="3002" spans="1:12" outlineLevel="1" x14ac:dyDescent="0.2">
      <c r="A3002" s="132">
        <v>339</v>
      </c>
      <c r="B3002" s="133" t="s">
        <v>2035</v>
      </c>
      <c r="C3002" s="134" t="s">
        <v>2036</v>
      </c>
      <c r="D3002" s="135" t="s">
        <v>183</v>
      </c>
      <c r="E3002" s="136">
        <v>8.7422500000000003</v>
      </c>
      <c r="F3002" s="1202"/>
      <c r="G3002" s="136">
        <f>ROUND(E3002*F3002,2)</f>
        <v>0</v>
      </c>
      <c r="H3002" s="138"/>
      <c r="I3002" s="138"/>
      <c r="J3002" s="138"/>
      <c r="K3002" s="138"/>
      <c r="L3002" s="138"/>
    </row>
    <row r="3003" spans="1:12" outlineLevel="1" x14ac:dyDescent="0.2">
      <c r="A3003" s="132"/>
      <c r="B3003" s="133"/>
      <c r="C3003" s="139" t="s">
        <v>1262</v>
      </c>
      <c r="D3003" s="140"/>
      <c r="E3003" s="141"/>
      <c r="F3003" s="136"/>
      <c r="G3003" s="136"/>
      <c r="H3003" s="138"/>
      <c r="I3003" s="138"/>
      <c r="J3003" s="138"/>
      <c r="K3003" s="138"/>
      <c r="L3003" s="138"/>
    </row>
    <row r="3004" spans="1:12" outlineLevel="1" x14ac:dyDescent="0.2">
      <c r="A3004" s="132"/>
      <c r="B3004" s="133"/>
      <c r="C3004" s="139" t="s">
        <v>2037</v>
      </c>
      <c r="D3004" s="140"/>
      <c r="E3004" s="141">
        <v>8.7422500000000003</v>
      </c>
      <c r="F3004" s="136"/>
      <c r="G3004" s="136"/>
      <c r="H3004" s="138"/>
      <c r="I3004" s="138"/>
      <c r="J3004" s="138"/>
      <c r="K3004" s="138"/>
      <c r="L3004" s="138"/>
    </row>
    <row r="3005" spans="1:12" outlineLevel="1" x14ac:dyDescent="0.2">
      <c r="A3005" s="132">
        <v>340</v>
      </c>
      <c r="B3005" s="133" t="s">
        <v>2038</v>
      </c>
      <c r="C3005" s="134" t="s">
        <v>2039</v>
      </c>
      <c r="D3005" s="135" t="s">
        <v>1878</v>
      </c>
      <c r="E3005" s="136">
        <f>SUM(G2852:G3002)/100</f>
        <v>0</v>
      </c>
      <c r="F3005" s="1202">
        <v>2.35</v>
      </c>
      <c r="G3005" s="136">
        <f>ROUND(E3005*F3005,2)</f>
        <v>0</v>
      </c>
      <c r="H3005" s="138"/>
      <c r="I3005" s="138"/>
      <c r="J3005" s="138"/>
      <c r="K3005" s="138"/>
      <c r="L3005" s="138"/>
    </row>
    <row r="3006" spans="1:12" x14ac:dyDescent="0.2">
      <c r="A3006" s="142" t="s">
        <v>89</v>
      </c>
      <c r="B3006" s="143" t="s">
        <v>2040</v>
      </c>
      <c r="C3006" s="144" t="s">
        <v>2041</v>
      </c>
      <c r="D3006" s="145"/>
      <c r="E3006" s="146"/>
      <c r="F3006" s="146"/>
      <c r="G3006" s="146">
        <f>SUM(G3007:G3015)</f>
        <v>0</v>
      </c>
      <c r="H3006" s="138"/>
    </row>
    <row r="3007" spans="1:12" outlineLevel="1" x14ac:dyDescent="0.2">
      <c r="A3007" s="132">
        <v>341</v>
      </c>
      <c r="B3007" s="133" t="s">
        <v>2042</v>
      </c>
      <c r="C3007" s="134" t="s">
        <v>2043</v>
      </c>
      <c r="D3007" s="135" t="s">
        <v>383</v>
      </c>
      <c r="E3007" s="136">
        <v>88</v>
      </c>
      <c r="F3007" s="1202"/>
      <c r="G3007" s="136">
        <f>ROUND(E3007*F3007,2)</f>
        <v>0</v>
      </c>
      <c r="H3007" s="138"/>
      <c r="I3007" s="138"/>
      <c r="J3007" s="138"/>
      <c r="K3007" s="138"/>
      <c r="L3007" s="138"/>
    </row>
    <row r="3008" spans="1:12" outlineLevel="1" x14ac:dyDescent="0.2">
      <c r="A3008" s="132"/>
      <c r="B3008" s="133"/>
      <c r="C3008" s="139" t="s">
        <v>2044</v>
      </c>
      <c r="D3008" s="140"/>
      <c r="E3008" s="141">
        <v>88</v>
      </c>
      <c r="F3008" s="136"/>
      <c r="G3008" s="136"/>
      <c r="H3008" s="138"/>
      <c r="I3008" s="138"/>
      <c r="J3008" s="138"/>
      <c r="K3008" s="138"/>
      <c r="L3008" s="138"/>
    </row>
    <row r="3009" spans="1:12" outlineLevel="1" x14ac:dyDescent="0.2">
      <c r="A3009" s="132">
        <v>342</v>
      </c>
      <c r="B3009" s="133" t="s">
        <v>2045</v>
      </c>
      <c r="C3009" s="134" t="s">
        <v>2046</v>
      </c>
      <c r="D3009" s="135" t="s">
        <v>383</v>
      </c>
      <c r="E3009" s="136">
        <v>25.6</v>
      </c>
      <c r="F3009" s="1202"/>
      <c r="G3009" s="136">
        <f>ROUND(E3009*F3009,2)</f>
        <v>0</v>
      </c>
      <c r="H3009" s="138"/>
      <c r="I3009" s="138"/>
      <c r="J3009" s="138"/>
      <c r="K3009" s="138"/>
      <c r="L3009" s="138"/>
    </row>
    <row r="3010" spans="1:12" outlineLevel="1" x14ac:dyDescent="0.2">
      <c r="A3010" s="132"/>
      <c r="B3010" s="133"/>
      <c r="C3010" s="139" t="s">
        <v>2047</v>
      </c>
      <c r="D3010" s="140"/>
      <c r="E3010" s="141">
        <v>25.6</v>
      </c>
      <c r="F3010" s="136"/>
      <c r="G3010" s="136"/>
      <c r="H3010" s="138"/>
      <c r="I3010" s="138"/>
      <c r="J3010" s="138"/>
      <c r="K3010" s="138"/>
      <c r="L3010" s="138"/>
    </row>
    <row r="3011" spans="1:12" outlineLevel="1" x14ac:dyDescent="0.2">
      <c r="A3011" s="132">
        <v>343</v>
      </c>
      <c r="B3011" s="133" t="s">
        <v>2048</v>
      </c>
      <c r="C3011" s="134" t="s">
        <v>2049</v>
      </c>
      <c r="D3011" s="135" t="s">
        <v>383</v>
      </c>
      <c r="E3011" s="136">
        <v>28</v>
      </c>
      <c r="F3011" s="1202"/>
      <c r="G3011" s="136">
        <f>ROUND(E3011*F3011,2)</f>
        <v>0</v>
      </c>
      <c r="H3011" s="138"/>
      <c r="I3011" s="138"/>
      <c r="J3011" s="138"/>
      <c r="K3011" s="138"/>
      <c r="L3011" s="138"/>
    </row>
    <row r="3012" spans="1:12" outlineLevel="1" x14ac:dyDescent="0.2">
      <c r="A3012" s="132"/>
      <c r="B3012" s="133"/>
      <c r="C3012" s="139" t="s">
        <v>2050</v>
      </c>
      <c r="D3012" s="140"/>
      <c r="E3012" s="141">
        <v>28</v>
      </c>
      <c r="F3012" s="136"/>
      <c r="G3012" s="136"/>
      <c r="H3012" s="138"/>
      <c r="I3012" s="138"/>
      <c r="J3012" s="138"/>
      <c r="K3012" s="138"/>
      <c r="L3012" s="138"/>
    </row>
    <row r="3013" spans="1:12" outlineLevel="1" x14ac:dyDescent="0.2">
      <c r="A3013" s="132">
        <v>344</v>
      </c>
      <c r="B3013" s="133" t="s">
        <v>2051</v>
      </c>
      <c r="C3013" s="134" t="s">
        <v>2052</v>
      </c>
      <c r="D3013" s="135" t="s">
        <v>374</v>
      </c>
      <c r="E3013" s="136">
        <v>2</v>
      </c>
      <c r="F3013" s="1202"/>
      <c r="G3013" s="136">
        <f>ROUND(E3013*F3013,2)</f>
        <v>0</v>
      </c>
      <c r="H3013" s="138"/>
      <c r="I3013" s="138"/>
      <c r="J3013" s="138"/>
      <c r="K3013" s="138"/>
      <c r="L3013" s="138"/>
    </row>
    <row r="3014" spans="1:12" outlineLevel="1" x14ac:dyDescent="0.2">
      <c r="A3014" s="132"/>
      <c r="B3014" s="133"/>
      <c r="C3014" s="139" t="s">
        <v>2053</v>
      </c>
      <c r="D3014" s="140"/>
      <c r="E3014" s="141">
        <v>2</v>
      </c>
      <c r="F3014" s="136"/>
      <c r="G3014" s="136"/>
      <c r="H3014" s="138"/>
      <c r="I3014" s="138"/>
      <c r="J3014" s="138"/>
      <c r="K3014" s="138"/>
      <c r="L3014" s="138"/>
    </row>
    <row r="3015" spans="1:12" outlineLevel="1" x14ac:dyDescent="0.2">
      <c r="A3015" s="132">
        <v>345</v>
      </c>
      <c r="B3015" s="133" t="s">
        <v>2054</v>
      </c>
      <c r="C3015" s="134" t="s">
        <v>2055</v>
      </c>
      <c r="D3015" s="135" t="s">
        <v>1878</v>
      </c>
      <c r="E3015" s="136">
        <f>SUM(G3007:G3013)/100</f>
        <v>0</v>
      </c>
      <c r="F3015" s="1202">
        <v>1.95</v>
      </c>
      <c r="G3015" s="136">
        <f>ROUND(E3015*F3015,2)</f>
        <v>0</v>
      </c>
      <c r="H3015" s="138"/>
      <c r="I3015" s="138"/>
      <c r="J3015" s="138"/>
      <c r="K3015" s="138"/>
      <c r="L3015" s="138"/>
    </row>
    <row r="3016" spans="1:12" x14ac:dyDescent="0.2">
      <c r="A3016" s="142" t="s">
        <v>89</v>
      </c>
      <c r="B3016" s="143" t="s">
        <v>2056</v>
      </c>
      <c r="C3016" s="144" t="s">
        <v>2057</v>
      </c>
      <c r="D3016" s="145"/>
      <c r="E3016" s="146"/>
      <c r="F3016" s="146"/>
      <c r="G3016" s="146">
        <f>SUM(G3017:G3064)</f>
        <v>0</v>
      </c>
      <c r="H3016" s="138"/>
    </row>
    <row r="3017" spans="1:12" ht="22.5" outlineLevel="1" x14ac:dyDescent="0.2">
      <c r="A3017" s="132">
        <v>346</v>
      </c>
      <c r="B3017" s="133" t="s">
        <v>2058</v>
      </c>
      <c r="C3017" s="134" t="s">
        <v>2059</v>
      </c>
      <c r="D3017" s="135" t="s">
        <v>383</v>
      </c>
      <c r="E3017" s="136">
        <v>7.15</v>
      </c>
      <c r="F3017" s="1202"/>
      <c r="G3017" s="136">
        <f>ROUND(E3017*F3017,2)</f>
        <v>0</v>
      </c>
      <c r="H3017" s="138"/>
      <c r="I3017" s="138"/>
      <c r="J3017" s="138"/>
      <c r="K3017" s="138"/>
      <c r="L3017" s="138"/>
    </row>
    <row r="3018" spans="1:12" outlineLevel="1" x14ac:dyDescent="0.2">
      <c r="A3018" s="132"/>
      <c r="B3018" s="133"/>
      <c r="C3018" s="139" t="s">
        <v>2060</v>
      </c>
      <c r="D3018" s="140"/>
      <c r="E3018" s="141">
        <v>7.15</v>
      </c>
      <c r="F3018" s="136"/>
      <c r="G3018" s="136"/>
      <c r="H3018" s="138"/>
      <c r="I3018" s="138"/>
      <c r="J3018" s="138"/>
      <c r="K3018" s="138"/>
      <c r="L3018" s="138"/>
    </row>
    <row r="3019" spans="1:12" ht="22.5" outlineLevel="1" x14ac:dyDescent="0.2">
      <c r="A3019" s="132">
        <v>347</v>
      </c>
      <c r="B3019" s="133" t="s">
        <v>2061</v>
      </c>
      <c r="C3019" s="134" t="s">
        <v>2059</v>
      </c>
      <c r="D3019" s="135" t="s">
        <v>383</v>
      </c>
      <c r="E3019" s="136">
        <v>2</v>
      </c>
      <c r="F3019" s="1202"/>
      <c r="G3019" s="136">
        <f>ROUND(E3019*F3019,2)</f>
        <v>0</v>
      </c>
      <c r="H3019" s="138"/>
      <c r="I3019" s="138"/>
      <c r="J3019" s="138"/>
      <c r="K3019" s="138"/>
      <c r="L3019" s="138"/>
    </row>
    <row r="3020" spans="1:12" ht="22.5" outlineLevel="1" x14ac:dyDescent="0.2">
      <c r="A3020" s="132">
        <v>348</v>
      </c>
      <c r="B3020" s="133" t="s">
        <v>2062</v>
      </c>
      <c r="C3020" s="134" t="s">
        <v>2059</v>
      </c>
      <c r="D3020" s="135" t="s">
        <v>383</v>
      </c>
      <c r="E3020" s="136">
        <v>2.2599999999999998</v>
      </c>
      <c r="F3020" s="1202"/>
      <c r="G3020" s="136">
        <f>ROUND(E3020*F3020,2)</f>
        <v>0</v>
      </c>
      <c r="H3020" s="138"/>
      <c r="I3020" s="138"/>
      <c r="J3020" s="138"/>
      <c r="K3020" s="138"/>
      <c r="L3020" s="138"/>
    </row>
    <row r="3021" spans="1:12" outlineLevel="1" x14ac:dyDescent="0.2">
      <c r="A3021" s="132"/>
      <c r="B3021" s="133"/>
      <c r="C3021" s="139" t="s">
        <v>2063</v>
      </c>
      <c r="D3021" s="140"/>
      <c r="E3021" s="141">
        <v>2.2599999999999998</v>
      </c>
      <c r="F3021" s="136"/>
      <c r="G3021" s="136"/>
      <c r="H3021" s="138"/>
      <c r="I3021" s="138"/>
      <c r="J3021" s="138"/>
      <c r="K3021" s="138"/>
      <c r="L3021" s="138"/>
    </row>
    <row r="3022" spans="1:12" ht="22.5" outlineLevel="1" x14ac:dyDescent="0.2">
      <c r="A3022" s="132">
        <v>349</v>
      </c>
      <c r="B3022" s="133" t="s">
        <v>2064</v>
      </c>
      <c r="C3022" s="134" t="s">
        <v>2059</v>
      </c>
      <c r="D3022" s="135" t="s">
        <v>383</v>
      </c>
      <c r="E3022" s="136">
        <v>13.2</v>
      </c>
      <c r="F3022" s="1202"/>
      <c r="G3022" s="136">
        <f>ROUND(E3022*F3022,2)</f>
        <v>0</v>
      </c>
      <c r="H3022" s="138"/>
      <c r="I3022" s="138"/>
      <c r="J3022" s="138"/>
      <c r="K3022" s="138"/>
      <c r="L3022" s="138"/>
    </row>
    <row r="3023" spans="1:12" outlineLevel="1" x14ac:dyDescent="0.2">
      <c r="A3023" s="132"/>
      <c r="B3023" s="133"/>
      <c r="C3023" s="139" t="s">
        <v>2065</v>
      </c>
      <c r="D3023" s="140"/>
      <c r="E3023" s="141">
        <v>13.2</v>
      </c>
      <c r="F3023" s="136"/>
      <c r="G3023" s="136"/>
      <c r="H3023" s="138"/>
      <c r="I3023" s="138"/>
      <c r="J3023" s="138"/>
      <c r="K3023" s="138"/>
      <c r="L3023" s="138"/>
    </row>
    <row r="3024" spans="1:12" ht="22.5" outlineLevel="1" x14ac:dyDescent="0.2">
      <c r="A3024" s="132">
        <v>350</v>
      </c>
      <c r="B3024" s="133" t="s">
        <v>2066</v>
      </c>
      <c r="C3024" s="134" t="s">
        <v>2067</v>
      </c>
      <c r="D3024" s="135" t="s">
        <v>383</v>
      </c>
      <c r="E3024" s="136">
        <v>10.98</v>
      </c>
      <c r="F3024" s="1202"/>
      <c r="G3024" s="136">
        <f>ROUND(E3024*F3024,2)</f>
        <v>0</v>
      </c>
      <c r="H3024" s="138"/>
      <c r="I3024" s="138"/>
      <c r="J3024" s="138"/>
      <c r="K3024" s="138"/>
      <c r="L3024" s="138"/>
    </row>
    <row r="3025" spans="1:12" outlineLevel="1" x14ac:dyDescent="0.2">
      <c r="A3025" s="132"/>
      <c r="B3025" s="133"/>
      <c r="C3025" s="139" t="s">
        <v>2068</v>
      </c>
      <c r="D3025" s="140"/>
      <c r="E3025" s="141">
        <v>10.98</v>
      </c>
      <c r="F3025" s="136"/>
      <c r="G3025" s="136"/>
      <c r="H3025" s="138"/>
      <c r="I3025" s="138"/>
      <c r="J3025" s="138"/>
      <c r="K3025" s="138"/>
      <c r="L3025" s="138"/>
    </row>
    <row r="3026" spans="1:12" ht="22.5" outlineLevel="1" x14ac:dyDescent="0.2">
      <c r="A3026" s="132">
        <v>351</v>
      </c>
      <c r="B3026" s="133" t="s">
        <v>2069</v>
      </c>
      <c r="C3026" s="134" t="s">
        <v>2059</v>
      </c>
      <c r="D3026" s="135" t="s">
        <v>383</v>
      </c>
      <c r="E3026" s="136">
        <v>2.5</v>
      </c>
      <c r="F3026" s="1202"/>
      <c r="G3026" s="136">
        <f>ROUND(E3026*F3026,2)</f>
        <v>0</v>
      </c>
      <c r="H3026" s="138"/>
      <c r="I3026" s="138"/>
      <c r="J3026" s="138"/>
      <c r="K3026" s="138"/>
      <c r="L3026" s="138"/>
    </row>
    <row r="3027" spans="1:12" outlineLevel="1" x14ac:dyDescent="0.2">
      <c r="A3027" s="132"/>
      <c r="B3027" s="133"/>
      <c r="C3027" s="139" t="s">
        <v>2070</v>
      </c>
      <c r="D3027" s="140"/>
      <c r="E3027" s="141">
        <v>2.5</v>
      </c>
      <c r="F3027" s="136"/>
      <c r="G3027" s="136"/>
      <c r="H3027" s="138"/>
      <c r="I3027" s="138"/>
      <c r="J3027" s="138"/>
      <c r="K3027" s="138"/>
      <c r="L3027" s="138"/>
    </row>
    <row r="3028" spans="1:12" ht="22.5" outlineLevel="1" x14ac:dyDescent="0.2">
      <c r="A3028" s="132">
        <v>352</v>
      </c>
      <c r="B3028" s="133" t="s">
        <v>2071</v>
      </c>
      <c r="C3028" s="134" t="s">
        <v>2067</v>
      </c>
      <c r="D3028" s="135" t="s">
        <v>383</v>
      </c>
      <c r="E3028" s="136">
        <v>22.68</v>
      </c>
      <c r="F3028" s="1202"/>
      <c r="G3028" s="136">
        <f>ROUND(E3028*F3028,2)</f>
        <v>0</v>
      </c>
      <c r="H3028" s="138"/>
      <c r="I3028" s="138"/>
      <c r="J3028" s="138"/>
      <c r="K3028" s="138"/>
      <c r="L3028" s="138"/>
    </row>
    <row r="3029" spans="1:12" outlineLevel="1" x14ac:dyDescent="0.2">
      <c r="A3029" s="132"/>
      <c r="B3029" s="133"/>
      <c r="C3029" s="139" t="s">
        <v>2072</v>
      </c>
      <c r="D3029" s="140"/>
      <c r="E3029" s="141">
        <v>22.68</v>
      </c>
      <c r="F3029" s="136"/>
      <c r="G3029" s="136"/>
      <c r="H3029" s="138"/>
      <c r="I3029" s="138"/>
      <c r="J3029" s="138"/>
      <c r="K3029" s="138"/>
      <c r="L3029" s="138"/>
    </row>
    <row r="3030" spans="1:12" ht="22.5" outlineLevel="1" x14ac:dyDescent="0.2">
      <c r="A3030" s="132">
        <v>353</v>
      </c>
      <c r="B3030" s="133" t="s">
        <v>2073</v>
      </c>
      <c r="C3030" s="134" t="s">
        <v>2059</v>
      </c>
      <c r="D3030" s="135" t="s">
        <v>383</v>
      </c>
      <c r="E3030" s="136">
        <v>9.5200000000000014</v>
      </c>
      <c r="F3030" s="1202"/>
      <c r="G3030" s="136">
        <f>ROUND(E3030*F3030,2)</f>
        <v>0</v>
      </c>
      <c r="H3030" s="138"/>
      <c r="I3030" s="138"/>
      <c r="J3030" s="138"/>
      <c r="K3030" s="138"/>
      <c r="L3030" s="138"/>
    </row>
    <row r="3031" spans="1:12" outlineLevel="1" x14ac:dyDescent="0.2">
      <c r="A3031" s="132"/>
      <c r="B3031" s="133"/>
      <c r="C3031" s="139" t="s">
        <v>2074</v>
      </c>
      <c r="D3031" s="140"/>
      <c r="E3031" s="141">
        <v>9.52</v>
      </c>
      <c r="F3031" s="136"/>
      <c r="G3031" s="136"/>
      <c r="H3031" s="138"/>
      <c r="I3031" s="138"/>
      <c r="J3031" s="138"/>
      <c r="K3031" s="138"/>
      <c r="L3031" s="138"/>
    </row>
    <row r="3032" spans="1:12" ht="22.5" outlineLevel="1" x14ac:dyDescent="0.2">
      <c r="A3032" s="132">
        <v>354</v>
      </c>
      <c r="B3032" s="133" t="s">
        <v>2075</v>
      </c>
      <c r="C3032" s="134" t="s">
        <v>2067</v>
      </c>
      <c r="D3032" s="135" t="s">
        <v>383</v>
      </c>
      <c r="E3032" s="136">
        <v>14</v>
      </c>
      <c r="F3032" s="1202"/>
      <c r="G3032" s="136">
        <f>ROUND(E3032*F3032,2)</f>
        <v>0</v>
      </c>
      <c r="H3032" s="138"/>
      <c r="I3032" s="138"/>
      <c r="J3032" s="138"/>
      <c r="K3032" s="138"/>
      <c r="L3032" s="138"/>
    </row>
    <row r="3033" spans="1:12" outlineLevel="1" x14ac:dyDescent="0.2">
      <c r="A3033" s="132"/>
      <c r="B3033" s="133"/>
      <c r="C3033" s="139" t="s">
        <v>2076</v>
      </c>
      <c r="D3033" s="140"/>
      <c r="E3033" s="141">
        <v>14</v>
      </c>
      <c r="F3033" s="136"/>
      <c r="G3033" s="136"/>
      <c r="H3033" s="138"/>
      <c r="I3033" s="138"/>
      <c r="J3033" s="138"/>
      <c r="K3033" s="138"/>
      <c r="L3033" s="138"/>
    </row>
    <row r="3034" spans="1:12" ht="22.5" outlineLevel="1" x14ac:dyDescent="0.2">
      <c r="A3034" s="132">
        <v>355</v>
      </c>
      <c r="B3034" s="133" t="s">
        <v>2077</v>
      </c>
      <c r="C3034" s="134" t="s">
        <v>2059</v>
      </c>
      <c r="D3034" s="135" t="s">
        <v>383</v>
      </c>
      <c r="E3034" s="136">
        <v>5.6</v>
      </c>
      <c r="F3034" s="1202"/>
      <c r="G3034" s="136">
        <f>ROUND(E3034*F3034,2)</f>
        <v>0</v>
      </c>
      <c r="H3034" s="138"/>
      <c r="I3034" s="138"/>
      <c r="J3034" s="138"/>
      <c r="K3034" s="138"/>
      <c r="L3034" s="138"/>
    </row>
    <row r="3035" spans="1:12" outlineLevel="1" x14ac:dyDescent="0.2">
      <c r="A3035" s="132"/>
      <c r="B3035" s="133"/>
      <c r="C3035" s="139" t="s">
        <v>2078</v>
      </c>
      <c r="D3035" s="140"/>
      <c r="E3035" s="141">
        <v>5.6</v>
      </c>
      <c r="F3035" s="136"/>
      <c r="G3035" s="136"/>
      <c r="H3035" s="138"/>
      <c r="I3035" s="138"/>
      <c r="J3035" s="138"/>
      <c r="K3035" s="138"/>
      <c r="L3035" s="138"/>
    </row>
    <row r="3036" spans="1:12" ht="22.5" outlineLevel="1" x14ac:dyDescent="0.2">
      <c r="A3036" s="132">
        <v>356</v>
      </c>
      <c r="B3036" s="133" t="s">
        <v>2079</v>
      </c>
      <c r="C3036" s="134" t="s">
        <v>2059</v>
      </c>
      <c r="D3036" s="135" t="s">
        <v>383</v>
      </c>
      <c r="E3036" s="136">
        <v>36</v>
      </c>
      <c r="F3036" s="1202"/>
      <c r="G3036" s="136">
        <f>ROUND(E3036*F3036,2)</f>
        <v>0</v>
      </c>
      <c r="H3036" s="138"/>
      <c r="I3036" s="138"/>
      <c r="J3036" s="138"/>
      <c r="K3036" s="138"/>
      <c r="L3036" s="138"/>
    </row>
    <row r="3037" spans="1:12" outlineLevel="1" x14ac:dyDescent="0.2">
      <c r="A3037" s="132"/>
      <c r="B3037" s="133"/>
      <c r="C3037" s="139" t="s">
        <v>2080</v>
      </c>
      <c r="D3037" s="140"/>
      <c r="E3037" s="141">
        <v>36</v>
      </c>
      <c r="F3037" s="136"/>
      <c r="G3037" s="136"/>
      <c r="H3037" s="138"/>
      <c r="I3037" s="138"/>
      <c r="J3037" s="138"/>
      <c r="K3037" s="138"/>
      <c r="L3037" s="138"/>
    </row>
    <row r="3038" spans="1:12" ht="22.5" outlineLevel="1" x14ac:dyDescent="0.2">
      <c r="A3038" s="132">
        <v>357</v>
      </c>
      <c r="B3038" s="133" t="s">
        <v>2081</v>
      </c>
      <c r="C3038" s="134" t="s">
        <v>2059</v>
      </c>
      <c r="D3038" s="135" t="s">
        <v>383</v>
      </c>
      <c r="E3038" s="136">
        <v>1.85</v>
      </c>
      <c r="F3038" s="1202"/>
      <c r="G3038" s="136">
        <f>ROUND(E3038*F3038,2)</f>
        <v>0</v>
      </c>
      <c r="H3038" s="138"/>
      <c r="I3038" s="138"/>
      <c r="J3038" s="138"/>
      <c r="K3038" s="138"/>
      <c r="L3038" s="138"/>
    </row>
    <row r="3039" spans="1:12" ht="22.5" outlineLevel="1" x14ac:dyDescent="0.2">
      <c r="A3039" s="132">
        <v>358</v>
      </c>
      <c r="B3039" s="133" t="s">
        <v>2082</v>
      </c>
      <c r="C3039" s="134" t="s">
        <v>2059</v>
      </c>
      <c r="D3039" s="135" t="s">
        <v>383</v>
      </c>
      <c r="E3039" s="136">
        <v>40</v>
      </c>
      <c r="F3039" s="1202"/>
      <c r="G3039" s="136">
        <f>ROUND(E3039*F3039,2)</f>
        <v>0</v>
      </c>
      <c r="H3039" s="138"/>
      <c r="I3039" s="138"/>
      <c r="J3039" s="138"/>
      <c r="K3039" s="138"/>
      <c r="L3039" s="138"/>
    </row>
    <row r="3040" spans="1:12" outlineLevel="1" x14ac:dyDescent="0.2">
      <c r="A3040" s="132"/>
      <c r="B3040" s="133"/>
      <c r="C3040" s="139" t="s">
        <v>2083</v>
      </c>
      <c r="D3040" s="140"/>
      <c r="E3040" s="141">
        <v>40</v>
      </c>
      <c r="F3040" s="136"/>
      <c r="G3040" s="136"/>
      <c r="H3040" s="138"/>
      <c r="I3040" s="138"/>
      <c r="J3040" s="138"/>
      <c r="K3040" s="138"/>
      <c r="L3040" s="138"/>
    </row>
    <row r="3041" spans="1:12" ht="22.5" outlineLevel="1" x14ac:dyDescent="0.2">
      <c r="A3041" s="132">
        <v>359</v>
      </c>
      <c r="B3041" s="133" t="s">
        <v>2084</v>
      </c>
      <c r="C3041" s="134" t="s">
        <v>2059</v>
      </c>
      <c r="D3041" s="135" t="s">
        <v>383</v>
      </c>
      <c r="E3041" s="136">
        <v>10</v>
      </c>
      <c r="F3041" s="1202"/>
      <c r="G3041" s="136">
        <f>ROUND(E3041*F3041,2)</f>
        <v>0</v>
      </c>
      <c r="H3041" s="138"/>
      <c r="I3041" s="138"/>
      <c r="J3041" s="138"/>
      <c r="K3041" s="138"/>
      <c r="L3041" s="138"/>
    </row>
    <row r="3042" spans="1:12" outlineLevel="1" x14ac:dyDescent="0.2">
      <c r="A3042" s="132"/>
      <c r="B3042" s="133"/>
      <c r="C3042" s="139" t="s">
        <v>2085</v>
      </c>
      <c r="D3042" s="140"/>
      <c r="E3042" s="141">
        <v>10</v>
      </c>
      <c r="F3042" s="136"/>
      <c r="G3042" s="136"/>
      <c r="H3042" s="138"/>
      <c r="I3042" s="138"/>
      <c r="J3042" s="138"/>
      <c r="K3042" s="138"/>
      <c r="L3042" s="138"/>
    </row>
    <row r="3043" spans="1:12" ht="22.5" outlineLevel="1" x14ac:dyDescent="0.2">
      <c r="A3043" s="132">
        <v>360</v>
      </c>
      <c r="B3043" s="133" t="s">
        <v>2086</v>
      </c>
      <c r="C3043" s="134" t="s">
        <v>2059</v>
      </c>
      <c r="D3043" s="135" t="s">
        <v>383</v>
      </c>
      <c r="E3043" s="136">
        <v>10.8</v>
      </c>
      <c r="F3043" s="1202"/>
      <c r="G3043" s="136">
        <f>ROUND(E3043*F3043,2)</f>
        <v>0</v>
      </c>
      <c r="H3043" s="138"/>
      <c r="I3043" s="138"/>
      <c r="J3043" s="138"/>
      <c r="K3043" s="138"/>
      <c r="L3043" s="138"/>
    </row>
    <row r="3044" spans="1:12" outlineLevel="1" x14ac:dyDescent="0.2">
      <c r="A3044" s="132"/>
      <c r="B3044" s="133"/>
      <c r="C3044" s="139" t="s">
        <v>2087</v>
      </c>
      <c r="D3044" s="140"/>
      <c r="E3044" s="141">
        <v>10.8</v>
      </c>
      <c r="F3044" s="136"/>
      <c r="G3044" s="136"/>
      <c r="H3044" s="138"/>
      <c r="I3044" s="138"/>
      <c r="J3044" s="138"/>
      <c r="K3044" s="138"/>
      <c r="L3044" s="138"/>
    </row>
    <row r="3045" spans="1:12" ht="22.5" outlineLevel="1" x14ac:dyDescent="0.2">
      <c r="A3045" s="132">
        <v>361</v>
      </c>
      <c r="B3045" s="133" t="s">
        <v>2088</v>
      </c>
      <c r="C3045" s="134" t="s">
        <v>2059</v>
      </c>
      <c r="D3045" s="135" t="s">
        <v>383</v>
      </c>
      <c r="E3045" s="136">
        <v>16.5</v>
      </c>
      <c r="F3045" s="1202"/>
      <c r="G3045" s="136">
        <f>ROUND(E3045*F3045,2)</f>
        <v>0</v>
      </c>
      <c r="H3045" s="138"/>
      <c r="I3045" s="138"/>
      <c r="J3045" s="138"/>
      <c r="K3045" s="138"/>
      <c r="L3045" s="138"/>
    </row>
    <row r="3046" spans="1:12" outlineLevel="1" x14ac:dyDescent="0.2">
      <c r="A3046" s="132"/>
      <c r="B3046" s="133"/>
      <c r="C3046" s="139" t="s">
        <v>2089</v>
      </c>
      <c r="D3046" s="140"/>
      <c r="E3046" s="141">
        <v>16.5</v>
      </c>
      <c r="F3046" s="136"/>
      <c r="G3046" s="136"/>
      <c r="H3046" s="138"/>
      <c r="I3046" s="138"/>
      <c r="J3046" s="138"/>
      <c r="K3046" s="138"/>
      <c r="L3046" s="138"/>
    </row>
    <row r="3047" spans="1:12" ht="22.5" outlineLevel="1" x14ac:dyDescent="0.2">
      <c r="A3047" s="132">
        <v>362</v>
      </c>
      <c r="B3047" s="133" t="s">
        <v>2090</v>
      </c>
      <c r="C3047" s="134" t="s">
        <v>2059</v>
      </c>
      <c r="D3047" s="135" t="s">
        <v>383</v>
      </c>
      <c r="E3047" s="136">
        <v>28</v>
      </c>
      <c r="F3047" s="1202"/>
      <c r="G3047" s="136">
        <f>ROUND(E3047*F3047,2)</f>
        <v>0</v>
      </c>
      <c r="H3047" s="138"/>
      <c r="I3047" s="138"/>
      <c r="J3047" s="138"/>
      <c r="K3047" s="138"/>
      <c r="L3047" s="138"/>
    </row>
    <row r="3048" spans="1:12" outlineLevel="1" x14ac:dyDescent="0.2">
      <c r="A3048" s="132"/>
      <c r="B3048" s="133"/>
      <c r="C3048" s="139" t="s">
        <v>2091</v>
      </c>
      <c r="D3048" s="140"/>
      <c r="E3048" s="141">
        <v>28</v>
      </c>
      <c r="F3048" s="136"/>
      <c r="G3048" s="136"/>
      <c r="H3048" s="138"/>
      <c r="I3048" s="138"/>
      <c r="J3048" s="138"/>
      <c r="K3048" s="138"/>
      <c r="L3048" s="138"/>
    </row>
    <row r="3049" spans="1:12" ht="22.5" outlineLevel="1" x14ac:dyDescent="0.2">
      <c r="A3049" s="132">
        <v>363</v>
      </c>
      <c r="B3049" s="133" t="s">
        <v>2092</v>
      </c>
      <c r="C3049" s="134" t="s">
        <v>2059</v>
      </c>
      <c r="D3049" s="135" t="s">
        <v>383</v>
      </c>
      <c r="E3049" s="136">
        <v>6.2</v>
      </c>
      <c r="F3049" s="1202"/>
      <c r="G3049" s="136">
        <f>ROUND(E3049*F3049,2)</f>
        <v>0</v>
      </c>
      <c r="H3049" s="138"/>
      <c r="I3049" s="138"/>
      <c r="J3049" s="138"/>
      <c r="K3049" s="138"/>
      <c r="L3049" s="138"/>
    </row>
    <row r="3050" spans="1:12" outlineLevel="1" x14ac:dyDescent="0.2">
      <c r="A3050" s="132"/>
      <c r="B3050" s="133"/>
      <c r="C3050" s="139" t="s">
        <v>2093</v>
      </c>
      <c r="D3050" s="140"/>
      <c r="E3050" s="141">
        <v>6.2</v>
      </c>
      <c r="F3050" s="136"/>
      <c r="G3050" s="136"/>
      <c r="H3050" s="138"/>
      <c r="I3050" s="138"/>
      <c r="J3050" s="138"/>
      <c r="K3050" s="138"/>
      <c r="L3050" s="138"/>
    </row>
    <row r="3051" spans="1:12" ht="22.5" outlineLevel="1" x14ac:dyDescent="0.2">
      <c r="A3051" s="132">
        <v>364</v>
      </c>
      <c r="B3051" s="133" t="s">
        <v>2094</v>
      </c>
      <c r="C3051" s="134" t="s">
        <v>2059</v>
      </c>
      <c r="D3051" s="135" t="s">
        <v>383</v>
      </c>
      <c r="E3051" s="136">
        <v>3.3149999999999999</v>
      </c>
      <c r="F3051" s="1202"/>
      <c r="G3051" s="136">
        <f>ROUND(E3051*F3051,2)</f>
        <v>0</v>
      </c>
      <c r="H3051" s="138"/>
      <c r="I3051" s="138"/>
      <c r="J3051" s="138"/>
      <c r="K3051" s="138"/>
      <c r="L3051" s="138"/>
    </row>
    <row r="3052" spans="1:12" ht="22.5" outlineLevel="1" x14ac:dyDescent="0.2">
      <c r="A3052" s="132">
        <v>365</v>
      </c>
      <c r="B3052" s="133" t="s">
        <v>2095</v>
      </c>
      <c r="C3052" s="134" t="s">
        <v>2059</v>
      </c>
      <c r="D3052" s="135" t="s">
        <v>383</v>
      </c>
      <c r="E3052" s="136">
        <v>42</v>
      </c>
      <c r="F3052" s="1202"/>
      <c r="G3052" s="136">
        <f>ROUND(E3052*F3052,2)</f>
        <v>0</v>
      </c>
      <c r="H3052" s="138"/>
      <c r="I3052" s="138"/>
      <c r="J3052" s="138"/>
      <c r="K3052" s="138"/>
      <c r="L3052" s="138"/>
    </row>
    <row r="3053" spans="1:12" outlineLevel="1" x14ac:dyDescent="0.2">
      <c r="A3053" s="132"/>
      <c r="B3053" s="133"/>
      <c r="C3053" s="139" t="s">
        <v>2096</v>
      </c>
      <c r="D3053" s="140"/>
      <c r="E3053" s="141">
        <v>42</v>
      </c>
      <c r="F3053" s="136"/>
      <c r="G3053" s="136"/>
      <c r="H3053" s="138"/>
      <c r="I3053" s="138"/>
      <c r="J3053" s="138"/>
      <c r="K3053" s="138"/>
      <c r="L3053" s="138"/>
    </row>
    <row r="3054" spans="1:12" ht="22.5" outlineLevel="1" x14ac:dyDescent="0.2">
      <c r="A3054" s="132">
        <v>366</v>
      </c>
      <c r="B3054" s="133" t="s">
        <v>2097</v>
      </c>
      <c r="C3054" s="134" t="s">
        <v>2059</v>
      </c>
      <c r="D3054" s="135" t="s">
        <v>383</v>
      </c>
      <c r="E3054" s="136">
        <v>10.8</v>
      </c>
      <c r="F3054" s="1202"/>
      <c r="G3054" s="136">
        <f>ROUND(E3054*F3054,2)</f>
        <v>0</v>
      </c>
      <c r="H3054" s="138"/>
      <c r="I3054" s="138"/>
      <c r="J3054" s="138"/>
      <c r="K3054" s="138"/>
      <c r="L3054" s="138"/>
    </row>
    <row r="3055" spans="1:12" outlineLevel="1" x14ac:dyDescent="0.2">
      <c r="A3055" s="132"/>
      <c r="B3055" s="133"/>
      <c r="C3055" s="139" t="s">
        <v>2098</v>
      </c>
      <c r="D3055" s="140"/>
      <c r="E3055" s="141">
        <v>10.8</v>
      </c>
      <c r="F3055" s="136"/>
      <c r="G3055" s="136"/>
      <c r="H3055" s="138"/>
      <c r="I3055" s="138"/>
      <c r="J3055" s="138"/>
      <c r="K3055" s="138"/>
      <c r="L3055" s="138"/>
    </row>
    <row r="3056" spans="1:12" ht="22.5" outlineLevel="1" x14ac:dyDescent="0.2">
      <c r="A3056" s="132">
        <v>367</v>
      </c>
      <c r="B3056" s="133" t="s">
        <v>2099</v>
      </c>
      <c r="C3056" s="134" t="s">
        <v>2059</v>
      </c>
      <c r="D3056" s="135" t="s">
        <v>383</v>
      </c>
      <c r="E3056" s="136">
        <v>4.67</v>
      </c>
      <c r="F3056" s="1202"/>
      <c r="G3056" s="136">
        <f>ROUND(E3056*F3056,2)</f>
        <v>0</v>
      </c>
      <c r="H3056" s="138"/>
      <c r="I3056" s="138"/>
      <c r="J3056" s="138"/>
      <c r="K3056" s="138"/>
      <c r="L3056" s="138"/>
    </row>
    <row r="3057" spans="1:12" ht="22.5" outlineLevel="1" x14ac:dyDescent="0.2">
      <c r="A3057" s="132">
        <v>368</v>
      </c>
      <c r="B3057" s="133" t="s">
        <v>2100</v>
      </c>
      <c r="C3057" s="134" t="s">
        <v>2059</v>
      </c>
      <c r="D3057" s="135" t="s">
        <v>383</v>
      </c>
      <c r="E3057" s="136">
        <v>11.8</v>
      </c>
      <c r="F3057" s="1202"/>
      <c r="G3057" s="136">
        <f>ROUND(E3057*F3057,2)</f>
        <v>0</v>
      </c>
      <c r="H3057" s="138"/>
      <c r="I3057" s="138"/>
      <c r="J3057" s="138"/>
      <c r="K3057" s="138"/>
      <c r="L3057" s="138"/>
    </row>
    <row r="3058" spans="1:12" outlineLevel="1" x14ac:dyDescent="0.2">
      <c r="A3058" s="132"/>
      <c r="B3058" s="133"/>
      <c r="C3058" s="139" t="s">
        <v>2101</v>
      </c>
      <c r="D3058" s="140"/>
      <c r="E3058" s="141">
        <v>11.8</v>
      </c>
      <c r="F3058" s="136"/>
      <c r="G3058" s="136"/>
      <c r="H3058" s="138"/>
      <c r="I3058" s="138"/>
      <c r="J3058" s="138"/>
      <c r="K3058" s="138"/>
      <c r="L3058" s="138"/>
    </row>
    <row r="3059" spans="1:12" ht="22.5" outlineLevel="1" x14ac:dyDescent="0.2">
      <c r="A3059" s="132">
        <v>369</v>
      </c>
      <c r="B3059" s="133" t="s">
        <v>2102</v>
      </c>
      <c r="C3059" s="134" t="s">
        <v>2103</v>
      </c>
      <c r="D3059" s="135" t="s">
        <v>383</v>
      </c>
      <c r="E3059" s="136">
        <v>243.83</v>
      </c>
      <c r="F3059" s="1202"/>
      <c r="G3059" s="136">
        <f t="shared" ref="G3059:G3064" si="0">ROUND(E3059*F3059,2)</f>
        <v>0</v>
      </c>
      <c r="H3059" s="138"/>
      <c r="I3059" s="138"/>
      <c r="J3059" s="138"/>
      <c r="K3059" s="138"/>
      <c r="L3059" s="138"/>
    </row>
    <row r="3060" spans="1:12" ht="22.5" outlineLevel="1" x14ac:dyDescent="0.2">
      <c r="A3060" s="132">
        <v>370</v>
      </c>
      <c r="B3060" s="133" t="s">
        <v>2104</v>
      </c>
      <c r="C3060" s="134" t="s">
        <v>2105</v>
      </c>
      <c r="D3060" s="135" t="s">
        <v>383</v>
      </c>
      <c r="E3060" s="136">
        <v>76.16</v>
      </c>
      <c r="F3060" s="1202"/>
      <c r="G3060" s="136">
        <f t="shared" si="0"/>
        <v>0</v>
      </c>
      <c r="H3060" s="138"/>
      <c r="I3060" s="138"/>
      <c r="J3060" s="138"/>
      <c r="K3060" s="138"/>
      <c r="L3060" s="138"/>
    </row>
    <row r="3061" spans="1:12" ht="22.5" outlineLevel="1" x14ac:dyDescent="0.2">
      <c r="A3061" s="132">
        <v>371</v>
      </c>
      <c r="B3061" s="133" t="s">
        <v>2106</v>
      </c>
      <c r="C3061" s="134" t="s">
        <v>2107</v>
      </c>
      <c r="D3061" s="135" t="s">
        <v>383</v>
      </c>
      <c r="E3061" s="136">
        <v>14.4</v>
      </c>
      <c r="F3061" s="1202"/>
      <c r="G3061" s="136">
        <f t="shared" si="0"/>
        <v>0</v>
      </c>
      <c r="H3061" s="138"/>
      <c r="I3061" s="138"/>
      <c r="J3061" s="138"/>
      <c r="K3061" s="138"/>
      <c r="L3061" s="138"/>
    </row>
    <row r="3062" spans="1:12" ht="22.5" outlineLevel="1" x14ac:dyDescent="0.2">
      <c r="A3062" s="132">
        <v>372</v>
      </c>
      <c r="B3062" s="133" t="s">
        <v>2108</v>
      </c>
      <c r="C3062" s="134" t="s">
        <v>2109</v>
      </c>
      <c r="D3062" s="135" t="s">
        <v>383</v>
      </c>
      <c r="E3062" s="136">
        <v>6</v>
      </c>
      <c r="F3062" s="1202"/>
      <c r="G3062" s="136">
        <f t="shared" si="0"/>
        <v>0</v>
      </c>
      <c r="H3062" s="138"/>
      <c r="I3062" s="138"/>
      <c r="J3062" s="138"/>
      <c r="K3062" s="138"/>
      <c r="L3062" s="138"/>
    </row>
    <row r="3063" spans="1:12" outlineLevel="1" x14ac:dyDescent="0.2">
      <c r="A3063" s="132">
        <v>373</v>
      </c>
      <c r="B3063" s="133" t="s">
        <v>2110</v>
      </c>
      <c r="C3063" s="134" t="s">
        <v>2111</v>
      </c>
      <c r="D3063" s="135" t="s">
        <v>383</v>
      </c>
      <c r="E3063" s="136">
        <v>12.4</v>
      </c>
      <c r="F3063" s="1202"/>
      <c r="G3063" s="136">
        <f t="shared" si="0"/>
        <v>0</v>
      </c>
      <c r="H3063" s="138"/>
      <c r="I3063" s="138"/>
      <c r="J3063" s="138"/>
      <c r="K3063" s="138"/>
      <c r="L3063" s="138"/>
    </row>
    <row r="3064" spans="1:12" outlineLevel="1" x14ac:dyDescent="0.2">
      <c r="A3064" s="132">
        <v>374</v>
      </c>
      <c r="B3064" s="133" t="s">
        <v>2112</v>
      </c>
      <c r="C3064" s="134" t="s">
        <v>2113</v>
      </c>
      <c r="D3064" s="135" t="s">
        <v>1878</v>
      </c>
      <c r="E3064" s="136">
        <f>SUM(G3017:G3063)/100</f>
        <v>0</v>
      </c>
      <c r="F3064" s="1202">
        <v>2.0499999999999998</v>
      </c>
      <c r="G3064" s="136">
        <f t="shared" si="0"/>
        <v>0</v>
      </c>
      <c r="H3064" s="138"/>
      <c r="I3064" s="138"/>
      <c r="J3064" s="138"/>
      <c r="K3064" s="138"/>
      <c r="L3064" s="138"/>
    </row>
    <row r="3065" spans="1:12" x14ac:dyDescent="0.2">
      <c r="A3065" s="142" t="s">
        <v>89</v>
      </c>
      <c r="B3065" s="143" t="s">
        <v>2114</v>
      </c>
      <c r="C3065" s="144" t="s">
        <v>2115</v>
      </c>
      <c r="D3065" s="145"/>
      <c r="E3065" s="146"/>
      <c r="F3065" s="146"/>
      <c r="G3065" s="146">
        <f>SUM(G3066:G3392)</f>
        <v>0</v>
      </c>
      <c r="H3065" s="138"/>
    </row>
    <row r="3066" spans="1:12" ht="22.5" outlineLevel="1" x14ac:dyDescent="0.2">
      <c r="A3066" s="132">
        <v>375</v>
      </c>
      <c r="B3066" s="133" t="s">
        <v>2116</v>
      </c>
      <c r="C3066" s="134" t="s">
        <v>2117</v>
      </c>
      <c r="D3066" s="135" t="s">
        <v>261</v>
      </c>
      <c r="E3066" s="136">
        <v>84.1</v>
      </c>
      <c r="F3066" s="1202"/>
      <c r="G3066" s="136">
        <f>ROUND(E3066*F3066,2)</f>
        <v>0</v>
      </c>
      <c r="H3066" s="138"/>
      <c r="I3066" s="138"/>
      <c r="J3066" s="138"/>
      <c r="K3066" s="138"/>
      <c r="L3066" s="138"/>
    </row>
    <row r="3067" spans="1:12" outlineLevel="1" x14ac:dyDescent="0.2">
      <c r="A3067" s="132"/>
      <c r="B3067" s="133"/>
      <c r="C3067" s="139" t="s">
        <v>285</v>
      </c>
      <c r="D3067" s="140"/>
      <c r="E3067" s="141"/>
      <c r="F3067" s="136"/>
      <c r="G3067" s="136"/>
      <c r="H3067" s="138"/>
      <c r="I3067" s="138"/>
      <c r="J3067" s="138"/>
      <c r="K3067" s="138"/>
      <c r="L3067" s="138"/>
    </row>
    <row r="3068" spans="1:12" outlineLevel="1" x14ac:dyDescent="0.2">
      <c r="A3068" s="132"/>
      <c r="B3068" s="133"/>
      <c r="C3068" s="139" t="s">
        <v>348</v>
      </c>
      <c r="D3068" s="140"/>
      <c r="E3068" s="141">
        <v>84.1</v>
      </c>
      <c r="F3068" s="136"/>
      <c r="G3068" s="136"/>
      <c r="H3068" s="138"/>
      <c r="I3068" s="138"/>
      <c r="J3068" s="138"/>
      <c r="K3068" s="138"/>
      <c r="L3068" s="138"/>
    </row>
    <row r="3069" spans="1:12" ht="22.5" outlineLevel="1" x14ac:dyDescent="0.2">
      <c r="A3069" s="132">
        <v>376</v>
      </c>
      <c r="B3069" s="133" t="s">
        <v>2118</v>
      </c>
      <c r="C3069" s="134" t="s">
        <v>2119</v>
      </c>
      <c r="D3069" s="1327" t="s">
        <v>261</v>
      </c>
      <c r="E3069" s="136">
        <v>6.8999999999999995</v>
      </c>
      <c r="F3069" s="1202"/>
      <c r="G3069" s="136">
        <f>ROUND(E3069*F3069,2)</f>
        <v>0</v>
      </c>
      <c r="H3069" s="138"/>
      <c r="I3069" s="138"/>
      <c r="J3069" s="138"/>
      <c r="K3069" s="138"/>
      <c r="L3069" s="138"/>
    </row>
    <row r="3070" spans="1:12" outlineLevel="1" x14ac:dyDescent="0.2">
      <c r="A3070" s="132"/>
      <c r="B3070" s="133"/>
      <c r="C3070" s="139" t="s">
        <v>2120</v>
      </c>
      <c r="D3070" s="140"/>
      <c r="E3070" s="141">
        <v>6.9</v>
      </c>
      <c r="F3070" s="136"/>
      <c r="G3070" s="136"/>
      <c r="H3070" s="138"/>
      <c r="I3070" s="138"/>
      <c r="J3070" s="138"/>
      <c r="K3070" s="138"/>
      <c r="L3070" s="138"/>
    </row>
    <row r="3071" spans="1:12" ht="22.5" outlineLevel="1" x14ac:dyDescent="0.2">
      <c r="A3071" s="132">
        <v>377</v>
      </c>
      <c r="B3071" s="133" t="s">
        <v>2121</v>
      </c>
      <c r="C3071" s="134" t="s">
        <v>2119</v>
      </c>
      <c r="D3071" s="1327" t="s">
        <v>261</v>
      </c>
      <c r="E3071" s="136">
        <v>6.8999999999999995</v>
      </c>
      <c r="F3071" s="1202"/>
      <c r="G3071" s="136">
        <f>ROUND(E3071*F3071,2)</f>
        <v>0</v>
      </c>
      <c r="H3071" s="138"/>
      <c r="I3071" s="138"/>
      <c r="J3071" s="138"/>
      <c r="K3071" s="138"/>
      <c r="L3071" s="138"/>
    </row>
    <row r="3072" spans="1:12" outlineLevel="1" x14ac:dyDescent="0.2">
      <c r="A3072" s="132"/>
      <c r="B3072" s="133"/>
      <c r="C3072" s="139" t="s">
        <v>2120</v>
      </c>
      <c r="D3072" s="140"/>
      <c r="E3072" s="141">
        <v>6.9</v>
      </c>
      <c r="F3072" s="136"/>
      <c r="G3072" s="136"/>
      <c r="H3072" s="138"/>
      <c r="I3072" s="138"/>
      <c r="J3072" s="138"/>
      <c r="K3072" s="138"/>
      <c r="L3072" s="138"/>
    </row>
    <row r="3073" spans="1:12" ht="22.5" outlineLevel="1" x14ac:dyDescent="0.2">
      <c r="A3073" s="132">
        <v>378</v>
      </c>
      <c r="B3073" s="133" t="s">
        <v>2122</v>
      </c>
      <c r="C3073" s="134" t="s">
        <v>2119</v>
      </c>
      <c r="D3073" s="1327" t="s">
        <v>261</v>
      </c>
      <c r="E3073" s="136">
        <v>10.53</v>
      </c>
      <c r="F3073" s="1202"/>
      <c r="G3073" s="136">
        <f>ROUND(E3073*F3073,2)</f>
        <v>0</v>
      </c>
      <c r="H3073" s="138"/>
      <c r="I3073" s="138"/>
      <c r="J3073" s="138"/>
      <c r="K3073" s="138"/>
      <c r="L3073" s="138"/>
    </row>
    <row r="3074" spans="1:12" outlineLevel="1" x14ac:dyDescent="0.2">
      <c r="A3074" s="132"/>
      <c r="B3074" s="133"/>
      <c r="C3074" s="139" t="s">
        <v>2123</v>
      </c>
      <c r="D3074" s="140"/>
      <c r="E3074" s="141">
        <v>10.53</v>
      </c>
      <c r="F3074" s="136"/>
      <c r="G3074" s="136"/>
      <c r="H3074" s="138"/>
      <c r="I3074" s="138"/>
      <c r="J3074" s="138"/>
      <c r="K3074" s="138"/>
      <c r="L3074" s="138"/>
    </row>
    <row r="3075" spans="1:12" ht="22.5" outlineLevel="1" x14ac:dyDescent="0.2">
      <c r="A3075" s="132">
        <v>379</v>
      </c>
      <c r="B3075" s="133" t="s">
        <v>2124</v>
      </c>
      <c r="C3075" s="134" t="s">
        <v>2119</v>
      </c>
      <c r="D3075" s="1327" t="s">
        <v>261</v>
      </c>
      <c r="E3075" s="136">
        <v>10.53</v>
      </c>
      <c r="F3075" s="1202"/>
      <c r="G3075" s="136">
        <f>ROUND(E3075*F3075,2)</f>
        <v>0</v>
      </c>
      <c r="H3075" s="138"/>
      <c r="I3075" s="138"/>
      <c r="J3075" s="138"/>
      <c r="K3075" s="138"/>
      <c r="L3075" s="138"/>
    </row>
    <row r="3076" spans="1:12" outlineLevel="1" x14ac:dyDescent="0.2">
      <c r="A3076" s="132"/>
      <c r="B3076" s="133"/>
      <c r="C3076" s="139" t="s">
        <v>2123</v>
      </c>
      <c r="D3076" s="140"/>
      <c r="E3076" s="141">
        <v>10.53</v>
      </c>
      <c r="F3076" s="136"/>
      <c r="G3076" s="136"/>
      <c r="H3076" s="138"/>
      <c r="I3076" s="138"/>
      <c r="J3076" s="138"/>
      <c r="K3076" s="138"/>
      <c r="L3076" s="138"/>
    </row>
    <row r="3077" spans="1:12" ht="22.5" outlineLevel="1" x14ac:dyDescent="0.2">
      <c r="A3077" s="132">
        <v>380</v>
      </c>
      <c r="B3077" s="133" t="s">
        <v>2125</v>
      </c>
      <c r="C3077" s="134" t="s">
        <v>2119</v>
      </c>
      <c r="D3077" s="1327" t="s">
        <v>261</v>
      </c>
      <c r="E3077" s="136">
        <v>2.2599999999999998</v>
      </c>
      <c r="F3077" s="1202"/>
      <c r="G3077" s="136">
        <f>ROUND(E3077*F3077,2)</f>
        <v>0</v>
      </c>
      <c r="H3077" s="138"/>
      <c r="I3077" s="138"/>
      <c r="J3077" s="138"/>
      <c r="K3077" s="138"/>
      <c r="L3077" s="138"/>
    </row>
    <row r="3078" spans="1:12" ht="22.5" outlineLevel="1" x14ac:dyDescent="0.2">
      <c r="A3078" s="132">
        <v>381</v>
      </c>
      <c r="B3078" s="133" t="s">
        <v>2126</v>
      </c>
      <c r="C3078" s="134" t="s">
        <v>2119</v>
      </c>
      <c r="D3078" s="1327" t="s">
        <v>261</v>
      </c>
      <c r="E3078" s="136">
        <v>2.2599999999999998</v>
      </c>
      <c r="F3078" s="1202"/>
      <c r="G3078" s="136">
        <f>ROUND(E3078*F3078,2)</f>
        <v>0</v>
      </c>
      <c r="H3078" s="138"/>
      <c r="I3078" s="138"/>
      <c r="J3078" s="138"/>
      <c r="K3078" s="138"/>
      <c r="L3078" s="138"/>
    </row>
    <row r="3079" spans="1:12" ht="22.5" outlineLevel="1" x14ac:dyDescent="0.2">
      <c r="A3079" s="132">
        <v>382</v>
      </c>
      <c r="B3079" s="133" t="s">
        <v>2127</v>
      </c>
      <c r="C3079" s="134" t="s">
        <v>2119</v>
      </c>
      <c r="D3079" s="1327" t="s">
        <v>261</v>
      </c>
      <c r="E3079" s="136">
        <v>6.98</v>
      </c>
      <c r="F3079" s="1202"/>
      <c r="G3079" s="136">
        <f>ROUND(E3079*F3079,2)</f>
        <v>0</v>
      </c>
      <c r="H3079" s="138"/>
      <c r="I3079" s="138"/>
      <c r="J3079" s="138"/>
      <c r="K3079" s="138"/>
      <c r="L3079" s="138"/>
    </row>
    <row r="3080" spans="1:12" ht="22.5" outlineLevel="1" x14ac:dyDescent="0.2">
      <c r="A3080" s="132">
        <v>383</v>
      </c>
      <c r="B3080" s="133" t="s">
        <v>2128</v>
      </c>
      <c r="C3080" s="134" t="s">
        <v>2119</v>
      </c>
      <c r="D3080" s="1327" t="s">
        <v>261</v>
      </c>
      <c r="E3080" s="136">
        <v>6.8</v>
      </c>
      <c r="F3080" s="1202"/>
      <c r="G3080" s="136">
        <f>ROUND(E3080*F3080,2)</f>
        <v>0</v>
      </c>
      <c r="H3080" s="138"/>
      <c r="I3080" s="138"/>
      <c r="J3080" s="138"/>
      <c r="K3080" s="138"/>
      <c r="L3080" s="138"/>
    </row>
    <row r="3081" spans="1:12" ht="22.5" outlineLevel="1" x14ac:dyDescent="0.2">
      <c r="A3081" s="132">
        <v>384</v>
      </c>
      <c r="B3081" s="133" t="s">
        <v>2129</v>
      </c>
      <c r="C3081" s="134" t="s">
        <v>2119</v>
      </c>
      <c r="D3081" s="1327" t="s">
        <v>261</v>
      </c>
      <c r="E3081" s="136">
        <v>12.16</v>
      </c>
      <c r="F3081" s="1202"/>
      <c r="G3081" s="136">
        <f>ROUND(E3081*F3081,2)</f>
        <v>0</v>
      </c>
      <c r="H3081" s="138"/>
      <c r="I3081" s="138"/>
      <c r="J3081" s="138"/>
      <c r="K3081" s="138"/>
      <c r="L3081" s="138"/>
    </row>
    <row r="3082" spans="1:12" outlineLevel="1" x14ac:dyDescent="0.2">
      <c r="A3082" s="132"/>
      <c r="B3082" s="133"/>
      <c r="C3082" s="139" t="s">
        <v>2130</v>
      </c>
      <c r="D3082" s="140"/>
      <c r="E3082" s="141">
        <v>12.16</v>
      </c>
      <c r="F3082" s="136"/>
      <c r="G3082" s="136"/>
      <c r="H3082" s="138"/>
      <c r="I3082" s="138"/>
      <c r="J3082" s="138"/>
      <c r="K3082" s="138"/>
      <c r="L3082" s="138"/>
    </row>
    <row r="3083" spans="1:12" ht="22.5" outlineLevel="1" x14ac:dyDescent="0.2">
      <c r="A3083" s="132">
        <v>385</v>
      </c>
      <c r="B3083" s="133" t="s">
        <v>2131</v>
      </c>
      <c r="C3083" s="134" t="s">
        <v>2119</v>
      </c>
      <c r="D3083" s="1327" t="s">
        <v>261</v>
      </c>
      <c r="E3083" s="136">
        <v>12.1</v>
      </c>
      <c r="F3083" s="1202"/>
      <c r="G3083" s="136">
        <f>ROUND(E3083*F3083,2)</f>
        <v>0</v>
      </c>
      <c r="H3083" s="138"/>
      <c r="I3083" s="138"/>
      <c r="J3083" s="138"/>
      <c r="K3083" s="138"/>
      <c r="L3083" s="138"/>
    </row>
    <row r="3084" spans="1:12" outlineLevel="1" x14ac:dyDescent="0.2">
      <c r="A3084" s="132"/>
      <c r="B3084" s="133"/>
      <c r="C3084" s="139" t="s">
        <v>2132</v>
      </c>
      <c r="D3084" s="140"/>
      <c r="E3084" s="141">
        <v>12.1</v>
      </c>
      <c r="F3084" s="136"/>
      <c r="G3084" s="136"/>
      <c r="H3084" s="138"/>
      <c r="I3084" s="138"/>
      <c r="J3084" s="138"/>
      <c r="K3084" s="138"/>
      <c r="L3084" s="138"/>
    </row>
    <row r="3085" spans="1:12" ht="22.5" outlineLevel="1" x14ac:dyDescent="0.2">
      <c r="A3085" s="132">
        <v>386</v>
      </c>
      <c r="B3085" s="133" t="s">
        <v>2133</v>
      </c>
      <c r="C3085" s="134" t="s">
        <v>2119</v>
      </c>
      <c r="D3085" s="1327" t="s">
        <v>261</v>
      </c>
      <c r="E3085" s="136">
        <v>14.72</v>
      </c>
      <c r="F3085" s="1202"/>
      <c r="G3085" s="136">
        <f>ROUND(E3085*F3085,2)</f>
        <v>0</v>
      </c>
      <c r="H3085" s="138"/>
      <c r="I3085" s="138"/>
      <c r="J3085" s="138"/>
      <c r="K3085" s="138"/>
      <c r="L3085" s="138"/>
    </row>
    <row r="3086" spans="1:12" outlineLevel="1" x14ac:dyDescent="0.2">
      <c r="A3086" s="132"/>
      <c r="B3086" s="133"/>
      <c r="C3086" s="139" t="s">
        <v>2134</v>
      </c>
      <c r="D3086" s="140"/>
      <c r="E3086" s="141">
        <v>14.72</v>
      </c>
      <c r="F3086" s="136"/>
      <c r="G3086" s="136"/>
      <c r="H3086" s="138"/>
      <c r="I3086" s="138"/>
      <c r="J3086" s="138"/>
      <c r="K3086" s="138"/>
      <c r="L3086" s="138"/>
    </row>
    <row r="3087" spans="1:12" ht="22.5" outlineLevel="1" x14ac:dyDescent="0.2">
      <c r="A3087" s="132">
        <v>387</v>
      </c>
      <c r="B3087" s="133" t="s">
        <v>2135</v>
      </c>
      <c r="C3087" s="134" t="s">
        <v>2136</v>
      </c>
      <c r="D3087" s="135" t="s">
        <v>1509</v>
      </c>
      <c r="E3087" s="136">
        <v>7.15</v>
      </c>
      <c r="F3087" s="1202"/>
      <c r="G3087" s="136">
        <f>ROUND(E3087*F3087,2)</f>
        <v>0</v>
      </c>
      <c r="H3087" s="138"/>
      <c r="I3087" s="138"/>
      <c r="J3087" s="138"/>
      <c r="K3087" s="138"/>
      <c r="L3087" s="138"/>
    </row>
    <row r="3088" spans="1:12" outlineLevel="1" x14ac:dyDescent="0.2">
      <c r="A3088" s="132"/>
      <c r="B3088" s="133"/>
      <c r="C3088" s="139" t="s">
        <v>2060</v>
      </c>
      <c r="D3088" s="140"/>
      <c r="E3088" s="141">
        <v>7.15</v>
      </c>
      <c r="F3088" s="136"/>
      <c r="G3088" s="136"/>
      <c r="H3088" s="138"/>
      <c r="I3088" s="138"/>
      <c r="J3088" s="138"/>
      <c r="K3088" s="138"/>
      <c r="L3088" s="138"/>
    </row>
    <row r="3089" spans="1:12" ht="22.5" outlineLevel="1" x14ac:dyDescent="0.2">
      <c r="A3089" s="132">
        <v>388</v>
      </c>
      <c r="B3089" s="133" t="s">
        <v>2137</v>
      </c>
      <c r="C3089" s="134" t="s">
        <v>2138</v>
      </c>
      <c r="D3089" s="135" t="s">
        <v>1509</v>
      </c>
      <c r="E3089" s="136">
        <v>0.86</v>
      </c>
      <c r="F3089" s="1202"/>
      <c r="G3089" s="136">
        <f>ROUND(E3089*F3089,2)</f>
        <v>0</v>
      </c>
      <c r="H3089" s="138"/>
      <c r="I3089" s="138"/>
      <c r="J3089" s="138"/>
      <c r="K3089" s="138"/>
      <c r="L3089" s="138"/>
    </row>
    <row r="3090" spans="1:12" ht="22.5" outlineLevel="1" x14ac:dyDescent="0.2">
      <c r="A3090" s="132">
        <v>389</v>
      </c>
      <c r="B3090" s="133" t="s">
        <v>2139</v>
      </c>
      <c r="C3090" s="134" t="s">
        <v>2140</v>
      </c>
      <c r="D3090" s="135" t="s">
        <v>1509</v>
      </c>
      <c r="E3090" s="136">
        <v>2.2599999999999998</v>
      </c>
      <c r="F3090" s="1202"/>
      <c r="G3090" s="136">
        <f>ROUND(E3090*F3090,2)</f>
        <v>0</v>
      </c>
      <c r="H3090" s="138"/>
      <c r="I3090" s="138"/>
      <c r="J3090" s="138"/>
      <c r="K3090" s="138"/>
      <c r="L3090" s="138"/>
    </row>
    <row r="3091" spans="1:12" outlineLevel="1" x14ac:dyDescent="0.2">
      <c r="A3091" s="132"/>
      <c r="B3091" s="133"/>
      <c r="C3091" s="139" t="s">
        <v>2063</v>
      </c>
      <c r="D3091" s="140"/>
      <c r="E3091" s="141">
        <v>2.2599999999999998</v>
      </c>
      <c r="F3091" s="136"/>
      <c r="G3091" s="136"/>
      <c r="H3091" s="138"/>
      <c r="I3091" s="138"/>
      <c r="J3091" s="138"/>
      <c r="K3091" s="138"/>
      <c r="L3091" s="138"/>
    </row>
    <row r="3092" spans="1:12" ht="22.5" outlineLevel="1" x14ac:dyDescent="0.2">
      <c r="A3092" s="132">
        <v>390</v>
      </c>
      <c r="B3092" s="133" t="s">
        <v>2141</v>
      </c>
      <c r="C3092" s="134" t="s">
        <v>2136</v>
      </c>
      <c r="D3092" s="135" t="s">
        <v>1509</v>
      </c>
      <c r="E3092" s="136">
        <v>13.2</v>
      </c>
      <c r="F3092" s="1202"/>
      <c r="G3092" s="136">
        <f>ROUND(E3092*F3092,2)</f>
        <v>0</v>
      </c>
      <c r="H3092" s="138"/>
      <c r="I3092" s="138"/>
      <c r="J3092" s="138"/>
      <c r="K3092" s="138"/>
      <c r="L3092" s="138"/>
    </row>
    <row r="3093" spans="1:12" outlineLevel="1" x14ac:dyDescent="0.2">
      <c r="A3093" s="132"/>
      <c r="B3093" s="133"/>
      <c r="C3093" s="139" t="s">
        <v>2065</v>
      </c>
      <c r="D3093" s="140"/>
      <c r="E3093" s="141">
        <v>13.2</v>
      </c>
      <c r="F3093" s="136"/>
      <c r="G3093" s="136"/>
      <c r="H3093" s="138"/>
      <c r="I3093" s="138"/>
      <c r="J3093" s="138"/>
      <c r="K3093" s="138"/>
      <c r="L3093" s="138"/>
    </row>
    <row r="3094" spans="1:12" ht="22.5" outlineLevel="1" x14ac:dyDescent="0.2">
      <c r="A3094" s="132">
        <v>391</v>
      </c>
      <c r="B3094" s="133" t="s">
        <v>2142</v>
      </c>
      <c r="C3094" s="134" t="s">
        <v>2143</v>
      </c>
      <c r="D3094" s="135" t="s">
        <v>1509</v>
      </c>
      <c r="E3094" s="136">
        <v>6.1</v>
      </c>
      <c r="F3094" s="1202"/>
      <c r="G3094" s="136">
        <f>ROUND(E3094*F3094,2)</f>
        <v>0</v>
      </c>
      <c r="H3094" s="138"/>
      <c r="I3094" s="138"/>
      <c r="J3094" s="138"/>
      <c r="K3094" s="138"/>
      <c r="L3094" s="138"/>
    </row>
    <row r="3095" spans="1:12" outlineLevel="1" x14ac:dyDescent="0.2">
      <c r="A3095" s="132"/>
      <c r="B3095" s="133"/>
      <c r="C3095" s="139" t="s">
        <v>2144</v>
      </c>
      <c r="D3095" s="140"/>
      <c r="E3095" s="141">
        <v>6.1</v>
      </c>
      <c r="F3095" s="136"/>
      <c r="G3095" s="136"/>
      <c r="H3095" s="138"/>
      <c r="I3095" s="138"/>
      <c r="J3095" s="138"/>
      <c r="K3095" s="138"/>
      <c r="L3095" s="138"/>
    </row>
    <row r="3096" spans="1:12" ht="22.5" outlineLevel="1" x14ac:dyDescent="0.2">
      <c r="A3096" s="132">
        <v>392</v>
      </c>
      <c r="B3096" s="133" t="s">
        <v>2145</v>
      </c>
      <c r="C3096" s="134" t="s">
        <v>2146</v>
      </c>
      <c r="D3096" s="135" t="s">
        <v>1509</v>
      </c>
      <c r="E3096" s="136">
        <v>4.88</v>
      </c>
      <c r="F3096" s="1202"/>
      <c r="G3096" s="136">
        <f>ROUND(E3096*F3096,2)</f>
        <v>0</v>
      </c>
      <c r="H3096" s="138"/>
      <c r="I3096" s="138"/>
      <c r="J3096" s="138"/>
      <c r="K3096" s="138"/>
      <c r="L3096" s="138"/>
    </row>
    <row r="3097" spans="1:12" outlineLevel="1" x14ac:dyDescent="0.2">
      <c r="A3097" s="132"/>
      <c r="B3097" s="133"/>
      <c r="C3097" s="139" t="s">
        <v>2147</v>
      </c>
      <c r="D3097" s="140"/>
      <c r="E3097" s="141">
        <v>4.88</v>
      </c>
      <c r="F3097" s="136"/>
      <c r="G3097" s="136"/>
      <c r="H3097" s="138"/>
      <c r="I3097" s="138"/>
      <c r="J3097" s="138"/>
      <c r="K3097" s="138"/>
      <c r="L3097" s="138"/>
    </row>
    <row r="3098" spans="1:12" ht="22.5" outlineLevel="1" x14ac:dyDescent="0.2">
      <c r="A3098" s="132">
        <v>393</v>
      </c>
      <c r="B3098" s="133" t="s">
        <v>2148</v>
      </c>
      <c r="C3098" s="134" t="s">
        <v>2143</v>
      </c>
      <c r="D3098" s="135" t="s">
        <v>1509</v>
      </c>
      <c r="E3098" s="136">
        <v>2.5</v>
      </c>
      <c r="F3098" s="1202"/>
      <c r="G3098" s="136">
        <f>ROUND(E3098*F3098,2)</f>
        <v>0</v>
      </c>
      <c r="H3098" s="138"/>
      <c r="I3098" s="138"/>
      <c r="J3098" s="138"/>
      <c r="K3098" s="138"/>
      <c r="L3098" s="138"/>
    </row>
    <row r="3099" spans="1:12" outlineLevel="1" x14ac:dyDescent="0.2">
      <c r="A3099" s="132"/>
      <c r="B3099" s="133"/>
      <c r="C3099" s="139" t="s">
        <v>2070</v>
      </c>
      <c r="D3099" s="140"/>
      <c r="E3099" s="141">
        <v>2.5</v>
      </c>
      <c r="F3099" s="136"/>
      <c r="G3099" s="136"/>
      <c r="H3099" s="138"/>
      <c r="I3099" s="138"/>
      <c r="J3099" s="138"/>
      <c r="K3099" s="138"/>
      <c r="L3099" s="138"/>
    </row>
    <row r="3100" spans="1:12" ht="22.5" outlineLevel="1" x14ac:dyDescent="0.2">
      <c r="A3100" s="132">
        <v>394</v>
      </c>
      <c r="B3100" s="133" t="s">
        <v>2149</v>
      </c>
      <c r="C3100" s="134" t="s">
        <v>2143</v>
      </c>
      <c r="D3100" s="135" t="s">
        <v>1509</v>
      </c>
      <c r="E3100" s="136">
        <v>7.5600000000000005</v>
      </c>
      <c r="F3100" s="1202"/>
      <c r="G3100" s="136">
        <f>ROUND(E3100*F3100,2)</f>
        <v>0</v>
      </c>
      <c r="H3100" s="138"/>
      <c r="I3100" s="138"/>
      <c r="J3100" s="138"/>
      <c r="K3100" s="138"/>
      <c r="L3100" s="138"/>
    </row>
    <row r="3101" spans="1:12" outlineLevel="1" x14ac:dyDescent="0.2">
      <c r="A3101" s="132"/>
      <c r="B3101" s="133"/>
      <c r="C3101" s="139" t="s">
        <v>2150</v>
      </c>
      <c r="D3101" s="140"/>
      <c r="E3101" s="141">
        <v>7.56</v>
      </c>
      <c r="F3101" s="136"/>
      <c r="G3101" s="136"/>
      <c r="H3101" s="138"/>
      <c r="I3101" s="138"/>
      <c r="J3101" s="138"/>
      <c r="K3101" s="138"/>
      <c r="L3101" s="138"/>
    </row>
    <row r="3102" spans="1:12" ht="22.5" outlineLevel="1" x14ac:dyDescent="0.2">
      <c r="A3102" s="132">
        <v>395</v>
      </c>
      <c r="B3102" s="133" t="s">
        <v>2151</v>
      </c>
      <c r="C3102" s="134" t="s">
        <v>2152</v>
      </c>
      <c r="D3102" s="135" t="s">
        <v>1509</v>
      </c>
      <c r="E3102" s="136">
        <v>2.52</v>
      </c>
      <c r="F3102" s="1202"/>
      <c r="G3102" s="136">
        <f>ROUND(E3102*F3102,2)</f>
        <v>0</v>
      </c>
      <c r="H3102" s="138"/>
      <c r="I3102" s="138"/>
      <c r="J3102" s="138"/>
      <c r="K3102" s="138"/>
      <c r="L3102" s="138"/>
    </row>
    <row r="3103" spans="1:12" outlineLevel="1" x14ac:dyDescent="0.2">
      <c r="A3103" s="132"/>
      <c r="B3103" s="133"/>
      <c r="C3103" s="139" t="s">
        <v>2153</v>
      </c>
      <c r="D3103" s="140"/>
      <c r="E3103" s="141">
        <v>2.52</v>
      </c>
      <c r="F3103" s="136"/>
      <c r="G3103" s="136"/>
      <c r="H3103" s="138"/>
      <c r="I3103" s="138"/>
      <c r="J3103" s="138"/>
      <c r="K3103" s="138"/>
      <c r="L3103" s="138"/>
    </row>
    <row r="3104" spans="1:12" ht="22.5" outlineLevel="1" x14ac:dyDescent="0.2">
      <c r="A3104" s="132">
        <v>396</v>
      </c>
      <c r="B3104" s="133" t="s">
        <v>2154</v>
      </c>
      <c r="C3104" s="134" t="s">
        <v>2146</v>
      </c>
      <c r="D3104" s="135" t="s">
        <v>1509</v>
      </c>
      <c r="E3104" s="136">
        <v>10.08</v>
      </c>
      <c r="F3104" s="1202"/>
      <c r="G3104" s="136">
        <f>ROUND(E3104*F3104,2)</f>
        <v>0</v>
      </c>
      <c r="H3104" s="138"/>
      <c r="I3104" s="138"/>
      <c r="J3104" s="138"/>
      <c r="K3104" s="138"/>
      <c r="L3104" s="138"/>
    </row>
    <row r="3105" spans="1:12" outlineLevel="1" x14ac:dyDescent="0.2">
      <c r="A3105" s="132"/>
      <c r="B3105" s="133"/>
      <c r="C3105" s="139" t="s">
        <v>2155</v>
      </c>
      <c r="D3105" s="140"/>
      <c r="E3105" s="141">
        <v>10.08</v>
      </c>
      <c r="F3105" s="136"/>
      <c r="G3105" s="136"/>
      <c r="H3105" s="138"/>
      <c r="I3105" s="138"/>
      <c r="J3105" s="138"/>
      <c r="K3105" s="138"/>
      <c r="L3105" s="138"/>
    </row>
    <row r="3106" spans="1:12" ht="22.5" outlineLevel="1" x14ac:dyDescent="0.2">
      <c r="A3106" s="132">
        <v>397</v>
      </c>
      <c r="B3106" s="133" t="s">
        <v>2156</v>
      </c>
      <c r="C3106" s="134" t="s">
        <v>2157</v>
      </c>
      <c r="D3106" s="135" t="s">
        <v>1509</v>
      </c>
      <c r="E3106" s="136">
        <v>1.26</v>
      </c>
      <c r="F3106" s="1202"/>
      <c r="G3106" s="136">
        <f>ROUND(E3106*F3106,2)</f>
        <v>0</v>
      </c>
      <c r="H3106" s="138"/>
      <c r="I3106" s="138"/>
      <c r="J3106" s="138"/>
      <c r="K3106" s="138"/>
      <c r="L3106" s="138"/>
    </row>
    <row r="3107" spans="1:12" ht="22.5" outlineLevel="1" x14ac:dyDescent="0.2">
      <c r="A3107" s="132">
        <v>398</v>
      </c>
      <c r="B3107" s="133" t="s">
        <v>2158</v>
      </c>
      <c r="C3107" s="134" t="s">
        <v>2159</v>
      </c>
      <c r="D3107" s="135" t="s">
        <v>1509</v>
      </c>
      <c r="E3107" s="136">
        <v>1.26</v>
      </c>
      <c r="F3107" s="1202"/>
      <c r="G3107" s="136">
        <f>ROUND(E3107*F3107,2)</f>
        <v>0</v>
      </c>
      <c r="H3107" s="138"/>
      <c r="I3107" s="138"/>
      <c r="J3107" s="138"/>
      <c r="K3107" s="138"/>
      <c r="L3107" s="138"/>
    </row>
    <row r="3108" spans="1:12" ht="22.5" outlineLevel="1" x14ac:dyDescent="0.2">
      <c r="A3108" s="132">
        <v>399</v>
      </c>
      <c r="B3108" s="133" t="s">
        <v>2160</v>
      </c>
      <c r="C3108" s="134" t="s">
        <v>2140</v>
      </c>
      <c r="D3108" s="135" t="s">
        <v>1509</v>
      </c>
      <c r="E3108" s="136">
        <v>5.44</v>
      </c>
      <c r="F3108" s="1202"/>
      <c r="G3108" s="136">
        <f>ROUND(E3108*F3108,2)</f>
        <v>0</v>
      </c>
      <c r="H3108" s="138"/>
      <c r="I3108" s="138"/>
      <c r="J3108" s="138"/>
      <c r="K3108" s="138"/>
      <c r="L3108" s="138"/>
    </row>
    <row r="3109" spans="1:12" outlineLevel="1" x14ac:dyDescent="0.2">
      <c r="A3109" s="132"/>
      <c r="B3109" s="133"/>
      <c r="C3109" s="139" t="s">
        <v>2161</v>
      </c>
      <c r="D3109" s="140"/>
      <c r="E3109" s="141">
        <v>5.44</v>
      </c>
      <c r="F3109" s="136"/>
      <c r="G3109" s="136"/>
      <c r="H3109" s="138"/>
      <c r="I3109" s="138"/>
      <c r="J3109" s="138"/>
      <c r="K3109" s="138"/>
      <c r="L3109" s="138"/>
    </row>
    <row r="3110" spans="1:12" ht="22.5" outlineLevel="1" x14ac:dyDescent="0.2">
      <c r="A3110" s="132">
        <v>400</v>
      </c>
      <c r="B3110" s="133" t="s">
        <v>2162</v>
      </c>
      <c r="C3110" s="134" t="s">
        <v>2152</v>
      </c>
      <c r="D3110" s="135" t="s">
        <v>1509</v>
      </c>
      <c r="E3110" s="136">
        <v>4.08</v>
      </c>
      <c r="F3110" s="1202"/>
      <c r="G3110" s="136">
        <f>ROUND(E3110*F3110,2)</f>
        <v>0</v>
      </c>
      <c r="H3110" s="138"/>
      <c r="I3110" s="138"/>
      <c r="J3110" s="138"/>
      <c r="K3110" s="138"/>
      <c r="L3110" s="138"/>
    </row>
    <row r="3111" spans="1:12" outlineLevel="1" x14ac:dyDescent="0.2">
      <c r="A3111" s="132"/>
      <c r="B3111" s="133"/>
      <c r="C3111" s="139" t="s">
        <v>2163</v>
      </c>
      <c r="D3111" s="140"/>
      <c r="E3111" s="141">
        <v>4.08</v>
      </c>
      <c r="F3111" s="136"/>
      <c r="G3111" s="136"/>
      <c r="H3111" s="138"/>
      <c r="I3111" s="138"/>
      <c r="J3111" s="138"/>
      <c r="K3111" s="138"/>
      <c r="L3111" s="138"/>
    </row>
    <row r="3112" spans="1:12" ht="22.5" outlineLevel="1" x14ac:dyDescent="0.2">
      <c r="A3112" s="132">
        <v>401</v>
      </c>
      <c r="B3112" s="133" t="s">
        <v>2164</v>
      </c>
      <c r="C3112" s="134" t="s">
        <v>2143</v>
      </c>
      <c r="D3112" s="135" t="s">
        <v>1509</v>
      </c>
      <c r="E3112" s="136">
        <v>5.6</v>
      </c>
      <c r="F3112" s="1202"/>
      <c r="G3112" s="136">
        <f>ROUND(E3112*F3112,2)</f>
        <v>0</v>
      </c>
      <c r="H3112" s="138"/>
      <c r="I3112" s="138"/>
      <c r="J3112" s="138"/>
      <c r="K3112" s="138"/>
      <c r="L3112" s="138"/>
    </row>
    <row r="3113" spans="1:12" outlineLevel="1" x14ac:dyDescent="0.2">
      <c r="A3113" s="132"/>
      <c r="B3113" s="133"/>
      <c r="C3113" s="139" t="s">
        <v>2078</v>
      </c>
      <c r="D3113" s="140"/>
      <c r="E3113" s="141">
        <v>5.6</v>
      </c>
      <c r="F3113" s="136"/>
      <c r="G3113" s="136"/>
      <c r="H3113" s="138"/>
      <c r="I3113" s="138"/>
      <c r="J3113" s="138"/>
      <c r="K3113" s="138"/>
      <c r="L3113" s="138"/>
    </row>
    <row r="3114" spans="1:12" ht="22.5" outlineLevel="1" x14ac:dyDescent="0.2">
      <c r="A3114" s="132">
        <v>402</v>
      </c>
      <c r="B3114" s="133" t="s">
        <v>2165</v>
      </c>
      <c r="C3114" s="134" t="s">
        <v>2140</v>
      </c>
      <c r="D3114" s="135" t="s">
        <v>1509</v>
      </c>
      <c r="E3114" s="136">
        <v>7</v>
      </c>
      <c r="F3114" s="1202"/>
      <c r="G3114" s="136">
        <f>ROUND(E3114*F3114,2)</f>
        <v>0</v>
      </c>
      <c r="H3114" s="138"/>
      <c r="I3114" s="138"/>
      <c r="J3114" s="138"/>
      <c r="K3114" s="138"/>
      <c r="L3114" s="138"/>
    </row>
    <row r="3115" spans="1:12" outlineLevel="1" x14ac:dyDescent="0.2">
      <c r="A3115" s="132"/>
      <c r="B3115" s="133"/>
      <c r="C3115" s="139" t="s">
        <v>2166</v>
      </c>
      <c r="D3115" s="140"/>
      <c r="E3115" s="141">
        <v>7</v>
      </c>
      <c r="F3115" s="136"/>
      <c r="G3115" s="136"/>
      <c r="H3115" s="138"/>
      <c r="I3115" s="138"/>
      <c r="J3115" s="138"/>
      <c r="K3115" s="138"/>
      <c r="L3115" s="138"/>
    </row>
    <row r="3116" spans="1:12" ht="22.5" outlineLevel="1" x14ac:dyDescent="0.2">
      <c r="A3116" s="132">
        <v>403</v>
      </c>
      <c r="B3116" s="133" t="s">
        <v>2167</v>
      </c>
      <c r="C3116" s="134" t="s">
        <v>2146</v>
      </c>
      <c r="D3116" s="135" t="s">
        <v>1509</v>
      </c>
      <c r="E3116" s="136">
        <v>7</v>
      </c>
      <c r="F3116" s="1202"/>
      <c r="G3116" s="136">
        <f>ROUND(E3116*F3116,2)</f>
        <v>0</v>
      </c>
      <c r="H3116" s="138"/>
      <c r="I3116" s="138"/>
      <c r="J3116" s="138"/>
      <c r="K3116" s="138"/>
      <c r="L3116" s="138"/>
    </row>
    <row r="3117" spans="1:12" outlineLevel="1" x14ac:dyDescent="0.2">
      <c r="A3117" s="132"/>
      <c r="B3117" s="133"/>
      <c r="C3117" s="139" t="s">
        <v>2166</v>
      </c>
      <c r="D3117" s="140"/>
      <c r="E3117" s="141">
        <v>7</v>
      </c>
      <c r="F3117" s="136"/>
      <c r="G3117" s="136"/>
      <c r="H3117" s="138"/>
      <c r="I3117" s="138"/>
      <c r="J3117" s="138"/>
      <c r="K3117" s="138"/>
      <c r="L3117" s="138"/>
    </row>
    <row r="3118" spans="1:12" ht="22.5" outlineLevel="1" x14ac:dyDescent="0.2">
      <c r="A3118" s="132">
        <v>404</v>
      </c>
      <c r="B3118" s="133" t="s">
        <v>2168</v>
      </c>
      <c r="C3118" s="134" t="s">
        <v>2136</v>
      </c>
      <c r="D3118" s="135" t="s">
        <v>1509</v>
      </c>
      <c r="E3118" s="136">
        <v>36</v>
      </c>
      <c r="F3118" s="1202"/>
      <c r="G3118" s="136">
        <f>ROUND(E3118*F3118,2)</f>
        <v>0</v>
      </c>
      <c r="H3118" s="138"/>
      <c r="I3118" s="138"/>
      <c r="J3118" s="138"/>
      <c r="K3118" s="138"/>
      <c r="L3118" s="138"/>
    </row>
    <row r="3119" spans="1:12" outlineLevel="1" x14ac:dyDescent="0.2">
      <c r="A3119" s="132"/>
      <c r="B3119" s="133"/>
      <c r="C3119" s="139" t="s">
        <v>2080</v>
      </c>
      <c r="D3119" s="140"/>
      <c r="E3119" s="141">
        <v>36</v>
      </c>
      <c r="F3119" s="136"/>
      <c r="G3119" s="136"/>
      <c r="H3119" s="138"/>
      <c r="I3119" s="138"/>
      <c r="J3119" s="138"/>
      <c r="K3119" s="138"/>
      <c r="L3119" s="138"/>
    </row>
    <row r="3120" spans="1:12" ht="22.5" outlineLevel="1" x14ac:dyDescent="0.2">
      <c r="A3120" s="132">
        <v>405</v>
      </c>
      <c r="B3120" s="133" t="s">
        <v>2169</v>
      </c>
      <c r="C3120" s="134" t="s">
        <v>2140</v>
      </c>
      <c r="D3120" s="135" t="s">
        <v>1509</v>
      </c>
      <c r="E3120" s="136">
        <v>3.6</v>
      </c>
      <c r="F3120" s="1202"/>
      <c r="G3120" s="136">
        <f>ROUND(E3120*F3120,2)</f>
        <v>0</v>
      </c>
      <c r="H3120" s="138"/>
      <c r="I3120" s="138"/>
      <c r="J3120" s="138"/>
      <c r="K3120" s="138"/>
      <c r="L3120" s="138"/>
    </row>
    <row r="3121" spans="1:12" outlineLevel="1" x14ac:dyDescent="0.2">
      <c r="A3121" s="132"/>
      <c r="B3121" s="133"/>
      <c r="C3121" s="139" t="s">
        <v>2170</v>
      </c>
      <c r="D3121" s="140"/>
      <c r="E3121" s="141">
        <v>3.6</v>
      </c>
      <c r="F3121" s="136"/>
      <c r="G3121" s="136"/>
      <c r="H3121" s="138"/>
      <c r="I3121" s="138"/>
      <c r="J3121" s="138"/>
      <c r="K3121" s="138"/>
      <c r="L3121" s="138"/>
    </row>
    <row r="3122" spans="1:12" ht="22.5" outlineLevel="1" x14ac:dyDescent="0.2">
      <c r="A3122" s="132">
        <v>406</v>
      </c>
      <c r="B3122" s="133" t="s">
        <v>2171</v>
      </c>
      <c r="C3122" s="134" t="s">
        <v>2140</v>
      </c>
      <c r="D3122" s="135" t="s">
        <v>1509</v>
      </c>
      <c r="E3122" s="136">
        <v>3.67</v>
      </c>
      <c r="F3122" s="1202"/>
      <c r="G3122" s="136">
        <f>ROUND(E3122*F3122,2)</f>
        <v>0</v>
      </c>
      <c r="H3122" s="138"/>
      <c r="I3122" s="138"/>
      <c r="J3122" s="138"/>
      <c r="K3122" s="138"/>
      <c r="L3122" s="138"/>
    </row>
    <row r="3123" spans="1:12" outlineLevel="1" x14ac:dyDescent="0.2">
      <c r="A3123" s="132"/>
      <c r="B3123" s="133"/>
      <c r="C3123" s="139" t="s">
        <v>2172</v>
      </c>
      <c r="D3123" s="140"/>
      <c r="E3123" s="141">
        <v>3.67</v>
      </c>
      <c r="F3123" s="136"/>
      <c r="G3123" s="136"/>
      <c r="H3123" s="138"/>
      <c r="I3123" s="138"/>
      <c r="J3123" s="138"/>
      <c r="K3123" s="138"/>
      <c r="L3123" s="138"/>
    </row>
    <row r="3124" spans="1:12" ht="22.5" outlineLevel="1" x14ac:dyDescent="0.2">
      <c r="A3124" s="132">
        <v>407</v>
      </c>
      <c r="B3124" s="133" t="s">
        <v>2173</v>
      </c>
      <c r="C3124" s="134" t="s">
        <v>2136</v>
      </c>
      <c r="D3124" s="135" t="s">
        <v>1509</v>
      </c>
      <c r="E3124" s="136">
        <v>1.85</v>
      </c>
      <c r="F3124" s="1202"/>
      <c r="G3124" s="136">
        <f>ROUND(E3124*F3124,2)</f>
        <v>0</v>
      </c>
      <c r="H3124" s="138"/>
      <c r="I3124" s="138"/>
      <c r="J3124" s="138"/>
      <c r="K3124" s="138"/>
      <c r="L3124" s="138"/>
    </row>
    <row r="3125" spans="1:12" ht="22.5" outlineLevel="1" x14ac:dyDescent="0.2">
      <c r="A3125" s="132">
        <v>408</v>
      </c>
      <c r="B3125" s="133" t="s">
        <v>2174</v>
      </c>
      <c r="C3125" s="134" t="s">
        <v>2140</v>
      </c>
      <c r="D3125" s="135" t="s">
        <v>1509</v>
      </c>
      <c r="E3125" s="136">
        <v>3.7</v>
      </c>
      <c r="F3125" s="1202"/>
      <c r="G3125" s="136">
        <f>ROUND(E3125*F3125,2)</f>
        <v>0</v>
      </c>
      <c r="H3125" s="138"/>
      <c r="I3125" s="138"/>
      <c r="J3125" s="138"/>
      <c r="K3125" s="138"/>
      <c r="L3125" s="138"/>
    </row>
    <row r="3126" spans="1:12" outlineLevel="1" x14ac:dyDescent="0.2">
      <c r="A3126" s="132"/>
      <c r="B3126" s="133"/>
      <c r="C3126" s="139" t="s">
        <v>2175</v>
      </c>
      <c r="D3126" s="140"/>
      <c r="E3126" s="141">
        <v>3.7</v>
      </c>
      <c r="F3126" s="136"/>
      <c r="G3126" s="136"/>
      <c r="H3126" s="138"/>
      <c r="I3126" s="138"/>
      <c r="J3126" s="138"/>
      <c r="K3126" s="138"/>
      <c r="L3126" s="138"/>
    </row>
    <row r="3127" spans="1:12" ht="22.5" outlineLevel="1" x14ac:dyDescent="0.2">
      <c r="A3127" s="132">
        <v>409</v>
      </c>
      <c r="B3127" s="133" t="s">
        <v>2176</v>
      </c>
      <c r="C3127" s="134" t="s">
        <v>2136</v>
      </c>
      <c r="D3127" s="135" t="s">
        <v>1509</v>
      </c>
      <c r="E3127" s="136">
        <v>32</v>
      </c>
      <c r="F3127" s="1202"/>
      <c r="G3127" s="136">
        <f>ROUND(E3127*F3127,2)</f>
        <v>0</v>
      </c>
      <c r="H3127" s="138"/>
      <c r="I3127" s="138"/>
      <c r="J3127" s="138"/>
      <c r="K3127" s="138"/>
      <c r="L3127" s="138"/>
    </row>
    <row r="3128" spans="1:12" outlineLevel="1" x14ac:dyDescent="0.2">
      <c r="A3128" s="132"/>
      <c r="B3128" s="133"/>
      <c r="C3128" s="139" t="s">
        <v>2177</v>
      </c>
      <c r="D3128" s="140"/>
      <c r="E3128" s="141">
        <v>32</v>
      </c>
      <c r="F3128" s="136"/>
      <c r="G3128" s="136"/>
      <c r="H3128" s="138"/>
      <c r="I3128" s="138"/>
      <c r="J3128" s="138"/>
      <c r="K3128" s="138"/>
      <c r="L3128" s="138"/>
    </row>
    <row r="3129" spans="1:12" ht="22.5" outlineLevel="1" x14ac:dyDescent="0.2">
      <c r="A3129" s="132">
        <v>410</v>
      </c>
      <c r="B3129" s="133" t="s">
        <v>2178</v>
      </c>
      <c r="C3129" s="134" t="s">
        <v>2179</v>
      </c>
      <c r="D3129" s="135" t="s">
        <v>1509</v>
      </c>
      <c r="E3129" s="136">
        <v>8</v>
      </c>
      <c r="F3129" s="1202"/>
      <c r="G3129" s="136">
        <f>ROUND(E3129*F3129,2)</f>
        <v>0</v>
      </c>
      <c r="H3129" s="138"/>
      <c r="I3129" s="138"/>
      <c r="J3129" s="138"/>
      <c r="K3129" s="138"/>
      <c r="L3129" s="138"/>
    </row>
    <row r="3130" spans="1:12" outlineLevel="1" x14ac:dyDescent="0.2">
      <c r="A3130" s="132"/>
      <c r="B3130" s="133"/>
      <c r="C3130" s="139" t="s">
        <v>2180</v>
      </c>
      <c r="D3130" s="140"/>
      <c r="E3130" s="141">
        <v>8</v>
      </c>
      <c r="F3130" s="136"/>
      <c r="G3130" s="136"/>
      <c r="H3130" s="138"/>
      <c r="I3130" s="138"/>
      <c r="J3130" s="138"/>
      <c r="K3130" s="138"/>
      <c r="L3130" s="138"/>
    </row>
    <row r="3131" spans="1:12" ht="22.5" outlineLevel="1" x14ac:dyDescent="0.2">
      <c r="A3131" s="132">
        <v>411</v>
      </c>
      <c r="B3131" s="133" t="s">
        <v>2181</v>
      </c>
      <c r="C3131" s="134" t="s">
        <v>2138</v>
      </c>
      <c r="D3131" s="135" t="s">
        <v>1509</v>
      </c>
      <c r="E3131" s="136">
        <v>2.2000000000000002</v>
      </c>
      <c r="F3131" s="1202"/>
      <c r="G3131" s="136">
        <f>ROUND(E3131*F3131,2)</f>
        <v>0</v>
      </c>
      <c r="H3131" s="138"/>
      <c r="I3131" s="138"/>
      <c r="J3131" s="138"/>
      <c r="K3131" s="138"/>
      <c r="L3131" s="138"/>
    </row>
    <row r="3132" spans="1:12" ht="22.5" outlineLevel="1" x14ac:dyDescent="0.2">
      <c r="A3132" s="132">
        <v>412</v>
      </c>
      <c r="B3132" s="133" t="s">
        <v>2182</v>
      </c>
      <c r="C3132" s="134" t="s">
        <v>2138</v>
      </c>
      <c r="D3132" s="135" t="s">
        <v>1509</v>
      </c>
      <c r="E3132" s="136">
        <v>4.7</v>
      </c>
      <c r="F3132" s="1202"/>
      <c r="G3132" s="136">
        <f>ROUND(E3132*F3132,2)</f>
        <v>0</v>
      </c>
      <c r="H3132" s="138"/>
      <c r="I3132" s="138"/>
      <c r="J3132" s="138"/>
      <c r="K3132" s="138"/>
      <c r="L3132" s="138"/>
    </row>
    <row r="3133" spans="1:12" outlineLevel="1" x14ac:dyDescent="0.2">
      <c r="A3133" s="132"/>
      <c r="B3133" s="133"/>
      <c r="C3133" s="139" t="s">
        <v>2183</v>
      </c>
      <c r="D3133" s="140"/>
      <c r="E3133" s="141">
        <v>4.7</v>
      </c>
      <c r="F3133" s="136"/>
      <c r="G3133" s="136"/>
      <c r="H3133" s="138"/>
      <c r="I3133" s="138"/>
      <c r="J3133" s="138"/>
      <c r="K3133" s="138"/>
      <c r="L3133" s="138"/>
    </row>
    <row r="3134" spans="1:12" ht="22.5" outlineLevel="1" x14ac:dyDescent="0.2">
      <c r="A3134" s="132">
        <v>413</v>
      </c>
      <c r="B3134" s="133" t="s">
        <v>2184</v>
      </c>
      <c r="C3134" s="134" t="s">
        <v>2136</v>
      </c>
      <c r="D3134" s="135" t="s">
        <v>1509</v>
      </c>
      <c r="E3134" s="136">
        <v>10</v>
      </c>
      <c r="F3134" s="1202"/>
      <c r="G3134" s="136">
        <f>ROUND(E3134*F3134,2)</f>
        <v>0</v>
      </c>
      <c r="H3134" s="138"/>
      <c r="I3134" s="138"/>
      <c r="J3134" s="138"/>
      <c r="K3134" s="138"/>
      <c r="L3134" s="138"/>
    </row>
    <row r="3135" spans="1:12" outlineLevel="1" x14ac:dyDescent="0.2">
      <c r="A3135" s="132"/>
      <c r="B3135" s="133"/>
      <c r="C3135" s="139" t="s">
        <v>2085</v>
      </c>
      <c r="D3135" s="140"/>
      <c r="E3135" s="141">
        <v>10</v>
      </c>
      <c r="F3135" s="136"/>
      <c r="G3135" s="136"/>
      <c r="H3135" s="138"/>
      <c r="I3135" s="138"/>
      <c r="J3135" s="138"/>
      <c r="K3135" s="138"/>
      <c r="L3135" s="138"/>
    </row>
    <row r="3136" spans="1:12" ht="22.5" outlineLevel="1" x14ac:dyDescent="0.2">
      <c r="A3136" s="132">
        <v>414</v>
      </c>
      <c r="B3136" s="133" t="s">
        <v>2185</v>
      </c>
      <c r="C3136" s="134" t="s">
        <v>2136</v>
      </c>
      <c r="D3136" s="135" t="s">
        <v>1509</v>
      </c>
      <c r="E3136" s="136">
        <v>10.8</v>
      </c>
      <c r="F3136" s="1202"/>
      <c r="G3136" s="136">
        <f>ROUND(E3136*F3136,2)</f>
        <v>0</v>
      </c>
      <c r="H3136" s="138"/>
      <c r="I3136" s="138"/>
      <c r="J3136" s="138"/>
      <c r="K3136" s="138"/>
      <c r="L3136" s="138"/>
    </row>
    <row r="3137" spans="1:12" outlineLevel="1" x14ac:dyDescent="0.2">
      <c r="A3137" s="132"/>
      <c r="B3137" s="133"/>
      <c r="C3137" s="139" t="s">
        <v>2087</v>
      </c>
      <c r="D3137" s="140"/>
      <c r="E3137" s="141">
        <v>10.8</v>
      </c>
      <c r="F3137" s="136"/>
      <c r="G3137" s="136"/>
      <c r="H3137" s="138"/>
      <c r="I3137" s="138"/>
      <c r="J3137" s="138"/>
      <c r="K3137" s="138"/>
      <c r="L3137" s="138"/>
    </row>
    <row r="3138" spans="1:12" ht="22.5" outlineLevel="1" x14ac:dyDescent="0.2">
      <c r="A3138" s="132">
        <v>415</v>
      </c>
      <c r="B3138" s="133" t="s">
        <v>2186</v>
      </c>
      <c r="C3138" s="134" t="s">
        <v>2136</v>
      </c>
      <c r="D3138" s="135" t="s">
        <v>1509</v>
      </c>
      <c r="E3138" s="136">
        <v>11</v>
      </c>
      <c r="F3138" s="1202"/>
      <c r="G3138" s="136">
        <f>ROUND(E3138*F3138,2)</f>
        <v>0</v>
      </c>
      <c r="H3138" s="138"/>
      <c r="I3138" s="138"/>
      <c r="J3138" s="138"/>
      <c r="K3138" s="138"/>
      <c r="L3138" s="138"/>
    </row>
    <row r="3139" spans="1:12" outlineLevel="1" x14ac:dyDescent="0.2">
      <c r="A3139" s="132"/>
      <c r="B3139" s="133"/>
      <c r="C3139" s="139" t="s">
        <v>2187</v>
      </c>
      <c r="D3139" s="140"/>
      <c r="E3139" s="141">
        <v>11</v>
      </c>
      <c r="F3139" s="136"/>
      <c r="G3139" s="136"/>
      <c r="H3139" s="138"/>
      <c r="I3139" s="138"/>
      <c r="J3139" s="138"/>
      <c r="K3139" s="138"/>
      <c r="L3139" s="138"/>
    </row>
    <row r="3140" spans="1:12" ht="22.5" outlineLevel="1" x14ac:dyDescent="0.2">
      <c r="A3140" s="132">
        <v>416</v>
      </c>
      <c r="B3140" s="133" t="s">
        <v>2188</v>
      </c>
      <c r="C3140" s="134" t="s">
        <v>2179</v>
      </c>
      <c r="D3140" s="135" t="s">
        <v>1509</v>
      </c>
      <c r="E3140" s="136">
        <v>5.5</v>
      </c>
      <c r="F3140" s="1202"/>
      <c r="G3140" s="136">
        <f>ROUND(E3140*F3140,2)</f>
        <v>0</v>
      </c>
      <c r="H3140" s="138"/>
      <c r="I3140" s="138"/>
      <c r="J3140" s="138"/>
      <c r="K3140" s="138"/>
      <c r="L3140" s="138"/>
    </row>
    <row r="3141" spans="1:12" outlineLevel="1" x14ac:dyDescent="0.2">
      <c r="A3141" s="132"/>
      <c r="B3141" s="133"/>
      <c r="C3141" s="139" t="s">
        <v>2189</v>
      </c>
      <c r="D3141" s="140"/>
      <c r="E3141" s="141">
        <v>5.5</v>
      </c>
      <c r="F3141" s="136"/>
      <c r="G3141" s="136"/>
      <c r="H3141" s="138"/>
      <c r="I3141" s="138"/>
      <c r="J3141" s="138"/>
      <c r="K3141" s="138"/>
      <c r="L3141" s="138"/>
    </row>
    <row r="3142" spans="1:12" ht="22.5" outlineLevel="1" x14ac:dyDescent="0.2">
      <c r="A3142" s="132">
        <v>417</v>
      </c>
      <c r="B3142" s="133" t="s">
        <v>2190</v>
      </c>
      <c r="C3142" s="134" t="s">
        <v>2179</v>
      </c>
      <c r="D3142" s="135" t="s">
        <v>1509</v>
      </c>
      <c r="E3142" s="136">
        <v>28</v>
      </c>
      <c r="F3142" s="1202"/>
      <c r="G3142" s="136">
        <f>ROUND(E3142*F3142,2)</f>
        <v>0</v>
      </c>
      <c r="H3142" s="138"/>
      <c r="I3142" s="138"/>
      <c r="J3142" s="138"/>
      <c r="K3142" s="138"/>
      <c r="L3142" s="138"/>
    </row>
    <row r="3143" spans="1:12" outlineLevel="1" x14ac:dyDescent="0.2">
      <c r="A3143" s="132"/>
      <c r="B3143" s="133"/>
      <c r="C3143" s="139" t="s">
        <v>2091</v>
      </c>
      <c r="D3143" s="140"/>
      <c r="E3143" s="141">
        <v>28</v>
      </c>
      <c r="F3143" s="136"/>
      <c r="G3143" s="136"/>
      <c r="H3143" s="138"/>
      <c r="I3143" s="138"/>
      <c r="J3143" s="138"/>
      <c r="K3143" s="138"/>
      <c r="L3143" s="138"/>
    </row>
    <row r="3144" spans="1:12" ht="22.5" outlineLevel="1" x14ac:dyDescent="0.2">
      <c r="A3144" s="132">
        <v>418</v>
      </c>
      <c r="B3144" s="133" t="s">
        <v>2191</v>
      </c>
      <c r="C3144" s="134" t="s">
        <v>2136</v>
      </c>
      <c r="D3144" s="135" t="s">
        <v>1509</v>
      </c>
      <c r="E3144" s="136">
        <v>6.2</v>
      </c>
      <c r="F3144" s="1202"/>
      <c r="G3144" s="136">
        <f>ROUND(E3144*F3144,2)</f>
        <v>0</v>
      </c>
      <c r="H3144" s="138"/>
      <c r="I3144" s="138"/>
      <c r="J3144" s="138"/>
      <c r="K3144" s="138"/>
      <c r="L3144" s="138"/>
    </row>
    <row r="3145" spans="1:12" outlineLevel="1" x14ac:dyDescent="0.2">
      <c r="A3145" s="132"/>
      <c r="B3145" s="133"/>
      <c r="C3145" s="139" t="s">
        <v>2093</v>
      </c>
      <c r="D3145" s="140"/>
      <c r="E3145" s="141">
        <v>6.2</v>
      </c>
      <c r="F3145" s="136"/>
      <c r="G3145" s="136"/>
      <c r="H3145" s="138"/>
      <c r="I3145" s="138"/>
      <c r="J3145" s="138"/>
      <c r="K3145" s="138"/>
      <c r="L3145" s="138"/>
    </row>
    <row r="3146" spans="1:12" ht="22.5" outlineLevel="1" x14ac:dyDescent="0.2">
      <c r="A3146" s="132">
        <v>419</v>
      </c>
      <c r="B3146" s="133" t="s">
        <v>2192</v>
      </c>
      <c r="C3146" s="134" t="s">
        <v>2136</v>
      </c>
      <c r="D3146" s="135" t="s">
        <v>1509</v>
      </c>
      <c r="E3146" s="136">
        <v>42</v>
      </c>
      <c r="F3146" s="1202"/>
      <c r="G3146" s="136">
        <f>ROUND(E3146*F3146,2)</f>
        <v>0</v>
      </c>
      <c r="H3146" s="138"/>
      <c r="I3146" s="138"/>
      <c r="J3146" s="138"/>
      <c r="K3146" s="138"/>
      <c r="L3146" s="138"/>
    </row>
    <row r="3147" spans="1:12" outlineLevel="1" x14ac:dyDescent="0.2">
      <c r="A3147" s="132"/>
      <c r="B3147" s="133"/>
      <c r="C3147" s="139" t="s">
        <v>2096</v>
      </c>
      <c r="D3147" s="140"/>
      <c r="E3147" s="141">
        <v>42</v>
      </c>
      <c r="F3147" s="136"/>
      <c r="G3147" s="136"/>
      <c r="H3147" s="138"/>
      <c r="I3147" s="138"/>
      <c r="J3147" s="138"/>
      <c r="K3147" s="138"/>
      <c r="L3147" s="138"/>
    </row>
    <row r="3148" spans="1:12" ht="22.5" outlineLevel="1" x14ac:dyDescent="0.2">
      <c r="A3148" s="132">
        <v>420</v>
      </c>
      <c r="B3148" s="133" t="s">
        <v>2193</v>
      </c>
      <c r="C3148" s="134" t="s">
        <v>2136</v>
      </c>
      <c r="D3148" s="135" t="s">
        <v>1509</v>
      </c>
      <c r="E3148" s="136">
        <v>10.8</v>
      </c>
      <c r="F3148" s="1202"/>
      <c r="G3148" s="136">
        <f>ROUND(E3148*F3148,2)</f>
        <v>0</v>
      </c>
      <c r="H3148" s="138"/>
      <c r="I3148" s="138"/>
      <c r="J3148" s="138"/>
      <c r="K3148" s="138"/>
      <c r="L3148" s="138"/>
    </row>
    <row r="3149" spans="1:12" outlineLevel="1" x14ac:dyDescent="0.2">
      <c r="A3149" s="132"/>
      <c r="B3149" s="133"/>
      <c r="C3149" s="139" t="s">
        <v>2098</v>
      </c>
      <c r="D3149" s="140"/>
      <c r="E3149" s="141">
        <v>10.8</v>
      </c>
      <c r="F3149" s="136"/>
      <c r="G3149" s="136"/>
      <c r="H3149" s="138"/>
      <c r="I3149" s="138"/>
      <c r="J3149" s="138"/>
      <c r="K3149" s="138"/>
      <c r="L3149" s="138"/>
    </row>
    <row r="3150" spans="1:12" ht="22.5" outlineLevel="1" x14ac:dyDescent="0.2">
      <c r="A3150" s="132">
        <v>421</v>
      </c>
      <c r="B3150" s="133" t="s">
        <v>2194</v>
      </c>
      <c r="C3150" s="134" t="s">
        <v>2195</v>
      </c>
      <c r="D3150" s="135" t="s">
        <v>261</v>
      </c>
      <c r="E3150" s="136">
        <v>220</v>
      </c>
      <c r="F3150" s="1202"/>
      <c r="G3150" s="136">
        <f t="shared" ref="G3150:G3392" si="1">ROUND(E3150*F3150,2)</f>
        <v>0</v>
      </c>
      <c r="H3150" s="138"/>
      <c r="I3150" s="138"/>
      <c r="J3150" s="138"/>
      <c r="K3150" s="138"/>
      <c r="L3150" s="138"/>
    </row>
    <row r="3151" spans="1:12" ht="22.5" outlineLevel="1" x14ac:dyDescent="0.2">
      <c r="A3151" s="132">
        <v>422</v>
      </c>
      <c r="B3151" s="133" t="s">
        <v>2196</v>
      </c>
      <c r="C3151" s="134" t="s">
        <v>2197</v>
      </c>
      <c r="D3151" s="135" t="s">
        <v>374</v>
      </c>
      <c r="E3151" s="136">
        <v>1</v>
      </c>
      <c r="F3151" s="1202"/>
      <c r="G3151" s="136">
        <f t="shared" si="1"/>
        <v>0</v>
      </c>
      <c r="H3151" s="138"/>
      <c r="I3151" s="138"/>
      <c r="J3151" s="138"/>
      <c r="K3151" s="138"/>
      <c r="L3151" s="138"/>
    </row>
    <row r="3152" spans="1:12" ht="22.5" outlineLevel="1" x14ac:dyDescent="0.2">
      <c r="A3152" s="132">
        <v>423</v>
      </c>
      <c r="B3152" s="133" t="s">
        <v>2198</v>
      </c>
      <c r="C3152" s="134" t="s">
        <v>2199</v>
      </c>
      <c r="D3152" s="135" t="s">
        <v>374</v>
      </c>
      <c r="E3152" s="136">
        <v>1</v>
      </c>
      <c r="F3152" s="1202"/>
      <c r="G3152" s="136">
        <f t="shared" si="1"/>
        <v>0</v>
      </c>
      <c r="H3152" s="138"/>
      <c r="I3152" s="138"/>
      <c r="J3152" s="138"/>
      <c r="K3152" s="138"/>
      <c r="L3152" s="138"/>
    </row>
    <row r="3153" spans="1:12" ht="22.5" outlineLevel="1" x14ac:dyDescent="0.2">
      <c r="A3153" s="132">
        <v>424</v>
      </c>
      <c r="B3153" s="133" t="s">
        <v>2200</v>
      </c>
      <c r="C3153" s="134" t="s">
        <v>2199</v>
      </c>
      <c r="D3153" s="135" t="s">
        <v>374</v>
      </c>
      <c r="E3153" s="136">
        <v>1</v>
      </c>
      <c r="F3153" s="1202"/>
      <c r="G3153" s="136">
        <f t="shared" si="1"/>
        <v>0</v>
      </c>
      <c r="H3153" s="138"/>
      <c r="I3153" s="138"/>
      <c r="J3153" s="138"/>
      <c r="K3153" s="138"/>
      <c r="L3153" s="138"/>
    </row>
    <row r="3154" spans="1:12" ht="22.5" outlineLevel="1" x14ac:dyDescent="0.2">
      <c r="A3154" s="132">
        <v>425</v>
      </c>
      <c r="B3154" s="133" t="s">
        <v>2201</v>
      </c>
      <c r="C3154" s="134" t="s">
        <v>2202</v>
      </c>
      <c r="D3154" s="135" t="s">
        <v>374</v>
      </c>
      <c r="E3154" s="136">
        <v>1</v>
      </c>
      <c r="F3154" s="1202"/>
      <c r="G3154" s="136">
        <f t="shared" si="1"/>
        <v>0</v>
      </c>
      <c r="H3154" s="138"/>
      <c r="I3154" s="138"/>
      <c r="J3154" s="138"/>
      <c r="K3154" s="138"/>
      <c r="L3154" s="138"/>
    </row>
    <row r="3155" spans="1:12" ht="22.5" outlineLevel="1" x14ac:dyDescent="0.2">
      <c r="A3155" s="132">
        <v>426</v>
      </c>
      <c r="B3155" s="133" t="s">
        <v>2203</v>
      </c>
      <c r="C3155" s="134" t="s">
        <v>2204</v>
      </c>
      <c r="D3155" s="135" t="s">
        <v>374</v>
      </c>
      <c r="E3155" s="136">
        <v>1</v>
      </c>
      <c r="F3155" s="1202"/>
      <c r="G3155" s="136">
        <f t="shared" si="1"/>
        <v>0</v>
      </c>
      <c r="H3155" s="138"/>
      <c r="I3155" s="138"/>
      <c r="J3155" s="138"/>
      <c r="K3155" s="138"/>
      <c r="L3155" s="138"/>
    </row>
    <row r="3156" spans="1:12" ht="22.5" outlineLevel="1" x14ac:dyDescent="0.2">
      <c r="A3156" s="132">
        <v>427</v>
      </c>
      <c r="B3156" s="133" t="s">
        <v>2205</v>
      </c>
      <c r="C3156" s="134" t="s">
        <v>2206</v>
      </c>
      <c r="D3156" s="135" t="s">
        <v>374</v>
      </c>
      <c r="E3156" s="136">
        <v>1</v>
      </c>
      <c r="F3156" s="1202"/>
      <c r="G3156" s="136">
        <f t="shared" si="1"/>
        <v>0</v>
      </c>
      <c r="H3156" s="138"/>
      <c r="I3156" s="138"/>
      <c r="J3156" s="138"/>
      <c r="K3156" s="138"/>
      <c r="L3156" s="138"/>
    </row>
    <row r="3157" spans="1:12" ht="22.5" outlineLevel="1" x14ac:dyDescent="0.2">
      <c r="A3157" s="132">
        <v>428</v>
      </c>
      <c r="B3157" s="133" t="s">
        <v>2207</v>
      </c>
      <c r="C3157" s="134" t="s">
        <v>2208</v>
      </c>
      <c r="D3157" s="135" t="s">
        <v>374</v>
      </c>
      <c r="E3157" s="136">
        <v>1</v>
      </c>
      <c r="F3157" s="1202"/>
      <c r="G3157" s="136">
        <f t="shared" si="1"/>
        <v>0</v>
      </c>
      <c r="H3157" s="138"/>
      <c r="I3157" s="138"/>
      <c r="J3157" s="138"/>
      <c r="K3157" s="138"/>
      <c r="L3157" s="138"/>
    </row>
    <row r="3158" spans="1:12" ht="22.5" outlineLevel="1" x14ac:dyDescent="0.2">
      <c r="A3158" s="132">
        <v>429</v>
      </c>
      <c r="B3158" s="133" t="s">
        <v>2209</v>
      </c>
      <c r="C3158" s="134" t="s">
        <v>2210</v>
      </c>
      <c r="D3158" s="135" t="s">
        <v>374</v>
      </c>
      <c r="E3158" s="136">
        <v>1</v>
      </c>
      <c r="F3158" s="1202"/>
      <c r="G3158" s="136">
        <f t="shared" si="1"/>
        <v>0</v>
      </c>
      <c r="H3158" s="138"/>
      <c r="I3158" s="138"/>
      <c r="J3158" s="138"/>
      <c r="K3158" s="138"/>
      <c r="L3158" s="138"/>
    </row>
    <row r="3159" spans="1:12" ht="22.5" outlineLevel="1" x14ac:dyDescent="0.2">
      <c r="A3159" s="132">
        <v>430</v>
      </c>
      <c r="B3159" s="133" t="s">
        <v>2211</v>
      </c>
      <c r="C3159" s="134" t="s">
        <v>2212</v>
      </c>
      <c r="D3159" s="135" t="s">
        <v>374</v>
      </c>
      <c r="E3159" s="136">
        <v>1</v>
      </c>
      <c r="F3159" s="1202"/>
      <c r="G3159" s="136">
        <f t="shared" si="1"/>
        <v>0</v>
      </c>
      <c r="H3159" s="138"/>
      <c r="I3159" s="138"/>
      <c r="J3159" s="138"/>
      <c r="K3159" s="138"/>
      <c r="L3159" s="138"/>
    </row>
    <row r="3160" spans="1:12" ht="22.5" outlineLevel="1" x14ac:dyDescent="0.2">
      <c r="A3160" s="132">
        <v>431</v>
      </c>
      <c r="B3160" s="133" t="s">
        <v>2213</v>
      </c>
      <c r="C3160" s="134" t="s">
        <v>2214</v>
      </c>
      <c r="D3160" s="135" t="s">
        <v>374</v>
      </c>
      <c r="E3160" s="136">
        <v>1</v>
      </c>
      <c r="F3160" s="1202"/>
      <c r="G3160" s="136">
        <f t="shared" si="1"/>
        <v>0</v>
      </c>
      <c r="H3160" s="138"/>
      <c r="I3160" s="138"/>
      <c r="J3160" s="138"/>
      <c r="K3160" s="138"/>
      <c r="L3160" s="138"/>
    </row>
    <row r="3161" spans="1:12" ht="22.5" outlineLevel="1" x14ac:dyDescent="0.2">
      <c r="A3161" s="132">
        <v>432</v>
      </c>
      <c r="B3161" s="133" t="s">
        <v>2215</v>
      </c>
      <c r="C3161" s="134" t="s">
        <v>2216</v>
      </c>
      <c r="D3161" s="135" t="s">
        <v>374</v>
      </c>
      <c r="E3161" s="136">
        <v>1</v>
      </c>
      <c r="F3161" s="1202"/>
      <c r="G3161" s="136">
        <f t="shared" si="1"/>
        <v>0</v>
      </c>
      <c r="H3161" s="138"/>
      <c r="I3161" s="138"/>
      <c r="J3161" s="138"/>
      <c r="K3161" s="138"/>
      <c r="L3161" s="138"/>
    </row>
    <row r="3162" spans="1:12" ht="22.5" outlineLevel="1" x14ac:dyDescent="0.2">
      <c r="A3162" s="132">
        <v>433</v>
      </c>
      <c r="B3162" s="133" t="s">
        <v>2217</v>
      </c>
      <c r="C3162" s="134" t="s">
        <v>2214</v>
      </c>
      <c r="D3162" s="135" t="s">
        <v>374</v>
      </c>
      <c r="E3162" s="136">
        <v>1</v>
      </c>
      <c r="F3162" s="1202"/>
      <c r="G3162" s="136">
        <f t="shared" si="1"/>
        <v>0</v>
      </c>
      <c r="H3162" s="138"/>
      <c r="I3162" s="138"/>
      <c r="J3162" s="138"/>
      <c r="K3162" s="138"/>
      <c r="L3162" s="138"/>
    </row>
    <row r="3163" spans="1:12" ht="22.5" outlineLevel="1" x14ac:dyDescent="0.2">
      <c r="A3163" s="132">
        <v>434</v>
      </c>
      <c r="B3163" s="133" t="s">
        <v>2218</v>
      </c>
      <c r="C3163" s="134" t="s">
        <v>2219</v>
      </c>
      <c r="D3163" s="135" t="s">
        <v>374</v>
      </c>
      <c r="E3163" s="136">
        <v>1</v>
      </c>
      <c r="F3163" s="1202"/>
      <c r="G3163" s="136">
        <f t="shared" si="1"/>
        <v>0</v>
      </c>
      <c r="H3163" s="138"/>
      <c r="I3163" s="138"/>
      <c r="J3163" s="138"/>
      <c r="K3163" s="138"/>
      <c r="L3163" s="138"/>
    </row>
    <row r="3164" spans="1:12" ht="22.5" outlineLevel="1" x14ac:dyDescent="0.2">
      <c r="A3164" s="132">
        <v>435</v>
      </c>
      <c r="B3164" s="133" t="s">
        <v>2220</v>
      </c>
      <c r="C3164" s="134" t="s">
        <v>2219</v>
      </c>
      <c r="D3164" s="135" t="s">
        <v>374</v>
      </c>
      <c r="E3164" s="136">
        <v>1</v>
      </c>
      <c r="F3164" s="1202"/>
      <c r="G3164" s="136">
        <f t="shared" si="1"/>
        <v>0</v>
      </c>
      <c r="H3164" s="138"/>
      <c r="I3164" s="138"/>
      <c r="J3164" s="138"/>
      <c r="K3164" s="138"/>
      <c r="L3164" s="138"/>
    </row>
    <row r="3165" spans="1:12" ht="22.5" outlineLevel="1" x14ac:dyDescent="0.2">
      <c r="A3165" s="132">
        <v>436</v>
      </c>
      <c r="B3165" s="133" t="s">
        <v>2221</v>
      </c>
      <c r="C3165" s="134" t="s">
        <v>2222</v>
      </c>
      <c r="D3165" s="135" t="s">
        <v>374</v>
      </c>
      <c r="E3165" s="136">
        <v>1</v>
      </c>
      <c r="F3165" s="1202"/>
      <c r="G3165" s="136">
        <f t="shared" si="1"/>
        <v>0</v>
      </c>
      <c r="H3165" s="138"/>
      <c r="I3165" s="138"/>
      <c r="J3165" s="138"/>
      <c r="K3165" s="138"/>
      <c r="L3165" s="138"/>
    </row>
    <row r="3166" spans="1:12" ht="22.5" outlineLevel="1" x14ac:dyDescent="0.2">
      <c r="A3166" s="132">
        <v>437</v>
      </c>
      <c r="B3166" s="133" t="s">
        <v>2223</v>
      </c>
      <c r="C3166" s="134" t="s">
        <v>2224</v>
      </c>
      <c r="D3166" s="135" t="s">
        <v>374</v>
      </c>
      <c r="E3166" s="136">
        <v>1</v>
      </c>
      <c r="F3166" s="1202"/>
      <c r="G3166" s="136">
        <f t="shared" si="1"/>
        <v>0</v>
      </c>
      <c r="H3166" s="138"/>
      <c r="I3166" s="138"/>
      <c r="J3166" s="138"/>
      <c r="K3166" s="138"/>
      <c r="L3166" s="138"/>
    </row>
    <row r="3167" spans="1:12" ht="22.5" outlineLevel="1" x14ac:dyDescent="0.2">
      <c r="A3167" s="132">
        <v>438</v>
      </c>
      <c r="B3167" s="133" t="s">
        <v>2225</v>
      </c>
      <c r="C3167" s="134" t="s">
        <v>2226</v>
      </c>
      <c r="D3167" s="135" t="s">
        <v>374</v>
      </c>
      <c r="E3167" s="136">
        <v>1</v>
      </c>
      <c r="F3167" s="1202"/>
      <c r="G3167" s="136">
        <f t="shared" si="1"/>
        <v>0</v>
      </c>
      <c r="H3167" s="138"/>
      <c r="I3167" s="138"/>
      <c r="J3167" s="138"/>
      <c r="K3167" s="138"/>
      <c r="L3167" s="138"/>
    </row>
    <row r="3168" spans="1:12" ht="22.5" outlineLevel="1" x14ac:dyDescent="0.2">
      <c r="A3168" s="132">
        <v>439</v>
      </c>
      <c r="B3168" s="133" t="s">
        <v>2227</v>
      </c>
      <c r="C3168" s="134" t="s">
        <v>2228</v>
      </c>
      <c r="D3168" s="135" t="s">
        <v>374</v>
      </c>
      <c r="E3168" s="136">
        <v>1</v>
      </c>
      <c r="F3168" s="1202"/>
      <c r="G3168" s="136">
        <f t="shared" si="1"/>
        <v>0</v>
      </c>
      <c r="H3168" s="138"/>
      <c r="I3168" s="138"/>
      <c r="J3168" s="138"/>
      <c r="K3168" s="138"/>
      <c r="L3168" s="138"/>
    </row>
    <row r="3169" spans="1:12" ht="22.5" outlineLevel="1" x14ac:dyDescent="0.2">
      <c r="A3169" s="132">
        <v>440</v>
      </c>
      <c r="B3169" s="133" t="s">
        <v>2229</v>
      </c>
      <c r="C3169" s="134" t="s">
        <v>2219</v>
      </c>
      <c r="D3169" s="135" t="s">
        <v>374</v>
      </c>
      <c r="E3169" s="136">
        <v>1</v>
      </c>
      <c r="F3169" s="1202"/>
      <c r="G3169" s="136">
        <f t="shared" si="1"/>
        <v>0</v>
      </c>
      <c r="H3169" s="138"/>
      <c r="I3169" s="138"/>
      <c r="J3169" s="138"/>
      <c r="K3169" s="138"/>
      <c r="L3169" s="138"/>
    </row>
    <row r="3170" spans="1:12" ht="22.5" outlineLevel="1" x14ac:dyDescent="0.2">
      <c r="A3170" s="132">
        <v>441</v>
      </c>
      <c r="B3170" s="133" t="s">
        <v>2230</v>
      </c>
      <c r="C3170" s="1328" t="s">
        <v>5945</v>
      </c>
      <c r="D3170" s="135" t="s">
        <v>374</v>
      </c>
      <c r="E3170" s="136">
        <v>1</v>
      </c>
      <c r="F3170" s="1202"/>
      <c r="G3170" s="136">
        <f t="shared" si="1"/>
        <v>0</v>
      </c>
      <c r="H3170" s="138"/>
      <c r="I3170" s="138"/>
      <c r="J3170" s="138"/>
      <c r="K3170" s="138"/>
      <c r="L3170" s="138"/>
    </row>
    <row r="3171" spans="1:12" ht="22.5" outlineLevel="1" x14ac:dyDescent="0.2">
      <c r="A3171" s="132">
        <v>442</v>
      </c>
      <c r="B3171" s="133" t="s">
        <v>2231</v>
      </c>
      <c r="C3171" s="134" t="s">
        <v>2232</v>
      </c>
      <c r="D3171" s="135" t="s">
        <v>374</v>
      </c>
      <c r="E3171" s="136">
        <v>1</v>
      </c>
      <c r="F3171" s="1202"/>
      <c r="G3171" s="136">
        <f t="shared" si="1"/>
        <v>0</v>
      </c>
      <c r="H3171" s="138"/>
      <c r="I3171" s="138"/>
      <c r="J3171" s="138"/>
      <c r="K3171" s="138"/>
      <c r="L3171" s="138"/>
    </row>
    <row r="3172" spans="1:12" ht="22.5" outlineLevel="1" x14ac:dyDescent="0.2">
      <c r="A3172" s="132">
        <v>443</v>
      </c>
      <c r="B3172" s="133" t="s">
        <v>2233</v>
      </c>
      <c r="C3172" s="134" t="s">
        <v>2234</v>
      </c>
      <c r="D3172" s="135" t="s">
        <v>374</v>
      </c>
      <c r="E3172" s="136">
        <v>1</v>
      </c>
      <c r="F3172" s="1202"/>
      <c r="G3172" s="136">
        <f t="shared" si="1"/>
        <v>0</v>
      </c>
      <c r="H3172" s="138"/>
      <c r="I3172" s="138"/>
      <c r="J3172" s="138"/>
      <c r="K3172" s="138"/>
      <c r="L3172" s="138"/>
    </row>
    <row r="3173" spans="1:12" ht="22.5" outlineLevel="1" x14ac:dyDescent="0.2">
      <c r="A3173" s="132">
        <v>444</v>
      </c>
      <c r="B3173" s="133" t="s">
        <v>2235</v>
      </c>
      <c r="C3173" s="134" t="s">
        <v>2236</v>
      </c>
      <c r="D3173" s="135" t="s">
        <v>374</v>
      </c>
      <c r="E3173" s="136">
        <v>1</v>
      </c>
      <c r="F3173" s="1202"/>
      <c r="G3173" s="136">
        <f t="shared" si="1"/>
        <v>0</v>
      </c>
      <c r="H3173" s="138"/>
      <c r="I3173" s="138"/>
      <c r="J3173" s="138"/>
      <c r="K3173" s="138"/>
      <c r="L3173" s="138"/>
    </row>
    <row r="3174" spans="1:12" ht="22.5" outlineLevel="1" x14ac:dyDescent="0.2">
      <c r="A3174" s="132">
        <v>445</v>
      </c>
      <c r="B3174" s="133" t="s">
        <v>2237</v>
      </c>
      <c r="C3174" s="134" t="s">
        <v>2238</v>
      </c>
      <c r="D3174" s="135" t="s">
        <v>374</v>
      </c>
      <c r="E3174" s="136">
        <v>1</v>
      </c>
      <c r="F3174" s="1202"/>
      <c r="G3174" s="136">
        <f t="shared" si="1"/>
        <v>0</v>
      </c>
      <c r="H3174" s="138"/>
      <c r="I3174" s="138"/>
      <c r="J3174" s="138"/>
      <c r="K3174" s="138"/>
      <c r="L3174" s="138"/>
    </row>
    <row r="3175" spans="1:12" ht="22.5" outlineLevel="1" x14ac:dyDescent="0.2">
      <c r="A3175" s="132">
        <v>446</v>
      </c>
      <c r="B3175" s="133" t="s">
        <v>2239</v>
      </c>
      <c r="C3175" s="134" t="s">
        <v>2240</v>
      </c>
      <c r="D3175" s="135" t="s">
        <v>374</v>
      </c>
      <c r="E3175" s="136">
        <v>1</v>
      </c>
      <c r="F3175" s="1202"/>
      <c r="G3175" s="136">
        <f t="shared" si="1"/>
        <v>0</v>
      </c>
      <c r="H3175" s="138"/>
      <c r="I3175" s="138"/>
      <c r="J3175" s="138"/>
      <c r="K3175" s="138"/>
      <c r="L3175" s="138"/>
    </row>
    <row r="3176" spans="1:12" ht="22.5" outlineLevel="1" x14ac:dyDescent="0.2">
      <c r="A3176" s="132">
        <v>447</v>
      </c>
      <c r="B3176" s="133" t="s">
        <v>2241</v>
      </c>
      <c r="C3176" s="134" t="s">
        <v>2240</v>
      </c>
      <c r="D3176" s="135" t="s">
        <v>374</v>
      </c>
      <c r="E3176" s="136">
        <v>1</v>
      </c>
      <c r="F3176" s="1202"/>
      <c r="G3176" s="136">
        <f t="shared" si="1"/>
        <v>0</v>
      </c>
      <c r="H3176" s="138"/>
      <c r="I3176" s="138"/>
      <c r="J3176" s="138"/>
      <c r="K3176" s="138"/>
      <c r="L3176" s="138"/>
    </row>
    <row r="3177" spans="1:12" ht="22.5" outlineLevel="1" x14ac:dyDescent="0.2">
      <c r="A3177" s="132">
        <v>448</v>
      </c>
      <c r="B3177" s="133" t="s">
        <v>2242</v>
      </c>
      <c r="C3177" s="134" t="s">
        <v>2243</v>
      </c>
      <c r="D3177" s="135" t="s">
        <v>374</v>
      </c>
      <c r="E3177" s="136">
        <v>1</v>
      </c>
      <c r="F3177" s="1202"/>
      <c r="G3177" s="136">
        <f t="shared" si="1"/>
        <v>0</v>
      </c>
      <c r="H3177" s="138"/>
      <c r="I3177" s="138"/>
      <c r="J3177" s="138"/>
      <c r="K3177" s="138"/>
      <c r="L3177" s="138"/>
    </row>
    <row r="3178" spans="1:12" ht="22.5" outlineLevel="1" x14ac:dyDescent="0.2">
      <c r="A3178" s="132">
        <v>449</v>
      </c>
      <c r="B3178" s="133" t="s">
        <v>2244</v>
      </c>
      <c r="C3178" s="134" t="s">
        <v>2245</v>
      </c>
      <c r="D3178" s="135" t="s">
        <v>374</v>
      </c>
      <c r="E3178" s="136">
        <v>1</v>
      </c>
      <c r="F3178" s="1202"/>
      <c r="G3178" s="136">
        <f t="shared" si="1"/>
        <v>0</v>
      </c>
      <c r="H3178" s="138"/>
      <c r="I3178" s="138"/>
      <c r="J3178" s="138"/>
      <c r="K3178" s="138"/>
      <c r="L3178" s="138"/>
    </row>
    <row r="3179" spans="1:12" ht="56.25" outlineLevel="1" x14ac:dyDescent="0.2">
      <c r="A3179" s="132">
        <v>450</v>
      </c>
      <c r="B3179" s="133" t="s">
        <v>2246</v>
      </c>
      <c r="C3179" s="134" t="s">
        <v>2247</v>
      </c>
      <c r="D3179" s="135" t="s">
        <v>374</v>
      </c>
      <c r="E3179" s="136">
        <v>1</v>
      </c>
      <c r="F3179" s="1202"/>
      <c r="G3179" s="136">
        <f t="shared" si="1"/>
        <v>0</v>
      </c>
      <c r="H3179" s="138"/>
      <c r="I3179" s="138"/>
      <c r="J3179" s="138"/>
      <c r="K3179" s="138"/>
      <c r="L3179" s="138"/>
    </row>
    <row r="3180" spans="1:12" ht="56.25" outlineLevel="1" x14ac:dyDescent="0.2">
      <c r="A3180" s="132">
        <v>451</v>
      </c>
      <c r="B3180" s="133" t="s">
        <v>2248</v>
      </c>
      <c r="C3180" s="134" t="s">
        <v>2247</v>
      </c>
      <c r="D3180" s="135" t="s">
        <v>374</v>
      </c>
      <c r="E3180" s="136">
        <v>1</v>
      </c>
      <c r="F3180" s="1202"/>
      <c r="G3180" s="136">
        <f t="shared" si="1"/>
        <v>0</v>
      </c>
      <c r="H3180" s="138"/>
      <c r="I3180" s="138"/>
      <c r="J3180" s="138"/>
      <c r="K3180" s="138"/>
      <c r="L3180" s="138"/>
    </row>
    <row r="3181" spans="1:12" ht="56.25" outlineLevel="1" x14ac:dyDescent="0.2">
      <c r="A3181" s="132">
        <v>452</v>
      </c>
      <c r="B3181" s="133" t="s">
        <v>2249</v>
      </c>
      <c r="C3181" s="134" t="s">
        <v>2250</v>
      </c>
      <c r="D3181" s="135" t="s">
        <v>374</v>
      </c>
      <c r="E3181" s="136">
        <v>1</v>
      </c>
      <c r="F3181" s="1202"/>
      <c r="G3181" s="136">
        <f t="shared" si="1"/>
        <v>0</v>
      </c>
      <c r="H3181" s="138"/>
      <c r="I3181" s="138"/>
      <c r="J3181" s="138"/>
      <c r="K3181" s="138"/>
      <c r="L3181" s="138"/>
    </row>
    <row r="3182" spans="1:12" ht="56.25" outlineLevel="1" x14ac:dyDescent="0.2">
      <c r="A3182" s="132">
        <v>453</v>
      </c>
      <c r="B3182" s="133" t="s">
        <v>2251</v>
      </c>
      <c r="C3182" s="134" t="s">
        <v>2252</v>
      </c>
      <c r="D3182" s="135" t="s">
        <v>374</v>
      </c>
      <c r="E3182" s="136">
        <v>1</v>
      </c>
      <c r="F3182" s="1202"/>
      <c r="G3182" s="136">
        <f t="shared" si="1"/>
        <v>0</v>
      </c>
      <c r="H3182" s="138"/>
      <c r="I3182" s="138"/>
      <c r="J3182" s="138"/>
      <c r="K3182" s="138"/>
      <c r="L3182" s="138"/>
    </row>
    <row r="3183" spans="1:12" ht="56.25" outlineLevel="1" x14ac:dyDescent="0.2">
      <c r="A3183" s="132">
        <v>454</v>
      </c>
      <c r="B3183" s="133" t="s">
        <v>2253</v>
      </c>
      <c r="C3183" s="134" t="s">
        <v>2252</v>
      </c>
      <c r="D3183" s="135" t="s">
        <v>374</v>
      </c>
      <c r="E3183" s="136">
        <v>1</v>
      </c>
      <c r="F3183" s="1202"/>
      <c r="G3183" s="136">
        <f t="shared" si="1"/>
        <v>0</v>
      </c>
      <c r="H3183" s="138"/>
      <c r="I3183" s="138"/>
      <c r="J3183" s="138"/>
      <c r="K3183" s="138"/>
      <c r="L3183" s="138"/>
    </row>
    <row r="3184" spans="1:12" ht="56.25" outlineLevel="1" x14ac:dyDescent="0.2">
      <c r="A3184" s="132">
        <v>455</v>
      </c>
      <c r="B3184" s="133" t="s">
        <v>2254</v>
      </c>
      <c r="C3184" s="134" t="s">
        <v>2252</v>
      </c>
      <c r="D3184" s="135" t="s">
        <v>374</v>
      </c>
      <c r="E3184" s="136">
        <v>1</v>
      </c>
      <c r="F3184" s="1202"/>
      <c r="G3184" s="136">
        <f t="shared" si="1"/>
        <v>0</v>
      </c>
      <c r="H3184" s="138"/>
      <c r="I3184" s="138"/>
      <c r="J3184" s="138"/>
      <c r="K3184" s="138"/>
      <c r="L3184" s="138"/>
    </row>
    <row r="3185" spans="1:12" ht="56.25" outlineLevel="1" x14ac:dyDescent="0.2">
      <c r="A3185" s="132">
        <v>456</v>
      </c>
      <c r="B3185" s="133" t="s">
        <v>2255</v>
      </c>
      <c r="C3185" s="134" t="s">
        <v>2252</v>
      </c>
      <c r="D3185" s="135" t="s">
        <v>374</v>
      </c>
      <c r="E3185" s="136">
        <v>1</v>
      </c>
      <c r="F3185" s="1202"/>
      <c r="G3185" s="136">
        <f t="shared" si="1"/>
        <v>0</v>
      </c>
      <c r="H3185" s="138"/>
      <c r="I3185" s="138"/>
      <c r="J3185" s="138"/>
      <c r="K3185" s="138"/>
      <c r="L3185" s="138"/>
    </row>
    <row r="3186" spans="1:12" ht="56.25" outlineLevel="1" x14ac:dyDescent="0.2">
      <c r="A3186" s="132">
        <v>457</v>
      </c>
      <c r="B3186" s="133" t="s">
        <v>2256</v>
      </c>
      <c r="C3186" s="134" t="s">
        <v>2257</v>
      </c>
      <c r="D3186" s="135" t="s">
        <v>374</v>
      </c>
      <c r="E3186" s="136">
        <v>1</v>
      </c>
      <c r="F3186" s="1202"/>
      <c r="G3186" s="136">
        <f t="shared" si="1"/>
        <v>0</v>
      </c>
      <c r="H3186" s="138"/>
      <c r="I3186" s="138"/>
      <c r="J3186" s="138"/>
      <c r="K3186" s="138"/>
      <c r="L3186" s="138"/>
    </row>
    <row r="3187" spans="1:12" ht="56.25" outlineLevel="1" x14ac:dyDescent="0.2">
      <c r="A3187" s="132">
        <v>458</v>
      </c>
      <c r="B3187" s="133" t="s">
        <v>2258</v>
      </c>
      <c r="C3187" s="134" t="s">
        <v>2259</v>
      </c>
      <c r="D3187" s="135" t="s">
        <v>374</v>
      </c>
      <c r="E3187" s="136">
        <v>1</v>
      </c>
      <c r="F3187" s="1202"/>
      <c r="G3187" s="136">
        <f t="shared" si="1"/>
        <v>0</v>
      </c>
      <c r="H3187" s="138"/>
      <c r="I3187" s="138"/>
      <c r="J3187" s="138"/>
      <c r="K3187" s="138"/>
      <c r="L3187" s="138"/>
    </row>
    <row r="3188" spans="1:12" ht="56.25" outlineLevel="1" x14ac:dyDescent="0.2">
      <c r="A3188" s="132">
        <v>459</v>
      </c>
      <c r="B3188" s="133" t="s">
        <v>2260</v>
      </c>
      <c r="C3188" s="134" t="s">
        <v>2252</v>
      </c>
      <c r="D3188" s="135" t="s">
        <v>374</v>
      </c>
      <c r="E3188" s="136">
        <v>1</v>
      </c>
      <c r="F3188" s="1202"/>
      <c r="G3188" s="136">
        <f t="shared" si="1"/>
        <v>0</v>
      </c>
      <c r="H3188" s="138"/>
      <c r="I3188" s="138"/>
      <c r="J3188" s="138"/>
      <c r="K3188" s="138"/>
      <c r="L3188" s="138"/>
    </row>
    <row r="3189" spans="1:12" ht="56.25" outlineLevel="1" x14ac:dyDescent="0.2">
      <c r="A3189" s="132">
        <v>460</v>
      </c>
      <c r="B3189" s="133" t="s">
        <v>2261</v>
      </c>
      <c r="C3189" s="134" t="s">
        <v>2252</v>
      </c>
      <c r="D3189" s="135" t="s">
        <v>374</v>
      </c>
      <c r="E3189" s="136">
        <v>1</v>
      </c>
      <c r="F3189" s="1202"/>
      <c r="G3189" s="136">
        <f t="shared" si="1"/>
        <v>0</v>
      </c>
      <c r="H3189" s="138"/>
      <c r="I3189" s="138"/>
      <c r="J3189" s="138"/>
      <c r="K3189" s="138"/>
      <c r="L3189" s="138"/>
    </row>
    <row r="3190" spans="1:12" ht="56.25" outlineLevel="1" x14ac:dyDescent="0.2">
      <c r="A3190" s="132">
        <v>461</v>
      </c>
      <c r="B3190" s="133" t="s">
        <v>2262</v>
      </c>
      <c r="C3190" s="134" t="s">
        <v>2263</v>
      </c>
      <c r="D3190" s="135" t="s">
        <v>374</v>
      </c>
      <c r="E3190" s="136">
        <v>1</v>
      </c>
      <c r="F3190" s="1202"/>
      <c r="G3190" s="136">
        <f t="shared" si="1"/>
        <v>0</v>
      </c>
      <c r="H3190" s="138"/>
      <c r="I3190" s="138"/>
      <c r="J3190" s="138"/>
      <c r="K3190" s="138"/>
      <c r="L3190" s="138"/>
    </row>
    <row r="3191" spans="1:12" ht="56.25" outlineLevel="1" x14ac:dyDescent="0.2">
      <c r="A3191" s="132">
        <v>462</v>
      </c>
      <c r="B3191" s="133" t="s">
        <v>2264</v>
      </c>
      <c r="C3191" s="134" t="s">
        <v>2265</v>
      </c>
      <c r="D3191" s="135" t="s">
        <v>374</v>
      </c>
      <c r="E3191" s="136">
        <v>1</v>
      </c>
      <c r="F3191" s="1202"/>
      <c r="G3191" s="136">
        <f t="shared" si="1"/>
        <v>0</v>
      </c>
      <c r="H3191" s="138"/>
      <c r="I3191" s="138"/>
      <c r="J3191" s="138"/>
      <c r="K3191" s="138"/>
      <c r="L3191" s="138"/>
    </row>
    <row r="3192" spans="1:12" ht="56.25" outlineLevel="1" x14ac:dyDescent="0.2">
      <c r="A3192" s="132">
        <v>463</v>
      </c>
      <c r="B3192" s="133" t="s">
        <v>2266</v>
      </c>
      <c r="C3192" s="134" t="s">
        <v>2267</v>
      </c>
      <c r="D3192" s="135" t="s">
        <v>374</v>
      </c>
      <c r="E3192" s="136">
        <v>1</v>
      </c>
      <c r="F3192" s="1202"/>
      <c r="G3192" s="136">
        <f t="shared" si="1"/>
        <v>0</v>
      </c>
      <c r="H3192" s="138"/>
      <c r="I3192" s="138"/>
      <c r="J3192" s="138"/>
      <c r="K3192" s="138"/>
      <c r="L3192" s="138"/>
    </row>
    <row r="3193" spans="1:12" ht="56.25" outlineLevel="1" x14ac:dyDescent="0.2">
      <c r="A3193" s="132">
        <v>464</v>
      </c>
      <c r="B3193" s="133" t="s">
        <v>2268</v>
      </c>
      <c r="C3193" s="134" t="s">
        <v>2269</v>
      </c>
      <c r="D3193" s="135" t="s">
        <v>374</v>
      </c>
      <c r="E3193" s="136">
        <v>1</v>
      </c>
      <c r="F3193" s="1202"/>
      <c r="G3193" s="136">
        <f t="shared" si="1"/>
        <v>0</v>
      </c>
      <c r="H3193" s="138"/>
      <c r="I3193" s="138"/>
      <c r="J3193" s="138"/>
      <c r="K3193" s="138"/>
      <c r="L3193" s="138"/>
    </row>
    <row r="3194" spans="1:12" ht="56.25" outlineLevel="1" x14ac:dyDescent="0.2">
      <c r="A3194" s="132">
        <v>465</v>
      </c>
      <c r="B3194" s="133" t="s">
        <v>2270</v>
      </c>
      <c r="C3194" s="134" t="s">
        <v>2267</v>
      </c>
      <c r="D3194" s="135" t="s">
        <v>374</v>
      </c>
      <c r="E3194" s="136">
        <v>1</v>
      </c>
      <c r="F3194" s="1202"/>
      <c r="G3194" s="136">
        <f t="shared" si="1"/>
        <v>0</v>
      </c>
      <c r="H3194" s="138"/>
      <c r="I3194" s="138"/>
      <c r="J3194" s="138"/>
      <c r="K3194" s="138"/>
      <c r="L3194" s="138"/>
    </row>
    <row r="3195" spans="1:12" ht="56.25" outlineLevel="1" x14ac:dyDescent="0.2">
      <c r="A3195" s="132">
        <v>466</v>
      </c>
      <c r="B3195" s="133" t="s">
        <v>2271</v>
      </c>
      <c r="C3195" s="134" t="s">
        <v>2269</v>
      </c>
      <c r="D3195" s="135" t="s">
        <v>374</v>
      </c>
      <c r="E3195" s="136">
        <v>1</v>
      </c>
      <c r="F3195" s="1202"/>
      <c r="G3195" s="136">
        <f t="shared" si="1"/>
        <v>0</v>
      </c>
      <c r="H3195" s="138"/>
      <c r="I3195" s="138"/>
      <c r="J3195" s="138"/>
      <c r="K3195" s="138"/>
      <c r="L3195" s="138"/>
    </row>
    <row r="3196" spans="1:12" ht="56.25" outlineLevel="1" x14ac:dyDescent="0.2">
      <c r="A3196" s="132">
        <v>467</v>
      </c>
      <c r="B3196" s="133" t="s">
        <v>2272</v>
      </c>
      <c r="C3196" s="134" t="s">
        <v>2269</v>
      </c>
      <c r="D3196" s="135" t="s">
        <v>374</v>
      </c>
      <c r="E3196" s="136">
        <v>1</v>
      </c>
      <c r="F3196" s="1202"/>
      <c r="G3196" s="136">
        <f t="shared" si="1"/>
        <v>0</v>
      </c>
      <c r="H3196" s="138"/>
      <c r="I3196" s="138"/>
      <c r="J3196" s="138"/>
      <c r="K3196" s="138"/>
      <c r="L3196" s="138"/>
    </row>
    <row r="3197" spans="1:12" ht="56.25" outlineLevel="1" x14ac:dyDescent="0.2">
      <c r="A3197" s="132">
        <v>468</v>
      </c>
      <c r="B3197" s="133" t="s">
        <v>2273</v>
      </c>
      <c r="C3197" s="134" t="s">
        <v>2269</v>
      </c>
      <c r="D3197" s="135" t="s">
        <v>374</v>
      </c>
      <c r="E3197" s="136">
        <v>1</v>
      </c>
      <c r="F3197" s="1202"/>
      <c r="G3197" s="136">
        <f t="shared" si="1"/>
        <v>0</v>
      </c>
      <c r="H3197" s="138"/>
      <c r="I3197" s="138"/>
      <c r="J3197" s="138"/>
      <c r="K3197" s="138"/>
      <c r="L3197" s="138"/>
    </row>
    <row r="3198" spans="1:12" ht="56.25" outlineLevel="1" x14ac:dyDescent="0.2">
      <c r="A3198" s="132">
        <v>469</v>
      </c>
      <c r="B3198" s="133" t="s">
        <v>2274</v>
      </c>
      <c r="C3198" s="134" t="s">
        <v>2267</v>
      </c>
      <c r="D3198" s="135" t="s">
        <v>374</v>
      </c>
      <c r="E3198" s="136">
        <v>1</v>
      </c>
      <c r="F3198" s="1202"/>
      <c r="G3198" s="136">
        <f t="shared" si="1"/>
        <v>0</v>
      </c>
      <c r="H3198" s="138"/>
      <c r="I3198" s="138"/>
      <c r="J3198" s="138"/>
      <c r="K3198" s="138"/>
      <c r="L3198" s="138"/>
    </row>
    <row r="3199" spans="1:12" ht="56.25" outlineLevel="1" x14ac:dyDescent="0.2">
      <c r="A3199" s="132">
        <v>470</v>
      </c>
      <c r="B3199" s="133" t="s">
        <v>2275</v>
      </c>
      <c r="C3199" s="134" t="s">
        <v>2267</v>
      </c>
      <c r="D3199" s="135" t="s">
        <v>374</v>
      </c>
      <c r="E3199" s="136">
        <v>1</v>
      </c>
      <c r="F3199" s="1202"/>
      <c r="G3199" s="136">
        <f t="shared" si="1"/>
        <v>0</v>
      </c>
      <c r="H3199" s="138"/>
      <c r="I3199" s="138"/>
      <c r="J3199" s="138"/>
      <c r="K3199" s="138"/>
      <c r="L3199" s="138"/>
    </row>
    <row r="3200" spans="1:12" ht="56.25" outlineLevel="1" x14ac:dyDescent="0.2">
      <c r="A3200" s="132">
        <v>471</v>
      </c>
      <c r="B3200" s="133" t="s">
        <v>2276</v>
      </c>
      <c r="C3200" s="134" t="s">
        <v>2265</v>
      </c>
      <c r="D3200" s="135" t="s">
        <v>374</v>
      </c>
      <c r="E3200" s="136">
        <v>1</v>
      </c>
      <c r="F3200" s="1202"/>
      <c r="G3200" s="136">
        <f t="shared" si="1"/>
        <v>0</v>
      </c>
      <c r="H3200" s="138"/>
      <c r="I3200" s="138"/>
      <c r="J3200" s="138"/>
      <c r="K3200" s="138"/>
      <c r="L3200" s="138"/>
    </row>
    <row r="3201" spans="1:12" ht="56.25" outlineLevel="1" x14ac:dyDescent="0.2">
      <c r="A3201" s="132">
        <v>472</v>
      </c>
      <c r="B3201" s="133" t="s">
        <v>2277</v>
      </c>
      <c r="C3201" s="134" t="s">
        <v>2265</v>
      </c>
      <c r="D3201" s="135" t="s">
        <v>374</v>
      </c>
      <c r="E3201" s="136">
        <v>1</v>
      </c>
      <c r="F3201" s="1202"/>
      <c r="G3201" s="136">
        <f t="shared" si="1"/>
        <v>0</v>
      </c>
      <c r="H3201" s="138"/>
      <c r="I3201" s="138"/>
      <c r="J3201" s="138"/>
      <c r="K3201" s="138"/>
      <c r="L3201" s="138"/>
    </row>
    <row r="3202" spans="1:12" ht="56.25" outlineLevel="1" x14ac:dyDescent="0.2">
      <c r="A3202" s="132">
        <v>473</v>
      </c>
      <c r="B3202" s="133" t="s">
        <v>2278</v>
      </c>
      <c r="C3202" s="134" t="s">
        <v>2265</v>
      </c>
      <c r="D3202" s="135" t="s">
        <v>374</v>
      </c>
      <c r="E3202" s="136">
        <v>1</v>
      </c>
      <c r="F3202" s="1202"/>
      <c r="G3202" s="136">
        <f t="shared" si="1"/>
        <v>0</v>
      </c>
      <c r="H3202" s="138"/>
      <c r="I3202" s="138"/>
      <c r="J3202" s="138"/>
      <c r="K3202" s="138"/>
      <c r="L3202" s="138"/>
    </row>
    <row r="3203" spans="1:12" ht="56.25" outlineLevel="1" x14ac:dyDescent="0.2">
      <c r="A3203" s="132">
        <v>474</v>
      </c>
      <c r="B3203" s="133" t="s">
        <v>2279</v>
      </c>
      <c r="C3203" s="134" t="s">
        <v>2265</v>
      </c>
      <c r="D3203" s="135" t="s">
        <v>374</v>
      </c>
      <c r="E3203" s="136">
        <v>1</v>
      </c>
      <c r="F3203" s="1202"/>
      <c r="G3203" s="136">
        <f t="shared" si="1"/>
        <v>0</v>
      </c>
      <c r="H3203" s="138"/>
      <c r="I3203" s="138"/>
      <c r="J3203" s="138"/>
      <c r="K3203" s="138"/>
      <c r="L3203" s="138"/>
    </row>
    <row r="3204" spans="1:12" ht="56.25" outlineLevel="1" x14ac:dyDescent="0.2">
      <c r="A3204" s="132">
        <v>475</v>
      </c>
      <c r="B3204" s="133" t="s">
        <v>2280</v>
      </c>
      <c r="C3204" s="134" t="s">
        <v>2265</v>
      </c>
      <c r="D3204" s="135" t="s">
        <v>374</v>
      </c>
      <c r="E3204" s="136">
        <v>1</v>
      </c>
      <c r="F3204" s="1202"/>
      <c r="G3204" s="136">
        <f t="shared" si="1"/>
        <v>0</v>
      </c>
      <c r="H3204" s="138"/>
      <c r="I3204" s="138"/>
      <c r="J3204" s="138"/>
      <c r="K3204" s="138"/>
      <c r="L3204" s="138"/>
    </row>
    <row r="3205" spans="1:12" ht="56.25" outlineLevel="1" x14ac:dyDescent="0.2">
      <c r="A3205" s="132">
        <v>476</v>
      </c>
      <c r="B3205" s="133" t="s">
        <v>2281</v>
      </c>
      <c r="C3205" s="134" t="s">
        <v>2265</v>
      </c>
      <c r="D3205" s="135" t="s">
        <v>374</v>
      </c>
      <c r="E3205" s="136">
        <v>1</v>
      </c>
      <c r="F3205" s="1202"/>
      <c r="G3205" s="136">
        <f t="shared" si="1"/>
        <v>0</v>
      </c>
      <c r="H3205" s="138"/>
      <c r="I3205" s="138"/>
      <c r="J3205" s="138"/>
      <c r="K3205" s="138"/>
      <c r="L3205" s="138"/>
    </row>
    <row r="3206" spans="1:12" ht="56.25" outlineLevel="1" x14ac:dyDescent="0.2">
      <c r="A3206" s="132">
        <v>477</v>
      </c>
      <c r="B3206" s="133" t="s">
        <v>2282</v>
      </c>
      <c r="C3206" s="134" t="s">
        <v>2283</v>
      </c>
      <c r="D3206" s="135" t="s">
        <v>374</v>
      </c>
      <c r="E3206" s="136">
        <v>1</v>
      </c>
      <c r="F3206" s="1202"/>
      <c r="G3206" s="136">
        <f t="shared" si="1"/>
        <v>0</v>
      </c>
      <c r="H3206" s="138"/>
      <c r="I3206" s="138"/>
      <c r="J3206" s="138"/>
      <c r="K3206" s="138"/>
      <c r="L3206" s="138"/>
    </row>
    <row r="3207" spans="1:12" ht="56.25" outlineLevel="1" x14ac:dyDescent="0.2">
      <c r="A3207" s="132">
        <v>478</v>
      </c>
      <c r="B3207" s="133" t="s">
        <v>2284</v>
      </c>
      <c r="C3207" s="134" t="s">
        <v>2285</v>
      </c>
      <c r="D3207" s="135" t="s">
        <v>374</v>
      </c>
      <c r="E3207" s="136">
        <v>1</v>
      </c>
      <c r="F3207" s="1202"/>
      <c r="G3207" s="136">
        <f t="shared" si="1"/>
        <v>0</v>
      </c>
      <c r="H3207" s="138"/>
      <c r="I3207" s="138"/>
      <c r="J3207" s="138"/>
      <c r="K3207" s="138"/>
      <c r="L3207" s="138"/>
    </row>
    <row r="3208" spans="1:12" ht="56.25" outlineLevel="1" x14ac:dyDescent="0.2">
      <c r="A3208" s="132">
        <v>479</v>
      </c>
      <c r="B3208" s="133" t="s">
        <v>2286</v>
      </c>
      <c r="C3208" s="134" t="s">
        <v>2287</v>
      </c>
      <c r="D3208" s="135" t="s">
        <v>374</v>
      </c>
      <c r="E3208" s="136">
        <v>1</v>
      </c>
      <c r="F3208" s="1202"/>
      <c r="G3208" s="136">
        <f t="shared" si="1"/>
        <v>0</v>
      </c>
      <c r="H3208" s="138"/>
      <c r="I3208" s="138"/>
      <c r="J3208" s="138"/>
      <c r="K3208" s="138"/>
      <c r="L3208" s="138"/>
    </row>
    <row r="3209" spans="1:12" ht="56.25" outlineLevel="1" x14ac:dyDescent="0.2">
      <c r="A3209" s="132">
        <v>480</v>
      </c>
      <c r="B3209" s="133" t="s">
        <v>2288</v>
      </c>
      <c r="C3209" s="134" t="s">
        <v>2289</v>
      </c>
      <c r="D3209" s="135" t="s">
        <v>374</v>
      </c>
      <c r="E3209" s="136">
        <v>1</v>
      </c>
      <c r="F3209" s="1202"/>
      <c r="G3209" s="136">
        <f t="shared" si="1"/>
        <v>0</v>
      </c>
      <c r="H3209" s="138"/>
      <c r="I3209" s="138"/>
      <c r="J3209" s="138"/>
      <c r="K3209" s="138"/>
      <c r="L3209" s="138"/>
    </row>
    <row r="3210" spans="1:12" ht="56.25" outlineLevel="1" x14ac:dyDescent="0.2">
      <c r="A3210" s="132">
        <v>481</v>
      </c>
      <c r="B3210" s="133" t="s">
        <v>2290</v>
      </c>
      <c r="C3210" s="134" t="s">
        <v>2269</v>
      </c>
      <c r="D3210" s="135" t="s">
        <v>374</v>
      </c>
      <c r="E3210" s="136">
        <v>1</v>
      </c>
      <c r="F3210" s="1202"/>
      <c r="G3210" s="136">
        <f t="shared" si="1"/>
        <v>0</v>
      </c>
      <c r="H3210" s="138"/>
      <c r="I3210" s="138"/>
      <c r="J3210" s="138"/>
      <c r="K3210" s="138"/>
      <c r="L3210" s="138"/>
    </row>
    <row r="3211" spans="1:12" ht="67.5" outlineLevel="1" x14ac:dyDescent="0.2">
      <c r="A3211" s="132">
        <v>482</v>
      </c>
      <c r="B3211" s="133" t="s">
        <v>2291</v>
      </c>
      <c r="C3211" s="134" t="s">
        <v>2292</v>
      </c>
      <c r="D3211" s="135" t="s">
        <v>374</v>
      </c>
      <c r="E3211" s="136">
        <v>1</v>
      </c>
      <c r="F3211" s="1202"/>
      <c r="G3211" s="136">
        <f t="shared" si="1"/>
        <v>0</v>
      </c>
      <c r="H3211" s="138"/>
      <c r="I3211" s="138"/>
      <c r="J3211" s="138"/>
      <c r="K3211" s="138"/>
      <c r="L3211" s="138"/>
    </row>
    <row r="3212" spans="1:12" ht="56.25" outlineLevel="1" x14ac:dyDescent="0.2">
      <c r="A3212" s="132">
        <v>483</v>
      </c>
      <c r="B3212" s="133" t="s">
        <v>2293</v>
      </c>
      <c r="C3212" s="134" t="s">
        <v>2294</v>
      </c>
      <c r="D3212" s="135" t="s">
        <v>374</v>
      </c>
      <c r="E3212" s="136">
        <v>1</v>
      </c>
      <c r="F3212" s="1202"/>
      <c r="G3212" s="136">
        <f t="shared" si="1"/>
        <v>0</v>
      </c>
      <c r="H3212" s="138"/>
      <c r="I3212" s="138"/>
      <c r="J3212" s="138"/>
      <c r="K3212" s="138"/>
      <c r="L3212" s="138"/>
    </row>
    <row r="3213" spans="1:12" ht="56.25" outlineLevel="1" x14ac:dyDescent="0.2">
      <c r="A3213" s="132">
        <v>484</v>
      </c>
      <c r="B3213" s="133" t="s">
        <v>2295</v>
      </c>
      <c r="C3213" s="134" t="s">
        <v>2296</v>
      </c>
      <c r="D3213" s="135" t="s">
        <v>374</v>
      </c>
      <c r="E3213" s="136">
        <v>1</v>
      </c>
      <c r="F3213" s="1202"/>
      <c r="G3213" s="136">
        <f t="shared" si="1"/>
        <v>0</v>
      </c>
      <c r="H3213" s="138"/>
      <c r="I3213" s="138"/>
      <c r="J3213" s="138"/>
      <c r="K3213" s="138"/>
      <c r="L3213" s="138"/>
    </row>
    <row r="3214" spans="1:12" ht="56.25" outlineLevel="1" x14ac:dyDescent="0.2">
      <c r="A3214" s="132">
        <v>485</v>
      </c>
      <c r="B3214" s="133" t="s">
        <v>2297</v>
      </c>
      <c r="C3214" s="134" t="s">
        <v>2296</v>
      </c>
      <c r="D3214" s="135" t="s">
        <v>374</v>
      </c>
      <c r="E3214" s="136">
        <v>1</v>
      </c>
      <c r="F3214" s="1202"/>
      <c r="G3214" s="136">
        <f t="shared" si="1"/>
        <v>0</v>
      </c>
      <c r="H3214" s="138"/>
      <c r="I3214" s="138"/>
      <c r="J3214" s="138"/>
      <c r="K3214" s="138"/>
      <c r="L3214" s="138"/>
    </row>
    <row r="3215" spans="1:12" ht="56.25" outlineLevel="1" x14ac:dyDescent="0.2">
      <c r="A3215" s="132">
        <v>486</v>
      </c>
      <c r="B3215" s="133" t="s">
        <v>2298</v>
      </c>
      <c r="C3215" s="134" t="s">
        <v>2299</v>
      </c>
      <c r="D3215" s="135" t="s">
        <v>374</v>
      </c>
      <c r="E3215" s="136">
        <v>1</v>
      </c>
      <c r="F3215" s="1202"/>
      <c r="G3215" s="136">
        <f t="shared" si="1"/>
        <v>0</v>
      </c>
      <c r="H3215" s="138"/>
      <c r="I3215" s="138"/>
      <c r="J3215" s="138"/>
      <c r="K3215" s="138"/>
      <c r="L3215" s="138"/>
    </row>
    <row r="3216" spans="1:12" ht="56.25" outlineLevel="1" x14ac:dyDescent="0.2">
      <c r="A3216" s="132">
        <v>487</v>
      </c>
      <c r="B3216" s="133" t="s">
        <v>2300</v>
      </c>
      <c r="C3216" s="134" t="s">
        <v>2301</v>
      </c>
      <c r="D3216" s="135" t="s">
        <v>374</v>
      </c>
      <c r="E3216" s="136">
        <v>1</v>
      </c>
      <c r="F3216" s="1202"/>
      <c r="G3216" s="136">
        <f t="shared" si="1"/>
        <v>0</v>
      </c>
      <c r="H3216" s="138"/>
      <c r="I3216" s="138"/>
      <c r="J3216" s="138"/>
      <c r="K3216" s="138"/>
      <c r="L3216" s="138"/>
    </row>
    <row r="3217" spans="1:12" ht="56.25" outlineLevel="1" x14ac:dyDescent="0.2">
      <c r="A3217" s="132">
        <v>488</v>
      </c>
      <c r="B3217" s="133" t="s">
        <v>2302</v>
      </c>
      <c r="C3217" s="134" t="s">
        <v>2296</v>
      </c>
      <c r="D3217" s="135" t="s">
        <v>374</v>
      </c>
      <c r="E3217" s="136">
        <v>1</v>
      </c>
      <c r="F3217" s="1202"/>
      <c r="G3217" s="136">
        <f t="shared" si="1"/>
        <v>0</v>
      </c>
      <c r="H3217" s="138"/>
      <c r="I3217" s="138"/>
      <c r="J3217" s="138"/>
      <c r="K3217" s="138"/>
      <c r="L3217" s="138"/>
    </row>
    <row r="3218" spans="1:12" ht="56.25" outlineLevel="1" x14ac:dyDescent="0.2">
      <c r="A3218" s="132">
        <v>489</v>
      </c>
      <c r="B3218" s="133" t="s">
        <v>2303</v>
      </c>
      <c r="C3218" s="134" t="s">
        <v>2267</v>
      </c>
      <c r="D3218" s="135" t="s">
        <v>374</v>
      </c>
      <c r="E3218" s="136">
        <v>1</v>
      </c>
      <c r="F3218" s="1202"/>
      <c r="G3218" s="136">
        <f t="shared" si="1"/>
        <v>0</v>
      </c>
      <c r="H3218" s="138"/>
      <c r="I3218" s="138"/>
      <c r="J3218" s="138"/>
      <c r="K3218" s="138"/>
      <c r="L3218" s="138"/>
    </row>
    <row r="3219" spans="1:12" ht="56.25" outlineLevel="1" x14ac:dyDescent="0.2">
      <c r="A3219" s="132">
        <v>490</v>
      </c>
      <c r="B3219" s="133" t="s">
        <v>2304</v>
      </c>
      <c r="C3219" s="134" t="s">
        <v>2265</v>
      </c>
      <c r="D3219" s="135" t="s">
        <v>374</v>
      </c>
      <c r="E3219" s="136">
        <v>1</v>
      </c>
      <c r="F3219" s="1202"/>
      <c r="G3219" s="136">
        <f t="shared" si="1"/>
        <v>0</v>
      </c>
      <c r="H3219" s="138"/>
      <c r="I3219" s="138"/>
      <c r="J3219" s="138"/>
      <c r="K3219" s="138"/>
      <c r="L3219" s="138"/>
    </row>
    <row r="3220" spans="1:12" ht="56.25" outlineLevel="1" x14ac:dyDescent="0.2">
      <c r="A3220" s="132">
        <v>491</v>
      </c>
      <c r="B3220" s="133" t="s">
        <v>2305</v>
      </c>
      <c r="C3220" s="134" t="s">
        <v>2289</v>
      </c>
      <c r="D3220" s="135" t="s">
        <v>374</v>
      </c>
      <c r="E3220" s="136">
        <v>1</v>
      </c>
      <c r="F3220" s="1202"/>
      <c r="G3220" s="136">
        <f t="shared" si="1"/>
        <v>0</v>
      </c>
      <c r="H3220" s="138"/>
      <c r="I3220" s="138"/>
      <c r="J3220" s="138"/>
      <c r="K3220" s="138"/>
      <c r="L3220" s="138"/>
    </row>
    <row r="3221" spans="1:12" ht="56.25" outlineLevel="1" x14ac:dyDescent="0.2">
      <c r="A3221" s="132">
        <v>492</v>
      </c>
      <c r="B3221" s="133" t="s">
        <v>2306</v>
      </c>
      <c r="C3221" s="134" t="s">
        <v>2289</v>
      </c>
      <c r="D3221" s="135" t="s">
        <v>374</v>
      </c>
      <c r="E3221" s="136">
        <v>1</v>
      </c>
      <c r="F3221" s="1202"/>
      <c r="G3221" s="136">
        <f t="shared" si="1"/>
        <v>0</v>
      </c>
      <c r="H3221" s="138"/>
      <c r="I3221" s="138"/>
      <c r="J3221" s="138"/>
      <c r="K3221" s="138"/>
      <c r="L3221" s="138"/>
    </row>
    <row r="3222" spans="1:12" ht="56.25" outlineLevel="1" x14ac:dyDescent="0.2">
      <c r="A3222" s="132">
        <v>493</v>
      </c>
      <c r="B3222" s="133" t="s">
        <v>2307</v>
      </c>
      <c r="C3222" s="134" t="s">
        <v>2299</v>
      </c>
      <c r="D3222" s="135" t="s">
        <v>374</v>
      </c>
      <c r="E3222" s="136">
        <v>1</v>
      </c>
      <c r="F3222" s="1202"/>
      <c r="G3222" s="136">
        <f t="shared" si="1"/>
        <v>0</v>
      </c>
      <c r="H3222" s="138"/>
      <c r="I3222" s="138"/>
      <c r="J3222" s="138"/>
      <c r="K3222" s="138"/>
      <c r="L3222" s="138"/>
    </row>
    <row r="3223" spans="1:12" ht="56.25" outlineLevel="1" x14ac:dyDescent="0.2">
      <c r="A3223" s="132">
        <v>494</v>
      </c>
      <c r="B3223" s="133" t="s">
        <v>2308</v>
      </c>
      <c r="C3223" s="134" t="s">
        <v>2283</v>
      </c>
      <c r="D3223" s="135" t="s">
        <v>374</v>
      </c>
      <c r="E3223" s="136">
        <v>1</v>
      </c>
      <c r="F3223" s="1202"/>
      <c r="G3223" s="136">
        <f t="shared" si="1"/>
        <v>0</v>
      </c>
      <c r="H3223" s="138"/>
      <c r="I3223" s="138"/>
      <c r="J3223" s="138"/>
      <c r="K3223" s="138"/>
      <c r="L3223" s="138"/>
    </row>
    <row r="3224" spans="1:12" ht="56.25" outlineLevel="1" x14ac:dyDescent="0.2">
      <c r="A3224" s="132">
        <v>495</v>
      </c>
      <c r="B3224" s="133" t="s">
        <v>2309</v>
      </c>
      <c r="C3224" s="134" t="s">
        <v>2289</v>
      </c>
      <c r="D3224" s="135" t="s">
        <v>374</v>
      </c>
      <c r="E3224" s="136">
        <v>1</v>
      </c>
      <c r="F3224" s="1202"/>
      <c r="G3224" s="136">
        <f t="shared" si="1"/>
        <v>0</v>
      </c>
      <c r="H3224" s="138"/>
      <c r="I3224" s="138"/>
      <c r="J3224" s="138"/>
      <c r="K3224" s="138"/>
      <c r="L3224" s="138"/>
    </row>
    <row r="3225" spans="1:12" ht="56.25" outlineLevel="1" x14ac:dyDescent="0.2">
      <c r="A3225" s="132">
        <v>496</v>
      </c>
      <c r="B3225" s="133" t="s">
        <v>2310</v>
      </c>
      <c r="C3225" s="134" t="s">
        <v>2289</v>
      </c>
      <c r="D3225" s="135" t="s">
        <v>374</v>
      </c>
      <c r="E3225" s="136">
        <v>1</v>
      </c>
      <c r="F3225" s="1202"/>
      <c r="G3225" s="136">
        <f t="shared" si="1"/>
        <v>0</v>
      </c>
      <c r="H3225" s="138"/>
      <c r="I3225" s="138"/>
      <c r="J3225" s="138"/>
      <c r="K3225" s="138"/>
      <c r="L3225" s="138"/>
    </row>
    <row r="3226" spans="1:12" ht="56.25" outlineLevel="1" x14ac:dyDescent="0.2">
      <c r="A3226" s="132">
        <v>497</v>
      </c>
      <c r="B3226" s="133" t="s">
        <v>2311</v>
      </c>
      <c r="C3226" s="134" t="s">
        <v>2269</v>
      </c>
      <c r="D3226" s="135" t="s">
        <v>374</v>
      </c>
      <c r="E3226" s="136">
        <v>1</v>
      </c>
      <c r="F3226" s="1202"/>
      <c r="G3226" s="136">
        <f t="shared" si="1"/>
        <v>0</v>
      </c>
      <c r="H3226" s="138"/>
      <c r="I3226" s="138"/>
      <c r="J3226" s="138"/>
      <c r="K3226" s="138"/>
      <c r="L3226" s="138"/>
    </row>
    <row r="3227" spans="1:12" ht="56.25" outlineLevel="1" x14ac:dyDescent="0.2">
      <c r="A3227" s="132">
        <v>498</v>
      </c>
      <c r="B3227" s="133" t="s">
        <v>2312</v>
      </c>
      <c r="C3227" s="134" t="s">
        <v>2289</v>
      </c>
      <c r="D3227" s="135" t="s">
        <v>374</v>
      </c>
      <c r="E3227" s="136">
        <v>1</v>
      </c>
      <c r="F3227" s="1202"/>
      <c r="G3227" s="136">
        <f t="shared" si="1"/>
        <v>0</v>
      </c>
      <c r="H3227" s="138"/>
      <c r="I3227" s="138"/>
      <c r="J3227" s="138"/>
      <c r="K3227" s="138"/>
      <c r="L3227" s="138"/>
    </row>
    <row r="3228" spans="1:12" ht="56.25" outlineLevel="1" x14ac:dyDescent="0.2">
      <c r="A3228" s="132">
        <v>499</v>
      </c>
      <c r="B3228" s="133" t="s">
        <v>2313</v>
      </c>
      <c r="C3228" s="134" t="s">
        <v>2289</v>
      </c>
      <c r="D3228" s="135" t="s">
        <v>374</v>
      </c>
      <c r="E3228" s="136">
        <v>1</v>
      </c>
      <c r="F3228" s="1202"/>
      <c r="G3228" s="136">
        <f t="shared" si="1"/>
        <v>0</v>
      </c>
      <c r="H3228" s="138"/>
      <c r="I3228" s="138"/>
      <c r="J3228" s="138"/>
      <c r="K3228" s="138"/>
      <c r="L3228" s="138"/>
    </row>
    <row r="3229" spans="1:12" ht="56.25" outlineLevel="1" x14ac:dyDescent="0.2">
      <c r="A3229" s="132">
        <v>500</v>
      </c>
      <c r="B3229" s="133" t="s">
        <v>2314</v>
      </c>
      <c r="C3229" s="134" t="s">
        <v>2315</v>
      </c>
      <c r="D3229" s="135" t="s">
        <v>374</v>
      </c>
      <c r="E3229" s="136">
        <v>1</v>
      </c>
      <c r="F3229" s="1202"/>
      <c r="G3229" s="136">
        <f t="shared" si="1"/>
        <v>0</v>
      </c>
      <c r="H3229" s="138"/>
      <c r="I3229" s="138"/>
      <c r="J3229" s="138"/>
      <c r="K3229" s="138"/>
      <c r="L3229" s="138"/>
    </row>
    <row r="3230" spans="1:12" ht="56.25" outlineLevel="1" x14ac:dyDescent="0.2">
      <c r="A3230" s="132">
        <v>501</v>
      </c>
      <c r="B3230" s="133" t="s">
        <v>2316</v>
      </c>
      <c r="C3230" s="134" t="s">
        <v>2317</v>
      </c>
      <c r="D3230" s="135" t="s">
        <v>374</v>
      </c>
      <c r="E3230" s="136">
        <v>1</v>
      </c>
      <c r="F3230" s="1202"/>
      <c r="G3230" s="136">
        <f t="shared" si="1"/>
        <v>0</v>
      </c>
      <c r="H3230" s="138"/>
      <c r="I3230" s="138"/>
      <c r="J3230" s="138"/>
      <c r="K3230" s="138"/>
      <c r="L3230" s="138"/>
    </row>
    <row r="3231" spans="1:12" ht="56.25" outlineLevel="1" x14ac:dyDescent="0.2">
      <c r="A3231" s="132">
        <v>502</v>
      </c>
      <c r="B3231" s="133" t="s">
        <v>2318</v>
      </c>
      <c r="C3231" s="134" t="s">
        <v>2315</v>
      </c>
      <c r="D3231" s="135" t="s">
        <v>374</v>
      </c>
      <c r="E3231" s="136">
        <v>1</v>
      </c>
      <c r="F3231" s="1202"/>
      <c r="G3231" s="136">
        <f t="shared" si="1"/>
        <v>0</v>
      </c>
      <c r="H3231" s="138"/>
      <c r="I3231" s="138"/>
      <c r="J3231" s="138"/>
      <c r="K3231" s="138"/>
      <c r="L3231" s="138"/>
    </row>
    <row r="3232" spans="1:12" ht="56.25" outlineLevel="1" x14ac:dyDescent="0.2">
      <c r="A3232" s="132">
        <v>503</v>
      </c>
      <c r="B3232" s="133" t="s">
        <v>2319</v>
      </c>
      <c r="C3232" s="134" t="s">
        <v>2317</v>
      </c>
      <c r="D3232" s="135" t="s">
        <v>374</v>
      </c>
      <c r="E3232" s="136">
        <v>1</v>
      </c>
      <c r="F3232" s="1202"/>
      <c r="G3232" s="136">
        <f t="shared" si="1"/>
        <v>0</v>
      </c>
      <c r="H3232" s="138"/>
      <c r="I3232" s="138"/>
      <c r="J3232" s="138"/>
      <c r="K3232" s="138"/>
      <c r="L3232" s="138"/>
    </row>
    <row r="3233" spans="1:12" ht="56.25" outlineLevel="1" x14ac:dyDescent="0.2">
      <c r="A3233" s="132">
        <v>504</v>
      </c>
      <c r="B3233" s="133" t="s">
        <v>2320</v>
      </c>
      <c r="C3233" s="134" t="s">
        <v>2315</v>
      </c>
      <c r="D3233" s="135" t="s">
        <v>374</v>
      </c>
      <c r="E3233" s="136">
        <v>1</v>
      </c>
      <c r="F3233" s="1202"/>
      <c r="G3233" s="136">
        <f t="shared" si="1"/>
        <v>0</v>
      </c>
      <c r="H3233" s="138"/>
      <c r="I3233" s="138"/>
      <c r="J3233" s="138"/>
      <c r="K3233" s="138"/>
      <c r="L3233" s="138"/>
    </row>
    <row r="3234" spans="1:12" ht="56.25" outlineLevel="1" x14ac:dyDescent="0.2">
      <c r="A3234" s="132">
        <v>505</v>
      </c>
      <c r="B3234" s="133" t="s">
        <v>2321</v>
      </c>
      <c r="C3234" s="134" t="s">
        <v>2322</v>
      </c>
      <c r="D3234" s="135" t="s">
        <v>374</v>
      </c>
      <c r="E3234" s="136">
        <v>1</v>
      </c>
      <c r="F3234" s="1202"/>
      <c r="G3234" s="136">
        <f t="shared" si="1"/>
        <v>0</v>
      </c>
      <c r="H3234" s="138"/>
      <c r="I3234" s="138"/>
      <c r="J3234" s="138"/>
      <c r="K3234" s="138"/>
      <c r="L3234" s="138"/>
    </row>
    <row r="3235" spans="1:12" ht="56.25" outlineLevel="1" x14ac:dyDescent="0.2">
      <c r="A3235" s="132">
        <v>506</v>
      </c>
      <c r="B3235" s="133" t="s">
        <v>2323</v>
      </c>
      <c r="C3235" s="134" t="s">
        <v>2324</v>
      </c>
      <c r="D3235" s="135" t="s">
        <v>374</v>
      </c>
      <c r="E3235" s="136">
        <v>1</v>
      </c>
      <c r="F3235" s="1202"/>
      <c r="G3235" s="136">
        <f t="shared" si="1"/>
        <v>0</v>
      </c>
      <c r="H3235" s="138"/>
      <c r="I3235" s="138"/>
      <c r="J3235" s="138"/>
      <c r="K3235" s="138"/>
      <c r="L3235" s="138"/>
    </row>
    <row r="3236" spans="1:12" ht="56.25" outlineLevel="1" x14ac:dyDescent="0.2">
      <c r="A3236" s="132">
        <v>507</v>
      </c>
      <c r="B3236" s="133" t="s">
        <v>2325</v>
      </c>
      <c r="C3236" s="134" t="s">
        <v>2326</v>
      </c>
      <c r="D3236" s="135" t="s">
        <v>374</v>
      </c>
      <c r="E3236" s="136">
        <v>1</v>
      </c>
      <c r="F3236" s="1202"/>
      <c r="G3236" s="136">
        <f t="shared" si="1"/>
        <v>0</v>
      </c>
      <c r="H3236" s="138"/>
      <c r="I3236" s="138"/>
      <c r="J3236" s="138"/>
      <c r="K3236" s="138"/>
      <c r="L3236" s="138"/>
    </row>
    <row r="3237" spans="1:12" ht="56.25" outlineLevel="1" x14ac:dyDescent="0.2">
      <c r="A3237" s="132">
        <v>508</v>
      </c>
      <c r="B3237" s="133" t="s">
        <v>2327</v>
      </c>
      <c r="C3237" s="134" t="s">
        <v>2328</v>
      </c>
      <c r="D3237" s="135" t="s">
        <v>374</v>
      </c>
      <c r="E3237" s="136">
        <v>1</v>
      </c>
      <c r="F3237" s="1202"/>
      <c r="G3237" s="136">
        <f t="shared" si="1"/>
        <v>0</v>
      </c>
      <c r="H3237" s="138"/>
      <c r="I3237" s="138"/>
      <c r="J3237" s="138"/>
      <c r="K3237" s="138"/>
      <c r="L3237" s="138"/>
    </row>
    <row r="3238" spans="1:12" ht="56.25" outlineLevel="1" x14ac:dyDescent="0.2">
      <c r="A3238" s="132">
        <v>509</v>
      </c>
      <c r="B3238" s="133" t="s">
        <v>2329</v>
      </c>
      <c r="C3238" s="134" t="s">
        <v>2324</v>
      </c>
      <c r="D3238" s="135" t="s">
        <v>374</v>
      </c>
      <c r="E3238" s="136">
        <v>1</v>
      </c>
      <c r="F3238" s="1202"/>
      <c r="G3238" s="136">
        <f t="shared" si="1"/>
        <v>0</v>
      </c>
      <c r="H3238" s="138"/>
      <c r="I3238" s="138"/>
      <c r="J3238" s="138"/>
      <c r="K3238" s="138"/>
      <c r="L3238" s="138"/>
    </row>
    <row r="3239" spans="1:12" ht="56.25" outlineLevel="1" x14ac:dyDescent="0.2">
      <c r="A3239" s="132">
        <v>510</v>
      </c>
      <c r="B3239" s="133" t="s">
        <v>2330</v>
      </c>
      <c r="C3239" s="134" t="s">
        <v>2331</v>
      </c>
      <c r="D3239" s="135" t="s">
        <v>374</v>
      </c>
      <c r="E3239" s="136">
        <v>1</v>
      </c>
      <c r="F3239" s="1202"/>
      <c r="G3239" s="136">
        <f t="shared" si="1"/>
        <v>0</v>
      </c>
      <c r="H3239" s="138"/>
      <c r="I3239" s="138"/>
      <c r="J3239" s="138"/>
      <c r="K3239" s="138"/>
      <c r="L3239" s="138"/>
    </row>
    <row r="3240" spans="1:12" ht="56.25" outlineLevel="1" x14ac:dyDescent="0.2">
      <c r="A3240" s="132">
        <v>511</v>
      </c>
      <c r="B3240" s="133" t="s">
        <v>2332</v>
      </c>
      <c r="C3240" s="134" t="s">
        <v>2315</v>
      </c>
      <c r="D3240" s="135" t="s">
        <v>374</v>
      </c>
      <c r="E3240" s="136">
        <v>1</v>
      </c>
      <c r="F3240" s="1202"/>
      <c r="G3240" s="136">
        <f t="shared" si="1"/>
        <v>0</v>
      </c>
      <c r="H3240" s="138"/>
      <c r="I3240" s="138"/>
      <c r="J3240" s="138"/>
      <c r="K3240" s="138"/>
      <c r="L3240" s="138"/>
    </row>
    <row r="3241" spans="1:12" ht="56.25" outlineLevel="1" x14ac:dyDescent="0.2">
      <c r="A3241" s="132">
        <v>512</v>
      </c>
      <c r="B3241" s="133" t="s">
        <v>2333</v>
      </c>
      <c r="C3241" s="134" t="s">
        <v>2334</v>
      </c>
      <c r="D3241" s="135" t="s">
        <v>374</v>
      </c>
      <c r="E3241" s="136">
        <v>1</v>
      </c>
      <c r="F3241" s="1202"/>
      <c r="G3241" s="136">
        <f t="shared" si="1"/>
        <v>0</v>
      </c>
      <c r="H3241" s="138"/>
      <c r="I3241" s="138"/>
      <c r="J3241" s="138"/>
      <c r="K3241" s="138"/>
      <c r="L3241" s="138"/>
    </row>
    <row r="3242" spans="1:12" ht="56.25" outlineLevel="1" x14ac:dyDescent="0.2">
      <c r="A3242" s="132">
        <v>513</v>
      </c>
      <c r="B3242" s="133" t="s">
        <v>2335</v>
      </c>
      <c r="C3242" s="134" t="s">
        <v>2336</v>
      </c>
      <c r="D3242" s="135" t="s">
        <v>374</v>
      </c>
      <c r="E3242" s="136">
        <v>1</v>
      </c>
      <c r="F3242" s="1202"/>
      <c r="G3242" s="136">
        <f t="shared" si="1"/>
        <v>0</v>
      </c>
      <c r="H3242" s="138"/>
      <c r="I3242" s="138"/>
      <c r="J3242" s="138"/>
      <c r="K3242" s="138"/>
      <c r="L3242" s="138"/>
    </row>
    <row r="3243" spans="1:12" ht="56.25" outlineLevel="1" x14ac:dyDescent="0.2">
      <c r="A3243" s="132">
        <v>514</v>
      </c>
      <c r="B3243" s="133" t="s">
        <v>2337</v>
      </c>
      <c r="C3243" s="134" t="s">
        <v>2336</v>
      </c>
      <c r="D3243" s="135" t="s">
        <v>374</v>
      </c>
      <c r="E3243" s="136">
        <v>1</v>
      </c>
      <c r="F3243" s="1202"/>
      <c r="G3243" s="136">
        <f t="shared" si="1"/>
        <v>0</v>
      </c>
      <c r="H3243" s="138"/>
      <c r="I3243" s="138"/>
      <c r="J3243" s="138"/>
      <c r="K3243" s="138"/>
      <c r="L3243" s="138"/>
    </row>
    <row r="3244" spans="1:12" ht="56.25" outlineLevel="1" x14ac:dyDescent="0.2">
      <c r="A3244" s="132">
        <v>515</v>
      </c>
      <c r="B3244" s="133" t="s">
        <v>2338</v>
      </c>
      <c r="C3244" s="134" t="s">
        <v>2315</v>
      </c>
      <c r="D3244" s="135" t="s">
        <v>374</v>
      </c>
      <c r="E3244" s="136">
        <v>1</v>
      </c>
      <c r="F3244" s="1202"/>
      <c r="G3244" s="136">
        <f t="shared" si="1"/>
        <v>0</v>
      </c>
      <c r="H3244" s="138"/>
      <c r="I3244" s="138"/>
      <c r="J3244" s="138"/>
      <c r="K3244" s="138"/>
      <c r="L3244" s="138"/>
    </row>
    <row r="3245" spans="1:12" ht="56.25" outlineLevel="1" x14ac:dyDescent="0.2">
      <c r="A3245" s="132">
        <v>516</v>
      </c>
      <c r="B3245" s="133" t="s">
        <v>2339</v>
      </c>
      <c r="C3245" s="134" t="s">
        <v>2315</v>
      </c>
      <c r="D3245" s="135" t="s">
        <v>374</v>
      </c>
      <c r="E3245" s="136">
        <v>1</v>
      </c>
      <c r="F3245" s="1202"/>
      <c r="G3245" s="136">
        <f t="shared" si="1"/>
        <v>0</v>
      </c>
      <c r="H3245" s="138"/>
      <c r="I3245" s="138"/>
      <c r="J3245" s="138"/>
      <c r="K3245" s="138"/>
      <c r="L3245" s="138"/>
    </row>
    <row r="3246" spans="1:12" ht="67.5" outlineLevel="1" x14ac:dyDescent="0.2">
      <c r="A3246" s="132">
        <v>517</v>
      </c>
      <c r="B3246" s="133" t="s">
        <v>2340</v>
      </c>
      <c r="C3246" s="134" t="s">
        <v>2341</v>
      </c>
      <c r="D3246" s="135" t="s">
        <v>374</v>
      </c>
      <c r="E3246" s="136">
        <v>1</v>
      </c>
      <c r="F3246" s="1202"/>
      <c r="G3246" s="136">
        <f t="shared" si="1"/>
        <v>0</v>
      </c>
      <c r="H3246" s="138"/>
      <c r="I3246" s="138"/>
      <c r="J3246" s="138"/>
      <c r="K3246" s="138"/>
      <c r="L3246" s="138"/>
    </row>
    <row r="3247" spans="1:12" ht="56.25" outlineLevel="1" x14ac:dyDescent="0.2">
      <c r="A3247" s="132">
        <v>518</v>
      </c>
      <c r="B3247" s="133" t="s">
        <v>2342</v>
      </c>
      <c r="C3247" s="134" t="s">
        <v>2343</v>
      </c>
      <c r="D3247" s="135" t="s">
        <v>374</v>
      </c>
      <c r="E3247" s="136">
        <v>1</v>
      </c>
      <c r="F3247" s="1202"/>
      <c r="G3247" s="136">
        <f t="shared" si="1"/>
        <v>0</v>
      </c>
      <c r="H3247" s="138"/>
      <c r="I3247" s="138"/>
      <c r="J3247" s="138"/>
      <c r="K3247" s="138"/>
      <c r="L3247" s="138"/>
    </row>
    <row r="3248" spans="1:12" ht="56.25" outlineLevel="1" x14ac:dyDescent="0.2">
      <c r="A3248" s="132">
        <v>519</v>
      </c>
      <c r="B3248" s="133" t="s">
        <v>2344</v>
      </c>
      <c r="C3248" s="134" t="s">
        <v>2345</v>
      </c>
      <c r="D3248" s="135" t="s">
        <v>374</v>
      </c>
      <c r="E3248" s="136">
        <v>1</v>
      </c>
      <c r="F3248" s="1202"/>
      <c r="G3248" s="136">
        <f t="shared" si="1"/>
        <v>0</v>
      </c>
      <c r="H3248" s="138"/>
      <c r="I3248" s="138"/>
      <c r="J3248" s="138"/>
      <c r="K3248" s="138"/>
      <c r="L3248" s="138"/>
    </row>
    <row r="3249" spans="1:12" ht="56.25" outlineLevel="1" x14ac:dyDescent="0.2">
      <c r="A3249" s="132">
        <v>520</v>
      </c>
      <c r="B3249" s="133" t="s">
        <v>2346</v>
      </c>
      <c r="C3249" s="134" t="s">
        <v>2347</v>
      </c>
      <c r="D3249" s="135" t="s">
        <v>374</v>
      </c>
      <c r="E3249" s="136">
        <v>1</v>
      </c>
      <c r="F3249" s="1202"/>
      <c r="G3249" s="136">
        <f t="shared" si="1"/>
        <v>0</v>
      </c>
      <c r="H3249" s="138"/>
      <c r="I3249" s="138"/>
      <c r="J3249" s="138"/>
      <c r="K3249" s="138"/>
      <c r="L3249" s="138"/>
    </row>
    <row r="3250" spans="1:12" ht="67.5" outlineLevel="1" x14ac:dyDescent="0.2">
      <c r="A3250" s="132">
        <v>521</v>
      </c>
      <c r="B3250" s="133" t="s">
        <v>2348</v>
      </c>
      <c r="C3250" s="134" t="s">
        <v>2349</v>
      </c>
      <c r="D3250" s="135" t="s">
        <v>374</v>
      </c>
      <c r="E3250" s="136">
        <v>1</v>
      </c>
      <c r="F3250" s="1202"/>
      <c r="G3250" s="136">
        <f t="shared" si="1"/>
        <v>0</v>
      </c>
      <c r="H3250" s="138"/>
      <c r="I3250" s="138"/>
      <c r="J3250" s="138"/>
      <c r="K3250" s="138"/>
      <c r="L3250" s="138"/>
    </row>
    <row r="3251" spans="1:12" ht="67.5" outlineLevel="1" x14ac:dyDescent="0.2">
      <c r="A3251" s="132">
        <v>522</v>
      </c>
      <c r="B3251" s="133" t="s">
        <v>2350</v>
      </c>
      <c r="C3251" s="134" t="s">
        <v>2351</v>
      </c>
      <c r="D3251" s="135" t="s">
        <v>374</v>
      </c>
      <c r="E3251" s="136">
        <v>1</v>
      </c>
      <c r="F3251" s="1202"/>
      <c r="G3251" s="136">
        <f t="shared" si="1"/>
        <v>0</v>
      </c>
      <c r="H3251" s="138"/>
      <c r="I3251" s="138"/>
      <c r="J3251" s="138"/>
      <c r="K3251" s="138"/>
      <c r="L3251" s="138"/>
    </row>
    <row r="3252" spans="1:12" ht="67.5" outlineLevel="1" x14ac:dyDescent="0.2">
      <c r="A3252" s="132">
        <v>523</v>
      </c>
      <c r="B3252" s="133" t="s">
        <v>2352</v>
      </c>
      <c r="C3252" s="134" t="s">
        <v>2353</v>
      </c>
      <c r="D3252" s="135" t="s">
        <v>374</v>
      </c>
      <c r="E3252" s="136">
        <v>1</v>
      </c>
      <c r="F3252" s="1202"/>
      <c r="G3252" s="136">
        <f t="shared" si="1"/>
        <v>0</v>
      </c>
      <c r="H3252" s="138"/>
      <c r="I3252" s="138"/>
      <c r="J3252" s="138"/>
      <c r="K3252" s="138"/>
      <c r="L3252" s="138"/>
    </row>
    <row r="3253" spans="1:12" ht="78.75" outlineLevel="1" x14ac:dyDescent="0.2">
      <c r="A3253" s="132">
        <v>524</v>
      </c>
      <c r="B3253" s="133" t="s">
        <v>2354</v>
      </c>
      <c r="C3253" s="134" t="s">
        <v>2355</v>
      </c>
      <c r="D3253" s="135" t="s">
        <v>374</v>
      </c>
      <c r="E3253" s="136">
        <v>1</v>
      </c>
      <c r="F3253" s="1202"/>
      <c r="G3253" s="136">
        <f t="shared" si="1"/>
        <v>0</v>
      </c>
      <c r="H3253" s="138"/>
      <c r="I3253" s="138"/>
      <c r="J3253" s="138"/>
      <c r="K3253" s="138"/>
      <c r="L3253" s="138"/>
    </row>
    <row r="3254" spans="1:12" ht="56.25" outlineLevel="1" x14ac:dyDescent="0.2">
      <c r="A3254" s="132">
        <v>525</v>
      </c>
      <c r="B3254" s="133" t="s">
        <v>2356</v>
      </c>
      <c r="C3254" s="134" t="s">
        <v>2357</v>
      </c>
      <c r="D3254" s="135" t="s">
        <v>374</v>
      </c>
      <c r="E3254" s="136">
        <v>1</v>
      </c>
      <c r="F3254" s="1202"/>
      <c r="G3254" s="136">
        <f t="shared" si="1"/>
        <v>0</v>
      </c>
      <c r="H3254" s="138"/>
      <c r="I3254" s="138"/>
      <c r="J3254" s="138"/>
      <c r="K3254" s="138"/>
      <c r="L3254" s="138"/>
    </row>
    <row r="3255" spans="1:12" ht="56.25" outlineLevel="1" x14ac:dyDescent="0.2">
      <c r="A3255" s="132">
        <v>526</v>
      </c>
      <c r="B3255" s="133" t="s">
        <v>2358</v>
      </c>
      <c r="C3255" s="134" t="s">
        <v>2359</v>
      </c>
      <c r="D3255" s="135" t="s">
        <v>374</v>
      </c>
      <c r="E3255" s="136">
        <v>1</v>
      </c>
      <c r="F3255" s="1202"/>
      <c r="G3255" s="136">
        <f t="shared" si="1"/>
        <v>0</v>
      </c>
      <c r="H3255" s="138"/>
      <c r="I3255" s="138"/>
      <c r="J3255" s="138"/>
      <c r="K3255" s="138"/>
      <c r="L3255" s="138"/>
    </row>
    <row r="3256" spans="1:12" ht="56.25" outlineLevel="1" x14ac:dyDescent="0.2">
      <c r="A3256" s="132">
        <v>527</v>
      </c>
      <c r="B3256" s="133" t="s">
        <v>2360</v>
      </c>
      <c r="C3256" s="134" t="s">
        <v>2287</v>
      </c>
      <c r="D3256" s="135" t="s">
        <v>374</v>
      </c>
      <c r="E3256" s="136">
        <v>1</v>
      </c>
      <c r="F3256" s="1202"/>
      <c r="G3256" s="136">
        <f t="shared" si="1"/>
        <v>0</v>
      </c>
      <c r="H3256" s="138"/>
      <c r="I3256" s="138"/>
      <c r="J3256" s="138"/>
      <c r="K3256" s="138"/>
      <c r="L3256" s="138"/>
    </row>
    <row r="3257" spans="1:12" ht="56.25" outlineLevel="1" x14ac:dyDescent="0.2">
      <c r="A3257" s="132">
        <v>528</v>
      </c>
      <c r="B3257" s="133" t="s">
        <v>2361</v>
      </c>
      <c r="C3257" s="134" t="s">
        <v>2267</v>
      </c>
      <c r="D3257" s="135" t="s">
        <v>374</v>
      </c>
      <c r="E3257" s="136">
        <v>1</v>
      </c>
      <c r="F3257" s="1202"/>
      <c r="G3257" s="136">
        <f t="shared" si="1"/>
        <v>0</v>
      </c>
      <c r="H3257" s="138"/>
      <c r="I3257" s="138"/>
      <c r="J3257" s="138"/>
      <c r="K3257" s="138"/>
      <c r="L3257" s="138"/>
    </row>
    <row r="3258" spans="1:12" ht="56.25" outlineLevel="1" x14ac:dyDescent="0.2">
      <c r="A3258" s="132">
        <v>529</v>
      </c>
      <c r="B3258" s="133" t="s">
        <v>2362</v>
      </c>
      <c r="C3258" s="134" t="s">
        <v>2267</v>
      </c>
      <c r="D3258" s="135" t="s">
        <v>374</v>
      </c>
      <c r="E3258" s="136">
        <v>1</v>
      </c>
      <c r="F3258" s="1202"/>
      <c r="G3258" s="136">
        <f t="shared" si="1"/>
        <v>0</v>
      </c>
      <c r="H3258" s="138"/>
      <c r="I3258" s="138"/>
      <c r="J3258" s="138"/>
      <c r="K3258" s="138"/>
      <c r="L3258" s="138"/>
    </row>
    <row r="3259" spans="1:12" ht="56.25" outlineLevel="1" x14ac:dyDescent="0.2">
      <c r="A3259" s="132">
        <v>530</v>
      </c>
      <c r="B3259" s="133" t="s">
        <v>2363</v>
      </c>
      <c r="C3259" s="134" t="s">
        <v>2269</v>
      </c>
      <c r="D3259" s="135" t="s">
        <v>374</v>
      </c>
      <c r="E3259" s="136">
        <v>1</v>
      </c>
      <c r="F3259" s="1202"/>
      <c r="G3259" s="136">
        <f t="shared" si="1"/>
        <v>0</v>
      </c>
      <c r="H3259" s="138"/>
      <c r="I3259" s="138"/>
      <c r="J3259" s="138"/>
      <c r="K3259" s="138"/>
      <c r="L3259" s="138"/>
    </row>
    <row r="3260" spans="1:12" ht="56.25" outlineLevel="1" x14ac:dyDescent="0.2">
      <c r="A3260" s="132">
        <v>531</v>
      </c>
      <c r="B3260" s="133" t="s">
        <v>2364</v>
      </c>
      <c r="C3260" s="134" t="s">
        <v>2265</v>
      </c>
      <c r="D3260" s="135" t="s">
        <v>374</v>
      </c>
      <c r="E3260" s="136">
        <v>1</v>
      </c>
      <c r="F3260" s="1202"/>
      <c r="G3260" s="136">
        <f t="shared" si="1"/>
        <v>0</v>
      </c>
      <c r="H3260" s="138"/>
      <c r="I3260" s="138"/>
      <c r="J3260" s="138"/>
      <c r="K3260" s="138"/>
      <c r="L3260" s="138"/>
    </row>
    <row r="3261" spans="1:12" ht="56.25" outlineLevel="1" x14ac:dyDescent="0.2">
      <c r="A3261" s="132">
        <v>532</v>
      </c>
      <c r="B3261" s="133" t="s">
        <v>2365</v>
      </c>
      <c r="C3261" s="134" t="s">
        <v>2366</v>
      </c>
      <c r="D3261" s="135" t="s">
        <v>374</v>
      </c>
      <c r="E3261" s="136">
        <v>1</v>
      </c>
      <c r="F3261" s="1202"/>
      <c r="G3261" s="136">
        <f t="shared" si="1"/>
        <v>0</v>
      </c>
      <c r="H3261" s="138"/>
      <c r="I3261" s="138"/>
      <c r="J3261" s="138"/>
      <c r="K3261" s="138"/>
      <c r="L3261" s="138"/>
    </row>
    <row r="3262" spans="1:12" ht="56.25" outlineLevel="1" x14ac:dyDescent="0.2">
      <c r="A3262" s="132">
        <v>533</v>
      </c>
      <c r="B3262" s="133" t="s">
        <v>2367</v>
      </c>
      <c r="C3262" s="134" t="s">
        <v>2368</v>
      </c>
      <c r="D3262" s="135" t="s">
        <v>374</v>
      </c>
      <c r="E3262" s="136">
        <v>1</v>
      </c>
      <c r="F3262" s="1202"/>
      <c r="G3262" s="136">
        <f t="shared" si="1"/>
        <v>0</v>
      </c>
      <c r="H3262" s="138"/>
      <c r="I3262" s="138"/>
      <c r="J3262" s="138"/>
      <c r="K3262" s="138"/>
      <c r="L3262" s="138"/>
    </row>
    <row r="3263" spans="1:12" ht="56.25" outlineLevel="1" x14ac:dyDescent="0.2">
      <c r="A3263" s="132">
        <v>534</v>
      </c>
      <c r="B3263" s="133" t="s">
        <v>2369</v>
      </c>
      <c r="C3263" s="134" t="s">
        <v>2269</v>
      </c>
      <c r="D3263" s="135" t="s">
        <v>374</v>
      </c>
      <c r="E3263" s="136">
        <v>1</v>
      </c>
      <c r="F3263" s="1202"/>
      <c r="G3263" s="136">
        <f t="shared" si="1"/>
        <v>0</v>
      </c>
      <c r="H3263" s="138"/>
      <c r="I3263" s="138"/>
      <c r="J3263" s="138"/>
      <c r="K3263" s="138"/>
      <c r="L3263" s="138"/>
    </row>
    <row r="3264" spans="1:12" ht="56.25" outlineLevel="1" x14ac:dyDescent="0.2">
      <c r="A3264" s="132">
        <v>535</v>
      </c>
      <c r="B3264" s="133" t="s">
        <v>2370</v>
      </c>
      <c r="C3264" s="134" t="s">
        <v>2301</v>
      </c>
      <c r="D3264" s="135" t="s">
        <v>374</v>
      </c>
      <c r="E3264" s="136">
        <v>1</v>
      </c>
      <c r="F3264" s="1202"/>
      <c r="G3264" s="136">
        <f t="shared" si="1"/>
        <v>0</v>
      </c>
      <c r="H3264" s="138"/>
      <c r="I3264" s="138"/>
      <c r="J3264" s="138"/>
      <c r="K3264" s="138"/>
      <c r="L3264" s="138"/>
    </row>
    <row r="3265" spans="1:12" ht="56.25" outlineLevel="1" x14ac:dyDescent="0.2">
      <c r="A3265" s="132">
        <v>536</v>
      </c>
      <c r="B3265" s="133" t="s">
        <v>2371</v>
      </c>
      <c r="C3265" s="134" t="s">
        <v>2372</v>
      </c>
      <c r="D3265" s="135" t="s">
        <v>374</v>
      </c>
      <c r="E3265" s="136">
        <v>1</v>
      </c>
      <c r="F3265" s="1202"/>
      <c r="G3265" s="136">
        <f t="shared" si="1"/>
        <v>0</v>
      </c>
      <c r="H3265" s="138"/>
      <c r="I3265" s="138"/>
      <c r="J3265" s="138"/>
      <c r="K3265" s="138"/>
      <c r="L3265" s="138"/>
    </row>
    <row r="3266" spans="1:12" ht="56.25" outlineLevel="1" x14ac:dyDescent="0.2">
      <c r="A3266" s="132">
        <v>537</v>
      </c>
      <c r="B3266" s="133" t="s">
        <v>2373</v>
      </c>
      <c r="C3266" s="134" t="s">
        <v>2374</v>
      </c>
      <c r="D3266" s="135" t="s">
        <v>374</v>
      </c>
      <c r="E3266" s="136">
        <v>1</v>
      </c>
      <c r="F3266" s="1202"/>
      <c r="G3266" s="136">
        <f t="shared" si="1"/>
        <v>0</v>
      </c>
      <c r="H3266" s="138"/>
      <c r="I3266" s="138"/>
      <c r="J3266" s="138"/>
      <c r="K3266" s="138"/>
      <c r="L3266" s="138"/>
    </row>
    <row r="3267" spans="1:12" ht="56.25" outlineLevel="1" x14ac:dyDescent="0.2">
      <c r="A3267" s="132">
        <v>538</v>
      </c>
      <c r="B3267" s="133" t="s">
        <v>2375</v>
      </c>
      <c r="C3267" s="134" t="s">
        <v>2289</v>
      </c>
      <c r="D3267" s="135" t="s">
        <v>374</v>
      </c>
      <c r="E3267" s="136">
        <v>1</v>
      </c>
      <c r="F3267" s="1202"/>
      <c r="G3267" s="136">
        <f t="shared" si="1"/>
        <v>0</v>
      </c>
      <c r="H3267" s="138"/>
      <c r="I3267" s="138"/>
      <c r="J3267" s="138"/>
      <c r="K3267" s="138"/>
      <c r="L3267" s="138"/>
    </row>
    <row r="3268" spans="1:12" ht="56.25" outlineLevel="1" x14ac:dyDescent="0.2">
      <c r="A3268" s="132">
        <v>539</v>
      </c>
      <c r="B3268" s="133" t="s">
        <v>2376</v>
      </c>
      <c r="C3268" s="134" t="s">
        <v>2372</v>
      </c>
      <c r="D3268" s="135" t="s">
        <v>374</v>
      </c>
      <c r="E3268" s="136">
        <v>1</v>
      </c>
      <c r="F3268" s="1202"/>
      <c r="G3268" s="136">
        <f t="shared" si="1"/>
        <v>0</v>
      </c>
      <c r="H3268" s="138"/>
      <c r="I3268" s="138"/>
      <c r="J3268" s="138"/>
      <c r="K3268" s="138"/>
      <c r="L3268" s="138"/>
    </row>
    <row r="3269" spans="1:12" ht="56.25" outlineLevel="1" x14ac:dyDescent="0.2">
      <c r="A3269" s="132">
        <v>540</v>
      </c>
      <c r="B3269" s="133" t="s">
        <v>2377</v>
      </c>
      <c r="C3269" s="134" t="s">
        <v>2289</v>
      </c>
      <c r="D3269" s="135" t="s">
        <v>374</v>
      </c>
      <c r="E3269" s="136">
        <v>1</v>
      </c>
      <c r="F3269" s="1202"/>
      <c r="G3269" s="136">
        <f t="shared" si="1"/>
        <v>0</v>
      </c>
      <c r="H3269" s="138"/>
      <c r="I3269" s="138"/>
      <c r="J3269" s="138"/>
      <c r="K3269" s="138"/>
      <c r="L3269" s="138"/>
    </row>
    <row r="3270" spans="1:12" ht="56.25" outlineLevel="1" x14ac:dyDescent="0.2">
      <c r="A3270" s="132">
        <v>541</v>
      </c>
      <c r="B3270" s="133" t="s">
        <v>2378</v>
      </c>
      <c r="C3270" s="134" t="s">
        <v>2379</v>
      </c>
      <c r="D3270" s="135" t="s">
        <v>374</v>
      </c>
      <c r="E3270" s="136">
        <v>1</v>
      </c>
      <c r="F3270" s="1202"/>
      <c r="G3270" s="136">
        <f t="shared" si="1"/>
        <v>0</v>
      </c>
      <c r="H3270" s="138"/>
      <c r="I3270" s="138"/>
      <c r="J3270" s="138"/>
      <c r="K3270" s="138"/>
      <c r="L3270" s="138"/>
    </row>
    <row r="3271" spans="1:12" ht="56.25" outlineLevel="1" x14ac:dyDescent="0.2">
      <c r="A3271" s="132">
        <v>542</v>
      </c>
      <c r="B3271" s="133" t="s">
        <v>2380</v>
      </c>
      <c r="C3271" s="134" t="s">
        <v>2379</v>
      </c>
      <c r="D3271" s="135" t="s">
        <v>374</v>
      </c>
      <c r="E3271" s="136">
        <v>1</v>
      </c>
      <c r="F3271" s="1202"/>
      <c r="G3271" s="136">
        <f t="shared" si="1"/>
        <v>0</v>
      </c>
      <c r="H3271" s="138"/>
      <c r="I3271" s="138"/>
      <c r="J3271" s="138"/>
      <c r="K3271" s="138"/>
      <c r="L3271" s="138"/>
    </row>
    <row r="3272" spans="1:12" ht="56.25" outlineLevel="1" x14ac:dyDescent="0.2">
      <c r="A3272" s="132">
        <v>543</v>
      </c>
      <c r="B3272" s="133" t="s">
        <v>2381</v>
      </c>
      <c r="C3272" s="134" t="s">
        <v>2265</v>
      </c>
      <c r="D3272" s="135" t="s">
        <v>374</v>
      </c>
      <c r="E3272" s="136">
        <v>1</v>
      </c>
      <c r="F3272" s="1202"/>
      <c r="G3272" s="136">
        <f t="shared" si="1"/>
        <v>0</v>
      </c>
      <c r="H3272" s="138"/>
      <c r="I3272" s="138"/>
      <c r="J3272" s="138"/>
      <c r="K3272" s="138"/>
      <c r="L3272" s="138"/>
    </row>
    <row r="3273" spans="1:12" ht="56.25" outlineLevel="1" x14ac:dyDescent="0.2">
      <c r="A3273" s="132">
        <v>544</v>
      </c>
      <c r="B3273" s="133" t="s">
        <v>2382</v>
      </c>
      <c r="C3273" s="134" t="s">
        <v>2368</v>
      </c>
      <c r="D3273" s="135" t="s">
        <v>374</v>
      </c>
      <c r="E3273" s="136">
        <v>1</v>
      </c>
      <c r="F3273" s="1202"/>
      <c r="G3273" s="136">
        <f t="shared" si="1"/>
        <v>0</v>
      </c>
      <c r="H3273" s="138"/>
      <c r="I3273" s="138"/>
      <c r="J3273" s="138"/>
      <c r="K3273" s="138"/>
      <c r="L3273" s="138"/>
    </row>
    <row r="3274" spans="1:12" ht="56.25" outlineLevel="1" x14ac:dyDescent="0.2">
      <c r="A3274" s="132">
        <v>545</v>
      </c>
      <c r="B3274" s="133" t="s">
        <v>2383</v>
      </c>
      <c r="C3274" s="134" t="s">
        <v>2359</v>
      </c>
      <c r="D3274" s="135" t="s">
        <v>374</v>
      </c>
      <c r="E3274" s="136">
        <v>1</v>
      </c>
      <c r="F3274" s="1202"/>
      <c r="G3274" s="136">
        <f t="shared" si="1"/>
        <v>0</v>
      </c>
      <c r="H3274" s="138"/>
      <c r="I3274" s="138"/>
      <c r="J3274" s="138"/>
      <c r="K3274" s="138"/>
      <c r="L3274" s="138"/>
    </row>
    <row r="3275" spans="1:12" ht="67.5" outlineLevel="1" x14ac:dyDescent="0.2">
      <c r="A3275" s="132">
        <v>546</v>
      </c>
      <c r="B3275" s="133" t="s">
        <v>2384</v>
      </c>
      <c r="C3275" s="134" t="s">
        <v>2385</v>
      </c>
      <c r="D3275" s="135" t="s">
        <v>374</v>
      </c>
      <c r="E3275" s="136">
        <v>1</v>
      </c>
      <c r="F3275" s="1202"/>
      <c r="G3275" s="136">
        <f t="shared" si="1"/>
        <v>0</v>
      </c>
      <c r="H3275" s="138"/>
      <c r="I3275" s="138"/>
      <c r="J3275" s="138"/>
      <c r="K3275" s="138"/>
      <c r="L3275" s="138"/>
    </row>
    <row r="3276" spans="1:12" ht="56.25" outlineLevel="1" x14ac:dyDescent="0.2">
      <c r="A3276" s="132">
        <v>547</v>
      </c>
      <c r="B3276" s="133" t="s">
        <v>2386</v>
      </c>
      <c r="C3276" s="134" t="s">
        <v>2387</v>
      </c>
      <c r="D3276" s="135" t="s">
        <v>374</v>
      </c>
      <c r="E3276" s="136">
        <v>1</v>
      </c>
      <c r="F3276" s="1202"/>
      <c r="G3276" s="136">
        <f t="shared" si="1"/>
        <v>0</v>
      </c>
      <c r="H3276" s="138"/>
      <c r="I3276" s="138"/>
      <c r="J3276" s="138"/>
      <c r="K3276" s="138"/>
      <c r="L3276" s="138"/>
    </row>
    <row r="3277" spans="1:12" ht="56.25" outlineLevel="1" x14ac:dyDescent="0.2">
      <c r="A3277" s="132">
        <v>548</v>
      </c>
      <c r="B3277" s="133" t="s">
        <v>2388</v>
      </c>
      <c r="C3277" s="134" t="s">
        <v>2389</v>
      </c>
      <c r="D3277" s="135" t="s">
        <v>374</v>
      </c>
      <c r="E3277" s="136">
        <v>1</v>
      </c>
      <c r="F3277" s="1202"/>
      <c r="G3277" s="136">
        <f t="shared" si="1"/>
        <v>0</v>
      </c>
      <c r="H3277" s="138"/>
      <c r="I3277" s="138"/>
      <c r="J3277" s="138"/>
      <c r="K3277" s="138"/>
      <c r="L3277" s="138"/>
    </row>
    <row r="3278" spans="1:12" ht="56.25" outlineLevel="1" x14ac:dyDescent="0.2">
      <c r="A3278" s="132">
        <v>549</v>
      </c>
      <c r="B3278" s="133" t="s">
        <v>2390</v>
      </c>
      <c r="C3278" s="134" t="s">
        <v>2315</v>
      </c>
      <c r="D3278" s="135" t="s">
        <v>374</v>
      </c>
      <c r="E3278" s="136">
        <v>1</v>
      </c>
      <c r="F3278" s="1202"/>
      <c r="G3278" s="136">
        <f t="shared" si="1"/>
        <v>0</v>
      </c>
      <c r="H3278" s="138"/>
      <c r="I3278" s="138"/>
      <c r="J3278" s="138"/>
      <c r="K3278" s="138"/>
      <c r="L3278" s="138"/>
    </row>
    <row r="3279" spans="1:12" ht="56.25" outlineLevel="1" x14ac:dyDescent="0.2">
      <c r="A3279" s="132">
        <v>550</v>
      </c>
      <c r="B3279" s="133" t="s">
        <v>2391</v>
      </c>
      <c r="C3279" s="134" t="s">
        <v>2315</v>
      </c>
      <c r="D3279" s="135" t="s">
        <v>374</v>
      </c>
      <c r="E3279" s="136">
        <v>1</v>
      </c>
      <c r="F3279" s="1202"/>
      <c r="G3279" s="136">
        <f t="shared" si="1"/>
        <v>0</v>
      </c>
      <c r="H3279" s="138"/>
      <c r="I3279" s="138"/>
      <c r="J3279" s="138"/>
      <c r="K3279" s="138"/>
      <c r="L3279" s="138"/>
    </row>
    <row r="3280" spans="1:12" ht="56.25" outlineLevel="1" x14ac:dyDescent="0.2">
      <c r="A3280" s="132">
        <v>551</v>
      </c>
      <c r="B3280" s="133" t="s">
        <v>2392</v>
      </c>
      <c r="C3280" s="134" t="s">
        <v>2317</v>
      </c>
      <c r="D3280" s="135" t="s">
        <v>374</v>
      </c>
      <c r="E3280" s="136">
        <v>1</v>
      </c>
      <c r="F3280" s="1202"/>
      <c r="G3280" s="136">
        <f t="shared" si="1"/>
        <v>0</v>
      </c>
      <c r="H3280" s="138"/>
      <c r="I3280" s="138"/>
      <c r="J3280" s="138"/>
      <c r="K3280" s="138"/>
      <c r="L3280" s="138"/>
    </row>
    <row r="3281" spans="1:12" ht="56.25" outlineLevel="1" x14ac:dyDescent="0.2">
      <c r="A3281" s="132">
        <v>552</v>
      </c>
      <c r="B3281" s="133" t="s">
        <v>2393</v>
      </c>
      <c r="C3281" s="134" t="s">
        <v>2317</v>
      </c>
      <c r="D3281" s="135" t="s">
        <v>374</v>
      </c>
      <c r="E3281" s="136">
        <v>1</v>
      </c>
      <c r="F3281" s="1202"/>
      <c r="G3281" s="136">
        <f t="shared" si="1"/>
        <v>0</v>
      </c>
      <c r="H3281" s="138"/>
      <c r="I3281" s="138"/>
      <c r="J3281" s="138"/>
      <c r="K3281" s="138"/>
      <c r="L3281" s="138"/>
    </row>
    <row r="3282" spans="1:12" ht="56.25" outlineLevel="1" x14ac:dyDescent="0.2">
      <c r="A3282" s="132">
        <v>553</v>
      </c>
      <c r="B3282" s="133" t="s">
        <v>2394</v>
      </c>
      <c r="C3282" s="134" t="s">
        <v>2315</v>
      </c>
      <c r="D3282" s="135" t="s">
        <v>374</v>
      </c>
      <c r="E3282" s="136">
        <v>1</v>
      </c>
      <c r="F3282" s="1202"/>
      <c r="G3282" s="136">
        <f t="shared" si="1"/>
        <v>0</v>
      </c>
      <c r="H3282" s="138"/>
      <c r="I3282" s="138"/>
      <c r="J3282" s="138"/>
      <c r="K3282" s="138"/>
      <c r="L3282" s="138"/>
    </row>
    <row r="3283" spans="1:12" ht="56.25" outlineLevel="1" x14ac:dyDescent="0.2">
      <c r="A3283" s="132">
        <v>554</v>
      </c>
      <c r="B3283" s="133" t="s">
        <v>2395</v>
      </c>
      <c r="C3283" s="134" t="s">
        <v>2315</v>
      </c>
      <c r="D3283" s="135" t="s">
        <v>374</v>
      </c>
      <c r="E3283" s="136">
        <v>1</v>
      </c>
      <c r="F3283" s="1202"/>
      <c r="G3283" s="136">
        <f t="shared" si="1"/>
        <v>0</v>
      </c>
      <c r="H3283" s="138"/>
      <c r="I3283" s="138"/>
      <c r="J3283" s="138"/>
      <c r="K3283" s="138"/>
      <c r="L3283" s="138"/>
    </row>
    <row r="3284" spans="1:12" ht="56.25" outlineLevel="1" x14ac:dyDescent="0.2">
      <c r="A3284" s="132">
        <v>555</v>
      </c>
      <c r="B3284" s="133" t="s">
        <v>2396</v>
      </c>
      <c r="C3284" s="134" t="s">
        <v>2347</v>
      </c>
      <c r="D3284" s="135" t="s">
        <v>374</v>
      </c>
      <c r="E3284" s="136">
        <v>1</v>
      </c>
      <c r="F3284" s="1202"/>
      <c r="G3284" s="136">
        <f t="shared" si="1"/>
        <v>0</v>
      </c>
      <c r="H3284" s="138"/>
      <c r="I3284" s="138"/>
      <c r="J3284" s="138"/>
      <c r="K3284" s="138"/>
      <c r="L3284" s="138"/>
    </row>
    <row r="3285" spans="1:12" ht="56.25" outlineLevel="1" x14ac:dyDescent="0.2">
      <c r="A3285" s="132">
        <v>556</v>
      </c>
      <c r="B3285" s="133" t="s">
        <v>2397</v>
      </c>
      <c r="C3285" s="134" t="s">
        <v>2347</v>
      </c>
      <c r="D3285" s="135" t="s">
        <v>374</v>
      </c>
      <c r="E3285" s="136">
        <v>1</v>
      </c>
      <c r="F3285" s="1202"/>
      <c r="G3285" s="136">
        <f t="shared" si="1"/>
        <v>0</v>
      </c>
      <c r="H3285" s="138"/>
      <c r="I3285" s="138"/>
      <c r="J3285" s="138"/>
      <c r="K3285" s="138"/>
      <c r="L3285" s="138"/>
    </row>
    <row r="3286" spans="1:12" ht="56.25" outlineLevel="1" x14ac:dyDescent="0.2">
      <c r="A3286" s="132">
        <v>557</v>
      </c>
      <c r="B3286" s="133" t="s">
        <v>2398</v>
      </c>
      <c r="C3286" s="134" t="s">
        <v>2315</v>
      </c>
      <c r="D3286" s="135" t="s">
        <v>374</v>
      </c>
      <c r="E3286" s="136">
        <v>1</v>
      </c>
      <c r="F3286" s="1202"/>
      <c r="G3286" s="136">
        <f t="shared" si="1"/>
        <v>0</v>
      </c>
      <c r="H3286" s="138"/>
      <c r="I3286" s="138"/>
      <c r="J3286" s="138"/>
      <c r="K3286" s="138"/>
      <c r="L3286" s="138"/>
    </row>
    <row r="3287" spans="1:12" ht="56.25" outlineLevel="1" x14ac:dyDescent="0.2">
      <c r="A3287" s="132">
        <v>558</v>
      </c>
      <c r="B3287" s="133" t="s">
        <v>2399</v>
      </c>
      <c r="C3287" s="134" t="s">
        <v>2315</v>
      </c>
      <c r="D3287" s="135" t="s">
        <v>374</v>
      </c>
      <c r="E3287" s="136">
        <v>1</v>
      </c>
      <c r="F3287" s="1202"/>
      <c r="G3287" s="136">
        <f t="shared" si="1"/>
        <v>0</v>
      </c>
      <c r="H3287" s="138"/>
      <c r="I3287" s="138"/>
      <c r="J3287" s="138"/>
      <c r="K3287" s="138"/>
      <c r="L3287" s="138"/>
    </row>
    <row r="3288" spans="1:12" ht="67.5" outlineLevel="1" x14ac:dyDescent="0.2">
      <c r="A3288" s="132">
        <v>559</v>
      </c>
      <c r="B3288" s="133" t="s">
        <v>2400</v>
      </c>
      <c r="C3288" s="134" t="s">
        <v>2341</v>
      </c>
      <c r="D3288" s="135" t="s">
        <v>374</v>
      </c>
      <c r="E3288" s="136">
        <v>1</v>
      </c>
      <c r="F3288" s="1202"/>
      <c r="G3288" s="136">
        <f t="shared" si="1"/>
        <v>0</v>
      </c>
      <c r="H3288" s="138"/>
      <c r="I3288" s="138"/>
      <c r="J3288" s="138"/>
      <c r="K3288" s="138"/>
      <c r="L3288" s="138"/>
    </row>
    <row r="3289" spans="1:12" ht="56.25" outlineLevel="1" x14ac:dyDescent="0.2">
      <c r="A3289" s="132">
        <v>560</v>
      </c>
      <c r="B3289" s="133" t="s">
        <v>2401</v>
      </c>
      <c r="C3289" s="134" t="s">
        <v>2389</v>
      </c>
      <c r="D3289" s="135" t="s">
        <v>374</v>
      </c>
      <c r="E3289" s="136">
        <v>1</v>
      </c>
      <c r="F3289" s="1202"/>
      <c r="G3289" s="136">
        <f t="shared" si="1"/>
        <v>0</v>
      </c>
      <c r="H3289" s="138"/>
      <c r="I3289" s="138"/>
      <c r="J3289" s="138"/>
      <c r="K3289" s="138"/>
      <c r="L3289" s="138"/>
    </row>
    <row r="3290" spans="1:12" ht="56.25" outlineLevel="1" x14ac:dyDescent="0.2">
      <c r="A3290" s="132">
        <v>561</v>
      </c>
      <c r="B3290" s="133" t="s">
        <v>2402</v>
      </c>
      <c r="C3290" s="134" t="s">
        <v>2322</v>
      </c>
      <c r="D3290" s="135" t="s">
        <v>374</v>
      </c>
      <c r="E3290" s="136">
        <v>1</v>
      </c>
      <c r="F3290" s="1202"/>
      <c r="G3290" s="136">
        <f t="shared" si="1"/>
        <v>0</v>
      </c>
      <c r="H3290" s="138"/>
      <c r="I3290" s="138"/>
      <c r="J3290" s="138"/>
      <c r="K3290" s="138"/>
      <c r="L3290" s="138"/>
    </row>
    <row r="3291" spans="1:12" ht="56.25" outlineLevel="1" x14ac:dyDescent="0.2">
      <c r="A3291" s="132">
        <v>562</v>
      </c>
      <c r="B3291" s="133" t="s">
        <v>2403</v>
      </c>
      <c r="C3291" s="134" t="s">
        <v>2315</v>
      </c>
      <c r="D3291" s="135" t="s">
        <v>374</v>
      </c>
      <c r="E3291" s="136">
        <v>1</v>
      </c>
      <c r="F3291" s="1202"/>
      <c r="G3291" s="136">
        <f t="shared" si="1"/>
        <v>0</v>
      </c>
      <c r="H3291" s="138"/>
      <c r="I3291" s="138"/>
      <c r="J3291" s="138"/>
      <c r="K3291" s="138"/>
      <c r="L3291" s="138"/>
    </row>
    <row r="3292" spans="1:12" ht="56.25" outlineLevel="1" x14ac:dyDescent="0.2">
      <c r="A3292" s="132">
        <v>563</v>
      </c>
      <c r="B3292" s="133" t="s">
        <v>2404</v>
      </c>
      <c r="C3292" s="134" t="s">
        <v>2315</v>
      </c>
      <c r="D3292" s="135" t="s">
        <v>374</v>
      </c>
      <c r="E3292" s="136">
        <v>1</v>
      </c>
      <c r="F3292" s="1202"/>
      <c r="G3292" s="136">
        <f t="shared" si="1"/>
        <v>0</v>
      </c>
      <c r="H3292" s="138"/>
      <c r="I3292" s="138"/>
      <c r="J3292" s="138"/>
      <c r="K3292" s="138"/>
      <c r="L3292" s="138"/>
    </row>
    <row r="3293" spans="1:12" ht="56.25" outlineLevel="1" x14ac:dyDescent="0.2">
      <c r="A3293" s="132">
        <v>564</v>
      </c>
      <c r="B3293" s="133" t="s">
        <v>2405</v>
      </c>
      <c r="C3293" s="134" t="s">
        <v>2315</v>
      </c>
      <c r="D3293" s="135" t="s">
        <v>374</v>
      </c>
      <c r="E3293" s="136">
        <v>1</v>
      </c>
      <c r="F3293" s="1202"/>
      <c r="G3293" s="136">
        <f t="shared" si="1"/>
        <v>0</v>
      </c>
      <c r="H3293" s="138"/>
      <c r="I3293" s="138"/>
      <c r="J3293" s="138"/>
      <c r="K3293" s="138"/>
      <c r="L3293" s="138"/>
    </row>
    <row r="3294" spans="1:12" ht="56.25" outlineLevel="1" x14ac:dyDescent="0.2">
      <c r="A3294" s="132">
        <v>565</v>
      </c>
      <c r="B3294" s="133" t="s">
        <v>2406</v>
      </c>
      <c r="C3294" s="134" t="s">
        <v>2315</v>
      </c>
      <c r="D3294" s="135" t="s">
        <v>374</v>
      </c>
      <c r="E3294" s="136">
        <v>1</v>
      </c>
      <c r="F3294" s="1202"/>
      <c r="G3294" s="136">
        <f t="shared" si="1"/>
        <v>0</v>
      </c>
      <c r="H3294" s="138"/>
      <c r="I3294" s="138"/>
      <c r="J3294" s="138"/>
      <c r="K3294" s="138"/>
      <c r="L3294" s="138"/>
    </row>
    <row r="3295" spans="1:12" ht="56.25" outlineLevel="1" x14ac:dyDescent="0.2">
      <c r="A3295" s="132">
        <v>566</v>
      </c>
      <c r="B3295" s="133" t="s">
        <v>2407</v>
      </c>
      <c r="C3295" s="134" t="s">
        <v>2336</v>
      </c>
      <c r="D3295" s="135" t="s">
        <v>374</v>
      </c>
      <c r="E3295" s="136">
        <v>1</v>
      </c>
      <c r="F3295" s="1202"/>
      <c r="G3295" s="136">
        <f t="shared" si="1"/>
        <v>0</v>
      </c>
      <c r="H3295" s="138"/>
      <c r="I3295" s="138"/>
      <c r="J3295" s="138"/>
      <c r="K3295" s="138"/>
      <c r="L3295" s="138"/>
    </row>
    <row r="3296" spans="1:12" ht="56.25" outlineLevel="1" x14ac:dyDescent="0.2">
      <c r="A3296" s="132">
        <v>567</v>
      </c>
      <c r="B3296" s="133" t="s">
        <v>2408</v>
      </c>
      <c r="C3296" s="134" t="s">
        <v>2336</v>
      </c>
      <c r="D3296" s="135" t="s">
        <v>374</v>
      </c>
      <c r="E3296" s="136">
        <v>1</v>
      </c>
      <c r="F3296" s="1202"/>
      <c r="G3296" s="136">
        <f t="shared" si="1"/>
        <v>0</v>
      </c>
      <c r="H3296" s="138"/>
      <c r="I3296" s="138"/>
      <c r="J3296" s="138"/>
      <c r="K3296" s="138"/>
      <c r="L3296" s="138"/>
    </row>
    <row r="3297" spans="1:12" ht="67.5" outlineLevel="1" x14ac:dyDescent="0.2">
      <c r="A3297" s="132">
        <v>568</v>
      </c>
      <c r="B3297" s="133" t="s">
        <v>2409</v>
      </c>
      <c r="C3297" s="134" t="s">
        <v>2410</v>
      </c>
      <c r="D3297" s="135" t="s">
        <v>374</v>
      </c>
      <c r="E3297" s="136">
        <v>1</v>
      </c>
      <c r="F3297" s="1202"/>
      <c r="G3297" s="136">
        <f t="shared" si="1"/>
        <v>0</v>
      </c>
      <c r="H3297" s="138"/>
      <c r="I3297" s="138"/>
      <c r="J3297" s="138"/>
      <c r="K3297" s="138"/>
      <c r="L3297" s="138"/>
    </row>
    <row r="3298" spans="1:12" ht="67.5" outlineLevel="1" x14ac:dyDescent="0.2">
      <c r="A3298" s="132">
        <v>569</v>
      </c>
      <c r="B3298" s="133" t="s">
        <v>2411</v>
      </c>
      <c r="C3298" s="134" t="s">
        <v>2412</v>
      </c>
      <c r="D3298" s="135" t="s">
        <v>374</v>
      </c>
      <c r="E3298" s="136">
        <v>1</v>
      </c>
      <c r="F3298" s="1202"/>
      <c r="G3298" s="136">
        <f t="shared" si="1"/>
        <v>0</v>
      </c>
      <c r="H3298" s="138"/>
      <c r="I3298" s="138"/>
      <c r="J3298" s="138"/>
      <c r="K3298" s="138"/>
      <c r="L3298" s="138"/>
    </row>
    <row r="3299" spans="1:12" ht="56.25" outlineLevel="1" x14ac:dyDescent="0.2">
      <c r="A3299" s="132">
        <v>570</v>
      </c>
      <c r="B3299" s="133" t="s">
        <v>2413</v>
      </c>
      <c r="C3299" s="134" t="s">
        <v>2414</v>
      </c>
      <c r="D3299" s="135" t="s">
        <v>374</v>
      </c>
      <c r="E3299" s="136">
        <v>1</v>
      </c>
      <c r="F3299" s="1202"/>
      <c r="G3299" s="136">
        <f t="shared" si="1"/>
        <v>0</v>
      </c>
      <c r="H3299" s="138"/>
      <c r="I3299" s="138"/>
      <c r="J3299" s="138"/>
      <c r="K3299" s="138"/>
      <c r="L3299" s="138"/>
    </row>
    <row r="3300" spans="1:12" ht="56.25" outlineLevel="1" x14ac:dyDescent="0.2">
      <c r="A3300" s="132">
        <v>571</v>
      </c>
      <c r="B3300" s="133" t="s">
        <v>2415</v>
      </c>
      <c r="C3300" s="134" t="s">
        <v>2347</v>
      </c>
      <c r="D3300" s="135" t="s">
        <v>374</v>
      </c>
      <c r="E3300" s="136">
        <v>1</v>
      </c>
      <c r="F3300" s="1202"/>
      <c r="G3300" s="136">
        <f t="shared" si="1"/>
        <v>0</v>
      </c>
      <c r="H3300" s="138"/>
      <c r="I3300" s="138"/>
      <c r="J3300" s="138"/>
      <c r="K3300" s="138"/>
      <c r="L3300" s="138"/>
    </row>
    <row r="3301" spans="1:12" ht="56.25" outlineLevel="1" x14ac:dyDescent="0.2">
      <c r="A3301" s="132">
        <v>572</v>
      </c>
      <c r="B3301" s="133" t="s">
        <v>2416</v>
      </c>
      <c r="C3301" s="134" t="s">
        <v>2389</v>
      </c>
      <c r="D3301" s="135" t="s">
        <v>374</v>
      </c>
      <c r="E3301" s="136">
        <v>1</v>
      </c>
      <c r="F3301" s="1202"/>
      <c r="G3301" s="136">
        <f t="shared" si="1"/>
        <v>0</v>
      </c>
      <c r="H3301" s="138"/>
      <c r="I3301" s="138"/>
      <c r="J3301" s="138"/>
      <c r="K3301" s="138"/>
      <c r="L3301" s="138"/>
    </row>
    <row r="3302" spans="1:12" ht="67.5" outlineLevel="1" x14ac:dyDescent="0.2">
      <c r="A3302" s="132">
        <v>573</v>
      </c>
      <c r="B3302" s="133" t="s">
        <v>2417</v>
      </c>
      <c r="C3302" s="134" t="s">
        <v>2418</v>
      </c>
      <c r="D3302" s="135" t="s">
        <v>374</v>
      </c>
      <c r="E3302" s="136">
        <v>1</v>
      </c>
      <c r="F3302" s="1202"/>
      <c r="G3302" s="136">
        <f t="shared" si="1"/>
        <v>0</v>
      </c>
      <c r="H3302" s="138"/>
      <c r="I3302" s="138"/>
      <c r="J3302" s="138"/>
      <c r="K3302" s="138"/>
      <c r="L3302" s="138"/>
    </row>
    <row r="3303" spans="1:12" ht="56.25" outlineLevel="1" x14ac:dyDescent="0.2">
      <c r="A3303" s="132">
        <v>574</v>
      </c>
      <c r="B3303" s="133" t="s">
        <v>2419</v>
      </c>
      <c r="C3303" s="134" t="s">
        <v>2420</v>
      </c>
      <c r="D3303" s="135" t="s">
        <v>374</v>
      </c>
      <c r="E3303" s="136">
        <v>1</v>
      </c>
      <c r="F3303" s="1202"/>
      <c r="G3303" s="136">
        <f t="shared" si="1"/>
        <v>0</v>
      </c>
      <c r="H3303" s="138"/>
      <c r="I3303" s="138"/>
      <c r="J3303" s="138"/>
      <c r="K3303" s="138"/>
      <c r="L3303" s="138"/>
    </row>
    <row r="3304" spans="1:12" ht="56.25" outlineLevel="1" x14ac:dyDescent="0.2">
      <c r="A3304" s="132">
        <v>575</v>
      </c>
      <c r="B3304" s="133" t="s">
        <v>2421</v>
      </c>
      <c r="C3304" s="134" t="s">
        <v>2267</v>
      </c>
      <c r="D3304" s="135" t="s">
        <v>374</v>
      </c>
      <c r="E3304" s="136">
        <v>1</v>
      </c>
      <c r="F3304" s="1202"/>
      <c r="G3304" s="136">
        <f t="shared" si="1"/>
        <v>0</v>
      </c>
      <c r="H3304" s="138"/>
      <c r="I3304" s="138"/>
      <c r="J3304" s="138"/>
      <c r="K3304" s="138"/>
      <c r="L3304" s="138"/>
    </row>
    <row r="3305" spans="1:12" ht="56.25" outlineLevel="1" x14ac:dyDescent="0.2">
      <c r="A3305" s="132">
        <v>576</v>
      </c>
      <c r="B3305" s="133" t="s">
        <v>2422</v>
      </c>
      <c r="C3305" s="134" t="s">
        <v>2267</v>
      </c>
      <c r="D3305" s="135" t="s">
        <v>374</v>
      </c>
      <c r="E3305" s="136">
        <v>1</v>
      </c>
      <c r="F3305" s="1202"/>
      <c r="G3305" s="136">
        <f t="shared" si="1"/>
        <v>0</v>
      </c>
      <c r="H3305" s="138"/>
      <c r="I3305" s="138"/>
      <c r="J3305" s="138"/>
      <c r="K3305" s="138"/>
      <c r="L3305" s="138"/>
    </row>
    <row r="3306" spans="1:12" ht="56.25" outlineLevel="1" x14ac:dyDescent="0.2">
      <c r="A3306" s="132">
        <v>577</v>
      </c>
      <c r="B3306" s="133" t="s">
        <v>2423</v>
      </c>
      <c r="C3306" s="134" t="s">
        <v>2269</v>
      </c>
      <c r="D3306" s="135" t="s">
        <v>374</v>
      </c>
      <c r="E3306" s="136">
        <v>1</v>
      </c>
      <c r="F3306" s="1202"/>
      <c r="G3306" s="136">
        <f t="shared" si="1"/>
        <v>0</v>
      </c>
      <c r="H3306" s="138"/>
      <c r="I3306" s="138"/>
      <c r="J3306" s="138"/>
      <c r="K3306" s="138"/>
      <c r="L3306" s="138"/>
    </row>
    <row r="3307" spans="1:12" ht="56.25" outlineLevel="1" x14ac:dyDescent="0.2">
      <c r="A3307" s="132">
        <v>578</v>
      </c>
      <c r="B3307" s="133" t="s">
        <v>2424</v>
      </c>
      <c r="C3307" s="134" t="s">
        <v>2265</v>
      </c>
      <c r="D3307" s="135" t="s">
        <v>374</v>
      </c>
      <c r="E3307" s="136">
        <v>1</v>
      </c>
      <c r="F3307" s="1202"/>
      <c r="G3307" s="136">
        <f t="shared" si="1"/>
        <v>0</v>
      </c>
      <c r="H3307" s="138"/>
      <c r="I3307" s="138"/>
      <c r="J3307" s="138"/>
      <c r="K3307" s="138"/>
      <c r="L3307" s="138"/>
    </row>
    <row r="3308" spans="1:12" ht="56.25" outlineLevel="1" x14ac:dyDescent="0.2">
      <c r="A3308" s="132">
        <v>579</v>
      </c>
      <c r="B3308" s="133" t="s">
        <v>2425</v>
      </c>
      <c r="C3308" s="134" t="s">
        <v>2366</v>
      </c>
      <c r="D3308" s="135" t="s">
        <v>374</v>
      </c>
      <c r="E3308" s="136">
        <v>1</v>
      </c>
      <c r="F3308" s="1202"/>
      <c r="G3308" s="136">
        <f t="shared" si="1"/>
        <v>0</v>
      </c>
      <c r="H3308" s="138"/>
      <c r="I3308" s="138"/>
      <c r="J3308" s="138"/>
      <c r="K3308" s="138"/>
      <c r="L3308" s="138"/>
    </row>
    <row r="3309" spans="1:12" ht="56.25" outlineLevel="1" x14ac:dyDescent="0.2">
      <c r="A3309" s="132">
        <v>580</v>
      </c>
      <c r="B3309" s="133" t="s">
        <v>2426</v>
      </c>
      <c r="C3309" s="134" t="s">
        <v>2265</v>
      </c>
      <c r="D3309" s="135" t="s">
        <v>374</v>
      </c>
      <c r="E3309" s="136">
        <v>1</v>
      </c>
      <c r="F3309" s="1202"/>
      <c r="G3309" s="136">
        <f t="shared" si="1"/>
        <v>0</v>
      </c>
      <c r="H3309" s="138"/>
      <c r="I3309" s="138"/>
      <c r="J3309" s="138"/>
      <c r="K3309" s="138"/>
      <c r="L3309" s="138"/>
    </row>
    <row r="3310" spans="1:12" ht="56.25" outlineLevel="1" x14ac:dyDescent="0.2">
      <c r="A3310" s="132">
        <v>581</v>
      </c>
      <c r="B3310" s="133" t="s">
        <v>2427</v>
      </c>
      <c r="C3310" s="134" t="s">
        <v>2265</v>
      </c>
      <c r="D3310" s="135" t="s">
        <v>374</v>
      </c>
      <c r="E3310" s="136">
        <v>1</v>
      </c>
      <c r="F3310" s="1202"/>
      <c r="G3310" s="136">
        <f t="shared" si="1"/>
        <v>0</v>
      </c>
      <c r="H3310" s="138"/>
      <c r="I3310" s="138"/>
      <c r="J3310" s="138"/>
      <c r="K3310" s="138"/>
      <c r="L3310" s="138"/>
    </row>
    <row r="3311" spans="1:12" ht="67.5" outlineLevel="1" x14ac:dyDescent="0.2">
      <c r="A3311" s="132">
        <v>582</v>
      </c>
      <c r="B3311" s="133" t="s">
        <v>2428</v>
      </c>
      <c r="C3311" s="134" t="s">
        <v>2429</v>
      </c>
      <c r="D3311" s="135" t="s">
        <v>374</v>
      </c>
      <c r="E3311" s="136">
        <v>1</v>
      </c>
      <c r="F3311" s="1202"/>
      <c r="G3311" s="136">
        <f t="shared" si="1"/>
        <v>0</v>
      </c>
      <c r="H3311" s="138"/>
      <c r="I3311" s="138"/>
      <c r="J3311" s="138"/>
      <c r="K3311" s="138"/>
      <c r="L3311" s="138"/>
    </row>
    <row r="3312" spans="1:12" ht="56.25" outlineLevel="1" x14ac:dyDescent="0.2">
      <c r="A3312" s="132">
        <v>583</v>
      </c>
      <c r="B3312" s="133" t="s">
        <v>2430</v>
      </c>
      <c r="C3312" s="134" t="s">
        <v>2265</v>
      </c>
      <c r="D3312" s="135" t="s">
        <v>374</v>
      </c>
      <c r="E3312" s="136">
        <v>1</v>
      </c>
      <c r="F3312" s="1202"/>
      <c r="G3312" s="136">
        <f t="shared" si="1"/>
        <v>0</v>
      </c>
      <c r="H3312" s="138"/>
      <c r="I3312" s="138"/>
      <c r="J3312" s="138"/>
      <c r="K3312" s="138"/>
      <c r="L3312" s="138"/>
    </row>
    <row r="3313" spans="1:12" ht="56.25" outlineLevel="1" x14ac:dyDescent="0.2">
      <c r="A3313" s="132">
        <v>584</v>
      </c>
      <c r="B3313" s="133" t="s">
        <v>2431</v>
      </c>
      <c r="C3313" s="134" t="s">
        <v>2432</v>
      </c>
      <c r="D3313" s="135" t="s">
        <v>374</v>
      </c>
      <c r="E3313" s="136">
        <v>1</v>
      </c>
      <c r="F3313" s="1202"/>
      <c r="G3313" s="136">
        <f t="shared" si="1"/>
        <v>0</v>
      </c>
      <c r="H3313" s="138"/>
      <c r="I3313" s="138"/>
      <c r="J3313" s="138"/>
      <c r="K3313" s="138"/>
      <c r="L3313" s="138"/>
    </row>
    <row r="3314" spans="1:12" ht="56.25" outlineLevel="1" x14ac:dyDescent="0.2">
      <c r="A3314" s="132">
        <v>585</v>
      </c>
      <c r="B3314" s="133" t="s">
        <v>2433</v>
      </c>
      <c r="C3314" s="134" t="s">
        <v>2372</v>
      </c>
      <c r="D3314" s="135" t="s">
        <v>374</v>
      </c>
      <c r="E3314" s="136">
        <v>1</v>
      </c>
      <c r="F3314" s="1202"/>
      <c r="G3314" s="136">
        <f t="shared" si="1"/>
        <v>0</v>
      </c>
      <c r="H3314" s="138"/>
      <c r="I3314" s="138"/>
      <c r="J3314" s="138"/>
      <c r="K3314" s="138"/>
      <c r="L3314" s="138"/>
    </row>
    <row r="3315" spans="1:12" ht="56.25" outlineLevel="1" x14ac:dyDescent="0.2">
      <c r="A3315" s="132">
        <v>586</v>
      </c>
      <c r="B3315" s="133" t="s">
        <v>2434</v>
      </c>
      <c r="C3315" s="134" t="s">
        <v>2372</v>
      </c>
      <c r="D3315" s="135" t="s">
        <v>374</v>
      </c>
      <c r="E3315" s="136">
        <v>1</v>
      </c>
      <c r="F3315" s="1202"/>
      <c r="G3315" s="136">
        <f t="shared" si="1"/>
        <v>0</v>
      </c>
      <c r="H3315" s="138"/>
      <c r="I3315" s="138"/>
      <c r="J3315" s="138"/>
      <c r="K3315" s="138"/>
      <c r="L3315" s="138"/>
    </row>
    <row r="3316" spans="1:12" ht="56.25" outlineLevel="1" x14ac:dyDescent="0.2">
      <c r="A3316" s="132">
        <v>587</v>
      </c>
      <c r="B3316" s="133" t="s">
        <v>2435</v>
      </c>
      <c r="C3316" s="134" t="s">
        <v>2374</v>
      </c>
      <c r="D3316" s="135" t="s">
        <v>374</v>
      </c>
      <c r="E3316" s="136">
        <v>1</v>
      </c>
      <c r="F3316" s="1202"/>
      <c r="G3316" s="136">
        <f t="shared" si="1"/>
        <v>0</v>
      </c>
      <c r="H3316" s="138"/>
      <c r="I3316" s="138"/>
      <c r="J3316" s="138"/>
      <c r="K3316" s="138"/>
      <c r="L3316" s="138"/>
    </row>
    <row r="3317" spans="1:12" ht="56.25" outlineLevel="1" x14ac:dyDescent="0.2">
      <c r="A3317" s="132">
        <v>588</v>
      </c>
      <c r="B3317" s="133" t="s">
        <v>2436</v>
      </c>
      <c r="C3317" s="134" t="s">
        <v>2269</v>
      </c>
      <c r="D3317" s="135" t="s">
        <v>374</v>
      </c>
      <c r="E3317" s="136">
        <v>1</v>
      </c>
      <c r="F3317" s="1202"/>
      <c r="G3317" s="136">
        <f t="shared" si="1"/>
        <v>0</v>
      </c>
      <c r="H3317" s="138"/>
      <c r="I3317" s="138"/>
      <c r="J3317" s="138"/>
      <c r="K3317" s="138"/>
      <c r="L3317" s="138"/>
    </row>
    <row r="3318" spans="1:12" ht="56.25" outlineLevel="1" x14ac:dyDescent="0.2">
      <c r="A3318" s="132">
        <v>589</v>
      </c>
      <c r="B3318" s="133" t="s">
        <v>2437</v>
      </c>
      <c r="C3318" s="134" t="s">
        <v>2269</v>
      </c>
      <c r="D3318" s="135" t="s">
        <v>374</v>
      </c>
      <c r="E3318" s="136">
        <v>1</v>
      </c>
      <c r="F3318" s="1202"/>
      <c r="G3318" s="136">
        <f t="shared" si="1"/>
        <v>0</v>
      </c>
      <c r="H3318" s="138"/>
      <c r="I3318" s="138"/>
      <c r="J3318" s="138"/>
      <c r="K3318" s="138"/>
      <c r="L3318" s="138"/>
    </row>
    <row r="3319" spans="1:12" ht="56.25" outlineLevel="1" x14ac:dyDescent="0.2">
      <c r="A3319" s="132">
        <v>590</v>
      </c>
      <c r="B3319" s="133" t="s">
        <v>2438</v>
      </c>
      <c r="C3319" s="134" t="s">
        <v>2439</v>
      </c>
      <c r="D3319" s="135" t="s">
        <v>374</v>
      </c>
      <c r="E3319" s="136">
        <v>1</v>
      </c>
      <c r="F3319" s="1202"/>
      <c r="G3319" s="136">
        <f t="shared" si="1"/>
        <v>0</v>
      </c>
      <c r="H3319" s="138"/>
      <c r="I3319" s="138"/>
      <c r="J3319" s="138"/>
      <c r="K3319" s="138"/>
      <c r="L3319" s="138"/>
    </row>
    <row r="3320" spans="1:12" ht="56.25" outlineLevel="1" x14ac:dyDescent="0.2">
      <c r="A3320" s="132">
        <v>591</v>
      </c>
      <c r="B3320" s="133" t="s">
        <v>2440</v>
      </c>
      <c r="C3320" s="134" t="s">
        <v>2289</v>
      </c>
      <c r="D3320" s="135" t="s">
        <v>374</v>
      </c>
      <c r="E3320" s="136">
        <v>1</v>
      </c>
      <c r="F3320" s="1202"/>
      <c r="G3320" s="136">
        <f t="shared" si="1"/>
        <v>0</v>
      </c>
      <c r="H3320" s="138"/>
      <c r="I3320" s="138"/>
      <c r="J3320" s="138"/>
      <c r="K3320" s="138"/>
      <c r="L3320" s="138"/>
    </row>
    <row r="3321" spans="1:12" ht="56.25" outlineLevel="1" x14ac:dyDescent="0.2">
      <c r="A3321" s="132">
        <v>592</v>
      </c>
      <c r="B3321" s="133" t="s">
        <v>2441</v>
      </c>
      <c r="C3321" s="134" t="s">
        <v>2289</v>
      </c>
      <c r="D3321" s="135" t="s">
        <v>374</v>
      </c>
      <c r="E3321" s="136">
        <v>1</v>
      </c>
      <c r="F3321" s="1202"/>
      <c r="G3321" s="136">
        <f t="shared" si="1"/>
        <v>0</v>
      </c>
      <c r="H3321" s="138"/>
      <c r="I3321" s="138"/>
      <c r="J3321" s="138"/>
      <c r="K3321" s="138"/>
      <c r="L3321" s="138"/>
    </row>
    <row r="3322" spans="1:12" ht="56.25" outlineLevel="1" x14ac:dyDescent="0.2">
      <c r="A3322" s="132">
        <v>593</v>
      </c>
      <c r="B3322" s="133" t="s">
        <v>2442</v>
      </c>
      <c r="C3322" s="134" t="s">
        <v>2443</v>
      </c>
      <c r="D3322" s="135" t="s">
        <v>374</v>
      </c>
      <c r="E3322" s="136">
        <v>1</v>
      </c>
      <c r="F3322" s="1202"/>
      <c r="G3322" s="136">
        <f t="shared" si="1"/>
        <v>0</v>
      </c>
      <c r="H3322" s="138"/>
      <c r="I3322" s="138"/>
      <c r="J3322" s="138"/>
      <c r="K3322" s="138"/>
      <c r="L3322" s="138"/>
    </row>
    <row r="3323" spans="1:12" ht="56.25" outlineLevel="1" x14ac:dyDescent="0.2">
      <c r="A3323" s="132">
        <v>594</v>
      </c>
      <c r="B3323" s="133" t="s">
        <v>2444</v>
      </c>
      <c r="C3323" s="134" t="s">
        <v>2443</v>
      </c>
      <c r="D3323" s="135" t="s">
        <v>374</v>
      </c>
      <c r="E3323" s="136">
        <v>1</v>
      </c>
      <c r="F3323" s="1202"/>
      <c r="G3323" s="136">
        <f t="shared" si="1"/>
        <v>0</v>
      </c>
      <c r="H3323" s="138"/>
      <c r="I3323" s="138"/>
      <c r="J3323" s="138"/>
      <c r="K3323" s="138"/>
      <c r="L3323" s="138"/>
    </row>
    <row r="3324" spans="1:12" ht="56.25" outlineLevel="1" x14ac:dyDescent="0.2">
      <c r="A3324" s="132">
        <v>595</v>
      </c>
      <c r="B3324" s="133" t="s">
        <v>2445</v>
      </c>
      <c r="C3324" s="134" t="s">
        <v>2296</v>
      </c>
      <c r="D3324" s="135" t="s">
        <v>374</v>
      </c>
      <c r="E3324" s="136">
        <v>1</v>
      </c>
      <c r="F3324" s="1202"/>
      <c r="G3324" s="136">
        <f t="shared" si="1"/>
        <v>0</v>
      </c>
      <c r="H3324" s="138"/>
      <c r="I3324" s="138"/>
      <c r="J3324" s="138"/>
      <c r="K3324" s="138"/>
      <c r="L3324" s="138"/>
    </row>
    <row r="3325" spans="1:12" ht="56.25" outlineLevel="1" x14ac:dyDescent="0.2">
      <c r="A3325" s="132">
        <v>596</v>
      </c>
      <c r="B3325" s="133" t="s">
        <v>2446</v>
      </c>
      <c r="C3325" s="134" t="s">
        <v>2296</v>
      </c>
      <c r="D3325" s="135" t="s">
        <v>374</v>
      </c>
      <c r="E3325" s="136">
        <v>1</v>
      </c>
      <c r="F3325" s="1202"/>
      <c r="G3325" s="136">
        <f t="shared" si="1"/>
        <v>0</v>
      </c>
      <c r="H3325" s="138"/>
      <c r="I3325" s="138"/>
      <c r="J3325" s="138"/>
      <c r="K3325" s="138"/>
      <c r="L3325" s="138"/>
    </row>
    <row r="3326" spans="1:12" ht="56.25" outlineLevel="1" x14ac:dyDescent="0.2">
      <c r="A3326" s="132">
        <v>597</v>
      </c>
      <c r="B3326" s="133" t="s">
        <v>2447</v>
      </c>
      <c r="C3326" s="134" t="s">
        <v>2296</v>
      </c>
      <c r="D3326" s="135" t="s">
        <v>374</v>
      </c>
      <c r="E3326" s="136">
        <v>1</v>
      </c>
      <c r="F3326" s="1202"/>
      <c r="G3326" s="136">
        <f t="shared" si="1"/>
        <v>0</v>
      </c>
      <c r="H3326" s="138"/>
      <c r="I3326" s="138"/>
      <c r="J3326" s="138"/>
      <c r="K3326" s="138"/>
      <c r="L3326" s="138"/>
    </row>
    <row r="3327" spans="1:12" ht="56.25" outlineLevel="1" x14ac:dyDescent="0.2">
      <c r="A3327" s="132">
        <v>598</v>
      </c>
      <c r="B3327" s="133" t="s">
        <v>2448</v>
      </c>
      <c r="C3327" s="134" t="s">
        <v>2432</v>
      </c>
      <c r="D3327" s="135" t="s">
        <v>374</v>
      </c>
      <c r="E3327" s="136">
        <v>1</v>
      </c>
      <c r="F3327" s="1202"/>
      <c r="G3327" s="136">
        <f t="shared" si="1"/>
        <v>0</v>
      </c>
      <c r="H3327" s="138"/>
      <c r="I3327" s="138"/>
      <c r="J3327" s="138"/>
      <c r="K3327" s="138"/>
      <c r="L3327" s="138"/>
    </row>
    <row r="3328" spans="1:12" ht="56.25" outlineLevel="1" x14ac:dyDescent="0.2">
      <c r="A3328" s="132">
        <v>599</v>
      </c>
      <c r="B3328" s="133" t="s">
        <v>2449</v>
      </c>
      <c r="C3328" s="134" t="s">
        <v>2443</v>
      </c>
      <c r="D3328" s="135" t="s">
        <v>374</v>
      </c>
      <c r="E3328" s="136">
        <v>1</v>
      </c>
      <c r="F3328" s="1202"/>
      <c r="G3328" s="136">
        <f t="shared" si="1"/>
        <v>0</v>
      </c>
      <c r="H3328" s="138"/>
      <c r="I3328" s="138"/>
      <c r="J3328" s="138"/>
      <c r="K3328" s="138"/>
      <c r="L3328" s="138"/>
    </row>
    <row r="3329" spans="1:12" ht="56.25" outlineLevel="1" x14ac:dyDescent="0.2">
      <c r="A3329" s="132">
        <v>600</v>
      </c>
      <c r="B3329" s="133" t="s">
        <v>2450</v>
      </c>
      <c r="C3329" s="134" t="s">
        <v>2315</v>
      </c>
      <c r="D3329" s="135" t="s">
        <v>374</v>
      </c>
      <c r="E3329" s="136">
        <v>1</v>
      </c>
      <c r="F3329" s="1202"/>
      <c r="G3329" s="136">
        <f t="shared" si="1"/>
        <v>0</v>
      </c>
      <c r="H3329" s="138"/>
      <c r="I3329" s="138"/>
      <c r="J3329" s="138"/>
      <c r="K3329" s="138"/>
      <c r="L3329" s="138"/>
    </row>
    <row r="3330" spans="1:12" ht="56.25" outlineLevel="1" x14ac:dyDescent="0.2">
      <c r="A3330" s="132">
        <v>601</v>
      </c>
      <c r="B3330" s="133" t="s">
        <v>2451</v>
      </c>
      <c r="C3330" s="134" t="s">
        <v>2315</v>
      </c>
      <c r="D3330" s="135" t="s">
        <v>374</v>
      </c>
      <c r="E3330" s="136">
        <v>1</v>
      </c>
      <c r="F3330" s="1202"/>
      <c r="G3330" s="136">
        <f t="shared" si="1"/>
        <v>0</v>
      </c>
      <c r="H3330" s="138"/>
      <c r="I3330" s="138"/>
      <c r="J3330" s="138"/>
      <c r="K3330" s="138"/>
      <c r="L3330" s="138"/>
    </row>
    <row r="3331" spans="1:12" ht="56.25" outlineLevel="1" x14ac:dyDescent="0.2">
      <c r="A3331" s="132">
        <v>602</v>
      </c>
      <c r="B3331" s="133" t="s">
        <v>2452</v>
      </c>
      <c r="C3331" s="134" t="s">
        <v>2317</v>
      </c>
      <c r="D3331" s="135" t="s">
        <v>374</v>
      </c>
      <c r="E3331" s="136">
        <v>1</v>
      </c>
      <c r="F3331" s="1202"/>
      <c r="G3331" s="136">
        <f t="shared" si="1"/>
        <v>0</v>
      </c>
      <c r="H3331" s="138"/>
      <c r="I3331" s="138"/>
      <c r="J3331" s="138"/>
      <c r="K3331" s="138"/>
      <c r="L3331" s="138"/>
    </row>
    <row r="3332" spans="1:12" ht="56.25" outlineLevel="1" x14ac:dyDescent="0.2">
      <c r="A3332" s="132">
        <v>603</v>
      </c>
      <c r="B3332" s="133" t="s">
        <v>2453</v>
      </c>
      <c r="C3332" s="134" t="s">
        <v>2317</v>
      </c>
      <c r="D3332" s="135" t="s">
        <v>374</v>
      </c>
      <c r="E3332" s="136">
        <v>1</v>
      </c>
      <c r="F3332" s="1202"/>
      <c r="G3332" s="136">
        <f t="shared" si="1"/>
        <v>0</v>
      </c>
      <c r="H3332" s="138"/>
      <c r="I3332" s="138"/>
      <c r="J3332" s="138"/>
      <c r="K3332" s="138"/>
      <c r="L3332" s="138"/>
    </row>
    <row r="3333" spans="1:12" ht="56.25" outlineLevel="1" x14ac:dyDescent="0.2">
      <c r="A3333" s="132">
        <v>604</v>
      </c>
      <c r="B3333" s="133" t="s">
        <v>2454</v>
      </c>
      <c r="C3333" s="134" t="s">
        <v>2315</v>
      </c>
      <c r="D3333" s="135" t="s">
        <v>374</v>
      </c>
      <c r="E3333" s="136">
        <v>1</v>
      </c>
      <c r="F3333" s="1202"/>
      <c r="G3333" s="136">
        <f t="shared" si="1"/>
        <v>0</v>
      </c>
      <c r="H3333" s="138"/>
      <c r="I3333" s="138"/>
      <c r="J3333" s="138"/>
      <c r="K3333" s="138"/>
      <c r="L3333" s="138"/>
    </row>
    <row r="3334" spans="1:12" ht="56.25" outlineLevel="1" x14ac:dyDescent="0.2">
      <c r="A3334" s="132">
        <v>605</v>
      </c>
      <c r="B3334" s="133" t="s">
        <v>2455</v>
      </c>
      <c r="C3334" s="134" t="s">
        <v>2315</v>
      </c>
      <c r="D3334" s="135" t="s">
        <v>374</v>
      </c>
      <c r="E3334" s="136">
        <v>1</v>
      </c>
      <c r="F3334" s="1202"/>
      <c r="G3334" s="136">
        <f t="shared" si="1"/>
        <v>0</v>
      </c>
      <c r="H3334" s="138"/>
      <c r="I3334" s="138"/>
      <c r="J3334" s="138"/>
      <c r="K3334" s="138"/>
      <c r="L3334" s="138"/>
    </row>
    <row r="3335" spans="1:12" ht="56.25" outlineLevel="1" x14ac:dyDescent="0.2">
      <c r="A3335" s="132">
        <v>606</v>
      </c>
      <c r="B3335" s="133" t="s">
        <v>2456</v>
      </c>
      <c r="C3335" s="134" t="s">
        <v>2347</v>
      </c>
      <c r="D3335" s="135" t="s">
        <v>374</v>
      </c>
      <c r="E3335" s="136">
        <v>1</v>
      </c>
      <c r="F3335" s="1202"/>
      <c r="G3335" s="136">
        <f t="shared" si="1"/>
        <v>0</v>
      </c>
      <c r="H3335" s="138"/>
      <c r="I3335" s="138"/>
      <c r="J3335" s="138"/>
      <c r="K3335" s="138"/>
      <c r="L3335" s="138"/>
    </row>
    <row r="3336" spans="1:12" ht="56.25" outlineLevel="1" x14ac:dyDescent="0.2">
      <c r="A3336" s="132">
        <v>607</v>
      </c>
      <c r="B3336" s="133" t="s">
        <v>2457</v>
      </c>
      <c r="C3336" s="134" t="s">
        <v>2414</v>
      </c>
      <c r="D3336" s="135" t="s">
        <v>374</v>
      </c>
      <c r="E3336" s="136">
        <v>1</v>
      </c>
      <c r="F3336" s="1202"/>
      <c r="G3336" s="136">
        <f t="shared" si="1"/>
        <v>0</v>
      </c>
      <c r="H3336" s="138"/>
      <c r="I3336" s="138"/>
      <c r="J3336" s="138"/>
      <c r="K3336" s="138"/>
      <c r="L3336" s="138"/>
    </row>
    <row r="3337" spans="1:12" ht="56.25" outlineLevel="1" x14ac:dyDescent="0.2">
      <c r="A3337" s="132">
        <v>608</v>
      </c>
      <c r="B3337" s="133" t="s">
        <v>2458</v>
      </c>
      <c r="C3337" s="134" t="s">
        <v>2459</v>
      </c>
      <c r="D3337" s="135" t="s">
        <v>374</v>
      </c>
      <c r="E3337" s="136">
        <v>1</v>
      </c>
      <c r="F3337" s="1202"/>
      <c r="G3337" s="136">
        <f t="shared" si="1"/>
        <v>0</v>
      </c>
      <c r="H3337" s="138"/>
      <c r="I3337" s="138"/>
      <c r="J3337" s="138"/>
      <c r="K3337" s="138"/>
      <c r="L3337" s="138"/>
    </row>
    <row r="3338" spans="1:12" ht="67.5" outlineLevel="1" x14ac:dyDescent="0.2">
      <c r="A3338" s="132">
        <v>609</v>
      </c>
      <c r="B3338" s="133" t="s">
        <v>2460</v>
      </c>
      <c r="C3338" s="134" t="s">
        <v>2461</v>
      </c>
      <c r="D3338" s="135" t="s">
        <v>374</v>
      </c>
      <c r="E3338" s="136">
        <v>1</v>
      </c>
      <c r="F3338" s="1202"/>
      <c r="G3338" s="136">
        <f t="shared" si="1"/>
        <v>0</v>
      </c>
      <c r="H3338" s="138"/>
      <c r="I3338" s="138"/>
      <c r="J3338" s="138"/>
      <c r="K3338" s="138"/>
      <c r="L3338" s="138"/>
    </row>
    <row r="3339" spans="1:12" ht="56.25" outlineLevel="1" x14ac:dyDescent="0.2">
      <c r="A3339" s="132">
        <v>610</v>
      </c>
      <c r="B3339" s="133" t="s">
        <v>2462</v>
      </c>
      <c r="C3339" s="134" t="s">
        <v>2315</v>
      </c>
      <c r="D3339" s="135" t="s">
        <v>374</v>
      </c>
      <c r="E3339" s="136">
        <v>1</v>
      </c>
      <c r="F3339" s="1202"/>
      <c r="G3339" s="136">
        <f t="shared" si="1"/>
        <v>0</v>
      </c>
      <c r="H3339" s="138"/>
      <c r="I3339" s="138"/>
      <c r="J3339" s="138"/>
      <c r="K3339" s="138"/>
      <c r="L3339" s="138"/>
    </row>
    <row r="3340" spans="1:12" ht="56.25" outlineLevel="1" x14ac:dyDescent="0.2">
      <c r="A3340" s="132">
        <v>611</v>
      </c>
      <c r="B3340" s="133" t="s">
        <v>2463</v>
      </c>
      <c r="C3340" s="134" t="s">
        <v>2315</v>
      </c>
      <c r="D3340" s="135" t="s">
        <v>374</v>
      </c>
      <c r="E3340" s="136">
        <v>1</v>
      </c>
      <c r="F3340" s="1202"/>
      <c r="G3340" s="136">
        <f t="shared" si="1"/>
        <v>0</v>
      </c>
      <c r="H3340" s="138"/>
      <c r="I3340" s="138"/>
      <c r="J3340" s="138"/>
      <c r="K3340" s="138"/>
      <c r="L3340" s="138"/>
    </row>
    <row r="3341" spans="1:12" ht="56.25" outlineLevel="1" x14ac:dyDescent="0.2">
      <c r="A3341" s="132">
        <v>612</v>
      </c>
      <c r="B3341" s="133" t="s">
        <v>2464</v>
      </c>
      <c r="C3341" s="134" t="s">
        <v>2336</v>
      </c>
      <c r="D3341" s="135" t="s">
        <v>374</v>
      </c>
      <c r="E3341" s="136">
        <v>1</v>
      </c>
      <c r="F3341" s="1202"/>
      <c r="G3341" s="136">
        <f t="shared" si="1"/>
        <v>0</v>
      </c>
      <c r="H3341" s="138"/>
      <c r="I3341" s="138"/>
      <c r="J3341" s="138"/>
      <c r="K3341" s="138"/>
      <c r="L3341" s="138"/>
    </row>
    <row r="3342" spans="1:12" ht="56.25" outlineLevel="1" x14ac:dyDescent="0.2">
      <c r="A3342" s="132">
        <v>613</v>
      </c>
      <c r="B3342" s="133" t="s">
        <v>2465</v>
      </c>
      <c r="C3342" s="134" t="s">
        <v>2336</v>
      </c>
      <c r="D3342" s="135" t="s">
        <v>374</v>
      </c>
      <c r="E3342" s="136">
        <v>1</v>
      </c>
      <c r="F3342" s="1202"/>
      <c r="G3342" s="136">
        <f t="shared" si="1"/>
        <v>0</v>
      </c>
      <c r="H3342" s="138"/>
      <c r="I3342" s="138"/>
      <c r="J3342" s="138"/>
      <c r="K3342" s="138"/>
      <c r="L3342" s="138"/>
    </row>
    <row r="3343" spans="1:12" ht="56.25" outlineLevel="1" x14ac:dyDescent="0.2">
      <c r="A3343" s="132">
        <v>614</v>
      </c>
      <c r="B3343" s="133" t="s">
        <v>2466</v>
      </c>
      <c r="C3343" s="134" t="s">
        <v>2324</v>
      </c>
      <c r="D3343" s="135" t="s">
        <v>374</v>
      </c>
      <c r="E3343" s="136">
        <v>1</v>
      </c>
      <c r="F3343" s="1202"/>
      <c r="G3343" s="136">
        <f t="shared" si="1"/>
        <v>0</v>
      </c>
      <c r="H3343" s="138"/>
      <c r="I3343" s="138"/>
      <c r="J3343" s="138"/>
      <c r="K3343" s="138"/>
      <c r="L3343" s="138"/>
    </row>
    <row r="3344" spans="1:12" ht="56.25" outlineLevel="1" x14ac:dyDescent="0.2">
      <c r="A3344" s="132">
        <v>615</v>
      </c>
      <c r="B3344" s="133" t="s">
        <v>2467</v>
      </c>
      <c r="C3344" s="134" t="s">
        <v>2324</v>
      </c>
      <c r="D3344" s="135" t="s">
        <v>374</v>
      </c>
      <c r="E3344" s="136">
        <v>1</v>
      </c>
      <c r="F3344" s="1202"/>
      <c r="G3344" s="136">
        <f t="shared" si="1"/>
        <v>0</v>
      </c>
      <c r="H3344" s="138"/>
      <c r="I3344" s="138"/>
      <c r="J3344" s="138"/>
      <c r="K3344" s="138"/>
      <c r="L3344" s="138"/>
    </row>
    <row r="3345" spans="1:12" ht="56.25" outlineLevel="1" x14ac:dyDescent="0.2">
      <c r="A3345" s="132">
        <v>616</v>
      </c>
      <c r="B3345" s="133" t="s">
        <v>2468</v>
      </c>
      <c r="C3345" s="134" t="s">
        <v>2315</v>
      </c>
      <c r="D3345" s="135" t="s">
        <v>374</v>
      </c>
      <c r="E3345" s="136">
        <v>1</v>
      </c>
      <c r="F3345" s="1202"/>
      <c r="G3345" s="136">
        <f t="shared" si="1"/>
        <v>0</v>
      </c>
      <c r="H3345" s="138"/>
      <c r="I3345" s="138"/>
      <c r="J3345" s="138"/>
      <c r="K3345" s="138"/>
      <c r="L3345" s="138"/>
    </row>
    <row r="3346" spans="1:12" ht="56.25" outlineLevel="1" x14ac:dyDescent="0.2">
      <c r="A3346" s="132">
        <v>617</v>
      </c>
      <c r="B3346" s="133" t="s">
        <v>2469</v>
      </c>
      <c r="C3346" s="134" t="s">
        <v>2315</v>
      </c>
      <c r="D3346" s="135" t="s">
        <v>374</v>
      </c>
      <c r="E3346" s="136">
        <v>1</v>
      </c>
      <c r="F3346" s="1202"/>
      <c r="G3346" s="136">
        <f t="shared" si="1"/>
        <v>0</v>
      </c>
      <c r="H3346" s="138"/>
      <c r="I3346" s="138"/>
      <c r="J3346" s="138"/>
      <c r="K3346" s="138"/>
      <c r="L3346" s="138"/>
    </row>
    <row r="3347" spans="1:12" ht="56.25" outlineLevel="1" x14ac:dyDescent="0.2">
      <c r="A3347" s="132">
        <v>618</v>
      </c>
      <c r="B3347" s="133" t="s">
        <v>2470</v>
      </c>
      <c r="C3347" s="134" t="s">
        <v>2471</v>
      </c>
      <c r="D3347" s="135" t="s">
        <v>374</v>
      </c>
      <c r="E3347" s="136">
        <v>1</v>
      </c>
      <c r="F3347" s="1202"/>
      <c r="G3347" s="136">
        <f t="shared" si="1"/>
        <v>0</v>
      </c>
      <c r="H3347" s="138"/>
      <c r="I3347" s="138"/>
      <c r="J3347" s="138"/>
      <c r="K3347" s="138"/>
      <c r="L3347" s="138"/>
    </row>
    <row r="3348" spans="1:12" ht="67.5" outlineLevel="1" x14ac:dyDescent="0.2">
      <c r="A3348" s="132">
        <v>619</v>
      </c>
      <c r="B3348" s="133" t="s">
        <v>2472</v>
      </c>
      <c r="C3348" s="134" t="s">
        <v>2418</v>
      </c>
      <c r="D3348" s="135" t="s">
        <v>374</v>
      </c>
      <c r="E3348" s="136">
        <v>1</v>
      </c>
      <c r="F3348" s="1202"/>
      <c r="G3348" s="136">
        <f t="shared" si="1"/>
        <v>0</v>
      </c>
      <c r="H3348" s="138"/>
      <c r="I3348" s="138"/>
      <c r="J3348" s="138"/>
      <c r="K3348" s="138"/>
      <c r="L3348" s="138"/>
    </row>
    <row r="3349" spans="1:12" ht="67.5" outlineLevel="1" x14ac:dyDescent="0.2">
      <c r="A3349" s="132">
        <v>620</v>
      </c>
      <c r="B3349" s="133" t="s">
        <v>2473</v>
      </c>
      <c r="C3349" s="134" t="s">
        <v>2474</v>
      </c>
      <c r="D3349" s="135" t="s">
        <v>374</v>
      </c>
      <c r="E3349" s="136">
        <v>1</v>
      </c>
      <c r="F3349" s="1202"/>
      <c r="G3349" s="136">
        <f t="shared" si="1"/>
        <v>0</v>
      </c>
      <c r="H3349" s="138"/>
      <c r="I3349" s="138"/>
      <c r="J3349" s="138"/>
      <c r="K3349" s="138"/>
      <c r="L3349" s="138"/>
    </row>
    <row r="3350" spans="1:12" ht="33.75" outlineLevel="1" x14ac:dyDescent="0.2">
      <c r="A3350" s="132">
        <v>621</v>
      </c>
      <c r="B3350" s="133" t="s">
        <v>2475</v>
      </c>
      <c r="C3350" s="134" t="s">
        <v>2476</v>
      </c>
      <c r="D3350" s="135" t="s">
        <v>374</v>
      </c>
      <c r="E3350" s="136">
        <v>10</v>
      </c>
      <c r="F3350" s="1202"/>
      <c r="G3350" s="136">
        <f t="shared" si="1"/>
        <v>0</v>
      </c>
      <c r="H3350" s="138"/>
      <c r="I3350" s="138"/>
      <c r="J3350" s="138"/>
      <c r="K3350" s="138"/>
      <c r="L3350" s="138"/>
    </row>
    <row r="3351" spans="1:12" ht="33.75" outlineLevel="1" x14ac:dyDescent="0.2">
      <c r="A3351" s="132">
        <v>622</v>
      </c>
      <c r="B3351" s="133" t="s">
        <v>2477</v>
      </c>
      <c r="C3351" s="134" t="s">
        <v>2478</v>
      </c>
      <c r="D3351" s="135" t="s">
        <v>374</v>
      </c>
      <c r="E3351" s="136">
        <v>19</v>
      </c>
      <c r="F3351" s="1202"/>
      <c r="G3351" s="136">
        <f t="shared" si="1"/>
        <v>0</v>
      </c>
      <c r="H3351" s="138"/>
      <c r="I3351" s="138"/>
      <c r="J3351" s="138"/>
      <c r="K3351" s="138"/>
      <c r="L3351" s="138"/>
    </row>
    <row r="3352" spans="1:12" ht="33.75" outlineLevel="1" x14ac:dyDescent="0.2">
      <c r="A3352" s="132">
        <v>623</v>
      </c>
      <c r="B3352" s="133" t="s">
        <v>2479</v>
      </c>
      <c r="C3352" s="134" t="s">
        <v>2480</v>
      </c>
      <c r="D3352" s="135" t="s">
        <v>374</v>
      </c>
      <c r="E3352" s="136">
        <v>9</v>
      </c>
      <c r="F3352" s="1202"/>
      <c r="G3352" s="136">
        <f t="shared" si="1"/>
        <v>0</v>
      </c>
      <c r="H3352" s="138"/>
      <c r="I3352" s="138"/>
      <c r="J3352" s="138"/>
      <c r="K3352" s="138"/>
      <c r="L3352" s="138"/>
    </row>
    <row r="3353" spans="1:12" ht="33.75" outlineLevel="1" x14ac:dyDescent="0.2">
      <c r="A3353" s="132">
        <v>624</v>
      </c>
      <c r="B3353" s="133" t="s">
        <v>2481</v>
      </c>
      <c r="C3353" s="134" t="s">
        <v>2482</v>
      </c>
      <c r="D3353" s="135" t="s">
        <v>374</v>
      </c>
      <c r="E3353" s="136">
        <v>3</v>
      </c>
      <c r="F3353" s="1202"/>
      <c r="G3353" s="136">
        <f t="shared" si="1"/>
        <v>0</v>
      </c>
      <c r="H3353" s="138"/>
      <c r="I3353" s="138"/>
      <c r="J3353" s="138"/>
      <c r="K3353" s="138"/>
      <c r="L3353" s="138"/>
    </row>
    <row r="3354" spans="1:12" ht="33.75" outlineLevel="1" x14ac:dyDescent="0.2">
      <c r="A3354" s="132">
        <v>625</v>
      </c>
      <c r="B3354" s="133" t="s">
        <v>2483</v>
      </c>
      <c r="C3354" s="134" t="s">
        <v>2484</v>
      </c>
      <c r="D3354" s="135" t="s">
        <v>374</v>
      </c>
      <c r="E3354" s="136">
        <v>4</v>
      </c>
      <c r="F3354" s="1202"/>
      <c r="G3354" s="136">
        <f t="shared" si="1"/>
        <v>0</v>
      </c>
      <c r="H3354" s="138"/>
      <c r="I3354" s="138"/>
      <c r="J3354" s="138"/>
      <c r="K3354" s="138"/>
      <c r="L3354" s="138"/>
    </row>
    <row r="3355" spans="1:12" ht="33.75" outlineLevel="1" x14ac:dyDescent="0.2">
      <c r="A3355" s="132">
        <v>626</v>
      </c>
      <c r="B3355" s="133" t="s">
        <v>2485</v>
      </c>
      <c r="C3355" s="134" t="s">
        <v>2486</v>
      </c>
      <c r="D3355" s="135" t="s">
        <v>374</v>
      </c>
      <c r="E3355" s="136">
        <v>1</v>
      </c>
      <c r="F3355" s="1202"/>
      <c r="G3355" s="136">
        <f t="shared" si="1"/>
        <v>0</v>
      </c>
      <c r="H3355" s="138"/>
      <c r="I3355" s="138"/>
      <c r="J3355" s="138"/>
      <c r="K3355" s="138"/>
      <c r="L3355" s="138"/>
    </row>
    <row r="3356" spans="1:12" ht="33.75" outlineLevel="1" x14ac:dyDescent="0.2">
      <c r="A3356" s="132">
        <v>627</v>
      </c>
      <c r="B3356" s="133" t="s">
        <v>2487</v>
      </c>
      <c r="C3356" s="134" t="s">
        <v>2488</v>
      </c>
      <c r="D3356" s="135" t="s">
        <v>374</v>
      </c>
      <c r="E3356" s="136">
        <v>4</v>
      </c>
      <c r="F3356" s="1202"/>
      <c r="G3356" s="136">
        <f t="shared" si="1"/>
        <v>0</v>
      </c>
      <c r="H3356" s="138"/>
      <c r="I3356" s="138"/>
      <c r="J3356" s="138"/>
      <c r="K3356" s="138"/>
      <c r="L3356" s="138"/>
    </row>
    <row r="3357" spans="1:12" ht="33.75" outlineLevel="1" x14ac:dyDescent="0.2">
      <c r="A3357" s="132">
        <v>628</v>
      </c>
      <c r="B3357" s="133" t="s">
        <v>2489</v>
      </c>
      <c r="C3357" s="134" t="s">
        <v>2490</v>
      </c>
      <c r="D3357" s="135" t="s">
        <v>374</v>
      </c>
      <c r="E3357" s="136">
        <v>11</v>
      </c>
      <c r="F3357" s="1202"/>
      <c r="G3357" s="136">
        <f t="shared" si="1"/>
        <v>0</v>
      </c>
      <c r="H3357" s="138"/>
      <c r="I3357" s="138"/>
      <c r="J3357" s="138"/>
      <c r="K3357" s="138"/>
      <c r="L3357" s="138"/>
    </row>
    <row r="3358" spans="1:12" ht="33.75" outlineLevel="1" x14ac:dyDescent="0.2">
      <c r="A3358" s="132">
        <v>629</v>
      </c>
      <c r="B3358" s="133" t="s">
        <v>2491</v>
      </c>
      <c r="C3358" s="134" t="s">
        <v>2492</v>
      </c>
      <c r="D3358" s="135" t="s">
        <v>374</v>
      </c>
      <c r="E3358" s="136">
        <v>11</v>
      </c>
      <c r="F3358" s="1202"/>
      <c r="G3358" s="136">
        <f t="shared" si="1"/>
        <v>0</v>
      </c>
      <c r="H3358" s="138"/>
      <c r="I3358" s="138"/>
      <c r="J3358" s="138"/>
      <c r="K3358" s="138"/>
      <c r="L3358" s="138"/>
    </row>
    <row r="3359" spans="1:12" ht="33.75" outlineLevel="1" x14ac:dyDescent="0.2">
      <c r="A3359" s="132">
        <v>630</v>
      </c>
      <c r="B3359" s="133" t="s">
        <v>2493</v>
      </c>
      <c r="C3359" s="134" t="s">
        <v>2494</v>
      </c>
      <c r="D3359" s="135" t="s">
        <v>374</v>
      </c>
      <c r="E3359" s="136">
        <v>6</v>
      </c>
      <c r="F3359" s="1202"/>
      <c r="G3359" s="136">
        <f t="shared" si="1"/>
        <v>0</v>
      </c>
      <c r="H3359" s="138"/>
      <c r="I3359" s="138"/>
      <c r="J3359" s="138"/>
      <c r="K3359" s="138"/>
      <c r="L3359" s="138"/>
    </row>
    <row r="3360" spans="1:12" ht="33.75" outlineLevel="1" x14ac:dyDescent="0.2">
      <c r="A3360" s="132">
        <v>631</v>
      </c>
      <c r="B3360" s="133" t="s">
        <v>2495</v>
      </c>
      <c r="C3360" s="134" t="s">
        <v>2494</v>
      </c>
      <c r="D3360" s="135" t="s">
        <v>374</v>
      </c>
      <c r="E3360" s="136">
        <v>10</v>
      </c>
      <c r="F3360" s="1202"/>
      <c r="G3360" s="136">
        <f t="shared" si="1"/>
        <v>0</v>
      </c>
      <c r="H3360" s="138"/>
      <c r="I3360" s="138"/>
      <c r="J3360" s="138"/>
      <c r="K3360" s="138"/>
      <c r="L3360" s="138"/>
    </row>
    <row r="3361" spans="1:12" ht="33.75" outlineLevel="1" x14ac:dyDescent="0.2">
      <c r="A3361" s="132">
        <v>632</v>
      </c>
      <c r="B3361" s="133" t="s">
        <v>2496</v>
      </c>
      <c r="C3361" s="134" t="s">
        <v>2497</v>
      </c>
      <c r="D3361" s="135" t="s">
        <v>374</v>
      </c>
      <c r="E3361" s="136">
        <v>3</v>
      </c>
      <c r="F3361" s="1202"/>
      <c r="G3361" s="136">
        <f t="shared" si="1"/>
        <v>0</v>
      </c>
      <c r="H3361" s="138"/>
      <c r="I3361" s="138"/>
      <c r="J3361" s="138"/>
      <c r="K3361" s="138"/>
      <c r="L3361" s="138"/>
    </row>
    <row r="3362" spans="1:12" ht="33.75" outlineLevel="1" x14ac:dyDescent="0.2">
      <c r="A3362" s="132">
        <v>633</v>
      </c>
      <c r="B3362" s="133" t="s">
        <v>2498</v>
      </c>
      <c r="C3362" s="134" t="s">
        <v>2499</v>
      </c>
      <c r="D3362" s="135" t="s">
        <v>374</v>
      </c>
      <c r="E3362" s="136">
        <v>10</v>
      </c>
      <c r="F3362" s="1202"/>
      <c r="G3362" s="136">
        <f t="shared" si="1"/>
        <v>0</v>
      </c>
      <c r="H3362" s="138"/>
      <c r="I3362" s="138"/>
      <c r="J3362" s="138"/>
      <c r="K3362" s="138"/>
      <c r="L3362" s="138"/>
    </row>
    <row r="3363" spans="1:12" ht="33.75" outlineLevel="1" x14ac:dyDescent="0.2">
      <c r="A3363" s="132">
        <v>634</v>
      </c>
      <c r="B3363" s="133" t="s">
        <v>2500</v>
      </c>
      <c r="C3363" s="134" t="s">
        <v>2499</v>
      </c>
      <c r="D3363" s="135" t="s">
        <v>374</v>
      </c>
      <c r="E3363" s="136">
        <v>8</v>
      </c>
      <c r="F3363" s="1202"/>
      <c r="G3363" s="136">
        <f t="shared" si="1"/>
        <v>0</v>
      </c>
      <c r="H3363" s="138"/>
      <c r="I3363" s="138"/>
      <c r="J3363" s="138"/>
      <c r="K3363" s="138"/>
      <c r="L3363" s="138"/>
    </row>
    <row r="3364" spans="1:12" ht="33.75" outlineLevel="1" x14ac:dyDescent="0.2">
      <c r="A3364" s="132">
        <v>635</v>
      </c>
      <c r="B3364" s="133" t="s">
        <v>2501</v>
      </c>
      <c r="C3364" s="134" t="s">
        <v>2502</v>
      </c>
      <c r="D3364" s="135" t="s">
        <v>374</v>
      </c>
      <c r="E3364" s="136">
        <v>6</v>
      </c>
      <c r="F3364" s="1202"/>
      <c r="G3364" s="136">
        <f t="shared" si="1"/>
        <v>0</v>
      </c>
      <c r="H3364" s="138"/>
      <c r="I3364" s="138"/>
      <c r="J3364" s="138"/>
      <c r="K3364" s="138"/>
      <c r="L3364" s="138"/>
    </row>
    <row r="3365" spans="1:12" ht="33.75" outlineLevel="1" x14ac:dyDescent="0.2">
      <c r="A3365" s="132">
        <v>636</v>
      </c>
      <c r="B3365" s="133" t="s">
        <v>2503</v>
      </c>
      <c r="C3365" s="134" t="s">
        <v>2504</v>
      </c>
      <c r="D3365" s="135" t="s">
        <v>374</v>
      </c>
      <c r="E3365" s="136">
        <v>2</v>
      </c>
      <c r="F3365" s="1202"/>
      <c r="G3365" s="136">
        <f t="shared" si="1"/>
        <v>0</v>
      </c>
      <c r="H3365" s="138"/>
      <c r="I3365" s="138"/>
      <c r="J3365" s="138"/>
      <c r="K3365" s="138"/>
      <c r="L3365" s="138"/>
    </row>
    <row r="3366" spans="1:12" ht="33.75" outlineLevel="1" x14ac:dyDescent="0.2">
      <c r="A3366" s="132">
        <v>637</v>
      </c>
      <c r="B3366" s="133" t="s">
        <v>2505</v>
      </c>
      <c r="C3366" s="134" t="s">
        <v>2506</v>
      </c>
      <c r="D3366" s="135" t="s">
        <v>374</v>
      </c>
      <c r="E3366" s="136">
        <v>8</v>
      </c>
      <c r="F3366" s="1202"/>
      <c r="G3366" s="136">
        <f t="shared" si="1"/>
        <v>0</v>
      </c>
      <c r="H3366" s="138"/>
      <c r="I3366" s="138"/>
      <c r="J3366" s="138"/>
      <c r="K3366" s="138"/>
      <c r="L3366" s="138"/>
    </row>
    <row r="3367" spans="1:12" ht="33.75" outlineLevel="1" x14ac:dyDescent="0.2">
      <c r="A3367" s="132">
        <v>638</v>
      </c>
      <c r="B3367" s="133" t="s">
        <v>2507</v>
      </c>
      <c r="C3367" s="134" t="s">
        <v>2508</v>
      </c>
      <c r="D3367" s="135" t="s">
        <v>374</v>
      </c>
      <c r="E3367" s="136">
        <v>1</v>
      </c>
      <c r="F3367" s="1202"/>
      <c r="G3367" s="136">
        <f t="shared" si="1"/>
        <v>0</v>
      </c>
      <c r="H3367" s="138"/>
      <c r="I3367" s="138"/>
      <c r="J3367" s="138"/>
      <c r="K3367" s="138"/>
      <c r="L3367" s="138"/>
    </row>
    <row r="3368" spans="1:12" ht="33.75" outlineLevel="1" x14ac:dyDescent="0.2">
      <c r="A3368" s="132">
        <v>639</v>
      </c>
      <c r="B3368" s="133" t="s">
        <v>2509</v>
      </c>
      <c r="C3368" s="134" t="s">
        <v>2510</v>
      </c>
      <c r="D3368" s="135" t="s">
        <v>374</v>
      </c>
      <c r="E3368" s="136">
        <v>4</v>
      </c>
      <c r="F3368" s="1202"/>
      <c r="G3368" s="136">
        <f t="shared" si="1"/>
        <v>0</v>
      </c>
      <c r="H3368" s="138"/>
      <c r="I3368" s="138"/>
      <c r="J3368" s="138"/>
      <c r="K3368" s="138"/>
      <c r="L3368" s="138"/>
    </row>
    <row r="3369" spans="1:12" ht="33.75" outlineLevel="1" x14ac:dyDescent="0.2">
      <c r="A3369" s="132">
        <v>640</v>
      </c>
      <c r="B3369" s="133" t="s">
        <v>2511</v>
      </c>
      <c r="C3369" s="134" t="s">
        <v>2508</v>
      </c>
      <c r="D3369" s="135" t="s">
        <v>374</v>
      </c>
      <c r="E3369" s="136">
        <v>1</v>
      </c>
      <c r="F3369" s="1202"/>
      <c r="G3369" s="136">
        <f t="shared" si="1"/>
        <v>0</v>
      </c>
      <c r="H3369" s="138"/>
      <c r="I3369" s="138"/>
      <c r="J3369" s="138"/>
      <c r="K3369" s="138"/>
      <c r="L3369" s="138"/>
    </row>
    <row r="3370" spans="1:12" ht="33.75" outlineLevel="1" x14ac:dyDescent="0.2">
      <c r="A3370" s="132">
        <v>641</v>
      </c>
      <c r="B3370" s="133" t="s">
        <v>2512</v>
      </c>
      <c r="C3370" s="134" t="s">
        <v>2513</v>
      </c>
      <c r="D3370" s="135" t="s">
        <v>374</v>
      </c>
      <c r="E3370" s="136">
        <v>4</v>
      </c>
      <c r="F3370" s="1202"/>
      <c r="G3370" s="136">
        <f t="shared" si="1"/>
        <v>0</v>
      </c>
      <c r="H3370" s="138"/>
      <c r="I3370" s="138"/>
      <c r="J3370" s="138"/>
      <c r="K3370" s="138"/>
      <c r="L3370" s="138"/>
    </row>
    <row r="3371" spans="1:12" ht="33.75" outlineLevel="1" x14ac:dyDescent="0.2">
      <c r="A3371" s="132">
        <v>642</v>
      </c>
      <c r="B3371" s="133" t="s">
        <v>2514</v>
      </c>
      <c r="C3371" s="134" t="s">
        <v>2515</v>
      </c>
      <c r="D3371" s="135" t="s">
        <v>374</v>
      </c>
      <c r="E3371" s="136">
        <v>1</v>
      </c>
      <c r="F3371" s="1202"/>
      <c r="G3371" s="136">
        <f t="shared" si="1"/>
        <v>0</v>
      </c>
      <c r="H3371" s="138"/>
      <c r="I3371" s="138"/>
      <c r="J3371" s="138"/>
      <c r="K3371" s="138"/>
      <c r="L3371" s="138"/>
    </row>
    <row r="3372" spans="1:12" ht="33.75" outlineLevel="1" x14ac:dyDescent="0.2">
      <c r="A3372" s="132">
        <v>643</v>
      </c>
      <c r="B3372" s="133" t="s">
        <v>2516</v>
      </c>
      <c r="C3372" s="134" t="s">
        <v>2517</v>
      </c>
      <c r="D3372" s="135" t="s">
        <v>374</v>
      </c>
      <c r="E3372" s="136">
        <v>1</v>
      </c>
      <c r="F3372" s="1202"/>
      <c r="G3372" s="136">
        <f t="shared" si="1"/>
        <v>0</v>
      </c>
      <c r="H3372" s="138"/>
      <c r="I3372" s="138"/>
      <c r="J3372" s="138"/>
      <c r="K3372" s="138"/>
      <c r="L3372" s="138"/>
    </row>
    <row r="3373" spans="1:12" ht="33.75" outlineLevel="1" x14ac:dyDescent="0.2">
      <c r="A3373" s="132">
        <v>644</v>
      </c>
      <c r="B3373" s="133" t="s">
        <v>2518</v>
      </c>
      <c r="C3373" s="134" t="s">
        <v>2519</v>
      </c>
      <c r="D3373" s="135" t="s">
        <v>374</v>
      </c>
      <c r="E3373" s="136">
        <v>1</v>
      </c>
      <c r="F3373" s="1202"/>
      <c r="G3373" s="136">
        <f t="shared" si="1"/>
        <v>0</v>
      </c>
      <c r="H3373" s="138"/>
      <c r="I3373" s="138"/>
      <c r="J3373" s="138"/>
      <c r="K3373" s="138"/>
      <c r="L3373" s="138"/>
    </row>
    <row r="3374" spans="1:12" ht="33.75" outlineLevel="1" x14ac:dyDescent="0.2">
      <c r="A3374" s="132">
        <v>645</v>
      </c>
      <c r="B3374" s="133" t="s">
        <v>2520</v>
      </c>
      <c r="C3374" s="134" t="s">
        <v>2519</v>
      </c>
      <c r="D3374" s="135" t="s">
        <v>374</v>
      </c>
      <c r="E3374" s="136">
        <v>1</v>
      </c>
      <c r="F3374" s="1202"/>
      <c r="G3374" s="136">
        <f t="shared" si="1"/>
        <v>0</v>
      </c>
      <c r="H3374" s="138"/>
      <c r="I3374" s="138"/>
      <c r="J3374" s="138"/>
      <c r="K3374" s="138"/>
      <c r="L3374" s="138"/>
    </row>
    <row r="3375" spans="1:12" ht="33.75" outlineLevel="1" x14ac:dyDescent="0.2">
      <c r="A3375" s="132">
        <v>646</v>
      </c>
      <c r="B3375" s="133" t="s">
        <v>2521</v>
      </c>
      <c r="C3375" s="134" t="s">
        <v>2517</v>
      </c>
      <c r="D3375" s="135" t="s">
        <v>374</v>
      </c>
      <c r="E3375" s="136">
        <v>1</v>
      </c>
      <c r="F3375" s="1202"/>
      <c r="G3375" s="136">
        <f t="shared" si="1"/>
        <v>0</v>
      </c>
      <c r="H3375" s="138"/>
      <c r="I3375" s="138"/>
      <c r="J3375" s="138"/>
      <c r="K3375" s="138"/>
      <c r="L3375" s="138"/>
    </row>
    <row r="3376" spans="1:12" ht="33.75" outlineLevel="1" x14ac:dyDescent="0.2">
      <c r="A3376" s="132">
        <v>647</v>
      </c>
      <c r="B3376" s="133" t="s">
        <v>2522</v>
      </c>
      <c r="C3376" s="134" t="s">
        <v>2515</v>
      </c>
      <c r="D3376" s="135" t="s">
        <v>374</v>
      </c>
      <c r="E3376" s="136">
        <v>1</v>
      </c>
      <c r="F3376" s="1202"/>
      <c r="G3376" s="136">
        <f t="shared" si="1"/>
        <v>0</v>
      </c>
      <c r="H3376" s="138"/>
      <c r="I3376" s="138"/>
      <c r="J3376" s="138"/>
      <c r="K3376" s="138"/>
      <c r="L3376" s="138"/>
    </row>
    <row r="3377" spans="1:12" ht="33.75" outlineLevel="1" x14ac:dyDescent="0.2">
      <c r="A3377" s="132">
        <v>648</v>
      </c>
      <c r="B3377" s="133" t="s">
        <v>2523</v>
      </c>
      <c r="C3377" s="134" t="s">
        <v>2524</v>
      </c>
      <c r="D3377" s="135" t="s">
        <v>374</v>
      </c>
      <c r="E3377" s="136">
        <v>2</v>
      </c>
      <c r="F3377" s="1202"/>
      <c r="G3377" s="136">
        <f t="shared" si="1"/>
        <v>0</v>
      </c>
      <c r="H3377" s="138"/>
      <c r="I3377" s="138"/>
      <c r="J3377" s="138"/>
      <c r="K3377" s="138"/>
      <c r="L3377" s="138"/>
    </row>
    <row r="3378" spans="1:12" ht="33.75" outlineLevel="1" x14ac:dyDescent="0.2">
      <c r="A3378" s="132">
        <v>649</v>
      </c>
      <c r="B3378" s="133" t="s">
        <v>2525</v>
      </c>
      <c r="C3378" s="134" t="s">
        <v>2526</v>
      </c>
      <c r="D3378" s="135" t="s">
        <v>374</v>
      </c>
      <c r="E3378" s="136">
        <v>1</v>
      </c>
      <c r="F3378" s="1202"/>
      <c r="G3378" s="136">
        <f t="shared" si="1"/>
        <v>0</v>
      </c>
      <c r="H3378" s="138"/>
      <c r="I3378" s="138"/>
      <c r="J3378" s="138"/>
      <c r="K3378" s="138"/>
      <c r="L3378" s="138"/>
    </row>
    <row r="3379" spans="1:12" ht="33.75" outlineLevel="1" x14ac:dyDescent="0.2">
      <c r="A3379" s="132">
        <v>650</v>
      </c>
      <c r="B3379" s="133" t="s">
        <v>2527</v>
      </c>
      <c r="C3379" s="134" t="s">
        <v>2528</v>
      </c>
      <c r="D3379" s="135" t="s">
        <v>374</v>
      </c>
      <c r="E3379" s="136">
        <v>1</v>
      </c>
      <c r="F3379" s="1202"/>
      <c r="G3379" s="136">
        <f t="shared" si="1"/>
        <v>0</v>
      </c>
      <c r="H3379" s="138"/>
      <c r="I3379" s="138"/>
      <c r="J3379" s="138"/>
      <c r="K3379" s="138"/>
      <c r="L3379" s="138"/>
    </row>
    <row r="3380" spans="1:12" ht="33.75" outlineLevel="1" x14ac:dyDescent="0.2">
      <c r="A3380" s="132">
        <v>651</v>
      </c>
      <c r="B3380" s="133" t="s">
        <v>2529</v>
      </c>
      <c r="C3380" s="134" t="s">
        <v>2524</v>
      </c>
      <c r="D3380" s="135" t="s">
        <v>374</v>
      </c>
      <c r="E3380" s="136">
        <v>2</v>
      </c>
      <c r="F3380" s="1202"/>
      <c r="G3380" s="136">
        <f t="shared" si="1"/>
        <v>0</v>
      </c>
      <c r="H3380" s="138"/>
      <c r="I3380" s="138"/>
      <c r="J3380" s="138"/>
      <c r="K3380" s="138"/>
      <c r="L3380" s="138"/>
    </row>
    <row r="3381" spans="1:12" ht="33.75" outlineLevel="1" x14ac:dyDescent="0.2">
      <c r="A3381" s="132">
        <v>652</v>
      </c>
      <c r="B3381" s="133" t="s">
        <v>2530</v>
      </c>
      <c r="C3381" s="134" t="s">
        <v>2531</v>
      </c>
      <c r="D3381" s="135" t="s">
        <v>374</v>
      </c>
      <c r="E3381" s="136">
        <v>1</v>
      </c>
      <c r="F3381" s="1202"/>
      <c r="G3381" s="136">
        <f t="shared" si="1"/>
        <v>0</v>
      </c>
      <c r="H3381" s="138"/>
      <c r="I3381" s="138"/>
      <c r="J3381" s="138"/>
      <c r="K3381" s="138"/>
      <c r="L3381" s="138"/>
    </row>
    <row r="3382" spans="1:12" ht="33.75" outlineLevel="1" x14ac:dyDescent="0.2">
      <c r="A3382" s="132">
        <v>653</v>
      </c>
      <c r="B3382" s="133" t="s">
        <v>2532</v>
      </c>
      <c r="C3382" s="134" t="s">
        <v>2528</v>
      </c>
      <c r="D3382" s="135" t="s">
        <v>374</v>
      </c>
      <c r="E3382" s="136">
        <v>1</v>
      </c>
      <c r="F3382" s="1202"/>
      <c r="G3382" s="136">
        <f t="shared" si="1"/>
        <v>0</v>
      </c>
      <c r="H3382" s="138"/>
      <c r="I3382" s="138"/>
      <c r="J3382" s="138"/>
      <c r="K3382" s="138"/>
      <c r="L3382" s="138"/>
    </row>
    <row r="3383" spans="1:12" ht="33.75" outlineLevel="1" x14ac:dyDescent="0.2">
      <c r="A3383" s="132">
        <v>654</v>
      </c>
      <c r="B3383" s="133" t="s">
        <v>2533</v>
      </c>
      <c r="C3383" s="134" t="s">
        <v>2526</v>
      </c>
      <c r="D3383" s="135" t="s">
        <v>374</v>
      </c>
      <c r="E3383" s="136">
        <v>1</v>
      </c>
      <c r="F3383" s="1202"/>
      <c r="G3383" s="136">
        <f t="shared" si="1"/>
        <v>0</v>
      </c>
      <c r="H3383" s="138"/>
      <c r="I3383" s="138"/>
      <c r="J3383" s="138"/>
      <c r="K3383" s="138"/>
      <c r="L3383" s="138"/>
    </row>
    <row r="3384" spans="1:12" ht="33.75" outlineLevel="1" x14ac:dyDescent="0.2">
      <c r="A3384" s="132">
        <v>655</v>
      </c>
      <c r="B3384" s="133" t="s">
        <v>2534</v>
      </c>
      <c r="C3384" s="134" t="s">
        <v>2513</v>
      </c>
      <c r="D3384" s="135" t="s">
        <v>374</v>
      </c>
      <c r="E3384" s="136">
        <v>6</v>
      </c>
      <c r="F3384" s="1202"/>
      <c r="G3384" s="136">
        <f t="shared" si="1"/>
        <v>0</v>
      </c>
      <c r="H3384" s="138"/>
      <c r="I3384" s="138"/>
      <c r="J3384" s="138"/>
      <c r="K3384" s="138"/>
      <c r="L3384" s="138"/>
    </row>
    <row r="3385" spans="1:12" ht="33.75" outlineLevel="1" x14ac:dyDescent="0.2">
      <c r="A3385" s="132">
        <v>656</v>
      </c>
      <c r="B3385" s="133" t="s">
        <v>2535</v>
      </c>
      <c r="C3385" s="134" t="s">
        <v>2494</v>
      </c>
      <c r="D3385" s="135" t="s">
        <v>374</v>
      </c>
      <c r="E3385" s="136">
        <v>2</v>
      </c>
      <c r="F3385" s="1202"/>
      <c r="G3385" s="136">
        <f t="shared" si="1"/>
        <v>0</v>
      </c>
      <c r="H3385" s="138"/>
      <c r="I3385" s="138"/>
      <c r="J3385" s="138"/>
      <c r="K3385" s="138"/>
      <c r="L3385" s="138"/>
    </row>
    <row r="3386" spans="1:12" ht="33.75" outlineLevel="1" x14ac:dyDescent="0.2">
      <c r="A3386" s="132">
        <v>657</v>
      </c>
      <c r="B3386" s="133" t="s">
        <v>2536</v>
      </c>
      <c r="C3386" s="134" t="s">
        <v>2537</v>
      </c>
      <c r="D3386" s="135" t="s">
        <v>374</v>
      </c>
      <c r="E3386" s="136">
        <v>2</v>
      </c>
      <c r="F3386" s="1202"/>
      <c r="G3386" s="136">
        <f t="shared" si="1"/>
        <v>0</v>
      </c>
      <c r="H3386" s="138"/>
      <c r="I3386" s="138"/>
      <c r="J3386" s="138"/>
      <c r="K3386" s="138"/>
      <c r="L3386" s="138"/>
    </row>
    <row r="3387" spans="1:12" ht="33.75" outlineLevel="1" x14ac:dyDescent="0.2">
      <c r="A3387" s="132">
        <v>658</v>
      </c>
      <c r="B3387" s="133" t="s">
        <v>2538</v>
      </c>
      <c r="C3387" s="134" t="s">
        <v>2539</v>
      </c>
      <c r="D3387" s="135" t="s">
        <v>374</v>
      </c>
      <c r="E3387" s="136">
        <v>2</v>
      </c>
      <c r="F3387" s="1202"/>
      <c r="G3387" s="136">
        <f t="shared" si="1"/>
        <v>0</v>
      </c>
      <c r="H3387" s="138"/>
      <c r="I3387" s="138"/>
      <c r="J3387" s="138"/>
      <c r="K3387" s="138"/>
      <c r="L3387" s="138"/>
    </row>
    <row r="3388" spans="1:12" ht="33.75" outlineLevel="1" x14ac:dyDescent="0.2">
      <c r="A3388" s="132">
        <v>659</v>
      </c>
      <c r="B3388" s="133" t="s">
        <v>2540</v>
      </c>
      <c r="C3388" s="134" t="s">
        <v>2541</v>
      </c>
      <c r="D3388" s="135" t="s">
        <v>374</v>
      </c>
      <c r="E3388" s="136">
        <v>1</v>
      </c>
      <c r="F3388" s="1202"/>
      <c r="G3388" s="136">
        <f t="shared" si="1"/>
        <v>0</v>
      </c>
      <c r="H3388" s="138"/>
      <c r="I3388" s="138"/>
      <c r="J3388" s="138"/>
      <c r="K3388" s="138"/>
      <c r="L3388" s="138"/>
    </row>
    <row r="3389" spans="1:12" ht="33.75" outlineLevel="1" x14ac:dyDescent="0.2">
      <c r="A3389" s="132">
        <v>660</v>
      </c>
      <c r="B3389" s="133" t="s">
        <v>2542</v>
      </c>
      <c r="C3389" s="134" t="s">
        <v>2543</v>
      </c>
      <c r="D3389" s="135" t="s">
        <v>374</v>
      </c>
      <c r="E3389" s="136">
        <v>2</v>
      </c>
      <c r="F3389" s="1202"/>
      <c r="G3389" s="136">
        <f t="shared" si="1"/>
        <v>0</v>
      </c>
      <c r="H3389" s="138"/>
      <c r="I3389" s="138"/>
      <c r="J3389" s="138"/>
      <c r="K3389" s="138"/>
      <c r="L3389" s="138"/>
    </row>
    <row r="3390" spans="1:12" ht="33.75" outlineLevel="1" x14ac:dyDescent="0.2">
      <c r="A3390" s="132">
        <v>661</v>
      </c>
      <c r="B3390" s="133" t="s">
        <v>2544</v>
      </c>
      <c r="C3390" s="134" t="s">
        <v>2545</v>
      </c>
      <c r="D3390" s="135" t="s">
        <v>374</v>
      </c>
      <c r="E3390" s="136">
        <v>2</v>
      </c>
      <c r="F3390" s="1202"/>
      <c r="G3390" s="136">
        <f t="shared" si="1"/>
        <v>0</v>
      </c>
      <c r="H3390" s="138"/>
      <c r="I3390" s="138"/>
      <c r="J3390" s="138"/>
      <c r="K3390" s="138"/>
      <c r="L3390" s="138"/>
    </row>
    <row r="3391" spans="1:12" ht="33.75" outlineLevel="1" x14ac:dyDescent="0.2">
      <c r="A3391" s="132">
        <v>662</v>
      </c>
      <c r="B3391" s="133" t="s">
        <v>2546</v>
      </c>
      <c r="C3391" s="134" t="s">
        <v>2547</v>
      </c>
      <c r="D3391" s="135" t="s">
        <v>374</v>
      </c>
      <c r="E3391" s="136">
        <v>2</v>
      </c>
      <c r="F3391" s="1202"/>
      <c r="G3391" s="136">
        <f t="shared" si="1"/>
        <v>0</v>
      </c>
      <c r="H3391" s="138"/>
      <c r="I3391" s="138"/>
      <c r="J3391" s="138"/>
      <c r="K3391" s="138"/>
      <c r="L3391" s="138"/>
    </row>
    <row r="3392" spans="1:12" outlineLevel="1" x14ac:dyDescent="0.2">
      <c r="A3392" s="132">
        <v>663</v>
      </c>
      <c r="B3392" s="133" t="s">
        <v>2548</v>
      </c>
      <c r="C3392" s="134" t="s">
        <v>2549</v>
      </c>
      <c r="D3392" s="135" t="s">
        <v>1878</v>
      </c>
      <c r="E3392" s="136">
        <f>SUM(G3066:G3391)/100</f>
        <v>0</v>
      </c>
      <c r="F3392" s="1202">
        <v>1.55</v>
      </c>
      <c r="G3392" s="136">
        <f t="shared" si="1"/>
        <v>0</v>
      </c>
      <c r="H3392" s="138"/>
      <c r="I3392" s="138"/>
      <c r="J3392" s="138"/>
      <c r="K3392" s="138"/>
      <c r="L3392" s="138"/>
    </row>
    <row r="3393" spans="1:12" x14ac:dyDescent="0.2">
      <c r="A3393" s="142" t="s">
        <v>89</v>
      </c>
      <c r="B3393" s="143" t="s">
        <v>2550</v>
      </c>
      <c r="C3393" s="144" t="s">
        <v>2551</v>
      </c>
      <c r="D3393" s="145"/>
      <c r="E3393" s="146"/>
      <c r="F3393" s="146"/>
      <c r="G3393" s="146">
        <f>SUM(G3394:G3539)</f>
        <v>0</v>
      </c>
      <c r="H3393" s="138"/>
    </row>
    <row r="3394" spans="1:12" outlineLevel="1" x14ac:dyDescent="0.2">
      <c r="A3394" s="167">
        <v>664</v>
      </c>
      <c r="B3394" s="133" t="s">
        <v>2552</v>
      </c>
      <c r="C3394" s="134" t="s">
        <v>2553</v>
      </c>
      <c r="D3394" s="135" t="s">
        <v>2554</v>
      </c>
      <c r="E3394" s="136">
        <v>380</v>
      </c>
      <c r="F3394" s="1202"/>
      <c r="G3394" s="136">
        <f>ROUND(E3394*F3394,2)</f>
        <v>0</v>
      </c>
      <c r="H3394" s="138"/>
      <c r="I3394" s="138"/>
      <c r="J3394" s="138"/>
      <c r="K3394" s="138"/>
      <c r="L3394" s="138"/>
    </row>
    <row r="3395" spans="1:12" outlineLevel="1" x14ac:dyDescent="0.2">
      <c r="A3395" s="132"/>
      <c r="B3395" s="133"/>
      <c r="C3395" s="139" t="s">
        <v>2555</v>
      </c>
      <c r="D3395" s="140"/>
      <c r="E3395" s="141">
        <v>380</v>
      </c>
      <c r="F3395" s="136"/>
      <c r="G3395" s="136"/>
      <c r="H3395" s="138"/>
      <c r="I3395" s="138"/>
      <c r="J3395" s="138"/>
      <c r="K3395" s="138"/>
      <c r="L3395" s="138"/>
    </row>
    <row r="3396" spans="1:12" outlineLevel="1" x14ac:dyDescent="0.2">
      <c r="A3396" s="132">
        <v>665</v>
      </c>
      <c r="B3396" s="133" t="s">
        <v>2556</v>
      </c>
      <c r="C3396" s="134" t="s">
        <v>2557</v>
      </c>
      <c r="D3396" s="135" t="s">
        <v>2554</v>
      </c>
      <c r="E3396" s="136">
        <v>470</v>
      </c>
      <c r="F3396" s="1202"/>
      <c r="G3396" s="136">
        <f>ROUND(E3396*F3396,2)</f>
        <v>0</v>
      </c>
      <c r="H3396" s="138"/>
      <c r="I3396" s="138"/>
      <c r="J3396" s="138"/>
      <c r="K3396" s="138"/>
      <c r="L3396" s="138"/>
    </row>
    <row r="3397" spans="1:12" outlineLevel="1" x14ac:dyDescent="0.2">
      <c r="A3397" s="132"/>
      <c r="B3397" s="133"/>
      <c r="C3397" s="139" t="s">
        <v>2558</v>
      </c>
      <c r="D3397" s="140"/>
      <c r="E3397" s="141">
        <v>470</v>
      </c>
      <c r="F3397" s="136"/>
      <c r="G3397" s="136"/>
      <c r="H3397" s="138"/>
      <c r="I3397" s="138"/>
      <c r="J3397" s="138"/>
      <c r="K3397" s="138"/>
      <c r="L3397" s="138"/>
    </row>
    <row r="3398" spans="1:12" outlineLevel="1" x14ac:dyDescent="0.2">
      <c r="A3398" s="132">
        <v>666</v>
      </c>
      <c r="B3398" s="133" t="s">
        <v>2559</v>
      </c>
      <c r="C3398" s="134" t="s">
        <v>2560</v>
      </c>
      <c r="D3398" s="135" t="s">
        <v>2554</v>
      </c>
      <c r="E3398" s="136">
        <v>630</v>
      </c>
      <c r="F3398" s="1202"/>
      <c r="G3398" s="136">
        <f>ROUND(E3398*F3398,2)</f>
        <v>0</v>
      </c>
      <c r="H3398" s="138"/>
      <c r="I3398" s="138"/>
      <c r="J3398" s="138"/>
      <c r="K3398" s="138"/>
      <c r="L3398" s="138"/>
    </row>
    <row r="3399" spans="1:12" outlineLevel="1" x14ac:dyDescent="0.2">
      <c r="A3399" s="132"/>
      <c r="B3399" s="133"/>
      <c r="C3399" s="139" t="s">
        <v>2561</v>
      </c>
      <c r="D3399" s="140"/>
      <c r="E3399" s="141">
        <v>630</v>
      </c>
      <c r="F3399" s="136"/>
      <c r="G3399" s="136"/>
      <c r="H3399" s="138"/>
      <c r="I3399" s="138"/>
      <c r="J3399" s="138"/>
      <c r="K3399" s="138"/>
      <c r="L3399" s="138"/>
    </row>
    <row r="3400" spans="1:12" outlineLevel="1" x14ac:dyDescent="0.2">
      <c r="A3400" s="132">
        <v>667</v>
      </c>
      <c r="B3400" s="133" t="s">
        <v>2562</v>
      </c>
      <c r="C3400" s="134" t="s">
        <v>2563</v>
      </c>
      <c r="D3400" s="135" t="s">
        <v>374</v>
      </c>
      <c r="E3400" s="136">
        <v>128</v>
      </c>
      <c r="F3400" s="1202"/>
      <c r="G3400" s="136">
        <f>ROUND(E3400*F3400,2)</f>
        <v>0</v>
      </c>
      <c r="H3400" s="138"/>
      <c r="I3400" s="138"/>
      <c r="J3400" s="138"/>
      <c r="K3400" s="138"/>
      <c r="L3400" s="138"/>
    </row>
    <row r="3401" spans="1:12" outlineLevel="1" x14ac:dyDescent="0.2">
      <c r="A3401" s="132"/>
      <c r="B3401" s="133"/>
      <c r="C3401" s="139" t="s">
        <v>2564</v>
      </c>
      <c r="D3401" s="140"/>
      <c r="E3401" s="141">
        <v>128</v>
      </c>
      <c r="F3401" s="136"/>
      <c r="G3401" s="136"/>
      <c r="H3401" s="138"/>
      <c r="I3401" s="138"/>
      <c r="J3401" s="138"/>
      <c r="K3401" s="138"/>
      <c r="L3401" s="138"/>
    </row>
    <row r="3402" spans="1:12" outlineLevel="1" x14ac:dyDescent="0.2">
      <c r="A3402" s="132">
        <v>668</v>
      </c>
      <c r="B3402" s="133" t="s">
        <v>2565</v>
      </c>
      <c r="C3402" s="134" t="s">
        <v>2566</v>
      </c>
      <c r="D3402" s="135" t="s">
        <v>383</v>
      </c>
      <c r="E3402" s="136">
        <v>461.3</v>
      </c>
      <c r="F3402" s="1202"/>
      <c r="G3402" s="136">
        <f>ROUND(E3402*F3402,2)</f>
        <v>0</v>
      </c>
      <c r="H3402" s="138"/>
      <c r="I3402" s="138"/>
      <c r="J3402" s="138"/>
      <c r="K3402" s="138"/>
      <c r="L3402" s="138"/>
    </row>
    <row r="3403" spans="1:12" outlineLevel="1" x14ac:dyDescent="0.2">
      <c r="A3403" s="132"/>
      <c r="B3403" s="133"/>
      <c r="C3403" s="139" t="s">
        <v>1262</v>
      </c>
      <c r="D3403" s="140"/>
      <c r="E3403" s="141"/>
      <c r="F3403" s="136"/>
      <c r="G3403" s="136"/>
      <c r="H3403" s="138"/>
      <c r="I3403" s="138"/>
      <c r="J3403" s="138"/>
      <c r="K3403" s="138"/>
      <c r="L3403" s="138"/>
    </row>
    <row r="3404" spans="1:12" outlineLevel="1" x14ac:dyDescent="0.2">
      <c r="A3404" s="132"/>
      <c r="B3404" s="133"/>
      <c r="C3404" s="1296" t="s">
        <v>5867</v>
      </c>
      <c r="D3404" s="1277"/>
      <c r="E3404" s="1278">
        <v>324.3</v>
      </c>
      <c r="F3404" s="136"/>
      <c r="G3404" s="136"/>
      <c r="H3404" s="138"/>
      <c r="I3404" s="138"/>
      <c r="J3404" s="138"/>
      <c r="K3404" s="138"/>
      <c r="L3404" s="138"/>
    </row>
    <row r="3405" spans="1:12" outlineLevel="1" x14ac:dyDescent="0.2">
      <c r="A3405" s="132"/>
      <c r="B3405" s="133"/>
      <c r="C3405" s="139" t="s">
        <v>2567</v>
      </c>
      <c r="D3405" s="140"/>
      <c r="E3405" s="141">
        <v>137</v>
      </c>
      <c r="F3405" s="136"/>
      <c r="G3405" s="136"/>
      <c r="H3405" s="138"/>
      <c r="I3405" s="138"/>
      <c r="J3405" s="138"/>
      <c r="K3405" s="138"/>
      <c r="L3405" s="138"/>
    </row>
    <row r="3406" spans="1:12" outlineLevel="1" x14ac:dyDescent="0.2">
      <c r="A3406" s="132">
        <v>669</v>
      </c>
      <c r="B3406" s="133" t="s">
        <v>2568</v>
      </c>
      <c r="C3406" s="134" t="s">
        <v>2569</v>
      </c>
      <c r="D3406" s="135" t="s">
        <v>374</v>
      </c>
      <c r="E3406" s="136">
        <v>21</v>
      </c>
      <c r="F3406" s="1202"/>
      <c r="G3406" s="136">
        <f t="shared" ref="G3406:G3441" si="2">ROUND(E3406*F3406,2)</f>
        <v>0</v>
      </c>
      <c r="H3406" s="138"/>
      <c r="I3406" s="138"/>
      <c r="J3406" s="138"/>
      <c r="K3406" s="138"/>
      <c r="L3406" s="138"/>
    </row>
    <row r="3407" spans="1:12" outlineLevel="1" x14ac:dyDescent="0.2">
      <c r="A3407" s="132">
        <v>670</v>
      </c>
      <c r="B3407" s="133" t="s">
        <v>2570</v>
      </c>
      <c r="C3407" s="134" t="s">
        <v>2571</v>
      </c>
      <c r="D3407" s="135" t="s">
        <v>374</v>
      </c>
      <c r="E3407" s="136">
        <v>18</v>
      </c>
      <c r="F3407" s="1202"/>
      <c r="G3407" s="136">
        <f t="shared" si="2"/>
        <v>0</v>
      </c>
      <c r="H3407" s="138"/>
      <c r="I3407" s="138"/>
      <c r="J3407" s="138"/>
      <c r="K3407" s="138"/>
      <c r="L3407" s="138"/>
    </row>
    <row r="3408" spans="1:12" outlineLevel="1" x14ac:dyDescent="0.2">
      <c r="A3408" s="132">
        <v>671</v>
      </c>
      <c r="B3408" s="133" t="s">
        <v>2572</v>
      </c>
      <c r="C3408" s="134" t="s">
        <v>2573</v>
      </c>
      <c r="D3408" s="135" t="s">
        <v>374</v>
      </c>
      <c r="E3408" s="136">
        <v>1</v>
      </c>
      <c r="F3408" s="1202"/>
      <c r="G3408" s="136">
        <f t="shared" si="2"/>
        <v>0</v>
      </c>
      <c r="H3408" s="138"/>
      <c r="I3408" s="138"/>
      <c r="J3408" s="138"/>
      <c r="K3408" s="138"/>
      <c r="L3408" s="138"/>
    </row>
    <row r="3409" spans="1:12" ht="22.5" outlineLevel="1" x14ac:dyDescent="0.2">
      <c r="A3409" s="132">
        <v>672</v>
      </c>
      <c r="B3409" s="133" t="s">
        <v>2574</v>
      </c>
      <c r="C3409" s="134" t="s">
        <v>2575</v>
      </c>
      <c r="D3409" s="135" t="s">
        <v>374</v>
      </c>
      <c r="E3409" s="136">
        <v>32</v>
      </c>
      <c r="F3409" s="1202"/>
      <c r="G3409" s="136">
        <f t="shared" si="2"/>
        <v>0</v>
      </c>
      <c r="H3409" s="138"/>
      <c r="I3409" s="138"/>
      <c r="J3409" s="138"/>
      <c r="K3409" s="138"/>
      <c r="L3409" s="138"/>
    </row>
    <row r="3410" spans="1:12" ht="22.5" outlineLevel="1" x14ac:dyDescent="0.2">
      <c r="A3410" s="132">
        <v>673</v>
      </c>
      <c r="B3410" s="133" t="s">
        <v>2576</v>
      </c>
      <c r="C3410" s="134" t="s">
        <v>2577</v>
      </c>
      <c r="D3410" s="135" t="s">
        <v>374</v>
      </c>
      <c r="E3410" s="136">
        <v>4</v>
      </c>
      <c r="F3410" s="1202"/>
      <c r="G3410" s="136">
        <f t="shared" si="2"/>
        <v>0</v>
      </c>
      <c r="H3410" s="138"/>
      <c r="I3410" s="138"/>
      <c r="J3410" s="138"/>
      <c r="K3410" s="138"/>
      <c r="L3410" s="138"/>
    </row>
    <row r="3411" spans="1:12" ht="22.5" outlineLevel="1" x14ac:dyDescent="0.2">
      <c r="A3411" s="132">
        <v>674</v>
      </c>
      <c r="B3411" s="133" t="s">
        <v>2578</v>
      </c>
      <c r="C3411" s="134" t="s">
        <v>2579</v>
      </c>
      <c r="D3411" s="135" t="s">
        <v>374</v>
      </c>
      <c r="E3411" s="1324">
        <v>2</v>
      </c>
      <c r="F3411" s="1202"/>
      <c r="G3411" s="136">
        <f t="shared" si="2"/>
        <v>0</v>
      </c>
      <c r="H3411" s="138"/>
      <c r="I3411" s="138"/>
      <c r="J3411" s="138"/>
      <c r="K3411" s="138"/>
      <c r="L3411" s="138"/>
    </row>
    <row r="3412" spans="1:12" ht="22.5" outlineLevel="1" x14ac:dyDescent="0.2">
      <c r="A3412" s="132">
        <v>675</v>
      </c>
      <c r="B3412" s="133" t="s">
        <v>2580</v>
      </c>
      <c r="C3412" s="134" t="s">
        <v>2581</v>
      </c>
      <c r="D3412" s="135" t="s">
        <v>374</v>
      </c>
      <c r="E3412" s="136">
        <v>1</v>
      </c>
      <c r="F3412" s="1202"/>
      <c r="G3412" s="136">
        <f t="shared" si="2"/>
        <v>0</v>
      </c>
      <c r="H3412" s="138"/>
      <c r="I3412" s="138"/>
      <c r="J3412" s="138"/>
      <c r="K3412" s="138"/>
      <c r="L3412" s="138"/>
    </row>
    <row r="3413" spans="1:12" ht="22.5" outlineLevel="1" x14ac:dyDescent="0.2">
      <c r="A3413" s="132">
        <v>676</v>
      </c>
      <c r="B3413" s="133" t="s">
        <v>2582</v>
      </c>
      <c r="C3413" s="134" t="s">
        <v>2579</v>
      </c>
      <c r="D3413" s="135" t="s">
        <v>374</v>
      </c>
      <c r="E3413" s="136">
        <v>3</v>
      </c>
      <c r="F3413" s="1202"/>
      <c r="G3413" s="136">
        <f t="shared" si="2"/>
        <v>0</v>
      </c>
      <c r="H3413" s="138"/>
      <c r="I3413" s="138"/>
      <c r="J3413" s="138"/>
      <c r="K3413" s="138"/>
      <c r="L3413" s="138"/>
    </row>
    <row r="3414" spans="1:12" ht="22.5" outlineLevel="1" x14ac:dyDescent="0.2">
      <c r="A3414" s="132">
        <v>677</v>
      </c>
      <c r="B3414" s="133" t="s">
        <v>2583</v>
      </c>
      <c r="C3414" s="134" t="s">
        <v>2581</v>
      </c>
      <c r="D3414" s="135" t="s">
        <v>374</v>
      </c>
      <c r="E3414" s="136">
        <v>3</v>
      </c>
      <c r="F3414" s="1202"/>
      <c r="G3414" s="136">
        <f t="shared" si="2"/>
        <v>0</v>
      </c>
      <c r="H3414" s="138"/>
      <c r="I3414" s="138"/>
      <c r="J3414" s="138"/>
      <c r="K3414" s="138"/>
      <c r="L3414" s="138"/>
    </row>
    <row r="3415" spans="1:12" ht="22.5" outlineLevel="1" x14ac:dyDescent="0.2">
      <c r="A3415" s="132">
        <v>678</v>
      </c>
      <c r="B3415" s="133" t="s">
        <v>2584</v>
      </c>
      <c r="C3415" s="134" t="s">
        <v>2585</v>
      </c>
      <c r="D3415" s="135" t="s">
        <v>374</v>
      </c>
      <c r="E3415" s="136">
        <v>3</v>
      </c>
      <c r="F3415" s="1202"/>
      <c r="G3415" s="136">
        <f t="shared" si="2"/>
        <v>0</v>
      </c>
      <c r="H3415" s="138"/>
      <c r="I3415" s="138"/>
      <c r="J3415" s="138"/>
      <c r="K3415" s="138"/>
      <c r="L3415" s="138"/>
    </row>
    <row r="3416" spans="1:12" ht="22.5" outlineLevel="1" x14ac:dyDescent="0.2">
      <c r="A3416" s="132">
        <v>679</v>
      </c>
      <c r="B3416" s="133" t="s">
        <v>2586</v>
      </c>
      <c r="C3416" s="134" t="s">
        <v>2587</v>
      </c>
      <c r="D3416" s="135" t="s">
        <v>374</v>
      </c>
      <c r="E3416" s="1324">
        <v>1E-62</v>
      </c>
      <c r="F3416" s="1202"/>
      <c r="G3416" s="136">
        <f t="shared" si="2"/>
        <v>0</v>
      </c>
      <c r="H3416" s="138"/>
      <c r="I3416" s="138"/>
      <c r="J3416" s="138"/>
      <c r="K3416" s="138"/>
      <c r="L3416" s="138"/>
    </row>
    <row r="3417" spans="1:12" ht="22.5" outlineLevel="1" x14ac:dyDescent="0.2">
      <c r="A3417" s="132">
        <v>680</v>
      </c>
      <c r="B3417" s="133" t="s">
        <v>2588</v>
      </c>
      <c r="C3417" s="134" t="s">
        <v>2589</v>
      </c>
      <c r="D3417" s="135" t="s">
        <v>383</v>
      </c>
      <c r="E3417" s="136">
        <v>8.3800000000000008</v>
      </c>
      <c r="F3417" s="1202"/>
      <c r="G3417" s="136">
        <f t="shared" si="2"/>
        <v>0</v>
      </c>
      <c r="H3417" s="138"/>
      <c r="I3417" s="138"/>
      <c r="J3417" s="138"/>
      <c r="K3417" s="138"/>
      <c r="L3417" s="138"/>
    </row>
    <row r="3418" spans="1:12" ht="22.5" outlineLevel="1" x14ac:dyDescent="0.2">
      <c r="A3418" s="132">
        <v>681</v>
      </c>
      <c r="B3418" s="133" t="s">
        <v>2590</v>
      </c>
      <c r="C3418" s="134" t="s">
        <v>2591</v>
      </c>
      <c r="D3418" s="135" t="s">
        <v>383</v>
      </c>
      <c r="E3418" s="136">
        <v>15.3</v>
      </c>
      <c r="F3418" s="1202"/>
      <c r="G3418" s="136">
        <f t="shared" si="2"/>
        <v>0</v>
      </c>
      <c r="H3418" s="138"/>
      <c r="I3418" s="138"/>
      <c r="J3418" s="138"/>
      <c r="K3418" s="138"/>
      <c r="L3418" s="138"/>
    </row>
    <row r="3419" spans="1:12" ht="22.5" outlineLevel="1" x14ac:dyDescent="0.2">
      <c r="A3419" s="132">
        <v>682</v>
      </c>
      <c r="B3419" s="133" t="s">
        <v>2592</v>
      </c>
      <c r="C3419" s="134" t="s">
        <v>2593</v>
      </c>
      <c r="D3419" s="135" t="s">
        <v>383</v>
      </c>
      <c r="E3419" s="136">
        <v>20.2</v>
      </c>
      <c r="F3419" s="1202"/>
      <c r="G3419" s="136">
        <f t="shared" si="2"/>
        <v>0</v>
      </c>
      <c r="H3419" s="138"/>
      <c r="I3419" s="138"/>
      <c r="J3419" s="138"/>
      <c r="K3419" s="138"/>
      <c r="L3419" s="138"/>
    </row>
    <row r="3420" spans="1:12" ht="22.5" outlineLevel="1" x14ac:dyDescent="0.2">
      <c r="A3420" s="132">
        <v>683</v>
      </c>
      <c r="B3420" s="133" t="s">
        <v>2594</v>
      </c>
      <c r="C3420" s="134" t="s">
        <v>2595</v>
      </c>
      <c r="D3420" s="135" t="s">
        <v>374</v>
      </c>
      <c r="E3420" s="136">
        <v>4</v>
      </c>
      <c r="F3420" s="1202"/>
      <c r="G3420" s="136">
        <f t="shared" si="2"/>
        <v>0</v>
      </c>
      <c r="H3420" s="138"/>
      <c r="I3420" s="138"/>
      <c r="J3420" s="138"/>
      <c r="K3420" s="138"/>
      <c r="L3420" s="138"/>
    </row>
    <row r="3421" spans="1:12" ht="22.5" outlineLevel="1" x14ac:dyDescent="0.2">
      <c r="A3421" s="132">
        <v>684</v>
      </c>
      <c r="B3421" s="133" t="s">
        <v>2596</v>
      </c>
      <c r="C3421" s="134" t="s">
        <v>2597</v>
      </c>
      <c r="D3421" s="135" t="s">
        <v>374</v>
      </c>
      <c r="E3421" s="136">
        <v>6</v>
      </c>
      <c r="F3421" s="1202"/>
      <c r="G3421" s="136">
        <f t="shared" si="2"/>
        <v>0</v>
      </c>
      <c r="H3421" s="138"/>
      <c r="I3421" s="138"/>
      <c r="J3421" s="138"/>
      <c r="K3421" s="138"/>
      <c r="L3421" s="138"/>
    </row>
    <row r="3422" spans="1:12" ht="22.5" outlineLevel="1" x14ac:dyDescent="0.2">
      <c r="A3422" s="132">
        <v>685</v>
      </c>
      <c r="B3422" s="133" t="s">
        <v>2598</v>
      </c>
      <c r="C3422" s="134" t="s">
        <v>2599</v>
      </c>
      <c r="D3422" s="135" t="s">
        <v>374</v>
      </c>
      <c r="E3422" s="136">
        <v>3</v>
      </c>
      <c r="F3422" s="1202"/>
      <c r="G3422" s="136">
        <f t="shared" si="2"/>
        <v>0</v>
      </c>
      <c r="H3422" s="138"/>
      <c r="I3422" s="138"/>
      <c r="J3422" s="138"/>
      <c r="K3422" s="138"/>
      <c r="L3422" s="138"/>
    </row>
    <row r="3423" spans="1:12" ht="22.5" outlineLevel="1" x14ac:dyDescent="0.2">
      <c r="A3423" s="132">
        <v>686</v>
      </c>
      <c r="B3423" s="133" t="s">
        <v>2600</v>
      </c>
      <c r="C3423" s="134" t="s">
        <v>2601</v>
      </c>
      <c r="D3423" s="135" t="s">
        <v>374</v>
      </c>
      <c r="E3423" s="136">
        <v>5</v>
      </c>
      <c r="F3423" s="1202"/>
      <c r="G3423" s="136">
        <f t="shared" si="2"/>
        <v>0</v>
      </c>
      <c r="H3423" s="138"/>
      <c r="I3423" s="138"/>
      <c r="J3423" s="138"/>
      <c r="K3423" s="138"/>
      <c r="L3423" s="138"/>
    </row>
    <row r="3424" spans="1:12" ht="22.5" outlineLevel="1" x14ac:dyDescent="0.2">
      <c r="A3424" s="132">
        <v>687</v>
      </c>
      <c r="B3424" s="133" t="s">
        <v>2602</v>
      </c>
      <c r="C3424" s="134" t="s">
        <v>2603</v>
      </c>
      <c r="D3424" s="135" t="s">
        <v>374</v>
      </c>
      <c r="E3424" s="136">
        <v>44</v>
      </c>
      <c r="F3424" s="1202"/>
      <c r="G3424" s="136">
        <f t="shared" si="2"/>
        <v>0</v>
      </c>
      <c r="H3424" s="138"/>
      <c r="I3424" s="138"/>
      <c r="J3424" s="138"/>
      <c r="K3424" s="138"/>
      <c r="L3424" s="138"/>
    </row>
    <row r="3425" spans="1:12" ht="22.5" outlineLevel="1" x14ac:dyDescent="0.2">
      <c r="A3425" s="132">
        <v>688</v>
      </c>
      <c r="B3425" s="133" t="s">
        <v>2604</v>
      </c>
      <c r="C3425" s="134" t="s">
        <v>2605</v>
      </c>
      <c r="D3425" s="135" t="s">
        <v>374</v>
      </c>
      <c r="E3425" s="136">
        <v>1</v>
      </c>
      <c r="F3425" s="1202"/>
      <c r="G3425" s="136">
        <f t="shared" si="2"/>
        <v>0</v>
      </c>
      <c r="H3425" s="138"/>
      <c r="I3425" s="138"/>
      <c r="J3425" s="138"/>
      <c r="K3425" s="138"/>
      <c r="L3425" s="138"/>
    </row>
    <row r="3426" spans="1:12" outlineLevel="1" x14ac:dyDescent="0.2">
      <c r="A3426" s="132">
        <v>689</v>
      </c>
      <c r="B3426" s="133" t="s">
        <v>2606</v>
      </c>
      <c r="C3426" s="134" t="s">
        <v>2607</v>
      </c>
      <c r="D3426" s="135" t="s">
        <v>374</v>
      </c>
      <c r="E3426" s="136">
        <v>9</v>
      </c>
      <c r="F3426" s="1202"/>
      <c r="G3426" s="136">
        <f t="shared" si="2"/>
        <v>0</v>
      </c>
      <c r="H3426" s="138"/>
      <c r="I3426" s="138"/>
      <c r="J3426" s="138"/>
      <c r="K3426" s="138"/>
      <c r="L3426" s="138"/>
    </row>
    <row r="3427" spans="1:12" outlineLevel="1" x14ac:dyDescent="0.2">
      <c r="A3427" s="132">
        <v>690</v>
      </c>
      <c r="B3427" s="133" t="s">
        <v>2608</v>
      </c>
      <c r="C3427" s="134" t="s">
        <v>2609</v>
      </c>
      <c r="D3427" s="135" t="s">
        <v>374</v>
      </c>
      <c r="E3427" s="136">
        <v>6</v>
      </c>
      <c r="F3427" s="1202"/>
      <c r="G3427" s="136">
        <f t="shared" si="2"/>
        <v>0</v>
      </c>
      <c r="H3427" s="138"/>
      <c r="I3427" s="138"/>
      <c r="J3427" s="138"/>
      <c r="K3427" s="138"/>
      <c r="L3427" s="138"/>
    </row>
    <row r="3428" spans="1:12" outlineLevel="1" x14ac:dyDescent="0.2">
      <c r="A3428" s="132">
        <v>691</v>
      </c>
      <c r="B3428" s="133" t="s">
        <v>2610</v>
      </c>
      <c r="C3428" s="134" t="s">
        <v>2611</v>
      </c>
      <c r="D3428" s="135" t="s">
        <v>374</v>
      </c>
      <c r="E3428" s="136">
        <v>7</v>
      </c>
      <c r="F3428" s="1202"/>
      <c r="G3428" s="136">
        <f t="shared" si="2"/>
        <v>0</v>
      </c>
      <c r="H3428" s="138"/>
      <c r="I3428" s="138"/>
      <c r="J3428" s="138"/>
      <c r="K3428" s="138"/>
      <c r="L3428" s="138"/>
    </row>
    <row r="3429" spans="1:12" outlineLevel="1" x14ac:dyDescent="0.2">
      <c r="A3429" s="132">
        <v>692</v>
      </c>
      <c r="B3429" s="133" t="s">
        <v>2612</v>
      </c>
      <c r="C3429" s="134" t="s">
        <v>2613</v>
      </c>
      <c r="D3429" s="135" t="s">
        <v>374</v>
      </c>
      <c r="E3429" s="136">
        <v>4</v>
      </c>
      <c r="F3429" s="1202"/>
      <c r="G3429" s="136">
        <f t="shared" si="2"/>
        <v>0</v>
      </c>
      <c r="H3429" s="138"/>
      <c r="I3429" s="138"/>
      <c r="J3429" s="138"/>
      <c r="K3429" s="138"/>
      <c r="L3429" s="138"/>
    </row>
    <row r="3430" spans="1:12" outlineLevel="1" x14ac:dyDescent="0.2">
      <c r="A3430" s="132">
        <v>693</v>
      </c>
      <c r="B3430" s="133" t="s">
        <v>2614</v>
      </c>
      <c r="C3430" s="134" t="s">
        <v>2615</v>
      </c>
      <c r="D3430" s="135" t="s">
        <v>374</v>
      </c>
      <c r="E3430" s="136">
        <v>4</v>
      </c>
      <c r="F3430" s="1202"/>
      <c r="G3430" s="136">
        <f t="shared" si="2"/>
        <v>0</v>
      </c>
      <c r="H3430" s="138"/>
      <c r="I3430" s="138"/>
      <c r="J3430" s="138"/>
      <c r="K3430" s="138"/>
      <c r="L3430" s="138"/>
    </row>
    <row r="3431" spans="1:12" outlineLevel="1" x14ac:dyDescent="0.2">
      <c r="A3431" s="132">
        <v>694</v>
      </c>
      <c r="B3431" s="133" t="s">
        <v>2616</v>
      </c>
      <c r="C3431" s="134" t="s">
        <v>2617</v>
      </c>
      <c r="D3431" s="135" t="s">
        <v>374</v>
      </c>
      <c r="E3431" s="136">
        <v>7</v>
      </c>
      <c r="F3431" s="1202"/>
      <c r="G3431" s="136">
        <f t="shared" si="2"/>
        <v>0</v>
      </c>
      <c r="H3431" s="138"/>
      <c r="I3431" s="138"/>
      <c r="J3431" s="138"/>
      <c r="K3431" s="138"/>
      <c r="L3431" s="138"/>
    </row>
    <row r="3432" spans="1:12" outlineLevel="1" x14ac:dyDescent="0.2">
      <c r="A3432" s="132">
        <v>695</v>
      </c>
      <c r="B3432" s="133" t="s">
        <v>2618</v>
      </c>
      <c r="C3432" s="134" t="s">
        <v>2619</v>
      </c>
      <c r="D3432" s="135" t="s">
        <v>374</v>
      </c>
      <c r="E3432" s="136">
        <v>2</v>
      </c>
      <c r="F3432" s="1202"/>
      <c r="G3432" s="136">
        <f t="shared" si="2"/>
        <v>0</v>
      </c>
      <c r="H3432" s="138"/>
      <c r="I3432" s="138"/>
      <c r="J3432" s="138"/>
      <c r="K3432" s="138"/>
      <c r="L3432" s="138"/>
    </row>
    <row r="3433" spans="1:12" outlineLevel="1" x14ac:dyDescent="0.2">
      <c r="A3433" s="132">
        <v>696</v>
      </c>
      <c r="B3433" s="133" t="s">
        <v>2620</v>
      </c>
      <c r="C3433" s="134" t="s">
        <v>2621</v>
      </c>
      <c r="D3433" s="135" t="s">
        <v>383</v>
      </c>
      <c r="E3433" s="136">
        <v>100</v>
      </c>
      <c r="F3433" s="1202"/>
      <c r="G3433" s="136">
        <f t="shared" si="2"/>
        <v>0</v>
      </c>
      <c r="H3433" s="138"/>
      <c r="I3433" s="138"/>
      <c r="J3433" s="138"/>
      <c r="K3433" s="138"/>
      <c r="L3433" s="138"/>
    </row>
    <row r="3434" spans="1:12" outlineLevel="1" x14ac:dyDescent="0.2">
      <c r="A3434" s="132">
        <v>697</v>
      </c>
      <c r="B3434" s="133" t="s">
        <v>2622</v>
      </c>
      <c r="C3434" s="134" t="s">
        <v>2623</v>
      </c>
      <c r="D3434" s="135" t="s">
        <v>383</v>
      </c>
      <c r="E3434" s="136">
        <v>23</v>
      </c>
      <c r="F3434" s="1202"/>
      <c r="G3434" s="136">
        <f t="shared" si="2"/>
        <v>0</v>
      </c>
      <c r="H3434" s="138"/>
      <c r="I3434" s="138"/>
      <c r="J3434" s="138"/>
      <c r="K3434" s="138"/>
      <c r="L3434" s="138"/>
    </row>
    <row r="3435" spans="1:12" ht="22.5" outlineLevel="1" x14ac:dyDescent="0.2">
      <c r="A3435" s="132">
        <v>698</v>
      </c>
      <c r="B3435" s="133" t="s">
        <v>2624</v>
      </c>
      <c r="C3435" s="134" t="s">
        <v>2625</v>
      </c>
      <c r="D3435" s="135" t="s">
        <v>374</v>
      </c>
      <c r="E3435" s="136">
        <v>9</v>
      </c>
      <c r="F3435" s="1202"/>
      <c r="G3435" s="136">
        <f t="shared" si="2"/>
        <v>0</v>
      </c>
      <c r="H3435" s="138"/>
      <c r="I3435" s="138"/>
      <c r="J3435" s="138"/>
      <c r="K3435" s="138"/>
      <c r="L3435" s="138"/>
    </row>
    <row r="3436" spans="1:12" ht="22.5" outlineLevel="1" x14ac:dyDescent="0.2">
      <c r="A3436" s="132">
        <v>699</v>
      </c>
      <c r="B3436" s="133" t="s">
        <v>2626</v>
      </c>
      <c r="C3436" s="134" t="s">
        <v>2627</v>
      </c>
      <c r="D3436" s="135" t="s">
        <v>374</v>
      </c>
      <c r="E3436" s="136">
        <v>5</v>
      </c>
      <c r="F3436" s="1202"/>
      <c r="G3436" s="136">
        <f t="shared" si="2"/>
        <v>0</v>
      </c>
      <c r="H3436" s="138"/>
      <c r="I3436" s="138"/>
      <c r="J3436" s="138"/>
      <c r="K3436" s="138"/>
      <c r="L3436" s="138"/>
    </row>
    <row r="3437" spans="1:12" ht="22.5" outlineLevel="1" x14ac:dyDescent="0.2">
      <c r="A3437" s="132">
        <v>700</v>
      </c>
      <c r="B3437" s="133" t="s">
        <v>2628</v>
      </c>
      <c r="C3437" s="134" t="s">
        <v>2629</v>
      </c>
      <c r="D3437" s="135" t="s">
        <v>374</v>
      </c>
      <c r="E3437" s="136">
        <v>10</v>
      </c>
      <c r="F3437" s="1202"/>
      <c r="G3437" s="136">
        <f t="shared" si="2"/>
        <v>0</v>
      </c>
      <c r="H3437" s="138"/>
      <c r="I3437" s="138"/>
      <c r="J3437" s="138"/>
      <c r="K3437" s="138"/>
      <c r="L3437" s="138"/>
    </row>
    <row r="3438" spans="1:12" ht="22.5" outlineLevel="1" x14ac:dyDescent="0.2">
      <c r="A3438" s="132">
        <v>701</v>
      </c>
      <c r="B3438" s="133" t="s">
        <v>2630</v>
      </c>
      <c r="C3438" s="134" t="s">
        <v>2631</v>
      </c>
      <c r="D3438" s="135" t="s">
        <v>374</v>
      </c>
      <c r="E3438" s="136">
        <v>4</v>
      </c>
      <c r="F3438" s="1202"/>
      <c r="G3438" s="136">
        <f t="shared" si="2"/>
        <v>0</v>
      </c>
      <c r="H3438" s="138"/>
      <c r="I3438" s="138"/>
      <c r="J3438" s="138"/>
      <c r="K3438" s="138"/>
      <c r="L3438" s="138"/>
    </row>
    <row r="3439" spans="1:12" ht="22.5" outlineLevel="1" x14ac:dyDescent="0.2">
      <c r="A3439" s="132">
        <v>702</v>
      </c>
      <c r="B3439" s="133" t="s">
        <v>2632</v>
      </c>
      <c r="C3439" s="134" t="s">
        <v>2633</v>
      </c>
      <c r="D3439" s="135" t="s">
        <v>374</v>
      </c>
      <c r="E3439" s="136">
        <v>1</v>
      </c>
      <c r="F3439" s="1202"/>
      <c r="G3439" s="136">
        <f t="shared" si="2"/>
        <v>0</v>
      </c>
      <c r="H3439" s="138"/>
      <c r="I3439" s="138"/>
      <c r="J3439" s="138"/>
      <c r="K3439" s="138"/>
      <c r="L3439" s="138"/>
    </row>
    <row r="3440" spans="1:12" outlineLevel="1" x14ac:dyDescent="0.2">
      <c r="A3440" s="132">
        <v>703</v>
      </c>
      <c r="B3440" s="133" t="s">
        <v>2634</v>
      </c>
      <c r="C3440" s="134" t="s">
        <v>2635</v>
      </c>
      <c r="D3440" s="135" t="s">
        <v>374</v>
      </c>
      <c r="E3440" s="136">
        <v>1</v>
      </c>
      <c r="F3440" s="1202"/>
      <c r="G3440" s="136">
        <f t="shared" si="2"/>
        <v>0</v>
      </c>
      <c r="H3440" s="138"/>
      <c r="I3440" s="138"/>
      <c r="J3440" s="138"/>
      <c r="K3440" s="138"/>
      <c r="L3440" s="138"/>
    </row>
    <row r="3441" spans="1:12" ht="22.5" outlineLevel="1" x14ac:dyDescent="0.2">
      <c r="A3441" s="132">
        <v>704</v>
      </c>
      <c r="B3441" s="133" t="s">
        <v>2636</v>
      </c>
      <c r="C3441" s="134" t="s">
        <v>2637</v>
      </c>
      <c r="D3441" s="135" t="s">
        <v>261</v>
      </c>
      <c r="E3441" s="136">
        <v>1.26</v>
      </c>
      <c r="F3441" s="1202"/>
      <c r="G3441" s="136">
        <f t="shared" si="2"/>
        <v>0</v>
      </c>
      <c r="H3441" s="138"/>
      <c r="I3441" s="138"/>
      <c r="J3441" s="138"/>
      <c r="K3441" s="138"/>
      <c r="L3441" s="138"/>
    </row>
    <row r="3442" spans="1:12" outlineLevel="1" x14ac:dyDescent="0.2">
      <c r="A3442" s="132"/>
      <c r="B3442" s="133"/>
      <c r="C3442" s="139" t="s">
        <v>2638</v>
      </c>
      <c r="D3442" s="140"/>
      <c r="E3442" s="141">
        <v>1.26</v>
      </c>
      <c r="F3442" s="136"/>
      <c r="G3442" s="136"/>
      <c r="H3442" s="138"/>
      <c r="I3442" s="138"/>
      <c r="J3442" s="138"/>
      <c r="K3442" s="138"/>
      <c r="L3442" s="138"/>
    </row>
    <row r="3443" spans="1:12" ht="22.5" outlineLevel="1" x14ac:dyDescent="0.2">
      <c r="A3443" s="132">
        <v>705</v>
      </c>
      <c r="B3443" s="133" t="s">
        <v>2639</v>
      </c>
      <c r="C3443" s="134" t="s">
        <v>2637</v>
      </c>
      <c r="D3443" s="135" t="s">
        <v>261</v>
      </c>
      <c r="E3443" s="136">
        <v>6.8250000000000002</v>
      </c>
      <c r="F3443" s="1202"/>
      <c r="G3443" s="136">
        <f>ROUND(E3443*F3443,2)</f>
        <v>0</v>
      </c>
      <c r="H3443" s="138"/>
      <c r="I3443" s="138"/>
      <c r="J3443" s="138"/>
      <c r="K3443" s="138"/>
      <c r="L3443" s="138"/>
    </row>
    <row r="3444" spans="1:12" outlineLevel="1" x14ac:dyDescent="0.2">
      <c r="A3444" s="132"/>
      <c r="B3444" s="133"/>
      <c r="C3444" s="139" t="s">
        <v>2640</v>
      </c>
      <c r="D3444" s="140"/>
      <c r="E3444" s="141">
        <v>6.8250000000000002</v>
      </c>
      <c r="F3444" s="136"/>
      <c r="G3444" s="136"/>
      <c r="H3444" s="138"/>
      <c r="I3444" s="138"/>
      <c r="J3444" s="138"/>
      <c r="K3444" s="138"/>
      <c r="L3444" s="138"/>
    </row>
    <row r="3445" spans="1:12" ht="22.5" outlineLevel="1" x14ac:dyDescent="0.2">
      <c r="A3445" s="132">
        <v>706</v>
      </c>
      <c r="B3445" s="133" t="s">
        <v>2641</v>
      </c>
      <c r="C3445" s="134" t="s">
        <v>2637</v>
      </c>
      <c r="D3445" s="135" t="s">
        <v>261</v>
      </c>
      <c r="E3445" s="136">
        <v>8.4</v>
      </c>
      <c r="F3445" s="1202"/>
      <c r="G3445" s="136">
        <f>ROUND(E3445*F3445,2)</f>
        <v>0</v>
      </c>
      <c r="H3445" s="138"/>
      <c r="I3445" s="138"/>
      <c r="J3445" s="138"/>
      <c r="K3445" s="138"/>
      <c r="L3445" s="138"/>
    </row>
    <row r="3446" spans="1:12" outlineLevel="1" x14ac:dyDescent="0.2">
      <c r="A3446" s="132"/>
      <c r="B3446" s="133"/>
      <c r="C3446" s="139" t="s">
        <v>2642</v>
      </c>
      <c r="D3446" s="140"/>
      <c r="E3446" s="141">
        <v>8.4</v>
      </c>
      <c r="F3446" s="136"/>
      <c r="G3446" s="136"/>
      <c r="H3446" s="138"/>
      <c r="I3446" s="138"/>
      <c r="J3446" s="138"/>
      <c r="K3446" s="138"/>
      <c r="L3446" s="138"/>
    </row>
    <row r="3447" spans="1:12" ht="22.5" outlineLevel="1" x14ac:dyDescent="0.2">
      <c r="A3447" s="132">
        <v>707</v>
      </c>
      <c r="B3447" s="133" t="s">
        <v>2643</v>
      </c>
      <c r="C3447" s="134" t="s">
        <v>2637</v>
      </c>
      <c r="D3447" s="135" t="s">
        <v>261</v>
      </c>
      <c r="E3447" s="136">
        <v>4.8</v>
      </c>
      <c r="F3447" s="1202"/>
      <c r="G3447" s="136">
        <f>ROUND(E3447*F3447,2)</f>
        <v>0</v>
      </c>
      <c r="H3447" s="138"/>
      <c r="I3447" s="138"/>
      <c r="J3447" s="138"/>
      <c r="K3447" s="138"/>
      <c r="L3447" s="138"/>
    </row>
    <row r="3448" spans="1:12" outlineLevel="1" x14ac:dyDescent="0.2">
      <c r="A3448" s="132"/>
      <c r="B3448" s="133"/>
      <c r="C3448" s="139" t="s">
        <v>2644</v>
      </c>
      <c r="D3448" s="140"/>
      <c r="E3448" s="141">
        <v>4.8</v>
      </c>
      <c r="F3448" s="136"/>
      <c r="G3448" s="136"/>
      <c r="H3448" s="138"/>
      <c r="I3448" s="138"/>
      <c r="J3448" s="138"/>
      <c r="K3448" s="138"/>
      <c r="L3448" s="138"/>
    </row>
    <row r="3449" spans="1:12" ht="22.5" outlineLevel="1" x14ac:dyDescent="0.2">
      <c r="A3449" s="132">
        <v>708</v>
      </c>
      <c r="B3449" s="133" t="s">
        <v>2645</v>
      </c>
      <c r="C3449" s="134" t="s">
        <v>2637</v>
      </c>
      <c r="D3449" s="135" t="s">
        <v>261</v>
      </c>
      <c r="E3449" s="136">
        <v>15</v>
      </c>
      <c r="F3449" s="1202"/>
      <c r="G3449" s="136">
        <f>ROUND(E3449*F3449,2)</f>
        <v>0</v>
      </c>
      <c r="H3449" s="138"/>
      <c r="I3449" s="138"/>
      <c r="J3449" s="138"/>
      <c r="K3449" s="138"/>
      <c r="L3449" s="138"/>
    </row>
    <row r="3450" spans="1:12" outlineLevel="1" x14ac:dyDescent="0.2">
      <c r="A3450" s="132"/>
      <c r="B3450" s="133"/>
      <c r="C3450" s="139" t="s">
        <v>2646</v>
      </c>
      <c r="D3450" s="140"/>
      <c r="E3450" s="141">
        <v>15</v>
      </c>
      <c r="F3450" s="136"/>
      <c r="G3450" s="136"/>
      <c r="H3450" s="138"/>
      <c r="I3450" s="138"/>
      <c r="J3450" s="138"/>
      <c r="K3450" s="138"/>
      <c r="L3450" s="138"/>
    </row>
    <row r="3451" spans="1:12" ht="22.5" outlineLevel="1" x14ac:dyDescent="0.2">
      <c r="A3451" s="132">
        <v>709</v>
      </c>
      <c r="B3451" s="133" t="s">
        <v>2647</v>
      </c>
      <c r="C3451" s="134" t="s">
        <v>2637</v>
      </c>
      <c r="D3451" s="135" t="s">
        <v>261</v>
      </c>
      <c r="E3451" s="136">
        <v>5.04</v>
      </c>
      <c r="F3451" s="1202"/>
      <c r="G3451" s="136">
        <f>ROUND(E3451*F3451,2)</f>
        <v>0</v>
      </c>
      <c r="H3451" s="138"/>
      <c r="I3451" s="138"/>
      <c r="J3451" s="138"/>
      <c r="K3451" s="138"/>
      <c r="L3451" s="138"/>
    </row>
    <row r="3452" spans="1:12" outlineLevel="1" x14ac:dyDescent="0.2">
      <c r="A3452" s="132"/>
      <c r="B3452" s="133"/>
      <c r="C3452" s="139" t="s">
        <v>2648</v>
      </c>
      <c r="D3452" s="140"/>
      <c r="E3452" s="141">
        <v>5.04</v>
      </c>
      <c r="F3452" s="136"/>
      <c r="G3452" s="136"/>
      <c r="H3452" s="138"/>
      <c r="I3452" s="138"/>
      <c r="J3452" s="138"/>
      <c r="K3452" s="138"/>
      <c r="L3452" s="138"/>
    </row>
    <row r="3453" spans="1:12" ht="22.5" outlineLevel="1" x14ac:dyDescent="0.2">
      <c r="A3453" s="132">
        <v>710</v>
      </c>
      <c r="B3453" s="133" t="s">
        <v>2649</v>
      </c>
      <c r="C3453" s="134" t="s">
        <v>2637</v>
      </c>
      <c r="D3453" s="135" t="s">
        <v>261</v>
      </c>
      <c r="E3453" s="136">
        <v>11.859200000000001</v>
      </c>
      <c r="F3453" s="1202"/>
      <c r="G3453" s="136">
        <f>ROUND(E3453*F3453,2)</f>
        <v>0</v>
      </c>
      <c r="H3453" s="138"/>
      <c r="I3453" s="138"/>
      <c r="J3453" s="138"/>
      <c r="K3453" s="138"/>
      <c r="L3453" s="138"/>
    </row>
    <row r="3454" spans="1:12" outlineLevel="1" x14ac:dyDescent="0.2">
      <c r="A3454" s="132"/>
      <c r="B3454" s="133"/>
      <c r="C3454" s="139" t="s">
        <v>2650</v>
      </c>
      <c r="D3454" s="140"/>
      <c r="E3454" s="141">
        <v>11.8592</v>
      </c>
      <c r="F3454" s="136"/>
      <c r="G3454" s="136"/>
      <c r="H3454" s="138"/>
      <c r="I3454" s="138"/>
      <c r="J3454" s="138"/>
      <c r="K3454" s="138"/>
      <c r="L3454" s="138"/>
    </row>
    <row r="3455" spans="1:12" ht="22.5" outlineLevel="1" x14ac:dyDescent="0.2">
      <c r="A3455" s="132">
        <v>711</v>
      </c>
      <c r="B3455" s="133" t="s">
        <v>2651</v>
      </c>
      <c r="C3455" s="134" t="s">
        <v>2637</v>
      </c>
      <c r="D3455" s="135" t="s">
        <v>261</v>
      </c>
      <c r="E3455" s="136">
        <v>9.3432000000000013</v>
      </c>
      <c r="F3455" s="1202"/>
      <c r="G3455" s="136">
        <f>ROUND(E3455*F3455,2)</f>
        <v>0</v>
      </c>
      <c r="H3455" s="138"/>
      <c r="I3455" s="138"/>
      <c r="J3455" s="138"/>
      <c r="K3455" s="138"/>
      <c r="L3455" s="138"/>
    </row>
    <row r="3456" spans="1:12" outlineLevel="1" x14ac:dyDescent="0.2">
      <c r="A3456" s="132"/>
      <c r="B3456" s="133"/>
      <c r="C3456" s="139" t="s">
        <v>2652</v>
      </c>
      <c r="D3456" s="140"/>
      <c r="E3456" s="141">
        <v>9.3431999999999995</v>
      </c>
      <c r="F3456" s="136"/>
      <c r="G3456" s="136"/>
      <c r="H3456" s="138"/>
      <c r="I3456" s="138"/>
      <c r="J3456" s="138"/>
      <c r="K3456" s="138"/>
      <c r="L3456" s="138"/>
    </row>
    <row r="3457" spans="1:12" ht="22.5" outlineLevel="1" x14ac:dyDescent="0.2">
      <c r="A3457" s="132">
        <v>712</v>
      </c>
      <c r="B3457" s="133" t="s">
        <v>2653</v>
      </c>
      <c r="C3457" s="134" t="s">
        <v>2637</v>
      </c>
      <c r="D3457" s="135" t="s">
        <v>261</v>
      </c>
      <c r="E3457" s="136">
        <v>2.94</v>
      </c>
      <c r="F3457" s="1202"/>
      <c r="G3457" s="136">
        <f>ROUND(E3457*F3457,2)</f>
        <v>0</v>
      </c>
      <c r="H3457" s="138"/>
      <c r="I3457" s="138"/>
      <c r="J3457" s="138"/>
      <c r="K3457" s="138"/>
      <c r="L3457" s="138"/>
    </row>
    <row r="3458" spans="1:12" outlineLevel="1" x14ac:dyDescent="0.2">
      <c r="A3458" s="132"/>
      <c r="B3458" s="133"/>
      <c r="C3458" s="139" t="s">
        <v>2654</v>
      </c>
      <c r="D3458" s="140"/>
      <c r="E3458" s="141">
        <v>2.94</v>
      </c>
      <c r="F3458" s="136"/>
      <c r="G3458" s="136"/>
      <c r="H3458" s="138"/>
      <c r="I3458" s="138"/>
      <c r="J3458" s="138"/>
      <c r="K3458" s="138"/>
      <c r="L3458" s="138"/>
    </row>
    <row r="3459" spans="1:12" ht="22.5" outlineLevel="1" x14ac:dyDescent="0.2">
      <c r="A3459" s="132">
        <v>713</v>
      </c>
      <c r="B3459" s="133" t="s">
        <v>2655</v>
      </c>
      <c r="C3459" s="134" t="s">
        <v>2637</v>
      </c>
      <c r="D3459" s="135" t="s">
        <v>261</v>
      </c>
      <c r="E3459" s="136">
        <v>12.879999999999999</v>
      </c>
      <c r="F3459" s="1202"/>
      <c r="G3459" s="136">
        <f>ROUND(E3459*F3459,2)</f>
        <v>0</v>
      </c>
      <c r="H3459" s="138"/>
      <c r="I3459" s="138"/>
      <c r="J3459" s="138"/>
      <c r="K3459" s="138"/>
      <c r="L3459" s="138"/>
    </row>
    <row r="3460" spans="1:12" outlineLevel="1" x14ac:dyDescent="0.2">
      <c r="A3460" s="132"/>
      <c r="B3460" s="133"/>
      <c r="C3460" s="139" t="s">
        <v>2656</v>
      </c>
      <c r="D3460" s="140"/>
      <c r="E3460" s="141">
        <v>12.88</v>
      </c>
      <c r="F3460" s="136"/>
      <c r="G3460" s="136"/>
      <c r="H3460" s="138"/>
      <c r="I3460" s="138"/>
      <c r="J3460" s="138"/>
      <c r="K3460" s="138"/>
      <c r="L3460" s="138"/>
    </row>
    <row r="3461" spans="1:12" ht="22.5" outlineLevel="1" x14ac:dyDescent="0.2">
      <c r="A3461" s="132">
        <v>714</v>
      </c>
      <c r="B3461" s="133" t="s">
        <v>2657</v>
      </c>
      <c r="C3461" s="134" t="s">
        <v>2637</v>
      </c>
      <c r="D3461" s="135" t="s">
        <v>261</v>
      </c>
      <c r="E3461" s="136">
        <v>4.5</v>
      </c>
      <c r="F3461" s="1202"/>
      <c r="G3461" s="136">
        <f>ROUND(E3461*F3461,2)</f>
        <v>0</v>
      </c>
      <c r="H3461" s="138"/>
      <c r="I3461" s="138"/>
      <c r="J3461" s="138"/>
      <c r="K3461" s="138"/>
      <c r="L3461" s="138"/>
    </row>
    <row r="3462" spans="1:12" outlineLevel="1" x14ac:dyDescent="0.2">
      <c r="A3462" s="132"/>
      <c r="B3462" s="133"/>
      <c r="C3462" s="139" t="s">
        <v>2658</v>
      </c>
      <c r="D3462" s="140"/>
      <c r="E3462" s="141">
        <v>4.5</v>
      </c>
      <c r="F3462" s="136"/>
      <c r="G3462" s="136"/>
      <c r="H3462" s="138"/>
      <c r="I3462" s="138"/>
      <c r="J3462" s="138"/>
      <c r="K3462" s="138"/>
      <c r="L3462" s="138"/>
    </row>
    <row r="3463" spans="1:12" ht="22.5" outlineLevel="1" x14ac:dyDescent="0.2">
      <c r="A3463" s="132">
        <v>715</v>
      </c>
      <c r="B3463" s="133" t="s">
        <v>2659</v>
      </c>
      <c r="C3463" s="134" t="s">
        <v>2637</v>
      </c>
      <c r="D3463" s="135" t="s">
        <v>261</v>
      </c>
      <c r="E3463" s="136">
        <v>10.199999999999999</v>
      </c>
      <c r="F3463" s="1202"/>
      <c r="G3463" s="136">
        <f>ROUND(E3463*F3463,2)</f>
        <v>0</v>
      </c>
      <c r="H3463" s="138"/>
      <c r="I3463" s="138"/>
      <c r="J3463" s="138"/>
      <c r="K3463" s="138"/>
      <c r="L3463" s="138"/>
    </row>
    <row r="3464" spans="1:12" outlineLevel="1" x14ac:dyDescent="0.2">
      <c r="A3464" s="132"/>
      <c r="B3464" s="133"/>
      <c r="C3464" s="139" t="s">
        <v>2660</v>
      </c>
      <c r="D3464" s="140"/>
      <c r="E3464" s="141">
        <v>10.199999999999999</v>
      </c>
      <c r="F3464" s="136"/>
      <c r="G3464" s="136"/>
      <c r="H3464" s="138"/>
      <c r="I3464" s="138"/>
      <c r="J3464" s="138"/>
      <c r="K3464" s="138"/>
      <c r="L3464" s="138"/>
    </row>
    <row r="3465" spans="1:12" ht="22.5" outlineLevel="1" x14ac:dyDescent="0.2">
      <c r="A3465" s="132">
        <v>716</v>
      </c>
      <c r="B3465" s="133" t="s">
        <v>2661</v>
      </c>
      <c r="C3465" s="134" t="s">
        <v>2637</v>
      </c>
      <c r="D3465" s="135" t="s">
        <v>261</v>
      </c>
      <c r="E3465" s="136">
        <v>26.46</v>
      </c>
      <c r="F3465" s="1202"/>
      <c r="G3465" s="136">
        <f>ROUND(E3465*F3465,2)</f>
        <v>0</v>
      </c>
      <c r="H3465" s="138"/>
      <c r="I3465" s="138"/>
      <c r="J3465" s="138"/>
      <c r="K3465" s="138"/>
      <c r="L3465" s="138"/>
    </row>
    <row r="3466" spans="1:12" outlineLevel="1" x14ac:dyDescent="0.2">
      <c r="A3466" s="132"/>
      <c r="B3466" s="133"/>
      <c r="C3466" s="139" t="s">
        <v>2662</v>
      </c>
      <c r="D3466" s="140"/>
      <c r="E3466" s="141">
        <v>26.46</v>
      </c>
      <c r="F3466" s="136"/>
      <c r="G3466" s="136"/>
      <c r="H3466" s="138"/>
      <c r="I3466" s="138"/>
      <c r="J3466" s="138"/>
      <c r="K3466" s="138"/>
      <c r="L3466" s="138"/>
    </row>
    <row r="3467" spans="1:12" ht="22.5" outlineLevel="1" x14ac:dyDescent="0.2">
      <c r="A3467" s="132">
        <v>717</v>
      </c>
      <c r="B3467" s="133" t="s">
        <v>2663</v>
      </c>
      <c r="C3467" s="134" t="s">
        <v>2637</v>
      </c>
      <c r="D3467" s="135" t="s">
        <v>261</v>
      </c>
      <c r="E3467" s="136">
        <v>8.64</v>
      </c>
      <c r="F3467" s="1202"/>
      <c r="G3467" s="136">
        <f>ROUND(E3467*F3467,2)</f>
        <v>0</v>
      </c>
      <c r="H3467" s="138"/>
      <c r="I3467" s="138"/>
      <c r="J3467" s="138"/>
      <c r="K3467" s="138"/>
      <c r="L3467" s="138"/>
    </row>
    <row r="3468" spans="1:12" outlineLevel="1" x14ac:dyDescent="0.2">
      <c r="A3468" s="132"/>
      <c r="B3468" s="133"/>
      <c r="C3468" s="139" t="s">
        <v>2664</v>
      </c>
      <c r="D3468" s="140"/>
      <c r="E3468" s="141">
        <v>8.64</v>
      </c>
      <c r="F3468" s="136"/>
      <c r="G3468" s="136"/>
      <c r="H3468" s="138"/>
      <c r="I3468" s="138"/>
      <c r="J3468" s="138"/>
      <c r="K3468" s="138"/>
      <c r="L3468" s="138"/>
    </row>
    <row r="3469" spans="1:12" ht="22.5" outlineLevel="1" x14ac:dyDescent="0.2">
      <c r="A3469" s="132">
        <v>718</v>
      </c>
      <c r="B3469" s="133" t="s">
        <v>2665</v>
      </c>
      <c r="C3469" s="134" t="s">
        <v>2637</v>
      </c>
      <c r="D3469" s="135" t="s">
        <v>261</v>
      </c>
      <c r="E3469" s="136">
        <v>21.6</v>
      </c>
      <c r="F3469" s="1202"/>
      <c r="G3469" s="136">
        <f>ROUND(E3469*F3469,2)</f>
        <v>0</v>
      </c>
      <c r="H3469" s="138"/>
      <c r="I3469" s="138"/>
      <c r="J3469" s="138"/>
      <c r="K3469" s="138"/>
      <c r="L3469" s="138"/>
    </row>
    <row r="3470" spans="1:12" outlineLevel="1" x14ac:dyDescent="0.2">
      <c r="A3470" s="132"/>
      <c r="B3470" s="133"/>
      <c r="C3470" s="139" t="s">
        <v>2666</v>
      </c>
      <c r="D3470" s="140"/>
      <c r="E3470" s="141">
        <v>21.6</v>
      </c>
      <c r="F3470" s="136"/>
      <c r="G3470" s="136"/>
      <c r="H3470" s="138"/>
      <c r="I3470" s="138"/>
      <c r="J3470" s="138"/>
      <c r="K3470" s="138"/>
      <c r="L3470" s="138"/>
    </row>
    <row r="3471" spans="1:12" ht="22.5" outlineLevel="1" x14ac:dyDescent="0.2">
      <c r="A3471" s="132">
        <v>719</v>
      </c>
      <c r="B3471" s="133" t="s">
        <v>2667</v>
      </c>
      <c r="C3471" s="134" t="s">
        <v>2637</v>
      </c>
      <c r="D3471" s="135" t="s">
        <v>261</v>
      </c>
      <c r="E3471" s="136">
        <v>46.2</v>
      </c>
      <c r="F3471" s="1202"/>
      <c r="G3471" s="136">
        <f>ROUND(E3471*F3471,2)</f>
        <v>0</v>
      </c>
      <c r="H3471" s="138"/>
      <c r="I3471" s="138"/>
      <c r="J3471" s="138"/>
      <c r="K3471" s="138"/>
      <c r="L3471" s="138"/>
    </row>
    <row r="3472" spans="1:12" outlineLevel="1" x14ac:dyDescent="0.2">
      <c r="A3472" s="132"/>
      <c r="B3472" s="133"/>
      <c r="C3472" s="139" t="s">
        <v>2668</v>
      </c>
      <c r="D3472" s="140"/>
      <c r="E3472" s="141">
        <v>46.2</v>
      </c>
      <c r="F3472" s="136"/>
      <c r="G3472" s="136"/>
      <c r="H3472" s="138"/>
      <c r="I3472" s="138"/>
      <c r="J3472" s="138"/>
      <c r="K3472" s="138"/>
      <c r="L3472" s="138"/>
    </row>
    <row r="3473" spans="1:12" ht="22.5" outlineLevel="1" x14ac:dyDescent="0.2">
      <c r="A3473" s="132">
        <v>720</v>
      </c>
      <c r="B3473" s="133" t="s">
        <v>2669</v>
      </c>
      <c r="C3473" s="134" t="s">
        <v>2637</v>
      </c>
      <c r="D3473" s="135" t="s">
        <v>261</v>
      </c>
      <c r="E3473" s="136">
        <v>42</v>
      </c>
      <c r="F3473" s="1202"/>
      <c r="G3473" s="136">
        <f>ROUND(E3473*F3473,2)</f>
        <v>0</v>
      </c>
      <c r="H3473" s="138"/>
      <c r="I3473" s="138"/>
      <c r="J3473" s="138"/>
      <c r="K3473" s="138"/>
      <c r="L3473" s="138"/>
    </row>
    <row r="3474" spans="1:12" outlineLevel="1" x14ac:dyDescent="0.2">
      <c r="A3474" s="132"/>
      <c r="B3474" s="133"/>
      <c r="C3474" s="139" t="s">
        <v>2670</v>
      </c>
      <c r="D3474" s="140"/>
      <c r="E3474" s="141">
        <v>42</v>
      </c>
      <c r="F3474" s="136"/>
      <c r="G3474" s="136"/>
      <c r="H3474" s="138"/>
      <c r="I3474" s="138"/>
      <c r="J3474" s="138"/>
      <c r="K3474" s="138"/>
      <c r="L3474" s="138"/>
    </row>
    <row r="3475" spans="1:12" ht="22.5" outlineLevel="1" x14ac:dyDescent="0.2">
      <c r="A3475" s="132">
        <v>721</v>
      </c>
      <c r="B3475" s="133" t="s">
        <v>2671</v>
      </c>
      <c r="C3475" s="134" t="s">
        <v>2637</v>
      </c>
      <c r="D3475" s="135" t="s">
        <v>261</v>
      </c>
      <c r="E3475" s="136">
        <v>12</v>
      </c>
      <c r="F3475" s="1202"/>
      <c r="G3475" s="136">
        <f>ROUND(E3475*F3475,2)</f>
        <v>0</v>
      </c>
      <c r="H3475" s="138"/>
      <c r="I3475" s="138"/>
      <c r="J3475" s="138"/>
      <c r="K3475" s="138"/>
      <c r="L3475" s="138"/>
    </row>
    <row r="3476" spans="1:12" outlineLevel="1" x14ac:dyDescent="0.2">
      <c r="A3476" s="132"/>
      <c r="B3476" s="133"/>
      <c r="C3476" s="139" t="s">
        <v>2672</v>
      </c>
      <c r="D3476" s="140"/>
      <c r="E3476" s="141">
        <v>12</v>
      </c>
      <c r="F3476" s="136"/>
      <c r="G3476" s="136"/>
      <c r="H3476" s="138"/>
      <c r="I3476" s="138"/>
      <c r="J3476" s="138"/>
      <c r="K3476" s="138"/>
      <c r="L3476" s="138"/>
    </row>
    <row r="3477" spans="1:12" ht="22.5" outlineLevel="1" x14ac:dyDescent="0.2">
      <c r="A3477" s="132">
        <v>722</v>
      </c>
      <c r="B3477" s="133" t="s">
        <v>2673</v>
      </c>
      <c r="C3477" s="134" t="s">
        <v>2637</v>
      </c>
      <c r="D3477" s="135" t="s">
        <v>261</v>
      </c>
      <c r="E3477" s="136">
        <v>15</v>
      </c>
      <c r="F3477" s="1202"/>
      <c r="G3477" s="136">
        <f>ROUND(E3477*F3477,2)</f>
        <v>0</v>
      </c>
      <c r="H3477" s="138"/>
      <c r="I3477" s="138"/>
      <c r="J3477" s="138"/>
      <c r="K3477" s="138"/>
      <c r="L3477" s="138"/>
    </row>
    <row r="3478" spans="1:12" outlineLevel="1" x14ac:dyDescent="0.2">
      <c r="A3478" s="132"/>
      <c r="B3478" s="133"/>
      <c r="C3478" s="139" t="s">
        <v>2674</v>
      </c>
      <c r="D3478" s="140"/>
      <c r="E3478" s="141">
        <v>15</v>
      </c>
      <c r="F3478" s="136"/>
      <c r="G3478" s="136"/>
      <c r="H3478" s="138"/>
      <c r="I3478" s="138"/>
      <c r="J3478" s="138"/>
      <c r="K3478" s="138"/>
      <c r="L3478" s="138"/>
    </row>
    <row r="3479" spans="1:12" ht="22.5" outlineLevel="1" x14ac:dyDescent="0.2">
      <c r="A3479" s="132">
        <v>723</v>
      </c>
      <c r="B3479" s="133" t="s">
        <v>2675</v>
      </c>
      <c r="C3479" s="134" t="s">
        <v>2637</v>
      </c>
      <c r="D3479" s="135" t="s">
        <v>261</v>
      </c>
      <c r="E3479" s="136">
        <v>11.340000000000002</v>
      </c>
      <c r="F3479" s="1202"/>
      <c r="G3479" s="136">
        <f>ROUND(E3479*F3479,2)</f>
        <v>0</v>
      </c>
      <c r="H3479" s="138"/>
      <c r="I3479" s="138"/>
      <c r="J3479" s="138"/>
      <c r="K3479" s="138"/>
      <c r="L3479" s="138"/>
    </row>
    <row r="3480" spans="1:12" outlineLevel="1" x14ac:dyDescent="0.2">
      <c r="A3480" s="132"/>
      <c r="B3480" s="133"/>
      <c r="C3480" s="139" t="s">
        <v>2676</v>
      </c>
      <c r="D3480" s="140"/>
      <c r="E3480" s="141">
        <v>11.34</v>
      </c>
      <c r="F3480" s="136"/>
      <c r="G3480" s="136"/>
      <c r="H3480" s="138"/>
      <c r="I3480" s="138"/>
      <c r="J3480" s="138"/>
      <c r="K3480" s="138"/>
      <c r="L3480" s="138"/>
    </row>
    <row r="3481" spans="1:12" ht="22.5" outlineLevel="1" x14ac:dyDescent="0.2">
      <c r="A3481" s="132">
        <v>724</v>
      </c>
      <c r="B3481" s="133" t="s">
        <v>2677</v>
      </c>
      <c r="C3481" s="134" t="s">
        <v>2637</v>
      </c>
      <c r="D3481" s="135" t="s">
        <v>261</v>
      </c>
      <c r="E3481" s="136">
        <v>12.96</v>
      </c>
      <c r="F3481" s="1202"/>
      <c r="G3481" s="136">
        <f>ROUND(E3481*F3481,2)</f>
        <v>0</v>
      </c>
      <c r="H3481" s="138"/>
      <c r="I3481" s="138"/>
      <c r="J3481" s="138"/>
      <c r="K3481" s="138"/>
      <c r="L3481" s="138"/>
    </row>
    <row r="3482" spans="1:12" outlineLevel="1" x14ac:dyDescent="0.2">
      <c r="A3482" s="132"/>
      <c r="B3482" s="133"/>
      <c r="C3482" s="139" t="s">
        <v>2678</v>
      </c>
      <c r="D3482" s="140"/>
      <c r="E3482" s="141">
        <v>12.96</v>
      </c>
      <c r="F3482" s="136"/>
      <c r="G3482" s="136"/>
      <c r="H3482" s="138"/>
      <c r="I3482" s="138"/>
      <c r="J3482" s="138"/>
      <c r="K3482" s="138"/>
      <c r="L3482" s="138"/>
    </row>
    <row r="3483" spans="1:12" ht="22.5" outlineLevel="1" x14ac:dyDescent="0.2">
      <c r="A3483" s="132">
        <v>725</v>
      </c>
      <c r="B3483" s="133" t="s">
        <v>2679</v>
      </c>
      <c r="C3483" s="134" t="s">
        <v>2637</v>
      </c>
      <c r="D3483" s="135" t="s">
        <v>261</v>
      </c>
      <c r="E3483" s="136">
        <v>17.325000000000003</v>
      </c>
      <c r="F3483" s="1202"/>
      <c r="G3483" s="136">
        <f>ROUND(E3483*F3483,2)</f>
        <v>0</v>
      </c>
      <c r="H3483" s="138"/>
      <c r="I3483" s="138"/>
      <c r="J3483" s="138"/>
      <c r="K3483" s="138"/>
      <c r="L3483" s="138"/>
    </row>
    <row r="3484" spans="1:12" outlineLevel="1" x14ac:dyDescent="0.2">
      <c r="A3484" s="132"/>
      <c r="B3484" s="133"/>
      <c r="C3484" s="139" t="s">
        <v>2680</v>
      </c>
      <c r="D3484" s="140"/>
      <c r="E3484" s="141">
        <v>17.324999999999999</v>
      </c>
      <c r="F3484" s="136"/>
      <c r="G3484" s="136"/>
      <c r="H3484" s="138"/>
      <c r="I3484" s="138"/>
      <c r="J3484" s="138"/>
      <c r="K3484" s="138"/>
      <c r="L3484" s="138"/>
    </row>
    <row r="3485" spans="1:12" ht="22.5" outlineLevel="1" x14ac:dyDescent="0.2">
      <c r="A3485" s="132">
        <v>726</v>
      </c>
      <c r="B3485" s="133" t="s">
        <v>2681</v>
      </c>
      <c r="C3485" s="134" t="s">
        <v>2637</v>
      </c>
      <c r="D3485" s="135" t="s">
        <v>261</v>
      </c>
      <c r="E3485" s="136">
        <v>3.9199999999999995</v>
      </c>
      <c r="F3485" s="1202"/>
      <c r="G3485" s="136">
        <f>ROUND(E3485*F3485,2)</f>
        <v>0</v>
      </c>
      <c r="H3485" s="138"/>
      <c r="I3485" s="138"/>
      <c r="J3485" s="138"/>
      <c r="K3485" s="138"/>
      <c r="L3485" s="138"/>
    </row>
    <row r="3486" spans="1:12" outlineLevel="1" x14ac:dyDescent="0.2">
      <c r="A3486" s="132"/>
      <c r="B3486" s="133"/>
      <c r="C3486" s="139" t="s">
        <v>2682</v>
      </c>
      <c r="D3486" s="140"/>
      <c r="E3486" s="141">
        <v>3.92</v>
      </c>
      <c r="F3486" s="136"/>
      <c r="G3486" s="136"/>
      <c r="H3486" s="138"/>
      <c r="I3486" s="138"/>
      <c r="J3486" s="138"/>
      <c r="K3486" s="138"/>
      <c r="L3486" s="138"/>
    </row>
    <row r="3487" spans="1:12" ht="22.5" outlineLevel="1" x14ac:dyDescent="0.2">
      <c r="A3487" s="132">
        <v>727</v>
      </c>
      <c r="B3487" s="133" t="s">
        <v>2683</v>
      </c>
      <c r="C3487" s="134" t="s">
        <v>2637</v>
      </c>
      <c r="D3487" s="135" t="s">
        <v>261</v>
      </c>
      <c r="E3487" s="136">
        <v>47.04</v>
      </c>
      <c r="F3487" s="1202"/>
      <c r="G3487" s="136">
        <f>ROUND(E3487*F3487,2)</f>
        <v>0</v>
      </c>
      <c r="H3487" s="138"/>
      <c r="I3487" s="138"/>
      <c r="J3487" s="138"/>
      <c r="K3487" s="138"/>
      <c r="L3487" s="138"/>
    </row>
    <row r="3488" spans="1:12" outlineLevel="1" x14ac:dyDescent="0.2">
      <c r="A3488" s="132"/>
      <c r="B3488" s="133"/>
      <c r="C3488" s="139" t="s">
        <v>2684</v>
      </c>
      <c r="D3488" s="140"/>
      <c r="E3488" s="141">
        <v>47.04</v>
      </c>
      <c r="F3488" s="136"/>
      <c r="G3488" s="136"/>
      <c r="H3488" s="138"/>
      <c r="I3488" s="138"/>
      <c r="J3488" s="138"/>
      <c r="K3488" s="138"/>
      <c r="L3488" s="138"/>
    </row>
    <row r="3489" spans="1:12" ht="22.5" outlineLevel="1" x14ac:dyDescent="0.2">
      <c r="A3489" s="132">
        <v>728</v>
      </c>
      <c r="B3489" s="133" t="s">
        <v>2685</v>
      </c>
      <c r="C3489" s="134" t="s">
        <v>2637</v>
      </c>
      <c r="D3489" s="135" t="s">
        <v>261</v>
      </c>
      <c r="E3489" s="136">
        <v>13.020000000000001</v>
      </c>
      <c r="F3489" s="1202"/>
      <c r="G3489" s="136">
        <f>ROUND(E3489*F3489,2)</f>
        <v>0</v>
      </c>
      <c r="H3489" s="138"/>
      <c r="I3489" s="138"/>
      <c r="J3489" s="138"/>
      <c r="K3489" s="138"/>
      <c r="L3489" s="138"/>
    </row>
    <row r="3490" spans="1:12" outlineLevel="1" x14ac:dyDescent="0.2">
      <c r="A3490" s="132"/>
      <c r="B3490" s="133"/>
      <c r="C3490" s="139" t="s">
        <v>2686</v>
      </c>
      <c r="D3490" s="140"/>
      <c r="E3490" s="141">
        <v>13.02</v>
      </c>
      <c r="F3490" s="136"/>
      <c r="G3490" s="136"/>
      <c r="H3490" s="138"/>
      <c r="I3490" s="138"/>
      <c r="J3490" s="138"/>
      <c r="K3490" s="138"/>
      <c r="L3490" s="138"/>
    </row>
    <row r="3491" spans="1:12" ht="22.5" outlineLevel="1" x14ac:dyDescent="0.2">
      <c r="A3491" s="132">
        <v>729</v>
      </c>
      <c r="B3491" s="133" t="s">
        <v>2687</v>
      </c>
      <c r="C3491" s="134" t="s">
        <v>2688</v>
      </c>
      <c r="D3491" s="135" t="s">
        <v>374</v>
      </c>
      <c r="E3491" s="136">
        <v>14</v>
      </c>
      <c r="F3491" s="1202"/>
      <c r="G3491" s="136">
        <f t="shared" ref="G3491:G3512" si="3">ROUND(E3491*F3491,2)</f>
        <v>0</v>
      </c>
      <c r="H3491" s="138"/>
      <c r="I3491" s="138"/>
      <c r="J3491" s="138"/>
      <c r="K3491" s="138"/>
      <c r="L3491" s="138"/>
    </row>
    <row r="3492" spans="1:12" ht="22.5" outlineLevel="1" x14ac:dyDescent="0.2">
      <c r="A3492" s="132">
        <v>730</v>
      </c>
      <c r="B3492" s="133" t="s">
        <v>2689</v>
      </c>
      <c r="C3492" s="134" t="s">
        <v>2690</v>
      </c>
      <c r="D3492" s="135" t="s">
        <v>374</v>
      </c>
      <c r="E3492" s="136">
        <v>13</v>
      </c>
      <c r="F3492" s="1202"/>
      <c r="G3492" s="136">
        <f t="shared" si="3"/>
        <v>0</v>
      </c>
      <c r="H3492" s="138"/>
      <c r="I3492" s="138"/>
      <c r="J3492" s="138"/>
      <c r="K3492" s="138"/>
      <c r="L3492" s="138"/>
    </row>
    <row r="3493" spans="1:12" ht="22.5" outlineLevel="1" x14ac:dyDescent="0.2">
      <c r="A3493" s="132">
        <v>731</v>
      </c>
      <c r="B3493" s="133" t="s">
        <v>2691</v>
      </c>
      <c r="C3493" s="134" t="s">
        <v>2692</v>
      </c>
      <c r="D3493" s="135" t="s">
        <v>374</v>
      </c>
      <c r="E3493" s="136">
        <v>1</v>
      </c>
      <c r="F3493" s="1202"/>
      <c r="G3493" s="136">
        <f t="shared" si="3"/>
        <v>0</v>
      </c>
      <c r="H3493" s="138"/>
      <c r="I3493" s="138"/>
      <c r="J3493" s="138"/>
      <c r="K3493" s="138"/>
      <c r="L3493" s="138"/>
    </row>
    <row r="3494" spans="1:12" ht="22.5" outlineLevel="1" x14ac:dyDescent="0.2">
      <c r="A3494" s="132">
        <v>732</v>
      </c>
      <c r="B3494" s="133" t="s">
        <v>2693</v>
      </c>
      <c r="C3494" s="134" t="s">
        <v>2694</v>
      </c>
      <c r="D3494" s="135" t="s">
        <v>374</v>
      </c>
      <c r="E3494" s="136">
        <v>1</v>
      </c>
      <c r="F3494" s="1202"/>
      <c r="G3494" s="136">
        <f t="shared" si="3"/>
        <v>0</v>
      </c>
      <c r="H3494" s="138"/>
      <c r="I3494" s="138"/>
      <c r="J3494" s="138"/>
      <c r="K3494" s="138"/>
      <c r="L3494" s="138"/>
    </row>
    <row r="3495" spans="1:12" ht="22.5" outlineLevel="1" x14ac:dyDescent="0.2">
      <c r="A3495" s="132">
        <v>733</v>
      </c>
      <c r="B3495" s="133" t="s">
        <v>2695</v>
      </c>
      <c r="C3495" s="134" t="s">
        <v>2696</v>
      </c>
      <c r="D3495" s="135" t="s">
        <v>374</v>
      </c>
      <c r="E3495" s="136">
        <v>1</v>
      </c>
      <c r="F3495" s="1202"/>
      <c r="G3495" s="136">
        <f t="shared" si="3"/>
        <v>0</v>
      </c>
      <c r="H3495" s="138"/>
      <c r="I3495" s="138"/>
      <c r="J3495" s="138"/>
      <c r="K3495" s="138"/>
      <c r="L3495" s="138"/>
    </row>
    <row r="3496" spans="1:12" ht="22.5" outlineLevel="1" x14ac:dyDescent="0.2">
      <c r="A3496" s="132">
        <v>734</v>
      </c>
      <c r="B3496" s="133" t="s">
        <v>2697</v>
      </c>
      <c r="C3496" s="134" t="s">
        <v>2698</v>
      </c>
      <c r="D3496" s="135" t="s">
        <v>374</v>
      </c>
      <c r="E3496" s="136">
        <v>2</v>
      </c>
      <c r="F3496" s="1202"/>
      <c r="G3496" s="136">
        <f t="shared" si="3"/>
        <v>0</v>
      </c>
      <c r="H3496" s="138"/>
      <c r="I3496" s="138"/>
      <c r="J3496" s="138"/>
      <c r="K3496" s="138"/>
      <c r="L3496" s="138"/>
    </row>
    <row r="3497" spans="1:12" outlineLevel="1" x14ac:dyDescent="0.2">
      <c r="A3497" s="132">
        <v>735</v>
      </c>
      <c r="B3497" s="133" t="s">
        <v>2699</v>
      </c>
      <c r="C3497" s="134" t="s">
        <v>2700</v>
      </c>
      <c r="D3497" s="135" t="s">
        <v>374</v>
      </c>
      <c r="E3497" s="136">
        <v>1</v>
      </c>
      <c r="F3497" s="1202"/>
      <c r="G3497" s="136">
        <f t="shared" si="3"/>
        <v>0</v>
      </c>
      <c r="H3497" s="138"/>
      <c r="I3497" s="138"/>
      <c r="J3497" s="138"/>
      <c r="K3497" s="138"/>
      <c r="L3497" s="138"/>
    </row>
    <row r="3498" spans="1:12" ht="22.5" outlineLevel="1" x14ac:dyDescent="0.2">
      <c r="A3498" s="132">
        <v>736</v>
      </c>
      <c r="B3498" s="133" t="s">
        <v>2701</v>
      </c>
      <c r="C3498" s="134" t="s">
        <v>2702</v>
      </c>
      <c r="D3498" s="135" t="s">
        <v>374</v>
      </c>
      <c r="E3498" s="136">
        <v>31</v>
      </c>
      <c r="F3498" s="1202"/>
      <c r="G3498" s="136">
        <f t="shared" si="3"/>
        <v>0</v>
      </c>
      <c r="H3498" s="138"/>
      <c r="I3498" s="138"/>
      <c r="J3498" s="138"/>
      <c r="K3498" s="138"/>
      <c r="L3498" s="138"/>
    </row>
    <row r="3499" spans="1:12" ht="22.5" outlineLevel="1" x14ac:dyDescent="0.2">
      <c r="A3499" s="132">
        <v>737</v>
      </c>
      <c r="B3499" s="133" t="s">
        <v>2703</v>
      </c>
      <c r="C3499" s="134" t="s">
        <v>2704</v>
      </c>
      <c r="D3499" s="135" t="s">
        <v>374</v>
      </c>
      <c r="E3499" s="136">
        <v>58</v>
      </c>
      <c r="F3499" s="1202"/>
      <c r="G3499" s="136">
        <f t="shared" si="3"/>
        <v>0</v>
      </c>
      <c r="H3499" s="138"/>
      <c r="I3499" s="138"/>
      <c r="J3499" s="138"/>
      <c r="K3499" s="138"/>
      <c r="L3499" s="138"/>
    </row>
    <row r="3500" spans="1:12" outlineLevel="1" x14ac:dyDescent="0.2">
      <c r="A3500" s="132">
        <v>738</v>
      </c>
      <c r="B3500" s="133" t="s">
        <v>2705</v>
      </c>
      <c r="C3500" s="134" t="s">
        <v>2706</v>
      </c>
      <c r="D3500" s="135" t="s">
        <v>374</v>
      </c>
      <c r="E3500" s="136">
        <v>31</v>
      </c>
      <c r="F3500" s="1202"/>
      <c r="G3500" s="136">
        <f t="shared" si="3"/>
        <v>0</v>
      </c>
      <c r="H3500" s="138"/>
      <c r="I3500" s="138"/>
      <c r="J3500" s="138"/>
      <c r="K3500" s="138"/>
      <c r="L3500" s="138"/>
    </row>
    <row r="3501" spans="1:12" ht="22.5" outlineLevel="1" x14ac:dyDescent="0.2">
      <c r="A3501" s="132">
        <v>739</v>
      </c>
      <c r="B3501" s="133" t="s">
        <v>2707</v>
      </c>
      <c r="C3501" s="134" t="s">
        <v>2708</v>
      </c>
      <c r="D3501" s="135" t="s">
        <v>374</v>
      </c>
      <c r="E3501" s="136">
        <v>38</v>
      </c>
      <c r="F3501" s="1202"/>
      <c r="G3501" s="136">
        <f t="shared" si="3"/>
        <v>0</v>
      </c>
      <c r="H3501" s="138"/>
      <c r="I3501" s="138"/>
      <c r="J3501" s="138"/>
      <c r="K3501" s="138"/>
      <c r="L3501" s="138"/>
    </row>
    <row r="3502" spans="1:12" outlineLevel="1" x14ac:dyDescent="0.2">
      <c r="A3502" s="132">
        <v>740</v>
      </c>
      <c r="B3502" s="133" t="s">
        <v>2709</v>
      </c>
      <c r="C3502" s="134" t="s">
        <v>2710</v>
      </c>
      <c r="D3502" s="135" t="s">
        <v>374</v>
      </c>
      <c r="E3502" s="136">
        <v>39</v>
      </c>
      <c r="F3502" s="1202"/>
      <c r="G3502" s="136">
        <f t="shared" si="3"/>
        <v>0</v>
      </c>
      <c r="H3502" s="138"/>
      <c r="I3502" s="138"/>
      <c r="J3502" s="138"/>
      <c r="K3502" s="138"/>
      <c r="L3502" s="138"/>
    </row>
    <row r="3503" spans="1:12" ht="22.5" outlineLevel="1" x14ac:dyDescent="0.2">
      <c r="A3503" s="132">
        <v>741</v>
      </c>
      <c r="B3503" s="133" t="s">
        <v>2711</v>
      </c>
      <c r="C3503" s="134" t="s">
        <v>2712</v>
      </c>
      <c r="D3503" s="135" t="s">
        <v>374</v>
      </c>
      <c r="E3503" s="136">
        <v>2</v>
      </c>
      <c r="F3503" s="1202"/>
      <c r="G3503" s="136">
        <f t="shared" si="3"/>
        <v>0</v>
      </c>
      <c r="H3503" s="138"/>
      <c r="I3503" s="138"/>
      <c r="J3503" s="138"/>
      <c r="K3503" s="138"/>
      <c r="L3503" s="138"/>
    </row>
    <row r="3504" spans="1:12" ht="22.5" outlineLevel="1" x14ac:dyDescent="0.2">
      <c r="A3504" s="132">
        <v>742</v>
      </c>
      <c r="B3504" s="133" t="s">
        <v>2713</v>
      </c>
      <c r="C3504" s="134" t="s">
        <v>2714</v>
      </c>
      <c r="D3504" s="135" t="s">
        <v>374</v>
      </c>
      <c r="E3504" s="136">
        <v>9</v>
      </c>
      <c r="F3504" s="1202"/>
      <c r="G3504" s="136">
        <f t="shared" si="3"/>
        <v>0</v>
      </c>
      <c r="H3504" s="138"/>
      <c r="I3504" s="138"/>
      <c r="J3504" s="138"/>
      <c r="K3504" s="138"/>
      <c r="L3504" s="138"/>
    </row>
    <row r="3505" spans="1:12" ht="22.5" outlineLevel="1" x14ac:dyDescent="0.2">
      <c r="A3505" s="132">
        <v>743</v>
      </c>
      <c r="B3505" s="133" t="s">
        <v>2715</v>
      </c>
      <c r="C3505" s="134" t="s">
        <v>2716</v>
      </c>
      <c r="D3505" s="135" t="s">
        <v>374</v>
      </c>
      <c r="E3505" s="136">
        <v>1</v>
      </c>
      <c r="F3505" s="1202"/>
      <c r="G3505" s="136">
        <f t="shared" si="3"/>
        <v>0</v>
      </c>
      <c r="H3505" s="138"/>
      <c r="I3505" s="138"/>
      <c r="J3505" s="138"/>
      <c r="K3505" s="138"/>
      <c r="L3505" s="138"/>
    </row>
    <row r="3506" spans="1:12" ht="22.5" outlineLevel="1" x14ac:dyDescent="0.2">
      <c r="A3506" s="132">
        <v>744</v>
      </c>
      <c r="B3506" s="133" t="s">
        <v>2717</v>
      </c>
      <c r="C3506" s="134" t="s">
        <v>2718</v>
      </c>
      <c r="D3506" s="135" t="s">
        <v>374</v>
      </c>
      <c r="E3506" s="136">
        <v>1</v>
      </c>
      <c r="F3506" s="1202"/>
      <c r="G3506" s="136">
        <f t="shared" si="3"/>
        <v>0</v>
      </c>
      <c r="H3506" s="138"/>
      <c r="I3506" s="138"/>
      <c r="J3506" s="138"/>
      <c r="K3506" s="138"/>
      <c r="L3506" s="138"/>
    </row>
    <row r="3507" spans="1:12" ht="22.5" outlineLevel="1" x14ac:dyDescent="0.2">
      <c r="A3507" s="132">
        <v>745</v>
      </c>
      <c r="B3507" s="133" t="s">
        <v>2719</v>
      </c>
      <c r="C3507" s="134" t="s">
        <v>2720</v>
      </c>
      <c r="D3507" s="135" t="s">
        <v>374</v>
      </c>
      <c r="E3507" s="136">
        <v>31</v>
      </c>
      <c r="F3507" s="1202"/>
      <c r="G3507" s="136">
        <f t="shared" si="3"/>
        <v>0</v>
      </c>
      <c r="H3507" s="138"/>
      <c r="I3507" s="138"/>
      <c r="J3507" s="138"/>
      <c r="K3507" s="138"/>
      <c r="L3507" s="138"/>
    </row>
    <row r="3508" spans="1:12" outlineLevel="1" x14ac:dyDescent="0.2">
      <c r="A3508" s="132">
        <v>746</v>
      </c>
      <c r="B3508" s="133" t="s">
        <v>2721</v>
      </c>
      <c r="C3508" s="134" t="s">
        <v>2722</v>
      </c>
      <c r="D3508" s="135" t="s">
        <v>374</v>
      </c>
      <c r="E3508" s="136">
        <v>18</v>
      </c>
      <c r="F3508" s="1202"/>
      <c r="G3508" s="136">
        <f t="shared" si="3"/>
        <v>0</v>
      </c>
      <c r="H3508" s="138"/>
      <c r="I3508" s="138"/>
      <c r="J3508" s="138"/>
      <c r="K3508" s="138"/>
      <c r="L3508" s="138"/>
    </row>
    <row r="3509" spans="1:12" ht="22.5" outlineLevel="1" x14ac:dyDescent="0.2">
      <c r="A3509" s="132">
        <v>747</v>
      </c>
      <c r="B3509" s="133" t="s">
        <v>2723</v>
      </c>
      <c r="C3509" s="134" t="s">
        <v>2724</v>
      </c>
      <c r="D3509" s="135" t="s">
        <v>374</v>
      </c>
      <c r="E3509" s="136">
        <v>18</v>
      </c>
      <c r="F3509" s="1202"/>
      <c r="G3509" s="136">
        <f t="shared" si="3"/>
        <v>0</v>
      </c>
      <c r="H3509" s="138"/>
      <c r="I3509" s="138"/>
      <c r="J3509" s="138"/>
      <c r="K3509" s="138"/>
      <c r="L3509" s="138"/>
    </row>
    <row r="3510" spans="1:12" ht="22.5" outlineLevel="1" x14ac:dyDescent="0.2">
      <c r="A3510" s="132">
        <v>748</v>
      </c>
      <c r="B3510" s="133" t="s">
        <v>2725</v>
      </c>
      <c r="C3510" s="134" t="s">
        <v>2726</v>
      </c>
      <c r="D3510" s="135" t="s">
        <v>374</v>
      </c>
      <c r="E3510" s="136">
        <v>2</v>
      </c>
      <c r="F3510" s="1202"/>
      <c r="G3510" s="136">
        <f t="shared" si="3"/>
        <v>0</v>
      </c>
      <c r="H3510" s="138"/>
      <c r="I3510" s="138"/>
      <c r="J3510" s="138"/>
      <c r="K3510" s="138"/>
      <c r="L3510" s="138"/>
    </row>
    <row r="3511" spans="1:12" outlineLevel="1" x14ac:dyDescent="0.2">
      <c r="A3511" s="132">
        <v>749</v>
      </c>
      <c r="B3511" s="133" t="s">
        <v>2727</v>
      </c>
      <c r="C3511" s="134" t="s">
        <v>2728</v>
      </c>
      <c r="D3511" s="135" t="s">
        <v>374</v>
      </c>
      <c r="E3511" s="136">
        <v>23</v>
      </c>
      <c r="F3511" s="1202"/>
      <c r="G3511" s="136">
        <f t="shared" si="3"/>
        <v>0</v>
      </c>
      <c r="H3511" s="138"/>
      <c r="I3511" s="138"/>
      <c r="J3511" s="138"/>
      <c r="K3511" s="138"/>
      <c r="L3511" s="138"/>
    </row>
    <row r="3512" spans="1:12" ht="22.5" outlineLevel="1" x14ac:dyDescent="0.2">
      <c r="A3512" s="132">
        <v>751</v>
      </c>
      <c r="B3512" s="133" t="s">
        <v>2729</v>
      </c>
      <c r="C3512" s="134" t="s">
        <v>2730</v>
      </c>
      <c r="D3512" s="135" t="s">
        <v>383</v>
      </c>
      <c r="E3512" s="136">
        <v>2.7</v>
      </c>
      <c r="F3512" s="1202"/>
      <c r="G3512" s="136">
        <f t="shared" si="3"/>
        <v>0</v>
      </c>
      <c r="H3512" s="138"/>
      <c r="I3512" s="138"/>
      <c r="J3512" s="138"/>
      <c r="K3512" s="138"/>
      <c r="L3512" s="138"/>
    </row>
    <row r="3513" spans="1:12" outlineLevel="1" x14ac:dyDescent="0.2">
      <c r="A3513" s="132"/>
      <c r="B3513" s="133"/>
      <c r="C3513" s="139" t="s">
        <v>2731</v>
      </c>
      <c r="D3513" s="140"/>
      <c r="E3513" s="141">
        <v>2.7</v>
      </c>
      <c r="F3513" s="136"/>
      <c r="G3513" s="136"/>
      <c r="H3513" s="138"/>
      <c r="I3513" s="138"/>
      <c r="J3513" s="138"/>
      <c r="K3513" s="138"/>
      <c r="L3513" s="138"/>
    </row>
    <row r="3514" spans="1:12" ht="22.5" outlineLevel="1" x14ac:dyDescent="0.2">
      <c r="A3514" s="132">
        <v>752</v>
      </c>
      <c r="B3514" s="133" t="s">
        <v>2732</v>
      </c>
      <c r="C3514" s="134" t="s">
        <v>2733</v>
      </c>
      <c r="D3514" s="135" t="s">
        <v>383</v>
      </c>
      <c r="E3514" s="136">
        <v>0.6</v>
      </c>
      <c r="F3514" s="1202"/>
      <c r="G3514" s="136">
        <f t="shared" ref="G3514:G3526" si="4">ROUND(E3514*F3514,2)</f>
        <v>0</v>
      </c>
      <c r="H3514" s="138"/>
      <c r="I3514" s="138"/>
      <c r="J3514" s="138"/>
      <c r="K3514" s="138"/>
      <c r="L3514" s="138"/>
    </row>
    <row r="3515" spans="1:12" ht="22.5" outlineLevel="1" x14ac:dyDescent="0.2">
      <c r="A3515" s="132">
        <v>753</v>
      </c>
      <c r="B3515" s="133" t="s">
        <v>2734</v>
      </c>
      <c r="C3515" s="134" t="s">
        <v>2730</v>
      </c>
      <c r="D3515" s="135" t="s">
        <v>383</v>
      </c>
      <c r="E3515" s="136">
        <v>46.64</v>
      </c>
      <c r="F3515" s="1202"/>
      <c r="G3515" s="136">
        <f t="shared" si="4"/>
        <v>0</v>
      </c>
      <c r="H3515" s="138"/>
      <c r="I3515" s="138"/>
      <c r="J3515" s="138"/>
      <c r="K3515" s="138"/>
      <c r="L3515" s="138"/>
    </row>
    <row r="3516" spans="1:12" ht="22.5" outlineLevel="1" x14ac:dyDescent="0.2">
      <c r="A3516" s="132">
        <v>754</v>
      </c>
      <c r="B3516" s="133" t="s">
        <v>2735</v>
      </c>
      <c r="C3516" s="134" t="s">
        <v>2730</v>
      </c>
      <c r="D3516" s="135" t="s">
        <v>383</v>
      </c>
      <c r="E3516" s="136">
        <v>22.72</v>
      </c>
      <c r="F3516" s="1202"/>
      <c r="G3516" s="136">
        <f t="shared" si="4"/>
        <v>0</v>
      </c>
      <c r="H3516" s="138"/>
      <c r="I3516" s="138"/>
      <c r="J3516" s="138"/>
      <c r="K3516" s="138"/>
      <c r="L3516" s="138"/>
    </row>
    <row r="3517" spans="1:12" ht="22.5" outlineLevel="1" x14ac:dyDescent="0.2">
      <c r="A3517" s="132">
        <v>755</v>
      </c>
      <c r="B3517" s="133" t="s">
        <v>2736</v>
      </c>
      <c r="C3517" s="134" t="s">
        <v>2737</v>
      </c>
      <c r="D3517" s="135" t="s">
        <v>383</v>
      </c>
      <c r="E3517" s="136">
        <v>24.55</v>
      </c>
      <c r="F3517" s="1202"/>
      <c r="G3517" s="136">
        <f t="shared" si="4"/>
        <v>0</v>
      </c>
      <c r="H3517" s="138"/>
      <c r="I3517" s="138"/>
      <c r="J3517" s="138"/>
      <c r="K3517" s="138"/>
      <c r="L3517" s="138"/>
    </row>
    <row r="3518" spans="1:12" ht="22.5" outlineLevel="1" x14ac:dyDescent="0.2">
      <c r="A3518" s="132">
        <v>756</v>
      </c>
      <c r="B3518" s="133" t="s">
        <v>2738</v>
      </c>
      <c r="C3518" s="134" t="s">
        <v>2737</v>
      </c>
      <c r="D3518" s="135" t="s">
        <v>383</v>
      </c>
      <c r="E3518" s="1324">
        <v>13.5</v>
      </c>
      <c r="F3518" s="1202"/>
      <c r="G3518" s="136">
        <f t="shared" si="4"/>
        <v>0</v>
      </c>
      <c r="H3518" s="138"/>
      <c r="I3518" s="138"/>
      <c r="J3518" s="138"/>
      <c r="K3518" s="138"/>
      <c r="L3518" s="138"/>
    </row>
    <row r="3519" spans="1:12" ht="22.5" outlineLevel="1" x14ac:dyDescent="0.2">
      <c r="A3519" s="132">
        <v>757</v>
      </c>
      <c r="B3519" s="133" t="s">
        <v>2739</v>
      </c>
      <c r="C3519" s="134" t="s">
        <v>2730</v>
      </c>
      <c r="D3519" s="135" t="s">
        <v>383</v>
      </c>
      <c r="E3519" s="1324">
        <v>32</v>
      </c>
      <c r="F3519" s="1202"/>
      <c r="G3519" s="136">
        <f t="shared" si="4"/>
        <v>0</v>
      </c>
      <c r="H3519" s="138"/>
      <c r="I3519" s="138"/>
      <c r="J3519" s="138"/>
      <c r="K3519" s="138"/>
      <c r="L3519" s="138"/>
    </row>
    <row r="3520" spans="1:12" ht="22.5" outlineLevel="1" x14ac:dyDescent="0.2">
      <c r="A3520" s="132">
        <v>758</v>
      </c>
      <c r="B3520" s="133" t="s">
        <v>2740</v>
      </c>
      <c r="C3520" s="134" t="s">
        <v>2730</v>
      </c>
      <c r="D3520" s="135" t="s">
        <v>383</v>
      </c>
      <c r="E3520" s="136">
        <v>5.14</v>
      </c>
      <c r="F3520" s="1202"/>
      <c r="G3520" s="136">
        <f t="shared" si="4"/>
        <v>0</v>
      </c>
      <c r="H3520" s="138"/>
      <c r="I3520" s="138"/>
      <c r="J3520" s="138"/>
      <c r="K3520" s="138"/>
      <c r="L3520" s="138"/>
    </row>
    <row r="3521" spans="1:12" ht="22.5" outlineLevel="1" x14ac:dyDescent="0.2">
      <c r="A3521" s="132">
        <v>759</v>
      </c>
      <c r="B3521" s="133" t="s">
        <v>2741</v>
      </c>
      <c r="C3521" s="134" t="s">
        <v>2742</v>
      </c>
      <c r="D3521" s="135" t="s">
        <v>383</v>
      </c>
      <c r="E3521" s="136">
        <v>5.29</v>
      </c>
      <c r="F3521" s="1202"/>
      <c r="G3521" s="136">
        <f t="shared" si="4"/>
        <v>0</v>
      </c>
      <c r="H3521" s="138"/>
      <c r="I3521" s="138"/>
      <c r="J3521" s="138"/>
      <c r="K3521" s="138"/>
      <c r="L3521" s="138"/>
    </row>
    <row r="3522" spans="1:12" ht="22.5" outlineLevel="1" x14ac:dyDescent="0.2">
      <c r="A3522" s="132">
        <v>760</v>
      </c>
      <c r="B3522" s="133" t="s">
        <v>2743</v>
      </c>
      <c r="C3522" s="134" t="s">
        <v>2744</v>
      </c>
      <c r="D3522" s="135" t="s">
        <v>2554</v>
      </c>
      <c r="E3522" s="136">
        <v>407</v>
      </c>
      <c r="F3522" s="1202"/>
      <c r="G3522" s="136">
        <f t="shared" si="4"/>
        <v>0</v>
      </c>
      <c r="H3522" s="138"/>
      <c r="I3522" s="138"/>
      <c r="J3522" s="138"/>
      <c r="K3522" s="138"/>
      <c r="L3522" s="138"/>
    </row>
    <row r="3523" spans="1:12" outlineLevel="1" x14ac:dyDescent="0.2">
      <c r="A3523" s="132">
        <v>761</v>
      </c>
      <c r="B3523" s="133" t="s">
        <v>2745</v>
      </c>
      <c r="C3523" s="134" t="s">
        <v>2746</v>
      </c>
      <c r="D3523" s="135" t="s">
        <v>2554</v>
      </c>
      <c r="E3523" s="136">
        <v>36.299999999999997</v>
      </c>
      <c r="F3523" s="1202"/>
      <c r="G3523" s="136">
        <f t="shared" si="4"/>
        <v>0</v>
      </c>
      <c r="H3523" s="138"/>
      <c r="I3523" s="138"/>
      <c r="J3523" s="138"/>
      <c r="K3523" s="138"/>
      <c r="L3523" s="138"/>
    </row>
    <row r="3524" spans="1:12" ht="22.5" outlineLevel="1" x14ac:dyDescent="0.2">
      <c r="A3524" s="132">
        <v>762</v>
      </c>
      <c r="B3524" s="133" t="s">
        <v>2747</v>
      </c>
      <c r="C3524" s="134" t="s">
        <v>2748</v>
      </c>
      <c r="D3524" s="135" t="s">
        <v>2554</v>
      </c>
      <c r="E3524" s="136">
        <v>80</v>
      </c>
      <c r="F3524" s="1202"/>
      <c r="G3524" s="136">
        <f t="shared" si="4"/>
        <v>0</v>
      </c>
      <c r="H3524" s="138"/>
      <c r="I3524" s="138"/>
      <c r="J3524" s="138"/>
      <c r="K3524" s="138"/>
      <c r="L3524" s="138"/>
    </row>
    <row r="3525" spans="1:12" ht="22.5" outlineLevel="1" x14ac:dyDescent="0.2">
      <c r="A3525" s="132">
        <v>763</v>
      </c>
      <c r="B3525" s="133" t="s">
        <v>2749</v>
      </c>
      <c r="C3525" s="134" t="s">
        <v>2750</v>
      </c>
      <c r="D3525" s="135" t="s">
        <v>261</v>
      </c>
      <c r="E3525" s="136">
        <v>98.9</v>
      </c>
      <c r="F3525" s="1202"/>
      <c r="G3525" s="136">
        <f t="shared" si="4"/>
        <v>0</v>
      </c>
      <c r="H3525" s="138"/>
      <c r="I3525" s="138"/>
      <c r="J3525" s="138"/>
      <c r="K3525" s="138"/>
      <c r="L3525" s="138"/>
    </row>
    <row r="3526" spans="1:12" ht="22.5" outlineLevel="1" x14ac:dyDescent="0.2">
      <c r="A3526" s="132">
        <v>764</v>
      </c>
      <c r="B3526" s="133" t="s">
        <v>2751</v>
      </c>
      <c r="C3526" s="134" t="s">
        <v>2752</v>
      </c>
      <c r="D3526" s="135" t="s">
        <v>383</v>
      </c>
      <c r="E3526" s="136">
        <v>2.5</v>
      </c>
      <c r="F3526" s="1202"/>
      <c r="G3526" s="136">
        <f t="shared" si="4"/>
        <v>0</v>
      </c>
      <c r="H3526" s="138"/>
      <c r="I3526" s="138"/>
      <c r="J3526" s="138"/>
      <c r="K3526" s="138"/>
      <c r="L3526" s="138"/>
    </row>
    <row r="3527" spans="1:12" outlineLevel="1" x14ac:dyDescent="0.2">
      <c r="A3527" s="132"/>
      <c r="B3527" s="133"/>
      <c r="C3527" s="139" t="s">
        <v>2070</v>
      </c>
      <c r="D3527" s="140"/>
      <c r="E3527" s="141">
        <v>2.5</v>
      </c>
      <c r="F3527" s="136"/>
      <c r="G3527" s="136"/>
      <c r="H3527" s="138"/>
      <c r="I3527" s="138"/>
      <c r="J3527" s="138"/>
      <c r="K3527" s="138"/>
      <c r="L3527" s="138"/>
    </row>
    <row r="3528" spans="1:12" ht="22.5" outlineLevel="1" x14ac:dyDescent="0.2">
      <c r="A3528" s="132">
        <v>765</v>
      </c>
      <c r="B3528" s="133" t="s">
        <v>2753</v>
      </c>
      <c r="C3528" s="134" t="s">
        <v>2754</v>
      </c>
      <c r="D3528" s="135" t="s">
        <v>383</v>
      </c>
      <c r="E3528" s="136">
        <v>3.51</v>
      </c>
      <c r="F3528" s="1202"/>
      <c r="G3528" s="136">
        <f>ROUND(E3528*F3528,2)</f>
        <v>0</v>
      </c>
      <c r="H3528" s="138"/>
      <c r="I3528" s="138"/>
      <c r="J3528" s="138"/>
      <c r="K3528" s="138"/>
      <c r="L3528" s="138"/>
    </row>
    <row r="3529" spans="1:12" outlineLevel="1" x14ac:dyDescent="0.2">
      <c r="A3529" s="132"/>
      <c r="B3529" s="133"/>
      <c r="C3529" s="139" t="s">
        <v>2755</v>
      </c>
      <c r="D3529" s="140"/>
      <c r="E3529" s="141">
        <v>3.51</v>
      </c>
      <c r="F3529" s="136"/>
      <c r="G3529" s="136"/>
      <c r="H3529" s="138"/>
      <c r="I3529" s="138"/>
      <c r="J3529" s="138"/>
      <c r="K3529" s="138"/>
      <c r="L3529" s="138"/>
    </row>
    <row r="3530" spans="1:12" ht="22.5" outlineLevel="1" x14ac:dyDescent="0.2">
      <c r="A3530" s="132">
        <v>766</v>
      </c>
      <c r="B3530" s="133" t="s">
        <v>2756</v>
      </c>
      <c r="C3530" s="134" t="s">
        <v>2754</v>
      </c>
      <c r="D3530" s="135" t="s">
        <v>383</v>
      </c>
      <c r="E3530" s="136">
        <v>3.94</v>
      </c>
      <c r="F3530" s="1202"/>
      <c r="G3530" s="136">
        <f>ROUND(E3530*F3530,2)</f>
        <v>0</v>
      </c>
      <c r="H3530" s="138"/>
      <c r="I3530" s="138"/>
      <c r="J3530" s="138"/>
      <c r="K3530" s="138"/>
      <c r="L3530" s="138"/>
    </row>
    <row r="3531" spans="1:12" outlineLevel="1" x14ac:dyDescent="0.2">
      <c r="A3531" s="132"/>
      <c r="B3531" s="133"/>
      <c r="C3531" s="139" t="s">
        <v>2757</v>
      </c>
      <c r="D3531" s="140"/>
      <c r="E3531" s="141">
        <v>3.94</v>
      </c>
      <c r="F3531" s="136"/>
      <c r="G3531" s="136"/>
      <c r="H3531" s="138"/>
      <c r="I3531" s="138"/>
      <c r="J3531" s="138"/>
      <c r="K3531" s="138"/>
      <c r="L3531" s="138"/>
    </row>
    <row r="3532" spans="1:12" ht="22.5" outlineLevel="1" x14ac:dyDescent="0.2">
      <c r="A3532" s="132">
        <v>767</v>
      </c>
      <c r="B3532" s="133" t="s">
        <v>2758</v>
      </c>
      <c r="C3532" s="134" t="s">
        <v>2737</v>
      </c>
      <c r="D3532" s="135" t="s">
        <v>383</v>
      </c>
      <c r="E3532" s="136">
        <v>1.3</v>
      </c>
      <c r="F3532" s="1202"/>
      <c r="G3532" s="136">
        <f t="shared" ref="G3532:G3539" si="5">ROUND(E3532*F3532,2)</f>
        <v>0</v>
      </c>
      <c r="H3532" s="138"/>
      <c r="I3532" s="138"/>
      <c r="J3532" s="138"/>
      <c r="K3532" s="138"/>
      <c r="L3532" s="138"/>
    </row>
    <row r="3533" spans="1:12" ht="22.5" outlineLevel="1" x14ac:dyDescent="0.2">
      <c r="A3533" s="132">
        <v>768</v>
      </c>
      <c r="B3533" s="133" t="s">
        <v>2759</v>
      </c>
      <c r="C3533" s="134" t="s">
        <v>2760</v>
      </c>
      <c r="D3533" s="135" t="s">
        <v>383</v>
      </c>
      <c r="E3533" s="136">
        <v>46.7</v>
      </c>
      <c r="F3533" s="1202"/>
      <c r="G3533" s="136">
        <f t="shared" si="5"/>
        <v>0</v>
      </c>
      <c r="H3533" s="138"/>
      <c r="I3533" s="138"/>
      <c r="J3533" s="138"/>
      <c r="K3533" s="138"/>
      <c r="L3533" s="138"/>
    </row>
    <row r="3534" spans="1:12" ht="22.5" outlineLevel="1" x14ac:dyDescent="0.2">
      <c r="A3534" s="132">
        <v>769</v>
      </c>
      <c r="B3534" s="133" t="s">
        <v>2761</v>
      </c>
      <c r="C3534" s="134" t="s">
        <v>2762</v>
      </c>
      <c r="D3534" s="135" t="s">
        <v>261</v>
      </c>
      <c r="E3534" s="136">
        <v>35.6</v>
      </c>
      <c r="F3534" s="1202"/>
      <c r="G3534" s="136">
        <f t="shared" si="5"/>
        <v>0</v>
      </c>
      <c r="H3534" s="138"/>
      <c r="I3534" s="138"/>
      <c r="J3534" s="138"/>
      <c r="K3534" s="138"/>
      <c r="L3534" s="138"/>
    </row>
    <row r="3535" spans="1:12" ht="22.5" outlineLevel="1" x14ac:dyDescent="0.2">
      <c r="A3535" s="132">
        <v>770</v>
      </c>
      <c r="B3535" s="133" t="s">
        <v>2763</v>
      </c>
      <c r="C3535" s="134" t="s">
        <v>2764</v>
      </c>
      <c r="D3535" s="135" t="s">
        <v>374</v>
      </c>
      <c r="E3535" s="136">
        <v>1</v>
      </c>
      <c r="F3535" s="1202"/>
      <c r="G3535" s="136">
        <f t="shared" si="5"/>
        <v>0</v>
      </c>
      <c r="H3535" s="138"/>
      <c r="I3535" s="138"/>
      <c r="J3535" s="138"/>
      <c r="K3535" s="138"/>
      <c r="L3535" s="138"/>
    </row>
    <row r="3536" spans="1:12" ht="22.5" outlineLevel="1" x14ac:dyDescent="0.2">
      <c r="A3536" s="132">
        <v>771</v>
      </c>
      <c r="B3536" s="133" t="s">
        <v>2765</v>
      </c>
      <c r="C3536" s="134" t="s">
        <v>2766</v>
      </c>
      <c r="D3536" s="135" t="s">
        <v>2554</v>
      </c>
      <c r="E3536" s="136">
        <v>160</v>
      </c>
      <c r="F3536" s="1202"/>
      <c r="G3536" s="136">
        <f t="shared" si="5"/>
        <v>0</v>
      </c>
      <c r="H3536" s="138"/>
      <c r="I3536" s="138"/>
      <c r="J3536" s="138"/>
      <c r="K3536" s="138"/>
      <c r="L3536" s="138"/>
    </row>
    <row r="3537" spans="1:12" ht="22.5" outlineLevel="1" x14ac:dyDescent="0.2">
      <c r="A3537" s="132">
        <v>772</v>
      </c>
      <c r="B3537" s="133" t="s">
        <v>2767</v>
      </c>
      <c r="C3537" s="134" t="s">
        <v>2766</v>
      </c>
      <c r="D3537" s="135" t="s">
        <v>2554</v>
      </c>
      <c r="E3537" s="136">
        <v>92</v>
      </c>
      <c r="F3537" s="1202"/>
      <c r="G3537" s="136">
        <f t="shared" si="5"/>
        <v>0</v>
      </c>
      <c r="H3537" s="138"/>
      <c r="I3537" s="138"/>
      <c r="J3537" s="138"/>
      <c r="K3537" s="138"/>
      <c r="L3537" s="138"/>
    </row>
    <row r="3538" spans="1:12" ht="22.5" outlineLevel="1" x14ac:dyDescent="0.2">
      <c r="A3538" s="132">
        <v>773</v>
      </c>
      <c r="B3538" s="133" t="s">
        <v>2768</v>
      </c>
      <c r="C3538" s="134" t="s">
        <v>2769</v>
      </c>
      <c r="D3538" s="135" t="s">
        <v>374</v>
      </c>
      <c r="E3538" s="136">
        <v>20</v>
      </c>
      <c r="F3538" s="1202"/>
      <c r="G3538" s="136">
        <f t="shared" si="5"/>
        <v>0</v>
      </c>
      <c r="H3538" s="138"/>
      <c r="I3538" s="138"/>
      <c r="J3538" s="138"/>
      <c r="K3538" s="138"/>
      <c r="L3538" s="138"/>
    </row>
    <row r="3539" spans="1:12" outlineLevel="1" x14ac:dyDescent="0.2">
      <c r="A3539" s="132">
        <v>774</v>
      </c>
      <c r="B3539" s="133" t="s">
        <v>2770</v>
      </c>
      <c r="C3539" s="134" t="s">
        <v>2771</v>
      </c>
      <c r="D3539" s="135" t="s">
        <v>1878</v>
      </c>
      <c r="E3539" s="136">
        <f>SUM(G3394:G3538)/100</f>
        <v>0</v>
      </c>
      <c r="F3539" s="1202">
        <v>2.15</v>
      </c>
      <c r="G3539" s="136">
        <f t="shared" si="5"/>
        <v>0</v>
      </c>
      <c r="H3539" s="138"/>
      <c r="I3539" s="138"/>
      <c r="J3539" s="138"/>
      <c r="K3539" s="138"/>
      <c r="L3539" s="138"/>
    </row>
    <row r="3540" spans="1:12" x14ac:dyDescent="0.2">
      <c r="A3540" s="142" t="s">
        <v>89</v>
      </c>
      <c r="B3540" s="143" t="s">
        <v>2772</v>
      </c>
      <c r="C3540" s="144" t="s">
        <v>2773</v>
      </c>
      <c r="D3540" s="145"/>
      <c r="E3540" s="146"/>
      <c r="F3540" s="146"/>
      <c r="G3540" s="146">
        <f>SUM(G3541:G3620)</f>
        <v>0</v>
      </c>
      <c r="H3540" s="138"/>
    </row>
    <row r="3541" spans="1:12" outlineLevel="1" x14ac:dyDescent="0.2">
      <c r="A3541" s="132">
        <v>775</v>
      </c>
      <c r="B3541" s="133" t="s">
        <v>2774</v>
      </c>
      <c r="C3541" s="134" t="s">
        <v>2775</v>
      </c>
      <c r="D3541" s="135" t="s">
        <v>261</v>
      </c>
      <c r="E3541" s="136">
        <v>1188.8949999999998</v>
      </c>
      <c r="F3541" s="1202"/>
      <c r="G3541" s="136">
        <f>ROUND(E3541*F3541,2)</f>
        <v>0</v>
      </c>
      <c r="H3541" s="138"/>
      <c r="I3541" s="138"/>
      <c r="J3541" s="138"/>
      <c r="K3541" s="138"/>
      <c r="L3541" s="138"/>
    </row>
    <row r="3542" spans="1:12" outlineLevel="1" x14ac:dyDescent="0.2">
      <c r="A3542" s="132"/>
      <c r="B3542" s="133"/>
      <c r="C3542" s="139" t="s">
        <v>285</v>
      </c>
      <c r="D3542" s="140"/>
      <c r="E3542" s="141"/>
      <c r="F3542" s="136"/>
      <c r="G3542" s="136"/>
      <c r="H3542" s="138"/>
      <c r="I3542" s="138"/>
      <c r="J3542" s="138"/>
      <c r="K3542" s="138"/>
      <c r="L3542" s="138"/>
    </row>
    <row r="3543" spans="1:12" outlineLevel="1" x14ac:dyDescent="0.2">
      <c r="A3543" s="132"/>
      <c r="B3543" s="133"/>
      <c r="C3543" s="139" t="s">
        <v>321</v>
      </c>
      <c r="D3543" s="140"/>
      <c r="E3543" s="141">
        <v>49.9</v>
      </c>
      <c r="F3543" s="136"/>
      <c r="G3543" s="136"/>
      <c r="H3543" s="138"/>
      <c r="I3543" s="138"/>
      <c r="J3543" s="138"/>
      <c r="K3543" s="138"/>
      <c r="L3543" s="138"/>
    </row>
    <row r="3544" spans="1:12" outlineLevel="1" x14ac:dyDescent="0.2">
      <c r="A3544" s="132"/>
      <c r="B3544" s="133"/>
      <c r="C3544" s="139" t="s">
        <v>323</v>
      </c>
      <c r="D3544" s="140"/>
      <c r="E3544" s="141">
        <v>427.7</v>
      </c>
      <c r="F3544" s="136"/>
      <c r="G3544" s="136"/>
      <c r="H3544" s="138"/>
      <c r="I3544" s="138"/>
      <c r="J3544" s="138"/>
      <c r="K3544" s="138"/>
      <c r="L3544" s="138"/>
    </row>
    <row r="3545" spans="1:12" outlineLevel="1" x14ac:dyDescent="0.2">
      <c r="A3545" s="132"/>
      <c r="B3545" s="133"/>
      <c r="C3545" s="139" t="s">
        <v>1286</v>
      </c>
      <c r="D3545" s="140"/>
      <c r="E3545" s="141">
        <v>19.399999999999999</v>
      </c>
      <c r="F3545" s="136"/>
      <c r="G3545" s="136"/>
      <c r="H3545" s="138"/>
      <c r="I3545" s="138"/>
      <c r="J3545" s="138"/>
      <c r="K3545" s="138"/>
      <c r="L3545" s="138"/>
    </row>
    <row r="3546" spans="1:12" outlineLevel="1" x14ac:dyDescent="0.2">
      <c r="A3546" s="132"/>
      <c r="B3546" s="133"/>
      <c r="C3546" s="139" t="s">
        <v>1289</v>
      </c>
      <c r="D3546" s="140"/>
      <c r="E3546" s="141">
        <v>27.2</v>
      </c>
      <c r="F3546" s="136"/>
      <c r="G3546" s="136"/>
      <c r="H3546" s="138"/>
      <c r="I3546" s="138"/>
      <c r="J3546" s="138"/>
      <c r="K3546" s="138"/>
      <c r="L3546" s="138"/>
    </row>
    <row r="3547" spans="1:12" outlineLevel="1" x14ac:dyDescent="0.2">
      <c r="A3547" s="132"/>
      <c r="B3547" s="133"/>
      <c r="C3547" s="139" t="s">
        <v>1290</v>
      </c>
      <c r="D3547" s="140"/>
      <c r="E3547" s="141">
        <v>48</v>
      </c>
      <c r="F3547" s="136"/>
      <c r="G3547" s="136"/>
      <c r="H3547" s="138"/>
      <c r="I3547" s="138"/>
      <c r="J3547" s="138"/>
      <c r="K3547" s="138"/>
      <c r="L3547" s="138"/>
    </row>
    <row r="3548" spans="1:12" outlineLevel="1" x14ac:dyDescent="0.2">
      <c r="A3548" s="132"/>
      <c r="B3548" s="133"/>
      <c r="C3548" s="139" t="s">
        <v>1295</v>
      </c>
      <c r="D3548" s="140"/>
      <c r="E3548" s="141">
        <v>417.2</v>
      </c>
      <c r="F3548" s="136"/>
      <c r="G3548" s="136"/>
      <c r="H3548" s="138"/>
      <c r="I3548" s="138"/>
      <c r="J3548" s="138"/>
      <c r="K3548" s="138"/>
      <c r="L3548" s="138"/>
    </row>
    <row r="3549" spans="1:12" outlineLevel="1" x14ac:dyDescent="0.2">
      <c r="A3549" s="132"/>
      <c r="B3549" s="133"/>
      <c r="C3549" s="139" t="s">
        <v>1297</v>
      </c>
      <c r="D3549" s="140"/>
      <c r="E3549" s="141">
        <v>19.8</v>
      </c>
      <c r="F3549" s="136"/>
      <c r="G3549" s="136"/>
      <c r="H3549" s="138"/>
      <c r="I3549" s="138"/>
      <c r="J3549" s="138"/>
      <c r="K3549" s="138"/>
      <c r="L3549" s="138"/>
    </row>
    <row r="3550" spans="1:12" outlineLevel="1" x14ac:dyDescent="0.2">
      <c r="A3550" s="132"/>
      <c r="B3550" s="133"/>
      <c r="C3550" s="139" t="s">
        <v>1352</v>
      </c>
      <c r="D3550" s="140"/>
      <c r="E3550" s="141">
        <v>40.4</v>
      </c>
      <c r="F3550" s="136"/>
      <c r="G3550" s="136"/>
      <c r="H3550" s="138"/>
      <c r="I3550" s="138"/>
      <c r="J3550" s="138"/>
      <c r="K3550" s="138"/>
      <c r="L3550" s="138"/>
    </row>
    <row r="3551" spans="1:12" ht="33.75" outlineLevel="1" x14ac:dyDescent="0.2">
      <c r="A3551" s="132"/>
      <c r="B3551" s="133"/>
      <c r="C3551" s="139" t="s">
        <v>2776</v>
      </c>
      <c r="D3551" s="140"/>
      <c r="E3551" s="141">
        <v>79.578000000000003</v>
      </c>
      <c r="F3551" s="136"/>
      <c r="G3551" s="136"/>
      <c r="H3551" s="138"/>
      <c r="I3551" s="138"/>
      <c r="J3551" s="138"/>
      <c r="K3551" s="138"/>
      <c r="L3551" s="138"/>
    </row>
    <row r="3552" spans="1:12" outlineLevel="1" x14ac:dyDescent="0.2">
      <c r="A3552" s="132"/>
      <c r="B3552" s="133"/>
      <c r="C3552" s="139" t="s">
        <v>284</v>
      </c>
      <c r="D3552" s="140"/>
      <c r="E3552" s="141"/>
      <c r="F3552" s="136"/>
      <c r="G3552" s="136"/>
      <c r="H3552" s="138"/>
      <c r="I3552" s="138"/>
      <c r="J3552" s="138"/>
      <c r="K3552" s="138"/>
      <c r="L3552" s="138"/>
    </row>
    <row r="3553" spans="1:12" outlineLevel="1" x14ac:dyDescent="0.2">
      <c r="A3553" s="132"/>
      <c r="B3553" s="133"/>
      <c r="C3553" s="139" t="s">
        <v>2777</v>
      </c>
      <c r="D3553" s="140"/>
      <c r="E3553" s="141">
        <v>52.982999999999997</v>
      </c>
      <c r="F3553" s="136"/>
      <c r="G3553" s="136"/>
      <c r="H3553" s="138"/>
      <c r="I3553" s="138"/>
      <c r="J3553" s="138"/>
      <c r="K3553" s="138"/>
      <c r="L3553" s="138"/>
    </row>
    <row r="3554" spans="1:12" outlineLevel="1" x14ac:dyDescent="0.2">
      <c r="A3554" s="132"/>
      <c r="B3554" s="133"/>
      <c r="C3554" s="139" t="s">
        <v>2778</v>
      </c>
      <c r="D3554" s="140"/>
      <c r="E3554" s="141">
        <v>6.734</v>
      </c>
      <c r="F3554" s="136"/>
      <c r="G3554" s="136"/>
      <c r="H3554" s="138"/>
      <c r="I3554" s="138"/>
      <c r="J3554" s="138"/>
      <c r="K3554" s="138"/>
      <c r="L3554" s="138"/>
    </row>
    <row r="3555" spans="1:12" outlineLevel="1" x14ac:dyDescent="0.2">
      <c r="A3555" s="132">
        <v>776</v>
      </c>
      <c r="B3555" s="133" t="s">
        <v>2779</v>
      </c>
      <c r="C3555" s="134" t="s">
        <v>2780</v>
      </c>
      <c r="D3555" s="135" t="s">
        <v>383</v>
      </c>
      <c r="E3555" s="136">
        <v>756.9</v>
      </c>
      <c r="F3555" s="1202"/>
      <c r="G3555" s="136">
        <f>ROUND(E3555*F3555,2)</f>
        <v>0</v>
      </c>
      <c r="H3555" s="138"/>
      <c r="I3555" s="138"/>
      <c r="J3555" s="138"/>
      <c r="K3555" s="138"/>
      <c r="L3555" s="138"/>
    </row>
    <row r="3556" spans="1:12" outlineLevel="1" x14ac:dyDescent="0.2">
      <c r="A3556" s="132"/>
      <c r="B3556" s="133"/>
      <c r="C3556" s="139" t="s">
        <v>285</v>
      </c>
      <c r="D3556" s="140"/>
      <c r="E3556" s="141"/>
      <c r="F3556" s="136"/>
      <c r="G3556" s="136"/>
      <c r="H3556" s="138"/>
      <c r="I3556" s="138"/>
      <c r="J3556" s="138"/>
      <c r="K3556" s="138"/>
      <c r="L3556" s="138"/>
    </row>
    <row r="3557" spans="1:12" outlineLevel="1" x14ac:dyDescent="0.2">
      <c r="A3557" s="132"/>
      <c r="B3557" s="133"/>
      <c r="C3557" s="139" t="s">
        <v>2781</v>
      </c>
      <c r="D3557" s="140"/>
      <c r="E3557" s="141">
        <v>756.9</v>
      </c>
      <c r="F3557" s="136"/>
      <c r="G3557" s="136"/>
      <c r="H3557" s="138"/>
      <c r="I3557" s="138"/>
      <c r="J3557" s="138"/>
      <c r="K3557" s="138"/>
      <c r="L3557" s="138"/>
    </row>
    <row r="3558" spans="1:12" outlineLevel="1" x14ac:dyDescent="0.2">
      <c r="A3558" s="132">
        <v>777</v>
      </c>
      <c r="B3558" s="133" t="s">
        <v>2782</v>
      </c>
      <c r="C3558" s="134" t="s">
        <v>2783</v>
      </c>
      <c r="D3558" s="135" t="s">
        <v>383</v>
      </c>
      <c r="E3558" s="136">
        <v>96.2</v>
      </c>
      <c r="F3558" s="1202"/>
      <c r="G3558" s="136">
        <f>ROUND(E3558*F3558,2)</f>
        <v>0</v>
      </c>
      <c r="H3558" s="138"/>
      <c r="I3558" s="138"/>
      <c r="J3558" s="138"/>
      <c r="K3558" s="138"/>
      <c r="L3558" s="138"/>
    </row>
    <row r="3559" spans="1:12" outlineLevel="1" x14ac:dyDescent="0.2">
      <c r="A3559" s="132"/>
      <c r="B3559" s="133"/>
      <c r="C3559" s="139" t="s">
        <v>285</v>
      </c>
      <c r="D3559" s="140"/>
      <c r="E3559" s="141"/>
      <c r="F3559" s="136"/>
      <c r="G3559" s="136"/>
      <c r="H3559" s="138"/>
      <c r="I3559" s="138"/>
      <c r="J3559" s="138"/>
      <c r="K3559" s="138"/>
      <c r="L3559" s="138"/>
    </row>
    <row r="3560" spans="1:12" outlineLevel="1" x14ac:dyDescent="0.2">
      <c r="A3560" s="132"/>
      <c r="B3560" s="133"/>
      <c r="C3560" s="139" t="s">
        <v>2784</v>
      </c>
      <c r="D3560" s="140"/>
      <c r="E3560" s="141">
        <v>96.2</v>
      </c>
      <c r="F3560" s="136"/>
      <c r="G3560" s="136"/>
      <c r="H3560" s="138"/>
      <c r="I3560" s="138"/>
      <c r="J3560" s="138"/>
      <c r="K3560" s="138"/>
      <c r="L3560" s="138"/>
    </row>
    <row r="3561" spans="1:12" outlineLevel="1" x14ac:dyDescent="0.2">
      <c r="A3561" s="132">
        <v>778</v>
      </c>
      <c r="B3561" s="133" t="s">
        <v>2785</v>
      </c>
      <c r="C3561" s="134" t="s">
        <v>2786</v>
      </c>
      <c r="D3561" s="135" t="s">
        <v>383</v>
      </c>
      <c r="E3561" s="136">
        <v>853.1</v>
      </c>
      <c r="F3561" s="1202"/>
      <c r="G3561" s="136">
        <f>ROUND(E3561*F3561,2)</f>
        <v>0</v>
      </c>
      <c r="H3561" s="138"/>
      <c r="I3561" s="138"/>
      <c r="J3561" s="138"/>
      <c r="K3561" s="138"/>
      <c r="L3561" s="138"/>
    </row>
    <row r="3562" spans="1:12" outlineLevel="1" x14ac:dyDescent="0.2">
      <c r="A3562" s="132"/>
      <c r="B3562" s="133"/>
      <c r="C3562" s="139" t="s">
        <v>285</v>
      </c>
      <c r="D3562" s="140"/>
      <c r="E3562" s="141"/>
      <c r="F3562" s="136"/>
      <c r="G3562" s="136"/>
      <c r="H3562" s="138"/>
      <c r="I3562" s="138"/>
      <c r="J3562" s="138"/>
      <c r="K3562" s="138"/>
      <c r="L3562" s="138"/>
    </row>
    <row r="3563" spans="1:12" outlineLevel="1" x14ac:dyDescent="0.2">
      <c r="A3563" s="132"/>
      <c r="B3563" s="133"/>
      <c r="C3563" s="139" t="s">
        <v>2781</v>
      </c>
      <c r="D3563" s="140"/>
      <c r="E3563" s="141">
        <v>756.9</v>
      </c>
      <c r="F3563" s="136"/>
      <c r="G3563" s="136"/>
      <c r="H3563" s="138"/>
      <c r="I3563" s="138"/>
      <c r="J3563" s="138"/>
      <c r="K3563" s="138"/>
      <c r="L3563" s="138"/>
    </row>
    <row r="3564" spans="1:12" outlineLevel="1" x14ac:dyDescent="0.2">
      <c r="A3564" s="132"/>
      <c r="B3564" s="133"/>
      <c r="C3564" s="139" t="s">
        <v>2784</v>
      </c>
      <c r="D3564" s="140"/>
      <c r="E3564" s="141">
        <v>96.2</v>
      </c>
      <c r="F3564" s="136"/>
      <c r="G3564" s="136"/>
      <c r="H3564" s="138"/>
      <c r="I3564" s="138"/>
      <c r="J3564" s="138"/>
      <c r="K3564" s="138"/>
      <c r="L3564" s="138"/>
    </row>
    <row r="3565" spans="1:12" outlineLevel="1" x14ac:dyDescent="0.2">
      <c r="A3565" s="132">
        <v>779</v>
      </c>
      <c r="B3565" s="133" t="s">
        <v>2787</v>
      </c>
      <c r="C3565" s="134" t="s">
        <v>2788</v>
      </c>
      <c r="D3565" s="135" t="s">
        <v>261</v>
      </c>
      <c r="E3565" s="136">
        <v>1049.5999999999999</v>
      </c>
      <c r="F3565" s="1202"/>
      <c r="G3565" s="136">
        <f>ROUND(E3565*F3565,2)</f>
        <v>0</v>
      </c>
      <c r="H3565" s="138"/>
      <c r="I3565" s="138"/>
      <c r="J3565" s="138"/>
      <c r="K3565" s="138"/>
      <c r="L3565" s="138"/>
    </row>
    <row r="3566" spans="1:12" outlineLevel="1" x14ac:dyDescent="0.2">
      <c r="A3566" s="132"/>
      <c r="B3566" s="133"/>
      <c r="C3566" s="139" t="s">
        <v>285</v>
      </c>
      <c r="D3566" s="140"/>
      <c r="E3566" s="141"/>
      <c r="F3566" s="136"/>
      <c r="G3566" s="136"/>
      <c r="H3566" s="138"/>
      <c r="I3566" s="138"/>
      <c r="J3566" s="138"/>
      <c r="K3566" s="138"/>
      <c r="L3566" s="138"/>
    </row>
    <row r="3567" spans="1:12" outlineLevel="1" x14ac:dyDescent="0.2">
      <c r="A3567" s="132"/>
      <c r="B3567" s="133"/>
      <c r="C3567" s="139" t="s">
        <v>321</v>
      </c>
      <c r="D3567" s="140"/>
      <c r="E3567" s="141">
        <v>49.9</v>
      </c>
      <c r="F3567" s="136"/>
      <c r="G3567" s="136"/>
      <c r="H3567" s="138"/>
      <c r="I3567" s="138"/>
      <c r="J3567" s="138"/>
      <c r="K3567" s="138"/>
      <c r="L3567" s="138"/>
    </row>
    <row r="3568" spans="1:12" outlineLevel="1" x14ac:dyDescent="0.2">
      <c r="A3568" s="132"/>
      <c r="B3568" s="133"/>
      <c r="C3568" s="139" t="s">
        <v>323</v>
      </c>
      <c r="D3568" s="140"/>
      <c r="E3568" s="141">
        <v>427.7</v>
      </c>
      <c r="F3568" s="136"/>
      <c r="G3568" s="136"/>
      <c r="H3568" s="138"/>
      <c r="I3568" s="138"/>
      <c r="J3568" s="138"/>
      <c r="K3568" s="138"/>
      <c r="L3568" s="138"/>
    </row>
    <row r="3569" spans="1:12" outlineLevel="1" x14ac:dyDescent="0.2">
      <c r="A3569" s="132"/>
      <c r="B3569" s="133"/>
      <c r="C3569" s="139" t="s">
        <v>1286</v>
      </c>
      <c r="D3569" s="140"/>
      <c r="E3569" s="141">
        <v>19.399999999999999</v>
      </c>
      <c r="F3569" s="136"/>
      <c r="G3569" s="136"/>
      <c r="H3569" s="138"/>
      <c r="I3569" s="138"/>
      <c r="J3569" s="138"/>
      <c r="K3569" s="138"/>
      <c r="L3569" s="138"/>
    </row>
    <row r="3570" spans="1:12" outlineLevel="1" x14ac:dyDescent="0.2">
      <c r="A3570" s="132"/>
      <c r="B3570" s="133"/>
      <c r="C3570" s="139" t="s">
        <v>1289</v>
      </c>
      <c r="D3570" s="140"/>
      <c r="E3570" s="141">
        <v>27.2</v>
      </c>
      <c r="F3570" s="136"/>
      <c r="G3570" s="136"/>
      <c r="H3570" s="138"/>
      <c r="I3570" s="138"/>
      <c r="J3570" s="138"/>
      <c r="K3570" s="138"/>
      <c r="L3570" s="138"/>
    </row>
    <row r="3571" spans="1:12" outlineLevel="1" x14ac:dyDescent="0.2">
      <c r="A3571" s="132"/>
      <c r="B3571" s="133"/>
      <c r="C3571" s="139" t="s">
        <v>1290</v>
      </c>
      <c r="D3571" s="140"/>
      <c r="E3571" s="141">
        <v>48</v>
      </c>
      <c r="F3571" s="136"/>
      <c r="G3571" s="136"/>
      <c r="H3571" s="138"/>
      <c r="I3571" s="138"/>
      <c r="J3571" s="138"/>
      <c r="K3571" s="138"/>
      <c r="L3571" s="138"/>
    </row>
    <row r="3572" spans="1:12" outlineLevel="1" x14ac:dyDescent="0.2">
      <c r="A3572" s="132"/>
      <c r="B3572" s="133"/>
      <c r="C3572" s="139" t="s">
        <v>1295</v>
      </c>
      <c r="D3572" s="140"/>
      <c r="E3572" s="141">
        <v>417.2</v>
      </c>
      <c r="F3572" s="136"/>
      <c r="G3572" s="136"/>
      <c r="H3572" s="138"/>
      <c r="I3572" s="138"/>
      <c r="J3572" s="138"/>
      <c r="K3572" s="138"/>
      <c r="L3572" s="138"/>
    </row>
    <row r="3573" spans="1:12" outlineLevel="1" x14ac:dyDescent="0.2">
      <c r="A3573" s="132"/>
      <c r="B3573" s="133"/>
      <c r="C3573" s="139" t="s">
        <v>1297</v>
      </c>
      <c r="D3573" s="140"/>
      <c r="E3573" s="141">
        <v>19.8</v>
      </c>
      <c r="F3573" s="136"/>
      <c r="G3573" s="136"/>
      <c r="H3573" s="138"/>
      <c r="I3573" s="138"/>
      <c r="J3573" s="138"/>
      <c r="K3573" s="138"/>
      <c r="L3573" s="138"/>
    </row>
    <row r="3574" spans="1:12" outlineLevel="1" x14ac:dyDescent="0.2">
      <c r="A3574" s="132"/>
      <c r="B3574" s="133"/>
      <c r="C3574" s="139" t="s">
        <v>1352</v>
      </c>
      <c r="D3574" s="140"/>
      <c r="E3574" s="141">
        <v>40.4</v>
      </c>
      <c r="F3574" s="136"/>
      <c r="G3574" s="136"/>
      <c r="H3574" s="138"/>
      <c r="I3574" s="138"/>
      <c r="J3574" s="138"/>
      <c r="K3574" s="138"/>
      <c r="L3574" s="138"/>
    </row>
    <row r="3575" spans="1:12" outlineLevel="1" x14ac:dyDescent="0.2">
      <c r="A3575" s="132">
        <v>780</v>
      </c>
      <c r="B3575" s="133" t="s">
        <v>2789</v>
      </c>
      <c r="C3575" s="134" t="s">
        <v>2790</v>
      </c>
      <c r="D3575" s="135" t="s">
        <v>383</v>
      </c>
      <c r="E3575" s="136">
        <v>235.60000000000002</v>
      </c>
      <c r="F3575" s="1202"/>
      <c r="G3575" s="136">
        <f>ROUND(E3575*F3575,2)</f>
        <v>0</v>
      </c>
      <c r="H3575" s="138"/>
      <c r="I3575" s="138"/>
      <c r="J3575" s="138"/>
      <c r="K3575" s="138"/>
      <c r="L3575" s="138"/>
    </row>
    <row r="3576" spans="1:12" ht="22.5" outlineLevel="1" x14ac:dyDescent="0.2">
      <c r="A3576" s="132"/>
      <c r="B3576" s="133"/>
      <c r="C3576" s="139" t="s">
        <v>2791</v>
      </c>
      <c r="D3576" s="140"/>
      <c r="E3576" s="141">
        <v>235.6</v>
      </c>
      <c r="F3576" s="136"/>
      <c r="G3576" s="136"/>
      <c r="H3576" s="138"/>
      <c r="I3576" s="138"/>
      <c r="J3576" s="138"/>
      <c r="K3576" s="138"/>
      <c r="L3576" s="138"/>
    </row>
    <row r="3577" spans="1:12" outlineLevel="1" x14ac:dyDescent="0.2">
      <c r="A3577" s="132">
        <v>781</v>
      </c>
      <c r="B3577" s="133" t="s">
        <v>2792</v>
      </c>
      <c r="C3577" s="134" t="s">
        <v>2793</v>
      </c>
      <c r="D3577" s="135" t="s">
        <v>383</v>
      </c>
      <c r="E3577" s="136">
        <v>235.60000000000002</v>
      </c>
      <c r="F3577" s="1202"/>
      <c r="G3577" s="136">
        <f>ROUND(E3577*F3577,2)</f>
        <v>0</v>
      </c>
      <c r="H3577" s="138"/>
      <c r="I3577" s="138"/>
      <c r="J3577" s="138"/>
      <c r="K3577" s="138"/>
      <c r="L3577" s="138"/>
    </row>
    <row r="3578" spans="1:12" ht="22.5" outlineLevel="1" x14ac:dyDescent="0.2">
      <c r="A3578" s="132"/>
      <c r="B3578" s="133"/>
      <c r="C3578" s="139" t="s">
        <v>2794</v>
      </c>
      <c r="D3578" s="140"/>
      <c r="E3578" s="141">
        <v>235.6</v>
      </c>
      <c r="F3578" s="136"/>
      <c r="G3578" s="136"/>
      <c r="H3578" s="138"/>
      <c r="I3578" s="138"/>
      <c r="J3578" s="138"/>
      <c r="K3578" s="138"/>
      <c r="L3578" s="138"/>
    </row>
    <row r="3579" spans="1:12" outlineLevel="1" x14ac:dyDescent="0.2">
      <c r="A3579" s="132">
        <v>782</v>
      </c>
      <c r="B3579" s="133" t="s">
        <v>2795</v>
      </c>
      <c r="C3579" s="134" t="s">
        <v>2796</v>
      </c>
      <c r="D3579" s="135" t="s">
        <v>261</v>
      </c>
      <c r="E3579" s="136">
        <v>324.89999999999998</v>
      </c>
      <c r="F3579" s="1202"/>
      <c r="G3579" s="136">
        <f>ROUND(E3579*F3579,2)</f>
        <v>0</v>
      </c>
      <c r="H3579" s="138"/>
      <c r="I3579" s="138"/>
      <c r="J3579" s="138"/>
      <c r="K3579" s="138"/>
      <c r="L3579" s="138"/>
    </row>
    <row r="3580" spans="1:12" outlineLevel="1" x14ac:dyDescent="0.2">
      <c r="A3580" s="132"/>
      <c r="B3580" s="133"/>
      <c r="C3580" s="139" t="s">
        <v>285</v>
      </c>
      <c r="D3580" s="140"/>
      <c r="E3580" s="141"/>
      <c r="F3580" s="136"/>
      <c r="G3580" s="136"/>
      <c r="H3580" s="138"/>
      <c r="I3580" s="138"/>
      <c r="J3580" s="138"/>
      <c r="K3580" s="138"/>
      <c r="L3580" s="138"/>
    </row>
    <row r="3581" spans="1:12" outlineLevel="1" x14ac:dyDescent="0.2">
      <c r="A3581" s="132"/>
      <c r="B3581" s="133"/>
      <c r="C3581" s="139" t="s">
        <v>1869</v>
      </c>
      <c r="D3581" s="140"/>
      <c r="E3581" s="141">
        <v>130.5</v>
      </c>
      <c r="F3581" s="136"/>
      <c r="G3581" s="136"/>
      <c r="H3581" s="138"/>
      <c r="I3581" s="138"/>
      <c r="J3581" s="138"/>
      <c r="K3581" s="138"/>
      <c r="L3581" s="138"/>
    </row>
    <row r="3582" spans="1:12" outlineLevel="1" x14ac:dyDescent="0.2">
      <c r="A3582" s="132"/>
      <c r="B3582" s="133"/>
      <c r="C3582" s="139" t="s">
        <v>1870</v>
      </c>
      <c r="D3582" s="140"/>
      <c r="E3582" s="141">
        <v>129.80000000000001</v>
      </c>
      <c r="F3582" s="136"/>
      <c r="G3582" s="136"/>
      <c r="H3582" s="138"/>
      <c r="I3582" s="138"/>
      <c r="J3582" s="138"/>
      <c r="K3582" s="138"/>
      <c r="L3582" s="138"/>
    </row>
    <row r="3583" spans="1:12" outlineLevel="1" x14ac:dyDescent="0.2">
      <c r="A3583" s="132"/>
      <c r="B3583" s="133"/>
      <c r="C3583" s="139" t="s">
        <v>1871</v>
      </c>
      <c r="D3583" s="140"/>
      <c r="E3583" s="141">
        <v>64.599999999999994</v>
      </c>
      <c r="F3583" s="136"/>
      <c r="G3583" s="136"/>
      <c r="H3583" s="138"/>
      <c r="I3583" s="138"/>
      <c r="J3583" s="138"/>
      <c r="K3583" s="138"/>
      <c r="L3583" s="138"/>
    </row>
    <row r="3584" spans="1:12" outlineLevel="1" x14ac:dyDescent="0.2">
      <c r="A3584" s="132">
        <v>783</v>
      </c>
      <c r="B3584" s="133" t="s">
        <v>2797</v>
      </c>
      <c r="C3584" s="134" t="s">
        <v>2798</v>
      </c>
      <c r="D3584" s="135" t="s">
        <v>261</v>
      </c>
      <c r="E3584" s="136">
        <v>863.99499999999978</v>
      </c>
      <c r="F3584" s="1202"/>
      <c r="G3584" s="136">
        <f>ROUND(E3584*F3584,2)</f>
        <v>0</v>
      </c>
      <c r="H3584" s="138"/>
      <c r="I3584" s="138"/>
      <c r="J3584" s="138"/>
      <c r="K3584" s="138"/>
      <c r="L3584" s="138"/>
    </row>
    <row r="3585" spans="1:12" outlineLevel="1" x14ac:dyDescent="0.2">
      <c r="A3585" s="132"/>
      <c r="B3585" s="133"/>
      <c r="C3585" s="139" t="s">
        <v>285</v>
      </c>
      <c r="D3585" s="140"/>
      <c r="E3585" s="141"/>
      <c r="F3585" s="136"/>
      <c r="G3585" s="136"/>
      <c r="H3585" s="138"/>
      <c r="I3585" s="138"/>
      <c r="J3585" s="138"/>
      <c r="K3585" s="138"/>
      <c r="L3585" s="138"/>
    </row>
    <row r="3586" spans="1:12" outlineLevel="1" x14ac:dyDescent="0.2">
      <c r="A3586" s="132"/>
      <c r="B3586" s="133"/>
      <c r="C3586" s="139" t="s">
        <v>321</v>
      </c>
      <c r="D3586" s="140"/>
      <c r="E3586" s="141">
        <v>49.9</v>
      </c>
      <c r="F3586" s="136"/>
      <c r="G3586" s="136"/>
      <c r="H3586" s="138"/>
      <c r="I3586" s="138"/>
      <c r="J3586" s="138"/>
      <c r="K3586" s="138"/>
      <c r="L3586" s="138"/>
    </row>
    <row r="3587" spans="1:12" outlineLevel="1" x14ac:dyDescent="0.2">
      <c r="A3587" s="132"/>
      <c r="B3587" s="133"/>
      <c r="C3587" s="139" t="s">
        <v>323</v>
      </c>
      <c r="D3587" s="140"/>
      <c r="E3587" s="141">
        <v>427.7</v>
      </c>
      <c r="F3587" s="136"/>
      <c r="G3587" s="136"/>
      <c r="H3587" s="138"/>
      <c r="I3587" s="138"/>
      <c r="J3587" s="138"/>
      <c r="K3587" s="138"/>
      <c r="L3587" s="138"/>
    </row>
    <row r="3588" spans="1:12" outlineLevel="1" x14ac:dyDescent="0.2">
      <c r="A3588" s="132"/>
      <c r="B3588" s="133"/>
      <c r="C3588" s="139" t="s">
        <v>1286</v>
      </c>
      <c r="D3588" s="140"/>
      <c r="E3588" s="141">
        <v>19.399999999999999</v>
      </c>
      <c r="F3588" s="136"/>
      <c r="G3588" s="136"/>
      <c r="H3588" s="138"/>
      <c r="I3588" s="138"/>
      <c r="J3588" s="138"/>
      <c r="K3588" s="138"/>
      <c r="L3588" s="138"/>
    </row>
    <row r="3589" spans="1:12" outlineLevel="1" x14ac:dyDescent="0.2">
      <c r="A3589" s="132"/>
      <c r="B3589" s="133"/>
      <c r="C3589" s="139" t="s">
        <v>1289</v>
      </c>
      <c r="D3589" s="140"/>
      <c r="E3589" s="141">
        <v>27.2</v>
      </c>
      <c r="F3589" s="136"/>
      <c r="G3589" s="136"/>
      <c r="H3589" s="138"/>
      <c r="I3589" s="138"/>
      <c r="J3589" s="138"/>
      <c r="K3589" s="138"/>
      <c r="L3589" s="138"/>
    </row>
    <row r="3590" spans="1:12" outlineLevel="1" x14ac:dyDescent="0.2">
      <c r="A3590" s="132"/>
      <c r="B3590" s="133"/>
      <c r="C3590" s="139" t="s">
        <v>1290</v>
      </c>
      <c r="D3590" s="140"/>
      <c r="E3590" s="141">
        <v>48</v>
      </c>
      <c r="F3590" s="136"/>
      <c r="G3590" s="136"/>
      <c r="H3590" s="138"/>
      <c r="I3590" s="138"/>
      <c r="J3590" s="138"/>
      <c r="K3590" s="138"/>
      <c r="L3590" s="138"/>
    </row>
    <row r="3591" spans="1:12" outlineLevel="1" x14ac:dyDescent="0.2">
      <c r="A3591" s="132"/>
      <c r="B3591" s="133"/>
      <c r="C3591" s="139" t="s">
        <v>1295</v>
      </c>
      <c r="D3591" s="140"/>
      <c r="E3591" s="141">
        <v>417.2</v>
      </c>
      <c r="F3591" s="136"/>
      <c r="G3591" s="136"/>
      <c r="H3591" s="138"/>
      <c r="I3591" s="138"/>
      <c r="J3591" s="138"/>
      <c r="K3591" s="138"/>
      <c r="L3591" s="138"/>
    </row>
    <row r="3592" spans="1:12" outlineLevel="1" x14ac:dyDescent="0.2">
      <c r="A3592" s="132"/>
      <c r="B3592" s="133"/>
      <c r="C3592" s="139" t="s">
        <v>1297</v>
      </c>
      <c r="D3592" s="140"/>
      <c r="E3592" s="141">
        <v>19.8</v>
      </c>
      <c r="F3592" s="136"/>
      <c r="G3592" s="136"/>
      <c r="H3592" s="138"/>
      <c r="I3592" s="138"/>
      <c r="J3592" s="138"/>
      <c r="K3592" s="138"/>
      <c r="L3592" s="138"/>
    </row>
    <row r="3593" spans="1:12" outlineLevel="1" x14ac:dyDescent="0.2">
      <c r="A3593" s="132"/>
      <c r="B3593" s="133"/>
      <c r="C3593" s="139" t="s">
        <v>1352</v>
      </c>
      <c r="D3593" s="140"/>
      <c r="E3593" s="141">
        <v>40.4</v>
      </c>
      <c r="F3593" s="136"/>
      <c r="G3593" s="136"/>
      <c r="H3593" s="138"/>
      <c r="I3593" s="138"/>
      <c r="J3593" s="138"/>
      <c r="K3593" s="138"/>
      <c r="L3593" s="138"/>
    </row>
    <row r="3594" spans="1:12" ht="33.75" outlineLevel="1" x14ac:dyDescent="0.2">
      <c r="A3594" s="132"/>
      <c r="B3594" s="133"/>
      <c r="C3594" s="139" t="s">
        <v>2776</v>
      </c>
      <c r="D3594" s="140"/>
      <c r="E3594" s="141">
        <v>79.578000000000003</v>
      </c>
      <c r="F3594" s="136"/>
      <c r="G3594" s="136"/>
      <c r="H3594" s="138"/>
      <c r="I3594" s="138"/>
      <c r="J3594" s="138"/>
      <c r="K3594" s="138"/>
      <c r="L3594" s="138"/>
    </row>
    <row r="3595" spans="1:12" outlineLevel="1" x14ac:dyDescent="0.2">
      <c r="A3595" s="132"/>
      <c r="B3595" s="133"/>
      <c r="C3595" s="139" t="s">
        <v>284</v>
      </c>
      <c r="D3595" s="140"/>
      <c r="E3595" s="141"/>
      <c r="F3595" s="136"/>
      <c r="G3595" s="136"/>
      <c r="H3595" s="138"/>
      <c r="I3595" s="138"/>
      <c r="J3595" s="138"/>
      <c r="K3595" s="138"/>
      <c r="L3595" s="138"/>
    </row>
    <row r="3596" spans="1:12" outlineLevel="1" x14ac:dyDescent="0.2">
      <c r="A3596" s="132"/>
      <c r="B3596" s="133"/>
      <c r="C3596" s="139" t="s">
        <v>2777</v>
      </c>
      <c r="D3596" s="140"/>
      <c r="E3596" s="141">
        <v>52.982999999999997</v>
      </c>
      <c r="F3596" s="136"/>
      <c r="G3596" s="136"/>
      <c r="H3596" s="138"/>
      <c r="I3596" s="138"/>
      <c r="J3596" s="138"/>
      <c r="K3596" s="138"/>
      <c r="L3596" s="138"/>
    </row>
    <row r="3597" spans="1:12" outlineLevel="1" x14ac:dyDescent="0.2">
      <c r="A3597" s="132"/>
      <c r="B3597" s="133"/>
      <c r="C3597" s="139" t="s">
        <v>2778</v>
      </c>
      <c r="D3597" s="140"/>
      <c r="E3597" s="141">
        <v>6.734</v>
      </c>
      <c r="F3597" s="136"/>
      <c r="G3597" s="136"/>
      <c r="H3597" s="138"/>
      <c r="I3597" s="138"/>
      <c r="J3597" s="138"/>
      <c r="K3597" s="138"/>
      <c r="L3597" s="138"/>
    </row>
    <row r="3598" spans="1:12" outlineLevel="1" x14ac:dyDescent="0.2">
      <c r="A3598" s="132"/>
      <c r="B3598" s="133"/>
      <c r="C3598" s="139" t="s">
        <v>284</v>
      </c>
      <c r="D3598" s="140"/>
      <c r="E3598" s="141"/>
      <c r="F3598" s="136"/>
      <c r="G3598" s="136"/>
      <c r="H3598" s="138"/>
      <c r="I3598" s="138"/>
      <c r="J3598" s="138"/>
      <c r="K3598" s="138"/>
      <c r="L3598" s="138"/>
    </row>
    <row r="3599" spans="1:12" outlineLevel="1" x14ac:dyDescent="0.2">
      <c r="A3599" s="132"/>
      <c r="B3599" s="133"/>
      <c r="C3599" s="139" t="s">
        <v>2799</v>
      </c>
      <c r="D3599" s="140"/>
      <c r="E3599" s="141">
        <v>-324.89999999999998</v>
      </c>
      <c r="F3599" s="136"/>
      <c r="G3599" s="136"/>
      <c r="H3599" s="138"/>
      <c r="I3599" s="138"/>
      <c r="J3599" s="138"/>
      <c r="K3599" s="138"/>
      <c r="L3599" s="138"/>
    </row>
    <row r="3600" spans="1:12" outlineLevel="1" x14ac:dyDescent="0.2">
      <c r="A3600" s="132">
        <v>784</v>
      </c>
      <c r="B3600" s="133" t="s">
        <v>2800</v>
      </c>
      <c r="C3600" s="134" t="s">
        <v>2801</v>
      </c>
      <c r="D3600" s="135" t="s">
        <v>383</v>
      </c>
      <c r="E3600" s="136">
        <v>853.1</v>
      </c>
      <c r="F3600" s="1202"/>
      <c r="G3600" s="136">
        <f>ROUND(E3600*F3600,2)</f>
        <v>0</v>
      </c>
      <c r="H3600" s="138"/>
      <c r="I3600" s="138"/>
      <c r="J3600" s="138"/>
      <c r="K3600" s="138"/>
      <c r="L3600" s="138"/>
    </row>
    <row r="3601" spans="1:12" outlineLevel="1" x14ac:dyDescent="0.2">
      <c r="A3601" s="132"/>
      <c r="B3601" s="133"/>
      <c r="C3601" s="139" t="s">
        <v>285</v>
      </c>
      <c r="D3601" s="140"/>
      <c r="E3601" s="141"/>
      <c r="F3601" s="136"/>
      <c r="G3601" s="136"/>
      <c r="H3601" s="138"/>
      <c r="I3601" s="138"/>
      <c r="J3601" s="138"/>
      <c r="K3601" s="138"/>
      <c r="L3601" s="138"/>
    </row>
    <row r="3602" spans="1:12" outlineLevel="1" x14ac:dyDescent="0.2">
      <c r="A3602" s="132"/>
      <c r="B3602" s="133"/>
      <c r="C3602" s="139" t="s">
        <v>2781</v>
      </c>
      <c r="D3602" s="140"/>
      <c r="E3602" s="141">
        <v>756.9</v>
      </c>
      <c r="F3602" s="136"/>
      <c r="G3602" s="136"/>
      <c r="H3602" s="138"/>
      <c r="I3602" s="138"/>
      <c r="J3602" s="138"/>
      <c r="K3602" s="138"/>
      <c r="L3602" s="138"/>
    </row>
    <row r="3603" spans="1:12" outlineLevel="1" x14ac:dyDescent="0.2">
      <c r="A3603" s="132"/>
      <c r="B3603" s="133"/>
      <c r="C3603" s="139" t="s">
        <v>2784</v>
      </c>
      <c r="D3603" s="140"/>
      <c r="E3603" s="141">
        <v>96.2</v>
      </c>
      <c r="F3603" s="136"/>
      <c r="G3603" s="136"/>
      <c r="H3603" s="138"/>
      <c r="I3603" s="138"/>
      <c r="J3603" s="138"/>
      <c r="K3603" s="138"/>
      <c r="L3603" s="138"/>
    </row>
    <row r="3604" spans="1:12" ht="22.5" outlineLevel="1" x14ac:dyDescent="0.2">
      <c r="A3604" s="132">
        <v>785</v>
      </c>
      <c r="B3604" s="133" t="s">
        <v>2802</v>
      </c>
      <c r="C3604" s="134" t="s">
        <v>2803</v>
      </c>
      <c r="D3604" s="135" t="s">
        <v>261</v>
      </c>
      <c r="E3604" s="136">
        <v>1307.7845</v>
      </c>
      <c r="F3604" s="1202"/>
      <c r="G3604" s="136">
        <f>ROUND(E3604*F3604,2)</f>
        <v>0</v>
      </c>
      <c r="H3604" s="138"/>
      <c r="I3604" s="138"/>
      <c r="J3604" s="138"/>
      <c r="K3604" s="138"/>
      <c r="L3604" s="138"/>
    </row>
    <row r="3605" spans="1:12" outlineLevel="1" x14ac:dyDescent="0.2">
      <c r="A3605" s="132"/>
      <c r="B3605" s="133"/>
      <c r="C3605" s="139" t="s">
        <v>285</v>
      </c>
      <c r="D3605" s="140"/>
      <c r="E3605" s="141"/>
      <c r="F3605" s="136"/>
      <c r="G3605" s="136"/>
      <c r="H3605" s="138"/>
      <c r="I3605" s="138"/>
      <c r="J3605" s="138"/>
      <c r="K3605" s="138"/>
      <c r="L3605" s="138"/>
    </row>
    <row r="3606" spans="1:12" outlineLevel="1" x14ac:dyDescent="0.2">
      <c r="A3606" s="132"/>
      <c r="B3606" s="133"/>
      <c r="C3606" s="147" t="s">
        <v>272</v>
      </c>
      <c r="D3606" s="148"/>
      <c r="E3606" s="149"/>
      <c r="F3606" s="136"/>
      <c r="G3606" s="136"/>
      <c r="H3606" s="138"/>
      <c r="I3606" s="138"/>
      <c r="J3606" s="138"/>
      <c r="K3606" s="138"/>
      <c r="L3606" s="138"/>
    </row>
    <row r="3607" spans="1:12" outlineLevel="1" x14ac:dyDescent="0.2">
      <c r="A3607" s="132"/>
      <c r="B3607" s="133"/>
      <c r="C3607" s="150" t="s">
        <v>286</v>
      </c>
      <c r="D3607" s="148"/>
      <c r="E3607" s="149">
        <v>49.9</v>
      </c>
      <c r="F3607" s="136"/>
      <c r="G3607" s="136"/>
      <c r="H3607" s="138"/>
      <c r="I3607" s="138"/>
      <c r="J3607" s="138"/>
      <c r="K3607" s="138"/>
      <c r="L3607" s="138"/>
    </row>
    <row r="3608" spans="1:12" outlineLevel="1" x14ac:dyDescent="0.2">
      <c r="A3608" s="132"/>
      <c r="B3608" s="133"/>
      <c r="C3608" s="150" t="s">
        <v>288</v>
      </c>
      <c r="D3608" s="148"/>
      <c r="E3608" s="149">
        <v>427.7</v>
      </c>
      <c r="F3608" s="136"/>
      <c r="G3608" s="136"/>
      <c r="H3608" s="138"/>
      <c r="I3608" s="138"/>
      <c r="J3608" s="138"/>
      <c r="K3608" s="138"/>
      <c r="L3608" s="138"/>
    </row>
    <row r="3609" spans="1:12" outlineLevel="1" x14ac:dyDescent="0.2">
      <c r="A3609" s="132"/>
      <c r="B3609" s="133"/>
      <c r="C3609" s="150" t="s">
        <v>1976</v>
      </c>
      <c r="D3609" s="148"/>
      <c r="E3609" s="149">
        <v>19.399999999999999</v>
      </c>
      <c r="F3609" s="136"/>
      <c r="G3609" s="136"/>
      <c r="H3609" s="138"/>
      <c r="I3609" s="138"/>
      <c r="J3609" s="138"/>
      <c r="K3609" s="138"/>
      <c r="L3609" s="138"/>
    </row>
    <row r="3610" spans="1:12" outlineLevel="1" x14ac:dyDescent="0.2">
      <c r="A3610" s="132"/>
      <c r="B3610" s="133"/>
      <c r="C3610" s="150" t="s">
        <v>1979</v>
      </c>
      <c r="D3610" s="148"/>
      <c r="E3610" s="149">
        <v>27.2</v>
      </c>
      <c r="F3610" s="136"/>
      <c r="G3610" s="136"/>
      <c r="H3610" s="138"/>
      <c r="I3610" s="138"/>
      <c r="J3610" s="138"/>
      <c r="K3610" s="138"/>
      <c r="L3610" s="138"/>
    </row>
    <row r="3611" spans="1:12" outlineLevel="1" x14ac:dyDescent="0.2">
      <c r="A3611" s="132"/>
      <c r="B3611" s="133"/>
      <c r="C3611" s="150" t="s">
        <v>1980</v>
      </c>
      <c r="D3611" s="148"/>
      <c r="E3611" s="149">
        <v>48</v>
      </c>
      <c r="F3611" s="136"/>
      <c r="G3611" s="136"/>
      <c r="H3611" s="138"/>
      <c r="I3611" s="138"/>
      <c r="J3611" s="138"/>
      <c r="K3611" s="138"/>
      <c r="L3611" s="138"/>
    </row>
    <row r="3612" spans="1:12" outlineLevel="1" x14ac:dyDescent="0.2">
      <c r="A3612" s="132"/>
      <c r="B3612" s="133"/>
      <c r="C3612" s="150" t="s">
        <v>1988</v>
      </c>
      <c r="D3612" s="148"/>
      <c r="E3612" s="149">
        <v>417.2</v>
      </c>
      <c r="F3612" s="136"/>
      <c r="G3612" s="136"/>
      <c r="H3612" s="138"/>
      <c r="I3612" s="138"/>
      <c r="J3612" s="138"/>
      <c r="K3612" s="138"/>
      <c r="L3612" s="138"/>
    </row>
    <row r="3613" spans="1:12" outlineLevel="1" x14ac:dyDescent="0.2">
      <c r="A3613" s="132"/>
      <c r="B3613" s="133"/>
      <c r="C3613" s="150" t="s">
        <v>1990</v>
      </c>
      <c r="D3613" s="148"/>
      <c r="E3613" s="149">
        <v>19.8</v>
      </c>
      <c r="F3613" s="136"/>
      <c r="G3613" s="136"/>
      <c r="H3613" s="138"/>
      <c r="I3613" s="138"/>
      <c r="J3613" s="138"/>
      <c r="K3613" s="138"/>
      <c r="L3613" s="138"/>
    </row>
    <row r="3614" spans="1:12" outlineLevel="1" x14ac:dyDescent="0.2">
      <c r="A3614" s="132"/>
      <c r="B3614" s="133"/>
      <c r="C3614" s="150" t="s">
        <v>2804</v>
      </c>
      <c r="D3614" s="148"/>
      <c r="E3614" s="149">
        <v>40.4</v>
      </c>
      <c r="F3614" s="136"/>
      <c r="G3614" s="136"/>
      <c r="H3614" s="138"/>
      <c r="I3614" s="138"/>
      <c r="J3614" s="138"/>
      <c r="K3614" s="138"/>
      <c r="L3614" s="138"/>
    </row>
    <row r="3615" spans="1:12" ht="33.75" outlineLevel="1" x14ac:dyDescent="0.2">
      <c r="A3615" s="132"/>
      <c r="B3615" s="133"/>
      <c r="C3615" s="150" t="s">
        <v>2805</v>
      </c>
      <c r="D3615" s="148"/>
      <c r="E3615" s="149">
        <v>79.578000000000003</v>
      </c>
      <c r="F3615" s="136"/>
      <c r="G3615" s="136"/>
      <c r="H3615" s="138"/>
      <c r="I3615" s="138"/>
      <c r="J3615" s="138"/>
      <c r="K3615" s="138"/>
      <c r="L3615" s="138"/>
    </row>
    <row r="3616" spans="1:12" outlineLevel="1" x14ac:dyDescent="0.2">
      <c r="A3616" s="132"/>
      <c r="B3616" s="133"/>
      <c r="C3616" s="150" t="s">
        <v>2806</v>
      </c>
      <c r="D3616" s="148"/>
      <c r="E3616" s="149">
        <v>52.982999999999997</v>
      </c>
      <c r="F3616" s="136"/>
      <c r="G3616" s="136"/>
      <c r="H3616" s="138"/>
      <c r="I3616" s="138"/>
      <c r="J3616" s="138"/>
      <c r="K3616" s="138"/>
      <c r="L3616" s="138"/>
    </row>
    <row r="3617" spans="1:12" outlineLevel="1" x14ac:dyDescent="0.2">
      <c r="A3617" s="132"/>
      <c r="B3617" s="133"/>
      <c r="C3617" s="150" t="s">
        <v>2807</v>
      </c>
      <c r="D3617" s="148"/>
      <c r="E3617" s="149">
        <v>6.734</v>
      </c>
      <c r="F3617" s="136"/>
      <c r="G3617" s="136"/>
      <c r="H3617" s="138"/>
      <c r="I3617" s="138"/>
      <c r="J3617" s="138"/>
      <c r="K3617" s="138"/>
      <c r="L3617" s="138"/>
    </row>
    <row r="3618" spans="1:12" outlineLevel="1" x14ac:dyDescent="0.2">
      <c r="A3618" s="132"/>
      <c r="B3618" s="133"/>
      <c r="C3618" s="147" t="s">
        <v>276</v>
      </c>
      <c r="D3618" s="148"/>
      <c r="E3618" s="149"/>
      <c r="F3618" s="136"/>
      <c r="G3618" s="136"/>
      <c r="H3618" s="138"/>
      <c r="I3618" s="138"/>
      <c r="J3618" s="138"/>
      <c r="K3618" s="138"/>
      <c r="L3618" s="138"/>
    </row>
    <row r="3619" spans="1:12" outlineLevel="1" x14ac:dyDescent="0.2">
      <c r="A3619" s="132"/>
      <c r="B3619" s="133"/>
      <c r="C3619" s="139" t="s">
        <v>2808</v>
      </c>
      <c r="D3619" s="140"/>
      <c r="E3619" s="141">
        <v>1307.7845</v>
      </c>
      <c r="F3619" s="136"/>
      <c r="G3619" s="136"/>
      <c r="H3619" s="138"/>
      <c r="I3619" s="138"/>
      <c r="J3619" s="138"/>
      <c r="K3619" s="138"/>
      <c r="L3619" s="138"/>
    </row>
    <row r="3620" spans="1:12" outlineLevel="1" x14ac:dyDescent="0.2">
      <c r="A3620" s="132">
        <v>786</v>
      </c>
      <c r="B3620" s="133" t="s">
        <v>2809</v>
      </c>
      <c r="C3620" s="134" t="s">
        <v>2810</v>
      </c>
      <c r="D3620" s="135" t="s">
        <v>1878</v>
      </c>
      <c r="E3620" s="136">
        <f>SUM(G3541:G3604)/100</f>
        <v>0</v>
      </c>
      <c r="F3620" s="1202">
        <v>8.1</v>
      </c>
      <c r="G3620" s="136">
        <f>ROUND(E3620*F3620,2)</f>
        <v>0</v>
      </c>
      <c r="H3620" s="138"/>
      <c r="I3620" s="138"/>
      <c r="J3620" s="138"/>
      <c r="K3620" s="138"/>
      <c r="L3620" s="138"/>
    </row>
    <row r="3621" spans="1:12" x14ac:dyDescent="0.2">
      <c r="A3621" s="142" t="s">
        <v>89</v>
      </c>
      <c r="B3621" s="143" t="s">
        <v>2811</v>
      </c>
      <c r="C3621" s="144" t="s">
        <v>2812</v>
      </c>
      <c r="D3621" s="145"/>
      <c r="E3621" s="146"/>
      <c r="F3621" s="146"/>
      <c r="G3621" s="146">
        <f>SUM(G3622:G3753)</f>
        <v>0</v>
      </c>
      <c r="H3621" s="138"/>
    </row>
    <row r="3622" spans="1:12" outlineLevel="1" x14ac:dyDescent="0.2">
      <c r="A3622" s="132">
        <v>787</v>
      </c>
      <c r="B3622" s="133" t="s">
        <v>2813</v>
      </c>
      <c r="C3622" s="134" t="s">
        <v>2814</v>
      </c>
      <c r="D3622" s="135" t="s">
        <v>261</v>
      </c>
      <c r="E3622" s="136">
        <v>2813.0586000000003</v>
      </c>
      <c r="F3622" s="1202"/>
      <c r="G3622" s="136">
        <f>ROUND(E3622*F3622,2)</f>
        <v>0</v>
      </c>
      <c r="H3622" s="138"/>
      <c r="I3622" s="138"/>
      <c r="J3622" s="138"/>
      <c r="K3622" s="138"/>
      <c r="L3622" s="138"/>
    </row>
    <row r="3623" spans="1:12" outlineLevel="1" x14ac:dyDescent="0.2">
      <c r="A3623" s="132"/>
      <c r="B3623" s="133"/>
      <c r="C3623" s="139" t="s">
        <v>285</v>
      </c>
      <c r="D3623" s="140"/>
      <c r="E3623" s="141"/>
      <c r="F3623" s="136"/>
      <c r="G3623" s="136"/>
      <c r="H3623" s="138"/>
      <c r="I3623" s="138"/>
      <c r="J3623" s="138"/>
      <c r="K3623" s="138"/>
      <c r="L3623" s="138"/>
    </row>
    <row r="3624" spans="1:12" outlineLevel="1" x14ac:dyDescent="0.2">
      <c r="A3624" s="132"/>
      <c r="B3624" s="133"/>
      <c r="C3624" s="139" t="s">
        <v>2815</v>
      </c>
      <c r="D3624" s="140"/>
      <c r="E3624" s="141"/>
      <c r="F3624" s="136"/>
      <c r="G3624" s="136"/>
      <c r="H3624" s="138"/>
      <c r="I3624" s="138"/>
      <c r="J3624" s="138"/>
      <c r="K3624" s="138"/>
      <c r="L3624" s="138"/>
    </row>
    <row r="3625" spans="1:12" outlineLevel="1" x14ac:dyDescent="0.2">
      <c r="A3625" s="132"/>
      <c r="B3625" s="133"/>
      <c r="C3625" s="139" t="s">
        <v>1284</v>
      </c>
      <c r="D3625" s="140"/>
      <c r="E3625" s="141">
        <v>35.6</v>
      </c>
      <c r="F3625" s="136"/>
      <c r="G3625" s="136"/>
      <c r="H3625" s="138"/>
      <c r="I3625" s="138"/>
      <c r="J3625" s="138"/>
      <c r="K3625" s="138"/>
      <c r="L3625" s="138"/>
    </row>
    <row r="3626" spans="1:12" outlineLevel="1" x14ac:dyDescent="0.2">
      <c r="A3626" s="132"/>
      <c r="B3626" s="133"/>
      <c r="C3626" s="139" t="s">
        <v>324</v>
      </c>
      <c r="D3626" s="140"/>
      <c r="E3626" s="141">
        <v>76</v>
      </c>
      <c r="F3626" s="136"/>
      <c r="G3626" s="136"/>
      <c r="H3626" s="138"/>
      <c r="I3626" s="138"/>
      <c r="J3626" s="138"/>
      <c r="K3626" s="138"/>
      <c r="L3626" s="138"/>
    </row>
    <row r="3627" spans="1:12" outlineLevel="1" x14ac:dyDescent="0.2">
      <c r="A3627" s="132"/>
      <c r="B3627" s="133"/>
      <c r="C3627" s="139" t="s">
        <v>1285</v>
      </c>
      <c r="D3627" s="140"/>
      <c r="E3627" s="141">
        <v>84.2</v>
      </c>
      <c r="F3627" s="136"/>
      <c r="G3627" s="136"/>
      <c r="H3627" s="138"/>
      <c r="I3627" s="138"/>
      <c r="J3627" s="138"/>
      <c r="K3627" s="138"/>
      <c r="L3627" s="138"/>
    </row>
    <row r="3628" spans="1:12" outlineLevel="1" x14ac:dyDescent="0.2">
      <c r="A3628" s="132"/>
      <c r="B3628" s="133"/>
      <c r="C3628" s="139" t="s">
        <v>1287</v>
      </c>
      <c r="D3628" s="140"/>
      <c r="E3628" s="141">
        <v>183.7</v>
      </c>
      <c r="F3628" s="136"/>
      <c r="G3628" s="136"/>
      <c r="H3628" s="138"/>
      <c r="I3628" s="138"/>
      <c r="J3628" s="138"/>
      <c r="K3628" s="138"/>
      <c r="L3628" s="138"/>
    </row>
    <row r="3629" spans="1:12" outlineLevel="1" x14ac:dyDescent="0.2">
      <c r="A3629" s="132"/>
      <c r="B3629" s="133"/>
      <c r="C3629" s="139" t="s">
        <v>1291</v>
      </c>
      <c r="D3629" s="140"/>
      <c r="E3629" s="141">
        <v>11.7</v>
      </c>
      <c r="F3629" s="136"/>
      <c r="G3629" s="136"/>
      <c r="H3629" s="138"/>
      <c r="I3629" s="138"/>
      <c r="J3629" s="138"/>
      <c r="K3629" s="138"/>
      <c r="L3629" s="138"/>
    </row>
    <row r="3630" spans="1:12" outlineLevel="1" x14ac:dyDescent="0.2">
      <c r="A3630" s="132"/>
      <c r="B3630" s="133"/>
      <c r="C3630" s="139" t="s">
        <v>1293</v>
      </c>
      <c r="D3630" s="140"/>
      <c r="E3630" s="141">
        <v>1143.5999999999999</v>
      </c>
      <c r="F3630" s="136"/>
      <c r="G3630" s="136"/>
      <c r="H3630" s="138"/>
      <c r="I3630" s="138"/>
      <c r="J3630" s="138"/>
      <c r="K3630" s="138"/>
      <c r="L3630" s="138"/>
    </row>
    <row r="3631" spans="1:12" outlineLevel="1" x14ac:dyDescent="0.2">
      <c r="A3631" s="132"/>
      <c r="B3631" s="133"/>
      <c r="C3631" s="139" t="s">
        <v>1296</v>
      </c>
      <c r="D3631" s="140"/>
      <c r="E3631" s="141">
        <v>192</v>
      </c>
      <c r="F3631" s="136"/>
      <c r="G3631" s="136"/>
      <c r="H3631" s="138"/>
      <c r="I3631" s="138"/>
      <c r="J3631" s="138"/>
      <c r="K3631" s="138"/>
      <c r="L3631" s="138"/>
    </row>
    <row r="3632" spans="1:12" outlineLevel="1" x14ac:dyDescent="0.2">
      <c r="A3632" s="132"/>
      <c r="B3632" s="133"/>
      <c r="C3632" s="139" t="s">
        <v>1299</v>
      </c>
      <c r="D3632" s="140"/>
      <c r="E3632" s="141">
        <v>72.900000000000006</v>
      </c>
      <c r="F3632" s="136"/>
      <c r="G3632" s="136"/>
      <c r="H3632" s="138"/>
      <c r="I3632" s="138"/>
      <c r="J3632" s="138"/>
      <c r="K3632" s="138"/>
      <c r="L3632" s="138"/>
    </row>
    <row r="3633" spans="1:12" outlineLevel="1" x14ac:dyDescent="0.2">
      <c r="A3633" s="132"/>
      <c r="B3633" s="133"/>
      <c r="C3633" s="139" t="s">
        <v>2816</v>
      </c>
      <c r="D3633" s="140"/>
      <c r="E3633" s="141">
        <v>2.0586000000000002</v>
      </c>
      <c r="F3633" s="136"/>
      <c r="G3633" s="136"/>
      <c r="H3633" s="138"/>
      <c r="I3633" s="138"/>
      <c r="J3633" s="138"/>
      <c r="K3633" s="138"/>
      <c r="L3633" s="138"/>
    </row>
    <row r="3634" spans="1:12" outlineLevel="1" x14ac:dyDescent="0.2">
      <c r="A3634" s="132"/>
      <c r="B3634" s="133"/>
      <c r="C3634" s="139" t="s">
        <v>2817</v>
      </c>
      <c r="D3634" s="140"/>
      <c r="E3634" s="141">
        <v>92.16</v>
      </c>
      <c r="F3634" s="136"/>
      <c r="G3634" s="136"/>
      <c r="H3634" s="138"/>
      <c r="I3634" s="138"/>
      <c r="J3634" s="138"/>
      <c r="K3634" s="138"/>
      <c r="L3634" s="138"/>
    </row>
    <row r="3635" spans="1:12" outlineLevel="1" x14ac:dyDescent="0.2">
      <c r="A3635" s="132"/>
      <c r="B3635" s="133"/>
      <c r="C3635" s="139" t="s">
        <v>284</v>
      </c>
      <c r="D3635" s="140"/>
      <c r="E3635" s="141"/>
      <c r="F3635" s="136"/>
      <c r="G3635" s="136"/>
      <c r="H3635" s="138"/>
      <c r="I3635" s="138"/>
      <c r="J3635" s="138"/>
      <c r="K3635" s="138"/>
      <c r="L3635" s="138"/>
    </row>
    <row r="3636" spans="1:12" outlineLevel="1" x14ac:dyDescent="0.2">
      <c r="A3636" s="132"/>
      <c r="B3636" s="133"/>
      <c r="C3636" s="139" t="s">
        <v>2818</v>
      </c>
      <c r="D3636" s="140"/>
      <c r="E3636" s="141"/>
      <c r="F3636" s="136"/>
      <c r="G3636" s="136"/>
      <c r="H3636" s="138"/>
      <c r="I3636" s="138"/>
      <c r="J3636" s="138"/>
      <c r="K3636" s="138"/>
      <c r="L3636" s="138"/>
    </row>
    <row r="3637" spans="1:12" outlineLevel="1" x14ac:dyDescent="0.2">
      <c r="A3637" s="132"/>
      <c r="B3637" s="133"/>
      <c r="C3637" s="139" t="s">
        <v>1283</v>
      </c>
      <c r="D3637" s="140"/>
      <c r="E3637" s="141">
        <v>45.2</v>
      </c>
      <c r="F3637" s="136"/>
      <c r="G3637" s="136"/>
      <c r="H3637" s="138"/>
      <c r="I3637" s="138"/>
      <c r="J3637" s="138"/>
      <c r="K3637" s="138"/>
      <c r="L3637" s="138"/>
    </row>
    <row r="3638" spans="1:12" outlineLevel="1" x14ac:dyDescent="0.2">
      <c r="A3638" s="132"/>
      <c r="B3638" s="133"/>
      <c r="C3638" s="139" t="s">
        <v>322</v>
      </c>
      <c r="D3638" s="140"/>
      <c r="E3638" s="141">
        <v>278.7</v>
      </c>
      <c r="F3638" s="136"/>
      <c r="G3638" s="136"/>
      <c r="H3638" s="138"/>
      <c r="I3638" s="138"/>
      <c r="J3638" s="138"/>
      <c r="K3638" s="138"/>
      <c r="L3638" s="138"/>
    </row>
    <row r="3639" spans="1:12" outlineLevel="1" x14ac:dyDescent="0.2">
      <c r="A3639" s="132"/>
      <c r="B3639" s="133"/>
      <c r="C3639" s="139" t="s">
        <v>1288</v>
      </c>
      <c r="D3639" s="140"/>
      <c r="E3639" s="141">
        <v>22.9</v>
      </c>
      <c r="F3639" s="136"/>
      <c r="G3639" s="136"/>
      <c r="H3639" s="138"/>
      <c r="I3639" s="138"/>
      <c r="J3639" s="138"/>
      <c r="K3639" s="138"/>
      <c r="L3639" s="138"/>
    </row>
    <row r="3640" spans="1:12" outlineLevel="1" x14ac:dyDescent="0.2">
      <c r="A3640" s="132"/>
      <c r="B3640" s="133"/>
      <c r="C3640" s="139" t="s">
        <v>1292</v>
      </c>
      <c r="D3640" s="140"/>
      <c r="E3640" s="141">
        <v>12</v>
      </c>
      <c r="F3640" s="136"/>
      <c r="G3640" s="136"/>
      <c r="H3640" s="138"/>
      <c r="I3640" s="138"/>
      <c r="J3640" s="138"/>
      <c r="K3640" s="138"/>
      <c r="L3640" s="138"/>
    </row>
    <row r="3641" spans="1:12" outlineLevel="1" x14ac:dyDescent="0.2">
      <c r="A3641" s="132"/>
      <c r="B3641" s="133"/>
      <c r="C3641" s="139" t="s">
        <v>1294</v>
      </c>
      <c r="D3641" s="140"/>
      <c r="E3641" s="141">
        <v>189.1</v>
      </c>
      <c r="F3641" s="136"/>
      <c r="G3641" s="136"/>
      <c r="H3641" s="138"/>
      <c r="I3641" s="138"/>
      <c r="J3641" s="138"/>
      <c r="K3641" s="138"/>
      <c r="L3641" s="138"/>
    </row>
    <row r="3642" spans="1:12" outlineLevel="1" x14ac:dyDescent="0.2">
      <c r="A3642" s="132"/>
      <c r="B3642" s="133"/>
      <c r="C3642" s="139" t="s">
        <v>1298</v>
      </c>
      <c r="D3642" s="140"/>
      <c r="E3642" s="141">
        <v>55</v>
      </c>
      <c r="F3642" s="136"/>
      <c r="G3642" s="136"/>
      <c r="H3642" s="138"/>
      <c r="I3642" s="138"/>
      <c r="J3642" s="138"/>
      <c r="K3642" s="138"/>
      <c r="L3642" s="138"/>
    </row>
    <row r="3643" spans="1:12" outlineLevel="1" x14ac:dyDescent="0.2">
      <c r="A3643" s="132"/>
      <c r="B3643" s="133"/>
      <c r="C3643" s="139" t="s">
        <v>2819</v>
      </c>
      <c r="D3643" s="140"/>
      <c r="E3643" s="141">
        <v>30.78</v>
      </c>
      <c r="F3643" s="136"/>
      <c r="G3643" s="136"/>
      <c r="H3643" s="138"/>
      <c r="I3643" s="138"/>
      <c r="J3643" s="138"/>
      <c r="K3643" s="138"/>
      <c r="L3643" s="138"/>
    </row>
    <row r="3644" spans="1:12" outlineLevel="1" x14ac:dyDescent="0.2">
      <c r="A3644" s="132"/>
      <c r="B3644" s="133"/>
      <c r="C3644" s="139" t="s">
        <v>284</v>
      </c>
      <c r="D3644" s="140"/>
      <c r="E3644" s="141"/>
      <c r="F3644" s="136"/>
      <c r="G3644" s="136"/>
      <c r="H3644" s="138"/>
      <c r="I3644" s="138"/>
      <c r="J3644" s="138"/>
      <c r="K3644" s="138"/>
      <c r="L3644" s="138"/>
    </row>
    <row r="3645" spans="1:12" outlineLevel="1" x14ac:dyDescent="0.2">
      <c r="A3645" s="132"/>
      <c r="B3645" s="133"/>
      <c r="C3645" s="139" t="s">
        <v>2820</v>
      </c>
      <c r="D3645" s="140"/>
      <c r="E3645" s="141"/>
      <c r="F3645" s="136"/>
      <c r="G3645" s="136"/>
      <c r="H3645" s="138"/>
      <c r="I3645" s="138"/>
      <c r="J3645" s="138"/>
      <c r="K3645" s="138"/>
      <c r="L3645" s="138"/>
    </row>
    <row r="3646" spans="1:12" outlineLevel="1" x14ac:dyDescent="0.2">
      <c r="A3646" s="132"/>
      <c r="B3646" s="133"/>
      <c r="C3646" s="139" t="s">
        <v>325</v>
      </c>
      <c r="D3646" s="140"/>
      <c r="E3646" s="141">
        <v>99.8</v>
      </c>
      <c r="F3646" s="136"/>
      <c r="G3646" s="136"/>
      <c r="H3646" s="138"/>
      <c r="I3646" s="138"/>
      <c r="J3646" s="138"/>
      <c r="K3646" s="138"/>
      <c r="L3646" s="138"/>
    </row>
    <row r="3647" spans="1:12" outlineLevel="1" x14ac:dyDescent="0.2">
      <c r="A3647" s="132"/>
      <c r="B3647" s="133"/>
      <c r="C3647" s="139" t="s">
        <v>1300</v>
      </c>
      <c r="D3647" s="140"/>
      <c r="E3647" s="141">
        <v>65.599999999999994</v>
      </c>
      <c r="F3647" s="136"/>
      <c r="G3647" s="136"/>
      <c r="H3647" s="138"/>
      <c r="I3647" s="138"/>
      <c r="J3647" s="138"/>
      <c r="K3647" s="138"/>
      <c r="L3647" s="138"/>
    </row>
    <row r="3648" spans="1:12" outlineLevel="1" x14ac:dyDescent="0.2">
      <c r="A3648" s="132"/>
      <c r="B3648" s="133"/>
      <c r="C3648" s="139" t="s">
        <v>1301</v>
      </c>
      <c r="D3648" s="140"/>
      <c r="E3648" s="141">
        <v>106.2</v>
      </c>
      <c r="F3648" s="136"/>
      <c r="G3648" s="136"/>
      <c r="H3648" s="138"/>
      <c r="I3648" s="138"/>
      <c r="J3648" s="138"/>
      <c r="K3648" s="138"/>
      <c r="L3648" s="138"/>
    </row>
    <row r="3649" spans="1:12" outlineLevel="1" x14ac:dyDescent="0.2">
      <c r="A3649" s="132"/>
      <c r="B3649" s="133"/>
      <c r="C3649" s="139" t="s">
        <v>2821</v>
      </c>
      <c r="D3649" s="140"/>
      <c r="E3649" s="141">
        <v>13.86</v>
      </c>
      <c r="F3649" s="136"/>
      <c r="G3649" s="136"/>
      <c r="H3649" s="138"/>
      <c r="I3649" s="138"/>
      <c r="J3649" s="138"/>
      <c r="K3649" s="138"/>
      <c r="L3649" s="138"/>
    </row>
    <row r="3650" spans="1:12" ht="22.5" outlineLevel="1" x14ac:dyDescent="0.2">
      <c r="A3650" s="132">
        <v>788</v>
      </c>
      <c r="B3650" s="133" t="s">
        <v>2822</v>
      </c>
      <c r="C3650" s="134" t="s">
        <v>2823</v>
      </c>
      <c r="D3650" s="135" t="s">
        <v>383</v>
      </c>
      <c r="E3650" s="136">
        <v>1767</v>
      </c>
      <c r="F3650" s="1202"/>
      <c r="G3650" s="136">
        <f>ROUND(E3650*F3650,2)</f>
        <v>0</v>
      </c>
      <c r="H3650" s="138"/>
      <c r="I3650" s="138"/>
      <c r="J3650" s="138"/>
      <c r="K3650" s="138"/>
      <c r="L3650" s="138"/>
    </row>
    <row r="3651" spans="1:12" outlineLevel="1" x14ac:dyDescent="0.2">
      <c r="A3651" s="132"/>
      <c r="B3651" s="133"/>
      <c r="C3651" s="139" t="s">
        <v>285</v>
      </c>
      <c r="D3651" s="140"/>
      <c r="E3651" s="141"/>
      <c r="F3651" s="136"/>
      <c r="G3651" s="136"/>
      <c r="H3651" s="138"/>
      <c r="I3651" s="138"/>
      <c r="J3651" s="138"/>
      <c r="K3651" s="138"/>
      <c r="L3651" s="138"/>
    </row>
    <row r="3652" spans="1:12" outlineLevel="1" x14ac:dyDescent="0.2">
      <c r="A3652" s="132"/>
      <c r="B3652" s="133"/>
      <c r="C3652" s="139" t="s">
        <v>2815</v>
      </c>
      <c r="D3652" s="140"/>
      <c r="E3652" s="141"/>
      <c r="F3652" s="136"/>
      <c r="G3652" s="136"/>
      <c r="H3652" s="138"/>
      <c r="I3652" s="138"/>
      <c r="J3652" s="138"/>
      <c r="K3652" s="138"/>
      <c r="L3652" s="138"/>
    </row>
    <row r="3653" spans="1:12" outlineLevel="1" x14ac:dyDescent="0.2">
      <c r="A3653" s="132"/>
      <c r="B3653" s="133"/>
      <c r="C3653" s="139" t="s">
        <v>2824</v>
      </c>
      <c r="D3653" s="140"/>
      <c r="E3653" s="141">
        <v>1536</v>
      </c>
      <c r="F3653" s="136"/>
      <c r="G3653" s="136"/>
      <c r="H3653" s="138"/>
      <c r="I3653" s="138"/>
      <c r="J3653" s="138"/>
      <c r="K3653" s="138"/>
      <c r="L3653" s="138"/>
    </row>
    <row r="3654" spans="1:12" outlineLevel="1" x14ac:dyDescent="0.2">
      <c r="A3654" s="132"/>
      <c r="B3654" s="133"/>
      <c r="C3654" s="139" t="s">
        <v>284</v>
      </c>
      <c r="D3654" s="140"/>
      <c r="E3654" s="141"/>
      <c r="F3654" s="136"/>
      <c r="G3654" s="136"/>
      <c r="H3654" s="138"/>
      <c r="I3654" s="138"/>
      <c r="J3654" s="138"/>
      <c r="K3654" s="138"/>
      <c r="L3654" s="138"/>
    </row>
    <row r="3655" spans="1:12" outlineLevel="1" x14ac:dyDescent="0.2">
      <c r="A3655" s="132"/>
      <c r="B3655" s="133"/>
      <c r="C3655" s="139" t="s">
        <v>2820</v>
      </c>
      <c r="D3655" s="140"/>
      <c r="E3655" s="141"/>
      <c r="F3655" s="136"/>
      <c r="G3655" s="136"/>
      <c r="H3655" s="138"/>
      <c r="I3655" s="138"/>
      <c r="J3655" s="138"/>
      <c r="K3655" s="138"/>
      <c r="L3655" s="138"/>
    </row>
    <row r="3656" spans="1:12" outlineLevel="1" x14ac:dyDescent="0.2">
      <c r="A3656" s="132"/>
      <c r="B3656" s="133"/>
      <c r="C3656" s="139" t="s">
        <v>2825</v>
      </c>
      <c r="D3656" s="140"/>
      <c r="E3656" s="141">
        <v>231</v>
      </c>
      <c r="F3656" s="136"/>
      <c r="G3656" s="136"/>
      <c r="H3656" s="138"/>
      <c r="I3656" s="138"/>
      <c r="J3656" s="138"/>
      <c r="K3656" s="138"/>
      <c r="L3656" s="138"/>
    </row>
    <row r="3657" spans="1:12" ht="22.5" outlineLevel="1" x14ac:dyDescent="0.2">
      <c r="A3657" s="132">
        <v>789</v>
      </c>
      <c r="B3657" s="133" t="s">
        <v>2826</v>
      </c>
      <c r="C3657" s="134" t="s">
        <v>2827</v>
      </c>
      <c r="D3657" s="135" t="s">
        <v>383</v>
      </c>
      <c r="E3657" s="136">
        <v>513</v>
      </c>
      <c r="F3657" s="1202"/>
      <c r="G3657" s="136">
        <f>ROUND(E3657*F3657,2)</f>
        <v>0</v>
      </c>
      <c r="H3657" s="138"/>
      <c r="I3657" s="138"/>
      <c r="J3657" s="138"/>
      <c r="K3657" s="138"/>
      <c r="L3657" s="138"/>
    </row>
    <row r="3658" spans="1:12" outlineLevel="1" x14ac:dyDescent="0.2">
      <c r="A3658" s="132"/>
      <c r="B3658" s="133"/>
      <c r="C3658" s="139" t="s">
        <v>285</v>
      </c>
      <c r="D3658" s="140"/>
      <c r="E3658" s="141"/>
      <c r="F3658" s="136"/>
      <c r="G3658" s="136"/>
      <c r="H3658" s="138"/>
      <c r="I3658" s="138"/>
      <c r="J3658" s="138"/>
      <c r="K3658" s="138"/>
      <c r="L3658" s="138"/>
    </row>
    <row r="3659" spans="1:12" outlineLevel="1" x14ac:dyDescent="0.2">
      <c r="A3659" s="132"/>
      <c r="B3659" s="133"/>
      <c r="C3659" s="139" t="s">
        <v>2818</v>
      </c>
      <c r="D3659" s="140"/>
      <c r="E3659" s="141"/>
      <c r="F3659" s="136"/>
      <c r="G3659" s="136"/>
      <c r="H3659" s="138"/>
      <c r="I3659" s="138"/>
      <c r="J3659" s="138"/>
      <c r="K3659" s="138"/>
      <c r="L3659" s="138"/>
    </row>
    <row r="3660" spans="1:12" outlineLevel="1" x14ac:dyDescent="0.2">
      <c r="A3660" s="132"/>
      <c r="B3660" s="133"/>
      <c r="C3660" s="139" t="s">
        <v>2828</v>
      </c>
      <c r="D3660" s="140"/>
      <c r="E3660" s="141">
        <v>513</v>
      </c>
      <c r="F3660" s="136"/>
      <c r="G3660" s="136"/>
      <c r="H3660" s="138"/>
      <c r="I3660" s="138"/>
      <c r="J3660" s="138"/>
      <c r="K3660" s="138"/>
      <c r="L3660" s="138"/>
    </row>
    <row r="3661" spans="1:12" ht="22.5" outlineLevel="1" x14ac:dyDescent="0.2">
      <c r="A3661" s="132">
        <v>790</v>
      </c>
      <c r="B3661" s="133" t="s">
        <v>2829</v>
      </c>
      <c r="C3661" s="134" t="s">
        <v>2830</v>
      </c>
      <c r="D3661" s="135" t="s">
        <v>261</v>
      </c>
      <c r="E3661" s="136">
        <v>2071.2999999999997</v>
      </c>
      <c r="F3661" s="1202"/>
      <c r="G3661" s="136">
        <f>ROUND(E3661*F3661,2)</f>
        <v>0</v>
      </c>
      <c r="H3661" s="138"/>
      <c r="I3661" s="138"/>
      <c r="J3661" s="138"/>
      <c r="K3661" s="138"/>
      <c r="L3661" s="138"/>
    </row>
    <row r="3662" spans="1:12" outlineLevel="1" x14ac:dyDescent="0.2">
      <c r="A3662" s="132"/>
      <c r="B3662" s="133"/>
      <c r="C3662" s="139" t="s">
        <v>285</v>
      </c>
      <c r="D3662" s="140"/>
      <c r="E3662" s="141"/>
      <c r="F3662" s="136"/>
      <c r="G3662" s="136"/>
      <c r="H3662" s="138"/>
      <c r="I3662" s="138"/>
      <c r="J3662" s="138"/>
      <c r="K3662" s="138"/>
      <c r="L3662" s="138"/>
    </row>
    <row r="3663" spans="1:12" outlineLevel="1" x14ac:dyDescent="0.2">
      <c r="A3663" s="132"/>
      <c r="B3663" s="133"/>
      <c r="C3663" s="139" t="s">
        <v>2831</v>
      </c>
      <c r="D3663" s="140"/>
      <c r="E3663" s="141"/>
      <c r="F3663" s="136"/>
      <c r="G3663" s="136"/>
      <c r="H3663" s="138"/>
      <c r="I3663" s="138"/>
      <c r="J3663" s="138"/>
      <c r="K3663" s="138"/>
      <c r="L3663" s="138"/>
    </row>
    <row r="3664" spans="1:12" outlineLevel="1" x14ac:dyDescent="0.2">
      <c r="A3664" s="132"/>
      <c r="B3664" s="133"/>
      <c r="C3664" s="139" t="s">
        <v>1284</v>
      </c>
      <c r="D3664" s="140"/>
      <c r="E3664" s="141">
        <v>35.6</v>
      </c>
      <c r="F3664" s="136"/>
      <c r="G3664" s="136"/>
      <c r="H3664" s="138"/>
      <c r="I3664" s="138"/>
      <c r="J3664" s="138"/>
      <c r="K3664" s="138"/>
      <c r="L3664" s="138"/>
    </row>
    <row r="3665" spans="1:12" outlineLevel="1" x14ac:dyDescent="0.2">
      <c r="A3665" s="132"/>
      <c r="B3665" s="133"/>
      <c r="C3665" s="139" t="s">
        <v>324</v>
      </c>
      <c r="D3665" s="140"/>
      <c r="E3665" s="141">
        <v>76</v>
      </c>
      <c r="F3665" s="136"/>
      <c r="G3665" s="136"/>
      <c r="H3665" s="138"/>
      <c r="I3665" s="138"/>
      <c r="J3665" s="138"/>
      <c r="K3665" s="138"/>
      <c r="L3665" s="138"/>
    </row>
    <row r="3666" spans="1:12" outlineLevel="1" x14ac:dyDescent="0.2">
      <c r="A3666" s="132"/>
      <c r="B3666" s="133"/>
      <c r="C3666" s="139" t="s">
        <v>1285</v>
      </c>
      <c r="D3666" s="140"/>
      <c r="E3666" s="141">
        <v>84.2</v>
      </c>
      <c r="F3666" s="136"/>
      <c r="G3666" s="136"/>
      <c r="H3666" s="138"/>
      <c r="I3666" s="138"/>
      <c r="J3666" s="138"/>
      <c r="K3666" s="138"/>
      <c r="L3666" s="138"/>
    </row>
    <row r="3667" spans="1:12" outlineLevel="1" x14ac:dyDescent="0.2">
      <c r="A3667" s="132"/>
      <c r="B3667" s="133"/>
      <c r="C3667" s="139" t="s">
        <v>1287</v>
      </c>
      <c r="D3667" s="140"/>
      <c r="E3667" s="141">
        <v>183.7</v>
      </c>
      <c r="F3667" s="136"/>
      <c r="G3667" s="136"/>
      <c r="H3667" s="138"/>
      <c r="I3667" s="138"/>
      <c r="J3667" s="138"/>
      <c r="K3667" s="138"/>
      <c r="L3667" s="138"/>
    </row>
    <row r="3668" spans="1:12" outlineLevel="1" x14ac:dyDescent="0.2">
      <c r="A3668" s="132"/>
      <c r="B3668" s="133"/>
      <c r="C3668" s="139" t="s">
        <v>1291</v>
      </c>
      <c r="D3668" s="140"/>
      <c r="E3668" s="141">
        <v>11.7</v>
      </c>
      <c r="F3668" s="136"/>
      <c r="G3668" s="136"/>
      <c r="H3668" s="138"/>
      <c r="I3668" s="138"/>
      <c r="J3668" s="138"/>
      <c r="K3668" s="138"/>
      <c r="L3668" s="138"/>
    </row>
    <row r="3669" spans="1:12" outlineLevel="1" x14ac:dyDescent="0.2">
      <c r="A3669" s="132"/>
      <c r="B3669" s="133"/>
      <c r="C3669" s="139" t="s">
        <v>1293</v>
      </c>
      <c r="D3669" s="140"/>
      <c r="E3669" s="141">
        <v>1143.5999999999999</v>
      </c>
      <c r="F3669" s="136"/>
      <c r="G3669" s="136"/>
      <c r="H3669" s="138"/>
      <c r="I3669" s="138"/>
      <c r="J3669" s="138"/>
      <c r="K3669" s="138"/>
      <c r="L3669" s="138"/>
    </row>
    <row r="3670" spans="1:12" outlineLevel="1" x14ac:dyDescent="0.2">
      <c r="A3670" s="132"/>
      <c r="B3670" s="133"/>
      <c r="C3670" s="139" t="s">
        <v>1296</v>
      </c>
      <c r="D3670" s="140"/>
      <c r="E3670" s="141">
        <v>192</v>
      </c>
      <c r="F3670" s="136"/>
      <c r="G3670" s="136"/>
      <c r="H3670" s="138"/>
      <c r="I3670" s="138"/>
      <c r="J3670" s="138"/>
      <c r="K3670" s="138"/>
      <c r="L3670" s="138"/>
    </row>
    <row r="3671" spans="1:12" outlineLevel="1" x14ac:dyDescent="0.2">
      <c r="A3671" s="132"/>
      <c r="B3671" s="133"/>
      <c r="C3671" s="139" t="s">
        <v>1299</v>
      </c>
      <c r="D3671" s="140"/>
      <c r="E3671" s="141">
        <v>72.900000000000006</v>
      </c>
      <c r="F3671" s="136"/>
      <c r="G3671" s="136"/>
      <c r="H3671" s="138"/>
      <c r="I3671" s="138"/>
      <c r="J3671" s="138"/>
      <c r="K3671" s="138"/>
      <c r="L3671" s="138"/>
    </row>
    <row r="3672" spans="1:12" outlineLevel="1" x14ac:dyDescent="0.2">
      <c r="A3672" s="132"/>
      <c r="B3672" s="133"/>
      <c r="C3672" s="139" t="s">
        <v>284</v>
      </c>
      <c r="D3672" s="140"/>
      <c r="E3672" s="141"/>
      <c r="F3672" s="136"/>
      <c r="G3672" s="136"/>
      <c r="H3672" s="138"/>
      <c r="I3672" s="138"/>
      <c r="J3672" s="138"/>
      <c r="K3672" s="138"/>
      <c r="L3672" s="138"/>
    </row>
    <row r="3673" spans="1:12" outlineLevel="1" x14ac:dyDescent="0.2">
      <c r="A3673" s="132"/>
      <c r="B3673" s="133"/>
      <c r="C3673" s="139" t="s">
        <v>2820</v>
      </c>
      <c r="D3673" s="140"/>
      <c r="E3673" s="141"/>
      <c r="F3673" s="136"/>
      <c r="G3673" s="136"/>
      <c r="H3673" s="138"/>
      <c r="I3673" s="138"/>
      <c r="J3673" s="138"/>
      <c r="K3673" s="138"/>
      <c r="L3673" s="138"/>
    </row>
    <row r="3674" spans="1:12" outlineLevel="1" x14ac:dyDescent="0.2">
      <c r="A3674" s="132"/>
      <c r="B3674" s="133"/>
      <c r="C3674" s="139" t="s">
        <v>325</v>
      </c>
      <c r="D3674" s="140"/>
      <c r="E3674" s="141">
        <v>99.8</v>
      </c>
      <c r="F3674" s="136"/>
      <c r="G3674" s="136"/>
      <c r="H3674" s="138"/>
      <c r="I3674" s="138"/>
      <c r="J3674" s="138"/>
      <c r="K3674" s="138"/>
      <c r="L3674" s="138"/>
    </row>
    <row r="3675" spans="1:12" outlineLevel="1" x14ac:dyDescent="0.2">
      <c r="A3675" s="132"/>
      <c r="B3675" s="133"/>
      <c r="C3675" s="139" t="s">
        <v>1300</v>
      </c>
      <c r="D3675" s="140"/>
      <c r="E3675" s="141">
        <v>65.599999999999994</v>
      </c>
      <c r="F3675" s="136"/>
      <c r="G3675" s="136"/>
      <c r="H3675" s="138"/>
      <c r="I3675" s="138"/>
      <c r="J3675" s="138"/>
      <c r="K3675" s="138"/>
      <c r="L3675" s="138"/>
    </row>
    <row r="3676" spans="1:12" outlineLevel="1" x14ac:dyDescent="0.2">
      <c r="A3676" s="132"/>
      <c r="B3676" s="133"/>
      <c r="C3676" s="139" t="s">
        <v>1301</v>
      </c>
      <c r="D3676" s="140"/>
      <c r="E3676" s="141">
        <v>106.2</v>
      </c>
      <c r="F3676" s="136"/>
      <c r="G3676" s="136"/>
      <c r="H3676" s="138"/>
      <c r="I3676" s="138"/>
      <c r="J3676" s="138"/>
      <c r="K3676" s="138"/>
      <c r="L3676" s="138"/>
    </row>
    <row r="3677" spans="1:12" ht="22.5" outlineLevel="1" x14ac:dyDescent="0.2">
      <c r="A3677" s="132">
        <v>791</v>
      </c>
      <c r="B3677" s="133" t="s">
        <v>2832</v>
      </c>
      <c r="C3677" s="134" t="s">
        <v>2833</v>
      </c>
      <c r="D3677" s="135" t="s">
        <v>261</v>
      </c>
      <c r="E3677" s="136">
        <v>602.9</v>
      </c>
      <c r="F3677" s="1202"/>
      <c r="G3677" s="136">
        <f>ROUND(E3677*F3677,2)</f>
        <v>0</v>
      </c>
      <c r="H3677" s="138"/>
      <c r="I3677" s="138"/>
      <c r="J3677" s="138"/>
      <c r="K3677" s="138"/>
      <c r="L3677" s="138"/>
    </row>
    <row r="3678" spans="1:12" outlineLevel="1" x14ac:dyDescent="0.2">
      <c r="A3678" s="132"/>
      <c r="B3678" s="133"/>
      <c r="C3678" s="139" t="s">
        <v>285</v>
      </c>
      <c r="D3678" s="140"/>
      <c r="E3678" s="141"/>
      <c r="F3678" s="136"/>
      <c r="G3678" s="136"/>
      <c r="H3678" s="138"/>
      <c r="I3678" s="138"/>
      <c r="J3678" s="138"/>
      <c r="K3678" s="138"/>
      <c r="L3678" s="138"/>
    </row>
    <row r="3679" spans="1:12" outlineLevel="1" x14ac:dyDescent="0.2">
      <c r="A3679" s="132"/>
      <c r="B3679" s="133"/>
      <c r="C3679" s="139" t="s">
        <v>2818</v>
      </c>
      <c r="D3679" s="140"/>
      <c r="E3679" s="141"/>
      <c r="F3679" s="136"/>
      <c r="G3679" s="136"/>
      <c r="H3679" s="138"/>
      <c r="I3679" s="138"/>
      <c r="J3679" s="138"/>
      <c r="K3679" s="138"/>
      <c r="L3679" s="138"/>
    </row>
    <row r="3680" spans="1:12" outlineLevel="1" x14ac:dyDescent="0.2">
      <c r="A3680" s="132"/>
      <c r="B3680" s="133"/>
      <c r="C3680" s="139" t="s">
        <v>1283</v>
      </c>
      <c r="D3680" s="140"/>
      <c r="E3680" s="141">
        <v>45.2</v>
      </c>
      <c r="F3680" s="136"/>
      <c r="G3680" s="136"/>
      <c r="H3680" s="138"/>
      <c r="I3680" s="138"/>
      <c r="J3680" s="138"/>
      <c r="K3680" s="138"/>
      <c r="L3680" s="138"/>
    </row>
    <row r="3681" spans="1:12" outlineLevel="1" x14ac:dyDescent="0.2">
      <c r="A3681" s="132"/>
      <c r="B3681" s="133"/>
      <c r="C3681" s="139" t="s">
        <v>322</v>
      </c>
      <c r="D3681" s="140"/>
      <c r="E3681" s="141">
        <v>278.7</v>
      </c>
      <c r="F3681" s="136"/>
      <c r="G3681" s="136"/>
      <c r="H3681" s="138"/>
      <c r="I3681" s="138"/>
      <c r="J3681" s="138"/>
      <c r="K3681" s="138"/>
      <c r="L3681" s="138"/>
    </row>
    <row r="3682" spans="1:12" outlineLevel="1" x14ac:dyDescent="0.2">
      <c r="A3682" s="132"/>
      <c r="B3682" s="133"/>
      <c r="C3682" s="139" t="s">
        <v>1288</v>
      </c>
      <c r="D3682" s="140"/>
      <c r="E3682" s="141">
        <v>22.9</v>
      </c>
      <c r="F3682" s="136"/>
      <c r="G3682" s="136"/>
      <c r="H3682" s="138"/>
      <c r="I3682" s="138"/>
      <c r="J3682" s="138"/>
      <c r="K3682" s="138"/>
      <c r="L3682" s="138"/>
    </row>
    <row r="3683" spans="1:12" outlineLevel="1" x14ac:dyDescent="0.2">
      <c r="A3683" s="132"/>
      <c r="B3683" s="133"/>
      <c r="C3683" s="139" t="s">
        <v>1292</v>
      </c>
      <c r="D3683" s="140"/>
      <c r="E3683" s="141">
        <v>12</v>
      </c>
      <c r="F3683" s="136"/>
      <c r="G3683" s="136"/>
      <c r="H3683" s="138"/>
      <c r="I3683" s="138"/>
      <c r="J3683" s="138"/>
      <c r="K3683" s="138"/>
      <c r="L3683" s="138"/>
    </row>
    <row r="3684" spans="1:12" outlineLevel="1" x14ac:dyDescent="0.2">
      <c r="A3684" s="132"/>
      <c r="B3684" s="133"/>
      <c r="C3684" s="139" t="s">
        <v>1294</v>
      </c>
      <c r="D3684" s="140"/>
      <c r="E3684" s="141">
        <v>189.1</v>
      </c>
      <c r="F3684" s="136"/>
      <c r="G3684" s="136"/>
      <c r="H3684" s="138"/>
      <c r="I3684" s="138"/>
      <c r="J3684" s="138"/>
      <c r="K3684" s="138"/>
      <c r="L3684" s="138"/>
    </row>
    <row r="3685" spans="1:12" outlineLevel="1" x14ac:dyDescent="0.2">
      <c r="A3685" s="132"/>
      <c r="B3685" s="133"/>
      <c r="C3685" s="139" t="s">
        <v>1298</v>
      </c>
      <c r="D3685" s="140"/>
      <c r="E3685" s="141">
        <v>55</v>
      </c>
      <c r="F3685" s="136"/>
      <c r="G3685" s="136"/>
      <c r="H3685" s="138"/>
      <c r="I3685" s="138"/>
      <c r="J3685" s="138"/>
      <c r="K3685" s="138"/>
      <c r="L3685" s="138"/>
    </row>
    <row r="3686" spans="1:12" outlineLevel="1" x14ac:dyDescent="0.2">
      <c r="A3686" s="132">
        <v>792</v>
      </c>
      <c r="B3686" s="133" t="s">
        <v>2834</v>
      </c>
      <c r="C3686" s="134" t="s">
        <v>2835</v>
      </c>
      <c r="D3686" s="135" t="s">
        <v>383</v>
      </c>
      <c r="E3686" s="136">
        <v>4.38</v>
      </c>
      <c r="F3686" s="1202"/>
      <c r="G3686" s="136">
        <f>ROUND(E3686*F3686,2)</f>
        <v>0</v>
      </c>
      <c r="H3686" s="138"/>
      <c r="I3686" s="138"/>
      <c r="J3686" s="138"/>
      <c r="K3686" s="138"/>
      <c r="L3686" s="138"/>
    </row>
    <row r="3687" spans="1:12" outlineLevel="1" x14ac:dyDescent="0.2">
      <c r="A3687" s="132"/>
      <c r="B3687" s="133"/>
      <c r="C3687" s="139" t="s">
        <v>285</v>
      </c>
      <c r="D3687" s="140"/>
      <c r="E3687" s="141"/>
      <c r="F3687" s="136"/>
      <c r="G3687" s="136"/>
      <c r="H3687" s="138"/>
      <c r="I3687" s="138"/>
      <c r="J3687" s="138"/>
      <c r="K3687" s="138"/>
      <c r="L3687" s="138"/>
    </row>
    <row r="3688" spans="1:12" outlineLevel="1" x14ac:dyDescent="0.2">
      <c r="A3688" s="132"/>
      <c r="B3688" s="133"/>
      <c r="C3688" s="139" t="s">
        <v>2836</v>
      </c>
      <c r="D3688" s="140"/>
      <c r="E3688" s="141"/>
      <c r="F3688" s="136"/>
      <c r="G3688" s="136"/>
      <c r="H3688" s="138"/>
      <c r="I3688" s="138"/>
      <c r="J3688" s="138"/>
      <c r="K3688" s="138"/>
      <c r="L3688" s="138"/>
    </row>
    <row r="3689" spans="1:12" outlineLevel="1" x14ac:dyDescent="0.2">
      <c r="A3689" s="132"/>
      <c r="B3689" s="133"/>
      <c r="C3689" s="139" t="s">
        <v>2837</v>
      </c>
      <c r="D3689" s="140"/>
      <c r="E3689" s="141">
        <v>4.38</v>
      </c>
      <c r="F3689" s="136"/>
      <c r="G3689" s="136"/>
      <c r="H3689" s="138"/>
      <c r="I3689" s="138"/>
      <c r="J3689" s="138"/>
      <c r="K3689" s="138"/>
      <c r="L3689" s="138"/>
    </row>
    <row r="3690" spans="1:12" outlineLevel="1" x14ac:dyDescent="0.2">
      <c r="A3690" s="132">
        <v>793</v>
      </c>
      <c r="B3690" s="133" t="s">
        <v>2838</v>
      </c>
      <c r="C3690" s="134" t="s">
        <v>2839</v>
      </c>
      <c r="D3690" s="135" t="s">
        <v>383</v>
      </c>
      <c r="E3690" s="136">
        <v>4.38</v>
      </c>
      <c r="F3690" s="1202"/>
      <c r="G3690" s="136">
        <f>ROUND(E3690*F3690,2)</f>
        <v>0</v>
      </c>
      <c r="H3690" s="138"/>
      <c r="I3690" s="138"/>
      <c r="J3690" s="138"/>
      <c r="K3690" s="138"/>
      <c r="L3690" s="138"/>
    </row>
    <row r="3691" spans="1:12" outlineLevel="1" x14ac:dyDescent="0.2">
      <c r="A3691" s="132"/>
      <c r="B3691" s="133"/>
      <c r="C3691" s="139" t="s">
        <v>285</v>
      </c>
      <c r="D3691" s="140"/>
      <c r="E3691" s="141"/>
      <c r="F3691" s="136"/>
      <c r="G3691" s="136"/>
      <c r="H3691" s="138"/>
      <c r="I3691" s="138"/>
      <c r="J3691" s="138"/>
      <c r="K3691" s="138"/>
      <c r="L3691" s="138"/>
    </row>
    <row r="3692" spans="1:12" outlineLevel="1" x14ac:dyDescent="0.2">
      <c r="A3692" s="132"/>
      <c r="B3692" s="133"/>
      <c r="C3692" s="139" t="s">
        <v>2836</v>
      </c>
      <c r="D3692" s="140"/>
      <c r="E3692" s="141"/>
      <c r="F3692" s="136"/>
      <c r="G3692" s="136"/>
      <c r="H3692" s="138"/>
      <c r="I3692" s="138"/>
      <c r="J3692" s="138"/>
      <c r="K3692" s="138"/>
      <c r="L3692" s="138"/>
    </row>
    <row r="3693" spans="1:12" outlineLevel="1" x14ac:dyDescent="0.2">
      <c r="A3693" s="132"/>
      <c r="B3693" s="133"/>
      <c r="C3693" s="139" t="s">
        <v>2837</v>
      </c>
      <c r="D3693" s="140"/>
      <c r="E3693" s="141">
        <v>4.38</v>
      </c>
      <c r="F3693" s="136"/>
      <c r="G3693" s="136"/>
      <c r="H3693" s="138"/>
      <c r="I3693" s="138"/>
      <c r="J3693" s="138"/>
      <c r="K3693" s="138"/>
      <c r="L3693" s="138"/>
    </row>
    <row r="3694" spans="1:12" outlineLevel="1" x14ac:dyDescent="0.2">
      <c r="A3694" s="132">
        <v>794</v>
      </c>
      <c r="B3694" s="133" t="s">
        <v>2840</v>
      </c>
      <c r="C3694" s="134" t="s">
        <v>2841</v>
      </c>
      <c r="D3694" s="135" t="s">
        <v>261</v>
      </c>
      <c r="E3694" s="136">
        <v>1891.0685999999998</v>
      </c>
      <c r="F3694" s="1202"/>
      <c r="G3694" s="136">
        <f>ROUND(E3694*F3694,2)</f>
        <v>0</v>
      </c>
      <c r="H3694" s="138"/>
      <c r="I3694" s="138"/>
      <c r="J3694" s="138"/>
      <c r="K3694" s="138"/>
      <c r="L3694" s="138"/>
    </row>
    <row r="3695" spans="1:12" outlineLevel="1" x14ac:dyDescent="0.2">
      <c r="A3695" s="132"/>
      <c r="B3695" s="133"/>
      <c r="C3695" s="139" t="s">
        <v>285</v>
      </c>
      <c r="D3695" s="140"/>
      <c r="E3695" s="141"/>
      <c r="F3695" s="136"/>
      <c r="G3695" s="136"/>
      <c r="H3695" s="138"/>
      <c r="I3695" s="138"/>
      <c r="J3695" s="138"/>
      <c r="K3695" s="138"/>
      <c r="L3695" s="138"/>
    </row>
    <row r="3696" spans="1:12" outlineLevel="1" x14ac:dyDescent="0.2">
      <c r="A3696" s="132"/>
      <c r="B3696" s="133"/>
      <c r="C3696" s="139" t="s">
        <v>2842</v>
      </c>
      <c r="D3696" s="140"/>
      <c r="E3696" s="141">
        <v>1525.43</v>
      </c>
      <c r="F3696" s="136"/>
      <c r="G3696" s="136"/>
      <c r="H3696" s="138"/>
      <c r="I3696" s="138"/>
      <c r="J3696" s="138"/>
      <c r="K3696" s="138"/>
      <c r="L3696" s="138"/>
    </row>
    <row r="3697" spans="1:12" outlineLevel="1" x14ac:dyDescent="0.2">
      <c r="A3697" s="132"/>
      <c r="B3697" s="133"/>
      <c r="C3697" s="139" t="s">
        <v>2816</v>
      </c>
      <c r="D3697" s="140"/>
      <c r="E3697" s="141">
        <v>2.0586000000000002</v>
      </c>
      <c r="F3697" s="136"/>
      <c r="G3697" s="136"/>
      <c r="H3697" s="138"/>
      <c r="I3697" s="138"/>
      <c r="J3697" s="138"/>
      <c r="K3697" s="138"/>
      <c r="L3697" s="138"/>
    </row>
    <row r="3698" spans="1:12" outlineLevel="1" x14ac:dyDescent="0.2">
      <c r="A3698" s="132"/>
      <c r="B3698" s="133"/>
      <c r="C3698" s="139" t="s">
        <v>2843</v>
      </c>
      <c r="D3698" s="140"/>
      <c r="E3698" s="141">
        <v>78.12</v>
      </c>
      <c r="F3698" s="136"/>
      <c r="G3698" s="136"/>
      <c r="H3698" s="138"/>
      <c r="I3698" s="138"/>
      <c r="J3698" s="138"/>
      <c r="K3698" s="138"/>
      <c r="L3698" s="138"/>
    </row>
    <row r="3699" spans="1:12" outlineLevel="1" x14ac:dyDescent="0.2">
      <c r="A3699" s="132"/>
      <c r="B3699" s="133"/>
      <c r="C3699" s="139" t="s">
        <v>284</v>
      </c>
      <c r="D3699" s="140"/>
      <c r="E3699" s="141"/>
      <c r="F3699" s="136"/>
      <c r="G3699" s="136"/>
      <c r="H3699" s="138"/>
      <c r="I3699" s="138"/>
      <c r="J3699" s="138"/>
      <c r="K3699" s="138"/>
      <c r="L3699" s="138"/>
    </row>
    <row r="3700" spans="1:12" outlineLevel="1" x14ac:dyDescent="0.2">
      <c r="A3700" s="132"/>
      <c r="B3700" s="133"/>
      <c r="C3700" s="139" t="s">
        <v>2820</v>
      </c>
      <c r="D3700" s="140"/>
      <c r="E3700" s="141"/>
      <c r="F3700" s="136"/>
      <c r="G3700" s="136"/>
      <c r="H3700" s="138"/>
      <c r="I3700" s="138"/>
      <c r="J3700" s="138"/>
      <c r="K3700" s="138"/>
      <c r="L3700" s="138"/>
    </row>
    <row r="3701" spans="1:12" outlineLevel="1" x14ac:dyDescent="0.2">
      <c r="A3701" s="132"/>
      <c r="B3701" s="133"/>
      <c r="C3701" s="139" t="s">
        <v>325</v>
      </c>
      <c r="D3701" s="140"/>
      <c r="E3701" s="141">
        <v>99.8</v>
      </c>
      <c r="F3701" s="136"/>
      <c r="G3701" s="136"/>
      <c r="H3701" s="138"/>
      <c r="I3701" s="138"/>
      <c r="J3701" s="138"/>
      <c r="K3701" s="138"/>
      <c r="L3701" s="138"/>
    </row>
    <row r="3702" spans="1:12" outlineLevel="1" x14ac:dyDescent="0.2">
      <c r="A3702" s="132"/>
      <c r="B3702" s="133"/>
      <c r="C3702" s="139" t="s">
        <v>1300</v>
      </c>
      <c r="D3702" s="140"/>
      <c r="E3702" s="141">
        <v>65.599999999999994</v>
      </c>
      <c r="F3702" s="136"/>
      <c r="G3702" s="136"/>
      <c r="H3702" s="138"/>
      <c r="I3702" s="138"/>
      <c r="J3702" s="138"/>
      <c r="K3702" s="138"/>
      <c r="L3702" s="138"/>
    </row>
    <row r="3703" spans="1:12" outlineLevel="1" x14ac:dyDescent="0.2">
      <c r="A3703" s="132"/>
      <c r="B3703" s="133"/>
      <c r="C3703" s="139" t="s">
        <v>1301</v>
      </c>
      <c r="D3703" s="140"/>
      <c r="E3703" s="141">
        <v>106.2</v>
      </c>
      <c r="F3703" s="136"/>
      <c r="G3703" s="136"/>
      <c r="H3703" s="138"/>
      <c r="I3703" s="138"/>
      <c r="J3703" s="138"/>
      <c r="K3703" s="138"/>
      <c r="L3703" s="138"/>
    </row>
    <row r="3704" spans="1:12" outlineLevel="1" x14ac:dyDescent="0.2">
      <c r="A3704" s="132"/>
      <c r="B3704" s="133"/>
      <c r="C3704" s="139" t="s">
        <v>2821</v>
      </c>
      <c r="D3704" s="140"/>
      <c r="E3704" s="141">
        <v>13.86</v>
      </c>
      <c r="F3704" s="136"/>
      <c r="G3704" s="136"/>
      <c r="H3704" s="138"/>
      <c r="I3704" s="138"/>
      <c r="J3704" s="138"/>
      <c r="K3704" s="138"/>
      <c r="L3704" s="138"/>
    </row>
    <row r="3705" spans="1:12" outlineLevel="1" x14ac:dyDescent="0.2">
      <c r="A3705" s="132">
        <v>795</v>
      </c>
      <c r="B3705" s="133" t="s">
        <v>2844</v>
      </c>
      <c r="C3705" s="134" t="s">
        <v>2845</v>
      </c>
      <c r="D3705" s="135" t="s">
        <v>261</v>
      </c>
      <c r="E3705" s="136">
        <v>317.14100000000002</v>
      </c>
      <c r="F3705" s="1202"/>
      <c r="G3705" s="136">
        <f>ROUND(E3705*F3705,2)</f>
        <v>0</v>
      </c>
      <c r="H3705" s="138"/>
      <c r="I3705" s="138"/>
      <c r="J3705" s="138"/>
      <c r="K3705" s="138"/>
      <c r="L3705" s="138"/>
    </row>
    <row r="3706" spans="1:12" outlineLevel="1" x14ac:dyDescent="0.2">
      <c r="A3706" s="132"/>
      <c r="B3706" s="133"/>
      <c r="C3706" s="139" t="s">
        <v>285</v>
      </c>
      <c r="D3706" s="140"/>
      <c r="E3706" s="141"/>
      <c r="F3706" s="136"/>
      <c r="G3706" s="136"/>
      <c r="H3706" s="138"/>
      <c r="I3706" s="138"/>
      <c r="J3706" s="138"/>
      <c r="K3706" s="138"/>
      <c r="L3706" s="138"/>
    </row>
    <row r="3707" spans="1:12" outlineLevel="1" x14ac:dyDescent="0.2">
      <c r="A3707" s="132"/>
      <c r="B3707" s="133"/>
      <c r="C3707" s="139" t="s">
        <v>2836</v>
      </c>
      <c r="D3707" s="140"/>
      <c r="E3707" s="141"/>
      <c r="F3707" s="136"/>
      <c r="G3707" s="136"/>
      <c r="H3707" s="138"/>
      <c r="I3707" s="138"/>
      <c r="J3707" s="138"/>
      <c r="K3707" s="138"/>
      <c r="L3707" s="138"/>
    </row>
    <row r="3708" spans="1:12" outlineLevel="1" x14ac:dyDescent="0.2">
      <c r="A3708" s="132"/>
      <c r="B3708" s="133"/>
      <c r="C3708" s="147" t="s">
        <v>272</v>
      </c>
      <c r="D3708" s="148"/>
      <c r="E3708" s="149"/>
      <c r="F3708" s="136"/>
      <c r="G3708" s="136"/>
      <c r="H3708" s="138"/>
      <c r="I3708" s="138"/>
      <c r="J3708" s="138"/>
      <c r="K3708" s="138"/>
      <c r="L3708" s="138"/>
    </row>
    <row r="3709" spans="1:12" outlineLevel="1" x14ac:dyDescent="0.2">
      <c r="A3709" s="132"/>
      <c r="B3709" s="133"/>
      <c r="C3709" s="150" t="s">
        <v>2846</v>
      </c>
      <c r="D3709" s="148"/>
      <c r="E3709" s="149">
        <v>183.66</v>
      </c>
      <c r="F3709" s="136"/>
      <c r="G3709" s="136"/>
      <c r="H3709" s="138"/>
      <c r="I3709" s="138"/>
      <c r="J3709" s="138"/>
      <c r="K3709" s="138"/>
      <c r="L3709" s="138"/>
    </row>
    <row r="3710" spans="1:12" outlineLevel="1" x14ac:dyDescent="0.2">
      <c r="A3710" s="132"/>
      <c r="B3710" s="133"/>
      <c r="C3710" s="150" t="s">
        <v>2847</v>
      </c>
      <c r="D3710" s="148"/>
      <c r="E3710" s="149">
        <v>90.61</v>
      </c>
      <c r="F3710" s="136"/>
      <c r="G3710" s="136"/>
      <c r="H3710" s="138"/>
      <c r="I3710" s="138"/>
      <c r="J3710" s="138"/>
      <c r="K3710" s="138"/>
      <c r="L3710" s="138"/>
    </row>
    <row r="3711" spans="1:12" outlineLevel="1" x14ac:dyDescent="0.2">
      <c r="A3711" s="132"/>
      <c r="B3711" s="133"/>
      <c r="C3711" s="150" t="s">
        <v>2848</v>
      </c>
      <c r="D3711" s="148"/>
      <c r="E3711" s="149">
        <v>14.04</v>
      </c>
      <c r="F3711" s="136"/>
      <c r="G3711" s="136"/>
      <c r="H3711" s="138"/>
      <c r="I3711" s="138"/>
      <c r="J3711" s="138"/>
      <c r="K3711" s="138"/>
      <c r="L3711" s="138"/>
    </row>
    <row r="3712" spans="1:12" outlineLevel="1" x14ac:dyDescent="0.2">
      <c r="A3712" s="132"/>
      <c r="B3712" s="133"/>
      <c r="C3712" s="147" t="s">
        <v>276</v>
      </c>
      <c r="D3712" s="148"/>
      <c r="E3712" s="149"/>
      <c r="F3712" s="136"/>
      <c r="G3712" s="136"/>
      <c r="H3712" s="138"/>
      <c r="I3712" s="138"/>
      <c r="J3712" s="138"/>
      <c r="K3712" s="138"/>
      <c r="L3712" s="138"/>
    </row>
    <row r="3713" spans="1:12" outlineLevel="1" x14ac:dyDescent="0.2">
      <c r="A3713" s="132"/>
      <c r="B3713" s="133"/>
      <c r="C3713" s="139" t="s">
        <v>2849</v>
      </c>
      <c r="D3713" s="140"/>
      <c r="E3713" s="141">
        <v>317.14100000000002</v>
      </c>
      <c r="F3713" s="136"/>
      <c r="G3713" s="136"/>
      <c r="H3713" s="138"/>
      <c r="I3713" s="138"/>
      <c r="J3713" s="138"/>
      <c r="K3713" s="138"/>
      <c r="L3713" s="138"/>
    </row>
    <row r="3714" spans="1:12" outlineLevel="1" x14ac:dyDescent="0.2">
      <c r="A3714" s="132">
        <v>796</v>
      </c>
      <c r="B3714" s="133" t="s">
        <v>2850</v>
      </c>
      <c r="C3714" s="134" t="s">
        <v>2851</v>
      </c>
      <c r="D3714" s="135" t="s">
        <v>261</v>
      </c>
      <c r="E3714" s="136">
        <v>1766.1694600000001</v>
      </c>
      <c r="F3714" s="1202"/>
      <c r="G3714" s="136">
        <f>ROUND(E3714*F3714,2)</f>
        <v>0</v>
      </c>
      <c r="H3714" s="138"/>
      <c r="I3714" s="138"/>
      <c r="J3714" s="138"/>
      <c r="K3714" s="138"/>
      <c r="L3714" s="138"/>
    </row>
    <row r="3715" spans="1:12" outlineLevel="1" x14ac:dyDescent="0.2">
      <c r="A3715" s="132"/>
      <c r="B3715" s="133"/>
      <c r="C3715" s="139" t="s">
        <v>285</v>
      </c>
      <c r="D3715" s="140"/>
      <c r="E3715" s="141"/>
      <c r="F3715" s="136"/>
      <c r="G3715" s="136"/>
      <c r="H3715" s="138"/>
      <c r="I3715" s="138"/>
      <c r="J3715" s="138"/>
      <c r="K3715" s="138"/>
      <c r="L3715" s="138"/>
    </row>
    <row r="3716" spans="1:12" outlineLevel="1" x14ac:dyDescent="0.2">
      <c r="A3716" s="132"/>
      <c r="B3716" s="133"/>
      <c r="C3716" s="147" t="s">
        <v>272</v>
      </c>
      <c r="D3716" s="148"/>
      <c r="E3716" s="149"/>
      <c r="F3716" s="136"/>
      <c r="G3716" s="136"/>
      <c r="H3716" s="138"/>
      <c r="I3716" s="138"/>
      <c r="J3716" s="138"/>
      <c r="K3716" s="138"/>
      <c r="L3716" s="138"/>
    </row>
    <row r="3717" spans="1:12" outlineLevel="1" x14ac:dyDescent="0.2">
      <c r="A3717" s="132"/>
      <c r="B3717" s="133"/>
      <c r="C3717" s="150" t="s">
        <v>2852</v>
      </c>
      <c r="D3717" s="148"/>
      <c r="E3717" s="149"/>
      <c r="F3717" s="136"/>
      <c r="G3717" s="136"/>
      <c r="H3717" s="138"/>
      <c r="I3717" s="138"/>
      <c r="J3717" s="138"/>
      <c r="K3717" s="138"/>
      <c r="L3717" s="138"/>
    </row>
    <row r="3718" spans="1:12" outlineLevel="1" x14ac:dyDescent="0.2">
      <c r="A3718" s="132"/>
      <c r="B3718" s="133"/>
      <c r="C3718" s="150" t="s">
        <v>1272</v>
      </c>
      <c r="D3718" s="148"/>
      <c r="E3718" s="149">
        <v>35.6</v>
      </c>
      <c r="F3718" s="136"/>
      <c r="G3718" s="136"/>
      <c r="H3718" s="138"/>
      <c r="I3718" s="138"/>
      <c r="J3718" s="138"/>
      <c r="K3718" s="138"/>
      <c r="L3718" s="138"/>
    </row>
    <row r="3719" spans="1:12" outlineLevel="1" x14ac:dyDescent="0.2">
      <c r="A3719" s="132"/>
      <c r="B3719" s="133"/>
      <c r="C3719" s="150" t="s">
        <v>289</v>
      </c>
      <c r="D3719" s="148"/>
      <c r="E3719" s="149">
        <v>76</v>
      </c>
      <c r="F3719" s="136"/>
      <c r="G3719" s="136"/>
      <c r="H3719" s="138"/>
      <c r="I3719" s="138"/>
      <c r="J3719" s="138"/>
      <c r="K3719" s="138"/>
      <c r="L3719" s="138"/>
    </row>
    <row r="3720" spans="1:12" outlineLevel="1" x14ac:dyDescent="0.2">
      <c r="A3720" s="132"/>
      <c r="B3720" s="133"/>
      <c r="C3720" s="150" t="s">
        <v>1975</v>
      </c>
      <c r="D3720" s="148"/>
      <c r="E3720" s="149">
        <v>84.2</v>
      </c>
      <c r="F3720" s="136"/>
      <c r="G3720" s="136"/>
      <c r="H3720" s="138"/>
      <c r="I3720" s="138"/>
      <c r="J3720" s="138"/>
      <c r="K3720" s="138"/>
      <c r="L3720" s="138"/>
    </row>
    <row r="3721" spans="1:12" outlineLevel="1" x14ac:dyDescent="0.2">
      <c r="A3721" s="132"/>
      <c r="B3721" s="133"/>
      <c r="C3721" s="150" t="s">
        <v>1977</v>
      </c>
      <c r="D3721" s="148"/>
      <c r="E3721" s="149">
        <v>183.7</v>
      </c>
      <c r="F3721" s="136"/>
      <c r="G3721" s="136"/>
      <c r="H3721" s="138"/>
      <c r="I3721" s="138"/>
      <c r="J3721" s="138"/>
      <c r="K3721" s="138"/>
      <c r="L3721" s="138"/>
    </row>
    <row r="3722" spans="1:12" outlineLevel="1" x14ac:dyDescent="0.2">
      <c r="A3722" s="132"/>
      <c r="B3722" s="133"/>
      <c r="C3722" s="150" t="s">
        <v>1981</v>
      </c>
      <c r="D3722" s="148"/>
      <c r="E3722" s="149">
        <v>11.7</v>
      </c>
      <c r="F3722" s="136"/>
      <c r="G3722" s="136"/>
      <c r="H3722" s="138"/>
      <c r="I3722" s="138"/>
      <c r="J3722" s="138"/>
      <c r="K3722" s="138"/>
      <c r="L3722" s="138"/>
    </row>
    <row r="3723" spans="1:12" outlineLevel="1" x14ac:dyDescent="0.2">
      <c r="A3723" s="132"/>
      <c r="B3723" s="133"/>
      <c r="C3723" s="150" t="s">
        <v>1986</v>
      </c>
      <c r="D3723" s="148"/>
      <c r="E3723" s="149">
        <v>1143.5999999999999</v>
      </c>
      <c r="F3723" s="136"/>
      <c r="G3723" s="136"/>
      <c r="H3723" s="138"/>
      <c r="I3723" s="138"/>
      <c r="J3723" s="138"/>
      <c r="K3723" s="138"/>
      <c r="L3723" s="138"/>
    </row>
    <row r="3724" spans="1:12" outlineLevel="1" x14ac:dyDescent="0.2">
      <c r="A3724" s="132"/>
      <c r="B3724" s="133"/>
      <c r="C3724" s="150" t="s">
        <v>1989</v>
      </c>
      <c r="D3724" s="148"/>
      <c r="E3724" s="149">
        <v>192</v>
      </c>
      <c r="F3724" s="136"/>
      <c r="G3724" s="136"/>
      <c r="H3724" s="138"/>
      <c r="I3724" s="138"/>
      <c r="J3724" s="138"/>
      <c r="K3724" s="138"/>
      <c r="L3724" s="138"/>
    </row>
    <row r="3725" spans="1:12" outlineLevel="1" x14ac:dyDescent="0.2">
      <c r="A3725" s="132"/>
      <c r="B3725" s="133"/>
      <c r="C3725" s="150" t="s">
        <v>1992</v>
      </c>
      <c r="D3725" s="148"/>
      <c r="E3725" s="149">
        <v>72.900000000000006</v>
      </c>
      <c r="F3725" s="136"/>
      <c r="G3725" s="136"/>
      <c r="H3725" s="138"/>
      <c r="I3725" s="138"/>
      <c r="J3725" s="138"/>
      <c r="K3725" s="138"/>
      <c r="L3725" s="138"/>
    </row>
    <row r="3726" spans="1:12" outlineLevel="1" x14ac:dyDescent="0.2">
      <c r="A3726" s="132"/>
      <c r="B3726" s="133"/>
      <c r="C3726" s="150" t="s">
        <v>2853</v>
      </c>
      <c r="D3726" s="148"/>
      <c r="E3726" s="149">
        <v>-274.27</v>
      </c>
      <c r="F3726" s="136"/>
      <c r="G3726" s="136"/>
      <c r="H3726" s="138"/>
      <c r="I3726" s="138"/>
      <c r="J3726" s="138"/>
      <c r="K3726" s="138"/>
      <c r="L3726" s="138"/>
    </row>
    <row r="3727" spans="1:12" outlineLevel="1" x14ac:dyDescent="0.2">
      <c r="A3727" s="132"/>
      <c r="B3727" s="133"/>
      <c r="C3727" s="150" t="s">
        <v>2854</v>
      </c>
      <c r="D3727" s="148"/>
      <c r="E3727" s="149">
        <v>2.0586000000000002</v>
      </c>
      <c r="F3727" s="136"/>
      <c r="G3727" s="136"/>
      <c r="H3727" s="138"/>
      <c r="I3727" s="138"/>
      <c r="J3727" s="138"/>
      <c r="K3727" s="138"/>
      <c r="L3727" s="138"/>
    </row>
    <row r="3728" spans="1:12" outlineLevel="1" x14ac:dyDescent="0.2">
      <c r="A3728" s="132"/>
      <c r="B3728" s="133"/>
      <c r="C3728" s="150" t="s">
        <v>2855</v>
      </c>
      <c r="D3728" s="148"/>
      <c r="E3728" s="149">
        <v>78.12</v>
      </c>
      <c r="F3728" s="136"/>
      <c r="G3728" s="136"/>
      <c r="H3728" s="138"/>
      <c r="I3728" s="138"/>
      <c r="J3728" s="138"/>
      <c r="K3728" s="138"/>
      <c r="L3728" s="138"/>
    </row>
    <row r="3729" spans="1:12" outlineLevel="1" x14ac:dyDescent="0.2">
      <c r="A3729" s="132"/>
      <c r="B3729" s="133"/>
      <c r="C3729" s="147" t="s">
        <v>276</v>
      </c>
      <c r="D3729" s="148"/>
      <c r="E3729" s="149"/>
      <c r="F3729" s="136"/>
      <c r="G3729" s="136"/>
      <c r="H3729" s="138"/>
      <c r="I3729" s="138"/>
      <c r="J3729" s="138"/>
      <c r="K3729" s="138"/>
      <c r="L3729" s="138"/>
    </row>
    <row r="3730" spans="1:12" outlineLevel="1" x14ac:dyDescent="0.2">
      <c r="A3730" s="132"/>
      <c r="B3730" s="133"/>
      <c r="C3730" s="139" t="s">
        <v>2856</v>
      </c>
      <c r="D3730" s="140"/>
      <c r="E3730" s="141">
        <v>1766.1694600000001</v>
      </c>
      <c r="F3730" s="136"/>
      <c r="G3730" s="136"/>
      <c r="H3730" s="138"/>
      <c r="I3730" s="138"/>
      <c r="J3730" s="138"/>
      <c r="K3730" s="138"/>
      <c r="L3730" s="138"/>
    </row>
    <row r="3731" spans="1:12" ht="22.5" outlineLevel="1" x14ac:dyDescent="0.2">
      <c r="A3731" s="132">
        <v>797</v>
      </c>
      <c r="B3731" s="133" t="s">
        <v>2850</v>
      </c>
      <c r="C3731" s="134" t="s">
        <v>2857</v>
      </c>
      <c r="D3731" s="135" t="s">
        <v>261</v>
      </c>
      <c r="E3731" s="136">
        <v>314.00600000000003</v>
      </c>
      <c r="F3731" s="1202"/>
      <c r="G3731" s="136">
        <f>ROUND(E3731*F3731,2)</f>
        <v>0</v>
      </c>
      <c r="H3731" s="138"/>
      <c r="I3731" s="138"/>
      <c r="J3731" s="138"/>
      <c r="K3731" s="138"/>
      <c r="L3731" s="138"/>
    </row>
    <row r="3732" spans="1:12" outlineLevel="1" x14ac:dyDescent="0.2">
      <c r="A3732" s="132"/>
      <c r="B3732" s="133"/>
      <c r="C3732" s="139" t="s">
        <v>285</v>
      </c>
      <c r="D3732" s="140"/>
      <c r="E3732" s="141"/>
      <c r="F3732" s="136"/>
      <c r="G3732" s="136"/>
      <c r="H3732" s="138"/>
      <c r="I3732" s="138"/>
      <c r="J3732" s="138"/>
      <c r="K3732" s="138"/>
      <c r="L3732" s="138"/>
    </row>
    <row r="3733" spans="1:12" outlineLevel="1" x14ac:dyDescent="0.2">
      <c r="A3733" s="132"/>
      <c r="B3733" s="133"/>
      <c r="C3733" s="139" t="s">
        <v>2820</v>
      </c>
      <c r="D3733" s="140"/>
      <c r="E3733" s="141"/>
      <c r="F3733" s="136"/>
      <c r="G3733" s="136"/>
      <c r="H3733" s="138"/>
      <c r="I3733" s="138"/>
      <c r="J3733" s="138"/>
      <c r="K3733" s="138"/>
      <c r="L3733" s="138"/>
    </row>
    <row r="3734" spans="1:12" outlineLevel="1" x14ac:dyDescent="0.2">
      <c r="A3734" s="132"/>
      <c r="B3734" s="133"/>
      <c r="C3734" s="147" t="s">
        <v>272</v>
      </c>
      <c r="D3734" s="148"/>
      <c r="E3734" s="149"/>
      <c r="F3734" s="136"/>
      <c r="G3734" s="136"/>
      <c r="H3734" s="138"/>
      <c r="I3734" s="138"/>
      <c r="J3734" s="138"/>
      <c r="K3734" s="138"/>
      <c r="L3734" s="138"/>
    </row>
    <row r="3735" spans="1:12" outlineLevel="1" x14ac:dyDescent="0.2">
      <c r="A3735" s="132"/>
      <c r="B3735" s="133"/>
      <c r="C3735" s="150" t="s">
        <v>290</v>
      </c>
      <c r="D3735" s="148"/>
      <c r="E3735" s="149">
        <v>99.8</v>
      </c>
      <c r="F3735" s="136"/>
      <c r="G3735" s="136"/>
      <c r="H3735" s="138"/>
      <c r="I3735" s="138"/>
      <c r="J3735" s="138"/>
      <c r="K3735" s="138"/>
      <c r="L3735" s="138"/>
    </row>
    <row r="3736" spans="1:12" outlineLevel="1" x14ac:dyDescent="0.2">
      <c r="A3736" s="132"/>
      <c r="B3736" s="133"/>
      <c r="C3736" s="150" t="s">
        <v>1993</v>
      </c>
      <c r="D3736" s="148"/>
      <c r="E3736" s="149">
        <v>65.599999999999994</v>
      </c>
      <c r="F3736" s="136"/>
      <c r="G3736" s="136"/>
      <c r="H3736" s="138"/>
      <c r="I3736" s="138"/>
      <c r="J3736" s="138"/>
      <c r="K3736" s="138"/>
      <c r="L3736" s="138"/>
    </row>
    <row r="3737" spans="1:12" outlineLevel="1" x14ac:dyDescent="0.2">
      <c r="A3737" s="132"/>
      <c r="B3737" s="133"/>
      <c r="C3737" s="150" t="s">
        <v>1994</v>
      </c>
      <c r="D3737" s="148"/>
      <c r="E3737" s="149">
        <v>106.2</v>
      </c>
      <c r="F3737" s="136"/>
      <c r="G3737" s="136"/>
      <c r="H3737" s="138"/>
      <c r="I3737" s="138"/>
      <c r="J3737" s="138"/>
      <c r="K3737" s="138"/>
      <c r="L3737" s="138"/>
    </row>
    <row r="3738" spans="1:12" outlineLevel="1" x14ac:dyDescent="0.2">
      <c r="A3738" s="132"/>
      <c r="B3738" s="133"/>
      <c r="C3738" s="150" t="s">
        <v>2858</v>
      </c>
      <c r="D3738" s="148"/>
      <c r="E3738" s="149">
        <v>13.86</v>
      </c>
      <c r="F3738" s="136"/>
      <c r="G3738" s="136"/>
      <c r="H3738" s="138"/>
      <c r="I3738" s="138"/>
      <c r="J3738" s="138"/>
      <c r="K3738" s="138"/>
      <c r="L3738" s="138"/>
    </row>
    <row r="3739" spans="1:12" outlineLevel="1" x14ac:dyDescent="0.2">
      <c r="A3739" s="132"/>
      <c r="B3739" s="133"/>
      <c r="C3739" s="147" t="s">
        <v>276</v>
      </c>
      <c r="D3739" s="148"/>
      <c r="E3739" s="149"/>
      <c r="F3739" s="136"/>
      <c r="G3739" s="136"/>
      <c r="H3739" s="138"/>
      <c r="I3739" s="138"/>
      <c r="J3739" s="138"/>
      <c r="K3739" s="138"/>
      <c r="L3739" s="138"/>
    </row>
    <row r="3740" spans="1:12" outlineLevel="1" x14ac:dyDescent="0.2">
      <c r="A3740" s="132"/>
      <c r="B3740" s="133"/>
      <c r="C3740" s="139" t="s">
        <v>2859</v>
      </c>
      <c r="D3740" s="140"/>
      <c r="E3740" s="141">
        <v>314.00599999999997</v>
      </c>
      <c r="F3740" s="136"/>
      <c r="G3740" s="136"/>
      <c r="H3740" s="138"/>
      <c r="I3740" s="138"/>
      <c r="J3740" s="138"/>
      <c r="K3740" s="138"/>
      <c r="L3740" s="138"/>
    </row>
    <row r="3741" spans="1:12" ht="22.5" outlineLevel="1" x14ac:dyDescent="0.2">
      <c r="A3741" s="132">
        <v>798</v>
      </c>
      <c r="B3741" s="133" t="s">
        <v>2860</v>
      </c>
      <c r="C3741" s="134" t="s">
        <v>2861</v>
      </c>
      <c r="D3741" s="135" t="s">
        <v>261</v>
      </c>
      <c r="E3741" s="136">
        <v>697.048</v>
      </c>
      <c r="F3741" s="1202"/>
      <c r="G3741" s="136">
        <f>ROUND(E3741*F3741,2)</f>
        <v>0</v>
      </c>
      <c r="H3741" s="138"/>
      <c r="I3741" s="138"/>
      <c r="J3741" s="138"/>
      <c r="K3741" s="138"/>
      <c r="L3741" s="138"/>
    </row>
    <row r="3742" spans="1:12" outlineLevel="1" x14ac:dyDescent="0.2">
      <c r="A3742" s="132"/>
      <c r="B3742" s="133"/>
      <c r="C3742" s="139" t="s">
        <v>2862</v>
      </c>
      <c r="D3742" s="140"/>
      <c r="E3742" s="141"/>
      <c r="F3742" s="136"/>
      <c r="G3742" s="136"/>
      <c r="H3742" s="138"/>
      <c r="I3742" s="138"/>
      <c r="J3742" s="138"/>
      <c r="K3742" s="138"/>
      <c r="L3742" s="138"/>
    </row>
    <row r="3743" spans="1:12" outlineLevel="1" x14ac:dyDescent="0.2">
      <c r="A3743" s="132"/>
      <c r="B3743" s="133"/>
      <c r="C3743" s="147" t="s">
        <v>272</v>
      </c>
      <c r="D3743" s="148"/>
      <c r="E3743" s="149"/>
      <c r="F3743" s="136"/>
      <c r="G3743" s="136"/>
      <c r="H3743" s="138"/>
      <c r="I3743" s="138"/>
      <c r="J3743" s="138"/>
      <c r="K3743" s="138"/>
      <c r="L3743" s="138"/>
    </row>
    <row r="3744" spans="1:12" outlineLevel="1" x14ac:dyDescent="0.2">
      <c r="A3744" s="132"/>
      <c r="B3744" s="133"/>
      <c r="C3744" s="150" t="s">
        <v>1271</v>
      </c>
      <c r="D3744" s="148"/>
      <c r="E3744" s="149">
        <v>45.2</v>
      </c>
      <c r="F3744" s="136"/>
      <c r="G3744" s="136"/>
      <c r="H3744" s="138"/>
      <c r="I3744" s="138"/>
      <c r="J3744" s="138"/>
      <c r="K3744" s="138"/>
      <c r="L3744" s="138"/>
    </row>
    <row r="3745" spans="1:12" outlineLevel="1" x14ac:dyDescent="0.2">
      <c r="A3745" s="132"/>
      <c r="B3745" s="133"/>
      <c r="C3745" s="150" t="s">
        <v>287</v>
      </c>
      <c r="D3745" s="148"/>
      <c r="E3745" s="149">
        <v>278.7</v>
      </c>
      <c r="F3745" s="136"/>
      <c r="G3745" s="136"/>
      <c r="H3745" s="138"/>
      <c r="I3745" s="138"/>
      <c r="J3745" s="138"/>
      <c r="K3745" s="138"/>
      <c r="L3745" s="138"/>
    </row>
    <row r="3746" spans="1:12" outlineLevel="1" x14ac:dyDescent="0.2">
      <c r="A3746" s="132"/>
      <c r="B3746" s="133"/>
      <c r="C3746" s="150" t="s">
        <v>1978</v>
      </c>
      <c r="D3746" s="148"/>
      <c r="E3746" s="149">
        <v>22.9</v>
      </c>
      <c r="F3746" s="136"/>
      <c r="G3746" s="136"/>
      <c r="H3746" s="138"/>
      <c r="I3746" s="138"/>
      <c r="J3746" s="138"/>
      <c r="K3746" s="138"/>
      <c r="L3746" s="138"/>
    </row>
    <row r="3747" spans="1:12" outlineLevel="1" x14ac:dyDescent="0.2">
      <c r="A3747" s="132"/>
      <c r="B3747" s="133"/>
      <c r="C3747" s="150" t="s">
        <v>1982</v>
      </c>
      <c r="D3747" s="148"/>
      <c r="E3747" s="149">
        <v>12</v>
      </c>
      <c r="F3747" s="136"/>
      <c r="G3747" s="136"/>
      <c r="H3747" s="138"/>
      <c r="I3747" s="138"/>
      <c r="J3747" s="138"/>
      <c r="K3747" s="138"/>
      <c r="L3747" s="138"/>
    </row>
    <row r="3748" spans="1:12" outlineLevel="1" x14ac:dyDescent="0.2">
      <c r="A3748" s="132"/>
      <c r="B3748" s="133"/>
      <c r="C3748" s="150" t="s">
        <v>1987</v>
      </c>
      <c r="D3748" s="148"/>
      <c r="E3748" s="149">
        <v>189.1</v>
      </c>
      <c r="F3748" s="136"/>
      <c r="G3748" s="136"/>
      <c r="H3748" s="138"/>
      <c r="I3748" s="138"/>
      <c r="J3748" s="138"/>
      <c r="K3748" s="138"/>
      <c r="L3748" s="138"/>
    </row>
    <row r="3749" spans="1:12" outlineLevel="1" x14ac:dyDescent="0.2">
      <c r="A3749" s="132"/>
      <c r="B3749" s="133"/>
      <c r="C3749" s="150" t="s">
        <v>1991</v>
      </c>
      <c r="D3749" s="148"/>
      <c r="E3749" s="149">
        <v>55</v>
      </c>
      <c r="F3749" s="136"/>
      <c r="G3749" s="136"/>
      <c r="H3749" s="138"/>
      <c r="I3749" s="138"/>
      <c r="J3749" s="138"/>
      <c r="K3749" s="138"/>
      <c r="L3749" s="138"/>
    </row>
    <row r="3750" spans="1:12" outlineLevel="1" x14ac:dyDescent="0.2">
      <c r="A3750" s="132"/>
      <c r="B3750" s="133"/>
      <c r="C3750" s="150" t="s">
        <v>2863</v>
      </c>
      <c r="D3750" s="148"/>
      <c r="E3750" s="149">
        <v>30.78</v>
      </c>
      <c r="F3750" s="136"/>
      <c r="G3750" s="136"/>
      <c r="H3750" s="138"/>
      <c r="I3750" s="138"/>
      <c r="J3750" s="138"/>
      <c r="K3750" s="138"/>
      <c r="L3750" s="138"/>
    </row>
    <row r="3751" spans="1:12" outlineLevel="1" x14ac:dyDescent="0.2">
      <c r="A3751" s="132"/>
      <c r="B3751" s="133"/>
      <c r="C3751" s="147" t="s">
        <v>276</v>
      </c>
      <c r="D3751" s="148"/>
      <c r="E3751" s="149"/>
      <c r="F3751" s="136"/>
      <c r="G3751" s="136"/>
      <c r="H3751" s="138"/>
      <c r="I3751" s="138"/>
      <c r="J3751" s="138"/>
      <c r="K3751" s="138"/>
      <c r="L3751" s="138"/>
    </row>
    <row r="3752" spans="1:12" outlineLevel="1" x14ac:dyDescent="0.2">
      <c r="A3752" s="132"/>
      <c r="B3752" s="133"/>
      <c r="C3752" s="139" t="s">
        <v>2864</v>
      </c>
      <c r="D3752" s="140"/>
      <c r="E3752" s="141">
        <v>697.048</v>
      </c>
      <c r="F3752" s="136"/>
      <c r="G3752" s="136"/>
      <c r="H3752" s="138"/>
      <c r="I3752" s="138"/>
      <c r="J3752" s="138"/>
      <c r="K3752" s="138"/>
      <c r="L3752" s="138"/>
    </row>
    <row r="3753" spans="1:12" outlineLevel="1" x14ac:dyDescent="0.2">
      <c r="A3753" s="132">
        <v>799</v>
      </c>
      <c r="B3753" s="133" t="s">
        <v>2865</v>
      </c>
      <c r="C3753" s="134" t="s">
        <v>2866</v>
      </c>
      <c r="D3753" s="135" t="s">
        <v>1878</v>
      </c>
      <c r="E3753" s="136">
        <f>SUM(G3622:G3741)/100</f>
        <v>0</v>
      </c>
      <c r="F3753" s="1202">
        <v>0.83</v>
      </c>
      <c r="G3753" s="136">
        <f>ROUND(E3753*F3753,2)</f>
        <v>0</v>
      </c>
      <c r="H3753" s="138"/>
      <c r="I3753" s="138"/>
      <c r="J3753" s="138"/>
      <c r="K3753" s="138"/>
      <c r="L3753" s="138"/>
    </row>
    <row r="3754" spans="1:12" x14ac:dyDescent="0.2">
      <c r="A3754" s="142" t="s">
        <v>89</v>
      </c>
      <c r="B3754" s="143" t="s">
        <v>2867</v>
      </c>
      <c r="C3754" s="144" t="s">
        <v>2868</v>
      </c>
      <c r="D3754" s="145"/>
      <c r="E3754" s="146"/>
      <c r="F3754" s="146"/>
      <c r="G3754" s="146">
        <f>SUM(G3755:G3800)</f>
        <v>0</v>
      </c>
      <c r="H3754" s="138"/>
    </row>
    <row r="3755" spans="1:12" outlineLevel="1" x14ac:dyDescent="0.2">
      <c r="A3755" s="132">
        <v>800</v>
      </c>
      <c r="B3755" s="133" t="s">
        <v>2869</v>
      </c>
      <c r="C3755" s="134" t="s">
        <v>2870</v>
      </c>
      <c r="D3755" s="135" t="s">
        <v>261</v>
      </c>
      <c r="E3755" s="136">
        <v>1011.1212</v>
      </c>
      <c r="F3755" s="1202"/>
      <c r="G3755" s="136">
        <f>ROUND(E3755*F3755,2)</f>
        <v>0</v>
      </c>
      <c r="H3755" s="138"/>
      <c r="I3755" s="138"/>
      <c r="J3755" s="138"/>
      <c r="K3755" s="138"/>
      <c r="L3755" s="138"/>
    </row>
    <row r="3756" spans="1:12" outlineLevel="1" x14ac:dyDescent="0.2">
      <c r="A3756" s="132"/>
      <c r="B3756" s="133"/>
      <c r="C3756" s="139" t="s">
        <v>2871</v>
      </c>
      <c r="D3756" s="140"/>
      <c r="E3756" s="141"/>
      <c r="F3756" s="136"/>
      <c r="G3756" s="136"/>
      <c r="H3756" s="138"/>
      <c r="I3756" s="138"/>
      <c r="J3756" s="138"/>
      <c r="K3756" s="138"/>
      <c r="L3756" s="138"/>
    </row>
    <row r="3757" spans="1:12" ht="22.5" outlineLevel="1" x14ac:dyDescent="0.2">
      <c r="A3757" s="132"/>
      <c r="B3757" s="133"/>
      <c r="C3757" s="139" t="s">
        <v>1002</v>
      </c>
      <c r="D3757" s="140"/>
      <c r="E3757" s="141">
        <v>500.34</v>
      </c>
      <c r="F3757" s="136"/>
      <c r="G3757" s="136"/>
      <c r="H3757" s="138"/>
      <c r="I3757" s="138"/>
      <c r="J3757" s="138"/>
      <c r="K3757" s="138"/>
      <c r="L3757" s="138"/>
    </row>
    <row r="3758" spans="1:12" outlineLevel="1" x14ac:dyDescent="0.2">
      <c r="A3758" s="132"/>
      <c r="B3758" s="133"/>
      <c r="C3758" s="139" t="s">
        <v>1003</v>
      </c>
      <c r="D3758" s="140"/>
      <c r="E3758" s="141">
        <v>-63.6798</v>
      </c>
      <c r="F3758" s="136"/>
      <c r="G3758" s="136"/>
      <c r="H3758" s="138"/>
      <c r="I3758" s="138"/>
      <c r="J3758" s="138"/>
      <c r="K3758" s="138"/>
      <c r="L3758" s="138"/>
    </row>
    <row r="3759" spans="1:12" ht="22.5" outlineLevel="1" x14ac:dyDescent="0.2">
      <c r="A3759" s="132"/>
      <c r="B3759" s="133"/>
      <c r="C3759" s="139" t="s">
        <v>1004</v>
      </c>
      <c r="D3759" s="140"/>
      <c r="E3759" s="141">
        <v>213.126</v>
      </c>
      <c r="F3759" s="136"/>
      <c r="G3759" s="136"/>
      <c r="H3759" s="138"/>
      <c r="I3759" s="138"/>
      <c r="J3759" s="138"/>
      <c r="K3759" s="138"/>
      <c r="L3759" s="138"/>
    </row>
    <row r="3760" spans="1:12" ht="22.5" outlineLevel="1" x14ac:dyDescent="0.2">
      <c r="A3760" s="132"/>
      <c r="B3760" s="133"/>
      <c r="C3760" s="139" t="s">
        <v>1005</v>
      </c>
      <c r="D3760" s="140"/>
      <c r="E3760" s="141">
        <v>186.11099999999999</v>
      </c>
      <c r="F3760" s="136"/>
      <c r="G3760" s="136"/>
      <c r="H3760" s="138"/>
      <c r="I3760" s="138"/>
      <c r="J3760" s="138"/>
      <c r="K3760" s="138"/>
      <c r="L3760" s="138"/>
    </row>
    <row r="3761" spans="1:12" outlineLevel="1" x14ac:dyDescent="0.2">
      <c r="A3761" s="132"/>
      <c r="B3761" s="133"/>
      <c r="C3761" s="139" t="s">
        <v>2872</v>
      </c>
      <c r="D3761" s="140"/>
      <c r="E3761" s="141"/>
      <c r="F3761" s="136"/>
      <c r="G3761" s="136"/>
      <c r="H3761" s="138"/>
      <c r="I3761" s="138"/>
      <c r="J3761" s="138"/>
      <c r="K3761" s="138"/>
      <c r="L3761" s="138"/>
    </row>
    <row r="3762" spans="1:12" outlineLevel="1" x14ac:dyDescent="0.2">
      <c r="A3762" s="132"/>
      <c r="B3762" s="133"/>
      <c r="C3762" s="139" t="s">
        <v>2873</v>
      </c>
      <c r="D3762" s="140"/>
      <c r="E3762" s="141">
        <v>65.754000000000005</v>
      </c>
      <c r="F3762" s="136"/>
      <c r="G3762" s="136"/>
      <c r="H3762" s="138"/>
      <c r="I3762" s="138"/>
      <c r="J3762" s="138"/>
      <c r="K3762" s="138"/>
      <c r="L3762" s="138"/>
    </row>
    <row r="3763" spans="1:12" outlineLevel="1" x14ac:dyDescent="0.2">
      <c r="A3763" s="132"/>
      <c r="B3763" s="133"/>
      <c r="C3763" s="139" t="s">
        <v>2874</v>
      </c>
      <c r="D3763" s="140"/>
      <c r="E3763" s="141">
        <v>55.575000000000003</v>
      </c>
      <c r="F3763" s="136"/>
      <c r="G3763" s="136"/>
      <c r="H3763" s="138"/>
      <c r="I3763" s="138"/>
      <c r="J3763" s="138"/>
      <c r="K3763" s="138"/>
      <c r="L3763" s="138"/>
    </row>
    <row r="3764" spans="1:12" outlineLevel="1" x14ac:dyDescent="0.2">
      <c r="A3764" s="132"/>
      <c r="B3764" s="133"/>
      <c r="C3764" s="139" t="s">
        <v>2875</v>
      </c>
      <c r="D3764" s="140"/>
      <c r="E3764" s="141">
        <v>53.895000000000003</v>
      </c>
      <c r="F3764" s="136"/>
      <c r="G3764" s="136"/>
      <c r="H3764" s="138"/>
      <c r="I3764" s="138"/>
      <c r="J3764" s="138"/>
      <c r="K3764" s="138"/>
      <c r="L3764" s="138"/>
    </row>
    <row r="3765" spans="1:12" outlineLevel="1" x14ac:dyDescent="0.2">
      <c r="A3765" s="132">
        <v>801</v>
      </c>
      <c r="B3765" s="133" t="s">
        <v>2876</v>
      </c>
      <c r="C3765" s="134" t="s">
        <v>2877</v>
      </c>
      <c r="D3765" s="135" t="s">
        <v>261</v>
      </c>
      <c r="E3765" s="136">
        <v>1011.1212</v>
      </c>
      <c r="F3765" s="1202"/>
      <c r="G3765" s="136">
        <f>ROUND(E3765*F3765,2)</f>
        <v>0</v>
      </c>
      <c r="H3765" s="138"/>
      <c r="I3765" s="138"/>
      <c r="J3765" s="138"/>
      <c r="K3765" s="138"/>
      <c r="L3765" s="138"/>
    </row>
    <row r="3766" spans="1:12" outlineLevel="1" x14ac:dyDescent="0.2">
      <c r="A3766" s="132"/>
      <c r="B3766" s="133"/>
      <c r="C3766" s="139" t="s">
        <v>2871</v>
      </c>
      <c r="D3766" s="140"/>
      <c r="E3766" s="141"/>
      <c r="F3766" s="136"/>
      <c r="G3766" s="136"/>
      <c r="H3766" s="138"/>
      <c r="I3766" s="138"/>
      <c r="J3766" s="138"/>
      <c r="K3766" s="138"/>
      <c r="L3766" s="138"/>
    </row>
    <row r="3767" spans="1:12" ht="22.5" outlineLevel="1" x14ac:dyDescent="0.2">
      <c r="A3767" s="132"/>
      <c r="B3767" s="133"/>
      <c r="C3767" s="139" t="s">
        <v>1002</v>
      </c>
      <c r="D3767" s="140"/>
      <c r="E3767" s="141">
        <v>500.34</v>
      </c>
      <c r="F3767" s="136"/>
      <c r="G3767" s="136"/>
      <c r="H3767" s="138"/>
      <c r="I3767" s="138"/>
      <c r="J3767" s="138"/>
      <c r="K3767" s="138"/>
      <c r="L3767" s="138"/>
    </row>
    <row r="3768" spans="1:12" outlineLevel="1" x14ac:dyDescent="0.2">
      <c r="A3768" s="132"/>
      <c r="B3768" s="133"/>
      <c r="C3768" s="139" t="s">
        <v>1003</v>
      </c>
      <c r="D3768" s="140"/>
      <c r="E3768" s="141">
        <v>-63.6798</v>
      </c>
      <c r="F3768" s="136"/>
      <c r="G3768" s="136"/>
      <c r="H3768" s="138"/>
      <c r="I3768" s="138"/>
      <c r="J3768" s="138"/>
      <c r="K3768" s="138"/>
      <c r="L3768" s="138"/>
    </row>
    <row r="3769" spans="1:12" ht="22.5" outlineLevel="1" x14ac:dyDescent="0.2">
      <c r="A3769" s="132"/>
      <c r="B3769" s="133"/>
      <c r="C3769" s="139" t="s">
        <v>1004</v>
      </c>
      <c r="D3769" s="140"/>
      <c r="E3769" s="141">
        <v>213.126</v>
      </c>
      <c r="F3769" s="136"/>
      <c r="G3769" s="136"/>
      <c r="H3769" s="138"/>
      <c r="I3769" s="138"/>
      <c r="J3769" s="138"/>
      <c r="K3769" s="138"/>
      <c r="L3769" s="138"/>
    </row>
    <row r="3770" spans="1:12" ht="22.5" outlineLevel="1" x14ac:dyDescent="0.2">
      <c r="A3770" s="132"/>
      <c r="B3770" s="133"/>
      <c r="C3770" s="139" t="s">
        <v>1005</v>
      </c>
      <c r="D3770" s="140"/>
      <c r="E3770" s="141">
        <v>186.11099999999999</v>
      </c>
      <c r="F3770" s="136"/>
      <c r="G3770" s="136"/>
      <c r="H3770" s="138"/>
      <c r="I3770" s="138"/>
      <c r="J3770" s="138"/>
      <c r="K3770" s="138"/>
      <c r="L3770" s="138"/>
    </row>
    <row r="3771" spans="1:12" outlineLevel="1" x14ac:dyDescent="0.2">
      <c r="A3771" s="132"/>
      <c r="B3771" s="133"/>
      <c r="C3771" s="139" t="s">
        <v>2872</v>
      </c>
      <c r="D3771" s="140"/>
      <c r="E3771" s="141"/>
      <c r="F3771" s="136"/>
      <c r="G3771" s="136"/>
      <c r="H3771" s="138"/>
      <c r="I3771" s="138"/>
      <c r="J3771" s="138"/>
      <c r="K3771" s="138"/>
      <c r="L3771" s="138"/>
    </row>
    <row r="3772" spans="1:12" outlineLevel="1" x14ac:dyDescent="0.2">
      <c r="A3772" s="132"/>
      <c r="B3772" s="133"/>
      <c r="C3772" s="139" t="s">
        <v>2873</v>
      </c>
      <c r="D3772" s="140"/>
      <c r="E3772" s="141">
        <v>65.754000000000005</v>
      </c>
      <c r="F3772" s="136"/>
      <c r="G3772" s="136"/>
      <c r="H3772" s="138"/>
      <c r="I3772" s="138"/>
      <c r="J3772" s="138"/>
      <c r="K3772" s="138"/>
      <c r="L3772" s="138"/>
    </row>
    <row r="3773" spans="1:12" outlineLevel="1" x14ac:dyDescent="0.2">
      <c r="A3773" s="132"/>
      <c r="B3773" s="133"/>
      <c r="C3773" s="139" t="s">
        <v>2874</v>
      </c>
      <c r="D3773" s="140"/>
      <c r="E3773" s="141">
        <v>55.575000000000003</v>
      </c>
      <c r="F3773" s="136"/>
      <c r="G3773" s="136"/>
      <c r="H3773" s="138"/>
      <c r="I3773" s="138"/>
      <c r="J3773" s="138"/>
      <c r="K3773" s="138"/>
      <c r="L3773" s="138"/>
    </row>
    <row r="3774" spans="1:12" outlineLevel="1" x14ac:dyDescent="0.2">
      <c r="A3774" s="132"/>
      <c r="B3774" s="133"/>
      <c r="C3774" s="139" t="s">
        <v>2875</v>
      </c>
      <c r="D3774" s="140"/>
      <c r="E3774" s="141">
        <v>53.895000000000003</v>
      </c>
      <c r="F3774" s="136"/>
      <c r="G3774" s="136"/>
      <c r="H3774" s="138"/>
      <c r="I3774" s="138"/>
      <c r="J3774" s="138"/>
      <c r="K3774" s="138"/>
      <c r="L3774" s="138"/>
    </row>
    <row r="3775" spans="1:12" outlineLevel="1" x14ac:dyDescent="0.2">
      <c r="A3775" s="132">
        <v>802</v>
      </c>
      <c r="B3775" s="133" t="s">
        <v>2878</v>
      </c>
      <c r="C3775" s="134" t="s">
        <v>2879</v>
      </c>
      <c r="D3775" s="135" t="s">
        <v>383</v>
      </c>
      <c r="E3775" s="136">
        <v>1137</v>
      </c>
      <c r="F3775" s="1202"/>
      <c r="G3775" s="136">
        <f>ROUND(E3775*F3775,2)</f>
        <v>0</v>
      </c>
      <c r="H3775" s="138"/>
      <c r="I3775" s="138"/>
      <c r="J3775" s="138"/>
      <c r="K3775" s="138"/>
      <c r="L3775" s="138"/>
    </row>
    <row r="3776" spans="1:12" outlineLevel="1" x14ac:dyDescent="0.2">
      <c r="A3776" s="132"/>
      <c r="B3776" s="133"/>
      <c r="C3776" s="139" t="s">
        <v>2880</v>
      </c>
      <c r="D3776" s="140"/>
      <c r="E3776" s="141">
        <v>1137</v>
      </c>
      <c r="F3776" s="136"/>
      <c r="G3776" s="136"/>
      <c r="H3776" s="138"/>
      <c r="I3776" s="138"/>
      <c r="J3776" s="138"/>
      <c r="K3776" s="138"/>
      <c r="L3776" s="138"/>
    </row>
    <row r="3777" spans="1:12" outlineLevel="1" x14ac:dyDescent="0.2">
      <c r="A3777" s="132">
        <v>803</v>
      </c>
      <c r="B3777" s="133" t="s">
        <v>2881</v>
      </c>
      <c r="C3777" s="134" t="s">
        <v>2882</v>
      </c>
      <c r="D3777" s="135" t="s">
        <v>261</v>
      </c>
      <c r="E3777" s="136">
        <v>1011.1212</v>
      </c>
      <c r="F3777" s="1202"/>
      <c r="G3777" s="136">
        <f>ROUND(E3777*F3777,2)</f>
        <v>0</v>
      </c>
      <c r="H3777" s="138"/>
      <c r="I3777" s="138"/>
      <c r="J3777" s="138"/>
      <c r="K3777" s="138"/>
      <c r="L3777" s="138"/>
    </row>
    <row r="3778" spans="1:12" outlineLevel="1" x14ac:dyDescent="0.2">
      <c r="A3778" s="132"/>
      <c r="B3778" s="133"/>
      <c r="C3778" s="139" t="s">
        <v>2871</v>
      </c>
      <c r="D3778" s="140"/>
      <c r="E3778" s="141"/>
      <c r="F3778" s="136"/>
      <c r="G3778" s="136"/>
      <c r="H3778" s="138"/>
      <c r="I3778" s="138"/>
      <c r="J3778" s="138"/>
      <c r="K3778" s="138"/>
      <c r="L3778" s="138"/>
    </row>
    <row r="3779" spans="1:12" ht="22.5" outlineLevel="1" x14ac:dyDescent="0.2">
      <c r="A3779" s="132"/>
      <c r="B3779" s="133"/>
      <c r="C3779" s="139" t="s">
        <v>1002</v>
      </c>
      <c r="D3779" s="140"/>
      <c r="E3779" s="141">
        <v>500.34</v>
      </c>
      <c r="F3779" s="136"/>
      <c r="G3779" s="136"/>
      <c r="H3779" s="138"/>
      <c r="I3779" s="138"/>
      <c r="J3779" s="138"/>
      <c r="K3779" s="138"/>
      <c r="L3779" s="138"/>
    </row>
    <row r="3780" spans="1:12" outlineLevel="1" x14ac:dyDescent="0.2">
      <c r="A3780" s="132"/>
      <c r="B3780" s="133"/>
      <c r="C3780" s="139" t="s">
        <v>1003</v>
      </c>
      <c r="D3780" s="140"/>
      <c r="E3780" s="141">
        <v>-63.6798</v>
      </c>
      <c r="F3780" s="136"/>
      <c r="G3780" s="136"/>
      <c r="H3780" s="138"/>
      <c r="I3780" s="138"/>
      <c r="J3780" s="138"/>
      <c r="K3780" s="138"/>
      <c r="L3780" s="138"/>
    </row>
    <row r="3781" spans="1:12" ht="22.5" outlineLevel="1" x14ac:dyDescent="0.2">
      <c r="A3781" s="132"/>
      <c r="B3781" s="133"/>
      <c r="C3781" s="139" t="s">
        <v>1004</v>
      </c>
      <c r="D3781" s="140"/>
      <c r="E3781" s="141">
        <v>213.126</v>
      </c>
      <c r="F3781" s="136"/>
      <c r="G3781" s="136"/>
      <c r="H3781" s="138"/>
      <c r="I3781" s="138"/>
      <c r="J3781" s="138"/>
      <c r="K3781" s="138"/>
      <c r="L3781" s="138"/>
    </row>
    <row r="3782" spans="1:12" ht="22.5" outlineLevel="1" x14ac:dyDescent="0.2">
      <c r="A3782" s="132"/>
      <c r="B3782" s="133"/>
      <c r="C3782" s="139" t="s">
        <v>1005</v>
      </c>
      <c r="D3782" s="140"/>
      <c r="E3782" s="141">
        <v>186.11099999999999</v>
      </c>
      <c r="F3782" s="136"/>
      <c r="G3782" s="136"/>
      <c r="H3782" s="138"/>
      <c r="I3782" s="138"/>
      <c r="J3782" s="138"/>
      <c r="K3782" s="138"/>
      <c r="L3782" s="138"/>
    </row>
    <row r="3783" spans="1:12" outlineLevel="1" x14ac:dyDescent="0.2">
      <c r="A3783" s="132"/>
      <c r="B3783" s="133"/>
      <c r="C3783" s="139" t="s">
        <v>2872</v>
      </c>
      <c r="D3783" s="140"/>
      <c r="E3783" s="141"/>
      <c r="F3783" s="136"/>
      <c r="G3783" s="136"/>
      <c r="H3783" s="138"/>
      <c r="I3783" s="138"/>
      <c r="J3783" s="138"/>
      <c r="K3783" s="138"/>
      <c r="L3783" s="138"/>
    </row>
    <row r="3784" spans="1:12" outlineLevel="1" x14ac:dyDescent="0.2">
      <c r="A3784" s="132"/>
      <c r="B3784" s="133"/>
      <c r="C3784" s="139" t="s">
        <v>2873</v>
      </c>
      <c r="D3784" s="140"/>
      <c r="E3784" s="141">
        <v>65.754000000000005</v>
      </c>
      <c r="F3784" s="136"/>
      <c r="G3784" s="136"/>
      <c r="H3784" s="138"/>
      <c r="I3784" s="138"/>
      <c r="J3784" s="138"/>
      <c r="K3784" s="138"/>
      <c r="L3784" s="138"/>
    </row>
    <row r="3785" spans="1:12" outlineLevel="1" x14ac:dyDescent="0.2">
      <c r="A3785" s="132"/>
      <c r="B3785" s="133"/>
      <c r="C3785" s="139" t="s">
        <v>2874</v>
      </c>
      <c r="D3785" s="140"/>
      <c r="E3785" s="141">
        <v>55.575000000000003</v>
      </c>
      <c r="F3785" s="136"/>
      <c r="G3785" s="136"/>
      <c r="H3785" s="138"/>
      <c r="I3785" s="138"/>
      <c r="J3785" s="138"/>
      <c r="K3785" s="138"/>
      <c r="L3785" s="138"/>
    </row>
    <row r="3786" spans="1:12" outlineLevel="1" x14ac:dyDescent="0.2">
      <c r="A3786" s="132"/>
      <c r="B3786" s="133"/>
      <c r="C3786" s="139" t="s">
        <v>2875</v>
      </c>
      <c r="D3786" s="140"/>
      <c r="E3786" s="141">
        <v>53.895000000000003</v>
      </c>
      <c r="F3786" s="136"/>
      <c r="G3786" s="136"/>
      <c r="H3786" s="138"/>
      <c r="I3786" s="138"/>
      <c r="J3786" s="138"/>
      <c r="K3786" s="138"/>
      <c r="L3786" s="138"/>
    </row>
    <row r="3787" spans="1:12" ht="22.5" outlineLevel="1" x14ac:dyDescent="0.2">
      <c r="A3787" s="132">
        <v>804</v>
      </c>
      <c r="B3787" s="133" t="s">
        <v>2883</v>
      </c>
      <c r="C3787" s="134" t="s">
        <v>2884</v>
      </c>
      <c r="D3787" s="135" t="s">
        <v>261</v>
      </c>
      <c r="E3787" s="136">
        <v>1112.23332</v>
      </c>
      <c r="F3787" s="1202"/>
      <c r="G3787" s="136">
        <f>ROUND(E3787*F3787,2)</f>
        <v>0</v>
      </c>
      <c r="H3787" s="138"/>
      <c r="I3787" s="138"/>
      <c r="J3787" s="138"/>
      <c r="K3787" s="138"/>
      <c r="L3787" s="138"/>
    </row>
    <row r="3788" spans="1:12" outlineLevel="1" x14ac:dyDescent="0.2">
      <c r="A3788" s="132"/>
      <c r="B3788" s="133"/>
      <c r="C3788" s="147" t="s">
        <v>272</v>
      </c>
      <c r="D3788" s="148"/>
      <c r="E3788" s="149"/>
      <c r="F3788" s="136"/>
      <c r="G3788" s="136"/>
      <c r="H3788" s="138"/>
      <c r="I3788" s="138"/>
      <c r="J3788" s="138"/>
      <c r="K3788" s="138"/>
      <c r="L3788" s="138"/>
    </row>
    <row r="3789" spans="1:12" outlineLevel="1" x14ac:dyDescent="0.2">
      <c r="A3789" s="132"/>
      <c r="B3789" s="133"/>
      <c r="C3789" s="150" t="s">
        <v>2885</v>
      </c>
      <c r="D3789" s="148"/>
      <c r="E3789" s="149"/>
      <c r="F3789" s="136"/>
      <c r="G3789" s="136"/>
      <c r="H3789" s="138"/>
      <c r="I3789" s="138"/>
      <c r="J3789" s="138"/>
      <c r="K3789" s="138"/>
      <c r="L3789" s="138"/>
    </row>
    <row r="3790" spans="1:12" ht="33.75" outlineLevel="1" x14ac:dyDescent="0.2">
      <c r="A3790" s="132"/>
      <c r="B3790" s="133"/>
      <c r="C3790" s="150" t="s">
        <v>2886</v>
      </c>
      <c r="D3790" s="148"/>
      <c r="E3790" s="149">
        <v>500.34</v>
      </c>
      <c r="F3790" s="136"/>
      <c r="G3790" s="136"/>
      <c r="H3790" s="138"/>
      <c r="I3790" s="138"/>
      <c r="J3790" s="138"/>
      <c r="K3790" s="138"/>
      <c r="L3790" s="138"/>
    </row>
    <row r="3791" spans="1:12" outlineLevel="1" x14ac:dyDescent="0.2">
      <c r="A3791" s="132"/>
      <c r="B3791" s="133"/>
      <c r="C3791" s="150" t="s">
        <v>2887</v>
      </c>
      <c r="D3791" s="148"/>
      <c r="E3791" s="149">
        <v>-63.6798</v>
      </c>
      <c r="F3791" s="136"/>
      <c r="G3791" s="136"/>
      <c r="H3791" s="138"/>
      <c r="I3791" s="138"/>
      <c r="J3791" s="138"/>
      <c r="K3791" s="138"/>
      <c r="L3791" s="138"/>
    </row>
    <row r="3792" spans="1:12" ht="33.75" outlineLevel="1" x14ac:dyDescent="0.2">
      <c r="A3792" s="132"/>
      <c r="B3792" s="133"/>
      <c r="C3792" s="150" t="s">
        <v>2888</v>
      </c>
      <c r="D3792" s="148"/>
      <c r="E3792" s="149">
        <v>213.126</v>
      </c>
      <c r="F3792" s="136"/>
      <c r="G3792" s="136"/>
      <c r="H3792" s="138"/>
      <c r="I3792" s="138"/>
      <c r="J3792" s="138"/>
      <c r="K3792" s="138"/>
      <c r="L3792" s="138"/>
    </row>
    <row r="3793" spans="1:12" ht="22.5" outlineLevel="1" x14ac:dyDescent="0.2">
      <c r="A3793" s="132"/>
      <c r="B3793" s="133"/>
      <c r="C3793" s="150" t="s">
        <v>2889</v>
      </c>
      <c r="D3793" s="148"/>
      <c r="E3793" s="149">
        <v>186.11099999999999</v>
      </c>
      <c r="F3793" s="136"/>
      <c r="G3793" s="136"/>
      <c r="H3793" s="138"/>
      <c r="I3793" s="138"/>
      <c r="J3793" s="138"/>
      <c r="K3793" s="138"/>
      <c r="L3793" s="138"/>
    </row>
    <row r="3794" spans="1:12" outlineLevel="1" x14ac:dyDescent="0.2">
      <c r="A3794" s="132"/>
      <c r="B3794" s="133"/>
      <c r="C3794" s="150" t="s">
        <v>2890</v>
      </c>
      <c r="D3794" s="148"/>
      <c r="E3794" s="149"/>
      <c r="F3794" s="136"/>
      <c r="G3794" s="136"/>
      <c r="H3794" s="138"/>
      <c r="I3794" s="138"/>
      <c r="J3794" s="138"/>
      <c r="K3794" s="138"/>
      <c r="L3794" s="138"/>
    </row>
    <row r="3795" spans="1:12" outlineLevel="1" x14ac:dyDescent="0.2">
      <c r="A3795" s="132"/>
      <c r="B3795" s="133"/>
      <c r="C3795" s="150" t="s">
        <v>2891</v>
      </c>
      <c r="D3795" s="148"/>
      <c r="E3795" s="149">
        <v>65.754000000000005</v>
      </c>
      <c r="F3795" s="136"/>
      <c r="G3795" s="136"/>
      <c r="H3795" s="138"/>
      <c r="I3795" s="138"/>
      <c r="J3795" s="138"/>
      <c r="K3795" s="138"/>
      <c r="L3795" s="138"/>
    </row>
    <row r="3796" spans="1:12" outlineLevel="1" x14ac:dyDescent="0.2">
      <c r="A3796" s="132"/>
      <c r="B3796" s="133"/>
      <c r="C3796" s="150" t="s">
        <v>2892</v>
      </c>
      <c r="D3796" s="148"/>
      <c r="E3796" s="149">
        <v>55.575000000000003</v>
      </c>
      <c r="F3796" s="136"/>
      <c r="G3796" s="136"/>
      <c r="H3796" s="138"/>
      <c r="I3796" s="138"/>
      <c r="J3796" s="138"/>
      <c r="K3796" s="138"/>
      <c r="L3796" s="138"/>
    </row>
    <row r="3797" spans="1:12" outlineLevel="1" x14ac:dyDescent="0.2">
      <c r="A3797" s="132"/>
      <c r="B3797" s="133"/>
      <c r="C3797" s="150" t="s">
        <v>2893</v>
      </c>
      <c r="D3797" s="148"/>
      <c r="E3797" s="149">
        <v>53.895000000000003</v>
      </c>
      <c r="F3797" s="136"/>
      <c r="G3797" s="136"/>
      <c r="H3797" s="138"/>
      <c r="I3797" s="138"/>
      <c r="J3797" s="138"/>
      <c r="K3797" s="138"/>
      <c r="L3797" s="138"/>
    </row>
    <row r="3798" spans="1:12" outlineLevel="1" x14ac:dyDescent="0.2">
      <c r="A3798" s="132"/>
      <c r="B3798" s="133"/>
      <c r="C3798" s="147" t="s">
        <v>276</v>
      </c>
      <c r="D3798" s="148"/>
      <c r="E3798" s="149"/>
      <c r="F3798" s="136"/>
      <c r="G3798" s="136"/>
      <c r="H3798" s="138"/>
      <c r="I3798" s="138"/>
      <c r="J3798" s="138"/>
      <c r="K3798" s="138"/>
      <c r="L3798" s="138"/>
    </row>
    <row r="3799" spans="1:12" outlineLevel="1" x14ac:dyDescent="0.2">
      <c r="A3799" s="132"/>
      <c r="B3799" s="133"/>
      <c r="C3799" s="139" t="s">
        <v>2894</v>
      </c>
      <c r="D3799" s="140"/>
      <c r="E3799" s="141">
        <v>1112.23332</v>
      </c>
      <c r="F3799" s="136"/>
      <c r="G3799" s="136"/>
      <c r="H3799" s="138"/>
      <c r="I3799" s="138"/>
      <c r="J3799" s="138"/>
      <c r="K3799" s="138"/>
      <c r="L3799" s="138"/>
    </row>
    <row r="3800" spans="1:12" outlineLevel="1" x14ac:dyDescent="0.2">
      <c r="A3800" s="132">
        <v>805</v>
      </c>
      <c r="B3800" s="133" t="s">
        <v>2895</v>
      </c>
      <c r="C3800" s="134" t="s">
        <v>2896</v>
      </c>
      <c r="D3800" s="135" t="s">
        <v>1878</v>
      </c>
      <c r="E3800" s="136">
        <f>SUM(G3755:G3787)/100</f>
        <v>0</v>
      </c>
      <c r="F3800" s="1202">
        <v>4.3</v>
      </c>
      <c r="G3800" s="136">
        <f>ROUND(E3800*F3800,2)</f>
        <v>0</v>
      </c>
      <c r="H3800" s="138"/>
      <c r="I3800" s="138"/>
      <c r="J3800" s="138"/>
      <c r="K3800" s="138"/>
      <c r="L3800" s="138"/>
    </row>
    <row r="3801" spans="1:12" x14ac:dyDescent="0.2">
      <c r="A3801" s="142" t="s">
        <v>89</v>
      </c>
      <c r="B3801" s="143" t="s">
        <v>2897</v>
      </c>
      <c r="C3801" s="144" t="s">
        <v>2898</v>
      </c>
      <c r="D3801" s="145"/>
      <c r="E3801" s="146"/>
      <c r="F3801" s="146"/>
      <c r="G3801" s="146">
        <f>SUM(G3802:G3829)</f>
        <v>0</v>
      </c>
      <c r="H3801" s="138"/>
    </row>
    <row r="3802" spans="1:12" outlineLevel="1" x14ac:dyDescent="0.2">
      <c r="A3802" s="132">
        <v>806</v>
      </c>
      <c r="B3802" s="133" t="s">
        <v>2899</v>
      </c>
      <c r="C3802" s="134" t="s">
        <v>2900</v>
      </c>
      <c r="D3802" s="135" t="s">
        <v>261</v>
      </c>
      <c r="E3802" s="136">
        <v>7708</v>
      </c>
      <c r="F3802" s="1202"/>
      <c r="G3802" s="136">
        <f>ROUND(E3802*F3802,2)</f>
        <v>0</v>
      </c>
      <c r="H3802" s="138"/>
      <c r="I3802" s="138"/>
      <c r="J3802" s="138"/>
      <c r="K3802" s="138"/>
      <c r="L3802" s="138"/>
    </row>
    <row r="3803" spans="1:12" outlineLevel="1" x14ac:dyDescent="0.2">
      <c r="A3803" s="132"/>
      <c r="B3803" s="133"/>
      <c r="C3803" s="139" t="s">
        <v>255</v>
      </c>
      <c r="D3803" s="140"/>
      <c r="E3803" s="141"/>
      <c r="F3803" s="136"/>
      <c r="G3803" s="136"/>
      <c r="H3803" s="138"/>
      <c r="I3803" s="138"/>
      <c r="J3803" s="138"/>
      <c r="K3803" s="138"/>
      <c r="L3803" s="138"/>
    </row>
    <row r="3804" spans="1:12" outlineLevel="1" x14ac:dyDescent="0.2">
      <c r="A3804" s="132"/>
      <c r="B3804" s="133"/>
      <c r="C3804" s="139" t="s">
        <v>2901</v>
      </c>
      <c r="D3804" s="140"/>
      <c r="E3804" s="141"/>
      <c r="F3804" s="136"/>
      <c r="G3804" s="136"/>
      <c r="H3804" s="138"/>
      <c r="I3804" s="138"/>
      <c r="J3804" s="138"/>
      <c r="K3804" s="138"/>
      <c r="L3804" s="138"/>
    </row>
    <row r="3805" spans="1:12" outlineLevel="1" x14ac:dyDescent="0.2">
      <c r="A3805" s="132"/>
      <c r="B3805" s="133"/>
      <c r="C3805" s="139" t="s">
        <v>2902</v>
      </c>
      <c r="D3805" s="140"/>
      <c r="E3805" s="141">
        <v>90</v>
      </c>
      <c r="F3805" s="136"/>
      <c r="G3805" s="136"/>
      <c r="H3805" s="138"/>
      <c r="I3805" s="138"/>
      <c r="J3805" s="138"/>
      <c r="K3805" s="138"/>
      <c r="L3805" s="138"/>
    </row>
    <row r="3806" spans="1:12" outlineLevel="1" x14ac:dyDescent="0.2">
      <c r="A3806" s="132"/>
      <c r="B3806" s="133"/>
      <c r="C3806" s="139" t="s">
        <v>2903</v>
      </c>
      <c r="D3806" s="140"/>
      <c r="E3806" s="141">
        <v>90</v>
      </c>
      <c r="F3806" s="136"/>
      <c r="G3806" s="136"/>
      <c r="H3806" s="138"/>
      <c r="I3806" s="138"/>
      <c r="J3806" s="138"/>
      <c r="K3806" s="138"/>
      <c r="L3806" s="138"/>
    </row>
    <row r="3807" spans="1:12" outlineLevel="1" x14ac:dyDescent="0.2">
      <c r="A3807" s="132"/>
      <c r="B3807" s="133"/>
      <c r="C3807" s="139" t="s">
        <v>2904</v>
      </c>
      <c r="D3807" s="140"/>
      <c r="E3807" s="141">
        <v>90</v>
      </c>
      <c r="F3807" s="136"/>
      <c r="G3807" s="136"/>
      <c r="H3807" s="138"/>
      <c r="I3807" s="138"/>
      <c r="J3807" s="138"/>
      <c r="K3807" s="138"/>
      <c r="L3807" s="138"/>
    </row>
    <row r="3808" spans="1:12" outlineLevel="1" x14ac:dyDescent="0.2">
      <c r="A3808" s="132"/>
      <c r="B3808" s="133"/>
      <c r="C3808" s="139" t="s">
        <v>284</v>
      </c>
      <c r="D3808" s="140"/>
      <c r="E3808" s="141"/>
      <c r="F3808" s="136"/>
      <c r="G3808" s="136"/>
      <c r="H3808" s="138"/>
      <c r="I3808" s="138"/>
      <c r="J3808" s="138"/>
      <c r="K3808" s="138"/>
      <c r="L3808" s="138"/>
    </row>
    <row r="3809" spans="1:12" outlineLevel="1" x14ac:dyDescent="0.2">
      <c r="A3809" s="132"/>
      <c r="B3809" s="133"/>
      <c r="C3809" s="139" t="s">
        <v>395</v>
      </c>
      <c r="D3809" s="140"/>
      <c r="E3809" s="141"/>
      <c r="F3809" s="136"/>
      <c r="G3809" s="136"/>
      <c r="H3809" s="138"/>
      <c r="I3809" s="138"/>
      <c r="J3809" s="138"/>
      <c r="K3809" s="138"/>
      <c r="L3809" s="138"/>
    </row>
    <row r="3810" spans="1:12" outlineLevel="1" x14ac:dyDescent="0.2">
      <c r="A3810" s="132"/>
      <c r="B3810" s="133"/>
      <c r="C3810" s="139" t="s">
        <v>1339</v>
      </c>
      <c r="D3810" s="140"/>
      <c r="E3810" s="141"/>
      <c r="F3810" s="136"/>
      <c r="G3810" s="136"/>
      <c r="H3810" s="138"/>
      <c r="I3810" s="138"/>
      <c r="J3810" s="138"/>
      <c r="K3810" s="138"/>
      <c r="L3810" s="138"/>
    </row>
    <row r="3811" spans="1:12" outlineLevel="1" x14ac:dyDescent="0.2">
      <c r="A3811" s="132"/>
      <c r="B3811" s="133"/>
      <c r="C3811" s="139" t="s">
        <v>2905</v>
      </c>
      <c r="D3811" s="140"/>
      <c r="E3811" s="141">
        <v>36</v>
      </c>
      <c r="F3811" s="136"/>
      <c r="G3811" s="136"/>
      <c r="H3811" s="138"/>
      <c r="I3811" s="138"/>
      <c r="J3811" s="138"/>
      <c r="K3811" s="138"/>
      <c r="L3811" s="138"/>
    </row>
    <row r="3812" spans="1:12" outlineLevel="1" x14ac:dyDescent="0.2">
      <c r="A3812" s="132"/>
      <c r="B3812" s="133"/>
      <c r="C3812" s="139" t="s">
        <v>2906</v>
      </c>
      <c r="D3812" s="140"/>
      <c r="E3812" s="141">
        <v>36</v>
      </c>
      <c r="F3812" s="136"/>
      <c r="G3812" s="136"/>
      <c r="H3812" s="138"/>
      <c r="I3812" s="138"/>
      <c r="J3812" s="138"/>
      <c r="K3812" s="138"/>
      <c r="L3812" s="138"/>
    </row>
    <row r="3813" spans="1:12" outlineLevel="1" x14ac:dyDescent="0.2">
      <c r="A3813" s="132"/>
      <c r="B3813" s="133"/>
      <c r="C3813" s="139" t="s">
        <v>2907</v>
      </c>
      <c r="D3813" s="140"/>
      <c r="E3813" s="141">
        <v>36</v>
      </c>
      <c r="F3813" s="136"/>
      <c r="G3813" s="136"/>
      <c r="H3813" s="138"/>
      <c r="I3813" s="138"/>
      <c r="J3813" s="138"/>
      <c r="K3813" s="138"/>
      <c r="L3813" s="138"/>
    </row>
    <row r="3814" spans="1:12" outlineLevel="1" x14ac:dyDescent="0.2">
      <c r="A3814" s="132"/>
      <c r="B3814" s="133"/>
      <c r="C3814" s="139" t="s">
        <v>284</v>
      </c>
      <c r="D3814" s="140"/>
      <c r="E3814" s="141"/>
      <c r="F3814" s="136"/>
      <c r="G3814" s="136"/>
      <c r="H3814" s="138"/>
      <c r="I3814" s="138"/>
      <c r="J3814" s="138"/>
      <c r="K3814" s="138"/>
      <c r="L3814" s="138"/>
    </row>
    <row r="3815" spans="1:12" outlineLevel="1" x14ac:dyDescent="0.2">
      <c r="A3815" s="132"/>
      <c r="B3815" s="133"/>
      <c r="C3815" s="139" t="s">
        <v>335</v>
      </c>
      <c r="D3815" s="140"/>
      <c r="E3815" s="141"/>
      <c r="F3815" s="136"/>
      <c r="G3815" s="136"/>
      <c r="H3815" s="138"/>
      <c r="I3815" s="138"/>
      <c r="J3815" s="138"/>
      <c r="K3815" s="138"/>
      <c r="L3815" s="138"/>
    </row>
    <row r="3816" spans="1:12" outlineLevel="1" x14ac:dyDescent="0.2">
      <c r="A3816" s="132"/>
      <c r="B3816" s="133"/>
      <c r="C3816" s="139" t="s">
        <v>2908</v>
      </c>
      <c r="D3816" s="140"/>
      <c r="E3816" s="141">
        <v>28</v>
      </c>
      <c r="F3816" s="136"/>
      <c r="G3816" s="136"/>
      <c r="H3816" s="138"/>
      <c r="I3816" s="138"/>
      <c r="J3816" s="138"/>
      <c r="K3816" s="138"/>
      <c r="L3816" s="138"/>
    </row>
    <row r="3817" spans="1:12" outlineLevel="1" x14ac:dyDescent="0.2">
      <c r="A3817" s="132"/>
      <c r="B3817" s="133"/>
      <c r="C3817" s="139" t="s">
        <v>1339</v>
      </c>
      <c r="D3817" s="140"/>
      <c r="E3817" s="141"/>
      <c r="F3817" s="136"/>
      <c r="G3817" s="136"/>
      <c r="H3817" s="138"/>
      <c r="I3817" s="138"/>
      <c r="J3817" s="138"/>
      <c r="K3817" s="138"/>
      <c r="L3817" s="138"/>
    </row>
    <row r="3818" spans="1:12" outlineLevel="1" x14ac:dyDescent="0.2">
      <c r="A3818" s="132"/>
      <c r="B3818" s="133"/>
      <c r="C3818" s="139" t="s">
        <v>2909</v>
      </c>
      <c r="D3818" s="140"/>
      <c r="E3818" s="141">
        <v>2740</v>
      </c>
      <c r="F3818" s="136"/>
      <c r="G3818" s="136"/>
      <c r="H3818" s="138"/>
      <c r="I3818" s="138"/>
      <c r="J3818" s="138"/>
      <c r="K3818" s="138"/>
      <c r="L3818" s="138"/>
    </row>
    <row r="3819" spans="1:12" outlineLevel="1" x14ac:dyDescent="0.2">
      <c r="A3819" s="132"/>
      <c r="B3819" s="133"/>
      <c r="C3819" s="139" t="s">
        <v>2910</v>
      </c>
      <c r="D3819" s="140"/>
      <c r="E3819" s="141">
        <v>3350</v>
      </c>
      <c r="F3819" s="136"/>
      <c r="G3819" s="136"/>
      <c r="H3819" s="138"/>
      <c r="I3819" s="138"/>
      <c r="J3819" s="138"/>
      <c r="K3819" s="138"/>
      <c r="L3819" s="138"/>
    </row>
    <row r="3820" spans="1:12" outlineLevel="1" x14ac:dyDescent="0.2">
      <c r="A3820" s="132"/>
      <c r="B3820" s="133"/>
      <c r="C3820" s="139" t="s">
        <v>2911</v>
      </c>
      <c r="D3820" s="140"/>
      <c r="E3820" s="141">
        <v>1212</v>
      </c>
      <c r="F3820" s="136"/>
      <c r="G3820" s="136"/>
      <c r="H3820" s="138"/>
      <c r="I3820" s="138"/>
      <c r="J3820" s="138"/>
      <c r="K3820" s="138"/>
      <c r="L3820" s="138"/>
    </row>
    <row r="3821" spans="1:12" outlineLevel="1" x14ac:dyDescent="0.2">
      <c r="A3821" s="132">
        <v>807</v>
      </c>
      <c r="B3821" s="133" t="s">
        <v>2912</v>
      </c>
      <c r="C3821" s="134" t="s">
        <v>2913</v>
      </c>
      <c r="D3821" s="135" t="s">
        <v>261</v>
      </c>
      <c r="E3821" s="136">
        <v>6.6399999999999988</v>
      </c>
      <c r="F3821" s="1202"/>
      <c r="G3821" s="136">
        <f>ROUND(E3821*F3821,2)</f>
        <v>0</v>
      </c>
      <c r="H3821" s="138"/>
      <c r="I3821" s="138"/>
      <c r="J3821" s="138"/>
      <c r="K3821" s="138"/>
      <c r="L3821" s="138"/>
    </row>
    <row r="3822" spans="1:12" outlineLevel="1" x14ac:dyDescent="0.2">
      <c r="A3822" s="132"/>
      <c r="B3822" s="133"/>
      <c r="C3822" s="139" t="s">
        <v>285</v>
      </c>
      <c r="D3822" s="140"/>
      <c r="E3822" s="141"/>
      <c r="F3822" s="136"/>
      <c r="G3822" s="136"/>
      <c r="H3822" s="138"/>
      <c r="I3822" s="138"/>
      <c r="J3822" s="138"/>
      <c r="K3822" s="138"/>
      <c r="L3822" s="138"/>
    </row>
    <row r="3823" spans="1:12" outlineLevel="1" x14ac:dyDescent="0.2">
      <c r="A3823" s="132"/>
      <c r="B3823" s="133"/>
      <c r="C3823" s="139" t="s">
        <v>2914</v>
      </c>
      <c r="D3823" s="140"/>
      <c r="E3823" s="141">
        <v>6.64</v>
      </c>
      <c r="F3823" s="136"/>
      <c r="G3823" s="136"/>
      <c r="H3823" s="138"/>
      <c r="I3823" s="138"/>
      <c r="J3823" s="138"/>
      <c r="K3823" s="138"/>
      <c r="L3823" s="138"/>
    </row>
    <row r="3824" spans="1:12" outlineLevel="1" x14ac:dyDescent="0.2">
      <c r="A3824" s="132">
        <v>808</v>
      </c>
      <c r="B3824" s="133" t="s">
        <v>2915</v>
      </c>
      <c r="C3824" s="134" t="s">
        <v>2916</v>
      </c>
      <c r="D3824" s="135" t="s">
        <v>2554</v>
      </c>
      <c r="E3824" s="136">
        <v>7303.78</v>
      </c>
      <c r="F3824" s="1202"/>
      <c r="G3824" s="136">
        <f>ROUND(E3824*F3824,2)</f>
        <v>0</v>
      </c>
      <c r="H3824" s="138"/>
      <c r="I3824" s="138"/>
      <c r="J3824" s="138"/>
      <c r="K3824" s="138"/>
      <c r="L3824" s="138"/>
    </row>
    <row r="3825" spans="1:12" outlineLevel="1" x14ac:dyDescent="0.2">
      <c r="A3825" s="132"/>
      <c r="B3825" s="133"/>
      <c r="C3825" s="139" t="s">
        <v>255</v>
      </c>
      <c r="D3825" s="140"/>
      <c r="E3825" s="141"/>
      <c r="F3825" s="136"/>
      <c r="G3825" s="136"/>
      <c r="H3825" s="138"/>
      <c r="I3825" s="138"/>
      <c r="J3825" s="138"/>
      <c r="K3825" s="138"/>
      <c r="L3825" s="138"/>
    </row>
    <row r="3826" spans="1:12" outlineLevel="1" x14ac:dyDescent="0.2">
      <c r="A3826" s="132"/>
      <c r="B3826" s="133"/>
      <c r="C3826" s="139" t="s">
        <v>2917</v>
      </c>
      <c r="D3826" s="140"/>
      <c r="E3826" s="141">
        <v>5280.07</v>
      </c>
      <c r="F3826" s="136"/>
      <c r="G3826" s="136"/>
      <c r="H3826" s="138"/>
      <c r="I3826" s="138"/>
      <c r="J3826" s="138"/>
      <c r="K3826" s="138"/>
      <c r="L3826" s="138"/>
    </row>
    <row r="3827" spans="1:12" outlineLevel="1" x14ac:dyDescent="0.2">
      <c r="A3827" s="132"/>
      <c r="B3827" s="133"/>
      <c r="C3827" s="139" t="s">
        <v>284</v>
      </c>
      <c r="D3827" s="140"/>
      <c r="E3827" s="141"/>
      <c r="F3827" s="136"/>
      <c r="G3827" s="136"/>
      <c r="H3827" s="138"/>
      <c r="I3827" s="138"/>
      <c r="J3827" s="138"/>
      <c r="K3827" s="138"/>
      <c r="L3827" s="138"/>
    </row>
    <row r="3828" spans="1:12" outlineLevel="1" x14ac:dyDescent="0.2">
      <c r="A3828" s="132"/>
      <c r="B3828" s="133"/>
      <c r="C3828" s="139" t="s">
        <v>395</v>
      </c>
      <c r="D3828" s="140"/>
      <c r="E3828" s="141"/>
      <c r="F3828" s="136"/>
      <c r="G3828" s="136"/>
      <c r="H3828" s="138"/>
      <c r="I3828" s="138"/>
      <c r="J3828" s="138"/>
      <c r="K3828" s="138"/>
      <c r="L3828" s="138"/>
    </row>
    <row r="3829" spans="1:12" outlineLevel="1" x14ac:dyDescent="0.2">
      <c r="A3829" s="132"/>
      <c r="B3829" s="133"/>
      <c r="C3829" s="139" t="s">
        <v>2918</v>
      </c>
      <c r="D3829" s="140"/>
      <c r="E3829" s="141">
        <v>2023.71</v>
      </c>
      <c r="F3829" s="136"/>
      <c r="G3829" s="136"/>
      <c r="H3829" s="138"/>
      <c r="I3829" s="138"/>
      <c r="J3829" s="138"/>
      <c r="K3829" s="138"/>
      <c r="L3829" s="138"/>
    </row>
    <row r="3830" spans="1:12" x14ac:dyDescent="0.2">
      <c r="A3830" s="142" t="s">
        <v>89</v>
      </c>
      <c r="B3830" s="143" t="s">
        <v>2919</v>
      </c>
      <c r="C3830" s="144" t="s">
        <v>2920</v>
      </c>
      <c r="D3830" s="145"/>
      <c r="E3830" s="146"/>
      <c r="F3830" s="146"/>
      <c r="G3830" s="146">
        <f>SUM(G3831:G3838)</f>
        <v>0</v>
      </c>
      <c r="H3830" s="138"/>
    </row>
    <row r="3831" spans="1:12" outlineLevel="1" x14ac:dyDescent="0.2">
      <c r="A3831" s="132">
        <v>809</v>
      </c>
      <c r="B3831" s="133" t="s">
        <v>2921</v>
      </c>
      <c r="C3831" s="134" t="s">
        <v>2922</v>
      </c>
      <c r="D3831" s="135" t="s">
        <v>261</v>
      </c>
      <c r="E3831" s="136">
        <v>16723.7</v>
      </c>
      <c r="F3831" s="1202"/>
      <c r="G3831" s="136">
        <f>ROUND(E3831*F3831,2)</f>
        <v>0</v>
      </c>
      <c r="H3831" s="138"/>
      <c r="I3831" s="138"/>
      <c r="J3831" s="138"/>
      <c r="K3831" s="138"/>
      <c r="L3831" s="138"/>
    </row>
    <row r="3832" spans="1:12" outlineLevel="1" x14ac:dyDescent="0.2">
      <c r="A3832" s="132"/>
      <c r="B3832" s="133"/>
      <c r="C3832" s="139" t="s">
        <v>2923</v>
      </c>
      <c r="D3832" s="140"/>
      <c r="E3832" s="141">
        <v>4048.9</v>
      </c>
      <c r="F3832" s="136"/>
      <c r="G3832" s="136"/>
      <c r="H3832" s="138"/>
      <c r="I3832" s="138"/>
      <c r="J3832" s="138"/>
      <c r="K3832" s="138"/>
      <c r="L3832" s="138"/>
    </row>
    <row r="3833" spans="1:12" outlineLevel="1" x14ac:dyDescent="0.2">
      <c r="A3833" s="132"/>
      <c r="B3833" s="133"/>
      <c r="C3833" s="139" t="s">
        <v>2924</v>
      </c>
      <c r="D3833" s="140"/>
      <c r="E3833" s="141">
        <v>13685.9</v>
      </c>
      <c r="F3833" s="136"/>
      <c r="G3833" s="136"/>
      <c r="H3833" s="138"/>
      <c r="I3833" s="138"/>
      <c r="J3833" s="138"/>
      <c r="K3833" s="138"/>
      <c r="L3833" s="138"/>
    </row>
    <row r="3834" spans="1:12" outlineLevel="1" x14ac:dyDescent="0.2">
      <c r="A3834" s="132"/>
      <c r="B3834" s="133"/>
      <c r="C3834" s="139" t="s">
        <v>2925</v>
      </c>
      <c r="D3834" s="140"/>
      <c r="E3834" s="141">
        <v>-1011.1</v>
      </c>
      <c r="F3834" s="136"/>
      <c r="G3834" s="136"/>
      <c r="H3834" s="138"/>
      <c r="I3834" s="138"/>
      <c r="J3834" s="138"/>
      <c r="K3834" s="138"/>
      <c r="L3834" s="138"/>
    </row>
    <row r="3835" spans="1:12" outlineLevel="1" x14ac:dyDescent="0.2">
      <c r="A3835" s="132">
        <v>810</v>
      </c>
      <c r="B3835" s="133" t="s">
        <v>2926</v>
      </c>
      <c r="C3835" s="134" t="s">
        <v>2927</v>
      </c>
      <c r="D3835" s="135" t="s">
        <v>261</v>
      </c>
      <c r="E3835" s="136">
        <v>16723.7</v>
      </c>
      <c r="F3835" s="1202"/>
      <c r="G3835" s="136">
        <f>ROUND(E3835*F3835,2)</f>
        <v>0</v>
      </c>
      <c r="H3835" s="138"/>
      <c r="I3835" s="138"/>
      <c r="J3835" s="138"/>
      <c r="K3835" s="138"/>
      <c r="L3835" s="138"/>
    </row>
    <row r="3836" spans="1:12" outlineLevel="1" x14ac:dyDescent="0.2">
      <c r="A3836" s="132"/>
      <c r="B3836" s="133"/>
      <c r="C3836" s="139" t="s">
        <v>2923</v>
      </c>
      <c r="D3836" s="140"/>
      <c r="E3836" s="141">
        <v>4048.9</v>
      </c>
      <c r="F3836" s="136"/>
      <c r="G3836" s="136"/>
      <c r="H3836" s="138"/>
      <c r="I3836" s="138"/>
      <c r="J3836" s="138"/>
      <c r="K3836" s="138"/>
      <c r="L3836" s="138"/>
    </row>
    <row r="3837" spans="1:12" outlineLevel="1" x14ac:dyDescent="0.2">
      <c r="A3837" s="132"/>
      <c r="B3837" s="133"/>
      <c r="C3837" s="139" t="s">
        <v>2924</v>
      </c>
      <c r="D3837" s="140"/>
      <c r="E3837" s="141">
        <v>13685.9</v>
      </c>
      <c r="F3837" s="136"/>
      <c r="G3837" s="136"/>
      <c r="H3837" s="138"/>
      <c r="I3837" s="138"/>
      <c r="J3837" s="138"/>
      <c r="K3837" s="138"/>
      <c r="L3837" s="138"/>
    </row>
    <row r="3838" spans="1:12" outlineLevel="1" x14ac:dyDescent="0.2">
      <c r="A3838" s="132"/>
      <c r="B3838" s="133"/>
      <c r="C3838" s="139" t="s">
        <v>2925</v>
      </c>
      <c r="D3838" s="140"/>
      <c r="E3838" s="141">
        <v>-1011.1</v>
      </c>
      <c r="F3838" s="136"/>
      <c r="G3838" s="136"/>
      <c r="H3838" s="138"/>
      <c r="I3838" s="138"/>
      <c r="J3838" s="138"/>
      <c r="K3838" s="138"/>
      <c r="L3838" s="138"/>
    </row>
    <row r="3839" spans="1:12" x14ac:dyDescent="0.2">
      <c r="A3839" s="142" t="s">
        <v>89</v>
      </c>
      <c r="B3839" s="143" t="s">
        <v>2928</v>
      </c>
      <c r="C3839" s="144" t="s">
        <v>2929</v>
      </c>
      <c r="D3839" s="145"/>
      <c r="E3839" s="146"/>
      <c r="F3839" s="146"/>
      <c r="G3839" s="146">
        <f>SUM(G3840:G3867)</f>
        <v>0</v>
      </c>
      <c r="H3839" s="138"/>
    </row>
    <row r="3840" spans="1:12" outlineLevel="1" x14ac:dyDescent="0.2">
      <c r="A3840" s="132">
        <v>811</v>
      </c>
      <c r="B3840" s="133" t="s">
        <v>2930</v>
      </c>
      <c r="C3840" s="134" t="s">
        <v>2931</v>
      </c>
      <c r="D3840" s="135" t="s">
        <v>2554</v>
      </c>
      <c r="E3840" s="136">
        <v>135332.71</v>
      </c>
      <c r="F3840" s="1202"/>
      <c r="G3840" s="136">
        <f>ROUND(E3840*F3840,2)</f>
        <v>0</v>
      </c>
      <c r="H3840" s="138"/>
      <c r="I3840" s="138"/>
      <c r="J3840" s="138"/>
      <c r="K3840" s="138"/>
      <c r="L3840" s="138"/>
    </row>
    <row r="3841" spans="1:12" outlineLevel="1" x14ac:dyDescent="0.2">
      <c r="A3841" s="132"/>
      <c r="B3841" s="133"/>
      <c r="C3841" s="139" t="s">
        <v>255</v>
      </c>
      <c r="D3841" s="140"/>
      <c r="E3841" s="141"/>
      <c r="F3841" s="136"/>
      <c r="G3841" s="136"/>
      <c r="H3841" s="138"/>
      <c r="I3841" s="138"/>
      <c r="J3841" s="138"/>
      <c r="K3841" s="138"/>
      <c r="L3841" s="138"/>
    </row>
    <row r="3842" spans="1:12" outlineLevel="1" x14ac:dyDescent="0.2">
      <c r="A3842" s="132"/>
      <c r="B3842" s="133"/>
      <c r="C3842" s="139" t="s">
        <v>2917</v>
      </c>
      <c r="D3842" s="140"/>
      <c r="E3842" s="141">
        <v>5280.07</v>
      </c>
      <c r="F3842" s="136"/>
      <c r="G3842" s="136"/>
      <c r="H3842" s="138"/>
      <c r="I3842" s="138"/>
      <c r="J3842" s="138"/>
      <c r="K3842" s="138"/>
      <c r="L3842" s="138"/>
    </row>
    <row r="3843" spans="1:12" outlineLevel="1" x14ac:dyDescent="0.2">
      <c r="A3843" s="132"/>
      <c r="B3843" s="133"/>
      <c r="C3843" s="139" t="s">
        <v>2901</v>
      </c>
      <c r="D3843" s="140"/>
      <c r="E3843" s="141"/>
      <c r="F3843" s="136"/>
      <c r="G3843" s="136"/>
      <c r="H3843" s="138"/>
      <c r="I3843" s="138"/>
      <c r="J3843" s="138"/>
      <c r="K3843" s="138"/>
      <c r="L3843" s="138"/>
    </row>
    <row r="3844" spans="1:12" outlineLevel="1" x14ac:dyDescent="0.2">
      <c r="A3844" s="132"/>
      <c r="B3844" s="133"/>
      <c r="C3844" s="139" t="s">
        <v>2932</v>
      </c>
      <c r="D3844" s="140"/>
      <c r="E3844" s="141">
        <v>1426</v>
      </c>
      <c r="F3844" s="136"/>
      <c r="G3844" s="136"/>
      <c r="H3844" s="138"/>
      <c r="I3844" s="138"/>
      <c r="J3844" s="138"/>
      <c r="K3844" s="138"/>
      <c r="L3844" s="138"/>
    </row>
    <row r="3845" spans="1:12" outlineLevel="1" x14ac:dyDescent="0.2">
      <c r="A3845" s="132"/>
      <c r="B3845" s="133"/>
      <c r="C3845" s="139" t="s">
        <v>2933</v>
      </c>
      <c r="D3845" s="140"/>
      <c r="E3845" s="141">
        <v>1426</v>
      </c>
      <c r="F3845" s="136"/>
      <c r="G3845" s="136"/>
      <c r="H3845" s="138"/>
      <c r="I3845" s="138"/>
      <c r="J3845" s="138"/>
      <c r="K3845" s="138"/>
      <c r="L3845" s="138"/>
    </row>
    <row r="3846" spans="1:12" outlineLevel="1" x14ac:dyDescent="0.2">
      <c r="A3846" s="132"/>
      <c r="B3846" s="133"/>
      <c r="C3846" s="139" t="s">
        <v>2934</v>
      </c>
      <c r="D3846" s="140"/>
      <c r="E3846" s="141">
        <v>1426</v>
      </c>
      <c r="F3846" s="136"/>
      <c r="G3846" s="136"/>
      <c r="H3846" s="138"/>
      <c r="I3846" s="138"/>
      <c r="J3846" s="138"/>
      <c r="K3846" s="138"/>
      <c r="L3846" s="138"/>
    </row>
    <row r="3847" spans="1:12" outlineLevel="1" x14ac:dyDescent="0.2">
      <c r="A3847" s="132"/>
      <c r="B3847" s="133"/>
      <c r="C3847" s="139" t="s">
        <v>284</v>
      </c>
      <c r="D3847" s="140"/>
      <c r="E3847" s="141"/>
      <c r="F3847" s="136"/>
      <c r="G3847" s="136"/>
      <c r="H3847" s="138"/>
      <c r="I3847" s="138"/>
      <c r="J3847" s="138"/>
      <c r="K3847" s="138"/>
      <c r="L3847" s="138"/>
    </row>
    <row r="3848" spans="1:12" outlineLevel="1" x14ac:dyDescent="0.2">
      <c r="A3848" s="132"/>
      <c r="B3848" s="133"/>
      <c r="C3848" s="139" t="s">
        <v>395</v>
      </c>
      <c r="D3848" s="140"/>
      <c r="E3848" s="141"/>
      <c r="F3848" s="136"/>
      <c r="G3848" s="136"/>
      <c r="H3848" s="138"/>
      <c r="I3848" s="138"/>
      <c r="J3848" s="138"/>
      <c r="K3848" s="138"/>
      <c r="L3848" s="138"/>
    </row>
    <row r="3849" spans="1:12" outlineLevel="1" x14ac:dyDescent="0.2">
      <c r="A3849" s="132"/>
      <c r="B3849" s="133"/>
      <c r="C3849" s="139" t="s">
        <v>2918</v>
      </c>
      <c r="D3849" s="140"/>
      <c r="E3849" s="141">
        <v>2023.71</v>
      </c>
      <c r="F3849" s="136"/>
      <c r="G3849" s="136"/>
      <c r="H3849" s="138"/>
      <c r="I3849" s="138"/>
      <c r="J3849" s="138"/>
      <c r="K3849" s="138"/>
      <c r="L3849" s="138"/>
    </row>
    <row r="3850" spans="1:12" outlineLevel="1" x14ac:dyDescent="0.2">
      <c r="A3850" s="132"/>
      <c r="B3850" s="133"/>
      <c r="C3850" s="139" t="s">
        <v>1339</v>
      </c>
      <c r="D3850" s="140"/>
      <c r="E3850" s="141"/>
      <c r="F3850" s="136"/>
      <c r="G3850" s="136"/>
      <c r="H3850" s="138"/>
      <c r="I3850" s="138"/>
      <c r="J3850" s="138"/>
      <c r="K3850" s="138"/>
      <c r="L3850" s="138"/>
    </row>
    <row r="3851" spans="1:12" outlineLevel="1" x14ac:dyDescent="0.2">
      <c r="A3851" s="132"/>
      <c r="B3851" s="133"/>
      <c r="C3851" s="139" t="s">
        <v>2935</v>
      </c>
      <c r="D3851" s="140"/>
      <c r="E3851" s="141">
        <v>552.54999999999995</v>
      </c>
      <c r="F3851" s="136"/>
      <c r="G3851" s="136"/>
      <c r="H3851" s="138"/>
      <c r="I3851" s="138"/>
      <c r="J3851" s="138"/>
      <c r="K3851" s="138"/>
      <c r="L3851" s="138"/>
    </row>
    <row r="3852" spans="1:12" outlineLevel="1" x14ac:dyDescent="0.2">
      <c r="A3852" s="132"/>
      <c r="B3852" s="133"/>
      <c r="C3852" s="139" t="s">
        <v>2936</v>
      </c>
      <c r="D3852" s="140"/>
      <c r="E3852" s="141">
        <v>552.54999999999995</v>
      </c>
      <c r="F3852" s="136"/>
      <c r="G3852" s="136"/>
      <c r="H3852" s="138"/>
      <c r="I3852" s="138"/>
      <c r="J3852" s="138"/>
      <c r="K3852" s="138"/>
      <c r="L3852" s="138"/>
    </row>
    <row r="3853" spans="1:12" outlineLevel="1" x14ac:dyDescent="0.2">
      <c r="A3853" s="132"/>
      <c r="B3853" s="133"/>
      <c r="C3853" s="139" t="s">
        <v>2937</v>
      </c>
      <c r="D3853" s="140"/>
      <c r="E3853" s="141">
        <v>552.54999999999995</v>
      </c>
      <c r="F3853" s="136"/>
      <c r="G3853" s="136"/>
      <c r="H3853" s="138"/>
      <c r="I3853" s="138"/>
      <c r="J3853" s="138"/>
      <c r="K3853" s="138"/>
      <c r="L3853" s="138"/>
    </row>
    <row r="3854" spans="1:12" outlineLevel="1" x14ac:dyDescent="0.2">
      <c r="A3854" s="132"/>
      <c r="B3854" s="133"/>
      <c r="C3854" s="139" t="s">
        <v>284</v>
      </c>
      <c r="D3854" s="140"/>
      <c r="E3854" s="141"/>
      <c r="F3854" s="136"/>
      <c r="G3854" s="136"/>
      <c r="H3854" s="138"/>
      <c r="I3854" s="138"/>
      <c r="J3854" s="138"/>
      <c r="K3854" s="138"/>
      <c r="L3854" s="138"/>
    </row>
    <row r="3855" spans="1:12" outlineLevel="1" x14ac:dyDescent="0.2">
      <c r="A3855" s="132"/>
      <c r="B3855" s="133"/>
      <c r="C3855" s="139" t="s">
        <v>335</v>
      </c>
      <c r="D3855" s="140"/>
      <c r="E3855" s="141"/>
      <c r="F3855" s="136"/>
      <c r="G3855" s="136"/>
      <c r="H3855" s="138"/>
      <c r="I3855" s="138"/>
      <c r="J3855" s="138"/>
      <c r="K3855" s="138"/>
      <c r="L3855" s="138"/>
    </row>
    <row r="3856" spans="1:12" outlineLevel="1" x14ac:dyDescent="0.2">
      <c r="A3856" s="132"/>
      <c r="B3856" s="133"/>
      <c r="C3856" s="139" t="s">
        <v>2938</v>
      </c>
      <c r="D3856" s="140"/>
      <c r="E3856" s="141">
        <v>457.35</v>
      </c>
      <c r="F3856" s="136"/>
      <c r="G3856" s="136"/>
      <c r="H3856" s="138"/>
      <c r="I3856" s="138"/>
      <c r="J3856" s="138"/>
      <c r="K3856" s="138"/>
      <c r="L3856" s="138"/>
    </row>
    <row r="3857" spans="1:12" outlineLevel="1" x14ac:dyDescent="0.2">
      <c r="A3857" s="132"/>
      <c r="B3857" s="133"/>
      <c r="C3857" s="139" t="s">
        <v>1339</v>
      </c>
      <c r="D3857" s="140"/>
      <c r="E3857" s="141"/>
      <c r="F3857" s="136"/>
      <c r="G3857" s="136"/>
      <c r="H3857" s="138"/>
      <c r="I3857" s="138"/>
      <c r="J3857" s="138"/>
      <c r="K3857" s="138"/>
      <c r="L3857" s="138"/>
    </row>
    <row r="3858" spans="1:12" outlineLevel="1" x14ac:dyDescent="0.2">
      <c r="A3858" s="132"/>
      <c r="B3858" s="133"/>
      <c r="C3858" s="139" t="s">
        <v>2939</v>
      </c>
      <c r="D3858" s="140"/>
      <c r="E3858" s="141">
        <v>45673.99</v>
      </c>
      <c r="F3858" s="136"/>
      <c r="G3858" s="136"/>
      <c r="H3858" s="138"/>
      <c r="I3858" s="138"/>
      <c r="J3858" s="138"/>
      <c r="K3858" s="138"/>
      <c r="L3858" s="138"/>
    </row>
    <row r="3859" spans="1:12" outlineLevel="1" x14ac:dyDescent="0.2">
      <c r="A3859" s="132"/>
      <c r="B3859" s="133"/>
      <c r="C3859" s="139" t="s">
        <v>2940</v>
      </c>
      <c r="D3859" s="140"/>
      <c r="E3859" s="141">
        <v>55772.87</v>
      </c>
      <c r="F3859" s="136"/>
      <c r="G3859" s="136"/>
      <c r="H3859" s="138"/>
      <c r="I3859" s="138"/>
      <c r="J3859" s="138"/>
      <c r="K3859" s="138"/>
      <c r="L3859" s="138"/>
    </row>
    <row r="3860" spans="1:12" outlineLevel="1" x14ac:dyDescent="0.2">
      <c r="A3860" s="132"/>
      <c r="B3860" s="133"/>
      <c r="C3860" s="139" t="s">
        <v>2941</v>
      </c>
      <c r="D3860" s="140"/>
      <c r="E3860" s="141">
        <v>20189.07</v>
      </c>
      <c r="F3860" s="136"/>
      <c r="G3860" s="136"/>
      <c r="H3860" s="138"/>
      <c r="I3860" s="138"/>
      <c r="J3860" s="138"/>
      <c r="K3860" s="138"/>
      <c r="L3860" s="138"/>
    </row>
    <row r="3861" spans="1:12" outlineLevel="1" x14ac:dyDescent="0.2">
      <c r="A3861" s="132">
        <v>812</v>
      </c>
      <c r="B3861" s="133" t="s">
        <v>2942</v>
      </c>
      <c r="C3861" s="134" t="s">
        <v>2943</v>
      </c>
      <c r="D3861" s="135" t="s">
        <v>2554</v>
      </c>
      <c r="E3861" s="136">
        <v>15404</v>
      </c>
      <c r="F3861" s="1202"/>
      <c r="G3861" s="136">
        <f>ROUND(E3861*F3861,2)</f>
        <v>0</v>
      </c>
      <c r="H3861" s="138"/>
      <c r="I3861" s="138"/>
      <c r="J3861" s="138"/>
      <c r="K3861" s="138"/>
      <c r="L3861" s="138"/>
    </row>
    <row r="3862" spans="1:12" outlineLevel="1" x14ac:dyDescent="0.2">
      <c r="A3862" s="132"/>
      <c r="B3862" s="133"/>
      <c r="C3862" s="139" t="s">
        <v>335</v>
      </c>
      <c r="D3862" s="140"/>
      <c r="E3862" s="141"/>
      <c r="F3862" s="136"/>
      <c r="G3862" s="136"/>
      <c r="H3862" s="138"/>
      <c r="I3862" s="138"/>
      <c r="J3862" s="138"/>
      <c r="K3862" s="138"/>
      <c r="L3862" s="138"/>
    </row>
    <row r="3863" spans="1:12" outlineLevel="1" x14ac:dyDescent="0.2">
      <c r="A3863" s="132"/>
      <c r="B3863" s="133"/>
      <c r="C3863" s="139" t="s">
        <v>2944</v>
      </c>
      <c r="D3863" s="140"/>
      <c r="E3863" s="141"/>
      <c r="F3863" s="136"/>
      <c r="G3863" s="136"/>
      <c r="H3863" s="138"/>
      <c r="I3863" s="138"/>
      <c r="J3863" s="138"/>
      <c r="K3863" s="138"/>
      <c r="L3863" s="138"/>
    </row>
    <row r="3864" spans="1:12" outlineLevel="1" x14ac:dyDescent="0.2">
      <c r="A3864" s="132"/>
      <c r="B3864" s="133"/>
      <c r="C3864" s="139" t="s">
        <v>2945</v>
      </c>
      <c r="D3864" s="140"/>
      <c r="E3864" s="141">
        <v>4570</v>
      </c>
      <c r="F3864" s="136"/>
      <c r="G3864" s="136"/>
      <c r="H3864" s="138"/>
      <c r="I3864" s="138"/>
      <c r="J3864" s="138"/>
      <c r="K3864" s="138"/>
      <c r="L3864" s="138"/>
    </row>
    <row r="3865" spans="1:12" outlineLevel="1" x14ac:dyDescent="0.2">
      <c r="A3865" s="132"/>
      <c r="B3865" s="133"/>
      <c r="C3865" s="139" t="s">
        <v>2946</v>
      </c>
      <c r="D3865" s="140"/>
      <c r="E3865" s="141">
        <v>5417</v>
      </c>
      <c r="F3865" s="136"/>
      <c r="G3865" s="136"/>
      <c r="H3865" s="138"/>
      <c r="I3865" s="138"/>
      <c r="J3865" s="138"/>
      <c r="K3865" s="138"/>
      <c r="L3865" s="138"/>
    </row>
    <row r="3866" spans="1:12" outlineLevel="1" x14ac:dyDescent="0.2">
      <c r="A3866" s="132"/>
      <c r="B3866" s="133"/>
      <c r="C3866" s="139" t="s">
        <v>2947</v>
      </c>
      <c r="D3866" s="140"/>
      <c r="E3866" s="141">
        <v>5417</v>
      </c>
      <c r="F3866" s="136"/>
      <c r="G3866" s="136"/>
      <c r="H3866" s="138"/>
      <c r="I3866" s="138"/>
      <c r="J3866" s="138"/>
      <c r="K3866" s="138"/>
      <c r="L3866" s="138"/>
    </row>
    <row r="3867" spans="1:12" outlineLevel="1" x14ac:dyDescent="0.2">
      <c r="A3867" s="132">
        <v>813</v>
      </c>
      <c r="B3867" s="133" t="s">
        <v>2948</v>
      </c>
      <c r="C3867" s="134" t="s">
        <v>2949</v>
      </c>
      <c r="D3867" s="135" t="s">
        <v>1878</v>
      </c>
      <c r="E3867" s="136">
        <f>SUM(G3840:G3861)/100</f>
        <v>0</v>
      </c>
      <c r="F3867" s="1202">
        <v>9</v>
      </c>
      <c r="G3867" s="136">
        <f>ROUND(E3867*F3867,2)</f>
        <v>0</v>
      </c>
      <c r="H3867" s="138"/>
      <c r="I3867" s="138"/>
      <c r="J3867" s="138"/>
      <c r="K3867" s="138"/>
      <c r="L3867" s="138"/>
    </row>
    <row r="3868" spans="1:12" x14ac:dyDescent="0.2">
      <c r="A3868" s="142" t="s">
        <v>89</v>
      </c>
      <c r="B3868" s="143" t="s">
        <v>2950</v>
      </c>
      <c r="C3868" s="144" t="s">
        <v>2951</v>
      </c>
      <c r="D3868" s="145"/>
      <c r="E3868" s="146"/>
      <c r="F3868" s="146"/>
      <c r="G3868" s="146"/>
    </row>
    <row r="3869" spans="1:12" outlineLevel="1" x14ac:dyDescent="0.2">
      <c r="A3869" s="132">
        <v>814</v>
      </c>
      <c r="B3869" s="133" t="s">
        <v>2952</v>
      </c>
      <c r="C3869" s="134" t="s">
        <v>2953</v>
      </c>
      <c r="D3869" s="135" t="s">
        <v>261</v>
      </c>
      <c r="E3869" s="136">
        <v>10211.545199999997</v>
      </c>
      <c r="F3869" s="136">
        <v>0</v>
      </c>
      <c r="G3869" s="136">
        <f>ROUND(E3869*F3869,2)</f>
        <v>0</v>
      </c>
      <c r="H3869" s="138"/>
      <c r="I3869" s="138"/>
      <c r="J3869" s="138"/>
      <c r="K3869" s="138"/>
      <c r="L3869" s="138"/>
    </row>
    <row r="3870" spans="1:12" outlineLevel="1" x14ac:dyDescent="0.2">
      <c r="A3870" s="132"/>
      <c r="B3870" s="133"/>
      <c r="C3870" s="139" t="s">
        <v>184</v>
      </c>
      <c r="D3870" s="140"/>
      <c r="E3870" s="141"/>
      <c r="F3870" s="136"/>
      <c r="G3870" s="136"/>
      <c r="H3870" s="138"/>
      <c r="I3870" s="138"/>
      <c r="J3870" s="138"/>
      <c r="K3870" s="138"/>
      <c r="L3870" s="138"/>
    </row>
    <row r="3871" spans="1:12" outlineLevel="1" x14ac:dyDescent="0.2">
      <c r="A3871" s="132"/>
      <c r="B3871" s="133"/>
      <c r="C3871" s="139" t="s">
        <v>185</v>
      </c>
      <c r="D3871" s="140"/>
      <c r="E3871" s="141"/>
      <c r="F3871" s="136"/>
      <c r="G3871" s="136"/>
      <c r="H3871" s="138"/>
      <c r="I3871" s="138"/>
      <c r="J3871" s="138"/>
      <c r="K3871" s="138"/>
      <c r="L3871" s="138"/>
    </row>
    <row r="3872" spans="1:12" outlineLevel="1" x14ac:dyDescent="0.2">
      <c r="A3872" s="132"/>
      <c r="B3872" s="133"/>
      <c r="C3872" s="139" t="s">
        <v>2954</v>
      </c>
      <c r="D3872" s="140"/>
      <c r="E3872" s="141">
        <v>48.67</v>
      </c>
      <c r="F3872" s="136"/>
      <c r="G3872" s="136"/>
      <c r="H3872" s="138"/>
      <c r="I3872" s="138"/>
      <c r="J3872" s="138"/>
      <c r="K3872" s="138"/>
      <c r="L3872" s="138"/>
    </row>
    <row r="3873" spans="1:12" outlineLevel="1" x14ac:dyDescent="0.2">
      <c r="A3873" s="132"/>
      <c r="B3873" s="133"/>
      <c r="C3873" s="139" t="s">
        <v>187</v>
      </c>
      <c r="D3873" s="140"/>
      <c r="E3873" s="141"/>
      <c r="F3873" s="136"/>
      <c r="G3873" s="136"/>
      <c r="H3873" s="138"/>
      <c r="I3873" s="138"/>
      <c r="J3873" s="138"/>
      <c r="K3873" s="138"/>
      <c r="L3873" s="138"/>
    </row>
    <row r="3874" spans="1:12" outlineLevel="1" x14ac:dyDescent="0.2">
      <c r="A3874" s="132"/>
      <c r="B3874" s="133"/>
      <c r="C3874" s="139" t="s">
        <v>188</v>
      </c>
      <c r="D3874" s="140"/>
      <c r="E3874" s="141"/>
      <c r="F3874" s="136"/>
      <c r="G3874" s="136"/>
      <c r="H3874" s="138"/>
      <c r="I3874" s="138"/>
      <c r="J3874" s="138"/>
      <c r="K3874" s="138"/>
      <c r="L3874" s="138"/>
    </row>
    <row r="3875" spans="1:12" outlineLevel="1" x14ac:dyDescent="0.2">
      <c r="A3875" s="132"/>
      <c r="B3875" s="133"/>
      <c r="C3875" s="139" t="s">
        <v>1679</v>
      </c>
      <c r="D3875" s="140"/>
      <c r="E3875" s="141">
        <v>324.19</v>
      </c>
      <c r="F3875" s="136"/>
      <c r="G3875" s="136"/>
      <c r="H3875" s="138"/>
      <c r="I3875" s="138"/>
      <c r="J3875" s="138"/>
      <c r="K3875" s="138"/>
      <c r="L3875" s="138"/>
    </row>
    <row r="3876" spans="1:12" outlineLevel="1" x14ac:dyDescent="0.2">
      <c r="A3876" s="132"/>
      <c r="B3876" s="133"/>
      <c r="C3876" s="139" t="s">
        <v>1664</v>
      </c>
      <c r="D3876" s="140"/>
      <c r="E3876" s="141">
        <v>126.27</v>
      </c>
      <c r="F3876" s="136"/>
      <c r="G3876" s="136"/>
      <c r="H3876" s="138"/>
      <c r="I3876" s="138"/>
      <c r="J3876" s="138"/>
      <c r="K3876" s="138"/>
      <c r="L3876" s="138"/>
    </row>
    <row r="3877" spans="1:12" outlineLevel="1" x14ac:dyDescent="0.2">
      <c r="A3877" s="132"/>
      <c r="B3877" s="133"/>
      <c r="C3877" s="139" t="s">
        <v>1660</v>
      </c>
      <c r="D3877" s="140"/>
      <c r="E3877" s="141">
        <v>54.8</v>
      </c>
      <c r="F3877" s="136"/>
      <c r="G3877" s="136"/>
      <c r="H3877" s="138"/>
      <c r="I3877" s="138"/>
      <c r="J3877" s="138"/>
      <c r="K3877" s="138"/>
      <c r="L3877" s="138"/>
    </row>
    <row r="3878" spans="1:12" outlineLevel="1" x14ac:dyDescent="0.2">
      <c r="A3878" s="132"/>
      <c r="B3878" s="133"/>
      <c r="C3878" s="139" t="s">
        <v>1665</v>
      </c>
      <c r="D3878" s="140"/>
      <c r="E3878" s="141">
        <v>32.9</v>
      </c>
      <c r="F3878" s="136"/>
      <c r="G3878" s="136"/>
      <c r="H3878" s="138"/>
      <c r="I3878" s="138"/>
      <c r="J3878" s="138"/>
      <c r="K3878" s="138"/>
      <c r="L3878" s="138"/>
    </row>
    <row r="3879" spans="1:12" outlineLevel="1" x14ac:dyDescent="0.2">
      <c r="A3879" s="132"/>
      <c r="B3879" s="133"/>
      <c r="C3879" s="139" t="s">
        <v>1494</v>
      </c>
      <c r="D3879" s="140"/>
      <c r="E3879" s="141"/>
      <c r="F3879" s="136"/>
      <c r="G3879" s="136"/>
      <c r="H3879" s="138"/>
      <c r="I3879" s="138"/>
      <c r="J3879" s="138"/>
      <c r="K3879" s="138"/>
      <c r="L3879" s="138"/>
    </row>
    <row r="3880" spans="1:12" outlineLevel="1" x14ac:dyDescent="0.2">
      <c r="A3880" s="132"/>
      <c r="B3880" s="133"/>
      <c r="C3880" s="139" t="s">
        <v>1686</v>
      </c>
      <c r="D3880" s="140"/>
      <c r="E3880" s="141">
        <v>94.98</v>
      </c>
      <c r="F3880" s="136"/>
      <c r="G3880" s="136"/>
      <c r="H3880" s="138"/>
      <c r="I3880" s="138"/>
      <c r="J3880" s="138"/>
      <c r="K3880" s="138"/>
      <c r="L3880" s="138"/>
    </row>
    <row r="3881" spans="1:12" outlineLevel="1" x14ac:dyDescent="0.2">
      <c r="A3881" s="132"/>
      <c r="B3881" s="133"/>
      <c r="C3881" s="139" t="s">
        <v>1687</v>
      </c>
      <c r="D3881" s="140"/>
      <c r="E3881" s="141">
        <v>22.11</v>
      </c>
      <c r="F3881" s="136"/>
      <c r="G3881" s="136"/>
      <c r="H3881" s="138"/>
      <c r="I3881" s="138"/>
      <c r="J3881" s="138"/>
      <c r="K3881" s="138"/>
      <c r="L3881" s="138"/>
    </row>
    <row r="3882" spans="1:12" outlineLevel="1" x14ac:dyDescent="0.2">
      <c r="A3882" s="132"/>
      <c r="B3882" s="133"/>
      <c r="C3882" s="139" t="s">
        <v>1668</v>
      </c>
      <c r="D3882" s="140"/>
      <c r="E3882" s="141">
        <v>207.67</v>
      </c>
      <c r="F3882" s="136"/>
      <c r="G3882" s="136"/>
      <c r="H3882" s="138"/>
      <c r="I3882" s="138"/>
      <c r="J3882" s="138"/>
      <c r="K3882" s="138"/>
      <c r="L3882" s="138"/>
    </row>
    <row r="3883" spans="1:12" outlineLevel="1" x14ac:dyDescent="0.2">
      <c r="A3883" s="132"/>
      <c r="B3883" s="133"/>
      <c r="C3883" s="139" t="s">
        <v>1681</v>
      </c>
      <c r="D3883" s="140"/>
      <c r="E3883" s="141">
        <v>54.25</v>
      </c>
      <c r="F3883" s="136"/>
      <c r="G3883" s="136"/>
      <c r="H3883" s="138"/>
      <c r="I3883" s="138"/>
      <c r="J3883" s="138"/>
      <c r="K3883" s="138"/>
      <c r="L3883" s="138"/>
    </row>
    <row r="3884" spans="1:12" outlineLevel="1" x14ac:dyDescent="0.2">
      <c r="A3884" s="132"/>
      <c r="B3884" s="133"/>
      <c r="C3884" s="139" t="s">
        <v>1669</v>
      </c>
      <c r="D3884" s="140"/>
      <c r="E3884" s="141">
        <v>206.03</v>
      </c>
      <c r="F3884" s="136"/>
      <c r="G3884" s="136"/>
      <c r="H3884" s="138"/>
      <c r="I3884" s="138"/>
      <c r="J3884" s="138"/>
      <c r="K3884" s="138"/>
      <c r="L3884" s="138"/>
    </row>
    <row r="3885" spans="1:12" outlineLevel="1" x14ac:dyDescent="0.2">
      <c r="A3885" s="132"/>
      <c r="B3885" s="133"/>
      <c r="C3885" s="139" t="s">
        <v>1676</v>
      </c>
      <c r="D3885" s="140"/>
      <c r="E3885" s="141">
        <v>32.18</v>
      </c>
      <c r="F3885" s="136"/>
      <c r="G3885" s="136"/>
      <c r="H3885" s="138"/>
      <c r="I3885" s="138"/>
      <c r="J3885" s="138"/>
      <c r="K3885" s="138"/>
      <c r="L3885" s="138"/>
    </row>
    <row r="3886" spans="1:12" outlineLevel="1" x14ac:dyDescent="0.2">
      <c r="A3886" s="132"/>
      <c r="B3886" s="133"/>
      <c r="C3886" s="139" t="s">
        <v>284</v>
      </c>
      <c r="D3886" s="140"/>
      <c r="E3886" s="141"/>
      <c r="F3886" s="136"/>
      <c r="G3886" s="136"/>
      <c r="H3886" s="138"/>
      <c r="I3886" s="138"/>
      <c r="J3886" s="138"/>
      <c r="K3886" s="138"/>
      <c r="L3886" s="138"/>
    </row>
    <row r="3887" spans="1:12" outlineLevel="1" x14ac:dyDescent="0.2">
      <c r="A3887" s="132"/>
      <c r="B3887" s="133"/>
      <c r="C3887" s="139" t="s">
        <v>1165</v>
      </c>
      <c r="D3887" s="140"/>
      <c r="E3887" s="141"/>
      <c r="F3887" s="136"/>
      <c r="G3887" s="136"/>
      <c r="H3887" s="138"/>
      <c r="I3887" s="138"/>
      <c r="J3887" s="138"/>
      <c r="K3887" s="138"/>
      <c r="L3887" s="138"/>
    </row>
    <row r="3888" spans="1:12" outlineLevel="1" x14ac:dyDescent="0.2">
      <c r="A3888" s="132"/>
      <c r="B3888" s="133"/>
      <c r="C3888" s="139" t="s">
        <v>1166</v>
      </c>
      <c r="D3888" s="140"/>
      <c r="E3888" s="141">
        <v>605.73</v>
      </c>
      <c r="F3888" s="136"/>
      <c r="G3888" s="136"/>
      <c r="H3888" s="138"/>
      <c r="I3888" s="138"/>
      <c r="J3888" s="138"/>
      <c r="K3888" s="138"/>
      <c r="L3888" s="138"/>
    </row>
    <row r="3889" spans="1:12" outlineLevel="1" x14ac:dyDescent="0.2">
      <c r="A3889" s="132"/>
      <c r="B3889" s="133"/>
      <c r="C3889" s="139" t="s">
        <v>1167</v>
      </c>
      <c r="D3889" s="140"/>
      <c r="E3889" s="141">
        <v>-114.4572</v>
      </c>
      <c r="F3889" s="136"/>
      <c r="G3889" s="136"/>
      <c r="H3889" s="138"/>
      <c r="I3889" s="138"/>
      <c r="J3889" s="138"/>
      <c r="K3889" s="138"/>
      <c r="L3889" s="138"/>
    </row>
    <row r="3890" spans="1:12" outlineLevel="1" x14ac:dyDescent="0.2">
      <c r="A3890" s="132"/>
      <c r="B3890" s="133"/>
      <c r="C3890" s="139" t="s">
        <v>1168</v>
      </c>
      <c r="D3890" s="140"/>
      <c r="E3890" s="141">
        <v>-3.1850000000000001</v>
      </c>
      <c r="F3890" s="136"/>
      <c r="G3890" s="136"/>
      <c r="H3890" s="138"/>
      <c r="I3890" s="138"/>
      <c r="J3890" s="138"/>
      <c r="K3890" s="138"/>
      <c r="L3890" s="138"/>
    </row>
    <row r="3891" spans="1:12" outlineLevel="1" x14ac:dyDescent="0.2">
      <c r="A3891" s="132"/>
      <c r="B3891" s="133"/>
      <c r="C3891" s="139" t="s">
        <v>1169</v>
      </c>
      <c r="D3891" s="140"/>
      <c r="E3891" s="141"/>
      <c r="F3891" s="136"/>
      <c r="G3891" s="136"/>
      <c r="H3891" s="138"/>
      <c r="I3891" s="138"/>
      <c r="J3891" s="138"/>
      <c r="K3891" s="138"/>
      <c r="L3891" s="138"/>
    </row>
    <row r="3892" spans="1:12" outlineLevel="1" x14ac:dyDescent="0.2">
      <c r="A3892" s="132"/>
      <c r="B3892" s="133"/>
      <c r="C3892" s="139" t="s">
        <v>1170</v>
      </c>
      <c r="D3892" s="140"/>
      <c r="E3892" s="141">
        <v>35.36</v>
      </c>
      <c r="F3892" s="136"/>
      <c r="G3892" s="136"/>
      <c r="H3892" s="138"/>
      <c r="I3892" s="138"/>
      <c r="J3892" s="138"/>
      <c r="K3892" s="138"/>
      <c r="L3892" s="138"/>
    </row>
    <row r="3893" spans="1:12" outlineLevel="1" x14ac:dyDescent="0.2">
      <c r="A3893" s="132"/>
      <c r="B3893" s="133"/>
      <c r="C3893" s="139" t="s">
        <v>1171</v>
      </c>
      <c r="D3893" s="140"/>
      <c r="E3893" s="141">
        <v>0.80600000000000005</v>
      </c>
      <c r="F3893" s="136"/>
      <c r="G3893" s="136"/>
      <c r="H3893" s="138"/>
      <c r="I3893" s="138"/>
      <c r="J3893" s="138"/>
      <c r="K3893" s="138"/>
      <c r="L3893" s="138"/>
    </row>
    <row r="3894" spans="1:12" outlineLevel="1" x14ac:dyDescent="0.2">
      <c r="A3894" s="132"/>
      <c r="B3894" s="133"/>
      <c r="C3894" s="139" t="s">
        <v>1172</v>
      </c>
      <c r="D3894" s="140"/>
      <c r="E3894" s="141">
        <v>388.62</v>
      </c>
      <c r="F3894" s="136"/>
      <c r="G3894" s="136"/>
      <c r="H3894" s="138"/>
      <c r="I3894" s="138"/>
      <c r="J3894" s="138"/>
      <c r="K3894" s="138"/>
      <c r="L3894" s="138"/>
    </row>
    <row r="3895" spans="1:12" outlineLevel="1" x14ac:dyDescent="0.2">
      <c r="A3895" s="132"/>
      <c r="B3895" s="133"/>
      <c r="C3895" s="139" t="s">
        <v>1173</v>
      </c>
      <c r="D3895" s="140"/>
      <c r="E3895" s="141">
        <v>-59.263399999999997</v>
      </c>
      <c r="F3895" s="136"/>
      <c r="G3895" s="136"/>
      <c r="H3895" s="138"/>
      <c r="I3895" s="138"/>
      <c r="J3895" s="138"/>
      <c r="K3895" s="138"/>
      <c r="L3895" s="138"/>
    </row>
    <row r="3896" spans="1:12" outlineLevel="1" x14ac:dyDescent="0.2">
      <c r="A3896" s="132"/>
      <c r="B3896" s="133"/>
      <c r="C3896" s="139" t="s">
        <v>1174</v>
      </c>
      <c r="D3896" s="140"/>
      <c r="E3896" s="141">
        <v>-3.4020000000000001</v>
      </c>
      <c r="F3896" s="136"/>
      <c r="G3896" s="136"/>
      <c r="H3896" s="138"/>
      <c r="I3896" s="138"/>
      <c r="J3896" s="138"/>
      <c r="K3896" s="138"/>
      <c r="L3896" s="138"/>
    </row>
    <row r="3897" spans="1:12" outlineLevel="1" x14ac:dyDescent="0.2">
      <c r="A3897" s="132"/>
      <c r="B3897" s="133"/>
      <c r="C3897" s="139" t="s">
        <v>1169</v>
      </c>
      <c r="D3897" s="140"/>
      <c r="E3897" s="141"/>
      <c r="F3897" s="136"/>
      <c r="G3897" s="136"/>
      <c r="H3897" s="138"/>
      <c r="I3897" s="138"/>
      <c r="J3897" s="138"/>
      <c r="K3897" s="138"/>
      <c r="L3897" s="138"/>
    </row>
    <row r="3898" spans="1:12" ht="22.5" outlineLevel="1" x14ac:dyDescent="0.2">
      <c r="A3898" s="132"/>
      <c r="B3898" s="133"/>
      <c r="C3898" s="139" t="s">
        <v>1175</v>
      </c>
      <c r="D3898" s="140"/>
      <c r="E3898" s="141">
        <v>29.995200000000001</v>
      </c>
      <c r="F3898" s="136"/>
      <c r="G3898" s="136"/>
      <c r="H3898" s="138"/>
      <c r="I3898" s="138"/>
      <c r="J3898" s="138"/>
      <c r="K3898" s="138"/>
      <c r="L3898" s="138"/>
    </row>
    <row r="3899" spans="1:12" outlineLevel="1" x14ac:dyDescent="0.2">
      <c r="A3899" s="132"/>
      <c r="B3899" s="133"/>
      <c r="C3899" s="139" t="s">
        <v>1176</v>
      </c>
      <c r="D3899" s="140"/>
      <c r="E3899" s="141">
        <v>1.5984</v>
      </c>
      <c r="F3899" s="136"/>
      <c r="G3899" s="136"/>
      <c r="H3899" s="138"/>
      <c r="I3899" s="138"/>
      <c r="J3899" s="138"/>
      <c r="K3899" s="138"/>
      <c r="L3899" s="138"/>
    </row>
    <row r="3900" spans="1:12" ht="22.5" outlineLevel="1" x14ac:dyDescent="0.2">
      <c r="A3900" s="132"/>
      <c r="B3900" s="133"/>
      <c r="C3900" s="139" t="s">
        <v>1177</v>
      </c>
      <c r="D3900" s="140"/>
      <c r="E3900" s="141">
        <v>2186.84</v>
      </c>
      <c r="F3900" s="136"/>
      <c r="G3900" s="136"/>
      <c r="H3900" s="138"/>
      <c r="I3900" s="138"/>
      <c r="J3900" s="138"/>
      <c r="K3900" s="138"/>
      <c r="L3900" s="138"/>
    </row>
    <row r="3901" spans="1:12" ht="33.75" outlineLevel="1" x14ac:dyDescent="0.2">
      <c r="A3901" s="132"/>
      <c r="B3901" s="133"/>
      <c r="C3901" s="139" t="s">
        <v>1178</v>
      </c>
      <c r="D3901" s="140"/>
      <c r="E3901" s="141">
        <v>-238.291</v>
      </c>
      <c r="F3901" s="136"/>
      <c r="G3901" s="136"/>
      <c r="H3901" s="138"/>
      <c r="I3901" s="138"/>
      <c r="J3901" s="138"/>
      <c r="K3901" s="138"/>
      <c r="L3901" s="138"/>
    </row>
    <row r="3902" spans="1:12" ht="33.75" outlineLevel="1" x14ac:dyDescent="0.2">
      <c r="A3902" s="132"/>
      <c r="B3902" s="133"/>
      <c r="C3902" s="139" t="s">
        <v>1179</v>
      </c>
      <c r="D3902" s="140"/>
      <c r="E3902" s="141">
        <v>-251.06</v>
      </c>
      <c r="F3902" s="136"/>
      <c r="G3902" s="136"/>
      <c r="H3902" s="138"/>
      <c r="I3902" s="138"/>
      <c r="J3902" s="138"/>
      <c r="K3902" s="138"/>
      <c r="L3902" s="138"/>
    </row>
    <row r="3903" spans="1:12" ht="22.5" outlineLevel="1" x14ac:dyDescent="0.2">
      <c r="A3903" s="132"/>
      <c r="B3903" s="133"/>
      <c r="C3903" s="139" t="s">
        <v>1180</v>
      </c>
      <c r="D3903" s="140"/>
      <c r="E3903" s="141">
        <v>-103.0776</v>
      </c>
      <c r="F3903" s="136"/>
      <c r="G3903" s="136"/>
      <c r="H3903" s="138"/>
      <c r="I3903" s="138"/>
      <c r="J3903" s="138"/>
      <c r="K3903" s="138"/>
      <c r="L3903" s="138"/>
    </row>
    <row r="3904" spans="1:12" outlineLevel="1" x14ac:dyDescent="0.2">
      <c r="A3904" s="132"/>
      <c r="B3904" s="133"/>
      <c r="C3904" s="139" t="s">
        <v>1169</v>
      </c>
      <c r="D3904" s="140"/>
      <c r="E3904" s="141"/>
      <c r="F3904" s="136"/>
      <c r="G3904" s="136"/>
      <c r="H3904" s="138"/>
      <c r="I3904" s="138"/>
      <c r="J3904" s="138"/>
      <c r="K3904" s="138"/>
      <c r="L3904" s="138"/>
    </row>
    <row r="3905" spans="1:12" ht="33.75" outlineLevel="1" x14ac:dyDescent="0.2">
      <c r="A3905" s="132"/>
      <c r="B3905" s="133"/>
      <c r="C3905" s="139" t="s">
        <v>1181</v>
      </c>
      <c r="D3905" s="140"/>
      <c r="E3905" s="141">
        <v>105.7392</v>
      </c>
      <c r="F3905" s="136"/>
      <c r="G3905" s="136"/>
      <c r="H3905" s="138"/>
      <c r="I3905" s="138"/>
      <c r="J3905" s="138"/>
      <c r="K3905" s="138"/>
      <c r="L3905" s="138"/>
    </row>
    <row r="3906" spans="1:12" ht="22.5" outlineLevel="1" x14ac:dyDescent="0.2">
      <c r="A3906" s="132"/>
      <c r="B3906" s="133"/>
      <c r="C3906" s="139" t="s">
        <v>1182</v>
      </c>
      <c r="D3906" s="140"/>
      <c r="E3906" s="141">
        <v>88.242000000000004</v>
      </c>
      <c r="F3906" s="136"/>
      <c r="G3906" s="136"/>
      <c r="H3906" s="138"/>
      <c r="I3906" s="138"/>
      <c r="J3906" s="138"/>
      <c r="K3906" s="138"/>
      <c r="L3906" s="138"/>
    </row>
    <row r="3907" spans="1:12" ht="33.75" outlineLevel="1" x14ac:dyDescent="0.2">
      <c r="A3907" s="132"/>
      <c r="B3907" s="133"/>
      <c r="C3907" s="139" t="s">
        <v>1183</v>
      </c>
      <c r="D3907" s="140"/>
      <c r="E3907" s="141">
        <v>24.183599999999998</v>
      </c>
      <c r="F3907" s="136"/>
      <c r="G3907" s="136"/>
      <c r="H3907" s="138"/>
      <c r="I3907" s="138"/>
      <c r="J3907" s="138"/>
      <c r="K3907" s="138"/>
      <c r="L3907" s="138"/>
    </row>
    <row r="3908" spans="1:12" outlineLevel="1" x14ac:dyDescent="0.2">
      <c r="A3908" s="132"/>
      <c r="B3908" s="133"/>
      <c r="C3908" s="139" t="s">
        <v>1184</v>
      </c>
      <c r="D3908" s="140"/>
      <c r="E3908" s="141">
        <v>48.02</v>
      </c>
      <c r="F3908" s="136"/>
      <c r="G3908" s="136"/>
      <c r="H3908" s="138"/>
      <c r="I3908" s="138"/>
      <c r="J3908" s="138"/>
      <c r="K3908" s="138"/>
      <c r="L3908" s="138"/>
    </row>
    <row r="3909" spans="1:12" outlineLevel="1" x14ac:dyDescent="0.2">
      <c r="A3909" s="132"/>
      <c r="B3909" s="133"/>
      <c r="C3909" s="139" t="s">
        <v>1185</v>
      </c>
      <c r="D3909" s="140"/>
      <c r="E3909" s="141">
        <v>84.9</v>
      </c>
      <c r="F3909" s="136"/>
      <c r="G3909" s="136"/>
      <c r="H3909" s="138"/>
      <c r="I3909" s="138"/>
      <c r="J3909" s="138"/>
      <c r="K3909" s="138"/>
      <c r="L3909" s="138"/>
    </row>
    <row r="3910" spans="1:12" outlineLevel="1" x14ac:dyDescent="0.2">
      <c r="A3910" s="132"/>
      <c r="B3910" s="133"/>
      <c r="C3910" s="139" t="s">
        <v>1186</v>
      </c>
      <c r="D3910" s="140"/>
      <c r="E3910" s="141">
        <v>20.937999999999999</v>
      </c>
      <c r="F3910" s="136"/>
      <c r="G3910" s="136"/>
      <c r="H3910" s="138"/>
      <c r="I3910" s="138"/>
      <c r="J3910" s="138"/>
      <c r="K3910" s="138"/>
      <c r="L3910" s="138"/>
    </row>
    <row r="3911" spans="1:12" outlineLevel="1" x14ac:dyDescent="0.2">
      <c r="A3911" s="132"/>
      <c r="B3911" s="133"/>
      <c r="C3911" s="139" t="s">
        <v>1187</v>
      </c>
      <c r="D3911" s="140"/>
      <c r="E3911" s="141">
        <v>19.608000000000001</v>
      </c>
      <c r="F3911" s="136"/>
      <c r="G3911" s="136"/>
      <c r="H3911" s="138"/>
      <c r="I3911" s="138"/>
      <c r="J3911" s="138"/>
      <c r="K3911" s="138"/>
      <c r="L3911" s="138"/>
    </row>
    <row r="3912" spans="1:12" outlineLevel="1" x14ac:dyDescent="0.2">
      <c r="A3912" s="132"/>
      <c r="B3912" s="133"/>
      <c r="C3912" s="139" t="s">
        <v>1188</v>
      </c>
      <c r="D3912" s="140"/>
      <c r="E3912" s="141">
        <v>61.32</v>
      </c>
      <c r="F3912" s="136"/>
      <c r="G3912" s="136"/>
      <c r="H3912" s="138"/>
      <c r="I3912" s="138"/>
      <c r="J3912" s="138"/>
      <c r="K3912" s="138"/>
      <c r="L3912" s="138"/>
    </row>
    <row r="3913" spans="1:12" outlineLevel="1" x14ac:dyDescent="0.2">
      <c r="A3913" s="132"/>
      <c r="B3913" s="133"/>
      <c r="C3913" s="139" t="s">
        <v>1189</v>
      </c>
      <c r="D3913" s="140"/>
      <c r="E3913" s="141">
        <v>50.1678</v>
      </c>
      <c r="F3913" s="136"/>
      <c r="G3913" s="136"/>
      <c r="H3913" s="138"/>
      <c r="I3913" s="138"/>
      <c r="J3913" s="138"/>
      <c r="K3913" s="138"/>
      <c r="L3913" s="138"/>
    </row>
    <row r="3914" spans="1:12" outlineLevel="1" x14ac:dyDescent="0.2">
      <c r="A3914" s="132"/>
      <c r="B3914" s="133"/>
      <c r="C3914" s="139" t="s">
        <v>1190</v>
      </c>
      <c r="D3914" s="140"/>
      <c r="E3914" s="141">
        <v>20.953199999999999</v>
      </c>
      <c r="F3914" s="136"/>
      <c r="G3914" s="136"/>
      <c r="H3914" s="138"/>
      <c r="I3914" s="138"/>
      <c r="J3914" s="138"/>
      <c r="K3914" s="138"/>
      <c r="L3914" s="138"/>
    </row>
    <row r="3915" spans="1:12" outlineLevel="1" x14ac:dyDescent="0.2">
      <c r="A3915" s="132"/>
      <c r="B3915" s="133"/>
      <c r="C3915" s="139" t="s">
        <v>1191</v>
      </c>
      <c r="D3915" s="140"/>
      <c r="E3915" s="141">
        <v>67.7</v>
      </c>
      <c r="F3915" s="136"/>
      <c r="G3915" s="136"/>
      <c r="H3915" s="138"/>
      <c r="I3915" s="138"/>
      <c r="J3915" s="138"/>
      <c r="K3915" s="138"/>
      <c r="L3915" s="138"/>
    </row>
    <row r="3916" spans="1:12" outlineLevel="1" x14ac:dyDescent="0.2">
      <c r="A3916" s="132"/>
      <c r="B3916" s="133"/>
      <c r="C3916" s="139" t="s">
        <v>1192</v>
      </c>
      <c r="D3916" s="140"/>
      <c r="E3916" s="141">
        <v>40.165999999999997</v>
      </c>
      <c r="F3916" s="136"/>
      <c r="G3916" s="136"/>
      <c r="H3916" s="138"/>
      <c r="I3916" s="138"/>
      <c r="J3916" s="138"/>
      <c r="K3916" s="138"/>
      <c r="L3916" s="138"/>
    </row>
    <row r="3917" spans="1:12" outlineLevel="1" x14ac:dyDescent="0.2">
      <c r="A3917" s="132"/>
      <c r="B3917" s="133"/>
      <c r="C3917" s="139" t="s">
        <v>1193</v>
      </c>
      <c r="D3917" s="140"/>
      <c r="E3917" s="141">
        <v>242</v>
      </c>
      <c r="F3917" s="136"/>
      <c r="G3917" s="136"/>
      <c r="H3917" s="138"/>
      <c r="I3917" s="138"/>
      <c r="J3917" s="138"/>
      <c r="K3917" s="138"/>
      <c r="L3917" s="138"/>
    </row>
    <row r="3918" spans="1:12" outlineLevel="1" x14ac:dyDescent="0.2">
      <c r="A3918" s="132"/>
      <c r="B3918" s="133"/>
      <c r="C3918" s="139" t="s">
        <v>1194</v>
      </c>
      <c r="D3918" s="140"/>
      <c r="E3918" s="141">
        <v>69.349999999999994</v>
      </c>
      <c r="F3918" s="136"/>
      <c r="G3918" s="136"/>
      <c r="H3918" s="138"/>
      <c r="I3918" s="138"/>
      <c r="J3918" s="138"/>
      <c r="K3918" s="138"/>
      <c r="L3918" s="138"/>
    </row>
    <row r="3919" spans="1:12" outlineLevel="1" x14ac:dyDescent="0.2">
      <c r="A3919" s="132"/>
      <c r="B3919" s="133"/>
      <c r="C3919" s="139" t="s">
        <v>1195</v>
      </c>
      <c r="D3919" s="140"/>
      <c r="E3919" s="141">
        <v>42.84</v>
      </c>
      <c r="F3919" s="136"/>
      <c r="G3919" s="136"/>
      <c r="H3919" s="138"/>
      <c r="I3919" s="138"/>
      <c r="J3919" s="138"/>
      <c r="K3919" s="138"/>
      <c r="L3919" s="138"/>
    </row>
    <row r="3920" spans="1:12" outlineLevel="1" x14ac:dyDescent="0.2">
      <c r="A3920" s="132"/>
      <c r="B3920" s="133"/>
      <c r="C3920" s="139" t="s">
        <v>1196</v>
      </c>
      <c r="D3920" s="140"/>
      <c r="E3920" s="141">
        <v>175.2</v>
      </c>
      <c r="F3920" s="136"/>
      <c r="G3920" s="136"/>
      <c r="H3920" s="138"/>
      <c r="I3920" s="138"/>
      <c r="J3920" s="138"/>
      <c r="K3920" s="138"/>
      <c r="L3920" s="138"/>
    </row>
    <row r="3921" spans="1:12" ht="33.75" outlineLevel="1" x14ac:dyDescent="0.2">
      <c r="A3921" s="132"/>
      <c r="B3921" s="133"/>
      <c r="C3921" s="139" t="s">
        <v>1259</v>
      </c>
      <c r="D3921" s="140"/>
      <c r="E3921" s="141">
        <v>69.7</v>
      </c>
      <c r="F3921" s="136"/>
      <c r="G3921" s="136"/>
      <c r="H3921" s="138"/>
      <c r="I3921" s="138"/>
      <c r="J3921" s="138"/>
      <c r="K3921" s="138"/>
      <c r="L3921" s="138"/>
    </row>
    <row r="3922" spans="1:12" outlineLevel="1" x14ac:dyDescent="0.2">
      <c r="A3922" s="132"/>
      <c r="B3922" s="133"/>
      <c r="C3922" s="139" t="s">
        <v>284</v>
      </c>
      <c r="D3922" s="140"/>
      <c r="E3922" s="141"/>
      <c r="F3922" s="136"/>
      <c r="G3922" s="136"/>
      <c r="H3922" s="138"/>
      <c r="I3922" s="138"/>
      <c r="J3922" s="138"/>
      <c r="K3922" s="138"/>
      <c r="L3922" s="138"/>
    </row>
    <row r="3923" spans="1:12" outlineLevel="1" x14ac:dyDescent="0.2">
      <c r="A3923" s="132"/>
      <c r="B3923" s="133"/>
      <c r="C3923" s="139" t="s">
        <v>285</v>
      </c>
      <c r="D3923" s="140"/>
      <c r="E3923" s="141"/>
      <c r="F3923" s="136"/>
      <c r="G3923" s="136"/>
      <c r="H3923" s="138"/>
      <c r="I3923" s="138"/>
      <c r="J3923" s="138"/>
      <c r="K3923" s="138"/>
      <c r="L3923" s="138"/>
    </row>
    <row r="3924" spans="1:12" outlineLevel="1" x14ac:dyDescent="0.2">
      <c r="A3924" s="132"/>
      <c r="B3924" s="133"/>
      <c r="C3924" s="139" t="s">
        <v>321</v>
      </c>
      <c r="D3924" s="140"/>
      <c r="E3924" s="141">
        <v>49.9</v>
      </c>
      <c r="F3924" s="136"/>
      <c r="G3924" s="136"/>
      <c r="H3924" s="138"/>
      <c r="I3924" s="138"/>
      <c r="J3924" s="138"/>
      <c r="K3924" s="138"/>
      <c r="L3924" s="138"/>
    </row>
    <row r="3925" spans="1:12" outlineLevel="1" x14ac:dyDescent="0.2">
      <c r="A3925" s="132"/>
      <c r="B3925" s="133"/>
      <c r="C3925" s="139" t="s">
        <v>1283</v>
      </c>
      <c r="D3925" s="140"/>
      <c r="E3925" s="141">
        <v>45.2</v>
      </c>
      <c r="F3925" s="136"/>
      <c r="G3925" s="136"/>
      <c r="H3925" s="138"/>
      <c r="I3925" s="138"/>
      <c r="J3925" s="138"/>
      <c r="K3925" s="138"/>
      <c r="L3925" s="138"/>
    </row>
    <row r="3926" spans="1:12" outlineLevel="1" x14ac:dyDescent="0.2">
      <c r="A3926" s="132"/>
      <c r="B3926" s="133"/>
      <c r="C3926" s="139" t="s">
        <v>1284</v>
      </c>
      <c r="D3926" s="140"/>
      <c r="E3926" s="141">
        <v>35.6</v>
      </c>
      <c r="F3926" s="136"/>
      <c r="G3926" s="136"/>
      <c r="H3926" s="138"/>
      <c r="I3926" s="138"/>
      <c r="J3926" s="138"/>
      <c r="K3926" s="138"/>
      <c r="L3926" s="138"/>
    </row>
    <row r="3927" spans="1:12" outlineLevel="1" x14ac:dyDescent="0.2">
      <c r="A3927" s="132"/>
      <c r="B3927" s="133"/>
      <c r="C3927" s="139" t="s">
        <v>322</v>
      </c>
      <c r="D3927" s="140"/>
      <c r="E3927" s="141">
        <v>278.7</v>
      </c>
      <c r="F3927" s="136"/>
      <c r="G3927" s="136"/>
      <c r="H3927" s="138"/>
      <c r="I3927" s="138"/>
      <c r="J3927" s="138"/>
      <c r="K3927" s="138"/>
      <c r="L3927" s="138"/>
    </row>
    <row r="3928" spans="1:12" outlineLevel="1" x14ac:dyDescent="0.2">
      <c r="A3928" s="132"/>
      <c r="B3928" s="133"/>
      <c r="C3928" s="139" t="s">
        <v>323</v>
      </c>
      <c r="D3928" s="140"/>
      <c r="E3928" s="141">
        <v>427.7</v>
      </c>
      <c r="F3928" s="136"/>
      <c r="G3928" s="136"/>
      <c r="H3928" s="138"/>
      <c r="I3928" s="138"/>
      <c r="J3928" s="138"/>
      <c r="K3928" s="138"/>
      <c r="L3928" s="138"/>
    </row>
    <row r="3929" spans="1:12" outlineLevel="1" x14ac:dyDescent="0.2">
      <c r="A3929" s="132"/>
      <c r="B3929" s="133"/>
      <c r="C3929" s="139" t="s">
        <v>324</v>
      </c>
      <c r="D3929" s="140"/>
      <c r="E3929" s="141">
        <v>76</v>
      </c>
      <c r="F3929" s="136"/>
      <c r="G3929" s="136"/>
      <c r="H3929" s="138"/>
      <c r="I3929" s="138"/>
      <c r="J3929" s="138"/>
      <c r="K3929" s="138"/>
      <c r="L3929" s="138"/>
    </row>
    <row r="3930" spans="1:12" outlineLevel="1" x14ac:dyDescent="0.2">
      <c r="A3930" s="132"/>
      <c r="B3930" s="133"/>
      <c r="C3930" s="139" t="s">
        <v>325</v>
      </c>
      <c r="D3930" s="140"/>
      <c r="E3930" s="141">
        <v>99.8</v>
      </c>
      <c r="F3930" s="136"/>
      <c r="G3930" s="136"/>
      <c r="H3930" s="138"/>
      <c r="I3930" s="138"/>
      <c r="J3930" s="138"/>
      <c r="K3930" s="138"/>
      <c r="L3930" s="138"/>
    </row>
    <row r="3931" spans="1:12" outlineLevel="1" x14ac:dyDescent="0.2">
      <c r="A3931" s="132"/>
      <c r="B3931" s="133"/>
      <c r="C3931" s="139" t="s">
        <v>1285</v>
      </c>
      <c r="D3931" s="140"/>
      <c r="E3931" s="141">
        <v>84.2</v>
      </c>
      <c r="F3931" s="136"/>
      <c r="G3931" s="136"/>
      <c r="H3931" s="138"/>
      <c r="I3931" s="138"/>
      <c r="J3931" s="138"/>
      <c r="K3931" s="138"/>
      <c r="L3931" s="138"/>
    </row>
    <row r="3932" spans="1:12" outlineLevel="1" x14ac:dyDescent="0.2">
      <c r="A3932" s="132"/>
      <c r="B3932" s="133"/>
      <c r="C3932" s="139" t="s">
        <v>1286</v>
      </c>
      <c r="D3932" s="140"/>
      <c r="E3932" s="141">
        <v>19.399999999999999</v>
      </c>
      <c r="F3932" s="136"/>
      <c r="G3932" s="136"/>
      <c r="H3932" s="138"/>
      <c r="I3932" s="138"/>
      <c r="J3932" s="138"/>
      <c r="K3932" s="138"/>
      <c r="L3932" s="138"/>
    </row>
    <row r="3933" spans="1:12" outlineLevel="1" x14ac:dyDescent="0.2">
      <c r="A3933" s="132"/>
      <c r="B3933" s="133"/>
      <c r="C3933" s="139" t="s">
        <v>1287</v>
      </c>
      <c r="D3933" s="140"/>
      <c r="E3933" s="141">
        <v>183.7</v>
      </c>
      <c r="F3933" s="136"/>
      <c r="G3933" s="136"/>
      <c r="H3933" s="138"/>
      <c r="I3933" s="138"/>
      <c r="J3933" s="138"/>
      <c r="K3933" s="138"/>
      <c r="L3933" s="138"/>
    </row>
    <row r="3934" spans="1:12" outlineLevel="1" x14ac:dyDescent="0.2">
      <c r="A3934" s="132"/>
      <c r="B3934" s="133"/>
      <c r="C3934" s="139" t="s">
        <v>1288</v>
      </c>
      <c r="D3934" s="140"/>
      <c r="E3934" s="141">
        <v>22.9</v>
      </c>
      <c r="F3934" s="136"/>
      <c r="G3934" s="136"/>
      <c r="H3934" s="138"/>
      <c r="I3934" s="138"/>
      <c r="J3934" s="138"/>
      <c r="K3934" s="138"/>
      <c r="L3934" s="138"/>
    </row>
    <row r="3935" spans="1:12" outlineLevel="1" x14ac:dyDescent="0.2">
      <c r="A3935" s="132"/>
      <c r="B3935" s="133"/>
      <c r="C3935" s="139" t="s">
        <v>1289</v>
      </c>
      <c r="D3935" s="140"/>
      <c r="E3935" s="141">
        <v>27.2</v>
      </c>
      <c r="F3935" s="136"/>
      <c r="G3935" s="136"/>
      <c r="H3935" s="138"/>
      <c r="I3935" s="138"/>
      <c r="J3935" s="138"/>
      <c r="K3935" s="138"/>
      <c r="L3935" s="138"/>
    </row>
    <row r="3936" spans="1:12" outlineLevel="1" x14ac:dyDescent="0.2">
      <c r="A3936" s="132"/>
      <c r="B3936" s="133"/>
      <c r="C3936" s="139" t="s">
        <v>1290</v>
      </c>
      <c r="D3936" s="140"/>
      <c r="E3936" s="141">
        <v>48</v>
      </c>
      <c r="F3936" s="136"/>
      <c r="G3936" s="136"/>
      <c r="H3936" s="138"/>
      <c r="I3936" s="138"/>
      <c r="J3936" s="138"/>
      <c r="K3936" s="138"/>
      <c r="L3936" s="138"/>
    </row>
    <row r="3937" spans="1:12" outlineLevel="1" x14ac:dyDescent="0.2">
      <c r="A3937" s="132"/>
      <c r="B3937" s="133"/>
      <c r="C3937" s="139" t="s">
        <v>1291</v>
      </c>
      <c r="D3937" s="140"/>
      <c r="E3937" s="141">
        <v>11.7</v>
      </c>
      <c r="F3937" s="136"/>
      <c r="G3937" s="136"/>
      <c r="H3937" s="138"/>
      <c r="I3937" s="138"/>
      <c r="J3937" s="138"/>
      <c r="K3937" s="138"/>
      <c r="L3937" s="138"/>
    </row>
    <row r="3938" spans="1:12" outlineLevel="1" x14ac:dyDescent="0.2">
      <c r="A3938" s="132"/>
      <c r="B3938" s="133"/>
      <c r="C3938" s="139" t="s">
        <v>1292</v>
      </c>
      <c r="D3938" s="140"/>
      <c r="E3938" s="141">
        <v>12</v>
      </c>
      <c r="F3938" s="136"/>
      <c r="G3938" s="136"/>
      <c r="H3938" s="138"/>
      <c r="I3938" s="138"/>
      <c r="J3938" s="138"/>
      <c r="K3938" s="138"/>
      <c r="L3938" s="138"/>
    </row>
    <row r="3939" spans="1:12" outlineLevel="1" x14ac:dyDescent="0.2">
      <c r="A3939" s="132"/>
      <c r="B3939" s="133"/>
      <c r="C3939" s="139" t="s">
        <v>1293</v>
      </c>
      <c r="D3939" s="140"/>
      <c r="E3939" s="141">
        <v>1143.5999999999999</v>
      </c>
      <c r="F3939" s="136"/>
      <c r="G3939" s="136"/>
      <c r="H3939" s="138"/>
      <c r="I3939" s="138"/>
      <c r="J3939" s="138"/>
      <c r="K3939" s="138"/>
      <c r="L3939" s="138"/>
    </row>
    <row r="3940" spans="1:12" outlineLevel="1" x14ac:dyDescent="0.2">
      <c r="A3940" s="132"/>
      <c r="B3940" s="133"/>
      <c r="C3940" s="139" t="s">
        <v>1294</v>
      </c>
      <c r="D3940" s="140"/>
      <c r="E3940" s="141">
        <v>189.1</v>
      </c>
      <c r="F3940" s="136"/>
      <c r="G3940" s="136"/>
      <c r="H3940" s="138"/>
      <c r="I3940" s="138"/>
      <c r="J3940" s="138"/>
      <c r="K3940" s="138"/>
      <c r="L3940" s="138"/>
    </row>
    <row r="3941" spans="1:12" outlineLevel="1" x14ac:dyDescent="0.2">
      <c r="A3941" s="132"/>
      <c r="B3941" s="133"/>
      <c r="C3941" s="139" t="s">
        <v>1295</v>
      </c>
      <c r="D3941" s="140"/>
      <c r="E3941" s="141">
        <v>417.2</v>
      </c>
      <c r="F3941" s="136"/>
      <c r="G3941" s="136"/>
      <c r="H3941" s="138"/>
      <c r="I3941" s="138"/>
      <c r="J3941" s="138"/>
      <c r="K3941" s="138"/>
      <c r="L3941" s="138"/>
    </row>
    <row r="3942" spans="1:12" outlineLevel="1" x14ac:dyDescent="0.2">
      <c r="A3942" s="132"/>
      <c r="B3942" s="133"/>
      <c r="C3942" s="139" t="s">
        <v>1296</v>
      </c>
      <c r="D3942" s="140"/>
      <c r="E3942" s="141">
        <v>192</v>
      </c>
      <c r="F3942" s="136"/>
      <c r="G3942" s="136"/>
      <c r="H3942" s="138"/>
      <c r="I3942" s="138"/>
      <c r="J3942" s="138"/>
      <c r="K3942" s="138"/>
      <c r="L3942" s="138"/>
    </row>
    <row r="3943" spans="1:12" outlineLevel="1" x14ac:dyDescent="0.2">
      <c r="A3943" s="132"/>
      <c r="B3943" s="133"/>
      <c r="C3943" s="139" t="s">
        <v>1297</v>
      </c>
      <c r="D3943" s="140"/>
      <c r="E3943" s="141">
        <v>19.8</v>
      </c>
      <c r="F3943" s="136"/>
      <c r="G3943" s="136"/>
      <c r="H3943" s="138"/>
      <c r="I3943" s="138"/>
      <c r="J3943" s="138"/>
      <c r="K3943" s="138"/>
      <c r="L3943" s="138"/>
    </row>
    <row r="3944" spans="1:12" outlineLevel="1" x14ac:dyDescent="0.2">
      <c r="A3944" s="132"/>
      <c r="B3944" s="133"/>
      <c r="C3944" s="139" t="s">
        <v>1298</v>
      </c>
      <c r="D3944" s="140"/>
      <c r="E3944" s="141">
        <v>55</v>
      </c>
      <c r="F3944" s="136"/>
      <c r="G3944" s="136"/>
      <c r="H3944" s="138"/>
      <c r="I3944" s="138"/>
      <c r="J3944" s="138"/>
      <c r="K3944" s="138"/>
      <c r="L3944" s="138"/>
    </row>
    <row r="3945" spans="1:12" outlineLevel="1" x14ac:dyDescent="0.2">
      <c r="A3945" s="132"/>
      <c r="B3945" s="133"/>
      <c r="C3945" s="139" t="s">
        <v>1299</v>
      </c>
      <c r="D3945" s="140"/>
      <c r="E3945" s="141">
        <v>72.900000000000006</v>
      </c>
      <c r="F3945" s="136"/>
      <c r="G3945" s="136"/>
      <c r="H3945" s="138"/>
      <c r="I3945" s="138"/>
      <c r="J3945" s="138"/>
      <c r="K3945" s="138"/>
      <c r="L3945" s="138"/>
    </row>
    <row r="3946" spans="1:12" outlineLevel="1" x14ac:dyDescent="0.2">
      <c r="A3946" s="132"/>
      <c r="B3946" s="133"/>
      <c r="C3946" s="139" t="s">
        <v>1300</v>
      </c>
      <c r="D3946" s="140"/>
      <c r="E3946" s="141">
        <v>65.599999999999994</v>
      </c>
      <c r="F3946" s="136"/>
      <c r="G3946" s="136"/>
      <c r="H3946" s="138"/>
      <c r="I3946" s="138"/>
      <c r="J3946" s="138"/>
      <c r="K3946" s="138"/>
      <c r="L3946" s="138"/>
    </row>
    <row r="3947" spans="1:12" outlineLevel="1" x14ac:dyDescent="0.2">
      <c r="A3947" s="132"/>
      <c r="B3947" s="133"/>
      <c r="C3947" s="139" t="s">
        <v>1301</v>
      </c>
      <c r="D3947" s="140"/>
      <c r="E3947" s="141">
        <v>106.2</v>
      </c>
      <c r="F3947" s="136"/>
      <c r="G3947" s="136"/>
      <c r="H3947" s="138"/>
      <c r="I3947" s="138"/>
      <c r="J3947" s="138"/>
      <c r="K3947" s="138"/>
      <c r="L3947" s="138"/>
    </row>
    <row r="3948" spans="1:12" outlineLevel="1" x14ac:dyDescent="0.2">
      <c r="A3948" s="132"/>
      <c r="B3948" s="133"/>
      <c r="C3948" s="139" t="s">
        <v>348</v>
      </c>
      <c r="D3948" s="140"/>
      <c r="E3948" s="141">
        <v>84.1</v>
      </c>
      <c r="F3948" s="136"/>
      <c r="G3948" s="136"/>
      <c r="H3948" s="138"/>
      <c r="I3948" s="138"/>
      <c r="J3948" s="138"/>
      <c r="K3948" s="138"/>
      <c r="L3948" s="138"/>
    </row>
    <row r="3949" spans="1:12" outlineLevel="1" x14ac:dyDescent="0.2">
      <c r="A3949" s="132"/>
      <c r="B3949" s="133"/>
      <c r="C3949" s="139" t="s">
        <v>1352</v>
      </c>
      <c r="D3949" s="140"/>
      <c r="E3949" s="141">
        <v>40.4</v>
      </c>
      <c r="F3949" s="136"/>
      <c r="G3949" s="136"/>
      <c r="H3949" s="138"/>
      <c r="I3949" s="138"/>
      <c r="J3949" s="138"/>
      <c r="K3949" s="138"/>
      <c r="L3949" s="138"/>
    </row>
    <row r="3950" spans="1:12" ht="33.75" outlineLevel="1" x14ac:dyDescent="0.2">
      <c r="A3950" s="132"/>
      <c r="B3950" s="133"/>
      <c r="C3950" s="139" t="s">
        <v>2776</v>
      </c>
      <c r="D3950" s="140"/>
      <c r="E3950" s="141">
        <v>79.578000000000003</v>
      </c>
      <c r="F3950" s="136"/>
      <c r="G3950" s="136"/>
      <c r="H3950" s="138"/>
      <c r="I3950" s="138"/>
      <c r="J3950" s="138"/>
      <c r="K3950" s="138"/>
      <c r="L3950" s="138"/>
    </row>
    <row r="3951" spans="1:12" outlineLevel="1" x14ac:dyDescent="0.2">
      <c r="A3951" s="132"/>
      <c r="B3951" s="133"/>
      <c r="C3951" s="139" t="s">
        <v>2914</v>
      </c>
      <c r="D3951" s="140"/>
      <c r="E3951" s="141">
        <v>6.64</v>
      </c>
      <c r="F3951" s="136"/>
      <c r="G3951" s="136"/>
      <c r="H3951" s="138"/>
      <c r="I3951" s="138"/>
      <c r="J3951" s="138"/>
      <c r="K3951" s="138"/>
      <c r="L3951" s="138"/>
    </row>
    <row r="3952" spans="1:12" outlineLevel="1" x14ac:dyDescent="0.2">
      <c r="A3952" s="132"/>
      <c r="B3952" s="133"/>
      <c r="C3952" s="139" t="s">
        <v>284</v>
      </c>
      <c r="D3952" s="140"/>
      <c r="E3952" s="141"/>
      <c r="F3952" s="136"/>
      <c r="G3952" s="136"/>
      <c r="H3952" s="138"/>
      <c r="I3952" s="138"/>
      <c r="J3952" s="138"/>
      <c r="K3952" s="138"/>
      <c r="L3952" s="138"/>
    </row>
    <row r="3953" spans="1:12" outlineLevel="1" x14ac:dyDescent="0.2">
      <c r="A3953" s="132"/>
      <c r="B3953" s="133"/>
      <c r="C3953" s="139" t="s">
        <v>1262</v>
      </c>
      <c r="D3953" s="140"/>
      <c r="E3953" s="141"/>
      <c r="F3953" s="136"/>
      <c r="G3953" s="136"/>
      <c r="H3953" s="138"/>
      <c r="I3953" s="138"/>
      <c r="J3953" s="138"/>
      <c r="K3953" s="138"/>
      <c r="L3953" s="138"/>
    </row>
    <row r="3954" spans="1:12" outlineLevel="1" x14ac:dyDescent="0.2">
      <c r="A3954" s="132"/>
      <c r="B3954" s="133"/>
      <c r="C3954" s="139" t="s">
        <v>1883</v>
      </c>
      <c r="D3954" s="140"/>
      <c r="E3954" s="141">
        <v>1265</v>
      </c>
      <c r="F3954" s="136"/>
      <c r="G3954" s="136"/>
      <c r="H3954" s="138"/>
      <c r="I3954" s="138"/>
      <c r="J3954" s="138"/>
      <c r="K3954" s="138"/>
      <c r="L3954" s="138"/>
    </row>
    <row r="3955" spans="1:12" outlineLevel="1" x14ac:dyDescent="0.2">
      <c r="A3955" s="132"/>
      <c r="B3955" s="133"/>
      <c r="C3955" s="139" t="s">
        <v>1884</v>
      </c>
      <c r="D3955" s="140"/>
      <c r="E3955" s="141">
        <v>118</v>
      </c>
      <c r="F3955" s="136"/>
      <c r="G3955" s="136"/>
      <c r="H3955" s="138"/>
      <c r="I3955" s="138"/>
      <c r="J3955" s="138"/>
      <c r="K3955" s="138"/>
      <c r="L3955" s="138"/>
    </row>
    <row r="3956" spans="1:12" outlineLevel="1" x14ac:dyDescent="0.2">
      <c r="A3956" s="132"/>
      <c r="B3956" s="133"/>
      <c r="C3956" s="139" t="s">
        <v>1903</v>
      </c>
      <c r="D3956" s="140"/>
      <c r="E3956" s="141">
        <v>18.5</v>
      </c>
      <c r="F3956" s="136"/>
      <c r="G3956" s="136"/>
      <c r="H3956" s="138"/>
      <c r="I3956" s="138"/>
      <c r="J3956" s="138"/>
      <c r="K3956" s="138"/>
      <c r="L3956" s="138"/>
    </row>
    <row r="3957" spans="1:12" outlineLevel="1" x14ac:dyDescent="0.2">
      <c r="A3957" s="168"/>
      <c r="B3957" s="169"/>
      <c r="C3957" s="170" t="s">
        <v>1904</v>
      </c>
      <c r="D3957" s="171"/>
      <c r="E3957" s="172">
        <v>4.6360000000000001</v>
      </c>
      <c r="F3957" s="173"/>
      <c r="G3957" s="173"/>
      <c r="H3957" s="138"/>
      <c r="I3957" s="138"/>
      <c r="J3957" s="138"/>
      <c r="K3957" s="138"/>
      <c r="L3957" s="138"/>
    </row>
    <row r="3958" spans="1:12" x14ac:dyDescent="0.2">
      <c r="B3958" s="175" t="s">
        <v>284</v>
      </c>
      <c r="C3958" s="176" t="s">
        <v>284</v>
      </c>
      <c r="D3958" s="177"/>
      <c r="E3958" s="178"/>
      <c r="F3958" s="174"/>
      <c r="G3958" s="174"/>
    </row>
    <row r="3959" spans="1:12" x14ac:dyDescent="0.2">
      <c r="A3959" s="179"/>
      <c r="B3959" s="180" t="s">
        <v>178</v>
      </c>
      <c r="C3959" s="181" t="s">
        <v>284</v>
      </c>
      <c r="D3959" s="182"/>
      <c r="E3959" s="183"/>
      <c r="F3959" s="184"/>
      <c r="G3959" s="185">
        <f>G8+G80+G229+G238+G655+G828+G1055+G1160+G1477+G1792+G1928+G1942+G2001+G2064+G2481+G2492+G2497+G2719+G2851+G3006+G3016+G3065+G3393+G3540+G3621+G3754+G3801+G3830+G3839+G3868</f>
        <v>0</v>
      </c>
    </row>
  </sheetData>
  <mergeCells count="4">
    <mergeCell ref="A1:G1"/>
    <mergeCell ref="C2:G2"/>
    <mergeCell ref="C3:G3"/>
    <mergeCell ref="C4:G4"/>
  </mergeCells>
  <hyperlinks>
    <hyperlink ref="C2:G2" location="REKAPITULACE!A1" display="REKONSTRUKCE AREÁLU ZŠ HAPALOVA - MARIE HÜBNEROVÉ" xr:uid="{F6320FAE-47A3-40FA-B05A-198B2BD4FCBE}"/>
  </hyperlinks>
  <pageMargins left="0.59055118110236227" right="0.39370078740157483" top="0.78740157480314965" bottom="0.78740157480314965" header="0.31496062992125984" footer="0.31496062992125984"/>
  <pageSetup paperSize="9" scale="69" orientation="portrait" r:id="rId1"/>
  <headerFooter>
    <oddFooter>Stránka &amp;P z &amp;N</oddFooter>
  </headerFooter>
  <rowBreaks count="1" manualBreakCount="1">
    <brk id="383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564C-B61F-4381-ACDB-5AEE29777AE2}">
  <sheetPr codeName="List4">
    <tabColor rgb="FFFFC000"/>
    <outlinePr summaryBelow="0"/>
  </sheetPr>
  <dimension ref="A1:K5001"/>
  <sheetViews>
    <sheetView tabSelected="1" zoomScaleNormal="100" workbookViewId="0">
      <pane ySplit="7" topLeftCell="A103" activePane="bottomLeft" state="frozen"/>
      <selection pane="bottomLeft" activeCell="O202" sqref="O202"/>
    </sheetView>
  </sheetViews>
  <sheetFormatPr defaultColWidth="9.140625" defaultRowHeight="12.75" outlineLevelRow="1" x14ac:dyDescent="0.2"/>
  <cols>
    <col min="1" max="1" width="3.42578125" style="110" customWidth="1"/>
    <col min="2" max="2" width="12.5703125" style="189" customWidth="1"/>
    <col min="3" max="3" width="63.28515625" style="189" customWidth="1"/>
    <col min="4" max="4" width="4.85546875" style="110" customWidth="1"/>
    <col min="5" max="5" width="10.5703125" style="110" customWidth="1"/>
    <col min="6" max="6" width="9.85546875" style="110" customWidth="1"/>
    <col min="7" max="7" width="12.7109375" style="110" customWidth="1"/>
    <col min="8" max="11" width="8.7109375" style="110" customWidth="1"/>
    <col min="12" max="16384" width="9.140625" style="110"/>
  </cols>
  <sheetData>
    <row r="1" spans="1:11" ht="15.75" customHeight="1" x14ac:dyDescent="0.25">
      <c r="A1" s="1512" t="s">
        <v>2956</v>
      </c>
      <c r="B1" s="1512"/>
      <c r="C1" s="1512"/>
      <c r="D1" s="1512"/>
      <c r="E1" s="1512"/>
      <c r="F1" s="1512"/>
      <c r="G1" s="1512"/>
    </row>
    <row r="2" spans="1:11" ht="24.95" customHeight="1" x14ac:dyDescent="0.2">
      <c r="A2" s="187" t="s">
        <v>76</v>
      </c>
      <c r="B2" s="188" t="s">
        <v>2957</v>
      </c>
      <c r="C2" s="1574" t="s">
        <v>2958</v>
      </c>
      <c r="D2" s="1575"/>
      <c r="E2" s="1575"/>
      <c r="F2" s="1575"/>
      <c r="G2" s="1576"/>
    </row>
    <row r="3" spans="1:11" ht="24.95" customHeight="1" x14ac:dyDescent="0.2">
      <c r="A3" s="187" t="s">
        <v>78</v>
      </c>
      <c r="B3" s="188" t="s">
        <v>2959</v>
      </c>
      <c r="C3" s="1582" t="s">
        <v>174</v>
      </c>
      <c r="D3" s="1583"/>
      <c r="E3" s="1583"/>
      <c r="F3" s="1583"/>
      <c r="G3" s="1579"/>
    </row>
    <row r="4" spans="1:11" ht="24.95" customHeight="1" x14ac:dyDescent="0.2">
      <c r="A4" s="190" t="s">
        <v>79</v>
      </c>
      <c r="B4" s="191" t="s">
        <v>2961</v>
      </c>
      <c r="C4" s="1584" t="s">
        <v>2960</v>
      </c>
      <c r="D4" s="1585"/>
      <c r="E4" s="1585"/>
      <c r="F4" s="1585"/>
      <c r="G4" s="1586"/>
    </row>
    <row r="5" spans="1:11" x14ac:dyDescent="0.2">
      <c r="D5" s="109"/>
    </row>
    <row r="6" spans="1:11" ht="38.25" x14ac:dyDescent="0.2">
      <c r="A6" s="192" t="s">
        <v>80</v>
      </c>
      <c r="B6" s="193" t="s">
        <v>81</v>
      </c>
      <c r="C6" s="193" t="s">
        <v>82</v>
      </c>
      <c r="D6" s="194" t="s">
        <v>83</v>
      </c>
      <c r="E6" s="192" t="s">
        <v>2962</v>
      </c>
      <c r="F6" s="195" t="s">
        <v>2963</v>
      </c>
      <c r="G6" s="192" t="s">
        <v>178</v>
      </c>
      <c r="H6" s="196" t="s">
        <v>2966</v>
      </c>
      <c r="I6" s="196" t="s">
        <v>2967</v>
      </c>
      <c r="J6" s="196" t="s">
        <v>2968</v>
      </c>
      <c r="K6" s="196" t="s">
        <v>2969</v>
      </c>
    </row>
    <row r="7" spans="1:11" hidden="1" x14ac:dyDescent="0.2">
      <c r="A7" s="174"/>
      <c r="B7" s="175"/>
      <c r="C7" s="175"/>
      <c r="D7" s="177"/>
      <c r="E7" s="197"/>
      <c r="F7" s="178"/>
      <c r="G7" s="178"/>
      <c r="H7" s="178"/>
      <c r="I7" s="178"/>
      <c r="J7" s="178"/>
      <c r="K7" s="178"/>
    </row>
    <row r="8" spans="1:11" x14ac:dyDescent="0.2">
      <c r="A8" s="198" t="s">
        <v>89</v>
      </c>
      <c r="B8" s="199" t="s">
        <v>179</v>
      </c>
      <c r="C8" s="200" t="s">
        <v>180</v>
      </c>
      <c r="D8" s="201"/>
      <c r="E8" s="202"/>
      <c r="F8" s="203"/>
      <c r="G8" s="203">
        <f>SUM(G9,G11:G14,G16,G18,G20)</f>
        <v>0</v>
      </c>
      <c r="H8" s="203"/>
      <c r="I8" s="203">
        <f>SUM(I9:I22)</f>
        <v>0.18</v>
      </c>
      <c r="J8" s="203"/>
      <c r="K8" s="203">
        <f>SUM(K9:K22)</f>
        <v>0</v>
      </c>
    </row>
    <row r="9" spans="1:11" ht="22.5" outlineLevel="1" x14ac:dyDescent="0.2">
      <c r="A9" s="204">
        <v>1</v>
      </c>
      <c r="B9" s="205" t="s">
        <v>2970</v>
      </c>
      <c r="C9" s="206" t="s">
        <v>2971</v>
      </c>
      <c r="D9" s="207" t="s">
        <v>183</v>
      </c>
      <c r="E9" s="208">
        <v>375</v>
      </c>
      <c r="F9" s="209">
        <v>0</v>
      </c>
      <c r="G9" s="210">
        <f>ROUND(E9*F9,2)</f>
        <v>0</v>
      </c>
      <c r="H9" s="210">
        <v>0</v>
      </c>
      <c r="I9" s="210">
        <f>ROUND(E9*H9,2)</f>
        <v>0</v>
      </c>
      <c r="J9" s="210">
        <v>0</v>
      </c>
      <c r="K9" s="210">
        <f>ROUND(E9*J9,2)</f>
        <v>0</v>
      </c>
    </row>
    <row r="10" spans="1:11" outlineLevel="1" x14ac:dyDescent="0.2">
      <c r="A10" s="211"/>
      <c r="B10" s="212"/>
      <c r="C10" s="1580" t="s">
        <v>2972</v>
      </c>
      <c r="D10" s="1581"/>
      <c r="E10" s="1581"/>
      <c r="F10" s="1581"/>
      <c r="G10" s="1581"/>
      <c r="H10" s="153"/>
      <c r="I10" s="153"/>
      <c r="J10" s="153"/>
      <c r="K10" s="153"/>
    </row>
    <row r="11" spans="1:11" outlineLevel="1" x14ac:dyDescent="0.2">
      <c r="A11" s="213">
        <v>2</v>
      </c>
      <c r="B11" s="214" t="s">
        <v>2973</v>
      </c>
      <c r="C11" s="215" t="s">
        <v>2974</v>
      </c>
      <c r="D11" s="216" t="s">
        <v>2975</v>
      </c>
      <c r="E11" s="217">
        <v>625</v>
      </c>
      <c r="F11" s="218">
        <v>0</v>
      </c>
      <c r="G11" s="219">
        <f>ROUND(E11*F11,2)</f>
        <v>0</v>
      </c>
      <c r="H11" s="219">
        <v>0</v>
      </c>
      <c r="I11" s="219">
        <f>ROUND(E11*H11,2)</f>
        <v>0</v>
      </c>
      <c r="J11" s="219">
        <v>0</v>
      </c>
      <c r="K11" s="219">
        <f>ROUND(E11*J11,2)</f>
        <v>0</v>
      </c>
    </row>
    <row r="12" spans="1:11" outlineLevel="1" x14ac:dyDescent="0.2">
      <c r="A12" s="213">
        <v>3</v>
      </c>
      <c r="B12" s="214" t="s">
        <v>2976</v>
      </c>
      <c r="C12" s="215" t="s">
        <v>2977</v>
      </c>
      <c r="D12" s="216" t="s">
        <v>2978</v>
      </c>
      <c r="E12" s="217">
        <v>1</v>
      </c>
      <c r="F12" s="218">
        <v>0</v>
      </c>
      <c r="G12" s="219">
        <f>ROUND(E12*F12,2)</f>
        <v>0</v>
      </c>
      <c r="H12" s="219">
        <v>0</v>
      </c>
      <c r="I12" s="219">
        <f>ROUND(E12*H12,2)</f>
        <v>0</v>
      </c>
      <c r="J12" s="219">
        <v>0</v>
      </c>
      <c r="K12" s="219">
        <f>ROUND(E12*J12,2)</f>
        <v>0</v>
      </c>
    </row>
    <row r="13" spans="1:11" outlineLevel="1" x14ac:dyDescent="0.2">
      <c r="A13" s="213">
        <v>4</v>
      </c>
      <c r="B13" s="214" t="s">
        <v>2979</v>
      </c>
      <c r="C13" s="215" t="s">
        <v>2980</v>
      </c>
      <c r="D13" s="216" t="s">
        <v>2981</v>
      </c>
      <c r="E13" s="217">
        <v>110</v>
      </c>
      <c r="F13" s="218">
        <v>0</v>
      </c>
      <c r="G13" s="219">
        <f>ROUND(E13*F13,2)</f>
        <v>0</v>
      </c>
      <c r="H13" s="219">
        <v>0</v>
      </c>
      <c r="I13" s="219">
        <f>ROUND(E13*H13,2)</f>
        <v>0</v>
      </c>
      <c r="J13" s="219">
        <v>0</v>
      </c>
      <c r="K13" s="219">
        <f>ROUND(E13*J13,2)</f>
        <v>0</v>
      </c>
    </row>
    <row r="14" spans="1:11" outlineLevel="1" x14ac:dyDescent="0.2">
      <c r="A14" s="204">
        <v>5</v>
      </c>
      <c r="B14" s="205" t="s">
        <v>2982</v>
      </c>
      <c r="C14" s="206" t="s">
        <v>2983</v>
      </c>
      <c r="D14" s="207" t="s">
        <v>183</v>
      </c>
      <c r="E14" s="208">
        <v>60</v>
      </c>
      <c r="F14" s="209">
        <v>0</v>
      </c>
      <c r="G14" s="210">
        <f>ROUND(E14*F14,2)</f>
        <v>0</v>
      </c>
      <c r="H14" s="210">
        <v>0</v>
      </c>
      <c r="I14" s="210">
        <f>ROUND(E14*H14,2)</f>
        <v>0</v>
      </c>
      <c r="J14" s="210">
        <v>0</v>
      </c>
      <c r="K14" s="210">
        <f>ROUND(E14*J14,2)</f>
        <v>0</v>
      </c>
    </row>
    <row r="15" spans="1:11" outlineLevel="1" x14ac:dyDescent="0.2">
      <c r="A15" s="211"/>
      <c r="B15" s="212"/>
      <c r="C15" s="1580" t="s">
        <v>2984</v>
      </c>
      <c r="D15" s="1581"/>
      <c r="E15" s="1581"/>
      <c r="F15" s="1581"/>
      <c r="G15" s="1581"/>
      <c r="H15" s="153"/>
      <c r="I15" s="153"/>
      <c r="J15" s="153"/>
      <c r="K15" s="153"/>
    </row>
    <row r="16" spans="1:11" ht="22.5" outlineLevel="1" x14ac:dyDescent="0.2">
      <c r="A16" s="204">
        <v>6</v>
      </c>
      <c r="B16" s="205" t="s">
        <v>2985</v>
      </c>
      <c r="C16" s="206" t="s">
        <v>2986</v>
      </c>
      <c r="D16" s="207" t="s">
        <v>261</v>
      </c>
      <c r="E16" s="208">
        <v>180</v>
      </c>
      <c r="F16" s="209">
        <v>0</v>
      </c>
      <c r="G16" s="210">
        <f>ROUND(E16*F16,2)</f>
        <v>0</v>
      </c>
      <c r="H16" s="210">
        <v>9.8999999999999999E-4</v>
      </c>
      <c r="I16" s="210">
        <f>ROUND(E16*H16,2)</f>
        <v>0.18</v>
      </c>
      <c r="J16" s="210">
        <v>0</v>
      </c>
      <c r="K16" s="210">
        <f>ROUND(E16*J16,2)</f>
        <v>0</v>
      </c>
    </row>
    <row r="17" spans="1:11" outlineLevel="1" x14ac:dyDescent="0.2">
      <c r="A17" s="211"/>
      <c r="B17" s="212"/>
      <c r="C17" s="1580" t="s">
        <v>2987</v>
      </c>
      <c r="D17" s="1581"/>
      <c r="E17" s="1581"/>
      <c r="F17" s="1581"/>
      <c r="G17" s="1581"/>
      <c r="H17" s="153"/>
      <c r="I17" s="153"/>
      <c r="J17" s="153"/>
      <c r="K17" s="153"/>
    </row>
    <row r="18" spans="1:11" outlineLevel="1" x14ac:dyDescent="0.2">
      <c r="A18" s="204">
        <v>7</v>
      </c>
      <c r="B18" s="205" t="s">
        <v>2988</v>
      </c>
      <c r="C18" s="206" t="s">
        <v>2989</v>
      </c>
      <c r="D18" s="207" t="s">
        <v>183</v>
      </c>
      <c r="E18" s="208">
        <v>375</v>
      </c>
      <c r="F18" s="209">
        <v>0</v>
      </c>
      <c r="G18" s="210">
        <f>ROUND(E18*F18,2)</f>
        <v>0</v>
      </c>
      <c r="H18" s="210">
        <v>0</v>
      </c>
      <c r="I18" s="210">
        <f>ROUND(E18*H18,2)</f>
        <v>0</v>
      </c>
      <c r="J18" s="210">
        <v>0</v>
      </c>
      <c r="K18" s="210">
        <f>ROUND(E18*J18,2)</f>
        <v>0</v>
      </c>
    </row>
    <row r="19" spans="1:11" outlineLevel="1" x14ac:dyDescent="0.2">
      <c r="A19" s="211"/>
      <c r="B19" s="212"/>
      <c r="C19" s="1580" t="s">
        <v>2990</v>
      </c>
      <c r="D19" s="1581"/>
      <c r="E19" s="1581"/>
      <c r="F19" s="1581"/>
      <c r="G19" s="1581"/>
      <c r="H19" s="153"/>
      <c r="I19" s="153"/>
      <c r="J19" s="153"/>
      <c r="K19" s="153"/>
    </row>
    <row r="20" spans="1:11" ht="22.5" outlineLevel="1" x14ac:dyDescent="0.2">
      <c r="A20" s="204">
        <v>8</v>
      </c>
      <c r="B20" s="205" t="s">
        <v>218</v>
      </c>
      <c r="C20" s="206" t="s">
        <v>2991</v>
      </c>
      <c r="D20" s="207" t="s">
        <v>183</v>
      </c>
      <c r="E20" s="208">
        <v>350</v>
      </c>
      <c r="F20" s="209">
        <v>0</v>
      </c>
      <c r="G20" s="210">
        <f>ROUND(E20*F20,2)</f>
        <v>0</v>
      </c>
      <c r="H20" s="210">
        <v>0</v>
      </c>
      <c r="I20" s="210">
        <f>ROUND(E20*H20,2)</f>
        <v>0</v>
      </c>
      <c r="J20" s="210">
        <v>0</v>
      </c>
      <c r="K20" s="210">
        <f>ROUND(E20*J20,2)</f>
        <v>0</v>
      </c>
    </row>
    <row r="21" spans="1:11" outlineLevel="1" x14ac:dyDescent="0.2">
      <c r="A21" s="211"/>
      <c r="B21" s="212"/>
      <c r="C21" s="1580" t="s">
        <v>2992</v>
      </c>
      <c r="D21" s="1581"/>
      <c r="E21" s="1581"/>
      <c r="F21" s="1581"/>
      <c r="G21" s="1581"/>
      <c r="H21" s="153"/>
      <c r="I21" s="153"/>
      <c r="J21" s="153"/>
      <c r="K21" s="153"/>
    </row>
    <row r="22" spans="1:11" outlineLevel="1" x14ac:dyDescent="0.2">
      <c r="A22" s="211"/>
      <c r="B22" s="212"/>
      <c r="C22" s="1589" t="s">
        <v>2993</v>
      </c>
      <c r="D22" s="1590"/>
      <c r="E22" s="1590"/>
      <c r="F22" s="1590"/>
      <c r="G22" s="1590"/>
      <c r="H22" s="153"/>
      <c r="I22" s="153"/>
      <c r="J22" s="153"/>
      <c r="K22" s="153"/>
    </row>
    <row r="23" spans="1:11" x14ac:dyDescent="0.2">
      <c r="A23" s="198" t="s">
        <v>89</v>
      </c>
      <c r="B23" s="199" t="s">
        <v>929</v>
      </c>
      <c r="C23" s="200" t="s">
        <v>930</v>
      </c>
      <c r="D23" s="201"/>
      <c r="E23" s="202"/>
      <c r="F23" s="203"/>
      <c r="G23" s="203">
        <f>SUM(G24,G26)</f>
        <v>0</v>
      </c>
      <c r="H23" s="203"/>
      <c r="I23" s="203">
        <f>SUM(I24:I27)</f>
        <v>40.980000000000004</v>
      </c>
      <c r="J23" s="203"/>
      <c r="K23" s="203">
        <f>SUM(K24:K27)</f>
        <v>0</v>
      </c>
    </row>
    <row r="24" spans="1:11" ht="22.5" outlineLevel="1" x14ac:dyDescent="0.2">
      <c r="A24" s="204">
        <v>9</v>
      </c>
      <c r="B24" s="205" t="s">
        <v>2994</v>
      </c>
      <c r="C24" s="206" t="s">
        <v>2995</v>
      </c>
      <c r="D24" s="207" t="s">
        <v>383</v>
      </c>
      <c r="E24" s="208">
        <v>760</v>
      </c>
      <c r="F24" s="209">
        <v>0</v>
      </c>
      <c r="G24" s="210">
        <f>ROUND(E24*F24,2)</f>
        <v>0</v>
      </c>
      <c r="H24" s="210">
        <v>8.4899999999999993E-3</v>
      </c>
      <c r="I24" s="210">
        <f>ROUND(E24*H24,2)</f>
        <v>6.45</v>
      </c>
      <c r="J24" s="210">
        <v>0</v>
      </c>
      <c r="K24" s="210">
        <f>ROUND(E24*J24,2)</f>
        <v>0</v>
      </c>
    </row>
    <row r="25" spans="1:11" outlineLevel="1" x14ac:dyDescent="0.2">
      <c r="A25" s="211"/>
      <c r="B25" s="212"/>
      <c r="C25" s="1580" t="s">
        <v>2996</v>
      </c>
      <c r="D25" s="1581"/>
      <c r="E25" s="1581"/>
      <c r="F25" s="1581"/>
      <c r="G25" s="1581"/>
      <c r="H25" s="153"/>
      <c r="I25" s="153"/>
      <c r="J25" s="153"/>
      <c r="K25" s="153"/>
    </row>
    <row r="26" spans="1:11" ht="22.5" outlineLevel="1" x14ac:dyDescent="0.2">
      <c r="A26" s="204">
        <v>10</v>
      </c>
      <c r="B26" s="205" t="s">
        <v>1158</v>
      </c>
      <c r="C26" s="206" t="s">
        <v>2997</v>
      </c>
      <c r="D26" s="207" t="s">
        <v>383</v>
      </c>
      <c r="E26" s="208">
        <v>930</v>
      </c>
      <c r="F26" s="209">
        <v>0</v>
      </c>
      <c r="G26" s="210">
        <f>ROUND(E26*F26,2)</f>
        <v>0</v>
      </c>
      <c r="H26" s="210">
        <v>3.7130000000000003E-2</v>
      </c>
      <c r="I26" s="210">
        <f>ROUND(E26*H26,2)</f>
        <v>34.53</v>
      </c>
      <c r="J26" s="210">
        <v>0</v>
      </c>
      <c r="K26" s="210">
        <f>ROUND(E26*J26,2)</f>
        <v>0</v>
      </c>
    </row>
    <row r="27" spans="1:11" outlineLevel="1" x14ac:dyDescent="0.2">
      <c r="A27" s="211"/>
      <c r="B27" s="212"/>
      <c r="C27" s="1580" t="s">
        <v>2996</v>
      </c>
      <c r="D27" s="1581"/>
      <c r="E27" s="1581"/>
      <c r="F27" s="1581"/>
      <c r="G27" s="1581"/>
      <c r="H27" s="153"/>
      <c r="I27" s="153"/>
      <c r="J27" s="153"/>
      <c r="K27" s="153"/>
    </row>
    <row r="28" spans="1:11" x14ac:dyDescent="0.2">
      <c r="A28" s="198" t="s">
        <v>89</v>
      </c>
      <c r="B28" s="199" t="s">
        <v>1399</v>
      </c>
      <c r="C28" s="200" t="s">
        <v>1400</v>
      </c>
      <c r="D28" s="201"/>
      <c r="E28" s="202"/>
      <c r="F28" s="203"/>
      <c r="G28" s="203">
        <f>SUM(G29,G31:G32)</f>
        <v>0</v>
      </c>
      <c r="H28" s="203"/>
      <c r="I28" s="203">
        <f>SUM(I29:I32)</f>
        <v>0</v>
      </c>
      <c r="J28" s="203"/>
      <c r="K28" s="203">
        <f>SUM(K29:K32)</f>
        <v>0.86</v>
      </c>
    </row>
    <row r="29" spans="1:11" ht="22.5" outlineLevel="1" x14ac:dyDescent="0.2">
      <c r="A29" s="204">
        <v>11</v>
      </c>
      <c r="B29" s="205" t="s">
        <v>2998</v>
      </c>
      <c r="C29" s="206" t="s">
        <v>2999</v>
      </c>
      <c r="D29" s="207" t="s">
        <v>374</v>
      </c>
      <c r="E29" s="208">
        <v>108</v>
      </c>
      <c r="F29" s="209">
        <v>0</v>
      </c>
      <c r="G29" s="210">
        <f>ROUND(E29*F29,2)</f>
        <v>0</v>
      </c>
      <c r="H29" s="210">
        <v>0</v>
      </c>
      <c r="I29" s="210">
        <f>ROUND(E29*H29,2)</f>
        <v>0</v>
      </c>
      <c r="J29" s="210">
        <v>8.0000000000000002E-3</v>
      </c>
      <c r="K29" s="210">
        <f>ROUND(E29*J29,2)</f>
        <v>0.86</v>
      </c>
    </row>
    <row r="30" spans="1:11" outlineLevel="1" x14ac:dyDescent="0.2">
      <c r="A30" s="211"/>
      <c r="B30" s="212"/>
      <c r="C30" s="1580" t="s">
        <v>3000</v>
      </c>
      <c r="D30" s="1581"/>
      <c r="E30" s="1581"/>
      <c r="F30" s="1581"/>
      <c r="G30" s="1581"/>
      <c r="H30" s="153"/>
      <c r="I30" s="153"/>
      <c r="J30" s="153"/>
      <c r="K30" s="153"/>
    </row>
    <row r="31" spans="1:11" outlineLevel="1" x14ac:dyDescent="0.2">
      <c r="A31" s="213">
        <v>12</v>
      </c>
      <c r="B31" s="214" t="s">
        <v>3001</v>
      </c>
      <c r="C31" s="215" t="s">
        <v>3002</v>
      </c>
      <c r="D31" s="216" t="s">
        <v>374</v>
      </c>
      <c r="E31" s="217">
        <v>6</v>
      </c>
      <c r="F31" s="218">
        <v>0</v>
      </c>
      <c r="G31" s="219">
        <f>ROUND(E31*F31,2)</f>
        <v>0</v>
      </c>
      <c r="H31" s="219">
        <v>1.2999999999999999E-4</v>
      </c>
      <c r="I31" s="219">
        <f>ROUND(E31*H31,2)</f>
        <v>0</v>
      </c>
      <c r="J31" s="219">
        <v>0</v>
      </c>
      <c r="K31" s="219">
        <f>ROUND(E31*J31,2)</f>
        <v>0</v>
      </c>
    </row>
    <row r="32" spans="1:11" outlineLevel="1" x14ac:dyDescent="0.2">
      <c r="A32" s="213">
        <v>13</v>
      </c>
      <c r="B32" s="214" t="s">
        <v>3003</v>
      </c>
      <c r="C32" s="215" t="s">
        <v>3004</v>
      </c>
      <c r="D32" s="216" t="s">
        <v>374</v>
      </c>
      <c r="E32" s="217">
        <v>12</v>
      </c>
      <c r="F32" s="218">
        <v>0</v>
      </c>
      <c r="G32" s="219">
        <f>ROUND(E32*F32,2)</f>
        <v>0</v>
      </c>
      <c r="H32" s="219">
        <v>2.7E-4</v>
      </c>
      <c r="I32" s="219">
        <f>ROUND(E32*H32,2)</f>
        <v>0</v>
      </c>
      <c r="J32" s="219">
        <v>0</v>
      </c>
      <c r="K32" s="219">
        <f>ROUND(E32*J32,2)</f>
        <v>0</v>
      </c>
    </row>
    <row r="33" spans="1:11" x14ac:dyDescent="0.2">
      <c r="A33" s="198" t="s">
        <v>89</v>
      </c>
      <c r="B33" s="199" t="s">
        <v>3005</v>
      </c>
      <c r="C33" s="200" t="s">
        <v>3006</v>
      </c>
      <c r="D33" s="201"/>
      <c r="E33" s="202"/>
      <c r="F33" s="203"/>
      <c r="G33" s="203">
        <f>SUM(G34,G36)</f>
        <v>0</v>
      </c>
      <c r="H33" s="203"/>
      <c r="I33" s="203">
        <f>SUM(I34:I37)</f>
        <v>0.83000000000000007</v>
      </c>
      <c r="J33" s="203"/>
      <c r="K33" s="203">
        <f>SUM(K34:K37)</f>
        <v>31.95</v>
      </c>
    </row>
    <row r="34" spans="1:11" ht="22.5" outlineLevel="1" x14ac:dyDescent="0.2">
      <c r="A34" s="204">
        <v>14</v>
      </c>
      <c r="B34" s="205" t="s">
        <v>3007</v>
      </c>
      <c r="C34" s="206" t="s">
        <v>3008</v>
      </c>
      <c r="D34" s="207" t="s">
        <v>383</v>
      </c>
      <c r="E34" s="208">
        <v>760</v>
      </c>
      <c r="F34" s="209">
        <v>0</v>
      </c>
      <c r="G34" s="210">
        <f>ROUND(E34*F34,2)</f>
        <v>0</v>
      </c>
      <c r="H34" s="210">
        <v>4.8999999999999998E-4</v>
      </c>
      <c r="I34" s="210">
        <f>ROUND(E34*H34,2)</f>
        <v>0.37</v>
      </c>
      <c r="J34" s="210">
        <v>8.9999999999999993E-3</v>
      </c>
      <c r="K34" s="210">
        <f>ROUND(E34*J34,2)</f>
        <v>6.84</v>
      </c>
    </row>
    <row r="35" spans="1:11" outlineLevel="1" x14ac:dyDescent="0.2">
      <c r="A35" s="211"/>
      <c r="B35" s="212"/>
      <c r="C35" s="1587" t="s">
        <v>3009</v>
      </c>
      <c r="D35" s="1588"/>
      <c r="E35" s="1588"/>
      <c r="F35" s="1588"/>
      <c r="G35" s="1588"/>
      <c r="H35" s="153"/>
      <c r="I35" s="153"/>
      <c r="J35" s="153"/>
      <c r="K35" s="153"/>
    </row>
    <row r="36" spans="1:11" ht="22.5" outlineLevel="1" x14ac:dyDescent="0.2">
      <c r="A36" s="204">
        <v>15</v>
      </c>
      <c r="B36" s="205" t="s">
        <v>3010</v>
      </c>
      <c r="C36" s="206" t="s">
        <v>3011</v>
      </c>
      <c r="D36" s="207" t="s">
        <v>383</v>
      </c>
      <c r="E36" s="208">
        <v>930</v>
      </c>
      <c r="F36" s="209">
        <v>0</v>
      </c>
      <c r="G36" s="210">
        <f>ROUND(E36*F36,2)</f>
        <v>0</v>
      </c>
      <c r="H36" s="210">
        <v>4.8999999999999998E-4</v>
      </c>
      <c r="I36" s="210">
        <f>ROUND(E36*H36,2)</f>
        <v>0.46</v>
      </c>
      <c r="J36" s="210">
        <v>2.7E-2</v>
      </c>
      <c r="K36" s="210">
        <f>ROUND(E36*J36,2)</f>
        <v>25.11</v>
      </c>
    </row>
    <row r="37" spans="1:11" outlineLevel="1" x14ac:dyDescent="0.2">
      <c r="A37" s="211"/>
      <c r="B37" s="212"/>
      <c r="C37" s="1587" t="s">
        <v>3009</v>
      </c>
      <c r="D37" s="1588"/>
      <c r="E37" s="1588"/>
      <c r="F37" s="1588"/>
      <c r="G37" s="1588"/>
      <c r="H37" s="153"/>
      <c r="I37" s="153"/>
      <c r="J37" s="153"/>
      <c r="K37" s="153"/>
    </row>
    <row r="38" spans="1:11" x14ac:dyDescent="0.2">
      <c r="A38" s="198" t="s">
        <v>89</v>
      </c>
      <c r="B38" s="199" t="s">
        <v>1948</v>
      </c>
      <c r="C38" s="200" t="s">
        <v>3012</v>
      </c>
      <c r="D38" s="201"/>
      <c r="E38" s="202"/>
      <c r="F38" s="203"/>
      <c r="G38" s="203">
        <f>SUM(G39:G55)</f>
        <v>0</v>
      </c>
      <c r="H38" s="203"/>
      <c r="I38" s="203">
        <f>SUM(I39:I55)</f>
        <v>0.5</v>
      </c>
      <c r="J38" s="203"/>
      <c r="K38" s="203">
        <f>SUM(K39:K55)</f>
        <v>0</v>
      </c>
    </row>
    <row r="39" spans="1:11" outlineLevel="1" x14ac:dyDescent="0.2">
      <c r="A39" s="213">
        <v>16</v>
      </c>
      <c r="B39" s="214" t="s">
        <v>3013</v>
      </c>
      <c r="C39" s="215" t="s">
        <v>3014</v>
      </c>
      <c r="D39" s="216" t="s">
        <v>2975</v>
      </c>
      <c r="E39" s="1329">
        <v>0</v>
      </c>
      <c r="F39" s="218">
        <v>0</v>
      </c>
      <c r="G39" s="219">
        <f t="shared" ref="G39:G55" si="0">ROUND(E39*F39,2)</f>
        <v>0</v>
      </c>
      <c r="H39" s="219">
        <v>0</v>
      </c>
      <c r="I39" s="219">
        <f t="shared" ref="I39:I55" si="1">ROUND(E39*H39,2)</f>
        <v>0</v>
      </c>
      <c r="J39" s="219">
        <v>0</v>
      </c>
      <c r="K39" s="219">
        <f t="shared" ref="K39:K55" si="2">ROUND(E39*J39,2)</f>
        <v>0</v>
      </c>
    </row>
    <row r="40" spans="1:11" outlineLevel="1" x14ac:dyDescent="0.2">
      <c r="A40" s="213">
        <v>17</v>
      </c>
      <c r="B40" s="214" t="s">
        <v>3015</v>
      </c>
      <c r="C40" s="215" t="s">
        <v>3016</v>
      </c>
      <c r="D40" s="216" t="s">
        <v>2975</v>
      </c>
      <c r="E40" s="217">
        <v>625</v>
      </c>
      <c r="F40" s="218">
        <v>0</v>
      </c>
      <c r="G40" s="219">
        <f t="shared" si="0"/>
        <v>0</v>
      </c>
      <c r="H40" s="219">
        <v>0</v>
      </c>
      <c r="I40" s="219">
        <f t="shared" si="1"/>
        <v>0</v>
      </c>
      <c r="J40" s="219">
        <v>0</v>
      </c>
      <c r="K40" s="219">
        <f t="shared" si="2"/>
        <v>0</v>
      </c>
    </row>
    <row r="41" spans="1:11" ht="22.5" outlineLevel="1" x14ac:dyDescent="0.2">
      <c r="A41" s="213">
        <v>18</v>
      </c>
      <c r="B41" s="214" t="s">
        <v>3017</v>
      </c>
      <c r="C41" s="215" t="s">
        <v>3018</v>
      </c>
      <c r="D41" s="216" t="s">
        <v>383</v>
      </c>
      <c r="E41" s="217">
        <v>768</v>
      </c>
      <c r="F41" s="218">
        <v>0</v>
      </c>
      <c r="G41" s="219">
        <f t="shared" si="0"/>
        <v>0</v>
      </c>
      <c r="H41" s="219">
        <v>2.0000000000000002E-5</v>
      </c>
      <c r="I41" s="219">
        <f t="shared" si="1"/>
        <v>0.02</v>
      </c>
      <c r="J41" s="219">
        <v>0</v>
      </c>
      <c r="K41" s="219">
        <f t="shared" si="2"/>
        <v>0</v>
      </c>
    </row>
    <row r="42" spans="1:11" ht="22.5" outlineLevel="1" x14ac:dyDescent="0.2">
      <c r="A42" s="213">
        <v>19</v>
      </c>
      <c r="B42" s="214" t="s">
        <v>3019</v>
      </c>
      <c r="C42" s="215" t="s">
        <v>3020</v>
      </c>
      <c r="D42" s="216" t="s">
        <v>383</v>
      </c>
      <c r="E42" s="217">
        <v>420</v>
      </c>
      <c r="F42" s="218">
        <v>0</v>
      </c>
      <c r="G42" s="219">
        <f t="shared" si="0"/>
        <v>0</v>
      </c>
      <c r="H42" s="219">
        <v>6.0000000000000002E-5</v>
      </c>
      <c r="I42" s="219">
        <f t="shared" si="1"/>
        <v>0.03</v>
      </c>
      <c r="J42" s="219">
        <v>0</v>
      </c>
      <c r="K42" s="219">
        <f t="shared" si="2"/>
        <v>0</v>
      </c>
    </row>
    <row r="43" spans="1:11" ht="22.5" outlineLevel="1" x14ac:dyDescent="0.2">
      <c r="A43" s="213">
        <v>20</v>
      </c>
      <c r="B43" s="214" t="s">
        <v>3021</v>
      </c>
      <c r="C43" s="215" t="s">
        <v>3022</v>
      </c>
      <c r="D43" s="216" t="s">
        <v>383</v>
      </c>
      <c r="E43" s="217">
        <v>192</v>
      </c>
      <c r="F43" s="218">
        <v>0</v>
      </c>
      <c r="G43" s="219">
        <f t="shared" si="0"/>
        <v>0</v>
      </c>
      <c r="H43" s="219">
        <v>5.0000000000000002E-5</v>
      </c>
      <c r="I43" s="219">
        <f t="shared" si="1"/>
        <v>0.01</v>
      </c>
      <c r="J43" s="219">
        <v>0</v>
      </c>
      <c r="K43" s="219">
        <f t="shared" si="2"/>
        <v>0</v>
      </c>
    </row>
    <row r="44" spans="1:11" ht="22.5" outlineLevel="1" x14ac:dyDescent="0.2">
      <c r="A44" s="213">
        <v>21</v>
      </c>
      <c r="B44" s="214" t="s">
        <v>3023</v>
      </c>
      <c r="C44" s="215" t="s">
        <v>3024</v>
      </c>
      <c r="D44" s="216" t="s">
        <v>383</v>
      </c>
      <c r="E44" s="217">
        <v>208</v>
      </c>
      <c r="F44" s="218">
        <v>0</v>
      </c>
      <c r="G44" s="219">
        <f t="shared" si="0"/>
        <v>0</v>
      </c>
      <c r="H44" s="219">
        <v>5.0000000000000002E-5</v>
      </c>
      <c r="I44" s="219">
        <f t="shared" si="1"/>
        <v>0.01</v>
      </c>
      <c r="J44" s="219">
        <v>0</v>
      </c>
      <c r="K44" s="219">
        <f t="shared" si="2"/>
        <v>0</v>
      </c>
    </row>
    <row r="45" spans="1:11" ht="22.5" outlineLevel="1" x14ac:dyDescent="0.2">
      <c r="A45" s="213">
        <v>22</v>
      </c>
      <c r="B45" s="214" t="s">
        <v>3025</v>
      </c>
      <c r="C45" s="215" t="s">
        <v>3026</v>
      </c>
      <c r="D45" s="216" t="s">
        <v>383</v>
      </c>
      <c r="E45" s="217">
        <v>99</v>
      </c>
      <c r="F45" s="218">
        <v>0</v>
      </c>
      <c r="G45" s="219">
        <f t="shared" si="0"/>
        <v>0</v>
      </c>
      <c r="H45" s="219">
        <v>9.0000000000000006E-5</v>
      </c>
      <c r="I45" s="219">
        <f t="shared" si="1"/>
        <v>0.01</v>
      </c>
      <c r="J45" s="219">
        <v>0</v>
      </c>
      <c r="K45" s="219">
        <f t="shared" si="2"/>
        <v>0</v>
      </c>
    </row>
    <row r="46" spans="1:11" ht="22.5" outlineLevel="1" x14ac:dyDescent="0.2">
      <c r="A46" s="213">
        <v>23</v>
      </c>
      <c r="B46" s="214" t="s">
        <v>3027</v>
      </c>
      <c r="C46" s="215" t="s">
        <v>3028</v>
      </c>
      <c r="D46" s="216" t="s">
        <v>383</v>
      </c>
      <c r="E46" s="217">
        <v>28</v>
      </c>
      <c r="F46" s="218">
        <v>0</v>
      </c>
      <c r="G46" s="219">
        <f t="shared" si="0"/>
        <v>0</v>
      </c>
      <c r="H46" s="219">
        <v>1.2E-4</v>
      </c>
      <c r="I46" s="219">
        <f t="shared" si="1"/>
        <v>0</v>
      </c>
      <c r="J46" s="219">
        <v>0</v>
      </c>
      <c r="K46" s="219">
        <f t="shared" si="2"/>
        <v>0</v>
      </c>
    </row>
    <row r="47" spans="1:11" ht="22.5" outlineLevel="1" x14ac:dyDescent="0.2">
      <c r="A47" s="213">
        <v>24</v>
      </c>
      <c r="B47" s="214" t="s">
        <v>3029</v>
      </c>
      <c r="C47" s="215" t="s">
        <v>3030</v>
      </c>
      <c r="D47" s="216" t="s">
        <v>383</v>
      </c>
      <c r="E47" s="217">
        <v>38</v>
      </c>
      <c r="F47" s="218">
        <v>0</v>
      </c>
      <c r="G47" s="219">
        <f t="shared" si="0"/>
        <v>0</v>
      </c>
      <c r="H47" s="219">
        <v>1.2E-4</v>
      </c>
      <c r="I47" s="219">
        <f t="shared" si="1"/>
        <v>0</v>
      </c>
      <c r="J47" s="219">
        <v>0</v>
      </c>
      <c r="K47" s="219">
        <f t="shared" si="2"/>
        <v>0</v>
      </c>
    </row>
    <row r="48" spans="1:11" ht="22.5" outlineLevel="1" x14ac:dyDescent="0.2">
      <c r="A48" s="213">
        <v>25</v>
      </c>
      <c r="B48" s="214" t="s">
        <v>3031</v>
      </c>
      <c r="C48" s="215" t="s">
        <v>3032</v>
      </c>
      <c r="D48" s="216" t="s">
        <v>383</v>
      </c>
      <c r="E48" s="217">
        <v>42</v>
      </c>
      <c r="F48" s="218">
        <v>0</v>
      </c>
      <c r="G48" s="219">
        <f t="shared" si="0"/>
        <v>0</v>
      </c>
      <c r="H48" s="219">
        <v>1.3999999999999999E-4</v>
      </c>
      <c r="I48" s="219">
        <f t="shared" si="1"/>
        <v>0.01</v>
      </c>
      <c r="J48" s="219">
        <v>0</v>
      </c>
      <c r="K48" s="219">
        <f t="shared" si="2"/>
        <v>0</v>
      </c>
    </row>
    <row r="49" spans="1:11" ht="22.5" outlineLevel="1" x14ac:dyDescent="0.2">
      <c r="A49" s="213">
        <v>26</v>
      </c>
      <c r="B49" s="214" t="s">
        <v>3033</v>
      </c>
      <c r="C49" s="215" t="s">
        <v>3034</v>
      </c>
      <c r="D49" s="216" t="s">
        <v>383</v>
      </c>
      <c r="E49" s="217">
        <v>72</v>
      </c>
      <c r="F49" s="218">
        <v>0</v>
      </c>
      <c r="G49" s="219">
        <f t="shared" si="0"/>
        <v>0</v>
      </c>
      <c r="H49" s="219">
        <v>1.4999999999999999E-4</v>
      </c>
      <c r="I49" s="219">
        <f t="shared" si="1"/>
        <v>0.01</v>
      </c>
      <c r="J49" s="219">
        <v>0</v>
      </c>
      <c r="K49" s="219">
        <f t="shared" si="2"/>
        <v>0</v>
      </c>
    </row>
    <row r="50" spans="1:11" ht="33.75" outlineLevel="1" x14ac:dyDescent="0.2">
      <c r="A50" s="213">
        <v>27</v>
      </c>
      <c r="B50" s="214" t="s">
        <v>3035</v>
      </c>
      <c r="C50" s="215" t="s">
        <v>3036</v>
      </c>
      <c r="D50" s="216" t="s">
        <v>383</v>
      </c>
      <c r="E50" s="217">
        <v>128</v>
      </c>
      <c r="F50" s="218">
        <v>0</v>
      </c>
      <c r="G50" s="219">
        <f t="shared" si="0"/>
        <v>0</v>
      </c>
      <c r="H50" s="219">
        <v>3.6999999999999999E-4</v>
      </c>
      <c r="I50" s="219">
        <f t="shared" si="1"/>
        <v>0.05</v>
      </c>
      <c r="J50" s="219">
        <v>0</v>
      </c>
      <c r="K50" s="219">
        <f t="shared" si="2"/>
        <v>0</v>
      </c>
    </row>
    <row r="51" spans="1:11" ht="33.75" outlineLevel="1" x14ac:dyDescent="0.2">
      <c r="A51" s="213">
        <v>28</v>
      </c>
      <c r="B51" s="214" t="s">
        <v>3037</v>
      </c>
      <c r="C51" s="215" t="s">
        <v>3038</v>
      </c>
      <c r="D51" s="216" t="s">
        <v>383</v>
      </c>
      <c r="E51" s="217">
        <v>26</v>
      </c>
      <c r="F51" s="218">
        <v>0</v>
      </c>
      <c r="G51" s="219">
        <f t="shared" si="0"/>
        <v>0</v>
      </c>
      <c r="H51" s="219">
        <v>5.9999999999999995E-4</v>
      </c>
      <c r="I51" s="219">
        <f t="shared" si="1"/>
        <v>0.02</v>
      </c>
      <c r="J51" s="219">
        <v>0</v>
      </c>
      <c r="K51" s="219">
        <f t="shared" si="2"/>
        <v>0</v>
      </c>
    </row>
    <row r="52" spans="1:11" ht="33.75" outlineLevel="1" x14ac:dyDescent="0.2">
      <c r="A52" s="213">
        <v>29</v>
      </c>
      <c r="B52" s="214" t="s">
        <v>3039</v>
      </c>
      <c r="C52" s="215" t="s">
        <v>3040</v>
      </c>
      <c r="D52" s="216" t="s">
        <v>383</v>
      </c>
      <c r="E52" s="217">
        <v>208</v>
      </c>
      <c r="F52" s="218">
        <v>0</v>
      </c>
      <c r="G52" s="219">
        <f t="shared" si="0"/>
        <v>0</v>
      </c>
      <c r="H52" s="219">
        <v>5.4000000000000001E-4</v>
      </c>
      <c r="I52" s="219">
        <f t="shared" si="1"/>
        <v>0.11</v>
      </c>
      <c r="J52" s="219">
        <v>0</v>
      </c>
      <c r="K52" s="219">
        <f t="shared" si="2"/>
        <v>0</v>
      </c>
    </row>
    <row r="53" spans="1:11" ht="33.75" outlineLevel="1" x14ac:dyDescent="0.2">
      <c r="A53" s="213">
        <v>30</v>
      </c>
      <c r="B53" s="214" t="s">
        <v>3041</v>
      </c>
      <c r="C53" s="215" t="s">
        <v>3042</v>
      </c>
      <c r="D53" s="216" t="s">
        <v>383</v>
      </c>
      <c r="E53" s="217">
        <v>126</v>
      </c>
      <c r="F53" s="218">
        <v>0</v>
      </c>
      <c r="G53" s="219">
        <f t="shared" si="0"/>
        <v>0</v>
      </c>
      <c r="H53" s="219">
        <v>6.4999999999999997E-4</v>
      </c>
      <c r="I53" s="219">
        <f t="shared" si="1"/>
        <v>0.08</v>
      </c>
      <c r="J53" s="219">
        <v>0</v>
      </c>
      <c r="K53" s="219">
        <f t="shared" si="2"/>
        <v>0</v>
      </c>
    </row>
    <row r="54" spans="1:11" ht="33.75" outlineLevel="1" x14ac:dyDescent="0.2">
      <c r="A54" s="213">
        <v>31</v>
      </c>
      <c r="B54" s="214" t="s">
        <v>3043</v>
      </c>
      <c r="C54" s="215" t="s">
        <v>3044</v>
      </c>
      <c r="D54" s="216" t="s">
        <v>383</v>
      </c>
      <c r="E54" s="217">
        <v>38</v>
      </c>
      <c r="F54" s="218">
        <v>0</v>
      </c>
      <c r="G54" s="219">
        <f t="shared" si="0"/>
        <v>0</v>
      </c>
      <c r="H54" s="219">
        <v>9.7000000000000005E-4</v>
      </c>
      <c r="I54" s="219">
        <f t="shared" si="1"/>
        <v>0.04</v>
      </c>
      <c r="J54" s="219">
        <v>0</v>
      </c>
      <c r="K54" s="219">
        <f t="shared" si="2"/>
        <v>0</v>
      </c>
    </row>
    <row r="55" spans="1:11" ht="33.75" outlineLevel="1" x14ac:dyDescent="0.2">
      <c r="A55" s="213">
        <v>32</v>
      </c>
      <c r="B55" s="214" t="s">
        <v>3045</v>
      </c>
      <c r="C55" s="215" t="s">
        <v>3046</v>
      </c>
      <c r="D55" s="216" t="s">
        <v>383</v>
      </c>
      <c r="E55" s="217">
        <v>99</v>
      </c>
      <c r="F55" s="218">
        <v>0</v>
      </c>
      <c r="G55" s="219">
        <f t="shared" si="0"/>
        <v>0</v>
      </c>
      <c r="H55" s="219">
        <v>1.01E-3</v>
      </c>
      <c r="I55" s="219">
        <f t="shared" si="1"/>
        <v>0.1</v>
      </c>
      <c r="J55" s="219">
        <v>0</v>
      </c>
      <c r="K55" s="219">
        <f t="shared" si="2"/>
        <v>0</v>
      </c>
    </row>
    <row r="56" spans="1:11" x14ac:dyDescent="0.2">
      <c r="A56" s="198" t="s">
        <v>89</v>
      </c>
      <c r="B56" s="199" t="s">
        <v>2040</v>
      </c>
      <c r="C56" s="200" t="s">
        <v>2041</v>
      </c>
      <c r="D56" s="201"/>
      <c r="E56" s="202"/>
      <c r="F56" s="203"/>
      <c r="G56" s="203">
        <f>SUM(G57:G59,G61,G63,G65,G67,G69,G71,G73:G74,G76,G78:G88)</f>
        <v>0</v>
      </c>
      <c r="H56" s="203"/>
      <c r="I56" s="203">
        <f>SUM(I57:I89)</f>
        <v>3.83</v>
      </c>
      <c r="J56" s="203"/>
      <c r="K56" s="203">
        <f>SUM(K57:K89)</f>
        <v>0</v>
      </c>
    </row>
    <row r="57" spans="1:11" outlineLevel="1" x14ac:dyDescent="0.2">
      <c r="A57" s="213">
        <v>33</v>
      </c>
      <c r="B57" s="214" t="s">
        <v>3047</v>
      </c>
      <c r="C57" s="215" t="s">
        <v>3048</v>
      </c>
      <c r="D57" s="216" t="s">
        <v>2978</v>
      </c>
      <c r="E57" s="217">
        <v>29</v>
      </c>
      <c r="F57" s="218">
        <v>0</v>
      </c>
      <c r="G57" s="219">
        <f>ROUND(E57*F57,2)</f>
        <v>0</v>
      </c>
      <c r="H57" s="219">
        <v>0</v>
      </c>
      <c r="I57" s="219">
        <f>ROUND(E57*H57,2)</f>
        <v>0</v>
      </c>
      <c r="J57" s="219">
        <v>0</v>
      </c>
      <c r="K57" s="219">
        <f>ROUND(E57*J57,2)</f>
        <v>0</v>
      </c>
    </row>
    <row r="58" spans="1:11" outlineLevel="1" x14ac:dyDescent="0.2">
      <c r="A58" s="213">
        <v>34</v>
      </c>
      <c r="B58" s="214" t="s">
        <v>3049</v>
      </c>
      <c r="C58" s="215" t="s">
        <v>3050</v>
      </c>
      <c r="D58" s="216" t="s">
        <v>383</v>
      </c>
      <c r="E58" s="217">
        <v>36</v>
      </c>
      <c r="F58" s="218">
        <v>0</v>
      </c>
      <c r="G58" s="219">
        <f>ROUND(E58*F58,2)</f>
        <v>0</v>
      </c>
      <c r="H58" s="219">
        <v>3.4000000000000002E-4</v>
      </c>
      <c r="I58" s="219">
        <f>ROUND(E58*H58,2)</f>
        <v>0.01</v>
      </c>
      <c r="J58" s="219">
        <v>0</v>
      </c>
      <c r="K58" s="219">
        <f>ROUND(E58*J58,2)</f>
        <v>0</v>
      </c>
    </row>
    <row r="59" spans="1:11" ht="22.5" outlineLevel="1" x14ac:dyDescent="0.2">
      <c r="A59" s="204">
        <v>35</v>
      </c>
      <c r="B59" s="205" t="s">
        <v>3051</v>
      </c>
      <c r="C59" s="206" t="s">
        <v>3052</v>
      </c>
      <c r="D59" s="207" t="s">
        <v>383</v>
      </c>
      <c r="E59" s="208">
        <v>108</v>
      </c>
      <c r="F59" s="209">
        <v>0</v>
      </c>
      <c r="G59" s="210">
        <f>ROUND(E59*F59,2)</f>
        <v>0</v>
      </c>
      <c r="H59" s="210">
        <v>4.6999999999999999E-4</v>
      </c>
      <c r="I59" s="210">
        <f>ROUND(E59*H59,2)</f>
        <v>0.05</v>
      </c>
      <c r="J59" s="210">
        <v>0</v>
      </c>
      <c r="K59" s="210">
        <f>ROUND(E59*J59,2)</f>
        <v>0</v>
      </c>
    </row>
    <row r="60" spans="1:11" outlineLevel="1" x14ac:dyDescent="0.2">
      <c r="A60" s="211"/>
      <c r="B60" s="212"/>
      <c r="C60" s="1587" t="s">
        <v>3053</v>
      </c>
      <c r="D60" s="1588"/>
      <c r="E60" s="1588"/>
      <c r="F60" s="1588"/>
      <c r="G60" s="1588"/>
      <c r="H60" s="153"/>
      <c r="I60" s="153"/>
      <c r="J60" s="153"/>
      <c r="K60" s="153"/>
    </row>
    <row r="61" spans="1:11" ht="22.5" outlineLevel="1" x14ac:dyDescent="0.2">
      <c r="A61" s="204">
        <v>36</v>
      </c>
      <c r="B61" s="205" t="s">
        <v>3054</v>
      </c>
      <c r="C61" s="206" t="s">
        <v>3055</v>
      </c>
      <c r="D61" s="207" t="s">
        <v>383</v>
      </c>
      <c r="E61" s="208">
        <v>282</v>
      </c>
      <c r="F61" s="209">
        <v>0</v>
      </c>
      <c r="G61" s="210">
        <f>ROUND(E61*F61,2)</f>
        <v>0</v>
      </c>
      <c r="H61" s="210">
        <v>6.9999999999999999E-4</v>
      </c>
      <c r="I61" s="210">
        <f>ROUND(E61*H61,2)</f>
        <v>0.2</v>
      </c>
      <c r="J61" s="210">
        <v>0</v>
      </c>
      <c r="K61" s="210">
        <f>ROUND(E61*J61,2)</f>
        <v>0</v>
      </c>
    </row>
    <row r="62" spans="1:11" outlineLevel="1" x14ac:dyDescent="0.2">
      <c r="A62" s="211"/>
      <c r="B62" s="212"/>
      <c r="C62" s="1587" t="s">
        <v>3053</v>
      </c>
      <c r="D62" s="1588"/>
      <c r="E62" s="1588"/>
      <c r="F62" s="1588"/>
      <c r="G62" s="1588"/>
      <c r="H62" s="153"/>
      <c r="I62" s="153"/>
      <c r="J62" s="153"/>
      <c r="K62" s="153"/>
    </row>
    <row r="63" spans="1:11" ht="22.5" outlineLevel="1" x14ac:dyDescent="0.2">
      <c r="A63" s="204">
        <v>37</v>
      </c>
      <c r="B63" s="205" t="s">
        <v>3056</v>
      </c>
      <c r="C63" s="206" t="s">
        <v>3057</v>
      </c>
      <c r="D63" s="207" t="s">
        <v>383</v>
      </c>
      <c r="E63" s="208">
        <v>504</v>
      </c>
      <c r="F63" s="209">
        <v>0</v>
      </c>
      <c r="G63" s="210">
        <f>ROUND(E63*F63,2)</f>
        <v>0</v>
      </c>
      <c r="H63" s="210">
        <v>1.5200000000000001E-3</v>
      </c>
      <c r="I63" s="210">
        <f>ROUND(E63*H63,2)</f>
        <v>0.77</v>
      </c>
      <c r="J63" s="210">
        <v>0</v>
      </c>
      <c r="K63" s="210">
        <f>ROUND(E63*J63,2)</f>
        <v>0</v>
      </c>
    </row>
    <row r="64" spans="1:11" outlineLevel="1" x14ac:dyDescent="0.2">
      <c r="A64" s="211"/>
      <c r="B64" s="212"/>
      <c r="C64" s="1587" t="s">
        <v>3053</v>
      </c>
      <c r="D64" s="1588"/>
      <c r="E64" s="1588"/>
      <c r="F64" s="1588"/>
      <c r="G64" s="1588"/>
      <c r="H64" s="153"/>
      <c r="I64" s="153"/>
      <c r="J64" s="153"/>
      <c r="K64" s="153"/>
    </row>
    <row r="65" spans="1:11" ht="22.5" outlineLevel="1" x14ac:dyDescent="0.2">
      <c r="A65" s="204">
        <v>38</v>
      </c>
      <c r="B65" s="205" t="s">
        <v>3058</v>
      </c>
      <c r="C65" s="206" t="s">
        <v>3059</v>
      </c>
      <c r="D65" s="207" t="s">
        <v>383</v>
      </c>
      <c r="E65" s="208">
        <v>238</v>
      </c>
      <c r="F65" s="209">
        <v>0</v>
      </c>
      <c r="G65" s="210">
        <f>ROUND(E65*F65,2)</f>
        <v>0</v>
      </c>
      <c r="H65" s="210">
        <v>2.0899999999999998E-3</v>
      </c>
      <c r="I65" s="210">
        <f>ROUND(E65*H65,2)</f>
        <v>0.5</v>
      </c>
      <c r="J65" s="210">
        <v>0</v>
      </c>
      <c r="K65" s="210">
        <f>ROUND(E65*J65,2)</f>
        <v>0</v>
      </c>
    </row>
    <row r="66" spans="1:11" outlineLevel="1" x14ac:dyDescent="0.2">
      <c r="A66" s="211"/>
      <c r="B66" s="212"/>
      <c r="C66" s="1587" t="s">
        <v>3053</v>
      </c>
      <c r="D66" s="1588"/>
      <c r="E66" s="1588"/>
      <c r="F66" s="1588"/>
      <c r="G66" s="1588"/>
      <c r="H66" s="153"/>
      <c r="I66" s="153"/>
      <c r="J66" s="153"/>
      <c r="K66" s="153"/>
    </row>
    <row r="67" spans="1:11" ht="22.5" outlineLevel="1" x14ac:dyDescent="0.2">
      <c r="A67" s="204">
        <v>39</v>
      </c>
      <c r="B67" s="205" t="s">
        <v>3060</v>
      </c>
      <c r="C67" s="206" t="s">
        <v>3061</v>
      </c>
      <c r="D67" s="207" t="s">
        <v>383</v>
      </c>
      <c r="E67" s="208">
        <v>272</v>
      </c>
      <c r="F67" s="209">
        <v>0</v>
      </c>
      <c r="G67" s="210">
        <f>ROUND(E67*F67,2)</f>
        <v>0</v>
      </c>
      <c r="H67" s="210">
        <v>2.5000000000000001E-3</v>
      </c>
      <c r="I67" s="210">
        <f>ROUND(E67*H67,2)</f>
        <v>0.68</v>
      </c>
      <c r="J67" s="210">
        <v>0</v>
      </c>
      <c r="K67" s="210">
        <f>ROUND(E67*J67,2)</f>
        <v>0</v>
      </c>
    </row>
    <row r="68" spans="1:11" outlineLevel="1" x14ac:dyDescent="0.2">
      <c r="A68" s="211"/>
      <c r="B68" s="212"/>
      <c r="C68" s="1587" t="s">
        <v>3053</v>
      </c>
      <c r="D68" s="1588"/>
      <c r="E68" s="1588"/>
      <c r="F68" s="1588"/>
      <c r="G68" s="1588"/>
      <c r="H68" s="153"/>
      <c r="I68" s="153"/>
      <c r="J68" s="153"/>
      <c r="K68" s="153"/>
    </row>
    <row r="69" spans="1:11" ht="22.5" outlineLevel="1" x14ac:dyDescent="0.2">
      <c r="A69" s="204">
        <v>40</v>
      </c>
      <c r="B69" s="205" t="s">
        <v>3062</v>
      </c>
      <c r="C69" s="206" t="s">
        <v>3063</v>
      </c>
      <c r="D69" s="207" t="s">
        <v>383</v>
      </c>
      <c r="E69" s="208">
        <v>166</v>
      </c>
      <c r="F69" s="209">
        <v>0</v>
      </c>
      <c r="G69" s="210">
        <f>ROUND(E69*F69,2)</f>
        <v>0</v>
      </c>
      <c r="H69" s="210">
        <v>3.5500000000000002E-3</v>
      </c>
      <c r="I69" s="210">
        <f>ROUND(E69*H69,2)</f>
        <v>0.59</v>
      </c>
      <c r="J69" s="210">
        <v>0</v>
      </c>
      <c r="K69" s="210">
        <f>ROUND(E69*J69,2)</f>
        <v>0</v>
      </c>
    </row>
    <row r="70" spans="1:11" outlineLevel="1" x14ac:dyDescent="0.2">
      <c r="A70" s="211"/>
      <c r="B70" s="212"/>
      <c r="C70" s="1587" t="s">
        <v>3053</v>
      </c>
      <c r="D70" s="1588"/>
      <c r="E70" s="1588"/>
      <c r="F70" s="1588"/>
      <c r="G70" s="1588"/>
      <c r="H70" s="153"/>
      <c r="I70" s="153"/>
      <c r="J70" s="153"/>
      <c r="K70" s="153"/>
    </row>
    <row r="71" spans="1:11" ht="22.5" outlineLevel="1" x14ac:dyDescent="0.2">
      <c r="A71" s="204">
        <v>41</v>
      </c>
      <c r="B71" s="205" t="s">
        <v>3064</v>
      </c>
      <c r="C71" s="206" t="s">
        <v>3065</v>
      </c>
      <c r="D71" s="207" t="s">
        <v>383</v>
      </c>
      <c r="E71" s="208">
        <v>50</v>
      </c>
      <c r="F71" s="209">
        <v>0</v>
      </c>
      <c r="G71" s="210">
        <f>ROUND(E71*F71,2)</f>
        <v>0</v>
      </c>
      <c r="H71" s="210">
        <v>4.0000000000000001E-3</v>
      </c>
      <c r="I71" s="210">
        <f>ROUND(E71*H71,2)</f>
        <v>0.2</v>
      </c>
      <c r="J71" s="210">
        <v>0</v>
      </c>
      <c r="K71" s="210">
        <f>ROUND(E71*J71,2)</f>
        <v>0</v>
      </c>
    </row>
    <row r="72" spans="1:11" outlineLevel="1" x14ac:dyDescent="0.2">
      <c r="A72" s="211"/>
      <c r="B72" s="212"/>
      <c r="C72" s="1587" t="s">
        <v>3053</v>
      </c>
      <c r="D72" s="1588"/>
      <c r="E72" s="1588"/>
      <c r="F72" s="1588"/>
      <c r="G72" s="1588"/>
      <c r="H72" s="153"/>
      <c r="I72" s="153"/>
      <c r="J72" s="153"/>
      <c r="K72" s="153"/>
    </row>
    <row r="73" spans="1:11" outlineLevel="1" x14ac:dyDescent="0.2">
      <c r="A73" s="213">
        <v>42</v>
      </c>
      <c r="B73" s="214" t="s">
        <v>3066</v>
      </c>
      <c r="C73" s="215" t="s">
        <v>3067</v>
      </c>
      <c r="D73" s="216" t="s">
        <v>383</v>
      </c>
      <c r="E73" s="217">
        <v>28</v>
      </c>
      <c r="F73" s="218">
        <v>0</v>
      </c>
      <c r="G73" s="219">
        <f>ROUND(E73*F73,2)</f>
        <v>0</v>
      </c>
      <c r="H73" s="219">
        <v>2.9099999999999998E-3</v>
      </c>
      <c r="I73" s="219">
        <f>ROUND(E73*H73,2)</f>
        <v>0.08</v>
      </c>
      <c r="J73" s="219">
        <v>0</v>
      </c>
      <c r="K73" s="219">
        <f>ROUND(E73*J73,2)</f>
        <v>0</v>
      </c>
    </row>
    <row r="74" spans="1:11" outlineLevel="1" x14ac:dyDescent="0.2">
      <c r="A74" s="204">
        <v>43</v>
      </c>
      <c r="B74" s="205" t="s">
        <v>3068</v>
      </c>
      <c r="C74" s="206" t="s">
        <v>3069</v>
      </c>
      <c r="D74" s="207" t="s">
        <v>374</v>
      </c>
      <c r="E74" s="208">
        <v>69</v>
      </c>
      <c r="F74" s="209">
        <v>0</v>
      </c>
      <c r="G74" s="210">
        <f>ROUND(E74*F74,2)</f>
        <v>0</v>
      </c>
      <c r="H74" s="210">
        <v>0</v>
      </c>
      <c r="I74" s="210">
        <f>ROUND(E74*H74,2)</f>
        <v>0</v>
      </c>
      <c r="J74" s="210">
        <v>0</v>
      </c>
      <c r="K74" s="210">
        <f>ROUND(E74*J74,2)</f>
        <v>0</v>
      </c>
    </row>
    <row r="75" spans="1:11" outlineLevel="1" x14ac:dyDescent="0.2">
      <c r="A75" s="211"/>
      <c r="B75" s="212"/>
      <c r="C75" s="1580" t="s">
        <v>3070</v>
      </c>
      <c r="D75" s="1581"/>
      <c r="E75" s="1581"/>
      <c r="F75" s="1581"/>
      <c r="G75" s="1581"/>
      <c r="H75" s="153"/>
      <c r="I75" s="153"/>
      <c r="J75" s="153"/>
      <c r="K75" s="153"/>
    </row>
    <row r="76" spans="1:11" outlineLevel="1" x14ac:dyDescent="0.2">
      <c r="A76" s="204">
        <v>44</v>
      </c>
      <c r="B76" s="205" t="s">
        <v>3071</v>
      </c>
      <c r="C76" s="206" t="s">
        <v>3072</v>
      </c>
      <c r="D76" s="207" t="s">
        <v>374</v>
      </c>
      <c r="E76" s="208">
        <v>37</v>
      </c>
      <c r="F76" s="209">
        <v>0</v>
      </c>
      <c r="G76" s="210">
        <f>ROUND(E76*F76,2)</f>
        <v>0</v>
      </c>
      <c r="H76" s="210">
        <v>0</v>
      </c>
      <c r="I76" s="210">
        <f>ROUND(E76*H76,2)</f>
        <v>0</v>
      </c>
      <c r="J76" s="210">
        <v>0</v>
      </c>
      <c r="K76" s="210">
        <f>ROUND(E76*J76,2)</f>
        <v>0</v>
      </c>
    </row>
    <row r="77" spans="1:11" outlineLevel="1" x14ac:dyDescent="0.2">
      <c r="A77" s="211"/>
      <c r="B77" s="212"/>
      <c r="C77" s="1580" t="s">
        <v>3070</v>
      </c>
      <c r="D77" s="1581"/>
      <c r="E77" s="1581"/>
      <c r="F77" s="1581"/>
      <c r="G77" s="1581"/>
      <c r="H77" s="153"/>
      <c r="I77" s="153"/>
      <c r="J77" s="153"/>
      <c r="K77" s="153"/>
    </row>
    <row r="78" spans="1:11" outlineLevel="1" x14ac:dyDescent="0.2">
      <c r="A78" s="213">
        <v>45</v>
      </c>
      <c r="B78" s="214" t="s">
        <v>3073</v>
      </c>
      <c r="C78" s="215" t="s">
        <v>3074</v>
      </c>
      <c r="D78" s="216" t="s">
        <v>374</v>
      </c>
      <c r="E78" s="217">
        <v>53</v>
      </c>
      <c r="F78" s="218">
        <v>0</v>
      </c>
      <c r="G78" s="219">
        <f t="shared" ref="G78:G88" si="3">ROUND(E78*F78,2)</f>
        <v>0</v>
      </c>
      <c r="H78" s="219">
        <v>0</v>
      </c>
      <c r="I78" s="219">
        <f t="shared" ref="I78:I88" si="4">ROUND(E78*H78,2)</f>
        <v>0</v>
      </c>
      <c r="J78" s="219">
        <v>0</v>
      </c>
      <c r="K78" s="219">
        <f t="shared" ref="K78:K88" si="5">ROUND(E78*J78,2)</f>
        <v>0</v>
      </c>
    </row>
    <row r="79" spans="1:11" outlineLevel="1" x14ac:dyDescent="0.2">
      <c r="A79" s="213">
        <v>46</v>
      </c>
      <c r="B79" s="214" t="s">
        <v>3075</v>
      </c>
      <c r="C79" s="215" t="s">
        <v>3076</v>
      </c>
      <c r="D79" s="216" t="s">
        <v>2978</v>
      </c>
      <c r="E79" s="217">
        <v>1</v>
      </c>
      <c r="F79" s="218">
        <v>0</v>
      </c>
      <c r="G79" s="219">
        <f t="shared" si="3"/>
        <v>0</v>
      </c>
      <c r="H79" s="219">
        <v>0</v>
      </c>
      <c r="I79" s="219">
        <f t="shared" si="4"/>
        <v>0</v>
      </c>
      <c r="J79" s="219">
        <v>0</v>
      </c>
      <c r="K79" s="219">
        <f t="shared" si="5"/>
        <v>0</v>
      </c>
    </row>
    <row r="80" spans="1:11" outlineLevel="1" x14ac:dyDescent="0.2">
      <c r="A80" s="213">
        <v>47</v>
      </c>
      <c r="B80" s="214" t="s">
        <v>3077</v>
      </c>
      <c r="C80" s="215" t="s">
        <v>3078</v>
      </c>
      <c r="D80" s="216" t="s">
        <v>2978</v>
      </c>
      <c r="E80" s="217">
        <v>2</v>
      </c>
      <c r="F80" s="218">
        <v>0</v>
      </c>
      <c r="G80" s="219">
        <f t="shared" si="3"/>
        <v>0</v>
      </c>
      <c r="H80" s="219">
        <v>6.1420000000000002E-2</v>
      </c>
      <c r="I80" s="219">
        <f t="shared" si="4"/>
        <v>0.12</v>
      </c>
      <c r="J80" s="219">
        <v>0</v>
      </c>
      <c r="K80" s="219">
        <f t="shared" si="5"/>
        <v>0</v>
      </c>
    </row>
    <row r="81" spans="1:11" outlineLevel="1" x14ac:dyDescent="0.2">
      <c r="A81" s="213">
        <v>48</v>
      </c>
      <c r="B81" s="214" t="s">
        <v>3079</v>
      </c>
      <c r="C81" s="215" t="s">
        <v>3080</v>
      </c>
      <c r="D81" s="216" t="s">
        <v>2978</v>
      </c>
      <c r="E81" s="217">
        <v>52</v>
      </c>
      <c r="F81" s="218">
        <v>0</v>
      </c>
      <c r="G81" s="219">
        <f t="shared" si="3"/>
        <v>0</v>
      </c>
      <c r="H81" s="219">
        <v>0</v>
      </c>
      <c r="I81" s="219">
        <f t="shared" si="4"/>
        <v>0</v>
      </c>
      <c r="J81" s="219">
        <v>0</v>
      </c>
      <c r="K81" s="219">
        <f t="shared" si="5"/>
        <v>0</v>
      </c>
    </row>
    <row r="82" spans="1:11" outlineLevel="1" x14ac:dyDescent="0.2">
      <c r="A82" s="213">
        <v>49</v>
      </c>
      <c r="B82" s="214" t="s">
        <v>3081</v>
      </c>
      <c r="C82" s="215" t="s">
        <v>3082</v>
      </c>
      <c r="D82" s="216" t="s">
        <v>2978</v>
      </c>
      <c r="E82" s="217">
        <v>1</v>
      </c>
      <c r="F82" s="218">
        <v>0</v>
      </c>
      <c r="G82" s="219">
        <f t="shared" si="3"/>
        <v>0</v>
      </c>
      <c r="H82" s="219">
        <v>6.1420000000000002E-2</v>
      </c>
      <c r="I82" s="219">
        <f t="shared" si="4"/>
        <v>0.06</v>
      </c>
      <c r="J82" s="219">
        <v>0</v>
      </c>
      <c r="K82" s="219">
        <f t="shared" si="5"/>
        <v>0</v>
      </c>
    </row>
    <row r="83" spans="1:11" ht="22.5" outlineLevel="1" x14ac:dyDescent="0.2">
      <c r="A83" s="213">
        <v>50</v>
      </c>
      <c r="B83" s="214" t="s">
        <v>3083</v>
      </c>
      <c r="C83" s="215" t="s">
        <v>3084</v>
      </c>
      <c r="D83" s="216" t="s">
        <v>374</v>
      </c>
      <c r="E83" s="217">
        <v>5</v>
      </c>
      <c r="F83" s="218">
        <v>0</v>
      </c>
      <c r="G83" s="219">
        <f t="shared" si="3"/>
        <v>0</v>
      </c>
      <c r="H83" s="219">
        <v>7.2999999999999996E-4</v>
      </c>
      <c r="I83" s="219">
        <f t="shared" si="4"/>
        <v>0</v>
      </c>
      <c r="J83" s="219">
        <v>0</v>
      </c>
      <c r="K83" s="219">
        <f t="shared" si="5"/>
        <v>0</v>
      </c>
    </row>
    <row r="84" spans="1:11" outlineLevel="1" x14ac:dyDescent="0.2">
      <c r="A84" s="213">
        <v>51</v>
      </c>
      <c r="B84" s="214" t="s">
        <v>3085</v>
      </c>
      <c r="C84" s="215" t="s">
        <v>3086</v>
      </c>
      <c r="D84" s="216" t="s">
        <v>374</v>
      </c>
      <c r="E84" s="217">
        <v>1</v>
      </c>
      <c r="F84" s="218">
        <v>0</v>
      </c>
      <c r="G84" s="219">
        <f t="shared" si="3"/>
        <v>0</v>
      </c>
      <c r="H84" s="219">
        <v>8.0000000000000004E-4</v>
      </c>
      <c r="I84" s="219">
        <f t="shared" si="4"/>
        <v>0</v>
      </c>
      <c r="J84" s="219">
        <v>0</v>
      </c>
      <c r="K84" s="219">
        <f t="shared" si="5"/>
        <v>0</v>
      </c>
    </row>
    <row r="85" spans="1:11" ht="22.5" outlineLevel="1" x14ac:dyDescent="0.2">
      <c r="A85" s="213">
        <v>52</v>
      </c>
      <c r="B85" s="214" t="s">
        <v>3087</v>
      </c>
      <c r="C85" s="215" t="s">
        <v>3088</v>
      </c>
      <c r="D85" s="216" t="s">
        <v>374</v>
      </c>
      <c r="E85" s="217">
        <v>24</v>
      </c>
      <c r="F85" s="218">
        <v>0</v>
      </c>
      <c r="G85" s="219">
        <f t="shared" si="3"/>
        <v>0</v>
      </c>
      <c r="H85" s="219">
        <v>4.8999999999999998E-4</v>
      </c>
      <c r="I85" s="219">
        <f t="shared" si="4"/>
        <v>0.01</v>
      </c>
      <c r="J85" s="219">
        <v>0</v>
      </c>
      <c r="K85" s="219">
        <f t="shared" si="5"/>
        <v>0</v>
      </c>
    </row>
    <row r="86" spans="1:11" ht="22.5" outlineLevel="1" x14ac:dyDescent="0.2">
      <c r="A86" s="213">
        <v>53</v>
      </c>
      <c r="B86" s="214" t="s">
        <v>3089</v>
      </c>
      <c r="C86" s="215" t="s">
        <v>3090</v>
      </c>
      <c r="D86" s="216" t="s">
        <v>374</v>
      </c>
      <c r="E86" s="217">
        <v>1</v>
      </c>
      <c r="F86" s="218">
        <v>0</v>
      </c>
      <c r="G86" s="219">
        <f t="shared" si="3"/>
        <v>0</v>
      </c>
      <c r="H86" s="219">
        <v>0.505</v>
      </c>
      <c r="I86" s="219">
        <f t="shared" si="4"/>
        <v>0.51</v>
      </c>
      <c r="J86" s="219">
        <v>0</v>
      </c>
      <c r="K86" s="219">
        <f t="shared" si="5"/>
        <v>0</v>
      </c>
    </row>
    <row r="87" spans="1:11" outlineLevel="1" x14ac:dyDescent="0.2">
      <c r="A87" s="213">
        <v>54</v>
      </c>
      <c r="B87" s="214" t="s">
        <v>3091</v>
      </c>
      <c r="C87" s="215" t="s">
        <v>3092</v>
      </c>
      <c r="D87" s="216" t="s">
        <v>374</v>
      </c>
      <c r="E87" s="217">
        <v>1</v>
      </c>
      <c r="F87" s="218">
        <v>0</v>
      </c>
      <c r="G87" s="219">
        <f t="shared" si="3"/>
        <v>0</v>
      </c>
      <c r="H87" s="219">
        <v>5.3999999999999999E-2</v>
      </c>
      <c r="I87" s="219">
        <f t="shared" si="4"/>
        <v>0.05</v>
      </c>
      <c r="J87" s="219">
        <v>0</v>
      </c>
      <c r="K87" s="219">
        <f t="shared" si="5"/>
        <v>0</v>
      </c>
    </row>
    <row r="88" spans="1:11" outlineLevel="1" x14ac:dyDescent="0.2">
      <c r="A88" s="204">
        <v>55</v>
      </c>
      <c r="B88" s="205" t="s">
        <v>3093</v>
      </c>
      <c r="C88" s="206" t="s">
        <v>3094</v>
      </c>
      <c r="D88" s="207" t="s">
        <v>130</v>
      </c>
      <c r="E88" s="208">
        <v>3.8341500000000002</v>
      </c>
      <c r="F88" s="209">
        <v>0</v>
      </c>
      <c r="G88" s="210">
        <f t="shared" si="3"/>
        <v>0</v>
      </c>
      <c r="H88" s="210">
        <v>0</v>
      </c>
      <c r="I88" s="210">
        <f t="shared" si="4"/>
        <v>0</v>
      </c>
      <c r="J88" s="210">
        <v>0</v>
      </c>
      <c r="K88" s="210">
        <f t="shared" si="5"/>
        <v>0</v>
      </c>
    </row>
    <row r="89" spans="1:11" outlineLevel="1" x14ac:dyDescent="0.2">
      <c r="A89" s="211"/>
      <c r="B89" s="212"/>
      <c r="C89" s="1580" t="s">
        <v>3095</v>
      </c>
      <c r="D89" s="1581"/>
      <c r="E89" s="1581"/>
      <c r="F89" s="1581"/>
      <c r="G89" s="1581"/>
      <c r="H89" s="153"/>
      <c r="I89" s="153"/>
      <c r="J89" s="153"/>
      <c r="K89" s="153"/>
    </row>
    <row r="90" spans="1:11" x14ac:dyDescent="0.2">
      <c r="A90" s="198" t="s">
        <v>89</v>
      </c>
      <c r="B90" s="199" t="s">
        <v>3096</v>
      </c>
      <c r="C90" s="200" t="s">
        <v>3012</v>
      </c>
      <c r="D90" s="201"/>
      <c r="E90" s="202"/>
      <c r="F90" s="203"/>
      <c r="G90" s="203">
        <f>SUM(G91:G95,G98,G101,G104,G107,G110,G113:G139)</f>
        <v>0</v>
      </c>
      <c r="H90" s="203"/>
      <c r="I90" s="203">
        <f>SUM(I91:I140)</f>
        <v>8.7199999999999989</v>
      </c>
      <c r="J90" s="203"/>
      <c r="K90" s="203">
        <f>SUM(K91:K140)</f>
        <v>0</v>
      </c>
    </row>
    <row r="91" spans="1:11" outlineLevel="1" x14ac:dyDescent="0.2">
      <c r="A91" s="213">
        <v>56</v>
      </c>
      <c r="B91" s="214" t="s">
        <v>3097</v>
      </c>
      <c r="C91" s="215" t="s">
        <v>3098</v>
      </c>
      <c r="D91" s="216" t="s">
        <v>2978</v>
      </c>
      <c r="E91" s="217">
        <v>1</v>
      </c>
      <c r="F91" s="218">
        <v>0</v>
      </c>
      <c r="G91" s="219">
        <f>ROUND(E91*F91,2)</f>
        <v>0</v>
      </c>
      <c r="H91" s="219">
        <v>0</v>
      </c>
      <c r="I91" s="219">
        <f>ROUND(E91*H91,2)</f>
        <v>0</v>
      </c>
      <c r="J91" s="219">
        <v>0</v>
      </c>
      <c r="K91" s="219">
        <f>ROUND(E91*J91,2)</f>
        <v>0</v>
      </c>
    </row>
    <row r="92" spans="1:11" outlineLevel="1" x14ac:dyDescent="0.2">
      <c r="A92" s="213">
        <v>57</v>
      </c>
      <c r="B92" s="214" t="s">
        <v>3099</v>
      </c>
      <c r="C92" s="215" t="s">
        <v>3100</v>
      </c>
      <c r="D92" s="216" t="s">
        <v>383</v>
      </c>
      <c r="E92" s="217">
        <v>20</v>
      </c>
      <c r="F92" s="218">
        <v>0</v>
      </c>
      <c r="G92" s="219">
        <f>ROUND(E92*F92,2)</f>
        <v>0</v>
      </c>
      <c r="H92" s="219">
        <v>1.5900000000000001E-2</v>
      </c>
      <c r="I92" s="219">
        <f>ROUND(E92*H92,2)</f>
        <v>0.32</v>
      </c>
      <c r="J92" s="219">
        <v>0</v>
      </c>
      <c r="K92" s="219">
        <f>ROUND(E92*J92,2)</f>
        <v>0</v>
      </c>
    </row>
    <row r="93" spans="1:11" outlineLevel="1" x14ac:dyDescent="0.2">
      <c r="A93" s="213">
        <v>58</v>
      </c>
      <c r="B93" s="214" t="s">
        <v>3101</v>
      </c>
      <c r="C93" s="215" t="s">
        <v>3102</v>
      </c>
      <c r="D93" s="216" t="s">
        <v>383</v>
      </c>
      <c r="E93" s="217">
        <v>32</v>
      </c>
      <c r="F93" s="218">
        <v>0</v>
      </c>
      <c r="G93" s="219">
        <f>ROUND(E93*F93,2)</f>
        <v>0</v>
      </c>
      <c r="H93" s="219">
        <v>1.387E-2</v>
      </c>
      <c r="I93" s="219">
        <f>ROUND(E93*H93,2)</f>
        <v>0.44</v>
      </c>
      <c r="J93" s="219">
        <v>0</v>
      </c>
      <c r="K93" s="219">
        <f>ROUND(E93*J93,2)</f>
        <v>0</v>
      </c>
    </row>
    <row r="94" spans="1:11" outlineLevel="1" x14ac:dyDescent="0.2">
      <c r="A94" s="213">
        <v>59</v>
      </c>
      <c r="B94" s="214" t="s">
        <v>3103</v>
      </c>
      <c r="C94" s="215" t="s">
        <v>3104</v>
      </c>
      <c r="D94" s="216" t="s">
        <v>383</v>
      </c>
      <c r="E94" s="217">
        <v>42</v>
      </c>
      <c r="F94" s="218">
        <v>0</v>
      </c>
      <c r="G94" s="219">
        <f>ROUND(E94*F94,2)</f>
        <v>0</v>
      </c>
      <c r="H94" s="219">
        <v>1.6080000000000001E-2</v>
      </c>
      <c r="I94" s="219">
        <f>ROUND(E94*H94,2)</f>
        <v>0.68</v>
      </c>
      <c r="J94" s="219">
        <v>0</v>
      </c>
      <c r="K94" s="219">
        <f>ROUND(E94*J94,2)</f>
        <v>0</v>
      </c>
    </row>
    <row r="95" spans="1:11" ht="22.5" outlineLevel="1" x14ac:dyDescent="0.2">
      <c r="A95" s="204">
        <v>60</v>
      </c>
      <c r="B95" s="205" t="s">
        <v>3105</v>
      </c>
      <c r="C95" s="206" t="s">
        <v>3106</v>
      </c>
      <c r="D95" s="207" t="s">
        <v>383</v>
      </c>
      <c r="E95" s="208">
        <v>976</v>
      </c>
      <c r="F95" s="209">
        <v>0</v>
      </c>
      <c r="G95" s="210">
        <f>ROUND(E95*F95,2)</f>
        <v>0</v>
      </c>
      <c r="H95" s="210">
        <v>4.6999999999999999E-4</v>
      </c>
      <c r="I95" s="210">
        <f>ROUND(E95*H95,2)</f>
        <v>0.46</v>
      </c>
      <c r="J95" s="210">
        <v>0</v>
      </c>
      <c r="K95" s="210">
        <f>ROUND(E95*J95,2)</f>
        <v>0</v>
      </c>
    </row>
    <row r="96" spans="1:11" outlineLevel="1" x14ac:dyDescent="0.2">
      <c r="A96" s="211"/>
      <c r="B96" s="212"/>
      <c r="C96" s="1587" t="s">
        <v>3107</v>
      </c>
      <c r="D96" s="1588"/>
      <c r="E96" s="1588"/>
      <c r="F96" s="1588"/>
      <c r="G96" s="1588"/>
      <c r="H96" s="153"/>
      <c r="I96" s="153"/>
      <c r="J96" s="153"/>
      <c r="K96" s="153"/>
    </row>
    <row r="97" spans="1:11" outlineLevel="1" x14ac:dyDescent="0.2">
      <c r="A97" s="211"/>
      <c r="B97" s="212"/>
      <c r="C97" s="1589" t="s">
        <v>3108</v>
      </c>
      <c r="D97" s="1590"/>
      <c r="E97" s="1590"/>
      <c r="F97" s="1590"/>
      <c r="G97" s="1590"/>
      <c r="H97" s="153"/>
      <c r="I97" s="153"/>
      <c r="J97" s="153"/>
      <c r="K97" s="153"/>
    </row>
    <row r="98" spans="1:11" ht="22.5" outlineLevel="1" x14ac:dyDescent="0.2">
      <c r="A98" s="204">
        <v>61</v>
      </c>
      <c r="B98" s="205" t="s">
        <v>3109</v>
      </c>
      <c r="C98" s="206" t="s">
        <v>3110</v>
      </c>
      <c r="D98" s="207" t="s">
        <v>383</v>
      </c>
      <c r="E98" s="208">
        <v>548</v>
      </c>
      <c r="F98" s="209">
        <v>0</v>
      </c>
      <c r="G98" s="210">
        <f>ROUND(E98*F98,2)</f>
        <v>0</v>
      </c>
      <c r="H98" s="210">
        <v>5.8E-4</v>
      </c>
      <c r="I98" s="210">
        <f>ROUND(E98*H98,2)</f>
        <v>0.32</v>
      </c>
      <c r="J98" s="210">
        <v>0</v>
      </c>
      <c r="K98" s="210">
        <f>ROUND(E98*J98,2)</f>
        <v>0</v>
      </c>
    </row>
    <row r="99" spans="1:11" outlineLevel="1" x14ac:dyDescent="0.2">
      <c r="A99" s="211"/>
      <c r="B99" s="212"/>
      <c r="C99" s="1587" t="s">
        <v>3107</v>
      </c>
      <c r="D99" s="1588"/>
      <c r="E99" s="1588"/>
      <c r="F99" s="1588"/>
      <c r="G99" s="1588"/>
      <c r="H99" s="153"/>
      <c r="I99" s="153"/>
      <c r="J99" s="153"/>
      <c r="K99" s="153"/>
    </row>
    <row r="100" spans="1:11" outlineLevel="1" x14ac:dyDescent="0.2">
      <c r="A100" s="211"/>
      <c r="B100" s="212"/>
      <c r="C100" s="1589" t="s">
        <v>3108</v>
      </c>
      <c r="D100" s="1590"/>
      <c r="E100" s="1590"/>
      <c r="F100" s="1590"/>
      <c r="G100" s="1590"/>
      <c r="H100" s="153"/>
      <c r="I100" s="153"/>
      <c r="J100" s="153"/>
      <c r="K100" s="153"/>
    </row>
    <row r="101" spans="1:11" ht="22.5" outlineLevel="1" x14ac:dyDescent="0.2">
      <c r="A101" s="204">
        <v>62</v>
      </c>
      <c r="B101" s="205" t="s">
        <v>3111</v>
      </c>
      <c r="C101" s="206" t="s">
        <v>3112</v>
      </c>
      <c r="D101" s="207" t="s">
        <v>383</v>
      </c>
      <c r="E101" s="208">
        <v>526</v>
      </c>
      <c r="F101" s="209">
        <v>0</v>
      </c>
      <c r="G101" s="210">
        <f>ROUND(E101*F101,2)</f>
        <v>0</v>
      </c>
      <c r="H101" s="210">
        <v>7.5000000000000002E-4</v>
      </c>
      <c r="I101" s="210">
        <f>ROUND(E101*H101,2)</f>
        <v>0.39</v>
      </c>
      <c r="J101" s="210">
        <v>0</v>
      </c>
      <c r="K101" s="210">
        <f>ROUND(E101*J101,2)</f>
        <v>0</v>
      </c>
    </row>
    <row r="102" spans="1:11" outlineLevel="1" x14ac:dyDescent="0.2">
      <c r="A102" s="211"/>
      <c r="B102" s="212"/>
      <c r="C102" s="1587" t="s">
        <v>3107</v>
      </c>
      <c r="D102" s="1588"/>
      <c r="E102" s="1588"/>
      <c r="F102" s="1588"/>
      <c r="G102" s="1588"/>
      <c r="H102" s="153"/>
      <c r="I102" s="153"/>
      <c r="J102" s="153"/>
      <c r="K102" s="153"/>
    </row>
    <row r="103" spans="1:11" outlineLevel="1" x14ac:dyDescent="0.2">
      <c r="A103" s="211"/>
      <c r="B103" s="212"/>
      <c r="C103" s="1589" t="s">
        <v>3108</v>
      </c>
      <c r="D103" s="1590"/>
      <c r="E103" s="1590"/>
      <c r="F103" s="1590"/>
      <c r="G103" s="1590"/>
      <c r="H103" s="153"/>
      <c r="I103" s="153"/>
      <c r="J103" s="153"/>
      <c r="K103" s="153"/>
    </row>
    <row r="104" spans="1:11" ht="22.5" outlineLevel="1" x14ac:dyDescent="0.2">
      <c r="A104" s="204">
        <v>63</v>
      </c>
      <c r="B104" s="205" t="s">
        <v>3113</v>
      </c>
      <c r="C104" s="206" t="s">
        <v>3114</v>
      </c>
      <c r="D104" s="207" t="s">
        <v>383</v>
      </c>
      <c r="E104" s="208">
        <v>198</v>
      </c>
      <c r="F104" s="209">
        <v>0</v>
      </c>
      <c r="G104" s="210">
        <f>ROUND(E104*F104,2)</f>
        <v>0</v>
      </c>
      <c r="H104" s="210">
        <v>1.1299999999999999E-3</v>
      </c>
      <c r="I104" s="210">
        <f>ROUND(E104*H104,2)</f>
        <v>0.22</v>
      </c>
      <c r="J104" s="210">
        <v>0</v>
      </c>
      <c r="K104" s="210">
        <f>ROUND(E104*J104,2)</f>
        <v>0</v>
      </c>
    </row>
    <row r="105" spans="1:11" outlineLevel="1" x14ac:dyDescent="0.2">
      <c r="A105" s="211"/>
      <c r="B105" s="212"/>
      <c r="C105" s="1587" t="s">
        <v>3107</v>
      </c>
      <c r="D105" s="1588"/>
      <c r="E105" s="1588"/>
      <c r="F105" s="1588"/>
      <c r="G105" s="1588"/>
      <c r="H105" s="153"/>
      <c r="I105" s="153"/>
      <c r="J105" s="153"/>
      <c r="K105" s="153"/>
    </row>
    <row r="106" spans="1:11" outlineLevel="1" x14ac:dyDescent="0.2">
      <c r="A106" s="211"/>
      <c r="B106" s="212"/>
      <c r="C106" s="1589" t="s">
        <v>3108</v>
      </c>
      <c r="D106" s="1590"/>
      <c r="E106" s="1590"/>
      <c r="F106" s="1590"/>
      <c r="G106" s="1590"/>
      <c r="H106" s="153"/>
      <c r="I106" s="153"/>
      <c r="J106" s="153"/>
      <c r="K106" s="153"/>
    </row>
    <row r="107" spans="1:11" ht="22.5" outlineLevel="1" x14ac:dyDescent="0.2">
      <c r="A107" s="204">
        <v>64</v>
      </c>
      <c r="B107" s="205" t="s">
        <v>3115</v>
      </c>
      <c r="C107" s="206" t="s">
        <v>3116</v>
      </c>
      <c r="D107" s="207" t="s">
        <v>383</v>
      </c>
      <c r="E107" s="208">
        <v>68</v>
      </c>
      <c r="F107" s="209">
        <v>0</v>
      </c>
      <c r="G107" s="210">
        <f>ROUND(E107*F107,2)</f>
        <v>0</v>
      </c>
      <c r="H107" s="210">
        <v>6.0000000000000001E-3</v>
      </c>
      <c r="I107" s="210">
        <f>ROUND(E107*H107,2)</f>
        <v>0.41</v>
      </c>
      <c r="J107" s="210">
        <v>0</v>
      </c>
      <c r="K107" s="210">
        <f>ROUND(E107*J107,2)</f>
        <v>0</v>
      </c>
    </row>
    <row r="108" spans="1:11" outlineLevel="1" x14ac:dyDescent="0.2">
      <c r="A108" s="211"/>
      <c r="B108" s="212"/>
      <c r="C108" s="1587" t="s">
        <v>3107</v>
      </c>
      <c r="D108" s="1588"/>
      <c r="E108" s="1588"/>
      <c r="F108" s="1588"/>
      <c r="G108" s="1588"/>
      <c r="H108" s="153"/>
      <c r="I108" s="153"/>
      <c r="J108" s="153"/>
      <c r="K108" s="153"/>
    </row>
    <row r="109" spans="1:11" outlineLevel="1" x14ac:dyDescent="0.2">
      <c r="A109" s="211"/>
      <c r="B109" s="212"/>
      <c r="C109" s="1589" t="s">
        <v>3108</v>
      </c>
      <c r="D109" s="1590"/>
      <c r="E109" s="1590"/>
      <c r="F109" s="1590"/>
      <c r="G109" s="1590"/>
      <c r="H109" s="153"/>
      <c r="I109" s="153"/>
      <c r="J109" s="153"/>
      <c r="K109" s="153"/>
    </row>
    <row r="110" spans="1:11" ht="22.5" outlineLevel="1" x14ac:dyDescent="0.2">
      <c r="A110" s="204">
        <v>65</v>
      </c>
      <c r="B110" s="205" t="s">
        <v>3117</v>
      </c>
      <c r="C110" s="206" t="s">
        <v>3118</v>
      </c>
      <c r="D110" s="207" t="s">
        <v>383</v>
      </c>
      <c r="E110" s="208">
        <v>110</v>
      </c>
      <c r="F110" s="209">
        <v>0</v>
      </c>
      <c r="G110" s="210">
        <f>ROUND(E110*F110,2)</f>
        <v>0</v>
      </c>
      <c r="H110" s="210">
        <v>6.77E-3</v>
      </c>
      <c r="I110" s="210">
        <f>ROUND(E110*H110,2)</f>
        <v>0.74</v>
      </c>
      <c r="J110" s="210">
        <v>0</v>
      </c>
      <c r="K110" s="210">
        <f>ROUND(E110*J110,2)</f>
        <v>0</v>
      </c>
    </row>
    <row r="111" spans="1:11" outlineLevel="1" x14ac:dyDescent="0.2">
      <c r="A111" s="211"/>
      <c r="B111" s="212"/>
      <c r="C111" s="1587" t="s">
        <v>3107</v>
      </c>
      <c r="D111" s="1588"/>
      <c r="E111" s="1588"/>
      <c r="F111" s="1588"/>
      <c r="G111" s="1588"/>
      <c r="H111" s="153"/>
      <c r="I111" s="153"/>
      <c r="J111" s="153"/>
      <c r="K111" s="153"/>
    </row>
    <row r="112" spans="1:11" outlineLevel="1" x14ac:dyDescent="0.2">
      <c r="A112" s="211"/>
      <c r="B112" s="212"/>
      <c r="C112" s="1589" t="s">
        <v>3108</v>
      </c>
      <c r="D112" s="1590"/>
      <c r="E112" s="1590"/>
      <c r="F112" s="1590"/>
      <c r="G112" s="1590"/>
      <c r="H112" s="153"/>
      <c r="I112" s="153"/>
      <c r="J112" s="153"/>
      <c r="K112" s="153"/>
    </row>
    <row r="113" spans="1:11" outlineLevel="1" x14ac:dyDescent="0.2">
      <c r="A113" s="213">
        <v>66</v>
      </c>
      <c r="B113" s="214" t="s">
        <v>3119</v>
      </c>
      <c r="C113" s="215" t="s">
        <v>3120</v>
      </c>
      <c r="D113" s="216" t="s">
        <v>2978</v>
      </c>
      <c r="E113" s="217">
        <v>330</v>
      </c>
      <c r="F113" s="218">
        <v>0</v>
      </c>
      <c r="G113" s="219">
        <f t="shared" ref="G113:G139" si="6">ROUND(E113*F113,2)</f>
        <v>0</v>
      </c>
      <c r="H113" s="219">
        <v>5.0400000000000002E-3</v>
      </c>
      <c r="I113" s="219">
        <f t="shared" ref="I113:I139" si="7">ROUND(E113*H113,2)</f>
        <v>1.66</v>
      </c>
      <c r="J113" s="219">
        <v>0</v>
      </c>
      <c r="K113" s="219">
        <f t="shared" ref="K113:K139" si="8">ROUND(E113*J113,2)</f>
        <v>0</v>
      </c>
    </row>
    <row r="114" spans="1:11" outlineLevel="1" x14ac:dyDescent="0.2">
      <c r="A114" s="213">
        <v>67</v>
      </c>
      <c r="B114" s="214" t="s">
        <v>3121</v>
      </c>
      <c r="C114" s="215" t="s">
        <v>3122</v>
      </c>
      <c r="D114" s="216" t="s">
        <v>2978</v>
      </c>
      <c r="E114" s="217">
        <v>188</v>
      </c>
      <c r="F114" s="218">
        <v>0</v>
      </c>
      <c r="G114" s="219">
        <f t="shared" si="6"/>
        <v>0</v>
      </c>
      <c r="H114" s="219">
        <v>5.0400000000000002E-3</v>
      </c>
      <c r="I114" s="219">
        <f t="shared" si="7"/>
        <v>0.95</v>
      </c>
      <c r="J114" s="219">
        <v>0</v>
      </c>
      <c r="K114" s="219">
        <f t="shared" si="8"/>
        <v>0</v>
      </c>
    </row>
    <row r="115" spans="1:11" outlineLevel="1" x14ac:dyDescent="0.2">
      <c r="A115" s="213">
        <v>68</v>
      </c>
      <c r="B115" s="214" t="s">
        <v>3123</v>
      </c>
      <c r="C115" s="215" t="s">
        <v>3124</v>
      </c>
      <c r="D115" s="216" t="s">
        <v>2978</v>
      </c>
      <c r="E115" s="217">
        <v>244</v>
      </c>
      <c r="F115" s="218">
        <v>0</v>
      </c>
      <c r="G115" s="219">
        <f t="shared" si="6"/>
        <v>0</v>
      </c>
      <c r="H115" s="219">
        <v>5.0400000000000002E-3</v>
      </c>
      <c r="I115" s="219">
        <f t="shared" si="7"/>
        <v>1.23</v>
      </c>
      <c r="J115" s="219">
        <v>0</v>
      </c>
      <c r="K115" s="219">
        <f t="shared" si="8"/>
        <v>0</v>
      </c>
    </row>
    <row r="116" spans="1:11" outlineLevel="1" x14ac:dyDescent="0.2">
      <c r="A116" s="213">
        <v>69</v>
      </c>
      <c r="B116" s="214" t="s">
        <v>3125</v>
      </c>
      <c r="C116" s="215" t="s">
        <v>3126</v>
      </c>
      <c r="D116" s="216" t="s">
        <v>2978</v>
      </c>
      <c r="E116" s="217">
        <v>44</v>
      </c>
      <c r="F116" s="218">
        <v>0</v>
      </c>
      <c r="G116" s="219">
        <f t="shared" si="6"/>
        <v>0</v>
      </c>
      <c r="H116" s="219">
        <v>5.0400000000000002E-3</v>
      </c>
      <c r="I116" s="219">
        <f t="shared" si="7"/>
        <v>0.22</v>
      </c>
      <c r="J116" s="219">
        <v>0</v>
      </c>
      <c r="K116" s="219">
        <f t="shared" si="8"/>
        <v>0</v>
      </c>
    </row>
    <row r="117" spans="1:11" outlineLevel="1" x14ac:dyDescent="0.2">
      <c r="A117" s="213">
        <v>70</v>
      </c>
      <c r="B117" s="214" t="s">
        <v>3127</v>
      </c>
      <c r="C117" s="215" t="s">
        <v>3128</v>
      </c>
      <c r="D117" s="216" t="s">
        <v>2978</v>
      </c>
      <c r="E117" s="217">
        <v>40</v>
      </c>
      <c r="F117" s="218">
        <v>0</v>
      </c>
      <c r="G117" s="219">
        <f t="shared" si="6"/>
        <v>0</v>
      </c>
      <c r="H117" s="219">
        <v>5.0400000000000002E-3</v>
      </c>
      <c r="I117" s="219">
        <f t="shared" si="7"/>
        <v>0.2</v>
      </c>
      <c r="J117" s="219">
        <v>0</v>
      </c>
      <c r="K117" s="219">
        <f t="shared" si="8"/>
        <v>0</v>
      </c>
    </row>
    <row r="118" spans="1:11" outlineLevel="1" x14ac:dyDescent="0.2">
      <c r="A118" s="213">
        <v>71</v>
      </c>
      <c r="B118" s="214" t="s">
        <v>3129</v>
      </c>
      <c r="C118" s="215" t="s">
        <v>3130</v>
      </c>
      <c r="D118" s="216" t="s">
        <v>2978</v>
      </c>
      <c r="E118" s="217">
        <v>64</v>
      </c>
      <c r="F118" s="218">
        <v>0</v>
      </c>
      <c r="G118" s="219">
        <f t="shared" si="6"/>
        <v>0</v>
      </c>
      <c r="H118" s="219">
        <v>5.0400000000000002E-3</v>
      </c>
      <c r="I118" s="219">
        <f t="shared" si="7"/>
        <v>0.32</v>
      </c>
      <c r="J118" s="219">
        <v>0</v>
      </c>
      <c r="K118" s="219">
        <f t="shared" si="8"/>
        <v>0</v>
      </c>
    </row>
    <row r="119" spans="1:11" ht="22.5" outlineLevel="1" x14ac:dyDescent="0.2">
      <c r="A119" s="213">
        <v>72</v>
      </c>
      <c r="B119" s="214" t="s">
        <v>3131</v>
      </c>
      <c r="C119" s="215" t="s">
        <v>3132</v>
      </c>
      <c r="D119" s="216" t="s">
        <v>383</v>
      </c>
      <c r="E119" s="217">
        <v>20</v>
      </c>
      <c r="F119" s="218">
        <v>0</v>
      </c>
      <c r="G119" s="219">
        <f t="shared" si="6"/>
        <v>0</v>
      </c>
      <c r="H119" s="219">
        <v>1.6000000000000001E-4</v>
      </c>
      <c r="I119" s="219">
        <f t="shared" si="7"/>
        <v>0</v>
      </c>
      <c r="J119" s="219">
        <v>0</v>
      </c>
      <c r="K119" s="219">
        <f t="shared" si="8"/>
        <v>0</v>
      </c>
    </row>
    <row r="120" spans="1:11" ht="22.5" outlineLevel="1" x14ac:dyDescent="0.2">
      <c r="A120" s="213">
        <v>73</v>
      </c>
      <c r="B120" s="214" t="s">
        <v>3133</v>
      </c>
      <c r="C120" s="215" t="s">
        <v>3134</v>
      </c>
      <c r="D120" s="216" t="s">
        <v>383</v>
      </c>
      <c r="E120" s="217">
        <v>30</v>
      </c>
      <c r="F120" s="218">
        <v>0</v>
      </c>
      <c r="G120" s="219">
        <f t="shared" si="6"/>
        <v>0</v>
      </c>
      <c r="H120" s="219">
        <v>2.4000000000000001E-4</v>
      </c>
      <c r="I120" s="219">
        <f t="shared" si="7"/>
        <v>0.01</v>
      </c>
      <c r="J120" s="219">
        <v>0</v>
      </c>
      <c r="K120" s="219">
        <f t="shared" si="8"/>
        <v>0</v>
      </c>
    </row>
    <row r="121" spans="1:11" ht="22.5" outlineLevel="1" x14ac:dyDescent="0.2">
      <c r="A121" s="213">
        <v>74</v>
      </c>
      <c r="B121" s="214" t="s">
        <v>3135</v>
      </c>
      <c r="C121" s="215" t="s">
        <v>3136</v>
      </c>
      <c r="D121" s="216" t="s">
        <v>383</v>
      </c>
      <c r="E121" s="217">
        <v>40</v>
      </c>
      <c r="F121" s="218">
        <v>0</v>
      </c>
      <c r="G121" s="219">
        <f t="shared" si="6"/>
        <v>0</v>
      </c>
      <c r="H121" s="219">
        <v>4.6000000000000001E-4</v>
      </c>
      <c r="I121" s="219">
        <f t="shared" si="7"/>
        <v>0.02</v>
      </c>
      <c r="J121" s="219">
        <v>0</v>
      </c>
      <c r="K121" s="219">
        <f t="shared" si="8"/>
        <v>0</v>
      </c>
    </row>
    <row r="122" spans="1:11" outlineLevel="1" x14ac:dyDescent="0.2">
      <c r="A122" s="213">
        <v>75</v>
      </c>
      <c r="B122" s="214" t="s">
        <v>3137</v>
      </c>
      <c r="C122" s="215" t="s">
        <v>3138</v>
      </c>
      <c r="D122" s="216" t="s">
        <v>374</v>
      </c>
      <c r="E122" s="217">
        <v>120</v>
      </c>
      <c r="F122" s="218">
        <v>0</v>
      </c>
      <c r="G122" s="219">
        <f t="shared" si="6"/>
        <v>0</v>
      </c>
      <c r="H122" s="219">
        <v>0</v>
      </c>
      <c r="I122" s="219">
        <f t="shared" si="7"/>
        <v>0</v>
      </c>
      <c r="J122" s="219">
        <v>0</v>
      </c>
      <c r="K122" s="219">
        <f t="shared" si="8"/>
        <v>0</v>
      </c>
    </row>
    <row r="123" spans="1:11" outlineLevel="1" x14ac:dyDescent="0.2">
      <c r="A123" s="213">
        <v>76</v>
      </c>
      <c r="B123" s="214" t="s">
        <v>3139</v>
      </c>
      <c r="C123" s="215" t="s">
        <v>3140</v>
      </c>
      <c r="D123" s="216" t="s">
        <v>374</v>
      </c>
      <c r="E123" s="217">
        <v>1</v>
      </c>
      <c r="F123" s="218">
        <v>0</v>
      </c>
      <c r="G123" s="219">
        <f t="shared" si="6"/>
        <v>0</v>
      </c>
      <c r="H123" s="219">
        <v>1.5100000000000001E-3</v>
      </c>
      <c r="I123" s="219">
        <f t="shared" si="7"/>
        <v>0</v>
      </c>
      <c r="J123" s="219">
        <v>0</v>
      </c>
      <c r="K123" s="219">
        <f t="shared" si="8"/>
        <v>0</v>
      </c>
    </row>
    <row r="124" spans="1:11" ht="22.5" outlineLevel="1" x14ac:dyDescent="0.2">
      <c r="A124" s="213">
        <v>77</v>
      </c>
      <c r="B124" s="214" t="s">
        <v>3141</v>
      </c>
      <c r="C124" s="215" t="s">
        <v>3142</v>
      </c>
      <c r="D124" s="216" t="s">
        <v>374</v>
      </c>
      <c r="E124" s="217">
        <v>2</v>
      </c>
      <c r="F124" s="218">
        <v>0</v>
      </c>
      <c r="G124" s="219">
        <f t="shared" si="6"/>
        <v>0</v>
      </c>
      <c r="H124" s="219">
        <v>6.8000000000000005E-4</v>
      </c>
      <c r="I124" s="219">
        <f t="shared" si="7"/>
        <v>0</v>
      </c>
      <c r="J124" s="219">
        <v>0</v>
      </c>
      <c r="K124" s="219">
        <f t="shared" si="8"/>
        <v>0</v>
      </c>
    </row>
    <row r="125" spans="1:11" ht="22.5" outlineLevel="1" x14ac:dyDescent="0.2">
      <c r="A125" s="213">
        <v>78</v>
      </c>
      <c r="B125" s="214" t="s">
        <v>3143</v>
      </c>
      <c r="C125" s="215" t="s">
        <v>3144</v>
      </c>
      <c r="D125" s="216" t="s">
        <v>374</v>
      </c>
      <c r="E125" s="217">
        <v>2</v>
      </c>
      <c r="F125" s="218">
        <v>0</v>
      </c>
      <c r="G125" s="219">
        <f t="shared" si="6"/>
        <v>0</v>
      </c>
      <c r="H125" s="219">
        <v>1.6299999999999999E-3</v>
      </c>
      <c r="I125" s="219">
        <f t="shared" si="7"/>
        <v>0</v>
      </c>
      <c r="J125" s="219">
        <v>0</v>
      </c>
      <c r="K125" s="219">
        <f t="shared" si="8"/>
        <v>0</v>
      </c>
    </row>
    <row r="126" spans="1:11" ht="22.5" outlineLevel="1" x14ac:dyDescent="0.2">
      <c r="A126" s="213">
        <v>79</v>
      </c>
      <c r="B126" s="214" t="s">
        <v>3145</v>
      </c>
      <c r="C126" s="215" t="s">
        <v>3146</v>
      </c>
      <c r="D126" s="216" t="s">
        <v>374</v>
      </c>
      <c r="E126" s="217">
        <v>13</v>
      </c>
      <c r="F126" s="218">
        <v>0</v>
      </c>
      <c r="G126" s="219">
        <f t="shared" si="6"/>
        <v>0</v>
      </c>
      <c r="H126" s="219">
        <v>2.5999999999999998E-4</v>
      </c>
      <c r="I126" s="219">
        <f t="shared" si="7"/>
        <v>0</v>
      </c>
      <c r="J126" s="219">
        <v>0</v>
      </c>
      <c r="K126" s="219">
        <f t="shared" si="8"/>
        <v>0</v>
      </c>
    </row>
    <row r="127" spans="1:11" ht="22.5" outlineLevel="1" x14ac:dyDescent="0.2">
      <c r="A127" s="213">
        <v>80</v>
      </c>
      <c r="B127" s="214" t="s">
        <v>3147</v>
      </c>
      <c r="C127" s="215" t="s">
        <v>3148</v>
      </c>
      <c r="D127" s="216" t="s">
        <v>374</v>
      </c>
      <c r="E127" s="217">
        <v>20</v>
      </c>
      <c r="F127" s="218">
        <v>0</v>
      </c>
      <c r="G127" s="219">
        <f t="shared" si="6"/>
        <v>0</v>
      </c>
      <c r="H127" s="219">
        <v>3.8999999999999999E-4</v>
      </c>
      <c r="I127" s="219">
        <f t="shared" si="7"/>
        <v>0.01</v>
      </c>
      <c r="J127" s="219">
        <v>0</v>
      </c>
      <c r="K127" s="219">
        <f t="shared" si="8"/>
        <v>0</v>
      </c>
    </row>
    <row r="128" spans="1:11" ht="22.5" outlineLevel="1" x14ac:dyDescent="0.2">
      <c r="A128" s="213">
        <v>81</v>
      </c>
      <c r="B128" s="214" t="s">
        <v>3149</v>
      </c>
      <c r="C128" s="215" t="s">
        <v>3150</v>
      </c>
      <c r="D128" s="216" t="s">
        <v>374</v>
      </c>
      <c r="E128" s="217">
        <v>19</v>
      </c>
      <c r="F128" s="218">
        <v>0</v>
      </c>
      <c r="G128" s="219">
        <f t="shared" si="6"/>
        <v>0</v>
      </c>
      <c r="H128" s="219">
        <v>5.6999999999999998E-4</v>
      </c>
      <c r="I128" s="219">
        <f t="shared" si="7"/>
        <v>0.01</v>
      </c>
      <c r="J128" s="219">
        <v>0</v>
      </c>
      <c r="K128" s="219">
        <f t="shared" si="8"/>
        <v>0</v>
      </c>
    </row>
    <row r="129" spans="1:11" ht="22.5" outlineLevel="1" x14ac:dyDescent="0.2">
      <c r="A129" s="213">
        <v>82</v>
      </c>
      <c r="B129" s="214" t="s">
        <v>3151</v>
      </c>
      <c r="C129" s="215" t="s">
        <v>3152</v>
      </c>
      <c r="D129" s="216" t="s">
        <v>374</v>
      </c>
      <c r="E129" s="217">
        <v>14</v>
      </c>
      <c r="F129" s="218">
        <v>0</v>
      </c>
      <c r="G129" s="219">
        <f t="shared" si="6"/>
        <v>0</v>
      </c>
      <c r="H129" s="219">
        <v>8.0000000000000004E-4</v>
      </c>
      <c r="I129" s="219">
        <f t="shared" si="7"/>
        <v>0.01</v>
      </c>
      <c r="J129" s="219">
        <v>0</v>
      </c>
      <c r="K129" s="219">
        <f t="shared" si="8"/>
        <v>0</v>
      </c>
    </row>
    <row r="130" spans="1:11" ht="22.5" outlineLevel="1" x14ac:dyDescent="0.2">
      <c r="A130" s="213">
        <v>83</v>
      </c>
      <c r="B130" s="214" t="s">
        <v>3153</v>
      </c>
      <c r="C130" s="215" t="s">
        <v>3154</v>
      </c>
      <c r="D130" s="216" t="s">
        <v>374</v>
      </c>
      <c r="E130" s="217">
        <v>2</v>
      </c>
      <c r="F130" s="218">
        <v>0</v>
      </c>
      <c r="G130" s="219">
        <f t="shared" si="6"/>
        <v>0</v>
      </c>
      <c r="H130" s="219">
        <v>1.1800000000000001E-3</v>
      </c>
      <c r="I130" s="219">
        <f t="shared" si="7"/>
        <v>0</v>
      </c>
      <c r="J130" s="219">
        <v>0</v>
      </c>
      <c r="K130" s="219">
        <f t="shared" si="8"/>
        <v>0</v>
      </c>
    </row>
    <row r="131" spans="1:11" ht="22.5" outlineLevel="1" x14ac:dyDescent="0.2">
      <c r="A131" s="213">
        <v>84</v>
      </c>
      <c r="B131" s="214" t="s">
        <v>3155</v>
      </c>
      <c r="C131" s="215" t="s">
        <v>3156</v>
      </c>
      <c r="D131" s="216" t="s">
        <v>374</v>
      </c>
      <c r="E131" s="217">
        <v>1</v>
      </c>
      <c r="F131" s="218">
        <v>0</v>
      </c>
      <c r="G131" s="219">
        <f t="shared" si="6"/>
        <v>0</v>
      </c>
      <c r="H131" s="219">
        <v>1.83E-3</v>
      </c>
      <c r="I131" s="219">
        <f t="shared" si="7"/>
        <v>0</v>
      </c>
      <c r="J131" s="219">
        <v>0</v>
      </c>
      <c r="K131" s="219">
        <f t="shared" si="8"/>
        <v>0</v>
      </c>
    </row>
    <row r="132" spans="1:11" ht="22.5" outlineLevel="1" x14ac:dyDescent="0.2">
      <c r="A132" s="213">
        <v>85</v>
      </c>
      <c r="B132" s="214" t="s">
        <v>3157</v>
      </c>
      <c r="C132" s="215" t="s">
        <v>3158</v>
      </c>
      <c r="D132" s="216" t="s">
        <v>374</v>
      </c>
      <c r="E132" s="1329">
        <v>6</v>
      </c>
      <c r="F132" s="218">
        <v>0</v>
      </c>
      <c r="G132" s="219">
        <f t="shared" si="6"/>
        <v>0</v>
      </c>
      <c r="H132" s="219">
        <v>1.4999999999999999E-2</v>
      </c>
      <c r="I132" s="219">
        <f t="shared" si="7"/>
        <v>0.09</v>
      </c>
      <c r="J132" s="219">
        <v>0</v>
      </c>
      <c r="K132" s="219">
        <f t="shared" si="8"/>
        <v>0</v>
      </c>
    </row>
    <row r="133" spans="1:11" outlineLevel="1" x14ac:dyDescent="0.2">
      <c r="A133" s="213">
        <v>86</v>
      </c>
      <c r="B133" s="214" t="s">
        <v>3159</v>
      </c>
      <c r="C133" s="215" t="s">
        <v>3160</v>
      </c>
      <c r="D133" s="216" t="s">
        <v>374</v>
      </c>
      <c r="E133" s="1329">
        <v>6</v>
      </c>
      <c r="F133" s="218">
        <v>0</v>
      </c>
      <c r="G133" s="219">
        <f t="shared" si="6"/>
        <v>0</v>
      </c>
      <c r="H133" s="219">
        <v>0</v>
      </c>
      <c r="I133" s="219">
        <f t="shared" si="7"/>
        <v>0</v>
      </c>
      <c r="J133" s="219">
        <v>0</v>
      </c>
      <c r="K133" s="219">
        <f t="shared" si="8"/>
        <v>0</v>
      </c>
    </row>
    <row r="134" spans="1:11" ht="22.5" outlineLevel="1" x14ac:dyDescent="0.2">
      <c r="A134" s="213">
        <v>87</v>
      </c>
      <c r="B134" s="214" t="s">
        <v>3161</v>
      </c>
      <c r="C134" s="215" t="s">
        <v>3162</v>
      </c>
      <c r="D134" s="216" t="s">
        <v>374</v>
      </c>
      <c r="E134" s="217">
        <v>30</v>
      </c>
      <c r="F134" s="218">
        <v>0</v>
      </c>
      <c r="G134" s="219">
        <f t="shared" si="6"/>
        <v>0</v>
      </c>
      <c r="H134" s="219">
        <v>2.3000000000000001E-4</v>
      </c>
      <c r="I134" s="219">
        <f t="shared" si="7"/>
        <v>0.01</v>
      </c>
      <c r="J134" s="219">
        <v>0</v>
      </c>
      <c r="K134" s="219">
        <f t="shared" si="8"/>
        <v>0</v>
      </c>
    </row>
    <row r="135" spans="1:11" outlineLevel="1" x14ac:dyDescent="0.2">
      <c r="A135" s="213">
        <v>88</v>
      </c>
      <c r="B135" s="214" t="s">
        <v>3163</v>
      </c>
      <c r="C135" s="215" t="s">
        <v>3164</v>
      </c>
      <c r="D135" s="216" t="s">
        <v>2978</v>
      </c>
      <c r="E135" s="217">
        <v>1</v>
      </c>
      <c r="F135" s="218">
        <v>0</v>
      </c>
      <c r="G135" s="219">
        <f t="shared" si="6"/>
        <v>0</v>
      </c>
      <c r="H135" s="219">
        <v>0</v>
      </c>
      <c r="I135" s="219">
        <f t="shared" si="7"/>
        <v>0</v>
      </c>
      <c r="J135" s="219">
        <v>0</v>
      </c>
      <c r="K135" s="219">
        <f t="shared" si="8"/>
        <v>0</v>
      </c>
    </row>
    <row r="136" spans="1:11" outlineLevel="1" x14ac:dyDescent="0.2">
      <c r="A136" s="213">
        <v>89</v>
      </c>
      <c r="B136" s="214" t="s">
        <v>3165</v>
      </c>
      <c r="C136" s="215" t="s">
        <v>3166</v>
      </c>
      <c r="D136" s="216" t="s">
        <v>2978</v>
      </c>
      <c r="E136" s="217">
        <v>1</v>
      </c>
      <c r="F136" s="218">
        <v>0</v>
      </c>
      <c r="G136" s="219">
        <f t="shared" si="6"/>
        <v>0</v>
      </c>
      <c r="H136" s="219">
        <v>0</v>
      </c>
      <c r="I136" s="219">
        <f t="shared" si="7"/>
        <v>0</v>
      </c>
      <c r="J136" s="219">
        <v>0</v>
      </c>
      <c r="K136" s="219">
        <f t="shared" si="8"/>
        <v>0</v>
      </c>
    </row>
    <row r="137" spans="1:11" outlineLevel="1" x14ac:dyDescent="0.2">
      <c r="A137" s="213">
        <v>90</v>
      </c>
      <c r="B137" s="214" t="s">
        <v>3167</v>
      </c>
      <c r="C137" s="215" t="s">
        <v>3168</v>
      </c>
      <c r="D137" s="216" t="s">
        <v>374</v>
      </c>
      <c r="E137" s="217">
        <v>1</v>
      </c>
      <c r="F137" s="218">
        <v>0</v>
      </c>
      <c r="G137" s="219">
        <f t="shared" si="6"/>
        <v>0</v>
      </c>
      <c r="H137" s="219">
        <v>3.4000000000000002E-4</v>
      </c>
      <c r="I137" s="219">
        <f t="shared" si="7"/>
        <v>0</v>
      </c>
      <c r="J137" s="219">
        <v>0</v>
      </c>
      <c r="K137" s="219">
        <f t="shared" si="8"/>
        <v>0</v>
      </c>
    </row>
    <row r="138" spans="1:11" outlineLevel="1" x14ac:dyDescent="0.2">
      <c r="A138" s="213">
        <v>91</v>
      </c>
      <c r="B138" s="214" t="s">
        <v>3169</v>
      </c>
      <c r="C138" s="215" t="s">
        <v>3170</v>
      </c>
      <c r="D138" s="216" t="s">
        <v>374</v>
      </c>
      <c r="E138" s="217">
        <v>3</v>
      </c>
      <c r="F138" s="218">
        <v>0</v>
      </c>
      <c r="G138" s="219">
        <f t="shared" si="6"/>
        <v>0</v>
      </c>
      <c r="H138" s="219">
        <v>9.0000000000000006E-5</v>
      </c>
      <c r="I138" s="219">
        <f t="shared" si="7"/>
        <v>0</v>
      </c>
      <c r="J138" s="219">
        <v>0</v>
      </c>
      <c r="K138" s="219">
        <f t="shared" si="8"/>
        <v>0</v>
      </c>
    </row>
    <row r="139" spans="1:11" outlineLevel="1" x14ac:dyDescent="0.2">
      <c r="A139" s="204">
        <v>92</v>
      </c>
      <c r="B139" s="205" t="s">
        <v>3171</v>
      </c>
      <c r="C139" s="206" t="s">
        <v>3172</v>
      </c>
      <c r="D139" s="207" t="s">
        <v>130</v>
      </c>
      <c r="E139" s="208">
        <v>8.7259399999999996</v>
      </c>
      <c r="F139" s="209">
        <v>0</v>
      </c>
      <c r="G139" s="210">
        <f t="shared" si="6"/>
        <v>0</v>
      </c>
      <c r="H139" s="210">
        <v>0</v>
      </c>
      <c r="I139" s="210">
        <f t="shared" si="7"/>
        <v>0</v>
      </c>
      <c r="J139" s="210">
        <v>0</v>
      </c>
      <c r="K139" s="210">
        <f t="shared" si="8"/>
        <v>0</v>
      </c>
    </row>
    <row r="140" spans="1:11" outlineLevel="1" x14ac:dyDescent="0.2">
      <c r="A140" s="211"/>
      <c r="B140" s="212"/>
      <c r="C140" s="1580" t="s">
        <v>3173</v>
      </c>
      <c r="D140" s="1581"/>
      <c r="E140" s="1581"/>
      <c r="F140" s="1581"/>
      <c r="G140" s="1581"/>
      <c r="H140" s="153"/>
      <c r="I140" s="153"/>
      <c r="J140" s="153"/>
      <c r="K140" s="153"/>
    </row>
    <row r="141" spans="1:11" x14ac:dyDescent="0.2">
      <c r="A141" s="198" t="s">
        <v>89</v>
      </c>
      <c r="B141" s="199" t="s">
        <v>3174</v>
      </c>
      <c r="C141" s="200" t="s">
        <v>3175</v>
      </c>
      <c r="D141" s="201"/>
      <c r="E141" s="202"/>
      <c r="F141" s="203"/>
      <c r="G141" s="203">
        <f>SUM(G142:G189)</f>
        <v>0</v>
      </c>
      <c r="H141" s="203"/>
      <c r="I141" s="203">
        <f>SUM(I142:I189)</f>
        <v>2.9199999999999982</v>
      </c>
      <c r="J141" s="203"/>
      <c r="K141" s="203">
        <f>SUM(K142:K189)</f>
        <v>0.48</v>
      </c>
    </row>
    <row r="142" spans="1:11" ht="22.5" outlineLevel="1" x14ac:dyDescent="0.2">
      <c r="A142" s="213">
        <v>93</v>
      </c>
      <c r="B142" s="214" t="s">
        <v>3176</v>
      </c>
      <c r="C142" s="215" t="s">
        <v>3177</v>
      </c>
      <c r="D142" s="216" t="s">
        <v>2978</v>
      </c>
      <c r="E142" s="1329">
        <v>3</v>
      </c>
      <c r="F142" s="218">
        <v>0</v>
      </c>
      <c r="G142" s="219">
        <f t="shared" ref="G142:G189" si="9">ROUND(E142*F142,2)</f>
        <v>0</v>
      </c>
      <c r="H142" s="219">
        <v>0</v>
      </c>
      <c r="I142" s="219">
        <f t="shared" ref="I142:I189" si="10">ROUND(E142*H142,2)</f>
        <v>0</v>
      </c>
      <c r="J142" s="219">
        <v>0</v>
      </c>
      <c r="K142" s="219">
        <f t="shared" ref="K142:K189" si="11">ROUND(E142*J142,2)</f>
        <v>0</v>
      </c>
    </row>
    <row r="143" spans="1:11" outlineLevel="1" x14ac:dyDescent="0.2">
      <c r="A143" s="213">
        <v>94</v>
      </c>
      <c r="B143" s="214" t="s">
        <v>3178</v>
      </c>
      <c r="C143" s="215" t="s">
        <v>3179</v>
      </c>
      <c r="D143" s="216" t="s">
        <v>2978</v>
      </c>
      <c r="E143" s="217">
        <v>7</v>
      </c>
      <c r="F143" s="218">
        <v>0</v>
      </c>
      <c r="G143" s="219">
        <f t="shared" si="9"/>
        <v>0</v>
      </c>
      <c r="H143" s="219">
        <v>0</v>
      </c>
      <c r="I143" s="219">
        <f t="shared" si="10"/>
        <v>0</v>
      </c>
      <c r="J143" s="219">
        <v>0</v>
      </c>
      <c r="K143" s="219">
        <f t="shared" si="11"/>
        <v>0</v>
      </c>
    </row>
    <row r="144" spans="1:11" outlineLevel="1" x14ac:dyDescent="0.2">
      <c r="A144" s="213">
        <v>95</v>
      </c>
      <c r="B144" s="214" t="s">
        <v>3180</v>
      </c>
      <c r="C144" s="215" t="s">
        <v>3181</v>
      </c>
      <c r="D144" s="216" t="s">
        <v>2978</v>
      </c>
      <c r="E144" s="217">
        <v>53</v>
      </c>
      <c r="F144" s="218">
        <v>0</v>
      </c>
      <c r="G144" s="219">
        <f t="shared" si="9"/>
        <v>0</v>
      </c>
      <c r="H144" s="219">
        <v>0</v>
      </c>
      <c r="I144" s="219">
        <f t="shared" si="10"/>
        <v>0</v>
      </c>
      <c r="J144" s="219">
        <v>0</v>
      </c>
      <c r="K144" s="219">
        <f t="shared" si="11"/>
        <v>0</v>
      </c>
    </row>
    <row r="145" spans="1:11" outlineLevel="1" x14ac:dyDescent="0.2">
      <c r="A145" s="213">
        <v>96</v>
      </c>
      <c r="B145" s="214" t="s">
        <v>3182</v>
      </c>
      <c r="C145" s="215" t="s">
        <v>3183</v>
      </c>
      <c r="D145" s="216" t="s">
        <v>2978</v>
      </c>
      <c r="E145" s="217">
        <v>27</v>
      </c>
      <c r="F145" s="218">
        <v>0</v>
      </c>
      <c r="G145" s="219">
        <f t="shared" si="9"/>
        <v>0</v>
      </c>
      <c r="H145" s="219">
        <v>0</v>
      </c>
      <c r="I145" s="219">
        <f t="shared" si="10"/>
        <v>0</v>
      </c>
      <c r="J145" s="219">
        <v>0</v>
      </c>
      <c r="K145" s="219">
        <f t="shared" si="11"/>
        <v>0</v>
      </c>
    </row>
    <row r="146" spans="1:11" outlineLevel="1" x14ac:dyDescent="0.2">
      <c r="A146" s="213">
        <v>97</v>
      </c>
      <c r="B146" s="214" t="s">
        <v>3184</v>
      </c>
      <c r="C146" s="215" t="s">
        <v>3185</v>
      </c>
      <c r="D146" s="216" t="s">
        <v>2978</v>
      </c>
      <c r="E146" s="217">
        <v>4</v>
      </c>
      <c r="F146" s="218">
        <v>0</v>
      </c>
      <c r="G146" s="219">
        <f t="shared" si="9"/>
        <v>0</v>
      </c>
      <c r="H146" s="219">
        <v>0</v>
      </c>
      <c r="I146" s="219">
        <f t="shared" si="10"/>
        <v>0</v>
      </c>
      <c r="J146" s="219">
        <v>0</v>
      </c>
      <c r="K146" s="219">
        <f t="shared" si="11"/>
        <v>0</v>
      </c>
    </row>
    <row r="147" spans="1:11" outlineLevel="1" x14ac:dyDescent="0.2">
      <c r="A147" s="213">
        <v>98</v>
      </c>
      <c r="B147" s="214" t="s">
        <v>3186</v>
      </c>
      <c r="C147" s="215" t="s">
        <v>3187</v>
      </c>
      <c r="D147" s="216" t="s">
        <v>2978</v>
      </c>
      <c r="E147" s="217">
        <v>4</v>
      </c>
      <c r="F147" s="218">
        <v>0</v>
      </c>
      <c r="G147" s="219">
        <f t="shared" si="9"/>
        <v>0</v>
      </c>
      <c r="H147" s="219">
        <v>0</v>
      </c>
      <c r="I147" s="219">
        <f t="shared" si="10"/>
        <v>0</v>
      </c>
      <c r="J147" s="219">
        <v>0</v>
      </c>
      <c r="K147" s="219">
        <f t="shared" si="11"/>
        <v>0</v>
      </c>
    </row>
    <row r="148" spans="1:11" outlineLevel="1" x14ac:dyDescent="0.2">
      <c r="A148" s="213">
        <v>99</v>
      </c>
      <c r="B148" s="214" t="s">
        <v>3188</v>
      </c>
      <c r="C148" s="215" t="s">
        <v>3189</v>
      </c>
      <c r="D148" s="216" t="s">
        <v>2978</v>
      </c>
      <c r="E148" s="217">
        <v>31</v>
      </c>
      <c r="F148" s="218">
        <v>0</v>
      </c>
      <c r="G148" s="219">
        <f t="shared" si="9"/>
        <v>0</v>
      </c>
      <c r="H148" s="219">
        <v>1.3769999999999999E-2</v>
      </c>
      <c r="I148" s="219">
        <f t="shared" si="10"/>
        <v>0.43</v>
      </c>
      <c r="J148" s="219">
        <v>0</v>
      </c>
      <c r="K148" s="219">
        <f t="shared" si="11"/>
        <v>0</v>
      </c>
    </row>
    <row r="149" spans="1:11" outlineLevel="1" x14ac:dyDescent="0.2">
      <c r="A149" s="213">
        <v>100</v>
      </c>
      <c r="B149" s="214" t="s">
        <v>3190</v>
      </c>
      <c r="C149" s="215" t="s">
        <v>3191</v>
      </c>
      <c r="D149" s="216" t="s">
        <v>1707</v>
      </c>
      <c r="E149" s="217">
        <v>4</v>
      </c>
      <c r="F149" s="218">
        <v>0</v>
      </c>
      <c r="G149" s="219">
        <f t="shared" si="9"/>
        <v>0</v>
      </c>
      <c r="H149" s="219">
        <v>1.772E-2</v>
      </c>
      <c r="I149" s="219">
        <f t="shared" si="10"/>
        <v>7.0000000000000007E-2</v>
      </c>
      <c r="J149" s="219">
        <v>0</v>
      </c>
      <c r="K149" s="219">
        <f t="shared" si="11"/>
        <v>0</v>
      </c>
    </row>
    <row r="150" spans="1:11" ht="22.5" outlineLevel="1" x14ac:dyDescent="0.2">
      <c r="A150" s="213">
        <v>101</v>
      </c>
      <c r="B150" s="214" t="s">
        <v>3192</v>
      </c>
      <c r="C150" s="215" t="s">
        <v>3193</v>
      </c>
      <c r="D150" s="216" t="s">
        <v>1707</v>
      </c>
      <c r="E150" s="217">
        <v>4</v>
      </c>
      <c r="F150" s="218">
        <v>0</v>
      </c>
      <c r="G150" s="219">
        <f t="shared" si="9"/>
        <v>0</v>
      </c>
      <c r="H150" s="219">
        <v>1.8890000000000001E-2</v>
      </c>
      <c r="I150" s="219">
        <f t="shared" si="10"/>
        <v>0.08</v>
      </c>
      <c r="J150" s="219">
        <v>0</v>
      </c>
      <c r="K150" s="219">
        <f t="shared" si="11"/>
        <v>0</v>
      </c>
    </row>
    <row r="151" spans="1:11" ht="22.5" outlineLevel="1" x14ac:dyDescent="0.2">
      <c r="A151" s="213">
        <v>102</v>
      </c>
      <c r="B151" s="214" t="s">
        <v>3194</v>
      </c>
      <c r="C151" s="215" t="s">
        <v>3195</v>
      </c>
      <c r="D151" s="216" t="s">
        <v>1707</v>
      </c>
      <c r="E151" s="217">
        <v>31</v>
      </c>
      <c r="F151" s="218">
        <v>0</v>
      </c>
      <c r="G151" s="219">
        <f t="shared" si="9"/>
        <v>0</v>
      </c>
      <c r="H151" s="219">
        <v>1.8890000000000001E-2</v>
      </c>
      <c r="I151" s="219">
        <f t="shared" si="10"/>
        <v>0.59</v>
      </c>
      <c r="J151" s="219">
        <v>0</v>
      </c>
      <c r="K151" s="219">
        <f t="shared" si="11"/>
        <v>0</v>
      </c>
    </row>
    <row r="152" spans="1:11" outlineLevel="1" x14ac:dyDescent="0.2">
      <c r="A152" s="213">
        <v>103</v>
      </c>
      <c r="B152" s="214" t="s">
        <v>3196</v>
      </c>
      <c r="C152" s="215" t="s">
        <v>3197</v>
      </c>
      <c r="D152" s="216" t="s">
        <v>1707</v>
      </c>
      <c r="E152" s="217">
        <v>39</v>
      </c>
      <c r="F152" s="218">
        <v>0</v>
      </c>
      <c r="G152" s="219">
        <f t="shared" si="9"/>
        <v>0</v>
      </c>
      <c r="H152" s="219">
        <v>8.8999999999999995E-4</v>
      </c>
      <c r="I152" s="219">
        <f t="shared" si="10"/>
        <v>0.03</v>
      </c>
      <c r="J152" s="219">
        <v>0</v>
      </c>
      <c r="K152" s="219">
        <f t="shared" si="11"/>
        <v>0</v>
      </c>
    </row>
    <row r="153" spans="1:11" outlineLevel="1" x14ac:dyDescent="0.2">
      <c r="A153" s="213">
        <v>104</v>
      </c>
      <c r="B153" s="214" t="s">
        <v>3198</v>
      </c>
      <c r="C153" s="215" t="s">
        <v>3199</v>
      </c>
      <c r="D153" s="216" t="s">
        <v>1707</v>
      </c>
      <c r="E153" s="217">
        <v>3</v>
      </c>
      <c r="F153" s="218">
        <v>0</v>
      </c>
      <c r="G153" s="219">
        <f t="shared" si="9"/>
        <v>0</v>
      </c>
      <c r="H153" s="219">
        <v>1.6E-2</v>
      </c>
      <c r="I153" s="219">
        <f t="shared" si="10"/>
        <v>0.05</v>
      </c>
      <c r="J153" s="219">
        <v>0</v>
      </c>
      <c r="K153" s="219">
        <f t="shared" si="11"/>
        <v>0</v>
      </c>
    </row>
    <row r="154" spans="1:11" outlineLevel="1" x14ac:dyDescent="0.2">
      <c r="A154" s="213">
        <v>105</v>
      </c>
      <c r="B154" s="214" t="s">
        <v>3200</v>
      </c>
      <c r="C154" s="215" t="s">
        <v>3201</v>
      </c>
      <c r="D154" s="216" t="s">
        <v>1707</v>
      </c>
      <c r="E154" s="217">
        <v>3</v>
      </c>
      <c r="F154" s="218">
        <v>0</v>
      </c>
      <c r="G154" s="219">
        <f t="shared" si="9"/>
        <v>0</v>
      </c>
      <c r="H154" s="219">
        <v>6.0000000000000001E-3</v>
      </c>
      <c r="I154" s="219">
        <f t="shared" si="10"/>
        <v>0.02</v>
      </c>
      <c r="J154" s="219">
        <v>0</v>
      </c>
      <c r="K154" s="219">
        <f t="shared" si="11"/>
        <v>0</v>
      </c>
    </row>
    <row r="155" spans="1:11" outlineLevel="1" x14ac:dyDescent="0.2">
      <c r="A155" s="213">
        <v>106</v>
      </c>
      <c r="B155" s="214" t="s">
        <v>3202</v>
      </c>
      <c r="C155" s="215" t="s">
        <v>3203</v>
      </c>
      <c r="D155" s="216" t="s">
        <v>1707</v>
      </c>
      <c r="E155" s="217">
        <v>53</v>
      </c>
      <c r="F155" s="218">
        <v>0</v>
      </c>
      <c r="G155" s="219">
        <f t="shared" si="9"/>
        <v>0</v>
      </c>
      <c r="H155" s="219">
        <v>1.401E-2</v>
      </c>
      <c r="I155" s="219">
        <f t="shared" si="10"/>
        <v>0.74</v>
      </c>
      <c r="J155" s="219">
        <v>0</v>
      </c>
      <c r="K155" s="219">
        <f t="shared" si="11"/>
        <v>0</v>
      </c>
    </row>
    <row r="156" spans="1:11" outlineLevel="1" x14ac:dyDescent="0.2">
      <c r="A156" s="213">
        <v>107</v>
      </c>
      <c r="B156" s="214" t="s">
        <v>3204</v>
      </c>
      <c r="C156" s="215" t="s">
        <v>3205</v>
      </c>
      <c r="D156" s="216" t="s">
        <v>1707</v>
      </c>
      <c r="E156" s="217">
        <v>4</v>
      </c>
      <c r="F156" s="218">
        <v>0</v>
      </c>
      <c r="G156" s="219">
        <f t="shared" si="9"/>
        <v>0</v>
      </c>
      <c r="H156" s="219">
        <v>1.6709999999999999E-2</v>
      </c>
      <c r="I156" s="219">
        <f t="shared" si="10"/>
        <v>7.0000000000000007E-2</v>
      </c>
      <c r="J156" s="219">
        <v>0</v>
      </c>
      <c r="K156" s="219">
        <f t="shared" si="11"/>
        <v>0</v>
      </c>
    </row>
    <row r="157" spans="1:11" outlineLevel="1" x14ac:dyDescent="0.2">
      <c r="A157" s="213">
        <v>108</v>
      </c>
      <c r="B157" s="214" t="s">
        <v>3206</v>
      </c>
      <c r="C157" s="215" t="s">
        <v>3207</v>
      </c>
      <c r="D157" s="216" t="s">
        <v>1707</v>
      </c>
      <c r="E157" s="217">
        <v>3</v>
      </c>
      <c r="F157" s="218">
        <v>0</v>
      </c>
      <c r="G157" s="219">
        <f t="shared" si="9"/>
        <v>0</v>
      </c>
      <c r="H157" s="219">
        <v>8.0000000000000002E-3</v>
      </c>
      <c r="I157" s="219">
        <f t="shared" si="10"/>
        <v>0.02</v>
      </c>
      <c r="J157" s="219">
        <v>0</v>
      </c>
      <c r="K157" s="219">
        <f t="shared" si="11"/>
        <v>0</v>
      </c>
    </row>
    <row r="158" spans="1:11" ht="22.5" outlineLevel="1" x14ac:dyDescent="0.2">
      <c r="A158" s="213">
        <v>109</v>
      </c>
      <c r="B158" s="214" t="s">
        <v>3208</v>
      </c>
      <c r="C158" s="215" t="s">
        <v>3209</v>
      </c>
      <c r="D158" s="216" t="s">
        <v>1707</v>
      </c>
      <c r="E158" s="1329">
        <v>0</v>
      </c>
      <c r="F158" s="218">
        <v>0</v>
      </c>
      <c r="G158" s="219">
        <f t="shared" si="9"/>
        <v>0</v>
      </c>
      <c r="H158" s="219">
        <v>1.7000000000000001E-4</v>
      </c>
      <c r="I158" s="219">
        <f t="shared" si="10"/>
        <v>0</v>
      </c>
      <c r="J158" s="219">
        <v>0</v>
      </c>
      <c r="K158" s="219">
        <f t="shared" si="11"/>
        <v>0</v>
      </c>
    </row>
    <row r="159" spans="1:11" outlineLevel="1" x14ac:dyDescent="0.2">
      <c r="A159" s="213">
        <v>110</v>
      </c>
      <c r="B159" s="214" t="s">
        <v>3210</v>
      </c>
      <c r="C159" s="215" t="s">
        <v>3211</v>
      </c>
      <c r="D159" s="216" t="s">
        <v>2978</v>
      </c>
      <c r="E159" s="1329">
        <v>0</v>
      </c>
      <c r="F159" s="218">
        <v>0</v>
      </c>
      <c r="G159" s="219">
        <f t="shared" si="9"/>
        <v>0</v>
      </c>
      <c r="H159" s="219">
        <v>1.7000000000000001E-4</v>
      </c>
      <c r="I159" s="219">
        <f t="shared" si="10"/>
        <v>0</v>
      </c>
      <c r="J159" s="219">
        <v>0</v>
      </c>
      <c r="K159" s="219">
        <f t="shared" si="11"/>
        <v>0</v>
      </c>
    </row>
    <row r="160" spans="1:11" outlineLevel="1" x14ac:dyDescent="0.2">
      <c r="A160" s="213">
        <v>111</v>
      </c>
      <c r="B160" s="214" t="s">
        <v>3212</v>
      </c>
      <c r="C160" s="215" t="s">
        <v>3213</v>
      </c>
      <c r="D160" s="216" t="s">
        <v>2978</v>
      </c>
      <c r="E160" s="1329">
        <v>0</v>
      </c>
      <c r="F160" s="218">
        <v>0</v>
      </c>
      <c r="G160" s="219">
        <f t="shared" si="9"/>
        <v>0</v>
      </c>
      <c r="H160" s="219">
        <v>2.2000000000000001E-3</v>
      </c>
      <c r="I160" s="219">
        <f t="shared" si="10"/>
        <v>0</v>
      </c>
      <c r="J160" s="219">
        <v>0</v>
      </c>
      <c r="K160" s="219">
        <f t="shared" si="11"/>
        <v>0</v>
      </c>
    </row>
    <row r="161" spans="1:11" outlineLevel="1" x14ac:dyDescent="0.2">
      <c r="A161" s="213">
        <v>112</v>
      </c>
      <c r="B161" s="214" t="s">
        <v>3214</v>
      </c>
      <c r="C161" s="215" t="s">
        <v>3215</v>
      </c>
      <c r="D161" s="216" t="s">
        <v>2978</v>
      </c>
      <c r="E161" s="1329">
        <v>0</v>
      </c>
      <c r="F161" s="218">
        <v>0</v>
      </c>
      <c r="G161" s="219">
        <f t="shared" si="9"/>
        <v>0</v>
      </c>
      <c r="H161" s="219">
        <v>2.2000000000000001E-3</v>
      </c>
      <c r="I161" s="219">
        <f t="shared" si="10"/>
        <v>0</v>
      </c>
      <c r="J161" s="219">
        <v>0</v>
      </c>
      <c r="K161" s="219">
        <f t="shared" si="11"/>
        <v>0</v>
      </c>
    </row>
    <row r="162" spans="1:11" outlineLevel="1" x14ac:dyDescent="0.2">
      <c r="A162" s="213">
        <v>113</v>
      </c>
      <c r="B162" s="214" t="s">
        <v>3216</v>
      </c>
      <c r="C162" s="215" t="s">
        <v>3217</v>
      </c>
      <c r="D162" s="216" t="s">
        <v>2978</v>
      </c>
      <c r="E162" s="1329">
        <v>0</v>
      </c>
      <c r="F162" s="218">
        <v>0</v>
      </c>
      <c r="G162" s="219">
        <f t="shared" si="9"/>
        <v>0</v>
      </c>
      <c r="H162" s="219">
        <v>2.2000000000000001E-3</v>
      </c>
      <c r="I162" s="219">
        <f t="shared" si="10"/>
        <v>0</v>
      </c>
      <c r="J162" s="219">
        <v>0</v>
      </c>
      <c r="K162" s="219">
        <f t="shared" si="11"/>
        <v>0</v>
      </c>
    </row>
    <row r="163" spans="1:11" outlineLevel="1" x14ac:dyDescent="0.2">
      <c r="A163" s="213">
        <v>114</v>
      </c>
      <c r="B163" s="214" t="s">
        <v>3218</v>
      </c>
      <c r="C163" s="215" t="s">
        <v>3219</v>
      </c>
      <c r="D163" s="216" t="s">
        <v>2978</v>
      </c>
      <c r="E163" s="1329">
        <v>0</v>
      </c>
      <c r="F163" s="218">
        <v>0</v>
      </c>
      <c r="G163" s="219">
        <f t="shared" si="9"/>
        <v>0</v>
      </c>
      <c r="H163" s="219">
        <v>2.2000000000000001E-3</v>
      </c>
      <c r="I163" s="219">
        <f t="shared" si="10"/>
        <v>0</v>
      </c>
      <c r="J163" s="219">
        <v>0</v>
      </c>
      <c r="K163" s="219">
        <f t="shared" si="11"/>
        <v>0</v>
      </c>
    </row>
    <row r="164" spans="1:11" ht="22.5" outlineLevel="1" x14ac:dyDescent="0.2">
      <c r="A164" s="213">
        <v>115</v>
      </c>
      <c r="B164" s="214" t="s">
        <v>3220</v>
      </c>
      <c r="C164" s="215" t="s">
        <v>3221</v>
      </c>
      <c r="D164" s="216" t="s">
        <v>1707</v>
      </c>
      <c r="E164" s="1329">
        <v>0</v>
      </c>
      <c r="F164" s="218">
        <v>0</v>
      </c>
      <c r="G164" s="219">
        <f t="shared" si="9"/>
        <v>0</v>
      </c>
      <c r="H164" s="219">
        <v>7.2000000000000005E-4</v>
      </c>
      <c r="I164" s="219">
        <f t="shared" si="10"/>
        <v>0</v>
      </c>
      <c r="J164" s="219">
        <v>0</v>
      </c>
      <c r="K164" s="219">
        <f t="shared" si="11"/>
        <v>0</v>
      </c>
    </row>
    <row r="165" spans="1:11" ht="22.5" outlineLevel="1" x14ac:dyDescent="0.2">
      <c r="A165" s="213">
        <v>116</v>
      </c>
      <c r="B165" s="214" t="s">
        <v>3222</v>
      </c>
      <c r="C165" s="215" t="s">
        <v>3223</v>
      </c>
      <c r="D165" s="216" t="s">
        <v>374</v>
      </c>
      <c r="E165" s="217">
        <v>4</v>
      </c>
      <c r="F165" s="218">
        <v>0</v>
      </c>
      <c r="G165" s="219">
        <f t="shared" si="9"/>
        <v>0</v>
      </c>
      <c r="H165" s="219">
        <v>3.0899999999999999E-3</v>
      </c>
      <c r="I165" s="219">
        <f t="shared" si="10"/>
        <v>0.01</v>
      </c>
      <c r="J165" s="219">
        <v>0</v>
      </c>
      <c r="K165" s="219">
        <f t="shared" si="11"/>
        <v>0</v>
      </c>
    </row>
    <row r="166" spans="1:11" outlineLevel="1" x14ac:dyDescent="0.2">
      <c r="A166" s="213">
        <v>117</v>
      </c>
      <c r="B166" s="214" t="s">
        <v>3224</v>
      </c>
      <c r="C166" s="215" t="s">
        <v>3225</v>
      </c>
      <c r="D166" s="216" t="s">
        <v>2978</v>
      </c>
      <c r="E166" s="217">
        <v>1</v>
      </c>
      <c r="F166" s="218">
        <v>0</v>
      </c>
      <c r="G166" s="219">
        <f t="shared" si="9"/>
        <v>0</v>
      </c>
      <c r="H166" s="219">
        <v>0</v>
      </c>
      <c r="I166" s="219">
        <f t="shared" si="10"/>
        <v>0</v>
      </c>
      <c r="J166" s="219">
        <v>0.24099999999999999</v>
      </c>
      <c r="K166" s="219">
        <f t="shared" si="11"/>
        <v>0.24</v>
      </c>
    </row>
    <row r="167" spans="1:11" outlineLevel="1" x14ac:dyDescent="0.2">
      <c r="A167" s="213">
        <v>118</v>
      </c>
      <c r="B167" s="214" t="s">
        <v>3226</v>
      </c>
      <c r="C167" s="215" t="s">
        <v>3227</v>
      </c>
      <c r="D167" s="216" t="s">
        <v>2978</v>
      </c>
      <c r="E167" s="217">
        <v>1</v>
      </c>
      <c r="F167" s="218">
        <v>0</v>
      </c>
      <c r="G167" s="219">
        <f t="shared" si="9"/>
        <v>0</v>
      </c>
      <c r="H167" s="219">
        <v>0</v>
      </c>
      <c r="I167" s="219">
        <f t="shared" si="10"/>
        <v>0</v>
      </c>
      <c r="J167" s="219">
        <v>0.24099999999999999</v>
      </c>
      <c r="K167" s="219">
        <f t="shared" si="11"/>
        <v>0.24</v>
      </c>
    </row>
    <row r="168" spans="1:11" outlineLevel="1" x14ac:dyDescent="0.2">
      <c r="A168" s="213">
        <v>119</v>
      </c>
      <c r="B168" s="214" t="s">
        <v>3228</v>
      </c>
      <c r="C168" s="215" t="s">
        <v>3229</v>
      </c>
      <c r="D168" s="216" t="s">
        <v>2978</v>
      </c>
      <c r="E168" s="1329">
        <v>6</v>
      </c>
      <c r="F168" s="218">
        <v>0</v>
      </c>
      <c r="G168" s="219">
        <f t="shared" si="9"/>
        <v>0</v>
      </c>
      <c r="H168" s="219">
        <v>0</v>
      </c>
      <c r="I168" s="219">
        <f t="shared" si="10"/>
        <v>0</v>
      </c>
      <c r="J168" s="219">
        <v>0</v>
      </c>
      <c r="K168" s="219">
        <f t="shared" si="11"/>
        <v>0</v>
      </c>
    </row>
    <row r="169" spans="1:11" outlineLevel="1" x14ac:dyDescent="0.2">
      <c r="A169" s="213">
        <v>120</v>
      </c>
      <c r="B169" s="214" t="s">
        <v>3230</v>
      </c>
      <c r="C169" s="215" t="s">
        <v>3231</v>
      </c>
      <c r="D169" s="216" t="s">
        <v>374</v>
      </c>
      <c r="E169" s="217">
        <v>27</v>
      </c>
      <c r="F169" s="218">
        <v>0</v>
      </c>
      <c r="G169" s="219">
        <f t="shared" si="9"/>
        <v>0</v>
      </c>
      <c r="H169" s="219">
        <v>1.3999999999999999E-4</v>
      </c>
      <c r="I169" s="219">
        <f t="shared" si="10"/>
        <v>0</v>
      </c>
      <c r="J169" s="219">
        <v>0</v>
      </c>
      <c r="K169" s="219">
        <f t="shared" si="11"/>
        <v>0</v>
      </c>
    </row>
    <row r="170" spans="1:11" outlineLevel="1" x14ac:dyDescent="0.2">
      <c r="A170" s="213">
        <v>121</v>
      </c>
      <c r="B170" s="214" t="s">
        <v>3232</v>
      </c>
      <c r="C170" s="215" t="s">
        <v>3233</v>
      </c>
      <c r="D170" s="216" t="s">
        <v>374</v>
      </c>
      <c r="E170" s="217">
        <v>56</v>
      </c>
      <c r="F170" s="218">
        <v>0</v>
      </c>
      <c r="G170" s="219">
        <f t="shared" si="9"/>
        <v>0</v>
      </c>
      <c r="H170" s="219">
        <v>1.3999999999999999E-4</v>
      </c>
      <c r="I170" s="219">
        <f t="shared" si="10"/>
        <v>0.01</v>
      </c>
      <c r="J170" s="219">
        <v>0</v>
      </c>
      <c r="K170" s="219">
        <f t="shared" si="11"/>
        <v>0</v>
      </c>
    </row>
    <row r="171" spans="1:11" outlineLevel="1" x14ac:dyDescent="0.2">
      <c r="A171" s="213">
        <v>122</v>
      </c>
      <c r="B171" s="214" t="s">
        <v>3234</v>
      </c>
      <c r="C171" s="215" t="s">
        <v>3235</v>
      </c>
      <c r="D171" s="216" t="s">
        <v>374</v>
      </c>
      <c r="E171" s="217">
        <v>56</v>
      </c>
      <c r="F171" s="218">
        <v>0</v>
      </c>
      <c r="G171" s="219">
        <f t="shared" si="9"/>
        <v>0</v>
      </c>
      <c r="H171" s="219">
        <v>1.3999999999999999E-4</v>
      </c>
      <c r="I171" s="219">
        <f t="shared" si="10"/>
        <v>0.01</v>
      </c>
      <c r="J171" s="219">
        <v>0</v>
      </c>
      <c r="K171" s="219">
        <f t="shared" si="11"/>
        <v>0</v>
      </c>
    </row>
    <row r="172" spans="1:11" outlineLevel="1" x14ac:dyDescent="0.2">
      <c r="A172" s="213">
        <v>123</v>
      </c>
      <c r="B172" s="214" t="s">
        <v>3236</v>
      </c>
      <c r="C172" s="215" t="s">
        <v>3237</v>
      </c>
      <c r="D172" s="216" t="s">
        <v>374</v>
      </c>
      <c r="E172" s="217">
        <v>4</v>
      </c>
      <c r="F172" s="218">
        <v>0</v>
      </c>
      <c r="G172" s="219">
        <f t="shared" si="9"/>
        <v>0</v>
      </c>
      <c r="H172" s="219">
        <v>1.3999999999999999E-4</v>
      </c>
      <c r="I172" s="219">
        <f t="shared" si="10"/>
        <v>0</v>
      </c>
      <c r="J172" s="219">
        <v>0</v>
      </c>
      <c r="K172" s="219">
        <f t="shared" si="11"/>
        <v>0</v>
      </c>
    </row>
    <row r="173" spans="1:11" outlineLevel="1" x14ac:dyDescent="0.2">
      <c r="A173" s="213">
        <v>124</v>
      </c>
      <c r="B173" s="214" t="s">
        <v>3238</v>
      </c>
      <c r="C173" s="215" t="s">
        <v>3239</v>
      </c>
      <c r="D173" s="216" t="s">
        <v>374</v>
      </c>
      <c r="E173" s="1329">
        <v>0</v>
      </c>
      <c r="F173" s="218">
        <v>0</v>
      </c>
      <c r="G173" s="219">
        <f t="shared" si="9"/>
        <v>0</v>
      </c>
      <c r="H173" s="219">
        <v>1.3999999999999999E-4</v>
      </c>
      <c r="I173" s="219">
        <f t="shared" si="10"/>
        <v>0</v>
      </c>
      <c r="J173" s="219">
        <v>0</v>
      </c>
      <c r="K173" s="219">
        <f t="shared" si="11"/>
        <v>0</v>
      </c>
    </row>
    <row r="174" spans="1:11" outlineLevel="1" x14ac:dyDescent="0.2">
      <c r="A174" s="213">
        <v>125</v>
      </c>
      <c r="B174" s="214" t="s">
        <v>3240</v>
      </c>
      <c r="C174" s="215" t="s">
        <v>3241</v>
      </c>
      <c r="D174" s="216" t="s">
        <v>374</v>
      </c>
      <c r="E174" s="217">
        <v>60</v>
      </c>
      <c r="F174" s="218">
        <v>0</v>
      </c>
      <c r="G174" s="219">
        <f t="shared" si="9"/>
        <v>0</v>
      </c>
      <c r="H174" s="219">
        <v>1.41E-3</v>
      </c>
      <c r="I174" s="219">
        <f t="shared" si="10"/>
        <v>0.08</v>
      </c>
      <c r="J174" s="219">
        <v>0</v>
      </c>
      <c r="K174" s="219">
        <f t="shared" si="11"/>
        <v>0</v>
      </c>
    </row>
    <row r="175" spans="1:11" ht="22.5" outlineLevel="1" x14ac:dyDescent="0.2">
      <c r="A175" s="213">
        <v>126</v>
      </c>
      <c r="B175" s="214" t="s">
        <v>3242</v>
      </c>
      <c r="C175" s="215" t="s">
        <v>3243</v>
      </c>
      <c r="D175" s="216" t="s">
        <v>374</v>
      </c>
      <c r="E175" s="217">
        <v>39</v>
      </c>
      <c r="F175" s="218">
        <v>0</v>
      </c>
      <c r="G175" s="219">
        <f t="shared" si="9"/>
        <v>0</v>
      </c>
      <c r="H175" s="219">
        <v>1.2970000000000001E-2</v>
      </c>
      <c r="I175" s="219">
        <f t="shared" si="10"/>
        <v>0.51</v>
      </c>
      <c r="J175" s="219">
        <v>0</v>
      </c>
      <c r="K175" s="219">
        <f t="shared" si="11"/>
        <v>0</v>
      </c>
    </row>
    <row r="176" spans="1:11" ht="22.5" outlineLevel="1" x14ac:dyDescent="0.2">
      <c r="A176" s="213">
        <v>127</v>
      </c>
      <c r="B176" s="214" t="s">
        <v>3244</v>
      </c>
      <c r="C176" s="215" t="s">
        <v>3245</v>
      </c>
      <c r="D176" s="216" t="s">
        <v>374</v>
      </c>
      <c r="E176" s="217">
        <v>39</v>
      </c>
      <c r="F176" s="218">
        <v>0</v>
      </c>
      <c r="G176" s="219">
        <f t="shared" si="9"/>
        <v>0</v>
      </c>
      <c r="H176" s="219">
        <v>3.2000000000000003E-4</v>
      </c>
      <c r="I176" s="219">
        <f t="shared" si="10"/>
        <v>0.01</v>
      </c>
      <c r="J176" s="219">
        <v>0</v>
      </c>
      <c r="K176" s="219">
        <f t="shared" si="11"/>
        <v>0</v>
      </c>
    </row>
    <row r="177" spans="1:11" outlineLevel="1" x14ac:dyDescent="0.2">
      <c r="A177" s="213">
        <v>128</v>
      </c>
      <c r="B177" s="214" t="s">
        <v>3246</v>
      </c>
      <c r="C177" s="215" t="s">
        <v>3247</v>
      </c>
      <c r="D177" s="216" t="s">
        <v>374</v>
      </c>
      <c r="E177" s="217">
        <v>4</v>
      </c>
      <c r="F177" s="218">
        <v>0</v>
      </c>
      <c r="G177" s="219">
        <f t="shared" si="9"/>
        <v>0</v>
      </c>
      <c r="H177" s="219">
        <v>9.7999999999999997E-4</v>
      </c>
      <c r="I177" s="219">
        <f t="shared" si="10"/>
        <v>0</v>
      </c>
      <c r="J177" s="219">
        <v>0</v>
      </c>
      <c r="K177" s="219">
        <f t="shared" si="11"/>
        <v>0</v>
      </c>
    </row>
    <row r="178" spans="1:11" ht="22.5" outlineLevel="1" x14ac:dyDescent="0.2">
      <c r="A178" s="213">
        <v>129</v>
      </c>
      <c r="B178" s="214" t="s">
        <v>3248</v>
      </c>
      <c r="C178" s="215" t="s">
        <v>3249</v>
      </c>
      <c r="D178" s="216" t="s">
        <v>374</v>
      </c>
      <c r="E178" s="217">
        <v>4</v>
      </c>
      <c r="F178" s="218">
        <v>0</v>
      </c>
      <c r="G178" s="219">
        <f t="shared" si="9"/>
        <v>0</v>
      </c>
      <c r="H178" s="219">
        <v>1.2E-2</v>
      </c>
      <c r="I178" s="219">
        <f t="shared" si="10"/>
        <v>0.05</v>
      </c>
      <c r="J178" s="219">
        <v>0</v>
      </c>
      <c r="K178" s="219">
        <f t="shared" si="11"/>
        <v>0</v>
      </c>
    </row>
    <row r="179" spans="1:11" outlineLevel="1" x14ac:dyDescent="0.2">
      <c r="A179" s="213">
        <v>130</v>
      </c>
      <c r="B179" s="214" t="s">
        <v>3250</v>
      </c>
      <c r="C179" s="215" t="s">
        <v>3251</v>
      </c>
      <c r="D179" s="216" t="s">
        <v>2978</v>
      </c>
      <c r="E179" s="217">
        <v>219</v>
      </c>
      <c r="F179" s="218">
        <v>0</v>
      </c>
      <c r="G179" s="219">
        <f t="shared" si="9"/>
        <v>0</v>
      </c>
      <c r="H179" s="219">
        <v>0</v>
      </c>
      <c r="I179" s="219">
        <f t="shared" si="10"/>
        <v>0</v>
      </c>
      <c r="J179" s="219">
        <v>0</v>
      </c>
      <c r="K179" s="219">
        <f t="shared" si="11"/>
        <v>0</v>
      </c>
    </row>
    <row r="180" spans="1:11" outlineLevel="1" x14ac:dyDescent="0.2">
      <c r="A180" s="213">
        <v>131</v>
      </c>
      <c r="B180" s="214" t="s">
        <v>3252</v>
      </c>
      <c r="C180" s="215" t="s">
        <v>3253</v>
      </c>
      <c r="D180" s="216" t="s">
        <v>374</v>
      </c>
      <c r="E180" s="217">
        <v>7</v>
      </c>
      <c r="F180" s="218">
        <v>0</v>
      </c>
      <c r="G180" s="219">
        <f t="shared" si="9"/>
        <v>0</v>
      </c>
      <c r="H180" s="219">
        <v>0</v>
      </c>
      <c r="I180" s="219">
        <f t="shared" si="10"/>
        <v>0</v>
      </c>
      <c r="J180" s="219">
        <v>0</v>
      </c>
      <c r="K180" s="219">
        <f t="shared" si="11"/>
        <v>0</v>
      </c>
    </row>
    <row r="181" spans="1:11" ht="22.5" outlineLevel="1" x14ac:dyDescent="0.2">
      <c r="A181" s="213">
        <v>132</v>
      </c>
      <c r="B181" s="214" t="s">
        <v>3254</v>
      </c>
      <c r="C181" s="215" t="s">
        <v>3255</v>
      </c>
      <c r="D181" s="216" t="s">
        <v>374</v>
      </c>
      <c r="E181" s="217">
        <v>2</v>
      </c>
      <c r="F181" s="218">
        <v>0</v>
      </c>
      <c r="G181" s="219">
        <f t="shared" si="9"/>
        <v>0</v>
      </c>
      <c r="H181" s="219">
        <v>6.9999999999999999E-4</v>
      </c>
      <c r="I181" s="219">
        <f t="shared" si="10"/>
        <v>0</v>
      </c>
      <c r="J181" s="219">
        <v>0</v>
      </c>
      <c r="K181" s="219">
        <f t="shared" si="11"/>
        <v>0</v>
      </c>
    </row>
    <row r="182" spans="1:11" outlineLevel="1" x14ac:dyDescent="0.2">
      <c r="A182" s="213">
        <v>133</v>
      </c>
      <c r="B182" s="214" t="s">
        <v>3256</v>
      </c>
      <c r="C182" s="215" t="s">
        <v>3257</v>
      </c>
      <c r="D182" s="216" t="s">
        <v>374</v>
      </c>
      <c r="E182" s="217">
        <v>35</v>
      </c>
      <c r="F182" s="218">
        <v>0</v>
      </c>
      <c r="G182" s="219">
        <f t="shared" si="9"/>
        <v>0</v>
      </c>
      <c r="H182" s="219">
        <v>1.4E-3</v>
      </c>
      <c r="I182" s="219">
        <f t="shared" si="10"/>
        <v>0.05</v>
      </c>
      <c r="J182" s="219">
        <v>0</v>
      </c>
      <c r="K182" s="219">
        <f t="shared" si="11"/>
        <v>0</v>
      </c>
    </row>
    <row r="183" spans="1:11" ht="22.5" outlineLevel="1" x14ac:dyDescent="0.2">
      <c r="A183" s="213">
        <v>134</v>
      </c>
      <c r="B183" s="214" t="s">
        <v>3258</v>
      </c>
      <c r="C183" s="215" t="s">
        <v>3259</v>
      </c>
      <c r="D183" s="216" t="s">
        <v>374</v>
      </c>
      <c r="E183" s="217">
        <v>9</v>
      </c>
      <c r="F183" s="218">
        <v>0</v>
      </c>
      <c r="G183" s="219">
        <f t="shared" si="9"/>
        <v>0</v>
      </c>
      <c r="H183" s="219">
        <v>4.2999999999999999E-4</v>
      </c>
      <c r="I183" s="219">
        <f t="shared" si="10"/>
        <v>0</v>
      </c>
      <c r="J183" s="219">
        <v>0</v>
      </c>
      <c r="K183" s="219">
        <f t="shared" si="11"/>
        <v>0</v>
      </c>
    </row>
    <row r="184" spans="1:11" ht="22.5" outlineLevel="1" x14ac:dyDescent="0.2">
      <c r="A184" s="213">
        <v>135</v>
      </c>
      <c r="B184" s="214" t="s">
        <v>3260</v>
      </c>
      <c r="C184" s="215" t="s">
        <v>3261</v>
      </c>
      <c r="D184" s="216" t="s">
        <v>374</v>
      </c>
      <c r="E184" s="217">
        <v>9</v>
      </c>
      <c r="F184" s="218">
        <v>0</v>
      </c>
      <c r="G184" s="219">
        <f t="shared" si="9"/>
        <v>0</v>
      </c>
      <c r="H184" s="219">
        <v>7.2000000000000005E-4</v>
      </c>
      <c r="I184" s="219">
        <f t="shared" si="10"/>
        <v>0.01</v>
      </c>
      <c r="J184" s="219">
        <v>0</v>
      </c>
      <c r="K184" s="219">
        <f t="shared" si="11"/>
        <v>0</v>
      </c>
    </row>
    <row r="185" spans="1:11" outlineLevel="1" x14ac:dyDescent="0.2">
      <c r="A185" s="213">
        <v>136</v>
      </c>
      <c r="B185" s="214" t="s">
        <v>3262</v>
      </c>
      <c r="C185" s="215" t="s">
        <v>3263</v>
      </c>
      <c r="D185" s="216" t="s">
        <v>374</v>
      </c>
      <c r="E185" s="217">
        <v>4</v>
      </c>
      <c r="F185" s="218">
        <v>0</v>
      </c>
      <c r="G185" s="219">
        <f t="shared" si="9"/>
        <v>0</v>
      </c>
      <c r="H185" s="219">
        <v>1E-3</v>
      </c>
      <c r="I185" s="219">
        <f t="shared" si="10"/>
        <v>0</v>
      </c>
      <c r="J185" s="219">
        <v>0</v>
      </c>
      <c r="K185" s="219">
        <f t="shared" si="11"/>
        <v>0</v>
      </c>
    </row>
    <row r="186" spans="1:11" ht="22.5" outlineLevel="1" x14ac:dyDescent="0.2">
      <c r="A186" s="213">
        <v>137</v>
      </c>
      <c r="B186" s="214" t="s">
        <v>3264</v>
      </c>
      <c r="C186" s="215" t="s">
        <v>3265</v>
      </c>
      <c r="D186" s="216" t="s">
        <v>374</v>
      </c>
      <c r="E186" s="1329">
        <v>0</v>
      </c>
      <c r="F186" s="218">
        <v>0</v>
      </c>
      <c r="G186" s="219">
        <f t="shared" si="9"/>
        <v>0</v>
      </c>
      <c r="H186" s="219">
        <v>6.4999999999999997E-3</v>
      </c>
      <c r="I186" s="219">
        <f t="shared" si="10"/>
        <v>0</v>
      </c>
      <c r="J186" s="219">
        <v>0</v>
      </c>
      <c r="K186" s="219">
        <f t="shared" si="11"/>
        <v>0</v>
      </c>
    </row>
    <row r="187" spans="1:11" ht="22.5" outlineLevel="1" x14ac:dyDescent="0.2">
      <c r="A187" s="213">
        <v>138</v>
      </c>
      <c r="B187" s="214" t="s">
        <v>3266</v>
      </c>
      <c r="C187" s="215" t="s">
        <v>3267</v>
      </c>
      <c r="D187" s="216" t="s">
        <v>374</v>
      </c>
      <c r="E187" s="1329">
        <v>0</v>
      </c>
      <c r="F187" s="218">
        <v>0</v>
      </c>
      <c r="G187" s="219">
        <f t="shared" si="9"/>
        <v>0</v>
      </c>
      <c r="H187" s="219">
        <v>6.0000000000000001E-3</v>
      </c>
      <c r="I187" s="219">
        <f t="shared" si="10"/>
        <v>0</v>
      </c>
      <c r="J187" s="219">
        <v>0</v>
      </c>
      <c r="K187" s="219">
        <f t="shared" si="11"/>
        <v>0</v>
      </c>
    </row>
    <row r="188" spans="1:11" ht="22.5" outlineLevel="1" x14ac:dyDescent="0.2">
      <c r="A188" s="213">
        <v>139</v>
      </c>
      <c r="B188" s="214" t="s">
        <v>3268</v>
      </c>
      <c r="C188" s="215" t="s">
        <v>3269</v>
      </c>
      <c r="D188" s="216" t="s">
        <v>374</v>
      </c>
      <c r="E188" s="217">
        <v>6</v>
      </c>
      <c r="F188" s="218">
        <v>0</v>
      </c>
      <c r="G188" s="219">
        <f t="shared" si="9"/>
        <v>0</v>
      </c>
      <c r="H188" s="219">
        <v>6.0000000000000001E-3</v>
      </c>
      <c r="I188" s="219">
        <f t="shared" si="10"/>
        <v>0.04</v>
      </c>
      <c r="J188" s="219">
        <v>0</v>
      </c>
      <c r="K188" s="219">
        <f t="shared" si="11"/>
        <v>0</v>
      </c>
    </row>
    <row r="189" spans="1:11" ht="22.5" outlineLevel="1" x14ac:dyDescent="0.2">
      <c r="A189" s="213">
        <v>140</v>
      </c>
      <c r="B189" s="214" t="s">
        <v>3270</v>
      </c>
      <c r="C189" s="215" t="s">
        <v>3271</v>
      </c>
      <c r="D189" s="216" t="s">
        <v>374</v>
      </c>
      <c r="E189" s="217">
        <v>4</v>
      </c>
      <c r="F189" s="218">
        <v>0</v>
      </c>
      <c r="G189" s="219">
        <f t="shared" si="9"/>
        <v>0</v>
      </c>
      <c r="H189" s="219">
        <v>0.01</v>
      </c>
      <c r="I189" s="219">
        <f t="shared" si="10"/>
        <v>0.04</v>
      </c>
      <c r="J189" s="219">
        <v>0</v>
      </c>
      <c r="K189" s="219">
        <f t="shared" si="11"/>
        <v>0</v>
      </c>
    </row>
    <row r="190" spans="1:11" x14ac:dyDescent="0.2">
      <c r="A190" s="198" t="s">
        <v>89</v>
      </c>
      <c r="B190" s="199" t="s">
        <v>3272</v>
      </c>
      <c r="C190" s="200" t="s">
        <v>3273</v>
      </c>
      <c r="D190" s="201"/>
      <c r="E190" s="202"/>
      <c r="F190" s="203"/>
      <c r="G190" s="203">
        <f>SUM(G191)</f>
        <v>0</v>
      </c>
      <c r="H190" s="203"/>
      <c r="I190" s="203">
        <f>SUM(I191:I191)</f>
        <v>0</v>
      </c>
      <c r="J190" s="203"/>
      <c r="K190" s="203">
        <f>SUM(K191:K191)</f>
        <v>0</v>
      </c>
    </row>
    <row r="191" spans="1:11" outlineLevel="1" x14ac:dyDescent="0.2">
      <c r="A191" s="213">
        <v>141</v>
      </c>
      <c r="B191" s="214" t="s">
        <v>3274</v>
      </c>
      <c r="C191" s="215" t="s">
        <v>3275</v>
      </c>
      <c r="D191" s="216" t="s">
        <v>2978</v>
      </c>
      <c r="E191" s="217">
        <v>1</v>
      </c>
      <c r="F191" s="218">
        <v>0</v>
      </c>
      <c r="G191" s="219">
        <f>ROUND(E191*F191,2)</f>
        <v>0</v>
      </c>
      <c r="H191" s="219">
        <v>0</v>
      </c>
      <c r="I191" s="219">
        <f>ROUND(E191*H191,2)</f>
        <v>0</v>
      </c>
      <c r="J191" s="219">
        <v>0</v>
      </c>
      <c r="K191" s="219">
        <f>ROUND(E191*J191,2)</f>
        <v>0</v>
      </c>
    </row>
    <row r="192" spans="1:11" x14ac:dyDescent="0.2">
      <c r="A192" s="198" t="s">
        <v>89</v>
      </c>
      <c r="B192" s="199" t="s">
        <v>3276</v>
      </c>
      <c r="C192" s="200" t="s">
        <v>3277</v>
      </c>
      <c r="D192" s="201"/>
      <c r="E192" s="202"/>
      <c r="F192" s="203"/>
      <c r="G192" s="203">
        <f>SUM(G193:G202)</f>
        <v>0</v>
      </c>
      <c r="H192" s="203"/>
      <c r="I192" s="203">
        <f>SUM(I193:I202)</f>
        <v>0.24161000000000002</v>
      </c>
      <c r="J192" s="203"/>
      <c r="K192" s="203">
        <f>SUM(K193:K202)</f>
        <v>0</v>
      </c>
    </row>
    <row r="193" spans="1:11" outlineLevel="1" x14ac:dyDescent="0.2">
      <c r="A193" s="213">
        <v>142</v>
      </c>
      <c r="B193" s="214" t="s">
        <v>3278</v>
      </c>
      <c r="C193" s="215" t="s">
        <v>3279</v>
      </c>
      <c r="D193" s="216" t="s">
        <v>374</v>
      </c>
      <c r="E193" s="217">
        <v>2</v>
      </c>
      <c r="F193" s="218">
        <v>0</v>
      </c>
      <c r="G193" s="219">
        <f t="shared" ref="G193:G202" si="12">ROUND(E193*F193,2)</f>
        <v>0</v>
      </c>
      <c r="H193" s="219">
        <v>1.2E-4</v>
      </c>
      <c r="I193" s="219">
        <f t="shared" ref="I193:I202" si="13">ROUND(E193*H193,2)</f>
        <v>0</v>
      </c>
      <c r="J193" s="219">
        <v>0</v>
      </c>
      <c r="K193" s="219">
        <f t="shared" ref="K193:K202" si="14">ROUND(E193*J193,2)</f>
        <v>0</v>
      </c>
    </row>
    <row r="194" spans="1:11" outlineLevel="1" x14ac:dyDescent="0.2">
      <c r="A194" s="213">
        <v>143</v>
      </c>
      <c r="B194" s="214" t="s">
        <v>3280</v>
      </c>
      <c r="C194" s="215" t="s">
        <v>3281</v>
      </c>
      <c r="D194" s="216" t="s">
        <v>2978</v>
      </c>
      <c r="E194" s="217">
        <v>1</v>
      </c>
      <c r="F194" s="218">
        <v>0</v>
      </c>
      <c r="G194" s="219">
        <f t="shared" si="12"/>
        <v>0</v>
      </c>
      <c r="H194" s="219">
        <v>1.238E-2</v>
      </c>
      <c r="I194" s="219">
        <f t="shared" si="13"/>
        <v>0.01</v>
      </c>
      <c r="J194" s="219">
        <v>0</v>
      </c>
      <c r="K194" s="219">
        <f t="shared" si="14"/>
        <v>0</v>
      </c>
    </row>
    <row r="195" spans="1:11" outlineLevel="1" x14ac:dyDescent="0.2">
      <c r="A195" s="213">
        <v>144</v>
      </c>
      <c r="B195" s="214" t="s">
        <v>3282</v>
      </c>
      <c r="C195" s="215" t="s">
        <v>3283</v>
      </c>
      <c r="D195" s="216" t="s">
        <v>2978</v>
      </c>
      <c r="E195" s="217">
        <v>2</v>
      </c>
      <c r="F195" s="218">
        <v>0</v>
      </c>
      <c r="G195" s="219">
        <f t="shared" si="12"/>
        <v>0</v>
      </c>
      <c r="H195" s="219">
        <v>1.238E-2</v>
      </c>
      <c r="I195" s="219">
        <f t="shared" si="13"/>
        <v>0.02</v>
      </c>
      <c r="J195" s="219">
        <v>0</v>
      </c>
      <c r="K195" s="219">
        <f t="shared" si="14"/>
        <v>0</v>
      </c>
    </row>
    <row r="196" spans="1:11" outlineLevel="1" x14ac:dyDescent="0.2">
      <c r="A196" s="213">
        <v>145</v>
      </c>
      <c r="B196" s="214" t="s">
        <v>3284</v>
      </c>
      <c r="C196" s="215" t="s">
        <v>3285</v>
      </c>
      <c r="D196" s="216" t="s">
        <v>2978</v>
      </c>
      <c r="E196" s="217">
        <v>4</v>
      </c>
      <c r="F196" s="218">
        <v>0</v>
      </c>
      <c r="G196" s="219">
        <f t="shared" si="12"/>
        <v>0</v>
      </c>
      <c r="H196" s="219">
        <v>1.238E-2</v>
      </c>
      <c r="I196" s="219">
        <f t="shared" si="13"/>
        <v>0.05</v>
      </c>
      <c r="J196" s="219">
        <v>0</v>
      </c>
      <c r="K196" s="219">
        <f t="shared" si="14"/>
        <v>0</v>
      </c>
    </row>
    <row r="197" spans="1:11" outlineLevel="1" x14ac:dyDescent="0.2">
      <c r="A197" s="1488" t="s">
        <v>5951</v>
      </c>
      <c r="B197" s="1492" t="s">
        <v>5949</v>
      </c>
      <c r="C197" s="1493" t="s">
        <v>5955</v>
      </c>
      <c r="D197" s="1494" t="s">
        <v>374</v>
      </c>
      <c r="E197" s="1329">
        <v>1</v>
      </c>
      <c r="F197" s="218">
        <v>0</v>
      </c>
      <c r="G197" s="1495">
        <f t="shared" si="12"/>
        <v>0</v>
      </c>
      <c r="H197" s="1495">
        <v>5.5000000000000003E-4</v>
      </c>
      <c r="I197" s="1495">
        <v>5.5000000000000003E-4</v>
      </c>
      <c r="J197" s="1495">
        <v>0</v>
      </c>
      <c r="K197" s="1495">
        <v>0</v>
      </c>
    </row>
    <row r="198" spans="1:11" outlineLevel="1" x14ac:dyDescent="0.2">
      <c r="A198" s="1488" t="s">
        <v>5952</v>
      </c>
      <c r="B198" s="1492" t="s">
        <v>5573</v>
      </c>
      <c r="C198" s="1493" t="s">
        <v>5956</v>
      </c>
      <c r="D198" s="1494" t="s">
        <v>374</v>
      </c>
      <c r="E198" s="1329">
        <v>1</v>
      </c>
      <c r="F198" s="218">
        <v>0</v>
      </c>
      <c r="G198" s="1495">
        <f t="shared" si="12"/>
        <v>0</v>
      </c>
      <c r="H198" s="1495">
        <v>1.06E-3</v>
      </c>
      <c r="I198" s="1495">
        <v>1.06E-3</v>
      </c>
      <c r="J198" s="1495">
        <v>0</v>
      </c>
      <c r="K198" s="1495">
        <v>0</v>
      </c>
    </row>
    <row r="199" spans="1:11" outlineLevel="1" x14ac:dyDescent="0.2">
      <c r="A199" s="1488" t="s">
        <v>5953</v>
      </c>
      <c r="B199" s="1492" t="s">
        <v>5950</v>
      </c>
      <c r="C199" s="1493" t="s">
        <v>5957</v>
      </c>
      <c r="D199" s="1494" t="s">
        <v>374</v>
      </c>
      <c r="E199" s="1329">
        <v>1</v>
      </c>
      <c r="F199" s="218">
        <v>0</v>
      </c>
      <c r="G199" s="1495">
        <f t="shared" si="12"/>
        <v>0</v>
      </c>
      <c r="H199" s="1495">
        <v>0</v>
      </c>
      <c r="I199" s="1495">
        <v>0</v>
      </c>
      <c r="J199" s="1495">
        <v>0</v>
      </c>
      <c r="K199" s="1495">
        <v>0</v>
      </c>
    </row>
    <row r="200" spans="1:11" outlineLevel="1" x14ac:dyDescent="0.2">
      <c r="A200" s="213">
        <v>146</v>
      </c>
      <c r="B200" s="214" t="s">
        <v>3286</v>
      </c>
      <c r="C200" s="215" t="s">
        <v>3287</v>
      </c>
      <c r="D200" s="216" t="s">
        <v>374</v>
      </c>
      <c r="E200" s="217">
        <v>6</v>
      </c>
      <c r="F200" s="218">
        <v>0</v>
      </c>
      <c r="G200" s="219">
        <f t="shared" si="12"/>
        <v>0</v>
      </c>
      <c r="H200" s="219">
        <v>2.367E-2</v>
      </c>
      <c r="I200" s="219">
        <f t="shared" si="13"/>
        <v>0.14000000000000001</v>
      </c>
      <c r="J200" s="219">
        <v>0</v>
      </c>
      <c r="K200" s="219">
        <f t="shared" si="14"/>
        <v>0</v>
      </c>
    </row>
    <row r="201" spans="1:11" outlineLevel="1" x14ac:dyDescent="0.2">
      <c r="A201" s="213">
        <v>147</v>
      </c>
      <c r="B201" s="214" t="s">
        <v>3288</v>
      </c>
      <c r="C201" s="215" t="s">
        <v>3289</v>
      </c>
      <c r="D201" s="216" t="s">
        <v>374</v>
      </c>
      <c r="E201" s="217">
        <v>1</v>
      </c>
      <c r="F201" s="218">
        <v>0</v>
      </c>
      <c r="G201" s="219">
        <f t="shared" si="12"/>
        <v>0</v>
      </c>
      <c r="H201" s="219">
        <v>2.367E-2</v>
      </c>
      <c r="I201" s="219">
        <f t="shared" si="13"/>
        <v>0.02</v>
      </c>
      <c r="J201" s="219">
        <v>0</v>
      </c>
      <c r="K201" s="219">
        <f t="shared" si="14"/>
        <v>0</v>
      </c>
    </row>
    <row r="202" spans="1:11" ht="22.5" outlineLevel="1" x14ac:dyDescent="0.2">
      <c r="A202" s="213">
        <v>148</v>
      </c>
      <c r="B202" s="214" t="s">
        <v>3290</v>
      </c>
      <c r="C202" s="215" t="s">
        <v>3291</v>
      </c>
      <c r="D202" s="216" t="s">
        <v>374</v>
      </c>
      <c r="E202" s="217">
        <v>1</v>
      </c>
      <c r="F202" s="218">
        <v>0</v>
      </c>
      <c r="G202" s="219">
        <f t="shared" si="12"/>
        <v>0</v>
      </c>
      <c r="H202" s="219">
        <v>1.4E-3</v>
      </c>
      <c r="I202" s="219">
        <f t="shared" si="13"/>
        <v>0</v>
      </c>
      <c r="J202" s="219">
        <v>0</v>
      </c>
      <c r="K202" s="219">
        <f t="shared" si="14"/>
        <v>0</v>
      </c>
    </row>
    <row r="203" spans="1:11" x14ac:dyDescent="0.2">
      <c r="A203" s="198" t="s">
        <v>89</v>
      </c>
      <c r="B203" s="199" t="s">
        <v>2550</v>
      </c>
      <c r="C203" s="200" t="s">
        <v>2551</v>
      </c>
      <c r="D203" s="201"/>
      <c r="E203" s="202"/>
      <c r="F203" s="203"/>
      <c r="G203" s="203">
        <f>SUM(G204:G217)</f>
        <v>0</v>
      </c>
      <c r="H203" s="203"/>
      <c r="I203" s="203">
        <f>SUM(I204:I218)</f>
        <v>0.27999999999999997</v>
      </c>
      <c r="J203" s="203"/>
      <c r="K203" s="203">
        <f>SUM(K204:K218)</f>
        <v>0</v>
      </c>
    </row>
    <row r="204" spans="1:11" outlineLevel="1" x14ac:dyDescent="0.2">
      <c r="A204" s="213">
        <v>149</v>
      </c>
      <c r="B204" s="214" t="s">
        <v>3292</v>
      </c>
      <c r="C204" s="215" t="s">
        <v>3293</v>
      </c>
      <c r="D204" s="216" t="s">
        <v>2978</v>
      </c>
      <c r="E204" s="217">
        <v>86</v>
      </c>
      <c r="F204" s="218">
        <v>0</v>
      </c>
      <c r="G204" s="219">
        <f t="shared" ref="G204:G217" si="15">ROUND(E204*F204,2)</f>
        <v>0</v>
      </c>
      <c r="H204" s="219">
        <v>1.7000000000000001E-4</v>
      </c>
      <c r="I204" s="219">
        <f t="shared" ref="I204:I217" si="16">ROUND(E204*H204,2)</f>
        <v>0.01</v>
      </c>
      <c r="J204" s="219">
        <v>0</v>
      </c>
      <c r="K204" s="219">
        <f t="shared" ref="K204:K217" si="17">ROUND(E204*J204,2)</f>
        <v>0</v>
      </c>
    </row>
    <row r="205" spans="1:11" outlineLevel="1" x14ac:dyDescent="0.2">
      <c r="A205" s="213">
        <v>150</v>
      </c>
      <c r="B205" s="214" t="s">
        <v>3294</v>
      </c>
      <c r="C205" s="215" t="s">
        <v>3295</v>
      </c>
      <c r="D205" s="216" t="s">
        <v>2978</v>
      </c>
      <c r="E205" s="217">
        <v>210</v>
      </c>
      <c r="F205" s="218">
        <v>0</v>
      </c>
      <c r="G205" s="219">
        <f t="shared" si="15"/>
        <v>0</v>
      </c>
      <c r="H205" s="219">
        <v>1.7000000000000001E-4</v>
      </c>
      <c r="I205" s="219">
        <f t="shared" si="16"/>
        <v>0.04</v>
      </c>
      <c r="J205" s="219">
        <v>0</v>
      </c>
      <c r="K205" s="219">
        <f t="shared" si="17"/>
        <v>0</v>
      </c>
    </row>
    <row r="206" spans="1:11" outlineLevel="1" x14ac:dyDescent="0.2">
      <c r="A206" s="213">
        <v>151</v>
      </c>
      <c r="B206" s="214" t="s">
        <v>3296</v>
      </c>
      <c r="C206" s="215" t="s">
        <v>3297</v>
      </c>
      <c r="D206" s="216" t="s">
        <v>2554</v>
      </c>
      <c r="E206" s="217">
        <v>250</v>
      </c>
      <c r="F206" s="218">
        <v>0</v>
      </c>
      <c r="G206" s="219">
        <f t="shared" si="15"/>
        <v>0</v>
      </c>
      <c r="H206" s="219">
        <v>1.7000000000000001E-4</v>
      </c>
      <c r="I206" s="219">
        <f t="shared" si="16"/>
        <v>0.04</v>
      </c>
      <c r="J206" s="219">
        <v>0</v>
      </c>
      <c r="K206" s="219">
        <f t="shared" si="17"/>
        <v>0</v>
      </c>
    </row>
    <row r="207" spans="1:11" ht="33.75" outlineLevel="1" x14ac:dyDescent="0.2">
      <c r="A207" s="213">
        <v>152</v>
      </c>
      <c r="B207" s="214" t="s">
        <v>3298</v>
      </c>
      <c r="C207" s="215" t="s">
        <v>3299</v>
      </c>
      <c r="D207" s="216" t="s">
        <v>374</v>
      </c>
      <c r="E207" s="217">
        <v>28</v>
      </c>
      <c r="F207" s="218">
        <v>0</v>
      </c>
      <c r="G207" s="219">
        <f t="shared" si="15"/>
        <v>0</v>
      </c>
      <c r="H207" s="219">
        <v>3.6999999999999999E-4</v>
      </c>
      <c r="I207" s="219">
        <f t="shared" si="16"/>
        <v>0.01</v>
      </c>
      <c r="J207" s="219">
        <v>0</v>
      </c>
      <c r="K207" s="219">
        <f t="shared" si="17"/>
        <v>0</v>
      </c>
    </row>
    <row r="208" spans="1:11" outlineLevel="1" x14ac:dyDescent="0.2">
      <c r="A208" s="213">
        <v>153</v>
      </c>
      <c r="B208" s="214" t="s">
        <v>3300</v>
      </c>
      <c r="C208" s="215" t="s">
        <v>3301</v>
      </c>
      <c r="D208" s="216" t="s">
        <v>383</v>
      </c>
      <c r="E208" s="217">
        <v>180</v>
      </c>
      <c r="F208" s="218">
        <v>0</v>
      </c>
      <c r="G208" s="219">
        <f t="shared" si="15"/>
        <v>0</v>
      </c>
      <c r="H208" s="219">
        <v>3.2000000000000003E-4</v>
      </c>
      <c r="I208" s="219">
        <f t="shared" si="16"/>
        <v>0.06</v>
      </c>
      <c r="J208" s="219">
        <v>0</v>
      </c>
      <c r="K208" s="219">
        <f t="shared" si="17"/>
        <v>0</v>
      </c>
    </row>
    <row r="209" spans="1:11" ht="22.5" outlineLevel="1" x14ac:dyDescent="0.2">
      <c r="A209" s="213">
        <v>154</v>
      </c>
      <c r="B209" s="214" t="s">
        <v>3302</v>
      </c>
      <c r="C209" s="215" t="s">
        <v>3303</v>
      </c>
      <c r="D209" s="216" t="s">
        <v>374</v>
      </c>
      <c r="E209" s="217">
        <v>338</v>
      </c>
      <c r="F209" s="218">
        <v>0</v>
      </c>
      <c r="G209" s="219">
        <f t="shared" si="15"/>
        <v>0</v>
      </c>
      <c r="H209" s="219">
        <v>5.0000000000000002E-5</v>
      </c>
      <c r="I209" s="219">
        <f t="shared" si="16"/>
        <v>0.02</v>
      </c>
      <c r="J209" s="219">
        <v>0</v>
      </c>
      <c r="K209" s="219">
        <f t="shared" si="17"/>
        <v>0</v>
      </c>
    </row>
    <row r="210" spans="1:11" ht="22.5" outlineLevel="1" x14ac:dyDescent="0.2">
      <c r="A210" s="213">
        <v>155</v>
      </c>
      <c r="B210" s="214" t="s">
        <v>3304</v>
      </c>
      <c r="C210" s="215" t="s">
        <v>3305</v>
      </c>
      <c r="D210" s="216" t="s">
        <v>374</v>
      </c>
      <c r="E210" s="217">
        <v>197</v>
      </c>
      <c r="F210" s="218">
        <v>0</v>
      </c>
      <c r="G210" s="219">
        <f t="shared" si="15"/>
        <v>0</v>
      </c>
      <c r="H210" s="219">
        <v>6.0000000000000002E-5</v>
      </c>
      <c r="I210" s="219">
        <f t="shared" si="16"/>
        <v>0.01</v>
      </c>
      <c r="J210" s="219">
        <v>0</v>
      </c>
      <c r="K210" s="219">
        <f t="shared" si="17"/>
        <v>0</v>
      </c>
    </row>
    <row r="211" spans="1:11" ht="22.5" outlineLevel="1" x14ac:dyDescent="0.2">
      <c r="A211" s="213">
        <v>156</v>
      </c>
      <c r="B211" s="214" t="s">
        <v>3306</v>
      </c>
      <c r="C211" s="215" t="s">
        <v>3307</v>
      </c>
      <c r="D211" s="216" t="s">
        <v>374</v>
      </c>
      <c r="E211" s="217">
        <v>334</v>
      </c>
      <c r="F211" s="218">
        <v>0</v>
      </c>
      <c r="G211" s="219">
        <f t="shared" si="15"/>
        <v>0</v>
      </c>
      <c r="H211" s="219">
        <v>6.9999999999999994E-5</v>
      </c>
      <c r="I211" s="219">
        <f t="shared" si="16"/>
        <v>0.02</v>
      </c>
      <c r="J211" s="219">
        <v>0</v>
      </c>
      <c r="K211" s="219">
        <f t="shared" si="17"/>
        <v>0</v>
      </c>
    </row>
    <row r="212" spans="1:11" ht="22.5" outlineLevel="1" x14ac:dyDescent="0.2">
      <c r="A212" s="213">
        <v>157</v>
      </c>
      <c r="B212" s="214" t="s">
        <v>3308</v>
      </c>
      <c r="C212" s="215" t="s">
        <v>3309</v>
      </c>
      <c r="D212" s="216" t="s">
        <v>374</v>
      </c>
      <c r="E212" s="217">
        <v>32</v>
      </c>
      <c r="F212" s="218">
        <v>0</v>
      </c>
      <c r="G212" s="219">
        <f t="shared" si="15"/>
        <v>0</v>
      </c>
      <c r="H212" s="219">
        <v>8.0000000000000007E-5</v>
      </c>
      <c r="I212" s="219">
        <f t="shared" si="16"/>
        <v>0</v>
      </c>
      <c r="J212" s="219">
        <v>0</v>
      </c>
      <c r="K212" s="219">
        <f t="shared" si="17"/>
        <v>0</v>
      </c>
    </row>
    <row r="213" spans="1:11" ht="22.5" outlineLevel="1" x14ac:dyDescent="0.2">
      <c r="A213" s="213">
        <v>158</v>
      </c>
      <c r="B213" s="214" t="s">
        <v>3310</v>
      </c>
      <c r="C213" s="215" t="s">
        <v>3311</v>
      </c>
      <c r="D213" s="216" t="s">
        <v>374</v>
      </c>
      <c r="E213" s="217">
        <v>60</v>
      </c>
      <c r="F213" s="218">
        <v>0</v>
      </c>
      <c r="G213" s="219">
        <f t="shared" si="15"/>
        <v>0</v>
      </c>
      <c r="H213" s="219">
        <v>1E-4</v>
      </c>
      <c r="I213" s="219">
        <f t="shared" si="16"/>
        <v>0.01</v>
      </c>
      <c r="J213" s="219">
        <v>0</v>
      </c>
      <c r="K213" s="219">
        <f t="shared" si="17"/>
        <v>0</v>
      </c>
    </row>
    <row r="214" spans="1:11" ht="22.5" outlineLevel="1" x14ac:dyDescent="0.2">
      <c r="A214" s="213">
        <v>159</v>
      </c>
      <c r="B214" s="214" t="s">
        <v>3312</v>
      </c>
      <c r="C214" s="215" t="s">
        <v>3313</v>
      </c>
      <c r="D214" s="216" t="s">
        <v>374</v>
      </c>
      <c r="E214" s="217">
        <v>126</v>
      </c>
      <c r="F214" s="218">
        <v>0</v>
      </c>
      <c r="G214" s="219">
        <f t="shared" si="15"/>
        <v>0</v>
      </c>
      <c r="H214" s="219">
        <v>1.6000000000000001E-4</v>
      </c>
      <c r="I214" s="219">
        <f t="shared" si="16"/>
        <v>0.02</v>
      </c>
      <c r="J214" s="219">
        <v>0</v>
      </c>
      <c r="K214" s="219">
        <f t="shared" si="17"/>
        <v>0</v>
      </c>
    </row>
    <row r="215" spans="1:11" outlineLevel="1" x14ac:dyDescent="0.2">
      <c r="A215" s="213">
        <v>160</v>
      </c>
      <c r="B215" s="214" t="s">
        <v>3314</v>
      </c>
      <c r="C215" s="215" t="s">
        <v>3315</v>
      </c>
      <c r="D215" s="216" t="s">
        <v>374</v>
      </c>
      <c r="E215" s="217">
        <v>126</v>
      </c>
      <c r="F215" s="218">
        <v>0</v>
      </c>
      <c r="G215" s="219">
        <f t="shared" si="15"/>
        <v>0</v>
      </c>
      <c r="H215" s="219">
        <v>2.0000000000000001E-4</v>
      </c>
      <c r="I215" s="219">
        <f t="shared" si="16"/>
        <v>0.03</v>
      </c>
      <c r="J215" s="219">
        <v>0</v>
      </c>
      <c r="K215" s="219">
        <f t="shared" si="17"/>
        <v>0</v>
      </c>
    </row>
    <row r="216" spans="1:11" outlineLevel="1" x14ac:dyDescent="0.2">
      <c r="A216" s="213">
        <v>161</v>
      </c>
      <c r="B216" s="214" t="s">
        <v>3316</v>
      </c>
      <c r="C216" s="215" t="s">
        <v>3317</v>
      </c>
      <c r="D216" s="216" t="s">
        <v>374</v>
      </c>
      <c r="E216" s="217">
        <v>18</v>
      </c>
      <c r="F216" s="218">
        <v>0</v>
      </c>
      <c r="G216" s="219">
        <f t="shared" si="15"/>
        <v>0</v>
      </c>
      <c r="H216" s="219">
        <v>3.5E-4</v>
      </c>
      <c r="I216" s="219">
        <f t="shared" si="16"/>
        <v>0.01</v>
      </c>
      <c r="J216" s="219">
        <v>0</v>
      </c>
      <c r="K216" s="219">
        <f t="shared" si="17"/>
        <v>0</v>
      </c>
    </row>
    <row r="217" spans="1:11" outlineLevel="1" x14ac:dyDescent="0.2">
      <c r="A217" s="204">
        <v>162</v>
      </c>
      <c r="B217" s="205" t="s">
        <v>3318</v>
      </c>
      <c r="C217" s="206" t="s">
        <v>3319</v>
      </c>
      <c r="D217" s="207" t="s">
        <v>130</v>
      </c>
      <c r="E217" s="208">
        <v>0.27310000000000001</v>
      </c>
      <c r="F217" s="209">
        <v>0</v>
      </c>
      <c r="G217" s="210">
        <f t="shared" si="15"/>
        <v>0</v>
      </c>
      <c r="H217" s="210">
        <v>0</v>
      </c>
      <c r="I217" s="210">
        <f t="shared" si="16"/>
        <v>0</v>
      </c>
      <c r="J217" s="210">
        <v>0</v>
      </c>
      <c r="K217" s="210">
        <f t="shared" si="17"/>
        <v>0</v>
      </c>
    </row>
    <row r="218" spans="1:11" outlineLevel="1" x14ac:dyDescent="0.2">
      <c r="A218" s="211"/>
      <c r="B218" s="212"/>
      <c r="C218" s="1580" t="s">
        <v>3320</v>
      </c>
      <c r="D218" s="1581"/>
      <c r="E218" s="1581"/>
      <c r="F218" s="1581"/>
      <c r="G218" s="1581"/>
      <c r="H218" s="153"/>
      <c r="I218" s="153"/>
      <c r="J218" s="153"/>
      <c r="K218" s="153"/>
    </row>
    <row r="219" spans="1:11" x14ac:dyDescent="0.2">
      <c r="A219" s="198" t="s">
        <v>89</v>
      </c>
      <c r="B219" s="199" t="s">
        <v>3321</v>
      </c>
      <c r="C219" s="200" t="s">
        <v>3322</v>
      </c>
      <c r="D219" s="201"/>
      <c r="E219" s="202"/>
      <c r="F219" s="203"/>
      <c r="G219" s="203">
        <f>SUM(G220:G228)</f>
        <v>0</v>
      </c>
      <c r="H219" s="203"/>
      <c r="I219" s="203">
        <f>SUM(I220:I228)</f>
        <v>0</v>
      </c>
      <c r="J219" s="203"/>
      <c r="K219" s="203">
        <f>SUM(K220:K228)</f>
        <v>0</v>
      </c>
    </row>
    <row r="220" spans="1:11" outlineLevel="1" x14ac:dyDescent="0.2">
      <c r="A220" s="213">
        <v>164</v>
      </c>
      <c r="B220" s="214" t="s">
        <v>3323</v>
      </c>
      <c r="C220" s="215" t="s">
        <v>3324</v>
      </c>
      <c r="D220" s="216" t="s">
        <v>3325</v>
      </c>
      <c r="E220" s="217">
        <v>60</v>
      </c>
      <c r="F220" s="218">
        <v>0</v>
      </c>
      <c r="G220" s="219">
        <f t="shared" ref="G220:G228" si="18">ROUND(E220*F220,2)</f>
        <v>0</v>
      </c>
      <c r="H220" s="219">
        <v>0</v>
      </c>
      <c r="I220" s="219">
        <f t="shared" ref="I220:I228" si="19">ROUND(E220*H220,2)</f>
        <v>0</v>
      </c>
      <c r="J220" s="219">
        <v>0</v>
      </c>
      <c r="K220" s="219">
        <f t="shared" ref="K220:K228" si="20">ROUND(E220*J220,2)</f>
        <v>0</v>
      </c>
    </row>
    <row r="221" spans="1:11" outlineLevel="1" x14ac:dyDescent="0.2">
      <c r="A221" s="213">
        <v>165</v>
      </c>
      <c r="B221" s="214" t="s">
        <v>3326</v>
      </c>
      <c r="C221" s="215" t="s">
        <v>3327</v>
      </c>
      <c r="D221" s="216" t="s">
        <v>3325</v>
      </c>
      <c r="E221" s="217">
        <v>10</v>
      </c>
      <c r="F221" s="218">
        <v>0</v>
      </c>
      <c r="G221" s="219">
        <f t="shared" si="18"/>
        <v>0</v>
      </c>
      <c r="H221" s="219">
        <v>0</v>
      </c>
      <c r="I221" s="219">
        <f t="shared" si="19"/>
        <v>0</v>
      </c>
      <c r="J221" s="219">
        <v>0</v>
      </c>
      <c r="K221" s="219">
        <f t="shared" si="20"/>
        <v>0</v>
      </c>
    </row>
    <row r="222" spans="1:11" outlineLevel="1" x14ac:dyDescent="0.2">
      <c r="A222" s="213">
        <v>166</v>
      </c>
      <c r="B222" s="214" t="s">
        <v>3328</v>
      </c>
      <c r="C222" s="215" t="s">
        <v>3329</v>
      </c>
      <c r="D222" s="216" t="s">
        <v>3325</v>
      </c>
      <c r="E222" s="217">
        <v>16</v>
      </c>
      <c r="F222" s="218">
        <v>0</v>
      </c>
      <c r="G222" s="219">
        <f t="shared" si="18"/>
        <v>0</v>
      </c>
      <c r="H222" s="219">
        <v>0</v>
      </c>
      <c r="I222" s="219">
        <f t="shared" si="19"/>
        <v>0</v>
      </c>
      <c r="J222" s="219">
        <v>0</v>
      </c>
      <c r="K222" s="219">
        <f t="shared" si="20"/>
        <v>0</v>
      </c>
    </row>
    <row r="223" spans="1:11" outlineLevel="1" x14ac:dyDescent="0.2">
      <c r="A223" s="213">
        <v>167</v>
      </c>
      <c r="B223" s="214" t="s">
        <v>3330</v>
      </c>
      <c r="C223" s="215" t="s">
        <v>3331</v>
      </c>
      <c r="D223" s="216" t="s">
        <v>3325</v>
      </c>
      <c r="E223" s="217">
        <v>30</v>
      </c>
      <c r="F223" s="218">
        <v>0</v>
      </c>
      <c r="G223" s="219">
        <f t="shared" si="18"/>
        <v>0</v>
      </c>
      <c r="H223" s="219">
        <v>0</v>
      </c>
      <c r="I223" s="219">
        <f t="shared" si="19"/>
        <v>0</v>
      </c>
      <c r="J223" s="219">
        <v>0</v>
      </c>
      <c r="K223" s="219">
        <f t="shared" si="20"/>
        <v>0</v>
      </c>
    </row>
    <row r="224" spans="1:11" outlineLevel="1" x14ac:dyDescent="0.2">
      <c r="A224" s="213">
        <v>168</v>
      </c>
      <c r="B224" s="214" t="s">
        <v>3332</v>
      </c>
      <c r="C224" s="215" t="s">
        <v>3333</v>
      </c>
      <c r="D224" s="216" t="s">
        <v>3325</v>
      </c>
      <c r="E224" s="217">
        <v>50</v>
      </c>
      <c r="F224" s="218">
        <v>0</v>
      </c>
      <c r="G224" s="219">
        <f t="shared" si="18"/>
        <v>0</v>
      </c>
      <c r="H224" s="219">
        <v>0</v>
      </c>
      <c r="I224" s="219">
        <f t="shared" si="19"/>
        <v>0</v>
      </c>
      <c r="J224" s="219">
        <v>0</v>
      </c>
      <c r="K224" s="219">
        <f t="shared" si="20"/>
        <v>0</v>
      </c>
    </row>
    <row r="225" spans="1:11" outlineLevel="1" x14ac:dyDescent="0.2">
      <c r="A225" s="213">
        <v>170</v>
      </c>
      <c r="B225" s="214" t="s">
        <v>3336</v>
      </c>
      <c r="C225" s="215" t="s">
        <v>3337</v>
      </c>
      <c r="D225" s="216" t="s">
        <v>1707</v>
      </c>
      <c r="E225" s="217">
        <v>1</v>
      </c>
      <c r="F225" s="218">
        <v>0</v>
      </c>
      <c r="G225" s="219">
        <f t="shared" si="18"/>
        <v>0</v>
      </c>
      <c r="H225" s="219">
        <v>0</v>
      </c>
      <c r="I225" s="219">
        <f t="shared" si="19"/>
        <v>0</v>
      </c>
      <c r="J225" s="219">
        <v>0</v>
      </c>
      <c r="K225" s="219">
        <f t="shared" si="20"/>
        <v>0</v>
      </c>
    </row>
    <row r="226" spans="1:11" outlineLevel="1" x14ac:dyDescent="0.2">
      <c r="A226" s="213">
        <v>171</v>
      </c>
      <c r="B226" s="214" t="s">
        <v>3338</v>
      </c>
      <c r="C226" s="215" t="s">
        <v>3339</v>
      </c>
      <c r="D226" s="216" t="s">
        <v>1707</v>
      </c>
      <c r="E226" s="217">
        <v>30</v>
      </c>
      <c r="F226" s="218">
        <v>0</v>
      </c>
      <c r="G226" s="219">
        <f t="shared" si="18"/>
        <v>0</v>
      </c>
      <c r="H226" s="219">
        <v>0</v>
      </c>
      <c r="I226" s="219">
        <f t="shared" si="19"/>
        <v>0</v>
      </c>
      <c r="J226" s="219">
        <v>0</v>
      </c>
      <c r="K226" s="219">
        <f t="shared" si="20"/>
        <v>0</v>
      </c>
    </row>
    <row r="227" spans="1:11" outlineLevel="1" x14ac:dyDescent="0.2">
      <c r="A227" s="213">
        <v>172</v>
      </c>
      <c r="B227" s="214" t="s">
        <v>3340</v>
      </c>
      <c r="C227" s="215" t="s">
        <v>3341</v>
      </c>
      <c r="D227" s="216" t="s">
        <v>1707</v>
      </c>
      <c r="E227" s="217">
        <v>1</v>
      </c>
      <c r="F227" s="218">
        <v>0</v>
      </c>
      <c r="G227" s="219">
        <f t="shared" si="18"/>
        <v>0</v>
      </c>
      <c r="H227" s="219">
        <v>0</v>
      </c>
      <c r="I227" s="219">
        <f t="shared" si="19"/>
        <v>0</v>
      </c>
      <c r="J227" s="219">
        <v>0</v>
      </c>
      <c r="K227" s="219">
        <f t="shared" si="20"/>
        <v>0</v>
      </c>
    </row>
    <row r="228" spans="1:11" outlineLevel="1" x14ac:dyDescent="0.2">
      <c r="A228" s="204">
        <v>173</v>
      </c>
      <c r="B228" s="205" t="s">
        <v>3342</v>
      </c>
      <c r="C228" s="206" t="s">
        <v>3343</v>
      </c>
      <c r="D228" s="207" t="s">
        <v>3325</v>
      </c>
      <c r="E228" s="208">
        <v>120</v>
      </c>
      <c r="F228" s="209">
        <v>0</v>
      </c>
      <c r="G228" s="210">
        <f t="shared" si="18"/>
        <v>0</v>
      </c>
      <c r="H228" s="210">
        <v>0</v>
      </c>
      <c r="I228" s="210">
        <f t="shared" si="19"/>
        <v>0</v>
      </c>
      <c r="J228" s="210">
        <v>0</v>
      </c>
      <c r="K228" s="210">
        <f t="shared" si="20"/>
        <v>0</v>
      </c>
    </row>
    <row r="229" spans="1:11" x14ac:dyDescent="0.2">
      <c r="A229" s="174"/>
      <c r="B229" s="175"/>
      <c r="C229" s="176"/>
      <c r="D229" s="177"/>
      <c r="E229" s="174"/>
      <c r="F229" s="174"/>
      <c r="G229" s="174"/>
      <c r="H229" s="174"/>
      <c r="I229" s="174"/>
      <c r="J229" s="174"/>
      <c r="K229" s="174"/>
    </row>
    <row r="230" spans="1:11" x14ac:dyDescent="0.2">
      <c r="A230" s="220"/>
      <c r="B230" s="221" t="s">
        <v>178</v>
      </c>
      <c r="C230" s="222"/>
      <c r="D230" s="223"/>
      <c r="E230" s="224"/>
      <c r="F230" s="224"/>
      <c r="G230" s="225">
        <f>G8+G23+G28+G33+G38+G56+G90+G141+G190+G192+G203+G219</f>
        <v>0</v>
      </c>
      <c r="H230" s="174"/>
      <c r="I230" s="174"/>
      <c r="J230" s="174"/>
      <c r="K230" s="174"/>
    </row>
    <row r="231" spans="1:11" x14ac:dyDescent="0.2">
      <c r="C231" s="226"/>
      <c r="D231" s="109"/>
    </row>
    <row r="232" spans="1:11" x14ac:dyDescent="0.2">
      <c r="D232" s="109"/>
    </row>
    <row r="233" spans="1:11" x14ac:dyDescent="0.2">
      <c r="D233" s="109"/>
    </row>
    <row r="234" spans="1:11" x14ac:dyDescent="0.2">
      <c r="D234" s="109"/>
    </row>
    <row r="235" spans="1:11" x14ac:dyDescent="0.2">
      <c r="D235" s="109"/>
    </row>
    <row r="236" spans="1:11" x14ac:dyDescent="0.2">
      <c r="D236" s="109"/>
    </row>
    <row r="237" spans="1:11" x14ac:dyDescent="0.2">
      <c r="D237" s="109"/>
    </row>
    <row r="238" spans="1:11" x14ac:dyDescent="0.2">
      <c r="D238" s="109"/>
    </row>
    <row r="239" spans="1:11" x14ac:dyDescent="0.2">
      <c r="D239" s="109"/>
    </row>
    <row r="240" spans="1:11" x14ac:dyDescent="0.2">
      <c r="D240" s="109"/>
    </row>
    <row r="241" spans="4:4" x14ac:dyDescent="0.2">
      <c r="D241" s="109"/>
    </row>
    <row r="242" spans="4:4" x14ac:dyDescent="0.2">
      <c r="D242" s="109"/>
    </row>
    <row r="243" spans="4:4" x14ac:dyDescent="0.2">
      <c r="D243" s="109"/>
    </row>
    <row r="244" spans="4:4" x14ac:dyDescent="0.2">
      <c r="D244" s="109"/>
    </row>
    <row r="245" spans="4:4" x14ac:dyDescent="0.2">
      <c r="D245" s="109"/>
    </row>
    <row r="246" spans="4:4" x14ac:dyDescent="0.2">
      <c r="D246" s="109"/>
    </row>
    <row r="247" spans="4:4" x14ac:dyDescent="0.2">
      <c r="D247" s="109"/>
    </row>
    <row r="248" spans="4:4" x14ac:dyDescent="0.2">
      <c r="D248" s="109"/>
    </row>
    <row r="249" spans="4:4" x14ac:dyDescent="0.2">
      <c r="D249" s="109"/>
    </row>
    <row r="250" spans="4:4" x14ac:dyDescent="0.2">
      <c r="D250" s="109"/>
    </row>
    <row r="251" spans="4:4" x14ac:dyDescent="0.2">
      <c r="D251" s="109"/>
    </row>
    <row r="252" spans="4:4" x14ac:dyDescent="0.2">
      <c r="D252" s="109"/>
    </row>
    <row r="253" spans="4:4" x14ac:dyDescent="0.2">
      <c r="D253" s="109"/>
    </row>
    <row r="254" spans="4:4" x14ac:dyDescent="0.2">
      <c r="D254" s="109"/>
    </row>
    <row r="255" spans="4:4" x14ac:dyDescent="0.2">
      <c r="D255" s="109"/>
    </row>
    <row r="256" spans="4:4" x14ac:dyDescent="0.2">
      <c r="D256" s="109"/>
    </row>
    <row r="257" spans="4:4" x14ac:dyDescent="0.2">
      <c r="D257" s="109"/>
    </row>
    <row r="258" spans="4:4" x14ac:dyDescent="0.2">
      <c r="D258" s="109"/>
    </row>
    <row r="259" spans="4:4" x14ac:dyDescent="0.2">
      <c r="D259" s="109"/>
    </row>
    <row r="260" spans="4:4" x14ac:dyDescent="0.2">
      <c r="D260" s="109"/>
    </row>
    <row r="261" spans="4:4" x14ac:dyDescent="0.2">
      <c r="D261" s="109"/>
    </row>
    <row r="262" spans="4:4" x14ac:dyDescent="0.2">
      <c r="D262" s="109"/>
    </row>
    <row r="263" spans="4:4" x14ac:dyDescent="0.2">
      <c r="D263" s="109"/>
    </row>
    <row r="264" spans="4:4" x14ac:dyDescent="0.2">
      <c r="D264" s="109"/>
    </row>
    <row r="265" spans="4:4" x14ac:dyDescent="0.2">
      <c r="D265" s="109"/>
    </row>
    <row r="266" spans="4:4" x14ac:dyDescent="0.2">
      <c r="D266" s="109"/>
    </row>
    <row r="267" spans="4:4" x14ac:dyDescent="0.2">
      <c r="D267" s="109"/>
    </row>
    <row r="268" spans="4:4" x14ac:dyDescent="0.2">
      <c r="D268" s="109"/>
    </row>
    <row r="269" spans="4:4" x14ac:dyDescent="0.2">
      <c r="D269" s="109"/>
    </row>
    <row r="270" spans="4:4" x14ac:dyDescent="0.2">
      <c r="D270" s="109"/>
    </row>
    <row r="271" spans="4:4" x14ac:dyDescent="0.2">
      <c r="D271" s="109"/>
    </row>
    <row r="272" spans="4:4" x14ac:dyDescent="0.2">
      <c r="D272" s="109"/>
    </row>
    <row r="273" spans="4:4" x14ac:dyDescent="0.2">
      <c r="D273" s="109"/>
    </row>
    <row r="274" spans="4:4" x14ac:dyDescent="0.2">
      <c r="D274" s="109"/>
    </row>
    <row r="275" spans="4:4" x14ac:dyDescent="0.2">
      <c r="D275" s="109"/>
    </row>
    <row r="276" spans="4:4" x14ac:dyDescent="0.2">
      <c r="D276" s="109"/>
    </row>
    <row r="277" spans="4:4" x14ac:dyDescent="0.2">
      <c r="D277" s="109"/>
    </row>
    <row r="278" spans="4:4" x14ac:dyDescent="0.2">
      <c r="D278" s="109"/>
    </row>
    <row r="279" spans="4:4" x14ac:dyDescent="0.2">
      <c r="D279" s="109"/>
    </row>
    <row r="280" spans="4:4" x14ac:dyDescent="0.2">
      <c r="D280" s="109"/>
    </row>
    <row r="281" spans="4:4" x14ac:dyDescent="0.2">
      <c r="D281" s="109"/>
    </row>
    <row r="282" spans="4:4" x14ac:dyDescent="0.2">
      <c r="D282" s="109"/>
    </row>
    <row r="283" spans="4:4" x14ac:dyDescent="0.2">
      <c r="D283" s="109"/>
    </row>
    <row r="284" spans="4:4" x14ac:dyDescent="0.2">
      <c r="D284" s="109"/>
    </row>
    <row r="285" spans="4:4" x14ac:dyDescent="0.2">
      <c r="D285" s="109"/>
    </row>
    <row r="286" spans="4:4" x14ac:dyDescent="0.2">
      <c r="D286" s="109"/>
    </row>
    <row r="287" spans="4:4" x14ac:dyDescent="0.2">
      <c r="D287" s="109"/>
    </row>
    <row r="288" spans="4:4" x14ac:dyDescent="0.2">
      <c r="D288" s="109"/>
    </row>
    <row r="289" spans="4:4" x14ac:dyDescent="0.2">
      <c r="D289" s="109"/>
    </row>
    <row r="290" spans="4:4" x14ac:dyDescent="0.2">
      <c r="D290" s="109"/>
    </row>
    <row r="291" spans="4:4" x14ac:dyDescent="0.2">
      <c r="D291" s="109"/>
    </row>
    <row r="292" spans="4:4" x14ac:dyDescent="0.2">
      <c r="D292" s="109"/>
    </row>
    <row r="293" spans="4:4" x14ac:dyDescent="0.2">
      <c r="D293" s="109"/>
    </row>
    <row r="294" spans="4:4" x14ac:dyDescent="0.2">
      <c r="D294" s="109"/>
    </row>
    <row r="295" spans="4:4" x14ac:dyDescent="0.2">
      <c r="D295" s="109"/>
    </row>
    <row r="296" spans="4:4" x14ac:dyDescent="0.2">
      <c r="D296" s="109"/>
    </row>
    <row r="297" spans="4:4" x14ac:dyDescent="0.2">
      <c r="D297" s="109"/>
    </row>
    <row r="298" spans="4:4" x14ac:dyDescent="0.2">
      <c r="D298" s="109"/>
    </row>
    <row r="299" spans="4:4" x14ac:dyDescent="0.2">
      <c r="D299" s="109"/>
    </row>
    <row r="300" spans="4:4" x14ac:dyDescent="0.2">
      <c r="D300" s="109"/>
    </row>
    <row r="301" spans="4:4" x14ac:dyDescent="0.2">
      <c r="D301" s="109"/>
    </row>
    <row r="302" spans="4:4" x14ac:dyDescent="0.2">
      <c r="D302" s="109"/>
    </row>
    <row r="303" spans="4:4" x14ac:dyDescent="0.2">
      <c r="D303" s="109"/>
    </row>
    <row r="304" spans="4:4" x14ac:dyDescent="0.2">
      <c r="D304" s="109"/>
    </row>
    <row r="305" spans="4:4" x14ac:dyDescent="0.2">
      <c r="D305" s="109"/>
    </row>
    <row r="306" spans="4:4" x14ac:dyDescent="0.2">
      <c r="D306" s="109"/>
    </row>
    <row r="307" spans="4:4" x14ac:dyDescent="0.2">
      <c r="D307" s="109"/>
    </row>
    <row r="308" spans="4:4" x14ac:dyDescent="0.2">
      <c r="D308" s="109"/>
    </row>
    <row r="309" spans="4:4" x14ac:dyDescent="0.2">
      <c r="D309" s="109"/>
    </row>
    <row r="310" spans="4:4" x14ac:dyDescent="0.2">
      <c r="D310" s="109"/>
    </row>
    <row r="311" spans="4:4" x14ac:dyDescent="0.2">
      <c r="D311" s="109"/>
    </row>
    <row r="312" spans="4:4" x14ac:dyDescent="0.2">
      <c r="D312" s="109"/>
    </row>
    <row r="313" spans="4:4" x14ac:dyDescent="0.2">
      <c r="D313" s="109"/>
    </row>
    <row r="314" spans="4:4" x14ac:dyDescent="0.2">
      <c r="D314" s="109"/>
    </row>
    <row r="315" spans="4:4" x14ac:dyDescent="0.2">
      <c r="D315" s="109"/>
    </row>
    <row r="316" spans="4:4" x14ac:dyDescent="0.2">
      <c r="D316" s="109"/>
    </row>
    <row r="317" spans="4:4" x14ac:dyDescent="0.2">
      <c r="D317" s="109"/>
    </row>
    <row r="318" spans="4:4" x14ac:dyDescent="0.2">
      <c r="D318" s="109"/>
    </row>
    <row r="319" spans="4:4" x14ac:dyDescent="0.2">
      <c r="D319" s="109"/>
    </row>
    <row r="320" spans="4:4" x14ac:dyDescent="0.2">
      <c r="D320" s="109"/>
    </row>
    <row r="321" spans="4:4" x14ac:dyDescent="0.2">
      <c r="D321" s="109"/>
    </row>
    <row r="322" spans="4:4" x14ac:dyDescent="0.2">
      <c r="D322" s="109"/>
    </row>
    <row r="323" spans="4:4" x14ac:dyDescent="0.2">
      <c r="D323" s="109"/>
    </row>
    <row r="324" spans="4:4" x14ac:dyDescent="0.2">
      <c r="D324" s="109"/>
    </row>
    <row r="325" spans="4:4" x14ac:dyDescent="0.2">
      <c r="D325" s="109"/>
    </row>
    <row r="326" spans="4:4" x14ac:dyDescent="0.2">
      <c r="D326" s="109"/>
    </row>
    <row r="327" spans="4:4" x14ac:dyDescent="0.2">
      <c r="D327" s="109"/>
    </row>
    <row r="328" spans="4:4" x14ac:dyDescent="0.2">
      <c r="D328" s="109"/>
    </row>
    <row r="329" spans="4:4" x14ac:dyDescent="0.2">
      <c r="D329" s="109"/>
    </row>
    <row r="330" spans="4:4" x14ac:dyDescent="0.2">
      <c r="D330" s="109"/>
    </row>
    <row r="331" spans="4:4" x14ac:dyDescent="0.2">
      <c r="D331" s="109"/>
    </row>
    <row r="332" spans="4:4" x14ac:dyDescent="0.2">
      <c r="D332" s="109"/>
    </row>
    <row r="333" spans="4:4" x14ac:dyDescent="0.2">
      <c r="D333" s="109"/>
    </row>
    <row r="334" spans="4:4" x14ac:dyDescent="0.2">
      <c r="D334" s="109"/>
    </row>
    <row r="335" spans="4:4" x14ac:dyDescent="0.2">
      <c r="D335" s="109"/>
    </row>
    <row r="336" spans="4:4" x14ac:dyDescent="0.2">
      <c r="D336" s="109"/>
    </row>
    <row r="337" spans="4:4" x14ac:dyDescent="0.2">
      <c r="D337" s="109"/>
    </row>
    <row r="338" spans="4:4" x14ac:dyDescent="0.2">
      <c r="D338" s="109"/>
    </row>
    <row r="339" spans="4:4" x14ac:dyDescent="0.2">
      <c r="D339" s="109"/>
    </row>
    <row r="340" spans="4:4" x14ac:dyDescent="0.2">
      <c r="D340" s="109"/>
    </row>
    <row r="341" spans="4:4" x14ac:dyDescent="0.2">
      <c r="D341" s="109"/>
    </row>
    <row r="342" spans="4:4" x14ac:dyDescent="0.2">
      <c r="D342" s="109"/>
    </row>
    <row r="343" spans="4:4" x14ac:dyDescent="0.2">
      <c r="D343" s="109"/>
    </row>
    <row r="344" spans="4:4" x14ac:dyDescent="0.2">
      <c r="D344" s="109"/>
    </row>
    <row r="345" spans="4:4" x14ac:dyDescent="0.2">
      <c r="D345" s="109"/>
    </row>
    <row r="346" spans="4:4" x14ac:dyDescent="0.2">
      <c r="D346" s="109"/>
    </row>
    <row r="347" spans="4:4" x14ac:dyDescent="0.2">
      <c r="D347" s="109"/>
    </row>
    <row r="348" spans="4:4" x14ac:dyDescent="0.2">
      <c r="D348" s="109"/>
    </row>
    <row r="349" spans="4:4" x14ac:dyDescent="0.2">
      <c r="D349" s="109"/>
    </row>
    <row r="350" spans="4:4" x14ac:dyDescent="0.2">
      <c r="D350" s="109"/>
    </row>
    <row r="351" spans="4:4" x14ac:dyDescent="0.2">
      <c r="D351" s="109"/>
    </row>
    <row r="352" spans="4:4" x14ac:dyDescent="0.2">
      <c r="D352" s="109"/>
    </row>
    <row r="353" spans="4:4" x14ac:dyDescent="0.2">
      <c r="D353" s="109"/>
    </row>
    <row r="354" spans="4:4" x14ac:dyDescent="0.2">
      <c r="D354" s="109"/>
    </row>
    <row r="355" spans="4:4" x14ac:dyDescent="0.2">
      <c r="D355" s="109"/>
    </row>
    <row r="356" spans="4:4" x14ac:dyDescent="0.2">
      <c r="D356" s="109"/>
    </row>
    <row r="357" spans="4:4" x14ac:dyDescent="0.2">
      <c r="D357" s="109"/>
    </row>
    <row r="358" spans="4:4" x14ac:dyDescent="0.2">
      <c r="D358" s="109"/>
    </row>
    <row r="359" spans="4:4" x14ac:dyDescent="0.2">
      <c r="D359" s="109"/>
    </row>
    <row r="360" spans="4:4" x14ac:dyDescent="0.2">
      <c r="D360" s="109"/>
    </row>
    <row r="361" spans="4:4" x14ac:dyDescent="0.2">
      <c r="D361" s="109"/>
    </row>
    <row r="362" spans="4:4" x14ac:dyDescent="0.2">
      <c r="D362" s="109"/>
    </row>
    <row r="363" spans="4:4" x14ac:dyDescent="0.2">
      <c r="D363" s="109"/>
    </row>
    <row r="364" spans="4:4" x14ac:dyDescent="0.2">
      <c r="D364" s="109"/>
    </row>
    <row r="365" spans="4:4" x14ac:dyDescent="0.2">
      <c r="D365" s="109"/>
    </row>
    <row r="366" spans="4:4" x14ac:dyDescent="0.2">
      <c r="D366" s="109"/>
    </row>
    <row r="367" spans="4:4" x14ac:dyDescent="0.2">
      <c r="D367" s="109"/>
    </row>
    <row r="368" spans="4:4" x14ac:dyDescent="0.2">
      <c r="D368" s="109"/>
    </row>
    <row r="369" spans="4:4" x14ac:dyDescent="0.2">
      <c r="D369" s="109"/>
    </row>
    <row r="370" spans="4:4" x14ac:dyDescent="0.2">
      <c r="D370" s="109"/>
    </row>
    <row r="371" spans="4:4" x14ac:dyDescent="0.2">
      <c r="D371" s="109"/>
    </row>
    <row r="372" spans="4:4" x14ac:dyDescent="0.2">
      <c r="D372" s="109"/>
    </row>
    <row r="373" spans="4:4" x14ac:dyDescent="0.2">
      <c r="D373" s="109"/>
    </row>
    <row r="374" spans="4:4" x14ac:dyDescent="0.2">
      <c r="D374" s="109"/>
    </row>
    <row r="375" spans="4:4" x14ac:dyDescent="0.2">
      <c r="D375" s="109"/>
    </row>
    <row r="376" spans="4:4" x14ac:dyDescent="0.2">
      <c r="D376" s="109"/>
    </row>
    <row r="377" spans="4:4" x14ac:dyDescent="0.2">
      <c r="D377" s="109"/>
    </row>
    <row r="378" spans="4:4" x14ac:dyDescent="0.2">
      <c r="D378" s="109"/>
    </row>
    <row r="379" spans="4:4" x14ac:dyDescent="0.2">
      <c r="D379" s="109"/>
    </row>
    <row r="380" spans="4:4" x14ac:dyDescent="0.2">
      <c r="D380" s="109"/>
    </row>
    <row r="381" spans="4:4" x14ac:dyDescent="0.2">
      <c r="D381" s="109"/>
    </row>
    <row r="382" spans="4:4" x14ac:dyDescent="0.2">
      <c r="D382" s="109"/>
    </row>
    <row r="383" spans="4:4" x14ac:dyDescent="0.2">
      <c r="D383" s="109"/>
    </row>
    <row r="384" spans="4:4" x14ac:dyDescent="0.2">
      <c r="D384" s="109"/>
    </row>
    <row r="385" spans="4:4" x14ac:dyDescent="0.2">
      <c r="D385" s="109"/>
    </row>
    <row r="386" spans="4:4" x14ac:dyDescent="0.2">
      <c r="D386" s="109"/>
    </row>
    <row r="387" spans="4:4" x14ac:dyDescent="0.2">
      <c r="D387" s="109"/>
    </row>
    <row r="388" spans="4:4" x14ac:dyDescent="0.2">
      <c r="D388" s="109"/>
    </row>
    <row r="389" spans="4:4" x14ac:dyDescent="0.2">
      <c r="D389" s="109"/>
    </row>
    <row r="390" spans="4:4" x14ac:dyDescent="0.2">
      <c r="D390" s="109"/>
    </row>
    <row r="391" spans="4:4" x14ac:dyDescent="0.2">
      <c r="D391" s="109"/>
    </row>
    <row r="392" spans="4:4" x14ac:dyDescent="0.2">
      <c r="D392" s="109"/>
    </row>
    <row r="393" spans="4:4" x14ac:dyDescent="0.2">
      <c r="D393" s="109"/>
    </row>
    <row r="394" spans="4:4" x14ac:dyDescent="0.2">
      <c r="D394" s="109"/>
    </row>
    <row r="395" spans="4:4" x14ac:dyDescent="0.2">
      <c r="D395" s="109"/>
    </row>
    <row r="396" spans="4:4" x14ac:dyDescent="0.2">
      <c r="D396" s="109"/>
    </row>
    <row r="397" spans="4:4" x14ac:dyDescent="0.2">
      <c r="D397" s="109"/>
    </row>
    <row r="398" spans="4:4" x14ac:dyDescent="0.2">
      <c r="D398" s="109"/>
    </row>
    <row r="399" spans="4:4" x14ac:dyDescent="0.2">
      <c r="D399" s="109"/>
    </row>
    <row r="400" spans="4:4" x14ac:dyDescent="0.2">
      <c r="D400" s="109"/>
    </row>
    <row r="401" spans="4:4" x14ac:dyDescent="0.2">
      <c r="D401" s="109"/>
    </row>
    <row r="402" spans="4:4" x14ac:dyDescent="0.2">
      <c r="D402" s="109"/>
    </row>
    <row r="403" spans="4:4" x14ac:dyDescent="0.2">
      <c r="D403" s="109"/>
    </row>
    <row r="404" spans="4:4" x14ac:dyDescent="0.2">
      <c r="D404" s="109"/>
    </row>
    <row r="405" spans="4:4" x14ac:dyDescent="0.2">
      <c r="D405" s="109"/>
    </row>
    <row r="406" spans="4:4" x14ac:dyDescent="0.2">
      <c r="D406" s="109"/>
    </row>
    <row r="407" spans="4:4" x14ac:dyDescent="0.2">
      <c r="D407" s="109"/>
    </row>
    <row r="408" spans="4:4" x14ac:dyDescent="0.2">
      <c r="D408" s="109"/>
    </row>
    <row r="409" spans="4:4" x14ac:dyDescent="0.2">
      <c r="D409" s="109"/>
    </row>
    <row r="410" spans="4:4" x14ac:dyDescent="0.2">
      <c r="D410" s="109"/>
    </row>
    <row r="411" spans="4:4" x14ac:dyDescent="0.2">
      <c r="D411" s="109"/>
    </row>
    <row r="412" spans="4:4" x14ac:dyDescent="0.2">
      <c r="D412" s="109"/>
    </row>
    <row r="413" spans="4:4" x14ac:dyDescent="0.2">
      <c r="D413" s="109"/>
    </row>
    <row r="414" spans="4:4" x14ac:dyDescent="0.2">
      <c r="D414" s="109"/>
    </row>
    <row r="415" spans="4:4" x14ac:dyDescent="0.2">
      <c r="D415" s="109"/>
    </row>
    <row r="416" spans="4:4" x14ac:dyDescent="0.2">
      <c r="D416" s="109"/>
    </row>
    <row r="417" spans="4:4" x14ac:dyDescent="0.2">
      <c r="D417" s="109"/>
    </row>
    <row r="418" spans="4:4" x14ac:dyDescent="0.2">
      <c r="D418" s="109"/>
    </row>
    <row r="419" spans="4:4" x14ac:dyDescent="0.2">
      <c r="D419" s="109"/>
    </row>
    <row r="420" spans="4:4" x14ac:dyDescent="0.2">
      <c r="D420" s="109"/>
    </row>
    <row r="421" spans="4:4" x14ac:dyDescent="0.2">
      <c r="D421" s="109"/>
    </row>
    <row r="422" spans="4:4" x14ac:dyDescent="0.2">
      <c r="D422" s="109"/>
    </row>
    <row r="423" spans="4:4" x14ac:dyDescent="0.2">
      <c r="D423" s="109"/>
    </row>
    <row r="424" spans="4:4" x14ac:dyDescent="0.2">
      <c r="D424" s="109"/>
    </row>
    <row r="425" spans="4:4" x14ac:dyDescent="0.2">
      <c r="D425" s="109"/>
    </row>
    <row r="426" spans="4:4" x14ac:dyDescent="0.2">
      <c r="D426" s="109"/>
    </row>
    <row r="427" spans="4:4" x14ac:dyDescent="0.2">
      <c r="D427" s="109"/>
    </row>
    <row r="428" spans="4:4" x14ac:dyDescent="0.2">
      <c r="D428" s="109"/>
    </row>
    <row r="429" spans="4:4" x14ac:dyDescent="0.2">
      <c r="D429" s="109"/>
    </row>
    <row r="430" spans="4:4" x14ac:dyDescent="0.2">
      <c r="D430" s="109"/>
    </row>
    <row r="431" spans="4:4" x14ac:dyDescent="0.2">
      <c r="D431" s="109"/>
    </row>
    <row r="432" spans="4:4" x14ac:dyDescent="0.2">
      <c r="D432" s="109"/>
    </row>
    <row r="433" spans="4:4" x14ac:dyDescent="0.2">
      <c r="D433" s="109"/>
    </row>
    <row r="434" spans="4:4" x14ac:dyDescent="0.2">
      <c r="D434" s="109"/>
    </row>
    <row r="435" spans="4:4" x14ac:dyDescent="0.2">
      <c r="D435" s="109"/>
    </row>
    <row r="436" spans="4:4" x14ac:dyDescent="0.2">
      <c r="D436" s="109"/>
    </row>
    <row r="437" spans="4:4" x14ac:dyDescent="0.2">
      <c r="D437" s="109"/>
    </row>
    <row r="438" spans="4:4" x14ac:dyDescent="0.2">
      <c r="D438" s="109"/>
    </row>
    <row r="439" spans="4:4" x14ac:dyDescent="0.2">
      <c r="D439" s="109"/>
    </row>
    <row r="440" spans="4:4" x14ac:dyDescent="0.2">
      <c r="D440" s="109"/>
    </row>
    <row r="441" spans="4:4" x14ac:dyDescent="0.2">
      <c r="D441" s="109"/>
    </row>
    <row r="442" spans="4:4" x14ac:dyDescent="0.2">
      <c r="D442" s="109"/>
    </row>
    <row r="443" spans="4:4" x14ac:dyDescent="0.2">
      <c r="D443" s="109"/>
    </row>
    <row r="444" spans="4:4" x14ac:dyDescent="0.2">
      <c r="D444" s="109"/>
    </row>
    <row r="445" spans="4:4" x14ac:dyDescent="0.2">
      <c r="D445" s="109"/>
    </row>
    <row r="446" spans="4:4" x14ac:dyDescent="0.2">
      <c r="D446" s="109"/>
    </row>
    <row r="447" spans="4:4" x14ac:dyDescent="0.2">
      <c r="D447" s="109"/>
    </row>
    <row r="448" spans="4:4" x14ac:dyDescent="0.2">
      <c r="D448" s="109"/>
    </row>
    <row r="449" spans="4:4" x14ac:dyDescent="0.2">
      <c r="D449" s="109"/>
    </row>
    <row r="450" spans="4:4" x14ac:dyDescent="0.2">
      <c r="D450" s="109"/>
    </row>
    <row r="451" spans="4:4" x14ac:dyDescent="0.2">
      <c r="D451" s="109"/>
    </row>
    <row r="452" spans="4:4" x14ac:dyDescent="0.2">
      <c r="D452" s="109"/>
    </row>
    <row r="453" spans="4:4" x14ac:dyDescent="0.2">
      <c r="D453" s="109"/>
    </row>
    <row r="454" spans="4:4" x14ac:dyDescent="0.2">
      <c r="D454" s="109"/>
    </row>
    <row r="455" spans="4:4" x14ac:dyDescent="0.2">
      <c r="D455" s="109"/>
    </row>
    <row r="456" spans="4:4" x14ac:dyDescent="0.2">
      <c r="D456" s="109"/>
    </row>
    <row r="457" spans="4:4" x14ac:dyDescent="0.2">
      <c r="D457" s="109"/>
    </row>
    <row r="458" spans="4:4" x14ac:dyDescent="0.2">
      <c r="D458" s="109"/>
    </row>
    <row r="459" spans="4:4" x14ac:dyDescent="0.2">
      <c r="D459" s="109"/>
    </row>
    <row r="460" spans="4:4" x14ac:dyDescent="0.2">
      <c r="D460" s="109"/>
    </row>
    <row r="461" spans="4:4" x14ac:dyDescent="0.2">
      <c r="D461" s="109"/>
    </row>
    <row r="462" spans="4:4" x14ac:dyDescent="0.2">
      <c r="D462" s="109"/>
    </row>
    <row r="463" spans="4:4" x14ac:dyDescent="0.2">
      <c r="D463" s="109"/>
    </row>
    <row r="464" spans="4:4" x14ac:dyDescent="0.2">
      <c r="D464" s="109"/>
    </row>
    <row r="465" spans="4:4" x14ac:dyDescent="0.2">
      <c r="D465" s="109"/>
    </row>
    <row r="466" spans="4:4" x14ac:dyDescent="0.2">
      <c r="D466" s="109"/>
    </row>
    <row r="467" spans="4:4" x14ac:dyDescent="0.2">
      <c r="D467" s="109"/>
    </row>
    <row r="468" spans="4:4" x14ac:dyDescent="0.2">
      <c r="D468" s="109"/>
    </row>
    <row r="469" spans="4:4" x14ac:dyDescent="0.2">
      <c r="D469" s="109"/>
    </row>
    <row r="470" spans="4:4" x14ac:dyDescent="0.2">
      <c r="D470" s="109"/>
    </row>
    <row r="471" spans="4:4" x14ac:dyDescent="0.2">
      <c r="D471" s="109"/>
    </row>
    <row r="472" spans="4:4" x14ac:dyDescent="0.2">
      <c r="D472" s="109"/>
    </row>
    <row r="473" spans="4:4" x14ac:dyDescent="0.2">
      <c r="D473" s="109"/>
    </row>
    <row r="474" spans="4:4" x14ac:dyDescent="0.2">
      <c r="D474" s="109"/>
    </row>
    <row r="475" spans="4:4" x14ac:dyDescent="0.2">
      <c r="D475" s="109"/>
    </row>
    <row r="476" spans="4:4" x14ac:dyDescent="0.2">
      <c r="D476" s="109"/>
    </row>
    <row r="477" spans="4:4" x14ac:dyDescent="0.2">
      <c r="D477" s="109"/>
    </row>
    <row r="478" spans="4:4" x14ac:dyDescent="0.2">
      <c r="D478" s="109"/>
    </row>
    <row r="479" spans="4:4" x14ac:dyDescent="0.2">
      <c r="D479" s="109"/>
    </row>
    <row r="480" spans="4:4" x14ac:dyDescent="0.2">
      <c r="D480" s="109"/>
    </row>
    <row r="481" spans="4:4" x14ac:dyDescent="0.2">
      <c r="D481" s="109"/>
    </row>
    <row r="482" spans="4:4" x14ac:dyDescent="0.2">
      <c r="D482" s="109"/>
    </row>
    <row r="483" spans="4:4" x14ac:dyDescent="0.2">
      <c r="D483" s="109"/>
    </row>
    <row r="484" spans="4:4" x14ac:dyDescent="0.2">
      <c r="D484" s="109"/>
    </row>
    <row r="485" spans="4:4" x14ac:dyDescent="0.2">
      <c r="D485" s="109"/>
    </row>
    <row r="486" spans="4:4" x14ac:dyDescent="0.2">
      <c r="D486" s="109"/>
    </row>
    <row r="487" spans="4:4" x14ac:dyDescent="0.2">
      <c r="D487" s="109"/>
    </row>
    <row r="488" spans="4:4" x14ac:dyDescent="0.2">
      <c r="D488" s="109"/>
    </row>
    <row r="489" spans="4:4" x14ac:dyDescent="0.2">
      <c r="D489" s="109"/>
    </row>
    <row r="490" spans="4:4" x14ac:dyDescent="0.2">
      <c r="D490" s="109"/>
    </row>
    <row r="491" spans="4:4" x14ac:dyDescent="0.2">
      <c r="D491" s="109"/>
    </row>
    <row r="492" spans="4:4" x14ac:dyDescent="0.2">
      <c r="D492" s="109"/>
    </row>
    <row r="493" spans="4:4" x14ac:dyDescent="0.2">
      <c r="D493" s="109"/>
    </row>
    <row r="494" spans="4:4" x14ac:dyDescent="0.2">
      <c r="D494" s="109"/>
    </row>
    <row r="495" spans="4:4" x14ac:dyDescent="0.2">
      <c r="D495" s="109"/>
    </row>
    <row r="496" spans="4:4" x14ac:dyDescent="0.2">
      <c r="D496" s="109"/>
    </row>
    <row r="497" spans="4:4" x14ac:dyDescent="0.2">
      <c r="D497" s="109"/>
    </row>
    <row r="498" spans="4:4" x14ac:dyDescent="0.2">
      <c r="D498" s="109"/>
    </row>
    <row r="499" spans="4:4" x14ac:dyDescent="0.2">
      <c r="D499" s="109"/>
    </row>
    <row r="500" spans="4:4" x14ac:dyDescent="0.2">
      <c r="D500" s="109"/>
    </row>
    <row r="501" spans="4:4" x14ac:dyDescent="0.2">
      <c r="D501" s="109"/>
    </row>
    <row r="502" spans="4:4" x14ac:dyDescent="0.2">
      <c r="D502" s="109"/>
    </row>
    <row r="503" spans="4:4" x14ac:dyDescent="0.2">
      <c r="D503" s="109"/>
    </row>
    <row r="504" spans="4:4" x14ac:dyDescent="0.2">
      <c r="D504" s="109"/>
    </row>
    <row r="505" spans="4:4" x14ac:dyDescent="0.2">
      <c r="D505" s="109"/>
    </row>
    <row r="506" spans="4:4" x14ac:dyDescent="0.2">
      <c r="D506" s="109"/>
    </row>
    <row r="507" spans="4:4" x14ac:dyDescent="0.2">
      <c r="D507" s="109"/>
    </row>
    <row r="508" spans="4:4" x14ac:dyDescent="0.2">
      <c r="D508" s="109"/>
    </row>
    <row r="509" spans="4:4" x14ac:dyDescent="0.2">
      <c r="D509" s="109"/>
    </row>
    <row r="510" spans="4:4" x14ac:dyDescent="0.2">
      <c r="D510" s="109"/>
    </row>
    <row r="511" spans="4:4" x14ac:dyDescent="0.2">
      <c r="D511" s="109"/>
    </row>
    <row r="512" spans="4:4" x14ac:dyDescent="0.2">
      <c r="D512" s="109"/>
    </row>
    <row r="513" spans="4:4" x14ac:dyDescent="0.2">
      <c r="D513" s="109"/>
    </row>
    <row r="514" spans="4:4" x14ac:dyDescent="0.2">
      <c r="D514" s="109"/>
    </row>
    <row r="515" spans="4:4" x14ac:dyDescent="0.2">
      <c r="D515" s="109"/>
    </row>
    <row r="516" spans="4:4" x14ac:dyDescent="0.2">
      <c r="D516" s="109"/>
    </row>
    <row r="517" spans="4:4" x14ac:dyDescent="0.2">
      <c r="D517" s="109"/>
    </row>
    <row r="518" spans="4:4" x14ac:dyDescent="0.2">
      <c r="D518" s="109"/>
    </row>
    <row r="519" spans="4:4" x14ac:dyDescent="0.2">
      <c r="D519" s="109"/>
    </row>
    <row r="520" spans="4:4" x14ac:dyDescent="0.2">
      <c r="D520" s="109"/>
    </row>
    <row r="521" spans="4:4" x14ac:dyDescent="0.2">
      <c r="D521" s="109"/>
    </row>
    <row r="522" spans="4:4" x14ac:dyDescent="0.2">
      <c r="D522" s="109"/>
    </row>
    <row r="523" spans="4:4" x14ac:dyDescent="0.2">
      <c r="D523" s="109"/>
    </row>
    <row r="524" spans="4:4" x14ac:dyDescent="0.2">
      <c r="D524" s="109"/>
    </row>
    <row r="525" spans="4:4" x14ac:dyDescent="0.2">
      <c r="D525" s="109"/>
    </row>
    <row r="526" spans="4:4" x14ac:dyDescent="0.2">
      <c r="D526" s="109"/>
    </row>
    <row r="527" spans="4:4" x14ac:dyDescent="0.2">
      <c r="D527" s="109"/>
    </row>
    <row r="528" spans="4:4" x14ac:dyDescent="0.2">
      <c r="D528" s="109"/>
    </row>
    <row r="529" spans="4:4" x14ac:dyDescent="0.2">
      <c r="D529" s="109"/>
    </row>
    <row r="530" spans="4:4" x14ac:dyDescent="0.2">
      <c r="D530" s="109"/>
    </row>
    <row r="531" spans="4:4" x14ac:dyDescent="0.2">
      <c r="D531" s="109"/>
    </row>
    <row r="532" spans="4:4" x14ac:dyDescent="0.2">
      <c r="D532" s="109"/>
    </row>
    <row r="533" spans="4:4" x14ac:dyDescent="0.2">
      <c r="D533" s="109"/>
    </row>
    <row r="534" spans="4:4" x14ac:dyDescent="0.2">
      <c r="D534" s="109"/>
    </row>
    <row r="535" spans="4:4" x14ac:dyDescent="0.2">
      <c r="D535" s="109"/>
    </row>
    <row r="536" spans="4:4" x14ac:dyDescent="0.2">
      <c r="D536" s="109"/>
    </row>
    <row r="537" spans="4:4" x14ac:dyDescent="0.2">
      <c r="D537" s="109"/>
    </row>
    <row r="538" spans="4:4" x14ac:dyDescent="0.2">
      <c r="D538" s="109"/>
    </row>
    <row r="539" spans="4:4" x14ac:dyDescent="0.2">
      <c r="D539" s="109"/>
    </row>
    <row r="540" spans="4:4" x14ac:dyDescent="0.2">
      <c r="D540" s="109"/>
    </row>
    <row r="541" spans="4:4" x14ac:dyDescent="0.2">
      <c r="D541" s="109"/>
    </row>
    <row r="542" spans="4:4" x14ac:dyDescent="0.2">
      <c r="D542" s="109"/>
    </row>
    <row r="543" spans="4:4" x14ac:dyDescent="0.2">
      <c r="D543" s="109"/>
    </row>
    <row r="544" spans="4:4" x14ac:dyDescent="0.2">
      <c r="D544" s="109"/>
    </row>
    <row r="545" spans="4:4" x14ac:dyDescent="0.2">
      <c r="D545" s="109"/>
    </row>
    <row r="546" spans="4:4" x14ac:dyDescent="0.2">
      <c r="D546" s="109"/>
    </row>
    <row r="547" spans="4:4" x14ac:dyDescent="0.2">
      <c r="D547" s="109"/>
    </row>
    <row r="548" spans="4:4" x14ac:dyDescent="0.2">
      <c r="D548" s="109"/>
    </row>
    <row r="549" spans="4:4" x14ac:dyDescent="0.2">
      <c r="D549" s="109"/>
    </row>
    <row r="550" spans="4:4" x14ac:dyDescent="0.2">
      <c r="D550" s="109"/>
    </row>
    <row r="551" spans="4:4" x14ac:dyDescent="0.2">
      <c r="D551" s="109"/>
    </row>
    <row r="552" spans="4:4" x14ac:dyDescent="0.2">
      <c r="D552" s="109"/>
    </row>
    <row r="553" spans="4:4" x14ac:dyDescent="0.2">
      <c r="D553" s="109"/>
    </row>
    <row r="554" spans="4:4" x14ac:dyDescent="0.2">
      <c r="D554" s="109"/>
    </row>
    <row r="555" spans="4:4" x14ac:dyDescent="0.2">
      <c r="D555" s="109"/>
    </row>
    <row r="556" spans="4:4" x14ac:dyDescent="0.2">
      <c r="D556" s="109"/>
    </row>
    <row r="557" spans="4:4" x14ac:dyDescent="0.2">
      <c r="D557" s="109"/>
    </row>
    <row r="558" spans="4:4" x14ac:dyDescent="0.2">
      <c r="D558" s="109"/>
    </row>
    <row r="559" spans="4:4" x14ac:dyDescent="0.2">
      <c r="D559" s="109"/>
    </row>
    <row r="560" spans="4:4" x14ac:dyDescent="0.2">
      <c r="D560" s="109"/>
    </row>
    <row r="561" spans="4:4" x14ac:dyDescent="0.2">
      <c r="D561" s="109"/>
    </row>
    <row r="562" spans="4:4" x14ac:dyDescent="0.2">
      <c r="D562" s="109"/>
    </row>
    <row r="563" spans="4:4" x14ac:dyDescent="0.2">
      <c r="D563" s="109"/>
    </row>
    <row r="564" spans="4:4" x14ac:dyDescent="0.2">
      <c r="D564" s="109"/>
    </row>
    <row r="565" spans="4:4" x14ac:dyDescent="0.2">
      <c r="D565" s="109"/>
    </row>
    <row r="566" spans="4:4" x14ac:dyDescent="0.2">
      <c r="D566" s="109"/>
    </row>
    <row r="567" spans="4:4" x14ac:dyDescent="0.2">
      <c r="D567" s="109"/>
    </row>
    <row r="568" spans="4:4" x14ac:dyDescent="0.2">
      <c r="D568" s="109"/>
    </row>
    <row r="569" spans="4:4" x14ac:dyDescent="0.2">
      <c r="D569" s="109"/>
    </row>
    <row r="570" spans="4:4" x14ac:dyDescent="0.2">
      <c r="D570" s="109"/>
    </row>
    <row r="571" spans="4:4" x14ac:dyDescent="0.2">
      <c r="D571" s="109"/>
    </row>
    <row r="572" spans="4:4" x14ac:dyDescent="0.2">
      <c r="D572" s="109"/>
    </row>
    <row r="573" spans="4:4" x14ac:dyDescent="0.2">
      <c r="D573" s="109"/>
    </row>
    <row r="574" spans="4:4" x14ac:dyDescent="0.2">
      <c r="D574" s="109"/>
    </row>
    <row r="575" spans="4:4" x14ac:dyDescent="0.2">
      <c r="D575" s="109"/>
    </row>
    <row r="576" spans="4:4" x14ac:dyDescent="0.2">
      <c r="D576" s="109"/>
    </row>
    <row r="577" spans="4:4" x14ac:dyDescent="0.2">
      <c r="D577" s="109"/>
    </row>
    <row r="578" spans="4:4" x14ac:dyDescent="0.2">
      <c r="D578" s="109"/>
    </row>
    <row r="579" spans="4:4" x14ac:dyDescent="0.2">
      <c r="D579" s="109"/>
    </row>
    <row r="580" spans="4:4" x14ac:dyDescent="0.2">
      <c r="D580" s="109"/>
    </row>
    <row r="581" spans="4:4" x14ac:dyDescent="0.2">
      <c r="D581" s="109"/>
    </row>
    <row r="582" spans="4:4" x14ac:dyDescent="0.2">
      <c r="D582" s="109"/>
    </row>
    <row r="583" spans="4:4" x14ac:dyDescent="0.2">
      <c r="D583" s="109"/>
    </row>
    <row r="584" spans="4:4" x14ac:dyDescent="0.2">
      <c r="D584" s="109"/>
    </row>
    <row r="585" spans="4:4" x14ac:dyDescent="0.2">
      <c r="D585" s="109"/>
    </row>
    <row r="586" spans="4:4" x14ac:dyDescent="0.2">
      <c r="D586" s="109"/>
    </row>
    <row r="587" spans="4:4" x14ac:dyDescent="0.2">
      <c r="D587" s="109"/>
    </row>
    <row r="588" spans="4:4" x14ac:dyDescent="0.2">
      <c r="D588" s="109"/>
    </row>
    <row r="589" spans="4:4" x14ac:dyDescent="0.2">
      <c r="D589" s="109"/>
    </row>
    <row r="590" spans="4:4" x14ac:dyDescent="0.2">
      <c r="D590" s="109"/>
    </row>
    <row r="591" spans="4:4" x14ac:dyDescent="0.2">
      <c r="D591" s="109"/>
    </row>
    <row r="592" spans="4:4" x14ac:dyDescent="0.2">
      <c r="D592" s="109"/>
    </row>
    <row r="593" spans="4:4" x14ac:dyDescent="0.2">
      <c r="D593" s="109"/>
    </row>
    <row r="594" spans="4:4" x14ac:dyDescent="0.2">
      <c r="D594" s="109"/>
    </row>
    <row r="595" spans="4:4" x14ac:dyDescent="0.2">
      <c r="D595" s="109"/>
    </row>
    <row r="596" spans="4:4" x14ac:dyDescent="0.2">
      <c r="D596" s="109"/>
    </row>
    <row r="597" spans="4:4" x14ac:dyDescent="0.2">
      <c r="D597" s="109"/>
    </row>
    <row r="598" spans="4:4" x14ac:dyDescent="0.2">
      <c r="D598" s="109"/>
    </row>
    <row r="599" spans="4:4" x14ac:dyDescent="0.2">
      <c r="D599" s="109"/>
    </row>
    <row r="600" spans="4:4" x14ac:dyDescent="0.2">
      <c r="D600" s="109"/>
    </row>
    <row r="601" spans="4:4" x14ac:dyDescent="0.2">
      <c r="D601" s="109"/>
    </row>
    <row r="602" spans="4:4" x14ac:dyDescent="0.2">
      <c r="D602" s="109"/>
    </row>
    <row r="603" spans="4:4" x14ac:dyDescent="0.2">
      <c r="D603" s="109"/>
    </row>
    <row r="604" spans="4:4" x14ac:dyDescent="0.2">
      <c r="D604" s="109"/>
    </row>
    <row r="605" spans="4:4" x14ac:dyDescent="0.2">
      <c r="D605" s="109"/>
    </row>
    <row r="606" spans="4:4" x14ac:dyDescent="0.2">
      <c r="D606" s="109"/>
    </row>
    <row r="607" spans="4:4" x14ac:dyDescent="0.2">
      <c r="D607" s="109"/>
    </row>
    <row r="608" spans="4:4" x14ac:dyDescent="0.2">
      <c r="D608" s="109"/>
    </row>
    <row r="609" spans="4:4" x14ac:dyDescent="0.2">
      <c r="D609" s="109"/>
    </row>
    <row r="610" spans="4:4" x14ac:dyDescent="0.2">
      <c r="D610" s="109"/>
    </row>
    <row r="611" spans="4:4" x14ac:dyDescent="0.2">
      <c r="D611" s="109"/>
    </row>
    <row r="612" spans="4:4" x14ac:dyDescent="0.2">
      <c r="D612" s="109"/>
    </row>
    <row r="613" spans="4:4" x14ac:dyDescent="0.2">
      <c r="D613" s="109"/>
    </row>
    <row r="614" spans="4:4" x14ac:dyDescent="0.2">
      <c r="D614" s="109"/>
    </row>
    <row r="615" spans="4:4" x14ac:dyDescent="0.2">
      <c r="D615" s="109"/>
    </row>
    <row r="616" spans="4:4" x14ac:dyDescent="0.2">
      <c r="D616" s="109"/>
    </row>
    <row r="617" spans="4:4" x14ac:dyDescent="0.2">
      <c r="D617" s="109"/>
    </row>
    <row r="618" spans="4:4" x14ac:dyDescent="0.2">
      <c r="D618" s="109"/>
    </row>
    <row r="619" spans="4:4" x14ac:dyDescent="0.2">
      <c r="D619" s="109"/>
    </row>
    <row r="620" spans="4:4" x14ac:dyDescent="0.2">
      <c r="D620" s="109"/>
    </row>
    <row r="621" spans="4:4" x14ac:dyDescent="0.2">
      <c r="D621" s="109"/>
    </row>
    <row r="622" spans="4:4" x14ac:dyDescent="0.2">
      <c r="D622" s="109"/>
    </row>
    <row r="623" spans="4:4" x14ac:dyDescent="0.2">
      <c r="D623" s="109"/>
    </row>
    <row r="624" spans="4:4" x14ac:dyDescent="0.2">
      <c r="D624" s="109"/>
    </row>
    <row r="625" spans="4:4" x14ac:dyDescent="0.2">
      <c r="D625" s="109"/>
    </row>
    <row r="626" spans="4:4" x14ac:dyDescent="0.2">
      <c r="D626" s="109"/>
    </row>
    <row r="627" spans="4:4" x14ac:dyDescent="0.2">
      <c r="D627" s="109"/>
    </row>
    <row r="628" spans="4:4" x14ac:dyDescent="0.2">
      <c r="D628" s="109"/>
    </row>
    <row r="629" spans="4:4" x14ac:dyDescent="0.2">
      <c r="D629" s="109"/>
    </row>
    <row r="630" spans="4:4" x14ac:dyDescent="0.2">
      <c r="D630" s="109"/>
    </row>
    <row r="631" spans="4:4" x14ac:dyDescent="0.2">
      <c r="D631" s="109"/>
    </row>
    <row r="632" spans="4:4" x14ac:dyDescent="0.2">
      <c r="D632" s="109"/>
    </row>
    <row r="633" spans="4:4" x14ac:dyDescent="0.2">
      <c r="D633" s="109"/>
    </row>
    <row r="634" spans="4:4" x14ac:dyDescent="0.2">
      <c r="D634" s="109"/>
    </row>
    <row r="635" spans="4:4" x14ac:dyDescent="0.2">
      <c r="D635" s="109"/>
    </row>
    <row r="636" spans="4:4" x14ac:dyDescent="0.2">
      <c r="D636" s="109"/>
    </row>
    <row r="637" spans="4:4" x14ac:dyDescent="0.2">
      <c r="D637" s="109"/>
    </row>
    <row r="638" spans="4:4" x14ac:dyDescent="0.2">
      <c r="D638" s="109"/>
    </row>
    <row r="639" spans="4:4" x14ac:dyDescent="0.2">
      <c r="D639" s="109"/>
    </row>
    <row r="640" spans="4:4" x14ac:dyDescent="0.2">
      <c r="D640" s="109"/>
    </row>
    <row r="641" spans="4:4" x14ac:dyDescent="0.2">
      <c r="D641" s="109"/>
    </row>
    <row r="642" spans="4:4" x14ac:dyDescent="0.2">
      <c r="D642" s="109"/>
    </row>
    <row r="643" spans="4:4" x14ac:dyDescent="0.2">
      <c r="D643" s="109"/>
    </row>
    <row r="644" spans="4:4" x14ac:dyDescent="0.2">
      <c r="D644" s="109"/>
    </row>
    <row r="645" spans="4:4" x14ac:dyDescent="0.2">
      <c r="D645" s="109"/>
    </row>
    <row r="646" spans="4:4" x14ac:dyDescent="0.2">
      <c r="D646" s="109"/>
    </row>
    <row r="647" spans="4:4" x14ac:dyDescent="0.2">
      <c r="D647" s="109"/>
    </row>
    <row r="648" spans="4:4" x14ac:dyDescent="0.2">
      <c r="D648" s="109"/>
    </row>
    <row r="649" spans="4:4" x14ac:dyDescent="0.2">
      <c r="D649" s="109"/>
    </row>
    <row r="650" spans="4:4" x14ac:dyDescent="0.2">
      <c r="D650" s="109"/>
    </row>
    <row r="651" spans="4:4" x14ac:dyDescent="0.2">
      <c r="D651" s="109"/>
    </row>
    <row r="652" spans="4:4" x14ac:dyDescent="0.2">
      <c r="D652" s="109"/>
    </row>
    <row r="653" spans="4:4" x14ac:dyDescent="0.2">
      <c r="D653" s="109"/>
    </row>
    <row r="654" spans="4:4" x14ac:dyDescent="0.2">
      <c r="D654" s="109"/>
    </row>
    <row r="655" spans="4:4" x14ac:dyDescent="0.2">
      <c r="D655" s="109"/>
    </row>
    <row r="656" spans="4:4" x14ac:dyDescent="0.2">
      <c r="D656" s="109"/>
    </row>
    <row r="657" spans="4:4" x14ac:dyDescent="0.2">
      <c r="D657" s="109"/>
    </row>
    <row r="658" spans="4:4" x14ac:dyDescent="0.2">
      <c r="D658" s="109"/>
    </row>
    <row r="659" spans="4:4" x14ac:dyDescent="0.2">
      <c r="D659" s="109"/>
    </row>
    <row r="660" spans="4:4" x14ac:dyDescent="0.2">
      <c r="D660" s="109"/>
    </row>
    <row r="661" spans="4:4" x14ac:dyDescent="0.2">
      <c r="D661" s="109"/>
    </row>
    <row r="662" spans="4:4" x14ac:dyDescent="0.2">
      <c r="D662" s="109"/>
    </row>
    <row r="663" spans="4:4" x14ac:dyDescent="0.2">
      <c r="D663" s="109"/>
    </row>
    <row r="664" spans="4:4" x14ac:dyDescent="0.2">
      <c r="D664" s="109"/>
    </row>
    <row r="665" spans="4:4" x14ac:dyDescent="0.2">
      <c r="D665" s="109"/>
    </row>
    <row r="666" spans="4:4" x14ac:dyDescent="0.2">
      <c r="D666" s="109"/>
    </row>
    <row r="667" spans="4:4" x14ac:dyDescent="0.2">
      <c r="D667" s="109"/>
    </row>
    <row r="668" spans="4:4" x14ac:dyDescent="0.2">
      <c r="D668" s="109"/>
    </row>
    <row r="669" spans="4:4" x14ac:dyDescent="0.2">
      <c r="D669" s="109"/>
    </row>
    <row r="670" spans="4:4" x14ac:dyDescent="0.2">
      <c r="D670" s="109"/>
    </row>
    <row r="671" spans="4:4" x14ac:dyDescent="0.2">
      <c r="D671" s="109"/>
    </row>
    <row r="672" spans="4:4" x14ac:dyDescent="0.2">
      <c r="D672" s="109"/>
    </row>
    <row r="673" spans="4:4" x14ac:dyDescent="0.2">
      <c r="D673" s="109"/>
    </row>
    <row r="674" spans="4:4" x14ac:dyDescent="0.2">
      <c r="D674" s="109"/>
    </row>
    <row r="675" spans="4:4" x14ac:dyDescent="0.2">
      <c r="D675" s="109"/>
    </row>
    <row r="676" spans="4:4" x14ac:dyDescent="0.2">
      <c r="D676" s="109"/>
    </row>
    <row r="677" spans="4:4" x14ac:dyDescent="0.2">
      <c r="D677" s="109"/>
    </row>
    <row r="678" spans="4:4" x14ac:dyDescent="0.2">
      <c r="D678" s="109"/>
    </row>
    <row r="679" spans="4:4" x14ac:dyDescent="0.2">
      <c r="D679" s="109"/>
    </row>
    <row r="680" spans="4:4" x14ac:dyDescent="0.2">
      <c r="D680" s="109"/>
    </row>
    <row r="681" spans="4:4" x14ac:dyDescent="0.2">
      <c r="D681" s="109"/>
    </row>
    <row r="682" spans="4:4" x14ac:dyDescent="0.2">
      <c r="D682" s="109"/>
    </row>
    <row r="683" spans="4:4" x14ac:dyDescent="0.2">
      <c r="D683" s="109"/>
    </row>
    <row r="684" spans="4:4" x14ac:dyDescent="0.2">
      <c r="D684" s="109"/>
    </row>
    <row r="685" spans="4:4" x14ac:dyDescent="0.2">
      <c r="D685" s="109"/>
    </row>
    <row r="686" spans="4:4" x14ac:dyDescent="0.2">
      <c r="D686" s="109"/>
    </row>
    <row r="687" spans="4:4" x14ac:dyDescent="0.2">
      <c r="D687" s="109"/>
    </row>
    <row r="688" spans="4:4" x14ac:dyDescent="0.2">
      <c r="D688" s="109"/>
    </row>
    <row r="689" spans="4:4" x14ac:dyDescent="0.2">
      <c r="D689" s="109"/>
    </row>
    <row r="690" spans="4:4" x14ac:dyDescent="0.2">
      <c r="D690" s="109"/>
    </row>
    <row r="691" spans="4:4" x14ac:dyDescent="0.2">
      <c r="D691" s="109"/>
    </row>
    <row r="692" spans="4:4" x14ac:dyDescent="0.2">
      <c r="D692" s="109"/>
    </row>
    <row r="693" spans="4:4" x14ac:dyDescent="0.2">
      <c r="D693" s="109"/>
    </row>
    <row r="694" spans="4:4" x14ac:dyDescent="0.2">
      <c r="D694" s="109"/>
    </row>
    <row r="695" spans="4:4" x14ac:dyDescent="0.2">
      <c r="D695" s="109"/>
    </row>
    <row r="696" spans="4:4" x14ac:dyDescent="0.2">
      <c r="D696" s="109"/>
    </row>
    <row r="697" spans="4:4" x14ac:dyDescent="0.2">
      <c r="D697" s="109"/>
    </row>
    <row r="698" spans="4:4" x14ac:dyDescent="0.2">
      <c r="D698" s="109"/>
    </row>
    <row r="699" spans="4:4" x14ac:dyDescent="0.2">
      <c r="D699" s="109"/>
    </row>
    <row r="700" spans="4:4" x14ac:dyDescent="0.2">
      <c r="D700" s="109"/>
    </row>
    <row r="701" spans="4:4" x14ac:dyDescent="0.2">
      <c r="D701" s="109"/>
    </row>
    <row r="702" spans="4:4" x14ac:dyDescent="0.2">
      <c r="D702" s="109"/>
    </row>
    <row r="703" spans="4:4" x14ac:dyDescent="0.2">
      <c r="D703" s="109"/>
    </row>
    <row r="704" spans="4:4" x14ac:dyDescent="0.2">
      <c r="D704" s="109"/>
    </row>
    <row r="705" spans="4:4" x14ac:dyDescent="0.2">
      <c r="D705" s="109"/>
    </row>
    <row r="706" spans="4:4" x14ac:dyDescent="0.2">
      <c r="D706" s="109"/>
    </row>
    <row r="707" spans="4:4" x14ac:dyDescent="0.2">
      <c r="D707" s="109"/>
    </row>
    <row r="708" spans="4:4" x14ac:dyDescent="0.2">
      <c r="D708" s="109"/>
    </row>
    <row r="709" spans="4:4" x14ac:dyDescent="0.2">
      <c r="D709" s="109"/>
    </row>
    <row r="710" spans="4:4" x14ac:dyDescent="0.2">
      <c r="D710" s="109"/>
    </row>
    <row r="711" spans="4:4" x14ac:dyDescent="0.2">
      <c r="D711" s="109"/>
    </row>
    <row r="712" spans="4:4" x14ac:dyDescent="0.2">
      <c r="D712" s="109"/>
    </row>
    <row r="713" spans="4:4" x14ac:dyDescent="0.2">
      <c r="D713" s="109"/>
    </row>
    <row r="714" spans="4:4" x14ac:dyDescent="0.2">
      <c r="D714" s="109"/>
    </row>
    <row r="715" spans="4:4" x14ac:dyDescent="0.2">
      <c r="D715" s="109"/>
    </row>
    <row r="716" spans="4:4" x14ac:dyDescent="0.2">
      <c r="D716" s="109"/>
    </row>
    <row r="717" spans="4:4" x14ac:dyDescent="0.2">
      <c r="D717" s="109"/>
    </row>
    <row r="718" spans="4:4" x14ac:dyDescent="0.2">
      <c r="D718" s="109"/>
    </row>
    <row r="719" spans="4:4" x14ac:dyDescent="0.2">
      <c r="D719" s="109"/>
    </row>
    <row r="720" spans="4:4" x14ac:dyDescent="0.2">
      <c r="D720" s="109"/>
    </row>
    <row r="721" spans="4:4" x14ac:dyDescent="0.2">
      <c r="D721" s="109"/>
    </row>
    <row r="722" spans="4:4" x14ac:dyDescent="0.2">
      <c r="D722" s="109"/>
    </row>
    <row r="723" spans="4:4" x14ac:dyDescent="0.2">
      <c r="D723" s="109"/>
    </row>
    <row r="724" spans="4:4" x14ac:dyDescent="0.2">
      <c r="D724" s="109"/>
    </row>
    <row r="725" spans="4:4" x14ac:dyDescent="0.2">
      <c r="D725" s="109"/>
    </row>
    <row r="726" spans="4:4" x14ac:dyDescent="0.2">
      <c r="D726" s="109"/>
    </row>
    <row r="727" spans="4:4" x14ac:dyDescent="0.2">
      <c r="D727" s="109"/>
    </row>
    <row r="728" spans="4:4" x14ac:dyDescent="0.2">
      <c r="D728" s="109"/>
    </row>
    <row r="729" spans="4:4" x14ac:dyDescent="0.2">
      <c r="D729" s="109"/>
    </row>
    <row r="730" spans="4:4" x14ac:dyDescent="0.2">
      <c r="D730" s="109"/>
    </row>
    <row r="731" spans="4:4" x14ac:dyDescent="0.2">
      <c r="D731" s="109"/>
    </row>
    <row r="732" spans="4:4" x14ac:dyDescent="0.2">
      <c r="D732" s="109"/>
    </row>
    <row r="733" spans="4:4" x14ac:dyDescent="0.2">
      <c r="D733" s="109"/>
    </row>
    <row r="734" spans="4:4" x14ac:dyDescent="0.2">
      <c r="D734" s="109"/>
    </row>
    <row r="735" spans="4:4" x14ac:dyDescent="0.2">
      <c r="D735" s="109"/>
    </row>
    <row r="736" spans="4:4" x14ac:dyDescent="0.2">
      <c r="D736" s="109"/>
    </row>
    <row r="737" spans="4:4" x14ac:dyDescent="0.2">
      <c r="D737" s="109"/>
    </row>
    <row r="738" spans="4:4" x14ac:dyDescent="0.2">
      <c r="D738" s="109"/>
    </row>
    <row r="739" spans="4:4" x14ac:dyDescent="0.2">
      <c r="D739" s="109"/>
    </row>
    <row r="740" spans="4:4" x14ac:dyDescent="0.2">
      <c r="D740" s="109"/>
    </row>
    <row r="741" spans="4:4" x14ac:dyDescent="0.2">
      <c r="D741" s="109"/>
    </row>
    <row r="742" spans="4:4" x14ac:dyDescent="0.2">
      <c r="D742" s="109"/>
    </row>
    <row r="743" spans="4:4" x14ac:dyDescent="0.2">
      <c r="D743" s="109"/>
    </row>
    <row r="744" spans="4:4" x14ac:dyDescent="0.2">
      <c r="D744" s="109"/>
    </row>
    <row r="745" spans="4:4" x14ac:dyDescent="0.2">
      <c r="D745" s="109"/>
    </row>
    <row r="746" spans="4:4" x14ac:dyDescent="0.2">
      <c r="D746" s="109"/>
    </row>
    <row r="747" spans="4:4" x14ac:dyDescent="0.2">
      <c r="D747" s="109"/>
    </row>
    <row r="748" spans="4:4" x14ac:dyDescent="0.2">
      <c r="D748" s="109"/>
    </row>
    <row r="749" spans="4:4" x14ac:dyDescent="0.2">
      <c r="D749" s="109"/>
    </row>
    <row r="750" spans="4:4" x14ac:dyDescent="0.2">
      <c r="D750" s="109"/>
    </row>
    <row r="751" spans="4:4" x14ac:dyDescent="0.2">
      <c r="D751" s="109"/>
    </row>
    <row r="752" spans="4:4" x14ac:dyDescent="0.2">
      <c r="D752" s="109"/>
    </row>
    <row r="753" spans="4:4" x14ac:dyDescent="0.2">
      <c r="D753" s="109"/>
    </row>
    <row r="754" spans="4:4" x14ac:dyDescent="0.2">
      <c r="D754" s="109"/>
    </row>
    <row r="755" spans="4:4" x14ac:dyDescent="0.2">
      <c r="D755" s="109"/>
    </row>
    <row r="756" spans="4:4" x14ac:dyDescent="0.2">
      <c r="D756" s="109"/>
    </row>
    <row r="757" spans="4:4" x14ac:dyDescent="0.2">
      <c r="D757" s="109"/>
    </row>
    <row r="758" spans="4:4" x14ac:dyDescent="0.2">
      <c r="D758" s="109"/>
    </row>
    <row r="759" spans="4:4" x14ac:dyDescent="0.2">
      <c r="D759" s="109"/>
    </row>
    <row r="760" spans="4:4" x14ac:dyDescent="0.2">
      <c r="D760" s="109"/>
    </row>
    <row r="761" spans="4:4" x14ac:dyDescent="0.2">
      <c r="D761" s="109"/>
    </row>
    <row r="762" spans="4:4" x14ac:dyDescent="0.2">
      <c r="D762" s="109"/>
    </row>
    <row r="763" spans="4:4" x14ac:dyDescent="0.2">
      <c r="D763" s="109"/>
    </row>
    <row r="764" spans="4:4" x14ac:dyDescent="0.2">
      <c r="D764" s="109"/>
    </row>
    <row r="765" spans="4:4" x14ac:dyDescent="0.2">
      <c r="D765" s="109"/>
    </row>
    <row r="766" spans="4:4" x14ac:dyDescent="0.2">
      <c r="D766" s="109"/>
    </row>
    <row r="767" spans="4:4" x14ac:dyDescent="0.2">
      <c r="D767" s="109"/>
    </row>
    <row r="768" spans="4:4" x14ac:dyDescent="0.2">
      <c r="D768" s="109"/>
    </row>
    <row r="769" spans="4:4" x14ac:dyDescent="0.2">
      <c r="D769" s="109"/>
    </row>
    <row r="770" spans="4:4" x14ac:dyDescent="0.2">
      <c r="D770" s="109"/>
    </row>
    <row r="771" spans="4:4" x14ac:dyDescent="0.2">
      <c r="D771" s="109"/>
    </row>
    <row r="772" spans="4:4" x14ac:dyDescent="0.2">
      <c r="D772" s="109"/>
    </row>
    <row r="773" spans="4:4" x14ac:dyDescent="0.2">
      <c r="D773" s="109"/>
    </row>
    <row r="774" spans="4:4" x14ac:dyDescent="0.2">
      <c r="D774" s="109"/>
    </row>
    <row r="775" spans="4:4" x14ac:dyDescent="0.2">
      <c r="D775" s="109"/>
    </row>
    <row r="776" spans="4:4" x14ac:dyDescent="0.2">
      <c r="D776" s="109"/>
    </row>
    <row r="777" spans="4:4" x14ac:dyDescent="0.2">
      <c r="D777" s="109"/>
    </row>
    <row r="778" spans="4:4" x14ac:dyDescent="0.2">
      <c r="D778" s="109"/>
    </row>
    <row r="779" spans="4:4" x14ac:dyDescent="0.2">
      <c r="D779" s="109"/>
    </row>
    <row r="780" spans="4:4" x14ac:dyDescent="0.2">
      <c r="D780" s="109"/>
    </row>
    <row r="781" spans="4:4" x14ac:dyDescent="0.2">
      <c r="D781" s="109"/>
    </row>
    <row r="782" spans="4:4" x14ac:dyDescent="0.2">
      <c r="D782" s="109"/>
    </row>
    <row r="783" spans="4:4" x14ac:dyDescent="0.2">
      <c r="D783" s="109"/>
    </row>
    <row r="784" spans="4:4" x14ac:dyDescent="0.2">
      <c r="D784" s="109"/>
    </row>
    <row r="785" spans="4:4" x14ac:dyDescent="0.2">
      <c r="D785" s="109"/>
    </row>
    <row r="786" spans="4:4" x14ac:dyDescent="0.2">
      <c r="D786" s="109"/>
    </row>
    <row r="787" spans="4:4" x14ac:dyDescent="0.2">
      <c r="D787" s="109"/>
    </row>
    <row r="788" spans="4:4" x14ac:dyDescent="0.2">
      <c r="D788" s="109"/>
    </row>
    <row r="789" spans="4:4" x14ac:dyDescent="0.2">
      <c r="D789" s="109"/>
    </row>
    <row r="790" spans="4:4" x14ac:dyDescent="0.2">
      <c r="D790" s="109"/>
    </row>
    <row r="791" spans="4:4" x14ac:dyDescent="0.2">
      <c r="D791" s="109"/>
    </row>
    <row r="792" spans="4:4" x14ac:dyDescent="0.2">
      <c r="D792" s="109"/>
    </row>
    <row r="793" spans="4:4" x14ac:dyDescent="0.2">
      <c r="D793" s="109"/>
    </row>
    <row r="794" spans="4:4" x14ac:dyDescent="0.2">
      <c r="D794" s="109"/>
    </row>
    <row r="795" spans="4:4" x14ac:dyDescent="0.2">
      <c r="D795" s="109"/>
    </row>
    <row r="796" spans="4:4" x14ac:dyDescent="0.2">
      <c r="D796" s="109"/>
    </row>
    <row r="797" spans="4:4" x14ac:dyDescent="0.2">
      <c r="D797" s="109"/>
    </row>
    <row r="798" spans="4:4" x14ac:dyDescent="0.2">
      <c r="D798" s="109"/>
    </row>
    <row r="799" spans="4:4" x14ac:dyDescent="0.2">
      <c r="D799" s="109"/>
    </row>
    <row r="800" spans="4:4" x14ac:dyDescent="0.2">
      <c r="D800" s="109"/>
    </row>
    <row r="801" spans="4:4" x14ac:dyDescent="0.2">
      <c r="D801" s="109"/>
    </row>
    <row r="802" spans="4:4" x14ac:dyDescent="0.2">
      <c r="D802" s="109"/>
    </row>
    <row r="803" spans="4:4" x14ac:dyDescent="0.2">
      <c r="D803" s="109"/>
    </row>
    <row r="804" spans="4:4" x14ac:dyDescent="0.2">
      <c r="D804" s="109"/>
    </row>
    <row r="805" spans="4:4" x14ac:dyDescent="0.2">
      <c r="D805" s="109"/>
    </row>
    <row r="806" spans="4:4" x14ac:dyDescent="0.2">
      <c r="D806" s="109"/>
    </row>
    <row r="807" spans="4:4" x14ac:dyDescent="0.2">
      <c r="D807" s="109"/>
    </row>
    <row r="808" spans="4:4" x14ac:dyDescent="0.2">
      <c r="D808" s="109"/>
    </row>
    <row r="809" spans="4:4" x14ac:dyDescent="0.2">
      <c r="D809" s="109"/>
    </row>
    <row r="810" spans="4:4" x14ac:dyDescent="0.2">
      <c r="D810" s="109"/>
    </row>
    <row r="811" spans="4:4" x14ac:dyDescent="0.2">
      <c r="D811" s="109"/>
    </row>
    <row r="812" spans="4:4" x14ac:dyDescent="0.2">
      <c r="D812" s="109"/>
    </row>
    <row r="813" spans="4:4" x14ac:dyDescent="0.2">
      <c r="D813" s="109"/>
    </row>
    <row r="814" spans="4:4" x14ac:dyDescent="0.2">
      <c r="D814" s="109"/>
    </row>
    <row r="815" spans="4:4" x14ac:dyDescent="0.2">
      <c r="D815" s="109"/>
    </row>
    <row r="816" spans="4:4" x14ac:dyDescent="0.2">
      <c r="D816" s="109"/>
    </row>
    <row r="817" spans="4:4" x14ac:dyDescent="0.2">
      <c r="D817" s="109"/>
    </row>
    <row r="818" spans="4:4" x14ac:dyDescent="0.2">
      <c r="D818" s="109"/>
    </row>
    <row r="819" spans="4:4" x14ac:dyDescent="0.2">
      <c r="D819" s="109"/>
    </row>
    <row r="820" spans="4:4" x14ac:dyDescent="0.2">
      <c r="D820" s="109"/>
    </row>
    <row r="821" spans="4:4" x14ac:dyDescent="0.2">
      <c r="D821" s="109"/>
    </row>
    <row r="822" spans="4:4" x14ac:dyDescent="0.2">
      <c r="D822" s="109"/>
    </row>
    <row r="823" spans="4:4" x14ac:dyDescent="0.2">
      <c r="D823" s="109"/>
    </row>
    <row r="824" spans="4:4" x14ac:dyDescent="0.2">
      <c r="D824" s="109"/>
    </row>
    <row r="825" spans="4:4" x14ac:dyDescent="0.2">
      <c r="D825" s="109"/>
    </row>
    <row r="826" spans="4:4" x14ac:dyDescent="0.2">
      <c r="D826" s="109"/>
    </row>
    <row r="827" spans="4:4" x14ac:dyDescent="0.2">
      <c r="D827" s="109"/>
    </row>
    <row r="828" spans="4:4" x14ac:dyDescent="0.2">
      <c r="D828" s="109"/>
    </row>
    <row r="829" spans="4:4" x14ac:dyDescent="0.2">
      <c r="D829" s="109"/>
    </row>
    <row r="830" spans="4:4" x14ac:dyDescent="0.2">
      <c r="D830" s="109"/>
    </row>
    <row r="831" spans="4:4" x14ac:dyDescent="0.2">
      <c r="D831" s="109"/>
    </row>
    <row r="832" spans="4:4" x14ac:dyDescent="0.2">
      <c r="D832" s="109"/>
    </row>
    <row r="833" spans="4:4" x14ac:dyDescent="0.2">
      <c r="D833" s="109"/>
    </row>
    <row r="834" spans="4:4" x14ac:dyDescent="0.2">
      <c r="D834" s="109"/>
    </row>
    <row r="835" spans="4:4" x14ac:dyDescent="0.2">
      <c r="D835" s="109"/>
    </row>
    <row r="836" spans="4:4" x14ac:dyDescent="0.2">
      <c r="D836" s="109"/>
    </row>
    <row r="837" spans="4:4" x14ac:dyDescent="0.2">
      <c r="D837" s="109"/>
    </row>
    <row r="838" spans="4:4" x14ac:dyDescent="0.2">
      <c r="D838" s="109"/>
    </row>
    <row r="839" spans="4:4" x14ac:dyDescent="0.2">
      <c r="D839" s="109"/>
    </row>
    <row r="840" spans="4:4" x14ac:dyDescent="0.2">
      <c r="D840" s="109"/>
    </row>
    <row r="841" spans="4:4" x14ac:dyDescent="0.2">
      <c r="D841" s="109"/>
    </row>
    <row r="842" spans="4:4" x14ac:dyDescent="0.2">
      <c r="D842" s="109"/>
    </row>
    <row r="843" spans="4:4" x14ac:dyDescent="0.2">
      <c r="D843" s="109"/>
    </row>
    <row r="844" spans="4:4" x14ac:dyDescent="0.2">
      <c r="D844" s="109"/>
    </row>
    <row r="845" spans="4:4" x14ac:dyDescent="0.2">
      <c r="D845" s="109"/>
    </row>
    <row r="846" spans="4:4" x14ac:dyDescent="0.2">
      <c r="D846" s="109"/>
    </row>
    <row r="847" spans="4:4" x14ac:dyDescent="0.2">
      <c r="D847" s="109"/>
    </row>
    <row r="848" spans="4:4" x14ac:dyDescent="0.2">
      <c r="D848" s="109"/>
    </row>
    <row r="849" spans="4:4" x14ac:dyDescent="0.2">
      <c r="D849" s="109"/>
    </row>
    <row r="850" spans="4:4" x14ac:dyDescent="0.2">
      <c r="D850" s="109"/>
    </row>
    <row r="851" spans="4:4" x14ac:dyDescent="0.2">
      <c r="D851" s="109"/>
    </row>
    <row r="852" spans="4:4" x14ac:dyDescent="0.2">
      <c r="D852" s="109"/>
    </row>
    <row r="853" spans="4:4" x14ac:dyDescent="0.2">
      <c r="D853" s="109"/>
    </row>
    <row r="854" spans="4:4" x14ac:dyDescent="0.2">
      <c r="D854" s="109"/>
    </row>
    <row r="855" spans="4:4" x14ac:dyDescent="0.2">
      <c r="D855" s="109"/>
    </row>
    <row r="856" spans="4:4" x14ac:dyDescent="0.2">
      <c r="D856" s="109"/>
    </row>
    <row r="857" spans="4:4" x14ac:dyDescent="0.2">
      <c r="D857" s="109"/>
    </row>
    <row r="858" spans="4:4" x14ac:dyDescent="0.2">
      <c r="D858" s="109"/>
    </row>
    <row r="859" spans="4:4" x14ac:dyDescent="0.2">
      <c r="D859" s="109"/>
    </row>
    <row r="860" spans="4:4" x14ac:dyDescent="0.2">
      <c r="D860" s="109"/>
    </row>
    <row r="861" spans="4:4" x14ac:dyDescent="0.2">
      <c r="D861" s="109"/>
    </row>
    <row r="862" spans="4:4" x14ac:dyDescent="0.2">
      <c r="D862" s="109"/>
    </row>
    <row r="863" spans="4:4" x14ac:dyDescent="0.2">
      <c r="D863" s="109"/>
    </row>
    <row r="864" spans="4:4" x14ac:dyDescent="0.2">
      <c r="D864" s="109"/>
    </row>
    <row r="865" spans="4:4" x14ac:dyDescent="0.2">
      <c r="D865" s="109"/>
    </row>
    <row r="866" spans="4:4" x14ac:dyDescent="0.2">
      <c r="D866" s="109"/>
    </row>
    <row r="867" spans="4:4" x14ac:dyDescent="0.2">
      <c r="D867" s="109"/>
    </row>
    <row r="868" spans="4:4" x14ac:dyDescent="0.2">
      <c r="D868" s="109"/>
    </row>
    <row r="869" spans="4:4" x14ac:dyDescent="0.2">
      <c r="D869" s="109"/>
    </row>
    <row r="870" spans="4:4" x14ac:dyDescent="0.2">
      <c r="D870" s="109"/>
    </row>
    <row r="871" spans="4:4" x14ac:dyDescent="0.2">
      <c r="D871" s="109"/>
    </row>
    <row r="872" spans="4:4" x14ac:dyDescent="0.2">
      <c r="D872" s="109"/>
    </row>
    <row r="873" spans="4:4" x14ac:dyDescent="0.2">
      <c r="D873" s="109"/>
    </row>
    <row r="874" spans="4:4" x14ac:dyDescent="0.2">
      <c r="D874" s="109"/>
    </row>
    <row r="875" spans="4:4" x14ac:dyDescent="0.2">
      <c r="D875" s="109"/>
    </row>
    <row r="876" spans="4:4" x14ac:dyDescent="0.2">
      <c r="D876" s="109"/>
    </row>
    <row r="877" spans="4:4" x14ac:dyDescent="0.2">
      <c r="D877" s="109"/>
    </row>
    <row r="878" spans="4:4" x14ac:dyDescent="0.2">
      <c r="D878" s="109"/>
    </row>
    <row r="879" spans="4:4" x14ac:dyDescent="0.2">
      <c r="D879" s="109"/>
    </row>
    <row r="880" spans="4:4" x14ac:dyDescent="0.2">
      <c r="D880" s="109"/>
    </row>
    <row r="881" spans="4:4" x14ac:dyDescent="0.2">
      <c r="D881" s="109"/>
    </row>
    <row r="882" spans="4:4" x14ac:dyDescent="0.2">
      <c r="D882" s="109"/>
    </row>
    <row r="883" spans="4:4" x14ac:dyDescent="0.2">
      <c r="D883" s="109"/>
    </row>
    <row r="884" spans="4:4" x14ac:dyDescent="0.2">
      <c r="D884" s="109"/>
    </row>
    <row r="885" spans="4:4" x14ac:dyDescent="0.2">
      <c r="D885" s="109"/>
    </row>
    <row r="886" spans="4:4" x14ac:dyDescent="0.2">
      <c r="D886" s="109"/>
    </row>
    <row r="887" spans="4:4" x14ac:dyDescent="0.2">
      <c r="D887" s="109"/>
    </row>
    <row r="888" spans="4:4" x14ac:dyDescent="0.2">
      <c r="D888" s="109"/>
    </row>
    <row r="889" spans="4:4" x14ac:dyDescent="0.2">
      <c r="D889" s="109"/>
    </row>
    <row r="890" spans="4:4" x14ac:dyDescent="0.2">
      <c r="D890" s="109"/>
    </row>
    <row r="891" spans="4:4" x14ac:dyDescent="0.2">
      <c r="D891" s="109"/>
    </row>
    <row r="892" spans="4:4" x14ac:dyDescent="0.2">
      <c r="D892" s="109"/>
    </row>
    <row r="893" spans="4:4" x14ac:dyDescent="0.2">
      <c r="D893" s="109"/>
    </row>
    <row r="894" spans="4:4" x14ac:dyDescent="0.2">
      <c r="D894" s="109"/>
    </row>
    <row r="895" spans="4:4" x14ac:dyDescent="0.2">
      <c r="D895" s="109"/>
    </row>
    <row r="896" spans="4:4" x14ac:dyDescent="0.2">
      <c r="D896" s="109"/>
    </row>
    <row r="897" spans="4:4" x14ac:dyDescent="0.2">
      <c r="D897" s="109"/>
    </row>
    <row r="898" spans="4:4" x14ac:dyDescent="0.2">
      <c r="D898" s="109"/>
    </row>
    <row r="899" spans="4:4" x14ac:dyDescent="0.2">
      <c r="D899" s="109"/>
    </row>
    <row r="900" spans="4:4" x14ac:dyDescent="0.2">
      <c r="D900" s="109"/>
    </row>
    <row r="901" spans="4:4" x14ac:dyDescent="0.2">
      <c r="D901" s="109"/>
    </row>
    <row r="902" spans="4:4" x14ac:dyDescent="0.2">
      <c r="D902" s="109"/>
    </row>
    <row r="903" spans="4:4" x14ac:dyDescent="0.2">
      <c r="D903" s="109"/>
    </row>
    <row r="904" spans="4:4" x14ac:dyDescent="0.2">
      <c r="D904" s="109"/>
    </row>
    <row r="905" spans="4:4" x14ac:dyDescent="0.2">
      <c r="D905" s="109"/>
    </row>
    <row r="906" spans="4:4" x14ac:dyDescent="0.2">
      <c r="D906" s="109"/>
    </row>
    <row r="907" spans="4:4" x14ac:dyDescent="0.2">
      <c r="D907" s="109"/>
    </row>
    <row r="908" spans="4:4" x14ac:dyDescent="0.2">
      <c r="D908" s="109"/>
    </row>
    <row r="909" spans="4:4" x14ac:dyDescent="0.2">
      <c r="D909" s="109"/>
    </row>
    <row r="910" spans="4:4" x14ac:dyDescent="0.2">
      <c r="D910" s="109"/>
    </row>
    <row r="911" spans="4:4" x14ac:dyDescent="0.2">
      <c r="D911" s="109"/>
    </row>
    <row r="912" spans="4:4" x14ac:dyDescent="0.2">
      <c r="D912" s="109"/>
    </row>
    <row r="913" spans="4:4" x14ac:dyDescent="0.2">
      <c r="D913" s="109"/>
    </row>
    <row r="914" spans="4:4" x14ac:dyDescent="0.2">
      <c r="D914" s="109"/>
    </row>
    <row r="915" spans="4:4" x14ac:dyDescent="0.2">
      <c r="D915" s="109"/>
    </row>
    <row r="916" spans="4:4" x14ac:dyDescent="0.2">
      <c r="D916" s="109"/>
    </row>
    <row r="917" spans="4:4" x14ac:dyDescent="0.2">
      <c r="D917" s="109"/>
    </row>
    <row r="918" spans="4:4" x14ac:dyDescent="0.2">
      <c r="D918" s="109"/>
    </row>
    <row r="919" spans="4:4" x14ac:dyDescent="0.2">
      <c r="D919" s="109"/>
    </row>
    <row r="920" spans="4:4" x14ac:dyDescent="0.2">
      <c r="D920" s="109"/>
    </row>
    <row r="921" spans="4:4" x14ac:dyDescent="0.2">
      <c r="D921" s="109"/>
    </row>
    <row r="922" spans="4:4" x14ac:dyDescent="0.2">
      <c r="D922" s="109"/>
    </row>
    <row r="923" spans="4:4" x14ac:dyDescent="0.2">
      <c r="D923" s="109"/>
    </row>
    <row r="924" spans="4:4" x14ac:dyDescent="0.2">
      <c r="D924" s="109"/>
    </row>
    <row r="925" spans="4:4" x14ac:dyDescent="0.2">
      <c r="D925" s="109"/>
    </row>
    <row r="926" spans="4:4" x14ac:dyDescent="0.2">
      <c r="D926" s="109"/>
    </row>
    <row r="927" spans="4:4" x14ac:dyDescent="0.2">
      <c r="D927" s="109"/>
    </row>
    <row r="928" spans="4:4" x14ac:dyDescent="0.2">
      <c r="D928" s="109"/>
    </row>
    <row r="929" spans="4:4" x14ac:dyDescent="0.2">
      <c r="D929" s="109"/>
    </row>
    <row r="930" spans="4:4" x14ac:dyDescent="0.2">
      <c r="D930" s="109"/>
    </row>
    <row r="931" spans="4:4" x14ac:dyDescent="0.2">
      <c r="D931" s="109"/>
    </row>
    <row r="932" spans="4:4" x14ac:dyDescent="0.2">
      <c r="D932" s="109"/>
    </row>
    <row r="933" spans="4:4" x14ac:dyDescent="0.2">
      <c r="D933" s="109"/>
    </row>
    <row r="934" spans="4:4" x14ac:dyDescent="0.2">
      <c r="D934" s="109"/>
    </row>
    <row r="935" spans="4:4" x14ac:dyDescent="0.2">
      <c r="D935" s="109"/>
    </row>
    <row r="936" spans="4:4" x14ac:dyDescent="0.2">
      <c r="D936" s="109"/>
    </row>
    <row r="937" spans="4:4" x14ac:dyDescent="0.2">
      <c r="D937" s="109"/>
    </row>
    <row r="938" spans="4:4" x14ac:dyDescent="0.2">
      <c r="D938" s="109"/>
    </row>
    <row r="939" spans="4:4" x14ac:dyDescent="0.2">
      <c r="D939" s="109"/>
    </row>
    <row r="940" spans="4:4" x14ac:dyDescent="0.2">
      <c r="D940" s="109"/>
    </row>
    <row r="941" spans="4:4" x14ac:dyDescent="0.2">
      <c r="D941" s="109"/>
    </row>
    <row r="942" spans="4:4" x14ac:dyDescent="0.2">
      <c r="D942" s="109"/>
    </row>
    <row r="943" spans="4:4" x14ac:dyDescent="0.2">
      <c r="D943" s="109"/>
    </row>
    <row r="944" spans="4:4" x14ac:dyDescent="0.2">
      <c r="D944" s="109"/>
    </row>
    <row r="945" spans="4:4" x14ac:dyDescent="0.2">
      <c r="D945" s="109"/>
    </row>
    <row r="946" spans="4:4" x14ac:dyDescent="0.2">
      <c r="D946" s="109"/>
    </row>
    <row r="947" spans="4:4" x14ac:dyDescent="0.2">
      <c r="D947" s="109"/>
    </row>
    <row r="948" spans="4:4" x14ac:dyDescent="0.2">
      <c r="D948" s="109"/>
    </row>
    <row r="949" spans="4:4" x14ac:dyDescent="0.2">
      <c r="D949" s="109"/>
    </row>
    <row r="950" spans="4:4" x14ac:dyDescent="0.2">
      <c r="D950" s="109"/>
    </row>
    <row r="951" spans="4:4" x14ac:dyDescent="0.2">
      <c r="D951" s="109"/>
    </row>
    <row r="952" spans="4:4" x14ac:dyDescent="0.2">
      <c r="D952" s="109"/>
    </row>
    <row r="953" spans="4:4" x14ac:dyDescent="0.2">
      <c r="D953" s="109"/>
    </row>
    <row r="954" spans="4:4" x14ac:dyDescent="0.2">
      <c r="D954" s="109"/>
    </row>
    <row r="955" spans="4:4" x14ac:dyDescent="0.2">
      <c r="D955" s="109"/>
    </row>
    <row r="956" spans="4:4" x14ac:dyDescent="0.2">
      <c r="D956" s="109"/>
    </row>
    <row r="957" spans="4:4" x14ac:dyDescent="0.2">
      <c r="D957" s="109"/>
    </row>
    <row r="958" spans="4:4" x14ac:dyDescent="0.2">
      <c r="D958" s="109"/>
    </row>
    <row r="959" spans="4:4" x14ac:dyDescent="0.2">
      <c r="D959" s="109"/>
    </row>
    <row r="960" spans="4:4" x14ac:dyDescent="0.2">
      <c r="D960" s="109"/>
    </row>
    <row r="961" spans="4:4" x14ac:dyDescent="0.2">
      <c r="D961" s="109"/>
    </row>
    <row r="962" spans="4:4" x14ac:dyDescent="0.2">
      <c r="D962" s="109"/>
    </row>
    <row r="963" spans="4:4" x14ac:dyDescent="0.2">
      <c r="D963" s="109"/>
    </row>
    <row r="964" spans="4:4" x14ac:dyDescent="0.2">
      <c r="D964" s="109"/>
    </row>
    <row r="965" spans="4:4" x14ac:dyDescent="0.2">
      <c r="D965" s="109"/>
    </row>
    <row r="966" spans="4:4" x14ac:dyDescent="0.2">
      <c r="D966" s="109"/>
    </row>
    <row r="967" spans="4:4" x14ac:dyDescent="0.2">
      <c r="D967" s="109"/>
    </row>
    <row r="968" spans="4:4" x14ac:dyDescent="0.2">
      <c r="D968" s="109"/>
    </row>
    <row r="969" spans="4:4" x14ac:dyDescent="0.2">
      <c r="D969" s="109"/>
    </row>
    <row r="970" spans="4:4" x14ac:dyDescent="0.2">
      <c r="D970" s="109"/>
    </row>
    <row r="971" spans="4:4" x14ac:dyDescent="0.2">
      <c r="D971" s="109"/>
    </row>
    <row r="972" spans="4:4" x14ac:dyDescent="0.2">
      <c r="D972" s="109"/>
    </row>
    <row r="973" spans="4:4" x14ac:dyDescent="0.2">
      <c r="D973" s="109"/>
    </row>
    <row r="974" spans="4:4" x14ac:dyDescent="0.2">
      <c r="D974" s="109"/>
    </row>
    <row r="975" spans="4:4" x14ac:dyDescent="0.2">
      <c r="D975" s="109"/>
    </row>
    <row r="976" spans="4:4" x14ac:dyDescent="0.2">
      <c r="D976" s="109"/>
    </row>
    <row r="977" spans="4:4" x14ac:dyDescent="0.2">
      <c r="D977" s="109"/>
    </row>
    <row r="978" spans="4:4" x14ac:dyDescent="0.2">
      <c r="D978" s="109"/>
    </row>
    <row r="979" spans="4:4" x14ac:dyDescent="0.2">
      <c r="D979" s="109"/>
    </row>
    <row r="980" spans="4:4" x14ac:dyDescent="0.2">
      <c r="D980" s="109"/>
    </row>
    <row r="981" spans="4:4" x14ac:dyDescent="0.2">
      <c r="D981" s="109"/>
    </row>
    <row r="982" spans="4:4" x14ac:dyDescent="0.2">
      <c r="D982" s="109"/>
    </row>
    <row r="983" spans="4:4" x14ac:dyDescent="0.2">
      <c r="D983" s="109"/>
    </row>
    <row r="984" spans="4:4" x14ac:dyDescent="0.2">
      <c r="D984" s="109"/>
    </row>
    <row r="985" spans="4:4" x14ac:dyDescent="0.2">
      <c r="D985" s="109"/>
    </row>
    <row r="986" spans="4:4" x14ac:dyDescent="0.2">
      <c r="D986" s="109"/>
    </row>
    <row r="987" spans="4:4" x14ac:dyDescent="0.2">
      <c r="D987" s="109"/>
    </row>
    <row r="988" spans="4:4" x14ac:dyDescent="0.2">
      <c r="D988" s="109"/>
    </row>
    <row r="989" spans="4:4" x14ac:dyDescent="0.2">
      <c r="D989" s="109"/>
    </row>
    <row r="990" spans="4:4" x14ac:dyDescent="0.2">
      <c r="D990" s="109"/>
    </row>
    <row r="991" spans="4:4" x14ac:dyDescent="0.2">
      <c r="D991" s="109"/>
    </row>
    <row r="992" spans="4:4" x14ac:dyDescent="0.2">
      <c r="D992" s="109"/>
    </row>
    <row r="993" spans="4:4" x14ac:dyDescent="0.2">
      <c r="D993" s="109"/>
    </row>
    <row r="994" spans="4:4" x14ac:dyDescent="0.2">
      <c r="D994" s="109"/>
    </row>
    <row r="995" spans="4:4" x14ac:dyDescent="0.2">
      <c r="D995" s="109"/>
    </row>
    <row r="996" spans="4:4" x14ac:dyDescent="0.2">
      <c r="D996" s="109"/>
    </row>
    <row r="997" spans="4:4" x14ac:dyDescent="0.2">
      <c r="D997" s="109"/>
    </row>
    <row r="998" spans="4:4" x14ac:dyDescent="0.2">
      <c r="D998" s="109"/>
    </row>
    <row r="999" spans="4:4" x14ac:dyDescent="0.2">
      <c r="D999" s="109"/>
    </row>
    <row r="1000" spans="4:4" x14ac:dyDescent="0.2">
      <c r="D1000" s="109"/>
    </row>
    <row r="1001" spans="4:4" x14ac:dyDescent="0.2">
      <c r="D1001" s="109"/>
    </row>
    <row r="1002" spans="4:4" x14ac:dyDescent="0.2">
      <c r="D1002" s="109"/>
    </row>
    <row r="1003" spans="4:4" x14ac:dyDescent="0.2">
      <c r="D1003" s="109"/>
    </row>
    <row r="1004" spans="4:4" x14ac:dyDescent="0.2">
      <c r="D1004" s="109"/>
    </row>
    <row r="1005" spans="4:4" x14ac:dyDescent="0.2">
      <c r="D1005" s="109"/>
    </row>
    <row r="1006" spans="4:4" x14ac:dyDescent="0.2">
      <c r="D1006" s="109"/>
    </row>
    <row r="1007" spans="4:4" x14ac:dyDescent="0.2">
      <c r="D1007" s="109"/>
    </row>
    <row r="1008" spans="4:4" x14ac:dyDescent="0.2">
      <c r="D1008" s="109"/>
    </row>
    <row r="1009" spans="4:4" x14ac:dyDescent="0.2">
      <c r="D1009" s="109"/>
    </row>
    <row r="1010" spans="4:4" x14ac:dyDescent="0.2">
      <c r="D1010" s="109"/>
    </row>
    <row r="1011" spans="4:4" x14ac:dyDescent="0.2">
      <c r="D1011" s="109"/>
    </row>
    <row r="1012" spans="4:4" x14ac:dyDescent="0.2">
      <c r="D1012" s="109"/>
    </row>
    <row r="1013" spans="4:4" x14ac:dyDescent="0.2">
      <c r="D1013" s="109"/>
    </row>
    <row r="1014" spans="4:4" x14ac:dyDescent="0.2">
      <c r="D1014" s="109"/>
    </row>
    <row r="1015" spans="4:4" x14ac:dyDescent="0.2">
      <c r="D1015" s="109"/>
    </row>
    <row r="1016" spans="4:4" x14ac:dyDescent="0.2">
      <c r="D1016" s="109"/>
    </row>
    <row r="1017" spans="4:4" x14ac:dyDescent="0.2">
      <c r="D1017" s="109"/>
    </row>
    <row r="1018" spans="4:4" x14ac:dyDescent="0.2">
      <c r="D1018" s="109"/>
    </row>
    <row r="1019" spans="4:4" x14ac:dyDescent="0.2">
      <c r="D1019" s="109"/>
    </row>
    <row r="1020" spans="4:4" x14ac:dyDescent="0.2">
      <c r="D1020" s="109"/>
    </row>
    <row r="1021" spans="4:4" x14ac:dyDescent="0.2">
      <c r="D1021" s="109"/>
    </row>
    <row r="1022" spans="4:4" x14ac:dyDescent="0.2">
      <c r="D1022" s="109"/>
    </row>
    <row r="1023" spans="4:4" x14ac:dyDescent="0.2">
      <c r="D1023" s="109"/>
    </row>
    <row r="1024" spans="4:4" x14ac:dyDescent="0.2">
      <c r="D1024" s="109"/>
    </row>
    <row r="1025" spans="4:4" x14ac:dyDescent="0.2">
      <c r="D1025" s="109"/>
    </row>
    <row r="1026" spans="4:4" x14ac:dyDescent="0.2">
      <c r="D1026" s="109"/>
    </row>
    <row r="1027" spans="4:4" x14ac:dyDescent="0.2">
      <c r="D1027" s="109"/>
    </row>
    <row r="1028" spans="4:4" x14ac:dyDescent="0.2">
      <c r="D1028" s="109"/>
    </row>
    <row r="1029" spans="4:4" x14ac:dyDescent="0.2">
      <c r="D1029" s="109"/>
    </row>
    <row r="1030" spans="4:4" x14ac:dyDescent="0.2">
      <c r="D1030" s="109"/>
    </row>
    <row r="1031" spans="4:4" x14ac:dyDescent="0.2">
      <c r="D1031" s="109"/>
    </row>
    <row r="1032" spans="4:4" x14ac:dyDescent="0.2">
      <c r="D1032" s="109"/>
    </row>
    <row r="1033" spans="4:4" x14ac:dyDescent="0.2">
      <c r="D1033" s="109"/>
    </row>
    <row r="1034" spans="4:4" x14ac:dyDescent="0.2">
      <c r="D1034" s="109"/>
    </row>
    <row r="1035" spans="4:4" x14ac:dyDescent="0.2">
      <c r="D1035" s="109"/>
    </row>
    <row r="1036" spans="4:4" x14ac:dyDescent="0.2">
      <c r="D1036" s="109"/>
    </row>
    <row r="1037" spans="4:4" x14ac:dyDescent="0.2">
      <c r="D1037" s="109"/>
    </row>
    <row r="1038" spans="4:4" x14ac:dyDescent="0.2">
      <c r="D1038" s="109"/>
    </row>
    <row r="1039" spans="4:4" x14ac:dyDescent="0.2">
      <c r="D1039" s="109"/>
    </row>
    <row r="1040" spans="4:4" x14ac:dyDescent="0.2">
      <c r="D1040" s="109"/>
    </row>
    <row r="1041" spans="4:4" x14ac:dyDescent="0.2">
      <c r="D1041" s="109"/>
    </row>
    <row r="1042" spans="4:4" x14ac:dyDescent="0.2">
      <c r="D1042" s="109"/>
    </row>
    <row r="1043" spans="4:4" x14ac:dyDescent="0.2">
      <c r="D1043" s="109"/>
    </row>
    <row r="1044" spans="4:4" x14ac:dyDescent="0.2">
      <c r="D1044" s="109"/>
    </row>
    <row r="1045" spans="4:4" x14ac:dyDescent="0.2">
      <c r="D1045" s="109"/>
    </row>
    <row r="1046" spans="4:4" x14ac:dyDescent="0.2">
      <c r="D1046" s="109"/>
    </row>
    <row r="1047" spans="4:4" x14ac:dyDescent="0.2">
      <c r="D1047" s="109"/>
    </row>
    <row r="1048" spans="4:4" x14ac:dyDescent="0.2">
      <c r="D1048" s="109"/>
    </row>
    <row r="1049" spans="4:4" x14ac:dyDescent="0.2">
      <c r="D1049" s="109"/>
    </row>
    <row r="1050" spans="4:4" x14ac:dyDescent="0.2">
      <c r="D1050" s="109"/>
    </row>
    <row r="1051" spans="4:4" x14ac:dyDescent="0.2">
      <c r="D1051" s="109"/>
    </row>
    <row r="1052" spans="4:4" x14ac:dyDescent="0.2">
      <c r="D1052" s="109"/>
    </row>
    <row r="1053" spans="4:4" x14ac:dyDescent="0.2">
      <c r="D1053" s="109"/>
    </row>
    <row r="1054" spans="4:4" x14ac:dyDescent="0.2">
      <c r="D1054" s="109"/>
    </row>
    <row r="1055" spans="4:4" x14ac:dyDescent="0.2">
      <c r="D1055" s="109"/>
    </row>
    <row r="1056" spans="4:4" x14ac:dyDescent="0.2">
      <c r="D1056" s="109"/>
    </row>
    <row r="1057" spans="4:4" x14ac:dyDescent="0.2">
      <c r="D1057" s="109"/>
    </row>
    <row r="1058" spans="4:4" x14ac:dyDescent="0.2">
      <c r="D1058" s="109"/>
    </row>
    <row r="1059" spans="4:4" x14ac:dyDescent="0.2">
      <c r="D1059" s="109"/>
    </row>
    <row r="1060" spans="4:4" x14ac:dyDescent="0.2">
      <c r="D1060" s="109"/>
    </row>
    <row r="1061" spans="4:4" x14ac:dyDescent="0.2">
      <c r="D1061" s="109"/>
    </row>
    <row r="1062" spans="4:4" x14ac:dyDescent="0.2">
      <c r="D1062" s="109"/>
    </row>
    <row r="1063" spans="4:4" x14ac:dyDescent="0.2">
      <c r="D1063" s="109"/>
    </row>
    <row r="1064" spans="4:4" x14ac:dyDescent="0.2">
      <c r="D1064" s="109"/>
    </row>
    <row r="1065" spans="4:4" x14ac:dyDescent="0.2">
      <c r="D1065" s="109"/>
    </row>
    <row r="1066" spans="4:4" x14ac:dyDescent="0.2">
      <c r="D1066" s="109"/>
    </row>
    <row r="1067" spans="4:4" x14ac:dyDescent="0.2">
      <c r="D1067" s="109"/>
    </row>
    <row r="1068" spans="4:4" x14ac:dyDescent="0.2">
      <c r="D1068" s="109"/>
    </row>
    <row r="1069" spans="4:4" x14ac:dyDescent="0.2">
      <c r="D1069" s="109"/>
    </row>
    <row r="1070" spans="4:4" x14ac:dyDescent="0.2">
      <c r="D1070" s="109"/>
    </row>
    <row r="1071" spans="4:4" x14ac:dyDescent="0.2">
      <c r="D1071" s="109"/>
    </row>
    <row r="1072" spans="4:4" x14ac:dyDescent="0.2">
      <c r="D1072" s="109"/>
    </row>
    <row r="1073" spans="4:4" x14ac:dyDescent="0.2">
      <c r="D1073" s="109"/>
    </row>
    <row r="1074" spans="4:4" x14ac:dyDescent="0.2">
      <c r="D1074" s="109"/>
    </row>
    <row r="1075" spans="4:4" x14ac:dyDescent="0.2">
      <c r="D1075" s="109"/>
    </row>
    <row r="1076" spans="4:4" x14ac:dyDescent="0.2">
      <c r="D1076" s="109"/>
    </row>
    <row r="1077" spans="4:4" x14ac:dyDescent="0.2">
      <c r="D1077" s="109"/>
    </row>
    <row r="1078" spans="4:4" x14ac:dyDescent="0.2">
      <c r="D1078" s="109"/>
    </row>
    <row r="1079" spans="4:4" x14ac:dyDescent="0.2">
      <c r="D1079" s="109"/>
    </row>
    <row r="1080" spans="4:4" x14ac:dyDescent="0.2">
      <c r="D1080" s="109"/>
    </row>
    <row r="1081" spans="4:4" x14ac:dyDescent="0.2">
      <c r="D1081" s="109"/>
    </row>
    <row r="1082" spans="4:4" x14ac:dyDescent="0.2">
      <c r="D1082" s="109"/>
    </row>
    <row r="1083" spans="4:4" x14ac:dyDescent="0.2">
      <c r="D1083" s="109"/>
    </row>
    <row r="1084" spans="4:4" x14ac:dyDescent="0.2">
      <c r="D1084" s="109"/>
    </row>
    <row r="1085" spans="4:4" x14ac:dyDescent="0.2">
      <c r="D1085" s="109"/>
    </row>
    <row r="1086" spans="4:4" x14ac:dyDescent="0.2">
      <c r="D1086" s="109"/>
    </row>
    <row r="1087" spans="4:4" x14ac:dyDescent="0.2">
      <c r="D1087" s="109"/>
    </row>
    <row r="1088" spans="4:4" x14ac:dyDescent="0.2">
      <c r="D1088" s="109"/>
    </row>
    <row r="1089" spans="4:4" x14ac:dyDescent="0.2">
      <c r="D1089" s="109"/>
    </row>
    <row r="1090" spans="4:4" x14ac:dyDescent="0.2">
      <c r="D1090" s="109"/>
    </row>
    <row r="1091" spans="4:4" x14ac:dyDescent="0.2">
      <c r="D1091" s="109"/>
    </row>
    <row r="1092" spans="4:4" x14ac:dyDescent="0.2">
      <c r="D1092" s="109"/>
    </row>
    <row r="1093" spans="4:4" x14ac:dyDescent="0.2">
      <c r="D1093" s="109"/>
    </row>
    <row r="1094" spans="4:4" x14ac:dyDescent="0.2">
      <c r="D1094" s="109"/>
    </row>
    <row r="1095" spans="4:4" x14ac:dyDescent="0.2">
      <c r="D1095" s="109"/>
    </row>
    <row r="1096" spans="4:4" x14ac:dyDescent="0.2">
      <c r="D1096" s="109"/>
    </row>
    <row r="1097" spans="4:4" x14ac:dyDescent="0.2">
      <c r="D1097" s="109"/>
    </row>
    <row r="1098" spans="4:4" x14ac:dyDescent="0.2">
      <c r="D1098" s="109"/>
    </row>
    <row r="1099" spans="4:4" x14ac:dyDescent="0.2">
      <c r="D1099" s="109"/>
    </row>
    <row r="1100" spans="4:4" x14ac:dyDescent="0.2">
      <c r="D1100" s="109"/>
    </row>
    <row r="1101" spans="4:4" x14ac:dyDescent="0.2">
      <c r="D1101" s="109"/>
    </row>
    <row r="1102" spans="4:4" x14ac:dyDescent="0.2">
      <c r="D1102" s="109"/>
    </row>
    <row r="1103" spans="4:4" x14ac:dyDescent="0.2">
      <c r="D1103" s="109"/>
    </row>
    <row r="1104" spans="4:4" x14ac:dyDescent="0.2">
      <c r="D1104" s="109"/>
    </row>
    <row r="1105" spans="4:4" x14ac:dyDescent="0.2">
      <c r="D1105" s="109"/>
    </row>
    <row r="1106" spans="4:4" x14ac:dyDescent="0.2">
      <c r="D1106" s="109"/>
    </row>
    <row r="1107" spans="4:4" x14ac:dyDescent="0.2">
      <c r="D1107" s="109"/>
    </row>
    <row r="1108" spans="4:4" x14ac:dyDescent="0.2">
      <c r="D1108" s="109"/>
    </row>
    <row r="1109" spans="4:4" x14ac:dyDescent="0.2">
      <c r="D1109" s="109"/>
    </row>
    <row r="1110" spans="4:4" x14ac:dyDescent="0.2">
      <c r="D1110" s="109"/>
    </row>
    <row r="1111" spans="4:4" x14ac:dyDescent="0.2">
      <c r="D1111" s="109"/>
    </row>
    <row r="1112" spans="4:4" x14ac:dyDescent="0.2">
      <c r="D1112" s="109"/>
    </row>
    <row r="1113" spans="4:4" x14ac:dyDescent="0.2">
      <c r="D1113" s="109"/>
    </row>
    <row r="1114" spans="4:4" x14ac:dyDescent="0.2">
      <c r="D1114" s="109"/>
    </row>
    <row r="1115" spans="4:4" x14ac:dyDescent="0.2">
      <c r="D1115" s="109"/>
    </row>
    <row r="1116" spans="4:4" x14ac:dyDescent="0.2">
      <c r="D1116" s="109"/>
    </row>
    <row r="1117" spans="4:4" x14ac:dyDescent="0.2">
      <c r="D1117" s="109"/>
    </row>
    <row r="1118" spans="4:4" x14ac:dyDescent="0.2">
      <c r="D1118" s="109"/>
    </row>
    <row r="1119" spans="4:4" x14ac:dyDescent="0.2">
      <c r="D1119" s="109"/>
    </row>
    <row r="1120" spans="4:4" x14ac:dyDescent="0.2">
      <c r="D1120" s="109"/>
    </row>
    <row r="1121" spans="4:4" x14ac:dyDescent="0.2">
      <c r="D1121" s="109"/>
    </row>
    <row r="1122" spans="4:4" x14ac:dyDescent="0.2">
      <c r="D1122" s="109"/>
    </row>
    <row r="1123" spans="4:4" x14ac:dyDescent="0.2">
      <c r="D1123" s="109"/>
    </row>
    <row r="1124" spans="4:4" x14ac:dyDescent="0.2">
      <c r="D1124" s="109"/>
    </row>
    <row r="1125" spans="4:4" x14ac:dyDescent="0.2">
      <c r="D1125" s="109"/>
    </row>
    <row r="1126" spans="4:4" x14ac:dyDescent="0.2">
      <c r="D1126" s="109"/>
    </row>
    <row r="1127" spans="4:4" x14ac:dyDescent="0.2">
      <c r="D1127" s="109"/>
    </row>
    <row r="1128" spans="4:4" x14ac:dyDescent="0.2">
      <c r="D1128" s="109"/>
    </row>
    <row r="1129" spans="4:4" x14ac:dyDescent="0.2">
      <c r="D1129" s="109"/>
    </row>
    <row r="1130" spans="4:4" x14ac:dyDescent="0.2">
      <c r="D1130" s="109"/>
    </row>
    <row r="1131" spans="4:4" x14ac:dyDescent="0.2">
      <c r="D1131" s="109"/>
    </row>
    <row r="1132" spans="4:4" x14ac:dyDescent="0.2">
      <c r="D1132" s="109"/>
    </row>
    <row r="1133" spans="4:4" x14ac:dyDescent="0.2">
      <c r="D1133" s="109"/>
    </row>
    <row r="1134" spans="4:4" x14ac:dyDescent="0.2">
      <c r="D1134" s="109"/>
    </row>
    <row r="1135" spans="4:4" x14ac:dyDescent="0.2">
      <c r="D1135" s="109"/>
    </row>
    <row r="1136" spans="4:4" x14ac:dyDescent="0.2">
      <c r="D1136" s="109"/>
    </row>
    <row r="1137" spans="4:4" x14ac:dyDescent="0.2">
      <c r="D1137" s="109"/>
    </row>
    <row r="1138" spans="4:4" x14ac:dyDescent="0.2">
      <c r="D1138" s="109"/>
    </row>
    <row r="1139" spans="4:4" x14ac:dyDescent="0.2">
      <c r="D1139" s="109"/>
    </row>
    <row r="1140" spans="4:4" x14ac:dyDescent="0.2">
      <c r="D1140" s="109"/>
    </row>
    <row r="1141" spans="4:4" x14ac:dyDescent="0.2">
      <c r="D1141" s="109"/>
    </row>
    <row r="1142" spans="4:4" x14ac:dyDescent="0.2">
      <c r="D1142" s="109"/>
    </row>
    <row r="1143" spans="4:4" x14ac:dyDescent="0.2">
      <c r="D1143" s="109"/>
    </row>
    <row r="1144" spans="4:4" x14ac:dyDescent="0.2">
      <c r="D1144" s="109"/>
    </row>
    <row r="1145" spans="4:4" x14ac:dyDescent="0.2">
      <c r="D1145" s="109"/>
    </row>
    <row r="1146" spans="4:4" x14ac:dyDescent="0.2">
      <c r="D1146" s="109"/>
    </row>
    <row r="1147" spans="4:4" x14ac:dyDescent="0.2">
      <c r="D1147" s="109"/>
    </row>
    <row r="1148" spans="4:4" x14ac:dyDescent="0.2">
      <c r="D1148" s="109"/>
    </row>
    <row r="1149" spans="4:4" x14ac:dyDescent="0.2">
      <c r="D1149" s="109"/>
    </row>
    <row r="1150" spans="4:4" x14ac:dyDescent="0.2">
      <c r="D1150" s="109"/>
    </row>
    <row r="1151" spans="4:4" x14ac:dyDescent="0.2">
      <c r="D1151" s="109"/>
    </row>
    <row r="1152" spans="4:4" x14ac:dyDescent="0.2">
      <c r="D1152" s="109"/>
    </row>
    <row r="1153" spans="4:4" x14ac:dyDescent="0.2">
      <c r="D1153" s="109"/>
    </row>
    <row r="1154" spans="4:4" x14ac:dyDescent="0.2">
      <c r="D1154" s="109"/>
    </row>
    <row r="1155" spans="4:4" x14ac:dyDescent="0.2">
      <c r="D1155" s="109"/>
    </row>
    <row r="1156" spans="4:4" x14ac:dyDescent="0.2">
      <c r="D1156" s="109"/>
    </row>
    <row r="1157" spans="4:4" x14ac:dyDescent="0.2">
      <c r="D1157" s="109"/>
    </row>
    <row r="1158" spans="4:4" x14ac:dyDescent="0.2">
      <c r="D1158" s="109"/>
    </row>
    <row r="1159" spans="4:4" x14ac:dyDescent="0.2">
      <c r="D1159" s="109"/>
    </row>
    <row r="1160" spans="4:4" x14ac:dyDescent="0.2">
      <c r="D1160" s="109"/>
    </row>
    <row r="1161" spans="4:4" x14ac:dyDescent="0.2">
      <c r="D1161" s="109"/>
    </row>
    <row r="1162" spans="4:4" x14ac:dyDescent="0.2">
      <c r="D1162" s="109"/>
    </row>
    <row r="1163" spans="4:4" x14ac:dyDescent="0.2">
      <c r="D1163" s="109"/>
    </row>
    <row r="1164" spans="4:4" x14ac:dyDescent="0.2">
      <c r="D1164" s="109"/>
    </row>
    <row r="1165" spans="4:4" x14ac:dyDescent="0.2">
      <c r="D1165" s="109"/>
    </row>
    <row r="1166" spans="4:4" x14ac:dyDescent="0.2">
      <c r="D1166" s="109"/>
    </row>
    <row r="1167" spans="4:4" x14ac:dyDescent="0.2">
      <c r="D1167" s="109"/>
    </row>
    <row r="1168" spans="4:4" x14ac:dyDescent="0.2">
      <c r="D1168" s="109"/>
    </row>
    <row r="1169" spans="4:4" x14ac:dyDescent="0.2">
      <c r="D1169" s="109"/>
    </row>
    <row r="1170" spans="4:4" x14ac:dyDescent="0.2">
      <c r="D1170" s="109"/>
    </row>
    <row r="1171" spans="4:4" x14ac:dyDescent="0.2">
      <c r="D1171" s="109"/>
    </row>
    <row r="1172" spans="4:4" x14ac:dyDescent="0.2">
      <c r="D1172" s="109"/>
    </row>
    <row r="1173" spans="4:4" x14ac:dyDescent="0.2">
      <c r="D1173" s="109"/>
    </row>
    <row r="1174" spans="4:4" x14ac:dyDescent="0.2">
      <c r="D1174" s="109"/>
    </row>
    <row r="1175" spans="4:4" x14ac:dyDescent="0.2">
      <c r="D1175" s="109"/>
    </row>
    <row r="1176" spans="4:4" x14ac:dyDescent="0.2">
      <c r="D1176" s="109"/>
    </row>
    <row r="1177" spans="4:4" x14ac:dyDescent="0.2">
      <c r="D1177" s="109"/>
    </row>
    <row r="1178" spans="4:4" x14ac:dyDescent="0.2">
      <c r="D1178" s="109"/>
    </row>
    <row r="1179" spans="4:4" x14ac:dyDescent="0.2">
      <c r="D1179" s="109"/>
    </row>
    <row r="1180" spans="4:4" x14ac:dyDescent="0.2">
      <c r="D1180" s="109"/>
    </row>
    <row r="1181" spans="4:4" x14ac:dyDescent="0.2">
      <c r="D1181" s="109"/>
    </row>
    <row r="1182" spans="4:4" x14ac:dyDescent="0.2">
      <c r="D1182" s="109"/>
    </row>
    <row r="1183" spans="4:4" x14ac:dyDescent="0.2">
      <c r="D1183" s="109"/>
    </row>
    <row r="1184" spans="4:4" x14ac:dyDescent="0.2">
      <c r="D1184" s="109"/>
    </row>
    <row r="1185" spans="4:4" x14ac:dyDescent="0.2">
      <c r="D1185" s="109"/>
    </row>
    <row r="1186" spans="4:4" x14ac:dyDescent="0.2">
      <c r="D1186" s="109"/>
    </row>
    <row r="1187" spans="4:4" x14ac:dyDescent="0.2">
      <c r="D1187" s="109"/>
    </row>
    <row r="1188" spans="4:4" x14ac:dyDescent="0.2">
      <c r="D1188" s="109"/>
    </row>
    <row r="1189" spans="4:4" x14ac:dyDescent="0.2">
      <c r="D1189" s="109"/>
    </row>
    <row r="1190" spans="4:4" x14ac:dyDescent="0.2">
      <c r="D1190" s="109"/>
    </row>
    <row r="1191" spans="4:4" x14ac:dyDescent="0.2">
      <c r="D1191" s="109"/>
    </row>
    <row r="1192" spans="4:4" x14ac:dyDescent="0.2">
      <c r="D1192" s="109"/>
    </row>
    <row r="1193" spans="4:4" x14ac:dyDescent="0.2">
      <c r="D1193" s="109"/>
    </row>
    <row r="1194" spans="4:4" x14ac:dyDescent="0.2">
      <c r="D1194" s="109"/>
    </row>
    <row r="1195" spans="4:4" x14ac:dyDescent="0.2">
      <c r="D1195" s="109"/>
    </row>
    <row r="1196" spans="4:4" x14ac:dyDescent="0.2">
      <c r="D1196" s="109"/>
    </row>
    <row r="1197" spans="4:4" x14ac:dyDescent="0.2">
      <c r="D1197" s="109"/>
    </row>
    <row r="1198" spans="4:4" x14ac:dyDescent="0.2">
      <c r="D1198" s="109"/>
    </row>
    <row r="1199" spans="4:4" x14ac:dyDescent="0.2">
      <c r="D1199" s="109"/>
    </row>
    <row r="1200" spans="4:4" x14ac:dyDescent="0.2">
      <c r="D1200" s="109"/>
    </row>
    <row r="1201" spans="4:4" x14ac:dyDescent="0.2">
      <c r="D1201" s="109"/>
    </row>
    <row r="1202" spans="4:4" x14ac:dyDescent="0.2">
      <c r="D1202" s="109"/>
    </row>
    <row r="1203" spans="4:4" x14ac:dyDescent="0.2">
      <c r="D1203" s="109"/>
    </row>
    <row r="1204" spans="4:4" x14ac:dyDescent="0.2">
      <c r="D1204" s="109"/>
    </row>
    <row r="1205" spans="4:4" x14ac:dyDescent="0.2">
      <c r="D1205" s="109"/>
    </row>
    <row r="1206" spans="4:4" x14ac:dyDescent="0.2">
      <c r="D1206" s="109"/>
    </row>
    <row r="1207" spans="4:4" x14ac:dyDescent="0.2">
      <c r="D1207" s="109"/>
    </row>
    <row r="1208" spans="4:4" x14ac:dyDescent="0.2">
      <c r="D1208" s="109"/>
    </row>
    <row r="1209" spans="4:4" x14ac:dyDescent="0.2">
      <c r="D1209" s="109"/>
    </row>
    <row r="1210" spans="4:4" x14ac:dyDescent="0.2">
      <c r="D1210" s="109"/>
    </row>
    <row r="1211" spans="4:4" x14ac:dyDescent="0.2">
      <c r="D1211" s="109"/>
    </row>
    <row r="1212" spans="4:4" x14ac:dyDescent="0.2">
      <c r="D1212" s="109"/>
    </row>
    <row r="1213" spans="4:4" x14ac:dyDescent="0.2">
      <c r="D1213" s="109"/>
    </row>
    <row r="1214" spans="4:4" x14ac:dyDescent="0.2">
      <c r="D1214" s="109"/>
    </row>
    <row r="1215" spans="4:4" x14ac:dyDescent="0.2">
      <c r="D1215" s="109"/>
    </row>
    <row r="1216" spans="4:4" x14ac:dyDescent="0.2">
      <c r="D1216" s="109"/>
    </row>
    <row r="1217" spans="4:4" x14ac:dyDescent="0.2">
      <c r="D1217" s="109"/>
    </row>
    <row r="1218" spans="4:4" x14ac:dyDescent="0.2">
      <c r="D1218" s="109"/>
    </row>
    <row r="1219" spans="4:4" x14ac:dyDescent="0.2">
      <c r="D1219" s="109"/>
    </row>
    <row r="1220" spans="4:4" x14ac:dyDescent="0.2">
      <c r="D1220" s="109"/>
    </row>
    <row r="1221" spans="4:4" x14ac:dyDescent="0.2">
      <c r="D1221" s="109"/>
    </row>
    <row r="1222" spans="4:4" x14ac:dyDescent="0.2">
      <c r="D1222" s="109"/>
    </row>
    <row r="1223" spans="4:4" x14ac:dyDescent="0.2">
      <c r="D1223" s="109"/>
    </row>
    <row r="1224" spans="4:4" x14ac:dyDescent="0.2">
      <c r="D1224" s="109"/>
    </row>
    <row r="1225" spans="4:4" x14ac:dyDescent="0.2">
      <c r="D1225" s="109"/>
    </row>
    <row r="1226" spans="4:4" x14ac:dyDescent="0.2">
      <c r="D1226" s="109"/>
    </row>
    <row r="1227" spans="4:4" x14ac:dyDescent="0.2">
      <c r="D1227" s="109"/>
    </row>
    <row r="1228" spans="4:4" x14ac:dyDescent="0.2">
      <c r="D1228" s="109"/>
    </row>
    <row r="1229" spans="4:4" x14ac:dyDescent="0.2">
      <c r="D1229" s="109"/>
    </row>
    <row r="1230" spans="4:4" x14ac:dyDescent="0.2">
      <c r="D1230" s="109"/>
    </row>
    <row r="1231" spans="4:4" x14ac:dyDescent="0.2">
      <c r="D1231" s="109"/>
    </row>
    <row r="1232" spans="4:4" x14ac:dyDescent="0.2">
      <c r="D1232" s="109"/>
    </row>
    <row r="1233" spans="4:4" x14ac:dyDescent="0.2">
      <c r="D1233" s="109"/>
    </row>
    <row r="1234" spans="4:4" x14ac:dyDescent="0.2">
      <c r="D1234" s="109"/>
    </row>
    <row r="1235" spans="4:4" x14ac:dyDescent="0.2">
      <c r="D1235" s="109"/>
    </row>
    <row r="1236" spans="4:4" x14ac:dyDescent="0.2">
      <c r="D1236" s="109"/>
    </row>
    <row r="1237" spans="4:4" x14ac:dyDescent="0.2">
      <c r="D1237" s="109"/>
    </row>
    <row r="1238" spans="4:4" x14ac:dyDescent="0.2">
      <c r="D1238" s="109"/>
    </row>
    <row r="1239" spans="4:4" x14ac:dyDescent="0.2">
      <c r="D1239" s="109"/>
    </row>
    <row r="1240" spans="4:4" x14ac:dyDescent="0.2">
      <c r="D1240" s="109"/>
    </row>
    <row r="1241" spans="4:4" x14ac:dyDescent="0.2">
      <c r="D1241" s="109"/>
    </row>
    <row r="1242" spans="4:4" x14ac:dyDescent="0.2">
      <c r="D1242" s="109"/>
    </row>
    <row r="1243" spans="4:4" x14ac:dyDescent="0.2">
      <c r="D1243" s="109"/>
    </row>
    <row r="1244" spans="4:4" x14ac:dyDescent="0.2">
      <c r="D1244" s="109"/>
    </row>
    <row r="1245" spans="4:4" x14ac:dyDescent="0.2">
      <c r="D1245" s="109"/>
    </row>
    <row r="1246" spans="4:4" x14ac:dyDescent="0.2">
      <c r="D1246" s="109"/>
    </row>
    <row r="1247" spans="4:4" x14ac:dyDescent="0.2">
      <c r="D1247" s="109"/>
    </row>
    <row r="1248" spans="4:4" x14ac:dyDescent="0.2">
      <c r="D1248" s="109"/>
    </row>
    <row r="1249" spans="4:4" x14ac:dyDescent="0.2">
      <c r="D1249" s="109"/>
    </row>
    <row r="1250" spans="4:4" x14ac:dyDescent="0.2">
      <c r="D1250" s="109"/>
    </row>
    <row r="1251" spans="4:4" x14ac:dyDescent="0.2">
      <c r="D1251" s="109"/>
    </row>
    <row r="1252" spans="4:4" x14ac:dyDescent="0.2">
      <c r="D1252" s="109"/>
    </row>
    <row r="1253" spans="4:4" x14ac:dyDescent="0.2">
      <c r="D1253" s="109"/>
    </row>
    <row r="1254" spans="4:4" x14ac:dyDescent="0.2">
      <c r="D1254" s="109"/>
    </row>
    <row r="1255" spans="4:4" x14ac:dyDescent="0.2">
      <c r="D1255" s="109"/>
    </row>
    <row r="1256" spans="4:4" x14ac:dyDescent="0.2">
      <c r="D1256" s="109"/>
    </row>
    <row r="1257" spans="4:4" x14ac:dyDescent="0.2">
      <c r="D1257" s="109"/>
    </row>
    <row r="1258" spans="4:4" x14ac:dyDescent="0.2">
      <c r="D1258" s="109"/>
    </row>
    <row r="1259" spans="4:4" x14ac:dyDescent="0.2">
      <c r="D1259" s="109"/>
    </row>
    <row r="1260" spans="4:4" x14ac:dyDescent="0.2">
      <c r="D1260" s="109"/>
    </row>
    <row r="1261" spans="4:4" x14ac:dyDescent="0.2">
      <c r="D1261" s="109"/>
    </row>
    <row r="1262" spans="4:4" x14ac:dyDescent="0.2">
      <c r="D1262" s="109"/>
    </row>
    <row r="1263" spans="4:4" x14ac:dyDescent="0.2">
      <c r="D1263" s="109"/>
    </row>
    <row r="1264" spans="4:4" x14ac:dyDescent="0.2">
      <c r="D1264" s="109"/>
    </row>
    <row r="1265" spans="4:4" x14ac:dyDescent="0.2">
      <c r="D1265" s="109"/>
    </row>
    <row r="1266" spans="4:4" x14ac:dyDescent="0.2">
      <c r="D1266" s="109"/>
    </row>
    <row r="1267" spans="4:4" x14ac:dyDescent="0.2">
      <c r="D1267" s="109"/>
    </row>
    <row r="1268" spans="4:4" x14ac:dyDescent="0.2">
      <c r="D1268" s="109"/>
    </row>
    <row r="1269" spans="4:4" x14ac:dyDescent="0.2">
      <c r="D1269" s="109"/>
    </row>
    <row r="1270" spans="4:4" x14ac:dyDescent="0.2">
      <c r="D1270" s="109"/>
    </row>
    <row r="1271" spans="4:4" x14ac:dyDescent="0.2">
      <c r="D1271" s="109"/>
    </row>
    <row r="1272" spans="4:4" x14ac:dyDescent="0.2">
      <c r="D1272" s="109"/>
    </row>
    <row r="1273" spans="4:4" x14ac:dyDescent="0.2">
      <c r="D1273" s="109"/>
    </row>
    <row r="1274" spans="4:4" x14ac:dyDescent="0.2">
      <c r="D1274" s="109"/>
    </row>
    <row r="1275" spans="4:4" x14ac:dyDescent="0.2">
      <c r="D1275" s="109"/>
    </row>
    <row r="1276" spans="4:4" x14ac:dyDescent="0.2">
      <c r="D1276" s="109"/>
    </row>
    <row r="1277" spans="4:4" x14ac:dyDescent="0.2">
      <c r="D1277" s="109"/>
    </row>
    <row r="1278" spans="4:4" x14ac:dyDescent="0.2">
      <c r="D1278" s="109"/>
    </row>
    <row r="1279" spans="4:4" x14ac:dyDescent="0.2">
      <c r="D1279" s="109"/>
    </row>
    <row r="1280" spans="4:4" x14ac:dyDescent="0.2">
      <c r="D1280" s="109"/>
    </row>
    <row r="1281" spans="4:4" x14ac:dyDescent="0.2">
      <c r="D1281" s="109"/>
    </row>
    <row r="1282" spans="4:4" x14ac:dyDescent="0.2">
      <c r="D1282" s="109"/>
    </row>
    <row r="1283" spans="4:4" x14ac:dyDescent="0.2">
      <c r="D1283" s="109"/>
    </row>
    <row r="1284" spans="4:4" x14ac:dyDescent="0.2">
      <c r="D1284" s="109"/>
    </row>
    <row r="1285" spans="4:4" x14ac:dyDescent="0.2">
      <c r="D1285" s="109"/>
    </row>
    <row r="1286" spans="4:4" x14ac:dyDescent="0.2">
      <c r="D1286" s="109"/>
    </row>
    <row r="1287" spans="4:4" x14ac:dyDescent="0.2">
      <c r="D1287" s="109"/>
    </row>
    <row r="1288" spans="4:4" x14ac:dyDescent="0.2">
      <c r="D1288" s="109"/>
    </row>
    <row r="1289" spans="4:4" x14ac:dyDescent="0.2">
      <c r="D1289" s="109"/>
    </row>
    <row r="1290" spans="4:4" x14ac:dyDescent="0.2">
      <c r="D1290" s="109"/>
    </row>
    <row r="1291" spans="4:4" x14ac:dyDescent="0.2">
      <c r="D1291" s="109"/>
    </row>
    <row r="1292" spans="4:4" x14ac:dyDescent="0.2">
      <c r="D1292" s="109"/>
    </row>
    <row r="1293" spans="4:4" x14ac:dyDescent="0.2">
      <c r="D1293" s="109"/>
    </row>
    <row r="1294" spans="4:4" x14ac:dyDescent="0.2">
      <c r="D1294" s="109"/>
    </row>
    <row r="1295" spans="4:4" x14ac:dyDescent="0.2">
      <c r="D1295" s="109"/>
    </row>
    <row r="1296" spans="4:4" x14ac:dyDescent="0.2">
      <c r="D1296" s="109"/>
    </row>
    <row r="1297" spans="4:4" x14ac:dyDescent="0.2">
      <c r="D1297" s="109"/>
    </row>
    <row r="1298" spans="4:4" x14ac:dyDescent="0.2">
      <c r="D1298" s="109"/>
    </row>
    <row r="1299" spans="4:4" x14ac:dyDescent="0.2">
      <c r="D1299" s="109"/>
    </row>
    <row r="1300" spans="4:4" x14ac:dyDescent="0.2">
      <c r="D1300" s="109"/>
    </row>
    <row r="1301" spans="4:4" x14ac:dyDescent="0.2">
      <c r="D1301" s="109"/>
    </row>
    <row r="1302" spans="4:4" x14ac:dyDescent="0.2">
      <c r="D1302" s="109"/>
    </row>
    <row r="1303" spans="4:4" x14ac:dyDescent="0.2">
      <c r="D1303" s="109"/>
    </row>
    <row r="1304" spans="4:4" x14ac:dyDescent="0.2">
      <c r="D1304" s="109"/>
    </row>
    <row r="1305" spans="4:4" x14ac:dyDescent="0.2">
      <c r="D1305" s="109"/>
    </row>
    <row r="1306" spans="4:4" x14ac:dyDescent="0.2">
      <c r="D1306" s="109"/>
    </row>
    <row r="1307" spans="4:4" x14ac:dyDescent="0.2">
      <c r="D1307" s="109"/>
    </row>
    <row r="1308" spans="4:4" x14ac:dyDescent="0.2">
      <c r="D1308" s="109"/>
    </row>
    <row r="1309" spans="4:4" x14ac:dyDescent="0.2">
      <c r="D1309" s="109"/>
    </row>
    <row r="1310" spans="4:4" x14ac:dyDescent="0.2">
      <c r="D1310" s="109"/>
    </row>
    <row r="1311" spans="4:4" x14ac:dyDescent="0.2">
      <c r="D1311" s="109"/>
    </row>
    <row r="1312" spans="4:4" x14ac:dyDescent="0.2">
      <c r="D1312" s="109"/>
    </row>
    <row r="1313" spans="4:4" x14ac:dyDescent="0.2">
      <c r="D1313" s="109"/>
    </row>
    <row r="1314" spans="4:4" x14ac:dyDescent="0.2">
      <c r="D1314" s="109"/>
    </row>
    <row r="1315" spans="4:4" x14ac:dyDescent="0.2">
      <c r="D1315" s="109"/>
    </row>
    <row r="1316" spans="4:4" x14ac:dyDescent="0.2">
      <c r="D1316" s="109"/>
    </row>
    <row r="1317" spans="4:4" x14ac:dyDescent="0.2">
      <c r="D1317" s="109"/>
    </row>
    <row r="1318" spans="4:4" x14ac:dyDescent="0.2">
      <c r="D1318" s="109"/>
    </row>
    <row r="1319" spans="4:4" x14ac:dyDescent="0.2">
      <c r="D1319" s="109"/>
    </row>
    <row r="1320" spans="4:4" x14ac:dyDescent="0.2">
      <c r="D1320" s="109"/>
    </row>
    <row r="1321" spans="4:4" x14ac:dyDescent="0.2">
      <c r="D1321" s="109"/>
    </row>
    <row r="1322" spans="4:4" x14ac:dyDescent="0.2">
      <c r="D1322" s="109"/>
    </row>
    <row r="1323" spans="4:4" x14ac:dyDescent="0.2">
      <c r="D1323" s="109"/>
    </row>
    <row r="1324" spans="4:4" x14ac:dyDescent="0.2">
      <c r="D1324" s="109"/>
    </row>
    <row r="1325" spans="4:4" x14ac:dyDescent="0.2">
      <c r="D1325" s="109"/>
    </row>
    <row r="1326" spans="4:4" x14ac:dyDescent="0.2">
      <c r="D1326" s="109"/>
    </row>
    <row r="1327" spans="4:4" x14ac:dyDescent="0.2">
      <c r="D1327" s="109"/>
    </row>
    <row r="1328" spans="4:4" x14ac:dyDescent="0.2">
      <c r="D1328" s="109"/>
    </row>
    <row r="1329" spans="4:4" x14ac:dyDescent="0.2">
      <c r="D1329" s="109"/>
    </row>
    <row r="1330" spans="4:4" x14ac:dyDescent="0.2">
      <c r="D1330" s="109"/>
    </row>
    <row r="1331" spans="4:4" x14ac:dyDescent="0.2">
      <c r="D1331" s="109"/>
    </row>
    <row r="1332" spans="4:4" x14ac:dyDescent="0.2">
      <c r="D1332" s="109"/>
    </row>
    <row r="1333" spans="4:4" x14ac:dyDescent="0.2">
      <c r="D1333" s="109"/>
    </row>
    <row r="1334" spans="4:4" x14ac:dyDescent="0.2">
      <c r="D1334" s="109"/>
    </row>
    <row r="1335" spans="4:4" x14ac:dyDescent="0.2">
      <c r="D1335" s="109"/>
    </row>
    <row r="1336" spans="4:4" x14ac:dyDescent="0.2">
      <c r="D1336" s="109"/>
    </row>
    <row r="1337" spans="4:4" x14ac:dyDescent="0.2">
      <c r="D1337" s="109"/>
    </row>
    <row r="1338" spans="4:4" x14ac:dyDescent="0.2">
      <c r="D1338" s="109"/>
    </row>
    <row r="1339" spans="4:4" x14ac:dyDescent="0.2">
      <c r="D1339" s="109"/>
    </row>
    <row r="1340" spans="4:4" x14ac:dyDescent="0.2">
      <c r="D1340" s="109"/>
    </row>
    <row r="1341" spans="4:4" x14ac:dyDescent="0.2">
      <c r="D1341" s="109"/>
    </row>
    <row r="1342" spans="4:4" x14ac:dyDescent="0.2">
      <c r="D1342" s="109"/>
    </row>
    <row r="1343" spans="4:4" x14ac:dyDescent="0.2">
      <c r="D1343" s="109"/>
    </row>
    <row r="1344" spans="4:4" x14ac:dyDescent="0.2">
      <c r="D1344" s="109"/>
    </row>
    <row r="1345" spans="4:4" x14ac:dyDescent="0.2">
      <c r="D1345" s="109"/>
    </row>
    <row r="1346" spans="4:4" x14ac:dyDescent="0.2">
      <c r="D1346" s="109"/>
    </row>
    <row r="1347" spans="4:4" x14ac:dyDescent="0.2">
      <c r="D1347" s="109"/>
    </row>
    <row r="1348" spans="4:4" x14ac:dyDescent="0.2">
      <c r="D1348" s="109"/>
    </row>
    <row r="1349" spans="4:4" x14ac:dyDescent="0.2">
      <c r="D1349" s="109"/>
    </row>
    <row r="1350" spans="4:4" x14ac:dyDescent="0.2">
      <c r="D1350" s="109"/>
    </row>
    <row r="1351" spans="4:4" x14ac:dyDescent="0.2">
      <c r="D1351" s="109"/>
    </row>
    <row r="1352" spans="4:4" x14ac:dyDescent="0.2">
      <c r="D1352" s="109"/>
    </row>
    <row r="1353" spans="4:4" x14ac:dyDescent="0.2">
      <c r="D1353" s="109"/>
    </row>
    <row r="1354" spans="4:4" x14ac:dyDescent="0.2">
      <c r="D1354" s="109"/>
    </row>
    <row r="1355" spans="4:4" x14ac:dyDescent="0.2">
      <c r="D1355" s="109"/>
    </row>
    <row r="1356" spans="4:4" x14ac:dyDescent="0.2">
      <c r="D1356" s="109"/>
    </row>
    <row r="1357" spans="4:4" x14ac:dyDescent="0.2">
      <c r="D1357" s="109"/>
    </row>
    <row r="1358" spans="4:4" x14ac:dyDescent="0.2">
      <c r="D1358" s="109"/>
    </row>
    <row r="1359" spans="4:4" x14ac:dyDescent="0.2">
      <c r="D1359" s="109"/>
    </row>
    <row r="1360" spans="4:4" x14ac:dyDescent="0.2">
      <c r="D1360" s="109"/>
    </row>
    <row r="1361" spans="4:4" x14ac:dyDescent="0.2">
      <c r="D1361" s="109"/>
    </row>
    <row r="1362" spans="4:4" x14ac:dyDescent="0.2">
      <c r="D1362" s="109"/>
    </row>
    <row r="1363" spans="4:4" x14ac:dyDescent="0.2">
      <c r="D1363" s="109"/>
    </row>
    <row r="1364" spans="4:4" x14ac:dyDescent="0.2">
      <c r="D1364" s="109"/>
    </row>
    <row r="1365" spans="4:4" x14ac:dyDescent="0.2">
      <c r="D1365" s="109"/>
    </row>
    <row r="1366" spans="4:4" x14ac:dyDescent="0.2">
      <c r="D1366" s="109"/>
    </row>
    <row r="1367" spans="4:4" x14ac:dyDescent="0.2">
      <c r="D1367" s="109"/>
    </row>
    <row r="1368" spans="4:4" x14ac:dyDescent="0.2">
      <c r="D1368" s="109"/>
    </row>
    <row r="1369" spans="4:4" x14ac:dyDescent="0.2">
      <c r="D1369" s="109"/>
    </row>
    <row r="1370" spans="4:4" x14ac:dyDescent="0.2">
      <c r="D1370" s="109"/>
    </row>
    <row r="1371" spans="4:4" x14ac:dyDescent="0.2">
      <c r="D1371" s="109"/>
    </row>
    <row r="1372" spans="4:4" x14ac:dyDescent="0.2">
      <c r="D1372" s="109"/>
    </row>
    <row r="1373" spans="4:4" x14ac:dyDescent="0.2">
      <c r="D1373" s="109"/>
    </row>
    <row r="1374" spans="4:4" x14ac:dyDescent="0.2">
      <c r="D1374" s="109"/>
    </row>
    <row r="1375" spans="4:4" x14ac:dyDescent="0.2">
      <c r="D1375" s="109"/>
    </row>
    <row r="1376" spans="4:4" x14ac:dyDescent="0.2">
      <c r="D1376" s="109"/>
    </row>
    <row r="1377" spans="4:4" x14ac:dyDescent="0.2">
      <c r="D1377" s="109"/>
    </row>
    <row r="1378" spans="4:4" x14ac:dyDescent="0.2">
      <c r="D1378" s="109"/>
    </row>
    <row r="1379" spans="4:4" x14ac:dyDescent="0.2">
      <c r="D1379" s="109"/>
    </row>
    <row r="1380" spans="4:4" x14ac:dyDescent="0.2">
      <c r="D1380" s="109"/>
    </row>
    <row r="1381" spans="4:4" x14ac:dyDescent="0.2">
      <c r="D1381" s="109"/>
    </row>
    <row r="1382" spans="4:4" x14ac:dyDescent="0.2">
      <c r="D1382" s="109"/>
    </row>
    <row r="1383" spans="4:4" x14ac:dyDescent="0.2">
      <c r="D1383" s="109"/>
    </row>
    <row r="1384" spans="4:4" x14ac:dyDescent="0.2">
      <c r="D1384" s="109"/>
    </row>
    <row r="1385" spans="4:4" x14ac:dyDescent="0.2">
      <c r="D1385" s="109"/>
    </row>
    <row r="1386" spans="4:4" x14ac:dyDescent="0.2">
      <c r="D1386" s="109"/>
    </row>
    <row r="1387" spans="4:4" x14ac:dyDescent="0.2">
      <c r="D1387" s="109"/>
    </row>
    <row r="1388" spans="4:4" x14ac:dyDescent="0.2">
      <c r="D1388" s="109"/>
    </row>
    <row r="1389" spans="4:4" x14ac:dyDescent="0.2">
      <c r="D1389" s="109"/>
    </row>
    <row r="1390" spans="4:4" x14ac:dyDescent="0.2">
      <c r="D1390" s="109"/>
    </row>
    <row r="1391" spans="4:4" x14ac:dyDescent="0.2">
      <c r="D1391" s="109"/>
    </row>
    <row r="1392" spans="4:4" x14ac:dyDescent="0.2">
      <c r="D1392" s="109"/>
    </row>
    <row r="1393" spans="4:4" x14ac:dyDescent="0.2">
      <c r="D1393" s="109"/>
    </row>
    <row r="1394" spans="4:4" x14ac:dyDescent="0.2">
      <c r="D1394" s="109"/>
    </row>
    <row r="1395" spans="4:4" x14ac:dyDescent="0.2">
      <c r="D1395" s="109"/>
    </row>
    <row r="1396" spans="4:4" x14ac:dyDescent="0.2">
      <c r="D1396" s="109"/>
    </row>
    <row r="1397" spans="4:4" x14ac:dyDescent="0.2">
      <c r="D1397" s="109"/>
    </row>
    <row r="1398" spans="4:4" x14ac:dyDescent="0.2">
      <c r="D1398" s="109"/>
    </row>
    <row r="1399" spans="4:4" x14ac:dyDescent="0.2">
      <c r="D1399" s="109"/>
    </row>
    <row r="1400" spans="4:4" x14ac:dyDescent="0.2">
      <c r="D1400" s="109"/>
    </row>
    <row r="1401" spans="4:4" x14ac:dyDescent="0.2">
      <c r="D1401" s="109"/>
    </row>
    <row r="1402" spans="4:4" x14ac:dyDescent="0.2">
      <c r="D1402" s="109"/>
    </row>
    <row r="1403" spans="4:4" x14ac:dyDescent="0.2">
      <c r="D1403" s="109"/>
    </row>
    <row r="1404" spans="4:4" x14ac:dyDescent="0.2">
      <c r="D1404" s="109"/>
    </row>
    <row r="1405" spans="4:4" x14ac:dyDescent="0.2">
      <c r="D1405" s="109"/>
    </row>
    <row r="1406" spans="4:4" x14ac:dyDescent="0.2">
      <c r="D1406" s="109"/>
    </row>
    <row r="1407" spans="4:4" x14ac:dyDescent="0.2">
      <c r="D1407" s="109"/>
    </row>
    <row r="1408" spans="4:4" x14ac:dyDescent="0.2">
      <c r="D1408" s="109"/>
    </row>
    <row r="1409" spans="4:4" x14ac:dyDescent="0.2">
      <c r="D1409" s="109"/>
    </row>
    <row r="1410" spans="4:4" x14ac:dyDescent="0.2">
      <c r="D1410" s="109"/>
    </row>
    <row r="1411" spans="4:4" x14ac:dyDescent="0.2">
      <c r="D1411" s="109"/>
    </row>
    <row r="1412" spans="4:4" x14ac:dyDescent="0.2">
      <c r="D1412" s="109"/>
    </row>
    <row r="1413" spans="4:4" x14ac:dyDescent="0.2">
      <c r="D1413" s="109"/>
    </row>
    <row r="1414" spans="4:4" x14ac:dyDescent="0.2">
      <c r="D1414" s="109"/>
    </row>
    <row r="1415" spans="4:4" x14ac:dyDescent="0.2">
      <c r="D1415" s="109"/>
    </row>
    <row r="1416" spans="4:4" x14ac:dyDescent="0.2">
      <c r="D1416" s="109"/>
    </row>
    <row r="1417" spans="4:4" x14ac:dyDescent="0.2">
      <c r="D1417" s="109"/>
    </row>
    <row r="1418" spans="4:4" x14ac:dyDescent="0.2">
      <c r="D1418" s="109"/>
    </row>
    <row r="1419" spans="4:4" x14ac:dyDescent="0.2">
      <c r="D1419" s="109"/>
    </row>
    <row r="1420" spans="4:4" x14ac:dyDescent="0.2">
      <c r="D1420" s="109"/>
    </row>
    <row r="1421" spans="4:4" x14ac:dyDescent="0.2">
      <c r="D1421" s="109"/>
    </row>
    <row r="1422" spans="4:4" x14ac:dyDescent="0.2">
      <c r="D1422" s="109"/>
    </row>
    <row r="1423" spans="4:4" x14ac:dyDescent="0.2">
      <c r="D1423" s="109"/>
    </row>
    <row r="1424" spans="4:4" x14ac:dyDescent="0.2">
      <c r="D1424" s="109"/>
    </row>
    <row r="1425" spans="4:4" x14ac:dyDescent="0.2">
      <c r="D1425" s="109"/>
    </row>
    <row r="1426" spans="4:4" x14ac:dyDescent="0.2">
      <c r="D1426" s="109"/>
    </row>
    <row r="1427" spans="4:4" x14ac:dyDescent="0.2">
      <c r="D1427" s="109"/>
    </row>
    <row r="1428" spans="4:4" x14ac:dyDescent="0.2">
      <c r="D1428" s="109"/>
    </row>
    <row r="1429" spans="4:4" x14ac:dyDescent="0.2">
      <c r="D1429" s="109"/>
    </row>
    <row r="1430" spans="4:4" x14ac:dyDescent="0.2">
      <c r="D1430" s="109"/>
    </row>
    <row r="1431" spans="4:4" x14ac:dyDescent="0.2">
      <c r="D1431" s="109"/>
    </row>
    <row r="1432" spans="4:4" x14ac:dyDescent="0.2">
      <c r="D1432" s="109"/>
    </row>
    <row r="1433" spans="4:4" x14ac:dyDescent="0.2">
      <c r="D1433" s="109"/>
    </row>
    <row r="1434" spans="4:4" x14ac:dyDescent="0.2">
      <c r="D1434" s="109"/>
    </row>
    <row r="1435" spans="4:4" x14ac:dyDescent="0.2">
      <c r="D1435" s="109"/>
    </row>
    <row r="1436" spans="4:4" x14ac:dyDescent="0.2">
      <c r="D1436" s="109"/>
    </row>
    <row r="1437" spans="4:4" x14ac:dyDescent="0.2">
      <c r="D1437" s="109"/>
    </row>
    <row r="1438" spans="4:4" x14ac:dyDescent="0.2">
      <c r="D1438" s="109"/>
    </row>
    <row r="1439" spans="4:4" x14ac:dyDescent="0.2">
      <c r="D1439" s="109"/>
    </row>
    <row r="1440" spans="4:4" x14ac:dyDescent="0.2">
      <c r="D1440" s="109"/>
    </row>
    <row r="1441" spans="4:4" x14ac:dyDescent="0.2">
      <c r="D1441" s="109"/>
    </row>
    <row r="1442" spans="4:4" x14ac:dyDescent="0.2">
      <c r="D1442" s="109"/>
    </row>
    <row r="1443" spans="4:4" x14ac:dyDescent="0.2">
      <c r="D1443" s="109"/>
    </row>
    <row r="1444" spans="4:4" x14ac:dyDescent="0.2">
      <c r="D1444" s="109"/>
    </row>
    <row r="1445" spans="4:4" x14ac:dyDescent="0.2">
      <c r="D1445" s="109"/>
    </row>
    <row r="1446" spans="4:4" x14ac:dyDescent="0.2">
      <c r="D1446" s="109"/>
    </row>
    <row r="1447" spans="4:4" x14ac:dyDescent="0.2">
      <c r="D1447" s="109"/>
    </row>
    <row r="1448" spans="4:4" x14ac:dyDescent="0.2">
      <c r="D1448" s="109"/>
    </row>
    <row r="1449" spans="4:4" x14ac:dyDescent="0.2">
      <c r="D1449" s="109"/>
    </row>
    <row r="1450" spans="4:4" x14ac:dyDescent="0.2">
      <c r="D1450" s="109"/>
    </row>
    <row r="1451" spans="4:4" x14ac:dyDescent="0.2">
      <c r="D1451" s="109"/>
    </row>
    <row r="1452" spans="4:4" x14ac:dyDescent="0.2">
      <c r="D1452" s="109"/>
    </row>
    <row r="1453" spans="4:4" x14ac:dyDescent="0.2">
      <c r="D1453" s="109"/>
    </row>
    <row r="1454" spans="4:4" x14ac:dyDescent="0.2">
      <c r="D1454" s="109"/>
    </row>
    <row r="1455" spans="4:4" x14ac:dyDescent="0.2">
      <c r="D1455" s="109"/>
    </row>
    <row r="1456" spans="4:4" x14ac:dyDescent="0.2">
      <c r="D1456" s="109"/>
    </row>
    <row r="1457" spans="4:4" x14ac:dyDescent="0.2">
      <c r="D1457" s="109"/>
    </row>
    <row r="1458" spans="4:4" x14ac:dyDescent="0.2">
      <c r="D1458" s="109"/>
    </row>
    <row r="1459" spans="4:4" x14ac:dyDescent="0.2">
      <c r="D1459" s="109"/>
    </row>
    <row r="1460" spans="4:4" x14ac:dyDescent="0.2">
      <c r="D1460" s="109"/>
    </row>
    <row r="1461" spans="4:4" x14ac:dyDescent="0.2">
      <c r="D1461" s="109"/>
    </row>
    <row r="1462" spans="4:4" x14ac:dyDescent="0.2">
      <c r="D1462" s="109"/>
    </row>
    <row r="1463" spans="4:4" x14ac:dyDescent="0.2">
      <c r="D1463" s="109"/>
    </row>
    <row r="1464" spans="4:4" x14ac:dyDescent="0.2">
      <c r="D1464" s="109"/>
    </row>
    <row r="1465" spans="4:4" x14ac:dyDescent="0.2">
      <c r="D1465" s="109"/>
    </row>
    <row r="1466" spans="4:4" x14ac:dyDescent="0.2">
      <c r="D1466" s="109"/>
    </row>
    <row r="1467" spans="4:4" x14ac:dyDescent="0.2">
      <c r="D1467" s="109"/>
    </row>
    <row r="1468" spans="4:4" x14ac:dyDescent="0.2">
      <c r="D1468" s="109"/>
    </row>
    <row r="1469" spans="4:4" x14ac:dyDescent="0.2">
      <c r="D1469" s="109"/>
    </row>
    <row r="1470" spans="4:4" x14ac:dyDescent="0.2">
      <c r="D1470" s="109"/>
    </row>
    <row r="1471" spans="4:4" x14ac:dyDescent="0.2">
      <c r="D1471" s="109"/>
    </row>
    <row r="1472" spans="4:4" x14ac:dyDescent="0.2">
      <c r="D1472" s="109"/>
    </row>
    <row r="1473" spans="4:4" x14ac:dyDescent="0.2">
      <c r="D1473" s="109"/>
    </row>
    <row r="1474" spans="4:4" x14ac:dyDescent="0.2">
      <c r="D1474" s="109"/>
    </row>
    <row r="1475" spans="4:4" x14ac:dyDescent="0.2">
      <c r="D1475" s="109"/>
    </row>
    <row r="1476" spans="4:4" x14ac:dyDescent="0.2">
      <c r="D1476" s="109"/>
    </row>
    <row r="1477" spans="4:4" x14ac:dyDescent="0.2">
      <c r="D1477" s="109"/>
    </row>
    <row r="1478" spans="4:4" x14ac:dyDescent="0.2">
      <c r="D1478" s="109"/>
    </row>
    <row r="1479" spans="4:4" x14ac:dyDescent="0.2">
      <c r="D1479" s="109"/>
    </row>
    <row r="1480" spans="4:4" x14ac:dyDescent="0.2">
      <c r="D1480" s="109"/>
    </row>
    <row r="1481" spans="4:4" x14ac:dyDescent="0.2">
      <c r="D1481" s="109"/>
    </row>
    <row r="1482" spans="4:4" x14ac:dyDescent="0.2">
      <c r="D1482" s="109"/>
    </row>
    <row r="1483" spans="4:4" x14ac:dyDescent="0.2">
      <c r="D1483" s="109"/>
    </row>
    <row r="1484" spans="4:4" x14ac:dyDescent="0.2">
      <c r="D1484" s="109"/>
    </row>
    <row r="1485" spans="4:4" x14ac:dyDescent="0.2">
      <c r="D1485" s="109"/>
    </row>
    <row r="1486" spans="4:4" x14ac:dyDescent="0.2">
      <c r="D1486" s="109"/>
    </row>
    <row r="1487" spans="4:4" x14ac:dyDescent="0.2">
      <c r="D1487" s="109"/>
    </row>
    <row r="1488" spans="4:4" x14ac:dyDescent="0.2">
      <c r="D1488" s="109"/>
    </row>
    <row r="1489" spans="4:4" x14ac:dyDescent="0.2">
      <c r="D1489" s="109"/>
    </row>
    <row r="1490" spans="4:4" x14ac:dyDescent="0.2">
      <c r="D1490" s="109"/>
    </row>
    <row r="1491" spans="4:4" x14ac:dyDescent="0.2">
      <c r="D1491" s="109"/>
    </row>
    <row r="1492" spans="4:4" x14ac:dyDescent="0.2">
      <c r="D1492" s="109"/>
    </row>
    <row r="1493" spans="4:4" x14ac:dyDescent="0.2">
      <c r="D1493" s="109"/>
    </row>
    <row r="1494" spans="4:4" x14ac:dyDescent="0.2">
      <c r="D1494" s="109"/>
    </row>
    <row r="1495" spans="4:4" x14ac:dyDescent="0.2">
      <c r="D1495" s="109"/>
    </row>
    <row r="1496" spans="4:4" x14ac:dyDescent="0.2">
      <c r="D1496" s="109"/>
    </row>
    <row r="1497" spans="4:4" x14ac:dyDescent="0.2">
      <c r="D1497" s="109"/>
    </row>
    <row r="1498" spans="4:4" x14ac:dyDescent="0.2">
      <c r="D1498" s="109"/>
    </row>
    <row r="1499" spans="4:4" x14ac:dyDescent="0.2">
      <c r="D1499" s="109"/>
    </row>
    <row r="1500" spans="4:4" x14ac:dyDescent="0.2">
      <c r="D1500" s="109"/>
    </row>
    <row r="1501" spans="4:4" x14ac:dyDescent="0.2">
      <c r="D1501" s="109"/>
    </row>
    <row r="1502" spans="4:4" x14ac:dyDescent="0.2">
      <c r="D1502" s="109"/>
    </row>
    <row r="1503" spans="4:4" x14ac:dyDescent="0.2">
      <c r="D1503" s="109"/>
    </row>
    <row r="1504" spans="4:4" x14ac:dyDescent="0.2">
      <c r="D1504" s="109"/>
    </row>
    <row r="1505" spans="4:4" x14ac:dyDescent="0.2">
      <c r="D1505" s="109"/>
    </row>
    <row r="1506" spans="4:4" x14ac:dyDescent="0.2">
      <c r="D1506" s="109"/>
    </row>
    <row r="1507" spans="4:4" x14ac:dyDescent="0.2">
      <c r="D1507" s="109"/>
    </row>
    <row r="1508" spans="4:4" x14ac:dyDescent="0.2">
      <c r="D1508" s="109"/>
    </row>
    <row r="1509" spans="4:4" x14ac:dyDescent="0.2">
      <c r="D1509" s="109"/>
    </row>
    <row r="1510" spans="4:4" x14ac:dyDescent="0.2">
      <c r="D1510" s="109"/>
    </row>
    <row r="1511" spans="4:4" x14ac:dyDescent="0.2">
      <c r="D1511" s="109"/>
    </row>
    <row r="1512" spans="4:4" x14ac:dyDescent="0.2">
      <c r="D1512" s="109"/>
    </row>
    <row r="1513" spans="4:4" x14ac:dyDescent="0.2">
      <c r="D1513" s="109"/>
    </row>
    <row r="1514" spans="4:4" x14ac:dyDescent="0.2">
      <c r="D1514" s="109"/>
    </row>
    <row r="1515" spans="4:4" x14ac:dyDescent="0.2">
      <c r="D1515" s="109"/>
    </row>
    <row r="1516" spans="4:4" x14ac:dyDescent="0.2">
      <c r="D1516" s="109"/>
    </row>
    <row r="1517" spans="4:4" x14ac:dyDescent="0.2">
      <c r="D1517" s="109"/>
    </row>
    <row r="1518" spans="4:4" x14ac:dyDescent="0.2">
      <c r="D1518" s="109"/>
    </row>
    <row r="1519" spans="4:4" x14ac:dyDescent="0.2">
      <c r="D1519" s="109"/>
    </row>
    <row r="1520" spans="4:4" x14ac:dyDescent="0.2">
      <c r="D1520" s="109"/>
    </row>
    <row r="1521" spans="4:4" x14ac:dyDescent="0.2">
      <c r="D1521" s="109"/>
    </row>
    <row r="1522" spans="4:4" x14ac:dyDescent="0.2">
      <c r="D1522" s="109"/>
    </row>
    <row r="1523" spans="4:4" x14ac:dyDescent="0.2">
      <c r="D1523" s="109"/>
    </row>
    <row r="1524" spans="4:4" x14ac:dyDescent="0.2">
      <c r="D1524" s="109"/>
    </row>
    <row r="1525" spans="4:4" x14ac:dyDescent="0.2">
      <c r="D1525" s="109"/>
    </row>
    <row r="1526" spans="4:4" x14ac:dyDescent="0.2">
      <c r="D1526" s="109"/>
    </row>
    <row r="1527" spans="4:4" x14ac:dyDescent="0.2">
      <c r="D1527" s="109"/>
    </row>
    <row r="1528" spans="4:4" x14ac:dyDescent="0.2">
      <c r="D1528" s="109"/>
    </row>
    <row r="1529" spans="4:4" x14ac:dyDescent="0.2">
      <c r="D1529" s="109"/>
    </row>
    <row r="1530" spans="4:4" x14ac:dyDescent="0.2">
      <c r="D1530" s="109"/>
    </row>
    <row r="1531" spans="4:4" x14ac:dyDescent="0.2">
      <c r="D1531" s="109"/>
    </row>
    <row r="1532" spans="4:4" x14ac:dyDescent="0.2">
      <c r="D1532" s="109"/>
    </row>
    <row r="1533" spans="4:4" x14ac:dyDescent="0.2">
      <c r="D1533" s="109"/>
    </row>
    <row r="1534" spans="4:4" x14ac:dyDescent="0.2">
      <c r="D1534" s="109"/>
    </row>
    <row r="1535" spans="4:4" x14ac:dyDescent="0.2">
      <c r="D1535" s="109"/>
    </row>
    <row r="1536" spans="4:4" x14ac:dyDescent="0.2">
      <c r="D1536" s="109"/>
    </row>
    <row r="1537" spans="4:4" x14ac:dyDescent="0.2">
      <c r="D1537" s="109"/>
    </row>
    <row r="1538" spans="4:4" x14ac:dyDescent="0.2">
      <c r="D1538" s="109"/>
    </row>
    <row r="1539" spans="4:4" x14ac:dyDescent="0.2">
      <c r="D1539" s="109"/>
    </row>
    <row r="1540" spans="4:4" x14ac:dyDescent="0.2">
      <c r="D1540" s="109"/>
    </row>
    <row r="1541" spans="4:4" x14ac:dyDescent="0.2">
      <c r="D1541" s="109"/>
    </row>
    <row r="1542" spans="4:4" x14ac:dyDescent="0.2">
      <c r="D1542" s="109"/>
    </row>
    <row r="1543" spans="4:4" x14ac:dyDescent="0.2">
      <c r="D1543" s="109"/>
    </row>
    <row r="1544" spans="4:4" x14ac:dyDescent="0.2">
      <c r="D1544" s="109"/>
    </row>
    <row r="1545" spans="4:4" x14ac:dyDescent="0.2">
      <c r="D1545" s="109"/>
    </row>
    <row r="1546" spans="4:4" x14ac:dyDescent="0.2">
      <c r="D1546" s="109"/>
    </row>
    <row r="1547" spans="4:4" x14ac:dyDescent="0.2">
      <c r="D1547" s="109"/>
    </row>
    <row r="1548" spans="4:4" x14ac:dyDescent="0.2">
      <c r="D1548" s="109"/>
    </row>
    <row r="1549" spans="4:4" x14ac:dyDescent="0.2">
      <c r="D1549" s="109"/>
    </row>
    <row r="1550" spans="4:4" x14ac:dyDescent="0.2">
      <c r="D1550" s="109"/>
    </row>
    <row r="1551" spans="4:4" x14ac:dyDescent="0.2">
      <c r="D1551" s="109"/>
    </row>
    <row r="1552" spans="4:4" x14ac:dyDescent="0.2">
      <c r="D1552" s="109"/>
    </row>
    <row r="1553" spans="4:4" x14ac:dyDescent="0.2">
      <c r="D1553" s="109"/>
    </row>
    <row r="1554" spans="4:4" x14ac:dyDescent="0.2">
      <c r="D1554" s="109"/>
    </row>
    <row r="1555" spans="4:4" x14ac:dyDescent="0.2">
      <c r="D1555" s="109"/>
    </row>
    <row r="1556" spans="4:4" x14ac:dyDescent="0.2">
      <c r="D1556" s="109"/>
    </row>
    <row r="1557" spans="4:4" x14ac:dyDescent="0.2">
      <c r="D1557" s="109"/>
    </row>
    <row r="1558" spans="4:4" x14ac:dyDescent="0.2">
      <c r="D1558" s="109"/>
    </row>
    <row r="1559" spans="4:4" x14ac:dyDescent="0.2">
      <c r="D1559" s="109"/>
    </row>
    <row r="1560" spans="4:4" x14ac:dyDescent="0.2">
      <c r="D1560" s="109"/>
    </row>
    <row r="1561" spans="4:4" x14ac:dyDescent="0.2">
      <c r="D1561" s="109"/>
    </row>
    <row r="1562" spans="4:4" x14ac:dyDescent="0.2">
      <c r="D1562" s="109"/>
    </row>
    <row r="1563" spans="4:4" x14ac:dyDescent="0.2">
      <c r="D1563" s="109"/>
    </row>
    <row r="1564" spans="4:4" x14ac:dyDescent="0.2">
      <c r="D1564" s="109"/>
    </row>
    <row r="1565" spans="4:4" x14ac:dyDescent="0.2">
      <c r="D1565" s="109"/>
    </row>
    <row r="1566" spans="4:4" x14ac:dyDescent="0.2">
      <c r="D1566" s="109"/>
    </row>
    <row r="1567" spans="4:4" x14ac:dyDescent="0.2">
      <c r="D1567" s="109"/>
    </row>
    <row r="1568" spans="4:4" x14ac:dyDescent="0.2">
      <c r="D1568" s="109"/>
    </row>
    <row r="1569" spans="4:4" x14ac:dyDescent="0.2">
      <c r="D1569" s="109"/>
    </row>
    <row r="1570" spans="4:4" x14ac:dyDescent="0.2">
      <c r="D1570" s="109"/>
    </row>
    <row r="1571" spans="4:4" x14ac:dyDescent="0.2">
      <c r="D1571" s="109"/>
    </row>
    <row r="1572" spans="4:4" x14ac:dyDescent="0.2">
      <c r="D1572" s="109"/>
    </row>
    <row r="1573" spans="4:4" x14ac:dyDescent="0.2">
      <c r="D1573" s="109"/>
    </row>
    <row r="1574" spans="4:4" x14ac:dyDescent="0.2">
      <c r="D1574" s="109"/>
    </row>
    <row r="1575" spans="4:4" x14ac:dyDescent="0.2">
      <c r="D1575" s="109"/>
    </row>
    <row r="1576" spans="4:4" x14ac:dyDescent="0.2">
      <c r="D1576" s="109"/>
    </row>
    <row r="1577" spans="4:4" x14ac:dyDescent="0.2">
      <c r="D1577" s="109"/>
    </row>
    <row r="1578" spans="4:4" x14ac:dyDescent="0.2">
      <c r="D1578" s="109"/>
    </row>
    <row r="1579" spans="4:4" x14ac:dyDescent="0.2">
      <c r="D1579" s="109"/>
    </row>
    <row r="1580" spans="4:4" x14ac:dyDescent="0.2">
      <c r="D1580" s="109"/>
    </row>
    <row r="1581" spans="4:4" x14ac:dyDescent="0.2">
      <c r="D1581" s="109"/>
    </row>
    <row r="1582" spans="4:4" x14ac:dyDescent="0.2">
      <c r="D1582" s="109"/>
    </row>
    <row r="1583" spans="4:4" x14ac:dyDescent="0.2">
      <c r="D1583" s="109"/>
    </row>
    <row r="1584" spans="4:4" x14ac:dyDescent="0.2">
      <c r="D1584" s="109"/>
    </row>
    <row r="1585" spans="4:4" x14ac:dyDescent="0.2">
      <c r="D1585" s="109"/>
    </row>
    <row r="1586" spans="4:4" x14ac:dyDescent="0.2">
      <c r="D1586" s="109"/>
    </row>
    <row r="1587" spans="4:4" x14ac:dyDescent="0.2">
      <c r="D1587" s="109"/>
    </row>
    <row r="1588" spans="4:4" x14ac:dyDescent="0.2">
      <c r="D1588" s="109"/>
    </row>
    <row r="1589" spans="4:4" x14ac:dyDescent="0.2">
      <c r="D1589" s="109"/>
    </row>
    <row r="1590" spans="4:4" x14ac:dyDescent="0.2">
      <c r="D1590" s="109"/>
    </row>
    <row r="1591" spans="4:4" x14ac:dyDescent="0.2">
      <c r="D1591" s="109"/>
    </row>
    <row r="1592" spans="4:4" x14ac:dyDescent="0.2">
      <c r="D1592" s="109"/>
    </row>
    <row r="1593" spans="4:4" x14ac:dyDescent="0.2">
      <c r="D1593" s="109"/>
    </row>
    <row r="1594" spans="4:4" x14ac:dyDescent="0.2">
      <c r="D1594" s="109"/>
    </row>
    <row r="1595" spans="4:4" x14ac:dyDescent="0.2">
      <c r="D1595" s="109"/>
    </row>
    <row r="1596" spans="4:4" x14ac:dyDescent="0.2">
      <c r="D1596" s="109"/>
    </row>
    <row r="1597" spans="4:4" x14ac:dyDescent="0.2">
      <c r="D1597" s="109"/>
    </row>
    <row r="1598" spans="4:4" x14ac:dyDescent="0.2">
      <c r="D1598" s="109"/>
    </row>
    <row r="1599" spans="4:4" x14ac:dyDescent="0.2">
      <c r="D1599" s="109"/>
    </row>
    <row r="1600" spans="4:4" x14ac:dyDescent="0.2">
      <c r="D1600" s="109"/>
    </row>
    <row r="1601" spans="4:4" x14ac:dyDescent="0.2">
      <c r="D1601" s="109"/>
    </row>
    <row r="1602" spans="4:4" x14ac:dyDescent="0.2">
      <c r="D1602" s="109"/>
    </row>
    <row r="1603" spans="4:4" x14ac:dyDescent="0.2">
      <c r="D1603" s="109"/>
    </row>
    <row r="1604" spans="4:4" x14ac:dyDescent="0.2">
      <c r="D1604" s="109"/>
    </row>
    <row r="1605" spans="4:4" x14ac:dyDescent="0.2">
      <c r="D1605" s="109"/>
    </row>
    <row r="1606" spans="4:4" x14ac:dyDescent="0.2">
      <c r="D1606" s="109"/>
    </row>
    <row r="1607" spans="4:4" x14ac:dyDescent="0.2">
      <c r="D1607" s="109"/>
    </row>
    <row r="1608" spans="4:4" x14ac:dyDescent="0.2">
      <c r="D1608" s="109"/>
    </row>
    <row r="1609" spans="4:4" x14ac:dyDescent="0.2">
      <c r="D1609" s="109"/>
    </row>
    <row r="1610" spans="4:4" x14ac:dyDescent="0.2">
      <c r="D1610" s="109"/>
    </row>
    <row r="1611" spans="4:4" x14ac:dyDescent="0.2">
      <c r="D1611" s="109"/>
    </row>
    <row r="1612" spans="4:4" x14ac:dyDescent="0.2">
      <c r="D1612" s="109"/>
    </row>
    <row r="1613" spans="4:4" x14ac:dyDescent="0.2">
      <c r="D1613" s="109"/>
    </row>
    <row r="1614" spans="4:4" x14ac:dyDescent="0.2">
      <c r="D1614" s="109"/>
    </row>
    <row r="1615" spans="4:4" x14ac:dyDescent="0.2">
      <c r="D1615" s="109"/>
    </row>
    <row r="1616" spans="4:4" x14ac:dyDescent="0.2">
      <c r="D1616" s="109"/>
    </row>
    <row r="1617" spans="4:4" x14ac:dyDescent="0.2">
      <c r="D1617" s="109"/>
    </row>
    <row r="1618" spans="4:4" x14ac:dyDescent="0.2">
      <c r="D1618" s="109"/>
    </row>
    <row r="1619" spans="4:4" x14ac:dyDescent="0.2">
      <c r="D1619" s="109"/>
    </row>
    <row r="1620" spans="4:4" x14ac:dyDescent="0.2">
      <c r="D1620" s="109"/>
    </row>
    <row r="1621" spans="4:4" x14ac:dyDescent="0.2">
      <c r="D1621" s="109"/>
    </row>
    <row r="1622" spans="4:4" x14ac:dyDescent="0.2">
      <c r="D1622" s="109"/>
    </row>
    <row r="1623" spans="4:4" x14ac:dyDescent="0.2">
      <c r="D1623" s="109"/>
    </row>
    <row r="1624" spans="4:4" x14ac:dyDescent="0.2">
      <c r="D1624" s="109"/>
    </row>
    <row r="1625" spans="4:4" x14ac:dyDescent="0.2">
      <c r="D1625" s="109"/>
    </row>
    <row r="1626" spans="4:4" x14ac:dyDescent="0.2">
      <c r="D1626" s="109"/>
    </row>
    <row r="1627" spans="4:4" x14ac:dyDescent="0.2">
      <c r="D1627" s="109"/>
    </row>
    <row r="1628" spans="4:4" x14ac:dyDescent="0.2">
      <c r="D1628" s="109"/>
    </row>
    <row r="1629" spans="4:4" x14ac:dyDescent="0.2">
      <c r="D1629" s="109"/>
    </row>
    <row r="1630" spans="4:4" x14ac:dyDescent="0.2">
      <c r="D1630" s="109"/>
    </row>
    <row r="1631" spans="4:4" x14ac:dyDescent="0.2">
      <c r="D1631" s="109"/>
    </row>
    <row r="1632" spans="4:4" x14ac:dyDescent="0.2">
      <c r="D1632" s="109"/>
    </row>
    <row r="1633" spans="4:4" x14ac:dyDescent="0.2">
      <c r="D1633" s="109"/>
    </row>
    <row r="1634" spans="4:4" x14ac:dyDescent="0.2">
      <c r="D1634" s="109"/>
    </row>
    <row r="1635" spans="4:4" x14ac:dyDescent="0.2">
      <c r="D1635" s="109"/>
    </row>
    <row r="1636" spans="4:4" x14ac:dyDescent="0.2">
      <c r="D1636" s="109"/>
    </row>
    <row r="1637" spans="4:4" x14ac:dyDescent="0.2">
      <c r="D1637" s="109"/>
    </row>
    <row r="1638" spans="4:4" x14ac:dyDescent="0.2">
      <c r="D1638" s="109"/>
    </row>
    <row r="1639" spans="4:4" x14ac:dyDescent="0.2">
      <c r="D1639" s="109"/>
    </row>
    <row r="1640" spans="4:4" x14ac:dyDescent="0.2">
      <c r="D1640" s="109"/>
    </row>
    <row r="1641" spans="4:4" x14ac:dyDescent="0.2">
      <c r="D1641" s="109"/>
    </row>
    <row r="1642" spans="4:4" x14ac:dyDescent="0.2">
      <c r="D1642" s="109"/>
    </row>
    <row r="1643" spans="4:4" x14ac:dyDescent="0.2">
      <c r="D1643" s="109"/>
    </row>
    <row r="1644" spans="4:4" x14ac:dyDescent="0.2">
      <c r="D1644" s="109"/>
    </row>
    <row r="1645" spans="4:4" x14ac:dyDescent="0.2">
      <c r="D1645" s="109"/>
    </row>
    <row r="1646" spans="4:4" x14ac:dyDescent="0.2">
      <c r="D1646" s="109"/>
    </row>
    <row r="1647" spans="4:4" x14ac:dyDescent="0.2">
      <c r="D1647" s="109"/>
    </row>
    <row r="1648" spans="4:4" x14ac:dyDescent="0.2">
      <c r="D1648" s="109"/>
    </row>
    <row r="1649" spans="4:4" x14ac:dyDescent="0.2">
      <c r="D1649" s="109"/>
    </row>
    <row r="1650" spans="4:4" x14ac:dyDescent="0.2">
      <c r="D1650" s="109"/>
    </row>
    <row r="1651" spans="4:4" x14ac:dyDescent="0.2">
      <c r="D1651" s="109"/>
    </row>
    <row r="1652" spans="4:4" x14ac:dyDescent="0.2">
      <c r="D1652" s="109"/>
    </row>
    <row r="1653" spans="4:4" x14ac:dyDescent="0.2">
      <c r="D1653" s="109"/>
    </row>
    <row r="1654" spans="4:4" x14ac:dyDescent="0.2">
      <c r="D1654" s="109"/>
    </row>
    <row r="1655" spans="4:4" x14ac:dyDescent="0.2">
      <c r="D1655" s="109"/>
    </row>
    <row r="1656" spans="4:4" x14ac:dyDescent="0.2">
      <c r="D1656" s="109"/>
    </row>
    <row r="1657" spans="4:4" x14ac:dyDescent="0.2">
      <c r="D1657" s="109"/>
    </row>
    <row r="1658" spans="4:4" x14ac:dyDescent="0.2">
      <c r="D1658" s="109"/>
    </row>
    <row r="1659" spans="4:4" x14ac:dyDescent="0.2">
      <c r="D1659" s="109"/>
    </row>
    <row r="1660" spans="4:4" x14ac:dyDescent="0.2">
      <c r="D1660" s="109"/>
    </row>
    <row r="1661" spans="4:4" x14ac:dyDescent="0.2">
      <c r="D1661" s="109"/>
    </row>
    <row r="1662" spans="4:4" x14ac:dyDescent="0.2">
      <c r="D1662" s="109"/>
    </row>
    <row r="1663" spans="4:4" x14ac:dyDescent="0.2">
      <c r="D1663" s="109"/>
    </row>
    <row r="1664" spans="4:4" x14ac:dyDescent="0.2">
      <c r="D1664" s="109"/>
    </row>
    <row r="1665" spans="4:4" x14ac:dyDescent="0.2">
      <c r="D1665" s="109"/>
    </row>
    <row r="1666" spans="4:4" x14ac:dyDescent="0.2">
      <c r="D1666" s="109"/>
    </row>
    <row r="1667" spans="4:4" x14ac:dyDescent="0.2">
      <c r="D1667" s="109"/>
    </row>
    <row r="1668" spans="4:4" x14ac:dyDescent="0.2">
      <c r="D1668" s="109"/>
    </row>
    <row r="1669" spans="4:4" x14ac:dyDescent="0.2">
      <c r="D1669" s="109"/>
    </row>
    <row r="1670" spans="4:4" x14ac:dyDescent="0.2">
      <c r="D1670" s="109"/>
    </row>
    <row r="1671" spans="4:4" x14ac:dyDescent="0.2">
      <c r="D1671" s="109"/>
    </row>
    <row r="1672" spans="4:4" x14ac:dyDescent="0.2">
      <c r="D1672" s="109"/>
    </row>
    <row r="1673" spans="4:4" x14ac:dyDescent="0.2">
      <c r="D1673" s="109"/>
    </row>
    <row r="1674" spans="4:4" x14ac:dyDescent="0.2">
      <c r="D1674" s="109"/>
    </row>
    <row r="1675" spans="4:4" x14ac:dyDescent="0.2">
      <c r="D1675" s="109"/>
    </row>
    <row r="1676" spans="4:4" x14ac:dyDescent="0.2">
      <c r="D1676" s="109"/>
    </row>
    <row r="1677" spans="4:4" x14ac:dyDescent="0.2">
      <c r="D1677" s="109"/>
    </row>
    <row r="1678" spans="4:4" x14ac:dyDescent="0.2">
      <c r="D1678" s="109"/>
    </row>
    <row r="1679" spans="4:4" x14ac:dyDescent="0.2">
      <c r="D1679" s="109"/>
    </row>
    <row r="1680" spans="4:4" x14ac:dyDescent="0.2">
      <c r="D1680" s="109"/>
    </row>
    <row r="1681" spans="4:4" x14ac:dyDescent="0.2">
      <c r="D1681" s="109"/>
    </row>
    <row r="1682" spans="4:4" x14ac:dyDescent="0.2">
      <c r="D1682" s="109"/>
    </row>
    <row r="1683" spans="4:4" x14ac:dyDescent="0.2">
      <c r="D1683" s="109"/>
    </row>
    <row r="1684" spans="4:4" x14ac:dyDescent="0.2">
      <c r="D1684" s="109"/>
    </row>
    <row r="1685" spans="4:4" x14ac:dyDescent="0.2">
      <c r="D1685" s="109"/>
    </row>
    <row r="1686" spans="4:4" x14ac:dyDescent="0.2">
      <c r="D1686" s="109"/>
    </row>
    <row r="1687" spans="4:4" x14ac:dyDescent="0.2">
      <c r="D1687" s="109"/>
    </row>
    <row r="1688" spans="4:4" x14ac:dyDescent="0.2">
      <c r="D1688" s="109"/>
    </row>
    <row r="1689" spans="4:4" x14ac:dyDescent="0.2">
      <c r="D1689" s="109"/>
    </row>
    <row r="1690" spans="4:4" x14ac:dyDescent="0.2">
      <c r="D1690" s="109"/>
    </row>
    <row r="1691" spans="4:4" x14ac:dyDescent="0.2">
      <c r="D1691" s="109"/>
    </row>
    <row r="1692" spans="4:4" x14ac:dyDescent="0.2">
      <c r="D1692" s="109"/>
    </row>
    <row r="1693" spans="4:4" x14ac:dyDescent="0.2">
      <c r="D1693" s="109"/>
    </row>
    <row r="1694" spans="4:4" x14ac:dyDescent="0.2">
      <c r="D1694" s="109"/>
    </row>
    <row r="1695" spans="4:4" x14ac:dyDescent="0.2">
      <c r="D1695" s="109"/>
    </row>
    <row r="1696" spans="4:4" x14ac:dyDescent="0.2">
      <c r="D1696" s="109"/>
    </row>
    <row r="1697" spans="4:4" x14ac:dyDescent="0.2">
      <c r="D1697" s="109"/>
    </row>
    <row r="1698" spans="4:4" x14ac:dyDescent="0.2">
      <c r="D1698" s="109"/>
    </row>
    <row r="1699" spans="4:4" x14ac:dyDescent="0.2">
      <c r="D1699" s="109"/>
    </row>
    <row r="1700" spans="4:4" x14ac:dyDescent="0.2">
      <c r="D1700" s="109"/>
    </row>
    <row r="1701" spans="4:4" x14ac:dyDescent="0.2">
      <c r="D1701" s="109"/>
    </row>
    <row r="1702" spans="4:4" x14ac:dyDescent="0.2">
      <c r="D1702" s="109"/>
    </row>
    <row r="1703" spans="4:4" x14ac:dyDescent="0.2">
      <c r="D1703" s="109"/>
    </row>
    <row r="1704" spans="4:4" x14ac:dyDescent="0.2">
      <c r="D1704" s="109"/>
    </row>
    <row r="1705" spans="4:4" x14ac:dyDescent="0.2">
      <c r="D1705" s="109"/>
    </row>
    <row r="1706" spans="4:4" x14ac:dyDescent="0.2">
      <c r="D1706" s="109"/>
    </row>
    <row r="1707" spans="4:4" x14ac:dyDescent="0.2">
      <c r="D1707" s="109"/>
    </row>
    <row r="1708" spans="4:4" x14ac:dyDescent="0.2">
      <c r="D1708" s="109"/>
    </row>
    <row r="1709" spans="4:4" x14ac:dyDescent="0.2">
      <c r="D1709" s="109"/>
    </row>
    <row r="1710" spans="4:4" x14ac:dyDescent="0.2">
      <c r="D1710" s="109"/>
    </row>
    <row r="1711" spans="4:4" x14ac:dyDescent="0.2">
      <c r="D1711" s="109"/>
    </row>
    <row r="1712" spans="4:4" x14ac:dyDescent="0.2">
      <c r="D1712" s="109"/>
    </row>
    <row r="1713" spans="4:4" x14ac:dyDescent="0.2">
      <c r="D1713" s="109"/>
    </row>
    <row r="1714" spans="4:4" x14ac:dyDescent="0.2">
      <c r="D1714" s="109"/>
    </row>
    <row r="1715" spans="4:4" x14ac:dyDescent="0.2">
      <c r="D1715" s="109"/>
    </row>
    <row r="1716" spans="4:4" x14ac:dyDescent="0.2">
      <c r="D1716" s="109"/>
    </row>
    <row r="1717" spans="4:4" x14ac:dyDescent="0.2">
      <c r="D1717" s="109"/>
    </row>
    <row r="1718" spans="4:4" x14ac:dyDescent="0.2">
      <c r="D1718" s="109"/>
    </row>
    <row r="1719" spans="4:4" x14ac:dyDescent="0.2">
      <c r="D1719" s="109"/>
    </row>
    <row r="1720" spans="4:4" x14ac:dyDescent="0.2">
      <c r="D1720" s="109"/>
    </row>
    <row r="1721" spans="4:4" x14ac:dyDescent="0.2">
      <c r="D1721" s="109"/>
    </row>
    <row r="1722" spans="4:4" x14ac:dyDescent="0.2">
      <c r="D1722" s="109"/>
    </row>
    <row r="1723" spans="4:4" x14ac:dyDescent="0.2">
      <c r="D1723" s="109"/>
    </row>
    <row r="1724" spans="4:4" x14ac:dyDescent="0.2">
      <c r="D1724" s="109"/>
    </row>
    <row r="1725" spans="4:4" x14ac:dyDescent="0.2">
      <c r="D1725" s="109"/>
    </row>
    <row r="1726" spans="4:4" x14ac:dyDescent="0.2">
      <c r="D1726" s="109"/>
    </row>
    <row r="1727" spans="4:4" x14ac:dyDescent="0.2">
      <c r="D1727" s="109"/>
    </row>
    <row r="1728" spans="4:4" x14ac:dyDescent="0.2">
      <c r="D1728" s="109"/>
    </row>
    <row r="1729" spans="4:4" x14ac:dyDescent="0.2">
      <c r="D1729" s="109"/>
    </row>
    <row r="1730" spans="4:4" x14ac:dyDescent="0.2">
      <c r="D1730" s="109"/>
    </row>
    <row r="1731" spans="4:4" x14ac:dyDescent="0.2">
      <c r="D1731" s="109"/>
    </row>
    <row r="1732" spans="4:4" x14ac:dyDescent="0.2">
      <c r="D1732" s="109"/>
    </row>
    <row r="1733" spans="4:4" x14ac:dyDescent="0.2">
      <c r="D1733" s="109"/>
    </row>
    <row r="1734" spans="4:4" x14ac:dyDescent="0.2">
      <c r="D1734" s="109"/>
    </row>
    <row r="1735" spans="4:4" x14ac:dyDescent="0.2">
      <c r="D1735" s="109"/>
    </row>
    <row r="1736" spans="4:4" x14ac:dyDescent="0.2">
      <c r="D1736" s="109"/>
    </row>
    <row r="1737" spans="4:4" x14ac:dyDescent="0.2">
      <c r="D1737" s="109"/>
    </row>
    <row r="1738" spans="4:4" x14ac:dyDescent="0.2">
      <c r="D1738" s="109"/>
    </row>
    <row r="1739" spans="4:4" x14ac:dyDescent="0.2">
      <c r="D1739" s="109"/>
    </row>
    <row r="1740" spans="4:4" x14ac:dyDescent="0.2">
      <c r="D1740" s="109"/>
    </row>
    <row r="1741" spans="4:4" x14ac:dyDescent="0.2">
      <c r="D1741" s="109"/>
    </row>
    <row r="1742" spans="4:4" x14ac:dyDescent="0.2">
      <c r="D1742" s="109"/>
    </row>
    <row r="1743" spans="4:4" x14ac:dyDescent="0.2">
      <c r="D1743" s="109"/>
    </row>
    <row r="1744" spans="4:4" x14ac:dyDescent="0.2">
      <c r="D1744" s="109"/>
    </row>
    <row r="1745" spans="4:4" x14ac:dyDescent="0.2">
      <c r="D1745" s="109"/>
    </row>
    <row r="1746" spans="4:4" x14ac:dyDescent="0.2">
      <c r="D1746" s="109"/>
    </row>
    <row r="1747" spans="4:4" x14ac:dyDescent="0.2">
      <c r="D1747" s="109"/>
    </row>
    <row r="1748" spans="4:4" x14ac:dyDescent="0.2">
      <c r="D1748" s="109"/>
    </row>
    <row r="1749" spans="4:4" x14ac:dyDescent="0.2">
      <c r="D1749" s="109"/>
    </row>
    <row r="1750" spans="4:4" x14ac:dyDescent="0.2">
      <c r="D1750" s="109"/>
    </row>
    <row r="1751" spans="4:4" x14ac:dyDescent="0.2">
      <c r="D1751" s="109"/>
    </row>
    <row r="1752" spans="4:4" x14ac:dyDescent="0.2">
      <c r="D1752" s="109"/>
    </row>
    <row r="1753" spans="4:4" x14ac:dyDescent="0.2">
      <c r="D1753" s="109"/>
    </row>
    <row r="1754" spans="4:4" x14ac:dyDescent="0.2">
      <c r="D1754" s="109"/>
    </row>
    <row r="1755" spans="4:4" x14ac:dyDescent="0.2">
      <c r="D1755" s="109"/>
    </row>
    <row r="1756" spans="4:4" x14ac:dyDescent="0.2">
      <c r="D1756" s="109"/>
    </row>
    <row r="1757" spans="4:4" x14ac:dyDescent="0.2">
      <c r="D1757" s="109"/>
    </row>
    <row r="1758" spans="4:4" x14ac:dyDescent="0.2">
      <c r="D1758" s="109"/>
    </row>
    <row r="1759" spans="4:4" x14ac:dyDescent="0.2">
      <c r="D1759" s="109"/>
    </row>
    <row r="1760" spans="4:4" x14ac:dyDescent="0.2">
      <c r="D1760" s="109"/>
    </row>
    <row r="1761" spans="4:4" x14ac:dyDescent="0.2">
      <c r="D1761" s="109"/>
    </row>
    <row r="1762" spans="4:4" x14ac:dyDescent="0.2">
      <c r="D1762" s="109"/>
    </row>
    <row r="1763" spans="4:4" x14ac:dyDescent="0.2">
      <c r="D1763" s="109"/>
    </row>
    <row r="1764" spans="4:4" x14ac:dyDescent="0.2">
      <c r="D1764" s="109"/>
    </row>
    <row r="1765" spans="4:4" x14ac:dyDescent="0.2">
      <c r="D1765" s="109"/>
    </row>
    <row r="1766" spans="4:4" x14ac:dyDescent="0.2">
      <c r="D1766" s="109"/>
    </row>
    <row r="1767" spans="4:4" x14ac:dyDescent="0.2">
      <c r="D1767" s="109"/>
    </row>
    <row r="1768" spans="4:4" x14ac:dyDescent="0.2">
      <c r="D1768" s="109"/>
    </row>
    <row r="1769" spans="4:4" x14ac:dyDescent="0.2">
      <c r="D1769" s="109"/>
    </row>
    <row r="1770" spans="4:4" x14ac:dyDescent="0.2">
      <c r="D1770" s="109"/>
    </row>
    <row r="1771" spans="4:4" x14ac:dyDescent="0.2">
      <c r="D1771" s="109"/>
    </row>
    <row r="1772" spans="4:4" x14ac:dyDescent="0.2">
      <c r="D1772" s="109"/>
    </row>
    <row r="1773" spans="4:4" x14ac:dyDescent="0.2">
      <c r="D1773" s="109"/>
    </row>
    <row r="1774" spans="4:4" x14ac:dyDescent="0.2">
      <c r="D1774" s="109"/>
    </row>
    <row r="1775" spans="4:4" x14ac:dyDescent="0.2">
      <c r="D1775" s="109"/>
    </row>
    <row r="1776" spans="4:4" x14ac:dyDescent="0.2">
      <c r="D1776" s="109"/>
    </row>
    <row r="1777" spans="4:4" x14ac:dyDescent="0.2">
      <c r="D1777" s="109"/>
    </row>
    <row r="1778" spans="4:4" x14ac:dyDescent="0.2">
      <c r="D1778" s="109"/>
    </row>
    <row r="1779" spans="4:4" x14ac:dyDescent="0.2">
      <c r="D1779" s="109"/>
    </row>
    <row r="1780" spans="4:4" x14ac:dyDescent="0.2">
      <c r="D1780" s="109"/>
    </row>
    <row r="1781" spans="4:4" x14ac:dyDescent="0.2">
      <c r="D1781" s="109"/>
    </row>
    <row r="1782" spans="4:4" x14ac:dyDescent="0.2">
      <c r="D1782" s="109"/>
    </row>
    <row r="1783" spans="4:4" x14ac:dyDescent="0.2">
      <c r="D1783" s="109"/>
    </row>
    <row r="1784" spans="4:4" x14ac:dyDescent="0.2">
      <c r="D1784" s="109"/>
    </row>
    <row r="1785" spans="4:4" x14ac:dyDescent="0.2">
      <c r="D1785" s="109"/>
    </row>
    <row r="1786" spans="4:4" x14ac:dyDescent="0.2">
      <c r="D1786" s="109"/>
    </row>
    <row r="1787" spans="4:4" x14ac:dyDescent="0.2">
      <c r="D1787" s="109"/>
    </row>
    <row r="1788" spans="4:4" x14ac:dyDescent="0.2">
      <c r="D1788" s="109"/>
    </row>
    <row r="1789" spans="4:4" x14ac:dyDescent="0.2">
      <c r="D1789" s="109"/>
    </row>
    <row r="1790" spans="4:4" x14ac:dyDescent="0.2">
      <c r="D1790" s="109"/>
    </row>
    <row r="1791" spans="4:4" x14ac:dyDescent="0.2">
      <c r="D1791" s="109"/>
    </row>
    <row r="1792" spans="4:4" x14ac:dyDescent="0.2">
      <c r="D1792" s="109"/>
    </row>
    <row r="1793" spans="4:4" x14ac:dyDescent="0.2">
      <c r="D1793" s="109"/>
    </row>
    <row r="1794" spans="4:4" x14ac:dyDescent="0.2">
      <c r="D1794" s="109"/>
    </row>
    <row r="1795" spans="4:4" x14ac:dyDescent="0.2">
      <c r="D1795" s="109"/>
    </row>
    <row r="1796" spans="4:4" x14ac:dyDescent="0.2">
      <c r="D1796" s="109"/>
    </row>
    <row r="1797" spans="4:4" x14ac:dyDescent="0.2">
      <c r="D1797" s="109"/>
    </row>
    <row r="1798" spans="4:4" x14ac:dyDescent="0.2">
      <c r="D1798" s="109"/>
    </row>
    <row r="1799" spans="4:4" x14ac:dyDescent="0.2">
      <c r="D1799" s="109"/>
    </row>
    <row r="1800" spans="4:4" x14ac:dyDescent="0.2">
      <c r="D1800" s="109"/>
    </row>
    <row r="1801" spans="4:4" x14ac:dyDescent="0.2">
      <c r="D1801" s="109"/>
    </row>
    <row r="1802" spans="4:4" x14ac:dyDescent="0.2">
      <c r="D1802" s="109"/>
    </row>
    <row r="1803" spans="4:4" x14ac:dyDescent="0.2">
      <c r="D1803" s="109"/>
    </row>
    <row r="1804" spans="4:4" x14ac:dyDescent="0.2">
      <c r="D1804" s="109"/>
    </row>
    <row r="1805" spans="4:4" x14ac:dyDescent="0.2">
      <c r="D1805" s="109"/>
    </row>
    <row r="1806" spans="4:4" x14ac:dyDescent="0.2">
      <c r="D1806" s="109"/>
    </row>
    <row r="1807" spans="4:4" x14ac:dyDescent="0.2">
      <c r="D1807" s="109"/>
    </row>
    <row r="1808" spans="4:4" x14ac:dyDescent="0.2">
      <c r="D1808" s="109"/>
    </row>
    <row r="1809" spans="4:4" x14ac:dyDescent="0.2">
      <c r="D1809" s="109"/>
    </row>
    <row r="1810" spans="4:4" x14ac:dyDescent="0.2">
      <c r="D1810" s="109"/>
    </row>
    <row r="1811" spans="4:4" x14ac:dyDescent="0.2">
      <c r="D1811" s="109"/>
    </row>
    <row r="1812" spans="4:4" x14ac:dyDescent="0.2">
      <c r="D1812" s="109"/>
    </row>
    <row r="1813" spans="4:4" x14ac:dyDescent="0.2">
      <c r="D1813" s="109"/>
    </row>
    <row r="1814" spans="4:4" x14ac:dyDescent="0.2">
      <c r="D1814" s="109"/>
    </row>
    <row r="1815" spans="4:4" x14ac:dyDescent="0.2">
      <c r="D1815" s="109"/>
    </row>
    <row r="1816" spans="4:4" x14ac:dyDescent="0.2">
      <c r="D1816" s="109"/>
    </row>
    <row r="1817" spans="4:4" x14ac:dyDescent="0.2">
      <c r="D1817" s="109"/>
    </row>
    <row r="1818" spans="4:4" x14ac:dyDescent="0.2">
      <c r="D1818" s="109"/>
    </row>
    <row r="1819" spans="4:4" x14ac:dyDescent="0.2">
      <c r="D1819" s="109"/>
    </row>
    <row r="1820" spans="4:4" x14ac:dyDescent="0.2">
      <c r="D1820" s="109"/>
    </row>
    <row r="1821" spans="4:4" x14ac:dyDescent="0.2">
      <c r="D1821" s="109"/>
    </row>
    <row r="1822" spans="4:4" x14ac:dyDescent="0.2">
      <c r="D1822" s="109"/>
    </row>
    <row r="1823" spans="4:4" x14ac:dyDescent="0.2">
      <c r="D1823" s="109"/>
    </row>
    <row r="1824" spans="4:4" x14ac:dyDescent="0.2">
      <c r="D1824" s="109"/>
    </row>
    <row r="1825" spans="4:4" x14ac:dyDescent="0.2">
      <c r="D1825" s="109"/>
    </row>
    <row r="1826" spans="4:4" x14ac:dyDescent="0.2">
      <c r="D1826" s="109"/>
    </row>
    <row r="1827" spans="4:4" x14ac:dyDescent="0.2">
      <c r="D1827" s="109"/>
    </row>
    <row r="1828" spans="4:4" x14ac:dyDescent="0.2">
      <c r="D1828" s="109"/>
    </row>
    <row r="1829" spans="4:4" x14ac:dyDescent="0.2">
      <c r="D1829" s="109"/>
    </row>
    <row r="1830" spans="4:4" x14ac:dyDescent="0.2">
      <c r="D1830" s="109"/>
    </row>
    <row r="1831" spans="4:4" x14ac:dyDescent="0.2">
      <c r="D1831" s="109"/>
    </row>
    <row r="1832" spans="4:4" x14ac:dyDescent="0.2">
      <c r="D1832" s="109"/>
    </row>
    <row r="1833" spans="4:4" x14ac:dyDescent="0.2">
      <c r="D1833" s="109"/>
    </row>
    <row r="1834" spans="4:4" x14ac:dyDescent="0.2">
      <c r="D1834" s="109"/>
    </row>
    <row r="1835" spans="4:4" x14ac:dyDescent="0.2">
      <c r="D1835" s="109"/>
    </row>
    <row r="1836" spans="4:4" x14ac:dyDescent="0.2">
      <c r="D1836" s="109"/>
    </row>
    <row r="1837" spans="4:4" x14ac:dyDescent="0.2">
      <c r="D1837" s="109"/>
    </row>
    <row r="1838" spans="4:4" x14ac:dyDescent="0.2">
      <c r="D1838" s="109"/>
    </row>
    <row r="1839" spans="4:4" x14ac:dyDescent="0.2">
      <c r="D1839" s="109"/>
    </row>
    <row r="1840" spans="4:4" x14ac:dyDescent="0.2">
      <c r="D1840" s="109"/>
    </row>
    <row r="1841" spans="4:4" x14ac:dyDescent="0.2">
      <c r="D1841" s="109"/>
    </row>
    <row r="1842" spans="4:4" x14ac:dyDescent="0.2">
      <c r="D1842" s="109"/>
    </row>
    <row r="1843" spans="4:4" x14ac:dyDescent="0.2">
      <c r="D1843" s="109"/>
    </row>
    <row r="1844" spans="4:4" x14ac:dyDescent="0.2">
      <c r="D1844" s="109"/>
    </row>
    <row r="1845" spans="4:4" x14ac:dyDescent="0.2">
      <c r="D1845" s="109"/>
    </row>
    <row r="1846" spans="4:4" x14ac:dyDescent="0.2">
      <c r="D1846" s="109"/>
    </row>
    <row r="1847" spans="4:4" x14ac:dyDescent="0.2">
      <c r="D1847" s="109"/>
    </row>
    <row r="1848" spans="4:4" x14ac:dyDescent="0.2">
      <c r="D1848" s="109"/>
    </row>
    <row r="1849" spans="4:4" x14ac:dyDescent="0.2">
      <c r="D1849" s="109"/>
    </row>
    <row r="1850" spans="4:4" x14ac:dyDescent="0.2">
      <c r="D1850" s="109"/>
    </row>
    <row r="1851" spans="4:4" x14ac:dyDescent="0.2">
      <c r="D1851" s="109"/>
    </row>
    <row r="1852" spans="4:4" x14ac:dyDescent="0.2">
      <c r="D1852" s="109"/>
    </row>
    <row r="1853" spans="4:4" x14ac:dyDescent="0.2">
      <c r="D1853" s="109"/>
    </row>
    <row r="1854" spans="4:4" x14ac:dyDescent="0.2">
      <c r="D1854" s="109"/>
    </row>
    <row r="1855" spans="4:4" x14ac:dyDescent="0.2">
      <c r="D1855" s="109"/>
    </row>
    <row r="1856" spans="4:4" x14ac:dyDescent="0.2">
      <c r="D1856" s="109"/>
    </row>
    <row r="1857" spans="4:4" x14ac:dyDescent="0.2">
      <c r="D1857" s="109"/>
    </row>
    <row r="1858" spans="4:4" x14ac:dyDescent="0.2">
      <c r="D1858" s="109"/>
    </row>
    <row r="1859" spans="4:4" x14ac:dyDescent="0.2">
      <c r="D1859" s="109"/>
    </row>
    <row r="1860" spans="4:4" x14ac:dyDescent="0.2">
      <c r="D1860" s="109"/>
    </row>
    <row r="1861" spans="4:4" x14ac:dyDescent="0.2">
      <c r="D1861" s="109"/>
    </row>
    <row r="1862" spans="4:4" x14ac:dyDescent="0.2">
      <c r="D1862" s="109"/>
    </row>
    <row r="1863" spans="4:4" x14ac:dyDescent="0.2">
      <c r="D1863" s="109"/>
    </row>
    <row r="1864" spans="4:4" x14ac:dyDescent="0.2">
      <c r="D1864" s="109"/>
    </row>
    <row r="1865" spans="4:4" x14ac:dyDescent="0.2">
      <c r="D1865" s="109"/>
    </row>
    <row r="1866" spans="4:4" x14ac:dyDescent="0.2">
      <c r="D1866" s="109"/>
    </row>
    <row r="1867" spans="4:4" x14ac:dyDescent="0.2">
      <c r="D1867" s="109"/>
    </row>
    <row r="1868" spans="4:4" x14ac:dyDescent="0.2">
      <c r="D1868" s="109"/>
    </row>
    <row r="1869" spans="4:4" x14ac:dyDescent="0.2">
      <c r="D1869" s="109"/>
    </row>
    <row r="1870" spans="4:4" x14ac:dyDescent="0.2">
      <c r="D1870" s="109"/>
    </row>
    <row r="1871" spans="4:4" x14ac:dyDescent="0.2">
      <c r="D1871" s="109"/>
    </row>
    <row r="1872" spans="4:4" x14ac:dyDescent="0.2">
      <c r="D1872" s="109"/>
    </row>
    <row r="1873" spans="4:4" x14ac:dyDescent="0.2">
      <c r="D1873" s="109"/>
    </row>
    <row r="1874" spans="4:4" x14ac:dyDescent="0.2">
      <c r="D1874" s="109"/>
    </row>
    <row r="1875" spans="4:4" x14ac:dyDescent="0.2">
      <c r="D1875" s="109"/>
    </row>
    <row r="1876" spans="4:4" x14ac:dyDescent="0.2">
      <c r="D1876" s="109"/>
    </row>
    <row r="1877" spans="4:4" x14ac:dyDescent="0.2">
      <c r="D1877" s="109"/>
    </row>
    <row r="1878" spans="4:4" x14ac:dyDescent="0.2">
      <c r="D1878" s="109"/>
    </row>
    <row r="1879" spans="4:4" x14ac:dyDescent="0.2">
      <c r="D1879" s="109"/>
    </row>
    <row r="1880" spans="4:4" x14ac:dyDescent="0.2">
      <c r="D1880" s="109"/>
    </row>
    <row r="1881" spans="4:4" x14ac:dyDescent="0.2">
      <c r="D1881" s="109"/>
    </row>
    <row r="1882" spans="4:4" x14ac:dyDescent="0.2">
      <c r="D1882" s="109"/>
    </row>
    <row r="1883" spans="4:4" x14ac:dyDescent="0.2">
      <c r="D1883" s="109"/>
    </row>
    <row r="1884" spans="4:4" x14ac:dyDescent="0.2">
      <c r="D1884" s="109"/>
    </row>
    <row r="1885" spans="4:4" x14ac:dyDescent="0.2">
      <c r="D1885" s="109"/>
    </row>
    <row r="1886" spans="4:4" x14ac:dyDescent="0.2">
      <c r="D1886" s="109"/>
    </row>
    <row r="1887" spans="4:4" x14ac:dyDescent="0.2">
      <c r="D1887" s="109"/>
    </row>
    <row r="1888" spans="4:4" x14ac:dyDescent="0.2">
      <c r="D1888" s="109"/>
    </row>
    <row r="1889" spans="4:4" x14ac:dyDescent="0.2">
      <c r="D1889" s="109"/>
    </row>
    <row r="1890" spans="4:4" x14ac:dyDescent="0.2">
      <c r="D1890" s="109"/>
    </row>
    <row r="1891" spans="4:4" x14ac:dyDescent="0.2">
      <c r="D1891" s="109"/>
    </row>
    <row r="1892" spans="4:4" x14ac:dyDescent="0.2">
      <c r="D1892" s="109"/>
    </row>
    <row r="1893" spans="4:4" x14ac:dyDescent="0.2">
      <c r="D1893" s="109"/>
    </row>
    <row r="1894" spans="4:4" x14ac:dyDescent="0.2">
      <c r="D1894" s="109"/>
    </row>
    <row r="1895" spans="4:4" x14ac:dyDescent="0.2">
      <c r="D1895" s="109"/>
    </row>
    <row r="1896" spans="4:4" x14ac:dyDescent="0.2">
      <c r="D1896" s="109"/>
    </row>
    <row r="1897" spans="4:4" x14ac:dyDescent="0.2">
      <c r="D1897" s="109"/>
    </row>
    <row r="1898" spans="4:4" x14ac:dyDescent="0.2">
      <c r="D1898" s="109"/>
    </row>
    <row r="1899" spans="4:4" x14ac:dyDescent="0.2">
      <c r="D1899" s="109"/>
    </row>
    <row r="1900" spans="4:4" x14ac:dyDescent="0.2">
      <c r="D1900" s="109"/>
    </row>
    <row r="1901" spans="4:4" x14ac:dyDescent="0.2">
      <c r="D1901" s="109"/>
    </row>
    <row r="1902" spans="4:4" x14ac:dyDescent="0.2">
      <c r="D1902" s="109"/>
    </row>
    <row r="1903" spans="4:4" x14ac:dyDescent="0.2">
      <c r="D1903" s="109"/>
    </row>
    <row r="1904" spans="4:4" x14ac:dyDescent="0.2">
      <c r="D1904" s="109"/>
    </row>
    <row r="1905" spans="4:4" x14ac:dyDescent="0.2">
      <c r="D1905" s="109"/>
    </row>
    <row r="1906" spans="4:4" x14ac:dyDescent="0.2">
      <c r="D1906" s="109"/>
    </row>
    <row r="1907" spans="4:4" x14ac:dyDescent="0.2">
      <c r="D1907" s="109"/>
    </row>
    <row r="1908" spans="4:4" x14ac:dyDescent="0.2">
      <c r="D1908" s="109"/>
    </row>
    <row r="1909" spans="4:4" x14ac:dyDescent="0.2">
      <c r="D1909" s="109"/>
    </row>
    <row r="1910" spans="4:4" x14ac:dyDescent="0.2">
      <c r="D1910" s="109"/>
    </row>
    <row r="1911" spans="4:4" x14ac:dyDescent="0.2">
      <c r="D1911" s="109"/>
    </row>
    <row r="1912" spans="4:4" x14ac:dyDescent="0.2">
      <c r="D1912" s="109"/>
    </row>
    <row r="1913" spans="4:4" x14ac:dyDescent="0.2">
      <c r="D1913" s="109"/>
    </row>
    <row r="1914" spans="4:4" x14ac:dyDescent="0.2">
      <c r="D1914" s="109"/>
    </row>
    <row r="1915" spans="4:4" x14ac:dyDescent="0.2">
      <c r="D1915" s="109"/>
    </row>
    <row r="1916" spans="4:4" x14ac:dyDescent="0.2">
      <c r="D1916" s="109"/>
    </row>
    <row r="1917" spans="4:4" x14ac:dyDescent="0.2">
      <c r="D1917" s="109"/>
    </row>
    <row r="1918" spans="4:4" x14ac:dyDescent="0.2">
      <c r="D1918" s="109"/>
    </row>
    <row r="1919" spans="4:4" x14ac:dyDescent="0.2">
      <c r="D1919" s="109"/>
    </row>
    <row r="1920" spans="4:4" x14ac:dyDescent="0.2">
      <c r="D1920" s="109"/>
    </row>
    <row r="1921" spans="4:4" x14ac:dyDescent="0.2">
      <c r="D1921" s="109"/>
    </row>
    <row r="1922" spans="4:4" x14ac:dyDescent="0.2">
      <c r="D1922" s="109"/>
    </row>
    <row r="1923" spans="4:4" x14ac:dyDescent="0.2">
      <c r="D1923" s="109"/>
    </row>
    <row r="1924" spans="4:4" x14ac:dyDescent="0.2">
      <c r="D1924" s="109"/>
    </row>
    <row r="1925" spans="4:4" x14ac:dyDescent="0.2">
      <c r="D1925" s="109"/>
    </row>
    <row r="1926" spans="4:4" x14ac:dyDescent="0.2">
      <c r="D1926" s="109"/>
    </row>
    <row r="1927" spans="4:4" x14ac:dyDescent="0.2">
      <c r="D1927" s="109"/>
    </row>
    <row r="1928" spans="4:4" x14ac:dyDescent="0.2">
      <c r="D1928" s="109"/>
    </row>
    <row r="1929" spans="4:4" x14ac:dyDescent="0.2">
      <c r="D1929" s="109"/>
    </row>
    <row r="1930" spans="4:4" x14ac:dyDescent="0.2">
      <c r="D1930" s="109"/>
    </row>
    <row r="1931" spans="4:4" x14ac:dyDescent="0.2">
      <c r="D1931" s="109"/>
    </row>
    <row r="1932" spans="4:4" x14ac:dyDescent="0.2">
      <c r="D1932" s="109"/>
    </row>
    <row r="1933" spans="4:4" x14ac:dyDescent="0.2">
      <c r="D1933" s="109"/>
    </row>
    <row r="1934" spans="4:4" x14ac:dyDescent="0.2">
      <c r="D1934" s="109"/>
    </row>
    <row r="1935" spans="4:4" x14ac:dyDescent="0.2">
      <c r="D1935" s="109"/>
    </row>
    <row r="1936" spans="4:4" x14ac:dyDescent="0.2">
      <c r="D1936" s="109"/>
    </row>
    <row r="1937" spans="4:4" x14ac:dyDescent="0.2">
      <c r="D1937" s="109"/>
    </row>
    <row r="1938" spans="4:4" x14ac:dyDescent="0.2">
      <c r="D1938" s="109"/>
    </row>
    <row r="1939" spans="4:4" x14ac:dyDescent="0.2">
      <c r="D1939" s="109"/>
    </row>
    <row r="1940" spans="4:4" x14ac:dyDescent="0.2">
      <c r="D1940" s="109"/>
    </row>
    <row r="1941" spans="4:4" x14ac:dyDescent="0.2">
      <c r="D1941" s="109"/>
    </row>
    <row r="1942" spans="4:4" x14ac:dyDescent="0.2">
      <c r="D1942" s="109"/>
    </row>
    <row r="1943" spans="4:4" x14ac:dyDescent="0.2">
      <c r="D1943" s="109"/>
    </row>
    <row r="1944" spans="4:4" x14ac:dyDescent="0.2">
      <c r="D1944" s="109"/>
    </row>
    <row r="1945" spans="4:4" x14ac:dyDescent="0.2">
      <c r="D1945" s="109"/>
    </row>
    <row r="1946" spans="4:4" x14ac:dyDescent="0.2">
      <c r="D1946" s="109"/>
    </row>
    <row r="1947" spans="4:4" x14ac:dyDescent="0.2">
      <c r="D1947" s="109"/>
    </row>
    <row r="1948" spans="4:4" x14ac:dyDescent="0.2">
      <c r="D1948" s="109"/>
    </row>
    <row r="1949" spans="4:4" x14ac:dyDescent="0.2">
      <c r="D1949" s="109"/>
    </row>
    <row r="1950" spans="4:4" x14ac:dyDescent="0.2">
      <c r="D1950" s="109"/>
    </row>
    <row r="1951" spans="4:4" x14ac:dyDescent="0.2">
      <c r="D1951" s="109"/>
    </row>
    <row r="1952" spans="4:4" x14ac:dyDescent="0.2">
      <c r="D1952" s="109"/>
    </row>
    <row r="1953" spans="4:4" x14ac:dyDescent="0.2">
      <c r="D1953" s="109"/>
    </row>
    <row r="1954" spans="4:4" x14ac:dyDescent="0.2">
      <c r="D1954" s="109"/>
    </row>
    <row r="1955" spans="4:4" x14ac:dyDescent="0.2">
      <c r="D1955" s="109"/>
    </row>
    <row r="1956" spans="4:4" x14ac:dyDescent="0.2">
      <c r="D1956" s="109"/>
    </row>
    <row r="1957" spans="4:4" x14ac:dyDescent="0.2">
      <c r="D1957" s="109"/>
    </row>
    <row r="1958" spans="4:4" x14ac:dyDescent="0.2">
      <c r="D1958" s="109"/>
    </row>
    <row r="1959" spans="4:4" x14ac:dyDescent="0.2">
      <c r="D1959" s="109"/>
    </row>
    <row r="1960" spans="4:4" x14ac:dyDescent="0.2">
      <c r="D1960" s="109"/>
    </row>
    <row r="1961" spans="4:4" x14ac:dyDescent="0.2">
      <c r="D1961" s="109"/>
    </row>
    <row r="1962" spans="4:4" x14ac:dyDescent="0.2">
      <c r="D1962" s="109"/>
    </row>
    <row r="1963" spans="4:4" x14ac:dyDescent="0.2">
      <c r="D1963" s="109"/>
    </row>
    <row r="1964" spans="4:4" x14ac:dyDescent="0.2">
      <c r="D1964" s="109"/>
    </row>
    <row r="1965" spans="4:4" x14ac:dyDescent="0.2">
      <c r="D1965" s="109"/>
    </row>
    <row r="1966" spans="4:4" x14ac:dyDescent="0.2">
      <c r="D1966" s="109"/>
    </row>
    <row r="1967" spans="4:4" x14ac:dyDescent="0.2">
      <c r="D1967" s="109"/>
    </row>
    <row r="1968" spans="4:4" x14ac:dyDescent="0.2">
      <c r="D1968" s="109"/>
    </row>
    <row r="1969" spans="4:4" x14ac:dyDescent="0.2">
      <c r="D1969" s="109"/>
    </row>
    <row r="1970" spans="4:4" x14ac:dyDescent="0.2">
      <c r="D1970" s="109"/>
    </row>
    <row r="1971" spans="4:4" x14ac:dyDescent="0.2">
      <c r="D1971" s="109"/>
    </row>
    <row r="1972" spans="4:4" x14ac:dyDescent="0.2">
      <c r="D1972" s="109"/>
    </row>
    <row r="1973" spans="4:4" x14ac:dyDescent="0.2">
      <c r="D1973" s="109"/>
    </row>
    <row r="1974" spans="4:4" x14ac:dyDescent="0.2">
      <c r="D1974" s="109"/>
    </row>
    <row r="1975" spans="4:4" x14ac:dyDescent="0.2">
      <c r="D1975" s="109"/>
    </row>
    <row r="1976" spans="4:4" x14ac:dyDescent="0.2">
      <c r="D1976" s="109"/>
    </row>
    <row r="1977" spans="4:4" x14ac:dyDescent="0.2">
      <c r="D1977" s="109"/>
    </row>
    <row r="1978" spans="4:4" x14ac:dyDescent="0.2">
      <c r="D1978" s="109"/>
    </row>
    <row r="1979" spans="4:4" x14ac:dyDescent="0.2">
      <c r="D1979" s="109"/>
    </row>
    <row r="1980" spans="4:4" x14ac:dyDescent="0.2">
      <c r="D1980" s="109"/>
    </row>
    <row r="1981" spans="4:4" x14ac:dyDescent="0.2">
      <c r="D1981" s="109"/>
    </row>
    <row r="1982" spans="4:4" x14ac:dyDescent="0.2">
      <c r="D1982" s="109"/>
    </row>
    <row r="1983" spans="4:4" x14ac:dyDescent="0.2">
      <c r="D1983" s="109"/>
    </row>
    <row r="1984" spans="4:4" x14ac:dyDescent="0.2">
      <c r="D1984" s="109"/>
    </row>
    <row r="1985" spans="4:4" x14ac:dyDescent="0.2">
      <c r="D1985" s="109"/>
    </row>
    <row r="1986" spans="4:4" x14ac:dyDescent="0.2">
      <c r="D1986" s="109"/>
    </row>
    <row r="1987" spans="4:4" x14ac:dyDescent="0.2">
      <c r="D1987" s="109"/>
    </row>
    <row r="1988" spans="4:4" x14ac:dyDescent="0.2">
      <c r="D1988" s="109"/>
    </row>
    <row r="1989" spans="4:4" x14ac:dyDescent="0.2">
      <c r="D1989" s="109"/>
    </row>
    <row r="1990" spans="4:4" x14ac:dyDescent="0.2">
      <c r="D1990" s="109"/>
    </row>
    <row r="1991" spans="4:4" x14ac:dyDescent="0.2">
      <c r="D1991" s="109"/>
    </row>
    <row r="1992" spans="4:4" x14ac:dyDescent="0.2">
      <c r="D1992" s="109"/>
    </row>
    <row r="1993" spans="4:4" x14ac:dyDescent="0.2">
      <c r="D1993" s="109"/>
    </row>
    <row r="1994" spans="4:4" x14ac:dyDescent="0.2">
      <c r="D1994" s="109"/>
    </row>
    <row r="1995" spans="4:4" x14ac:dyDescent="0.2">
      <c r="D1995" s="109"/>
    </row>
    <row r="1996" spans="4:4" x14ac:dyDescent="0.2">
      <c r="D1996" s="109"/>
    </row>
    <row r="1997" spans="4:4" x14ac:dyDescent="0.2">
      <c r="D1997" s="109"/>
    </row>
    <row r="1998" spans="4:4" x14ac:dyDescent="0.2">
      <c r="D1998" s="109"/>
    </row>
    <row r="1999" spans="4:4" x14ac:dyDescent="0.2">
      <c r="D1999" s="109"/>
    </row>
    <row r="2000" spans="4:4" x14ac:dyDescent="0.2">
      <c r="D2000" s="109"/>
    </row>
    <row r="2001" spans="4:4" x14ac:dyDescent="0.2">
      <c r="D2001" s="109"/>
    </row>
    <row r="2002" spans="4:4" x14ac:dyDescent="0.2">
      <c r="D2002" s="109"/>
    </row>
    <row r="2003" spans="4:4" x14ac:dyDescent="0.2">
      <c r="D2003" s="109"/>
    </row>
    <row r="2004" spans="4:4" x14ac:dyDescent="0.2">
      <c r="D2004" s="109"/>
    </row>
    <row r="2005" spans="4:4" x14ac:dyDescent="0.2">
      <c r="D2005" s="109"/>
    </row>
    <row r="2006" spans="4:4" x14ac:dyDescent="0.2">
      <c r="D2006" s="109"/>
    </row>
    <row r="2007" spans="4:4" x14ac:dyDescent="0.2">
      <c r="D2007" s="109"/>
    </row>
    <row r="2008" spans="4:4" x14ac:dyDescent="0.2">
      <c r="D2008" s="109"/>
    </row>
    <row r="2009" spans="4:4" x14ac:dyDescent="0.2">
      <c r="D2009" s="109"/>
    </row>
    <row r="2010" spans="4:4" x14ac:dyDescent="0.2">
      <c r="D2010" s="109"/>
    </row>
    <row r="2011" spans="4:4" x14ac:dyDescent="0.2">
      <c r="D2011" s="109"/>
    </row>
    <row r="2012" spans="4:4" x14ac:dyDescent="0.2">
      <c r="D2012" s="109"/>
    </row>
    <row r="2013" spans="4:4" x14ac:dyDescent="0.2">
      <c r="D2013" s="109"/>
    </row>
    <row r="2014" spans="4:4" x14ac:dyDescent="0.2">
      <c r="D2014" s="109"/>
    </row>
    <row r="2015" spans="4:4" x14ac:dyDescent="0.2">
      <c r="D2015" s="109"/>
    </row>
    <row r="2016" spans="4:4" x14ac:dyDescent="0.2">
      <c r="D2016" s="109"/>
    </row>
    <row r="2017" spans="4:4" x14ac:dyDescent="0.2">
      <c r="D2017" s="109"/>
    </row>
    <row r="2018" spans="4:4" x14ac:dyDescent="0.2">
      <c r="D2018" s="109"/>
    </row>
    <row r="2019" spans="4:4" x14ac:dyDescent="0.2">
      <c r="D2019" s="109"/>
    </row>
    <row r="2020" spans="4:4" x14ac:dyDescent="0.2">
      <c r="D2020" s="109"/>
    </row>
    <row r="2021" spans="4:4" x14ac:dyDescent="0.2">
      <c r="D2021" s="109"/>
    </row>
    <row r="2022" spans="4:4" x14ac:dyDescent="0.2">
      <c r="D2022" s="109"/>
    </row>
    <row r="2023" spans="4:4" x14ac:dyDescent="0.2">
      <c r="D2023" s="109"/>
    </row>
    <row r="2024" spans="4:4" x14ac:dyDescent="0.2">
      <c r="D2024" s="109"/>
    </row>
    <row r="2025" spans="4:4" x14ac:dyDescent="0.2">
      <c r="D2025" s="109"/>
    </row>
    <row r="2026" spans="4:4" x14ac:dyDescent="0.2">
      <c r="D2026" s="109"/>
    </row>
    <row r="2027" spans="4:4" x14ac:dyDescent="0.2">
      <c r="D2027" s="109"/>
    </row>
    <row r="2028" spans="4:4" x14ac:dyDescent="0.2">
      <c r="D2028" s="109"/>
    </row>
    <row r="2029" spans="4:4" x14ac:dyDescent="0.2">
      <c r="D2029" s="109"/>
    </row>
    <row r="2030" spans="4:4" x14ac:dyDescent="0.2">
      <c r="D2030" s="109"/>
    </row>
    <row r="2031" spans="4:4" x14ac:dyDescent="0.2">
      <c r="D2031" s="109"/>
    </row>
    <row r="2032" spans="4:4" x14ac:dyDescent="0.2">
      <c r="D2032" s="109"/>
    </row>
    <row r="2033" spans="4:4" x14ac:dyDescent="0.2">
      <c r="D2033" s="109"/>
    </row>
    <row r="2034" spans="4:4" x14ac:dyDescent="0.2">
      <c r="D2034" s="109"/>
    </row>
    <row r="2035" spans="4:4" x14ac:dyDescent="0.2">
      <c r="D2035" s="109"/>
    </row>
    <row r="2036" spans="4:4" x14ac:dyDescent="0.2">
      <c r="D2036" s="109"/>
    </row>
    <row r="2037" spans="4:4" x14ac:dyDescent="0.2">
      <c r="D2037" s="109"/>
    </row>
    <row r="2038" spans="4:4" x14ac:dyDescent="0.2">
      <c r="D2038" s="109"/>
    </row>
    <row r="2039" spans="4:4" x14ac:dyDescent="0.2">
      <c r="D2039" s="109"/>
    </row>
    <row r="2040" spans="4:4" x14ac:dyDescent="0.2">
      <c r="D2040" s="109"/>
    </row>
    <row r="2041" spans="4:4" x14ac:dyDescent="0.2">
      <c r="D2041" s="109"/>
    </row>
    <row r="2042" spans="4:4" x14ac:dyDescent="0.2">
      <c r="D2042" s="109"/>
    </row>
    <row r="2043" spans="4:4" x14ac:dyDescent="0.2">
      <c r="D2043" s="109"/>
    </row>
    <row r="2044" spans="4:4" x14ac:dyDescent="0.2">
      <c r="D2044" s="109"/>
    </row>
    <row r="2045" spans="4:4" x14ac:dyDescent="0.2">
      <c r="D2045" s="109"/>
    </row>
    <row r="2046" spans="4:4" x14ac:dyDescent="0.2">
      <c r="D2046" s="109"/>
    </row>
    <row r="2047" spans="4:4" x14ac:dyDescent="0.2">
      <c r="D2047" s="109"/>
    </row>
    <row r="2048" spans="4:4" x14ac:dyDescent="0.2">
      <c r="D2048" s="109"/>
    </row>
    <row r="2049" spans="4:4" x14ac:dyDescent="0.2">
      <c r="D2049" s="109"/>
    </row>
    <row r="2050" spans="4:4" x14ac:dyDescent="0.2">
      <c r="D2050" s="109"/>
    </row>
    <row r="2051" spans="4:4" x14ac:dyDescent="0.2">
      <c r="D2051" s="109"/>
    </row>
    <row r="2052" spans="4:4" x14ac:dyDescent="0.2">
      <c r="D2052" s="109"/>
    </row>
    <row r="2053" spans="4:4" x14ac:dyDescent="0.2">
      <c r="D2053" s="109"/>
    </row>
    <row r="2054" spans="4:4" x14ac:dyDescent="0.2">
      <c r="D2054" s="109"/>
    </row>
    <row r="2055" spans="4:4" x14ac:dyDescent="0.2">
      <c r="D2055" s="109"/>
    </row>
    <row r="2056" spans="4:4" x14ac:dyDescent="0.2">
      <c r="D2056" s="109"/>
    </row>
    <row r="2057" spans="4:4" x14ac:dyDescent="0.2">
      <c r="D2057" s="109"/>
    </row>
    <row r="2058" spans="4:4" x14ac:dyDescent="0.2">
      <c r="D2058" s="109"/>
    </row>
    <row r="2059" spans="4:4" x14ac:dyDescent="0.2">
      <c r="D2059" s="109"/>
    </row>
    <row r="2060" spans="4:4" x14ac:dyDescent="0.2">
      <c r="D2060" s="109"/>
    </row>
    <row r="2061" spans="4:4" x14ac:dyDescent="0.2">
      <c r="D2061" s="109"/>
    </row>
    <row r="2062" spans="4:4" x14ac:dyDescent="0.2">
      <c r="D2062" s="109"/>
    </row>
    <row r="2063" spans="4:4" x14ac:dyDescent="0.2">
      <c r="D2063" s="109"/>
    </row>
    <row r="2064" spans="4:4" x14ac:dyDescent="0.2">
      <c r="D2064" s="109"/>
    </row>
    <row r="2065" spans="4:4" x14ac:dyDescent="0.2">
      <c r="D2065" s="109"/>
    </row>
    <row r="2066" spans="4:4" x14ac:dyDescent="0.2">
      <c r="D2066" s="109"/>
    </row>
    <row r="2067" spans="4:4" x14ac:dyDescent="0.2">
      <c r="D2067" s="109"/>
    </row>
    <row r="2068" spans="4:4" x14ac:dyDescent="0.2">
      <c r="D2068" s="109"/>
    </row>
    <row r="2069" spans="4:4" x14ac:dyDescent="0.2">
      <c r="D2069" s="109"/>
    </row>
    <row r="2070" spans="4:4" x14ac:dyDescent="0.2">
      <c r="D2070" s="109"/>
    </row>
    <row r="2071" spans="4:4" x14ac:dyDescent="0.2">
      <c r="D2071" s="109"/>
    </row>
    <row r="2072" spans="4:4" x14ac:dyDescent="0.2">
      <c r="D2072" s="109"/>
    </row>
    <row r="2073" spans="4:4" x14ac:dyDescent="0.2">
      <c r="D2073" s="109"/>
    </row>
    <row r="2074" spans="4:4" x14ac:dyDescent="0.2">
      <c r="D2074" s="109"/>
    </row>
    <row r="2075" spans="4:4" x14ac:dyDescent="0.2">
      <c r="D2075" s="109"/>
    </row>
    <row r="2076" spans="4:4" x14ac:dyDescent="0.2">
      <c r="D2076" s="109"/>
    </row>
    <row r="2077" spans="4:4" x14ac:dyDescent="0.2">
      <c r="D2077" s="109"/>
    </row>
    <row r="2078" spans="4:4" x14ac:dyDescent="0.2">
      <c r="D2078" s="109"/>
    </row>
    <row r="2079" spans="4:4" x14ac:dyDescent="0.2">
      <c r="D2079" s="109"/>
    </row>
    <row r="2080" spans="4:4" x14ac:dyDescent="0.2">
      <c r="D2080" s="109"/>
    </row>
    <row r="2081" spans="4:4" x14ac:dyDescent="0.2">
      <c r="D2081" s="109"/>
    </row>
    <row r="2082" spans="4:4" x14ac:dyDescent="0.2">
      <c r="D2082" s="109"/>
    </row>
    <row r="2083" spans="4:4" x14ac:dyDescent="0.2">
      <c r="D2083" s="109"/>
    </row>
    <row r="2084" spans="4:4" x14ac:dyDescent="0.2">
      <c r="D2084" s="109"/>
    </row>
    <row r="2085" spans="4:4" x14ac:dyDescent="0.2">
      <c r="D2085" s="109"/>
    </row>
    <row r="2086" spans="4:4" x14ac:dyDescent="0.2">
      <c r="D2086" s="109"/>
    </row>
    <row r="2087" spans="4:4" x14ac:dyDescent="0.2">
      <c r="D2087" s="109"/>
    </row>
    <row r="2088" spans="4:4" x14ac:dyDescent="0.2">
      <c r="D2088" s="109"/>
    </row>
    <row r="2089" spans="4:4" x14ac:dyDescent="0.2">
      <c r="D2089" s="109"/>
    </row>
    <row r="2090" spans="4:4" x14ac:dyDescent="0.2">
      <c r="D2090" s="109"/>
    </row>
    <row r="2091" spans="4:4" x14ac:dyDescent="0.2">
      <c r="D2091" s="109"/>
    </row>
    <row r="2092" spans="4:4" x14ac:dyDescent="0.2">
      <c r="D2092" s="109"/>
    </row>
    <row r="2093" spans="4:4" x14ac:dyDescent="0.2">
      <c r="D2093" s="109"/>
    </row>
    <row r="2094" spans="4:4" x14ac:dyDescent="0.2">
      <c r="D2094" s="109"/>
    </row>
    <row r="2095" spans="4:4" x14ac:dyDescent="0.2">
      <c r="D2095" s="109"/>
    </row>
    <row r="2096" spans="4:4" x14ac:dyDescent="0.2">
      <c r="D2096" s="109"/>
    </row>
    <row r="2097" spans="4:4" x14ac:dyDescent="0.2">
      <c r="D2097" s="109"/>
    </row>
    <row r="2098" spans="4:4" x14ac:dyDescent="0.2">
      <c r="D2098" s="109"/>
    </row>
    <row r="2099" spans="4:4" x14ac:dyDescent="0.2">
      <c r="D2099" s="109"/>
    </row>
    <row r="2100" spans="4:4" x14ac:dyDescent="0.2">
      <c r="D2100" s="109"/>
    </row>
    <row r="2101" spans="4:4" x14ac:dyDescent="0.2">
      <c r="D2101" s="109"/>
    </row>
    <row r="2102" spans="4:4" x14ac:dyDescent="0.2">
      <c r="D2102" s="109"/>
    </row>
    <row r="2103" spans="4:4" x14ac:dyDescent="0.2">
      <c r="D2103" s="109"/>
    </row>
    <row r="2104" spans="4:4" x14ac:dyDescent="0.2">
      <c r="D2104" s="109"/>
    </row>
    <row r="2105" spans="4:4" x14ac:dyDescent="0.2">
      <c r="D2105" s="109"/>
    </row>
    <row r="2106" spans="4:4" x14ac:dyDescent="0.2">
      <c r="D2106" s="109"/>
    </row>
    <row r="2107" spans="4:4" x14ac:dyDescent="0.2">
      <c r="D2107" s="109"/>
    </row>
    <row r="2108" spans="4:4" x14ac:dyDescent="0.2">
      <c r="D2108" s="109"/>
    </row>
    <row r="2109" spans="4:4" x14ac:dyDescent="0.2">
      <c r="D2109" s="109"/>
    </row>
    <row r="2110" spans="4:4" x14ac:dyDescent="0.2">
      <c r="D2110" s="109"/>
    </row>
    <row r="2111" spans="4:4" x14ac:dyDescent="0.2">
      <c r="D2111" s="109"/>
    </row>
    <row r="2112" spans="4:4" x14ac:dyDescent="0.2">
      <c r="D2112" s="109"/>
    </row>
    <row r="2113" spans="4:4" x14ac:dyDescent="0.2">
      <c r="D2113" s="109"/>
    </row>
    <row r="2114" spans="4:4" x14ac:dyDescent="0.2">
      <c r="D2114" s="109"/>
    </row>
    <row r="2115" spans="4:4" x14ac:dyDescent="0.2">
      <c r="D2115" s="109"/>
    </row>
    <row r="2116" spans="4:4" x14ac:dyDescent="0.2">
      <c r="D2116" s="109"/>
    </row>
    <row r="2117" spans="4:4" x14ac:dyDescent="0.2">
      <c r="D2117" s="109"/>
    </row>
    <row r="2118" spans="4:4" x14ac:dyDescent="0.2">
      <c r="D2118" s="109"/>
    </row>
    <row r="2119" spans="4:4" x14ac:dyDescent="0.2">
      <c r="D2119" s="109"/>
    </row>
    <row r="2120" spans="4:4" x14ac:dyDescent="0.2">
      <c r="D2120" s="109"/>
    </row>
    <row r="2121" spans="4:4" x14ac:dyDescent="0.2">
      <c r="D2121" s="109"/>
    </row>
    <row r="2122" spans="4:4" x14ac:dyDescent="0.2">
      <c r="D2122" s="109"/>
    </row>
    <row r="2123" spans="4:4" x14ac:dyDescent="0.2">
      <c r="D2123" s="109"/>
    </row>
    <row r="2124" spans="4:4" x14ac:dyDescent="0.2">
      <c r="D2124" s="109"/>
    </row>
    <row r="2125" spans="4:4" x14ac:dyDescent="0.2">
      <c r="D2125" s="109"/>
    </row>
    <row r="2126" spans="4:4" x14ac:dyDescent="0.2">
      <c r="D2126" s="109"/>
    </row>
    <row r="2127" spans="4:4" x14ac:dyDescent="0.2">
      <c r="D2127" s="109"/>
    </row>
    <row r="2128" spans="4:4" x14ac:dyDescent="0.2">
      <c r="D2128" s="109"/>
    </row>
    <row r="2129" spans="4:4" x14ac:dyDescent="0.2">
      <c r="D2129" s="109"/>
    </row>
    <row r="2130" spans="4:4" x14ac:dyDescent="0.2">
      <c r="D2130" s="109"/>
    </row>
    <row r="2131" spans="4:4" x14ac:dyDescent="0.2">
      <c r="D2131" s="109"/>
    </row>
    <row r="2132" spans="4:4" x14ac:dyDescent="0.2">
      <c r="D2132" s="109"/>
    </row>
    <row r="2133" spans="4:4" x14ac:dyDescent="0.2">
      <c r="D2133" s="109"/>
    </row>
    <row r="2134" spans="4:4" x14ac:dyDescent="0.2">
      <c r="D2134" s="109"/>
    </row>
    <row r="2135" spans="4:4" x14ac:dyDescent="0.2">
      <c r="D2135" s="109"/>
    </row>
    <row r="2136" spans="4:4" x14ac:dyDescent="0.2">
      <c r="D2136" s="109"/>
    </row>
    <row r="2137" spans="4:4" x14ac:dyDescent="0.2">
      <c r="D2137" s="109"/>
    </row>
    <row r="2138" spans="4:4" x14ac:dyDescent="0.2">
      <c r="D2138" s="109"/>
    </row>
    <row r="2139" spans="4:4" x14ac:dyDescent="0.2">
      <c r="D2139" s="109"/>
    </row>
    <row r="2140" spans="4:4" x14ac:dyDescent="0.2">
      <c r="D2140" s="109"/>
    </row>
    <row r="2141" spans="4:4" x14ac:dyDescent="0.2">
      <c r="D2141" s="109"/>
    </row>
    <row r="2142" spans="4:4" x14ac:dyDescent="0.2">
      <c r="D2142" s="109"/>
    </row>
    <row r="2143" spans="4:4" x14ac:dyDescent="0.2">
      <c r="D2143" s="109"/>
    </row>
    <row r="2144" spans="4:4" x14ac:dyDescent="0.2">
      <c r="D2144" s="109"/>
    </row>
    <row r="2145" spans="4:4" x14ac:dyDescent="0.2">
      <c r="D2145" s="109"/>
    </row>
    <row r="2146" spans="4:4" x14ac:dyDescent="0.2">
      <c r="D2146" s="109"/>
    </row>
    <row r="2147" spans="4:4" x14ac:dyDescent="0.2">
      <c r="D2147" s="109"/>
    </row>
    <row r="2148" spans="4:4" x14ac:dyDescent="0.2">
      <c r="D2148" s="109"/>
    </row>
    <row r="2149" spans="4:4" x14ac:dyDescent="0.2">
      <c r="D2149" s="109"/>
    </row>
    <row r="2150" spans="4:4" x14ac:dyDescent="0.2">
      <c r="D2150" s="109"/>
    </row>
    <row r="2151" spans="4:4" x14ac:dyDescent="0.2">
      <c r="D2151" s="109"/>
    </row>
    <row r="2152" spans="4:4" x14ac:dyDescent="0.2">
      <c r="D2152" s="109"/>
    </row>
    <row r="2153" spans="4:4" x14ac:dyDescent="0.2">
      <c r="D2153" s="109"/>
    </row>
    <row r="2154" spans="4:4" x14ac:dyDescent="0.2">
      <c r="D2154" s="109"/>
    </row>
    <row r="2155" spans="4:4" x14ac:dyDescent="0.2">
      <c r="D2155" s="109"/>
    </row>
    <row r="2156" spans="4:4" x14ac:dyDescent="0.2">
      <c r="D2156" s="109"/>
    </row>
    <row r="2157" spans="4:4" x14ac:dyDescent="0.2">
      <c r="D2157" s="109"/>
    </row>
    <row r="2158" spans="4:4" x14ac:dyDescent="0.2">
      <c r="D2158" s="109"/>
    </row>
    <row r="2159" spans="4:4" x14ac:dyDescent="0.2">
      <c r="D2159" s="109"/>
    </row>
    <row r="2160" spans="4:4" x14ac:dyDescent="0.2">
      <c r="D2160" s="109"/>
    </row>
    <row r="2161" spans="4:4" x14ac:dyDescent="0.2">
      <c r="D2161" s="109"/>
    </row>
    <row r="2162" spans="4:4" x14ac:dyDescent="0.2">
      <c r="D2162" s="109"/>
    </row>
    <row r="2163" spans="4:4" x14ac:dyDescent="0.2">
      <c r="D2163" s="109"/>
    </row>
    <row r="2164" spans="4:4" x14ac:dyDescent="0.2">
      <c r="D2164" s="109"/>
    </row>
    <row r="2165" spans="4:4" x14ac:dyDescent="0.2">
      <c r="D2165" s="109"/>
    </row>
    <row r="2166" spans="4:4" x14ac:dyDescent="0.2">
      <c r="D2166" s="109"/>
    </row>
    <row r="2167" spans="4:4" x14ac:dyDescent="0.2">
      <c r="D2167" s="109"/>
    </row>
    <row r="2168" spans="4:4" x14ac:dyDescent="0.2">
      <c r="D2168" s="109"/>
    </row>
    <row r="2169" spans="4:4" x14ac:dyDescent="0.2">
      <c r="D2169" s="109"/>
    </row>
    <row r="2170" spans="4:4" x14ac:dyDescent="0.2">
      <c r="D2170" s="109"/>
    </row>
    <row r="2171" spans="4:4" x14ac:dyDescent="0.2">
      <c r="D2171" s="109"/>
    </row>
    <row r="2172" spans="4:4" x14ac:dyDescent="0.2">
      <c r="D2172" s="109"/>
    </row>
    <row r="2173" spans="4:4" x14ac:dyDescent="0.2">
      <c r="D2173" s="109"/>
    </row>
    <row r="2174" spans="4:4" x14ac:dyDescent="0.2">
      <c r="D2174" s="109"/>
    </row>
    <row r="2175" spans="4:4" x14ac:dyDescent="0.2">
      <c r="D2175" s="109"/>
    </row>
    <row r="2176" spans="4:4" x14ac:dyDescent="0.2">
      <c r="D2176" s="109"/>
    </row>
    <row r="2177" spans="4:4" x14ac:dyDescent="0.2">
      <c r="D2177" s="109"/>
    </row>
    <row r="2178" spans="4:4" x14ac:dyDescent="0.2">
      <c r="D2178" s="109"/>
    </row>
    <row r="2179" spans="4:4" x14ac:dyDescent="0.2">
      <c r="D2179" s="109"/>
    </row>
    <row r="2180" spans="4:4" x14ac:dyDescent="0.2">
      <c r="D2180" s="109"/>
    </row>
    <row r="2181" spans="4:4" x14ac:dyDescent="0.2">
      <c r="D2181" s="109"/>
    </row>
    <row r="2182" spans="4:4" x14ac:dyDescent="0.2">
      <c r="D2182" s="109"/>
    </row>
    <row r="2183" spans="4:4" x14ac:dyDescent="0.2">
      <c r="D2183" s="109"/>
    </row>
    <row r="2184" spans="4:4" x14ac:dyDescent="0.2">
      <c r="D2184" s="109"/>
    </row>
    <row r="2185" spans="4:4" x14ac:dyDescent="0.2">
      <c r="D2185" s="109"/>
    </row>
    <row r="2186" spans="4:4" x14ac:dyDescent="0.2">
      <c r="D2186" s="109"/>
    </row>
    <row r="2187" spans="4:4" x14ac:dyDescent="0.2">
      <c r="D2187" s="109"/>
    </row>
    <row r="2188" spans="4:4" x14ac:dyDescent="0.2">
      <c r="D2188" s="109"/>
    </row>
    <row r="2189" spans="4:4" x14ac:dyDescent="0.2">
      <c r="D2189" s="109"/>
    </row>
    <row r="2190" spans="4:4" x14ac:dyDescent="0.2">
      <c r="D2190" s="109"/>
    </row>
    <row r="2191" spans="4:4" x14ac:dyDescent="0.2">
      <c r="D2191" s="109"/>
    </row>
    <row r="2192" spans="4:4" x14ac:dyDescent="0.2">
      <c r="D2192" s="109"/>
    </row>
    <row r="2193" spans="4:4" x14ac:dyDescent="0.2">
      <c r="D2193" s="109"/>
    </row>
    <row r="2194" spans="4:4" x14ac:dyDescent="0.2">
      <c r="D2194" s="109"/>
    </row>
    <row r="2195" spans="4:4" x14ac:dyDescent="0.2">
      <c r="D2195" s="109"/>
    </row>
    <row r="2196" spans="4:4" x14ac:dyDescent="0.2">
      <c r="D2196" s="109"/>
    </row>
    <row r="2197" spans="4:4" x14ac:dyDescent="0.2">
      <c r="D2197" s="109"/>
    </row>
    <row r="2198" spans="4:4" x14ac:dyDescent="0.2">
      <c r="D2198" s="109"/>
    </row>
    <row r="2199" spans="4:4" x14ac:dyDescent="0.2">
      <c r="D2199" s="109"/>
    </row>
    <row r="2200" spans="4:4" x14ac:dyDescent="0.2">
      <c r="D2200" s="109"/>
    </row>
    <row r="2201" spans="4:4" x14ac:dyDescent="0.2">
      <c r="D2201" s="109"/>
    </row>
    <row r="2202" spans="4:4" x14ac:dyDescent="0.2">
      <c r="D2202" s="109"/>
    </row>
    <row r="2203" spans="4:4" x14ac:dyDescent="0.2">
      <c r="D2203" s="109"/>
    </row>
    <row r="2204" spans="4:4" x14ac:dyDescent="0.2">
      <c r="D2204" s="109"/>
    </row>
    <row r="2205" spans="4:4" x14ac:dyDescent="0.2">
      <c r="D2205" s="109"/>
    </row>
    <row r="2206" spans="4:4" x14ac:dyDescent="0.2">
      <c r="D2206" s="109"/>
    </row>
    <row r="2207" spans="4:4" x14ac:dyDescent="0.2">
      <c r="D2207" s="109"/>
    </row>
    <row r="2208" spans="4:4" x14ac:dyDescent="0.2">
      <c r="D2208" s="109"/>
    </row>
    <row r="2209" spans="4:4" x14ac:dyDescent="0.2">
      <c r="D2209" s="109"/>
    </row>
    <row r="2210" spans="4:4" x14ac:dyDescent="0.2">
      <c r="D2210" s="109"/>
    </row>
    <row r="2211" spans="4:4" x14ac:dyDescent="0.2">
      <c r="D2211" s="109"/>
    </row>
    <row r="2212" spans="4:4" x14ac:dyDescent="0.2">
      <c r="D2212" s="109"/>
    </row>
    <row r="2213" spans="4:4" x14ac:dyDescent="0.2">
      <c r="D2213" s="109"/>
    </row>
    <row r="2214" spans="4:4" x14ac:dyDescent="0.2">
      <c r="D2214" s="109"/>
    </row>
    <row r="2215" spans="4:4" x14ac:dyDescent="0.2">
      <c r="D2215" s="109"/>
    </row>
    <row r="2216" spans="4:4" x14ac:dyDescent="0.2">
      <c r="D2216" s="109"/>
    </row>
    <row r="2217" spans="4:4" x14ac:dyDescent="0.2">
      <c r="D2217" s="109"/>
    </row>
    <row r="2218" spans="4:4" x14ac:dyDescent="0.2">
      <c r="D2218" s="109"/>
    </row>
    <row r="2219" spans="4:4" x14ac:dyDescent="0.2">
      <c r="D2219" s="109"/>
    </row>
    <row r="2220" spans="4:4" x14ac:dyDescent="0.2">
      <c r="D2220" s="109"/>
    </row>
    <row r="2221" spans="4:4" x14ac:dyDescent="0.2">
      <c r="D2221" s="109"/>
    </row>
    <row r="2222" spans="4:4" x14ac:dyDescent="0.2">
      <c r="D2222" s="109"/>
    </row>
    <row r="2223" spans="4:4" x14ac:dyDescent="0.2">
      <c r="D2223" s="109"/>
    </row>
    <row r="2224" spans="4:4" x14ac:dyDescent="0.2">
      <c r="D2224" s="109"/>
    </row>
    <row r="2225" spans="4:4" x14ac:dyDescent="0.2">
      <c r="D2225" s="109"/>
    </row>
    <row r="2226" spans="4:4" x14ac:dyDescent="0.2">
      <c r="D2226" s="109"/>
    </row>
    <row r="2227" spans="4:4" x14ac:dyDescent="0.2">
      <c r="D2227" s="109"/>
    </row>
    <row r="2228" spans="4:4" x14ac:dyDescent="0.2">
      <c r="D2228" s="109"/>
    </row>
    <row r="2229" spans="4:4" x14ac:dyDescent="0.2">
      <c r="D2229" s="109"/>
    </row>
    <row r="2230" spans="4:4" x14ac:dyDescent="0.2">
      <c r="D2230" s="109"/>
    </row>
    <row r="2231" spans="4:4" x14ac:dyDescent="0.2">
      <c r="D2231" s="109"/>
    </row>
    <row r="2232" spans="4:4" x14ac:dyDescent="0.2">
      <c r="D2232" s="109"/>
    </row>
    <row r="2233" spans="4:4" x14ac:dyDescent="0.2">
      <c r="D2233" s="109"/>
    </row>
    <row r="2234" spans="4:4" x14ac:dyDescent="0.2">
      <c r="D2234" s="109"/>
    </row>
    <row r="2235" spans="4:4" x14ac:dyDescent="0.2">
      <c r="D2235" s="109"/>
    </row>
    <row r="2236" spans="4:4" x14ac:dyDescent="0.2">
      <c r="D2236" s="109"/>
    </row>
    <row r="2237" spans="4:4" x14ac:dyDescent="0.2">
      <c r="D2237" s="109"/>
    </row>
    <row r="2238" spans="4:4" x14ac:dyDescent="0.2">
      <c r="D2238" s="109"/>
    </row>
    <row r="2239" spans="4:4" x14ac:dyDescent="0.2">
      <c r="D2239" s="109"/>
    </row>
    <row r="2240" spans="4:4" x14ac:dyDescent="0.2">
      <c r="D2240" s="109"/>
    </row>
    <row r="2241" spans="4:4" x14ac:dyDescent="0.2">
      <c r="D2241" s="109"/>
    </row>
    <row r="2242" spans="4:4" x14ac:dyDescent="0.2">
      <c r="D2242" s="109"/>
    </row>
    <row r="2243" spans="4:4" x14ac:dyDescent="0.2">
      <c r="D2243" s="109"/>
    </row>
    <row r="2244" spans="4:4" x14ac:dyDescent="0.2">
      <c r="D2244" s="109"/>
    </row>
    <row r="2245" spans="4:4" x14ac:dyDescent="0.2">
      <c r="D2245" s="109"/>
    </row>
    <row r="2246" spans="4:4" x14ac:dyDescent="0.2">
      <c r="D2246" s="109"/>
    </row>
    <row r="2247" spans="4:4" x14ac:dyDescent="0.2">
      <c r="D2247" s="109"/>
    </row>
    <row r="2248" spans="4:4" x14ac:dyDescent="0.2">
      <c r="D2248" s="109"/>
    </row>
    <row r="2249" spans="4:4" x14ac:dyDescent="0.2">
      <c r="D2249" s="109"/>
    </row>
    <row r="2250" spans="4:4" x14ac:dyDescent="0.2">
      <c r="D2250" s="109"/>
    </row>
    <row r="2251" spans="4:4" x14ac:dyDescent="0.2">
      <c r="D2251" s="109"/>
    </row>
    <row r="2252" spans="4:4" x14ac:dyDescent="0.2">
      <c r="D2252" s="109"/>
    </row>
    <row r="2253" spans="4:4" x14ac:dyDescent="0.2">
      <c r="D2253" s="109"/>
    </row>
    <row r="2254" spans="4:4" x14ac:dyDescent="0.2">
      <c r="D2254" s="109"/>
    </row>
    <row r="2255" spans="4:4" x14ac:dyDescent="0.2">
      <c r="D2255" s="109"/>
    </row>
    <row r="2256" spans="4:4" x14ac:dyDescent="0.2">
      <c r="D2256" s="109"/>
    </row>
    <row r="2257" spans="4:4" x14ac:dyDescent="0.2">
      <c r="D2257" s="109"/>
    </row>
    <row r="2258" spans="4:4" x14ac:dyDescent="0.2">
      <c r="D2258" s="109"/>
    </row>
    <row r="2259" spans="4:4" x14ac:dyDescent="0.2">
      <c r="D2259" s="109"/>
    </row>
    <row r="2260" spans="4:4" x14ac:dyDescent="0.2">
      <c r="D2260" s="109"/>
    </row>
    <row r="2261" spans="4:4" x14ac:dyDescent="0.2">
      <c r="D2261" s="109"/>
    </row>
    <row r="2262" spans="4:4" x14ac:dyDescent="0.2">
      <c r="D2262" s="109"/>
    </row>
    <row r="2263" spans="4:4" x14ac:dyDescent="0.2">
      <c r="D2263" s="109"/>
    </row>
    <row r="2264" spans="4:4" x14ac:dyDescent="0.2">
      <c r="D2264" s="109"/>
    </row>
    <row r="2265" spans="4:4" x14ac:dyDescent="0.2">
      <c r="D2265" s="109"/>
    </row>
    <row r="2266" spans="4:4" x14ac:dyDescent="0.2">
      <c r="D2266" s="109"/>
    </row>
    <row r="2267" spans="4:4" x14ac:dyDescent="0.2">
      <c r="D2267" s="109"/>
    </row>
    <row r="2268" spans="4:4" x14ac:dyDescent="0.2">
      <c r="D2268" s="109"/>
    </row>
    <row r="2269" spans="4:4" x14ac:dyDescent="0.2">
      <c r="D2269" s="109"/>
    </row>
    <row r="2270" spans="4:4" x14ac:dyDescent="0.2">
      <c r="D2270" s="109"/>
    </row>
    <row r="2271" spans="4:4" x14ac:dyDescent="0.2">
      <c r="D2271" s="109"/>
    </row>
    <row r="2272" spans="4:4" x14ac:dyDescent="0.2">
      <c r="D2272" s="109"/>
    </row>
    <row r="2273" spans="4:4" x14ac:dyDescent="0.2">
      <c r="D2273" s="109"/>
    </row>
    <row r="2274" spans="4:4" x14ac:dyDescent="0.2">
      <c r="D2274" s="109"/>
    </row>
    <row r="2275" spans="4:4" x14ac:dyDescent="0.2">
      <c r="D2275" s="109"/>
    </row>
    <row r="2276" spans="4:4" x14ac:dyDescent="0.2">
      <c r="D2276" s="109"/>
    </row>
    <row r="2277" spans="4:4" x14ac:dyDescent="0.2">
      <c r="D2277" s="109"/>
    </row>
    <row r="2278" spans="4:4" x14ac:dyDescent="0.2">
      <c r="D2278" s="109"/>
    </row>
    <row r="2279" spans="4:4" x14ac:dyDescent="0.2">
      <c r="D2279" s="109"/>
    </row>
    <row r="2280" spans="4:4" x14ac:dyDescent="0.2">
      <c r="D2280" s="109"/>
    </row>
    <row r="2281" spans="4:4" x14ac:dyDescent="0.2">
      <c r="D2281" s="109"/>
    </row>
    <row r="2282" spans="4:4" x14ac:dyDescent="0.2">
      <c r="D2282" s="109"/>
    </row>
    <row r="2283" spans="4:4" x14ac:dyDescent="0.2">
      <c r="D2283" s="109"/>
    </row>
    <row r="2284" spans="4:4" x14ac:dyDescent="0.2">
      <c r="D2284" s="109"/>
    </row>
    <row r="2285" spans="4:4" x14ac:dyDescent="0.2">
      <c r="D2285" s="109"/>
    </row>
    <row r="2286" spans="4:4" x14ac:dyDescent="0.2">
      <c r="D2286" s="109"/>
    </row>
    <row r="2287" spans="4:4" x14ac:dyDescent="0.2">
      <c r="D2287" s="109"/>
    </row>
    <row r="2288" spans="4:4" x14ac:dyDescent="0.2">
      <c r="D2288" s="109"/>
    </row>
    <row r="2289" spans="4:4" x14ac:dyDescent="0.2">
      <c r="D2289" s="109"/>
    </row>
    <row r="2290" spans="4:4" x14ac:dyDescent="0.2">
      <c r="D2290" s="109"/>
    </row>
    <row r="2291" spans="4:4" x14ac:dyDescent="0.2">
      <c r="D2291" s="109"/>
    </row>
    <row r="2292" spans="4:4" x14ac:dyDescent="0.2">
      <c r="D2292" s="109"/>
    </row>
    <row r="2293" spans="4:4" x14ac:dyDescent="0.2">
      <c r="D2293" s="109"/>
    </row>
    <row r="2294" spans="4:4" x14ac:dyDescent="0.2">
      <c r="D2294" s="109"/>
    </row>
    <row r="2295" spans="4:4" x14ac:dyDescent="0.2">
      <c r="D2295" s="109"/>
    </row>
    <row r="2296" spans="4:4" x14ac:dyDescent="0.2">
      <c r="D2296" s="109"/>
    </row>
    <row r="2297" spans="4:4" x14ac:dyDescent="0.2">
      <c r="D2297" s="109"/>
    </row>
    <row r="2298" spans="4:4" x14ac:dyDescent="0.2">
      <c r="D2298" s="109"/>
    </row>
    <row r="2299" spans="4:4" x14ac:dyDescent="0.2">
      <c r="D2299" s="109"/>
    </row>
    <row r="2300" spans="4:4" x14ac:dyDescent="0.2">
      <c r="D2300" s="109"/>
    </row>
    <row r="2301" spans="4:4" x14ac:dyDescent="0.2">
      <c r="D2301" s="109"/>
    </row>
    <row r="2302" spans="4:4" x14ac:dyDescent="0.2">
      <c r="D2302" s="109"/>
    </row>
    <row r="2303" spans="4:4" x14ac:dyDescent="0.2">
      <c r="D2303" s="109"/>
    </row>
    <row r="2304" spans="4:4" x14ac:dyDescent="0.2">
      <c r="D2304" s="109"/>
    </row>
    <row r="2305" spans="4:4" x14ac:dyDescent="0.2">
      <c r="D2305" s="109"/>
    </row>
    <row r="2306" spans="4:4" x14ac:dyDescent="0.2">
      <c r="D2306" s="109"/>
    </row>
    <row r="2307" spans="4:4" x14ac:dyDescent="0.2">
      <c r="D2307" s="109"/>
    </row>
    <row r="2308" spans="4:4" x14ac:dyDescent="0.2">
      <c r="D2308" s="109"/>
    </row>
    <row r="2309" spans="4:4" x14ac:dyDescent="0.2">
      <c r="D2309" s="109"/>
    </row>
    <row r="2310" spans="4:4" x14ac:dyDescent="0.2">
      <c r="D2310" s="109"/>
    </row>
    <row r="2311" spans="4:4" x14ac:dyDescent="0.2">
      <c r="D2311" s="109"/>
    </row>
    <row r="2312" spans="4:4" x14ac:dyDescent="0.2">
      <c r="D2312" s="109"/>
    </row>
    <row r="2313" spans="4:4" x14ac:dyDescent="0.2">
      <c r="D2313" s="109"/>
    </row>
    <row r="2314" spans="4:4" x14ac:dyDescent="0.2">
      <c r="D2314" s="109"/>
    </row>
    <row r="2315" spans="4:4" x14ac:dyDescent="0.2">
      <c r="D2315" s="109"/>
    </row>
    <row r="2316" spans="4:4" x14ac:dyDescent="0.2">
      <c r="D2316" s="109"/>
    </row>
    <row r="2317" spans="4:4" x14ac:dyDescent="0.2">
      <c r="D2317" s="109"/>
    </row>
    <row r="2318" spans="4:4" x14ac:dyDescent="0.2">
      <c r="D2318" s="109"/>
    </row>
    <row r="2319" spans="4:4" x14ac:dyDescent="0.2">
      <c r="D2319" s="109"/>
    </row>
    <row r="2320" spans="4:4" x14ac:dyDescent="0.2">
      <c r="D2320" s="109"/>
    </row>
    <row r="2321" spans="4:4" x14ac:dyDescent="0.2">
      <c r="D2321" s="109"/>
    </row>
    <row r="2322" spans="4:4" x14ac:dyDescent="0.2">
      <c r="D2322" s="109"/>
    </row>
    <row r="2323" spans="4:4" x14ac:dyDescent="0.2">
      <c r="D2323" s="109"/>
    </row>
    <row r="2324" spans="4:4" x14ac:dyDescent="0.2">
      <c r="D2324" s="109"/>
    </row>
    <row r="2325" spans="4:4" x14ac:dyDescent="0.2">
      <c r="D2325" s="109"/>
    </row>
    <row r="2326" spans="4:4" x14ac:dyDescent="0.2">
      <c r="D2326" s="109"/>
    </row>
    <row r="2327" spans="4:4" x14ac:dyDescent="0.2">
      <c r="D2327" s="109"/>
    </row>
    <row r="2328" spans="4:4" x14ac:dyDescent="0.2">
      <c r="D2328" s="109"/>
    </row>
    <row r="2329" spans="4:4" x14ac:dyDescent="0.2">
      <c r="D2329" s="109"/>
    </row>
    <row r="2330" spans="4:4" x14ac:dyDescent="0.2">
      <c r="D2330" s="109"/>
    </row>
    <row r="2331" spans="4:4" x14ac:dyDescent="0.2">
      <c r="D2331" s="109"/>
    </row>
    <row r="2332" spans="4:4" x14ac:dyDescent="0.2">
      <c r="D2332" s="109"/>
    </row>
    <row r="2333" spans="4:4" x14ac:dyDescent="0.2">
      <c r="D2333" s="109"/>
    </row>
    <row r="2334" spans="4:4" x14ac:dyDescent="0.2">
      <c r="D2334" s="109"/>
    </row>
    <row r="2335" spans="4:4" x14ac:dyDescent="0.2">
      <c r="D2335" s="109"/>
    </row>
    <row r="2336" spans="4:4" x14ac:dyDescent="0.2">
      <c r="D2336" s="109"/>
    </row>
    <row r="2337" spans="4:4" x14ac:dyDescent="0.2">
      <c r="D2337" s="109"/>
    </row>
    <row r="2338" spans="4:4" x14ac:dyDescent="0.2">
      <c r="D2338" s="109"/>
    </row>
    <row r="2339" spans="4:4" x14ac:dyDescent="0.2">
      <c r="D2339" s="109"/>
    </row>
    <row r="2340" spans="4:4" x14ac:dyDescent="0.2">
      <c r="D2340" s="109"/>
    </row>
    <row r="2341" spans="4:4" x14ac:dyDescent="0.2">
      <c r="D2341" s="109"/>
    </row>
    <row r="2342" spans="4:4" x14ac:dyDescent="0.2">
      <c r="D2342" s="109"/>
    </row>
    <row r="2343" spans="4:4" x14ac:dyDescent="0.2">
      <c r="D2343" s="109"/>
    </row>
    <row r="2344" spans="4:4" x14ac:dyDescent="0.2">
      <c r="D2344" s="109"/>
    </row>
    <row r="2345" spans="4:4" x14ac:dyDescent="0.2">
      <c r="D2345" s="109"/>
    </row>
    <row r="2346" spans="4:4" x14ac:dyDescent="0.2">
      <c r="D2346" s="109"/>
    </row>
    <row r="2347" spans="4:4" x14ac:dyDescent="0.2">
      <c r="D2347" s="109"/>
    </row>
    <row r="2348" spans="4:4" x14ac:dyDescent="0.2">
      <c r="D2348" s="109"/>
    </row>
    <row r="2349" spans="4:4" x14ac:dyDescent="0.2">
      <c r="D2349" s="109"/>
    </row>
    <row r="2350" spans="4:4" x14ac:dyDescent="0.2">
      <c r="D2350" s="109"/>
    </row>
    <row r="2351" spans="4:4" x14ac:dyDescent="0.2">
      <c r="D2351" s="109"/>
    </row>
    <row r="2352" spans="4:4" x14ac:dyDescent="0.2">
      <c r="D2352" s="109"/>
    </row>
    <row r="2353" spans="4:4" x14ac:dyDescent="0.2">
      <c r="D2353" s="109"/>
    </row>
    <row r="2354" spans="4:4" x14ac:dyDescent="0.2">
      <c r="D2354" s="109"/>
    </row>
    <row r="2355" spans="4:4" x14ac:dyDescent="0.2">
      <c r="D2355" s="109"/>
    </row>
    <row r="2356" spans="4:4" x14ac:dyDescent="0.2">
      <c r="D2356" s="109"/>
    </row>
    <row r="2357" spans="4:4" x14ac:dyDescent="0.2">
      <c r="D2357" s="109"/>
    </row>
    <row r="2358" spans="4:4" x14ac:dyDescent="0.2">
      <c r="D2358" s="109"/>
    </row>
    <row r="2359" spans="4:4" x14ac:dyDescent="0.2">
      <c r="D2359" s="109"/>
    </row>
    <row r="2360" spans="4:4" x14ac:dyDescent="0.2">
      <c r="D2360" s="109"/>
    </row>
    <row r="2361" spans="4:4" x14ac:dyDescent="0.2">
      <c r="D2361" s="109"/>
    </row>
    <row r="2362" spans="4:4" x14ac:dyDescent="0.2">
      <c r="D2362" s="109"/>
    </row>
    <row r="2363" spans="4:4" x14ac:dyDescent="0.2">
      <c r="D2363" s="109"/>
    </row>
    <row r="2364" spans="4:4" x14ac:dyDescent="0.2">
      <c r="D2364" s="109"/>
    </row>
    <row r="2365" spans="4:4" x14ac:dyDescent="0.2">
      <c r="D2365" s="109"/>
    </row>
    <row r="2366" spans="4:4" x14ac:dyDescent="0.2">
      <c r="D2366" s="109"/>
    </row>
    <row r="2367" spans="4:4" x14ac:dyDescent="0.2">
      <c r="D2367" s="109"/>
    </row>
    <row r="2368" spans="4:4" x14ac:dyDescent="0.2">
      <c r="D2368" s="109"/>
    </row>
    <row r="2369" spans="4:4" x14ac:dyDescent="0.2">
      <c r="D2369" s="109"/>
    </row>
    <row r="2370" spans="4:4" x14ac:dyDescent="0.2">
      <c r="D2370" s="109"/>
    </row>
    <row r="2371" spans="4:4" x14ac:dyDescent="0.2">
      <c r="D2371" s="109"/>
    </row>
    <row r="2372" spans="4:4" x14ac:dyDescent="0.2">
      <c r="D2372" s="109"/>
    </row>
    <row r="2373" spans="4:4" x14ac:dyDescent="0.2">
      <c r="D2373" s="109"/>
    </row>
    <row r="2374" spans="4:4" x14ac:dyDescent="0.2">
      <c r="D2374" s="109"/>
    </row>
    <row r="2375" spans="4:4" x14ac:dyDescent="0.2">
      <c r="D2375" s="109"/>
    </row>
    <row r="2376" spans="4:4" x14ac:dyDescent="0.2">
      <c r="D2376" s="109"/>
    </row>
    <row r="2377" spans="4:4" x14ac:dyDescent="0.2">
      <c r="D2377" s="109"/>
    </row>
    <row r="2378" spans="4:4" x14ac:dyDescent="0.2">
      <c r="D2378" s="109"/>
    </row>
    <row r="2379" spans="4:4" x14ac:dyDescent="0.2">
      <c r="D2379" s="109"/>
    </row>
    <row r="2380" spans="4:4" x14ac:dyDescent="0.2">
      <c r="D2380" s="109"/>
    </row>
    <row r="2381" spans="4:4" x14ac:dyDescent="0.2">
      <c r="D2381" s="109"/>
    </row>
    <row r="2382" spans="4:4" x14ac:dyDescent="0.2">
      <c r="D2382" s="109"/>
    </row>
    <row r="2383" spans="4:4" x14ac:dyDescent="0.2">
      <c r="D2383" s="109"/>
    </row>
    <row r="2384" spans="4:4" x14ac:dyDescent="0.2">
      <c r="D2384" s="109"/>
    </row>
    <row r="2385" spans="4:4" x14ac:dyDescent="0.2">
      <c r="D2385" s="109"/>
    </row>
    <row r="2386" spans="4:4" x14ac:dyDescent="0.2">
      <c r="D2386" s="109"/>
    </row>
    <row r="2387" spans="4:4" x14ac:dyDescent="0.2">
      <c r="D2387" s="109"/>
    </row>
    <row r="2388" spans="4:4" x14ac:dyDescent="0.2">
      <c r="D2388" s="109"/>
    </row>
    <row r="2389" spans="4:4" x14ac:dyDescent="0.2">
      <c r="D2389" s="109"/>
    </row>
    <row r="2390" spans="4:4" x14ac:dyDescent="0.2">
      <c r="D2390" s="109"/>
    </row>
    <row r="2391" spans="4:4" x14ac:dyDescent="0.2">
      <c r="D2391" s="109"/>
    </row>
    <row r="2392" spans="4:4" x14ac:dyDescent="0.2">
      <c r="D2392" s="109"/>
    </row>
    <row r="2393" spans="4:4" x14ac:dyDescent="0.2">
      <c r="D2393" s="109"/>
    </row>
    <row r="2394" spans="4:4" x14ac:dyDescent="0.2">
      <c r="D2394" s="109"/>
    </row>
    <row r="2395" spans="4:4" x14ac:dyDescent="0.2">
      <c r="D2395" s="109"/>
    </row>
    <row r="2396" spans="4:4" x14ac:dyDescent="0.2">
      <c r="D2396" s="109"/>
    </row>
    <row r="2397" spans="4:4" x14ac:dyDescent="0.2">
      <c r="D2397" s="109"/>
    </row>
    <row r="2398" spans="4:4" x14ac:dyDescent="0.2">
      <c r="D2398" s="109"/>
    </row>
    <row r="2399" spans="4:4" x14ac:dyDescent="0.2">
      <c r="D2399" s="109"/>
    </row>
    <row r="2400" spans="4:4" x14ac:dyDescent="0.2">
      <c r="D2400" s="109"/>
    </row>
    <row r="2401" spans="4:4" x14ac:dyDescent="0.2">
      <c r="D2401" s="109"/>
    </row>
    <row r="2402" spans="4:4" x14ac:dyDescent="0.2">
      <c r="D2402" s="109"/>
    </row>
    <row r="2403" spans="4:4" x14ac:dyDescent="0.2">
      <c r="D2403" s="109"/>
    </row>
    <row r="2404" spans="4:4" x14ac:dyDescent="0.2">
      <c r="D2404" s="109"/>
    </row>
    <row r="2405" spans="4:4" x14ac:dyDescent="0.2">
      <c r="D2405" s="109"/>
    </row>
    <row r="2406" spans="4:4" x14ac:dyDescent="0.2">
      <c r="D2406" s="109"/>
    </row>
    <row r="2407" spans="4:4" x14ac:dyDescent="0.2">
      <c r="D2407" s="109"/>
    </row>
    <row r="2408" spans="4:4" x14ac:dyDescent="0.2">
      <c r="D2408" s="109"/>
    </row>
    <row r="2409" spans="4:4" x14ac:dyDescent="0.2">
      <c r="D2409" s="109"/>
    </row>
    <row r="2410" spans="4:4" x14ac:dyDescent="0.2">
      <c r="D2410" s="109"/>
    </row>
    <row r="2411" spans="4:4" x14ac:dyDescent="0.2">
      <c r="D2411" s="109"/>
    </row>
    <row r="2412" spans="4:4" x14ac:dyDescent="0.2">
      <c r="D2412" s="109"/>
    </row>
    <row r="2413" spans="4:4" x14ac:dyDescent="0.2">
      <c r="D2413" s="109"/>
    </row>
    <row r="2414" spans="4:4" x14ac:dyDescent="0.2">
      <c r="D2414" s="109"/>
    </row>
    <row r="2415" spans="4:4" x14ac:dyDescent="0.2">
      <c r="D2415" s="109"/>
    </row>
    <row r="2416" spans="4:4" x14ac:dyDescent="0.2">
      <c r="D2416" s="109"/>
    </row>
    <row r="2417" spans="4:4" x14ac:dyDescent="0.2">
      <c r="D2417" s="109"/>
    </row>
    <row r="2418" spans="4:4" x14ac:dyDescent="0.2">
      <c r="D2418" s="109"/>
    </row>
    <row r="2419" spans="4:4" x14ac:dyDescent="0.2">
      <c r="D2419" s="109"/>
    </row>
    <row r="2420" spans="4:4" x14ac:dyDescent="0.2">
      <c r="D2420" s="109"/>
    </row>
    <row r="2421" spans="4:4" x14ac:dyDescent="0.2">
      <c r="D2421" s="109"/>
    </row>
    <row r="2422" spans="4:4" x14ac:dyDescent="0.2">
      <c r="D2422" s="109"/>
    </row>
    <row r="2423" spans="4:4" x14ac:dyDescent="0.2">
      <c r="D2423" s="109"/>
    </row>
    <row r="2424" spans="4:4" x14ac:dyDescent="0.2">
      <c r="D2424" s="109"/>
    </row>
    <row r="2425" spans="4:4" x14ac:dyDescent="0.2">
      <c r="D2425" s="109"/>
    </row>
    <row r="2426" spans="4:4" x14ac:dyDescent="0.2">
      <c r="D2426" s="109"/>
    </row>
    <row r="2427" spans="4:4" x14ac:dyDescent="0.2">
      <c r="D2427" s="109"/>
    </row>
    <row r="2428" spans="4:4" x14ac:dyDescent="0.2">
      <c r="D2428" s="109"/>
    </row>
    <row r="2429" spans="4:4" x14ac:dyDescent="0.2">
      <c r="D2429" s="109"/>
    </row>
    <row r="2430" spans="4:4" x14ac:dyDescent="0.2">
      <c r="D2430" s="109"/>
    </row>
    <row r="2431" spans="4:4" x14ac:dyDescent="0.2">
      <c r="D2431" s="109"/>
    </row>
    <row r="2432" spans="4:4" x14ac:dyDescent="0.2">
      <c r="D2432" s="109"/>
    </row>
    <row r="2433" spans="4:4" x14ac:dyDescent="0.2">
      <c r="D2433" s="109"/>
    </row>
    <row r="2434" spans="4:4" x14ac:dyDescent="0.2">
      <c r="D2434" s="109"/>
    </row>
    <row r="2435" spans="4:4" x14ac:dyDescent="0.2">
      <c r="D2435" s="109"/>
    </row>
    <row r="2436" spans="4:4" x14ac:dyDescent="0.2">
      <c r="D2436" s="109"/>
    </row>
    <row r="2437" spans="4:4" x14ac:dyDescent="0.2">
      <c r="D2437" s="109"/>
    </row>
    <row r="2438" spans="4:4" x14ac:dyDescent="0.2">
      <c r="D2438" s="109"/>
    </row>
    <row r="2439" spans="4:4" x14ac:dyDescent="0.2">
      <c r="D2439" s="109"/>
    </row>
    <row r="2440" spans="4:4" x14ac:dyDescent="0.2">
      <c r="D2440" s="109"/>
    </row>
    <row r="2441" spans="4:4" x14ac:dyDescent="0.2">
      <c r="D2441" s="109"/>
    </row>
    <row r="2442" spans="4:4" x14ac:dyDescent="0.2">
      <c r="D2442" s="109"/>
    </row>
    <row r="2443" spans="4:4" x14ac:dyDescent="0.2">
      <c r="D2443" s="109"/>
    </row>
    <row r="2444" spans="4:4" x14ac:dyDescent="0.2">
      <c r="D2444" s="109"/>
    </row>
    <row r="2445" spans="4:4" x14ac:dyDescent="0.2">
      <c r="D2445" s="109"/>
    </row>
    <row r="2446" spans="4:4" x14ac:dyDescent="0.2">
      <c r="D2446" s="109"/>
    </row>
    <row r="2447" spans="4:4" x14ac:dyDescent="0.2">
      <c r="D2447" s="109"/>
    </row>
    <row r="2448" spans="4:4" x14ac:dyDescent="0.2">
      <c r="D2448" s="109"/>
    </row>
    <row r="2449" spans="4:4" x14ac:dyDescent="0.2">
      <c r="D2449" s="109"/>
    </row>
    <row r="2450" spans="4:4" x14ac:dyDescent="0.2">
      <c r="D2450" s="109"/>
    </row>
    <row r="2451" spans="4:4" x14ac:dyDescent="0.2">
      <c r="D2451" s="109"/>
    </row>
    <row r="2452" spans="4:4" x14ac:dyDescent="0.2">
      <c r="D2452" s="109"/>
    </row>
    <row r="2453" spans="4:4" x14ac:dyDescent="0.2">
      <c r="D2453" s="109"/>
    </row>
    <row r="2454" spans="4:4" x14ac:dyDescent="0.2">
      <c r="D2454" s="109"/>
    </row>
    <row r="2455" spans="4:4" x14ac:dyDescent="0.2">
      <c r="D2455" s="109"/>
    </row>
    <row r="2456" spans="4:4" x14ac:dyDescent="0.2">
      <c r="D2456" s="109"/>
    </row>
    <row r="2457" spans="4:4" x14ac:dyDescent="0.2">
      <c r="D2457" s="109"/>
    </row>
    <row r="2458" spans="4:4" x14ac:dyDescent="0.2">
      <c r="D2458" s="109"/>
    </row>
    <row r="2459" spans="4:4" x14ac:dyDescent="0.2">
      <c r="D2459" s="109"/>
    </row>
    <row r="2460" spans="4:4" x14ac:dyDescent="0.2">
      <c r="D2460" s="109"/>
    </row>
    <row r="2461" spans="4:4" x14ac:dyDescent="0.2">
      <c r="D2461" s="109"/>
    </row>
    <row r="2462" spans="4:4" x14ac:dyDescent="0.2">
      <c r="D2462" s="109"/>
    </row>
    <row r="2463" spans="4:4" x14ac:dyDescent="0.2">
      <c r="D2463" s="109"/>
    </row>
    <row r="2464" spans="4:4" x14ac:dyDescent="0.2">
      <c r="D2464" s="109"/>
    </row>
    <row r="2465" spans="4:4" x14ac:dyDescent="0.2">
      <c r="D2465" s="109"/>
    </row>
    <row r="2466" spans="4:4" x14ac:dyDescent="0.2">
      <c r="D2466" s="109"/>
    </row>
    <row r="2467" spans="4:4" x14ac:dyDescent="0.2">
      <c r="D2467" s="109"/>
    </row>
    <row r="2468" spans="4:4" x14ac:dyDescent="0.2">
      <c r="D2468" s="109"/>
    </row>
    <row r="2469" spans="4:4" x14ac:dyDescent="0.2">
      <c r="D2469" s="109"/>
    </row>
    <row r="2470" spans="4:4" x14ac:dyDescent="0.2">
      <c r="D2470" s="109"/>
    </row>
    <row r="2471" spans="4:4" x14ac:dyDescent="0.2">
      <c r="D2471" s="109"/>
    </row>
    <row r="2472" spans="4:4" x14ac:dyDescent="0.2">
      <c r="D2472" s="109"/>
    </row>
    <row r="2473" spans="4:4" x14ac:dyDescent="0.2">
      <c r="D2473" s="109"/>
    </row>
    <row r="2474" spans="4:4" x14ac:dyDescent="0.2">
      <c r="D2474" s="109"/>
    </row>
    <row r="2475" spans="4:4" x14ac:dyDescent="0.2">
      <c r="D2475" s="109"/>
    </row>
    <row r="2476" spans="4:4" x14ac:dyDescent="0.2">
      <c r="D2476" s="109"/>
    </row>
    <row r="2477" spans="4:4" x14ac:dyDescent="0.2">
      <c r="D2477" s="109"/>
    </row>
    <row r="2478" spans="4:4" x14ac:dyDescent="0.2">
      <c r="D2478" s="109"/>
    </row>
    <row r="2479" spans="4:4" x14ac:dyDescent="0.2">
      <c r="D2479" s="109"/>
    </row>
    <row r="2480" spans="4:4" x14ac:dyDescent="0.2">
      <c r="D2480" s="109"/>
    </row>
    <row r="2481" spans="4:4" x14ac:dyDescent="0.2">
      <c r="D2481" s="109"/>
    </row>
    <row r="2482" spans="4:4" x14ac:dyDescent="0.2">
      <c r="D2482" s="109"/>
    </row>
    <row r="2483" spans="4:4" x14ac:dyDescent="0.2">
      <c r="D2483" s="109"/>
    </row>
    <row r="2484" spans="4:4" x14ac:dyDescent="0.2">
      <c r="D2484" s="109"/>
    </row>
    <row r="2485" spans="4:4" x14ac:dyDescent="0.2">
      <c r="D2485" s="109"/>
    </row>
    <row r="2486" spans="4:4" x14ac:dyDescent="0.2">
      <c r="D2486" s="109"/>
    </row>
    <row r="2487" spans="4:4" x14ac:dyDescent="0.2">
      <c r="D2487" s="109"/>
    </row>
    <row r="2488" spans="4:4" x14ac:dyDescent="0.2">
      <c r="D2488" s="109"/>
    </row>
    <row r="2489" spans="4:4" x14ac:dyDescent="0.2">
      <c r="D2489" s="109"/>
    </row>
    <row r="2490" spans="4:4" x14ac:dyDescent="0.2">
      <c r="D2490" s="109"/>
    </row>
    <row r="2491" spans="4:4" x14ac:dyDescent="0.2">
      <c r="D2491" s="109"/>
    </row>
    <row r="2492" spans="4:4" x14ac:dyDescent="0.2">
      <c r="D2492" s="109"/>
    </row>
    <row r="2493" spans="4:4" x14ac:dyDescent="0.2">
      <c r="D2493" s="109"/>
    </row>
    <row r="2494" spans="4:4" x14ac:dyDescent="0.2">
      <c r="D2494" s="109"/>
    </row>
    <row r="2495" spans="4:4" x14ac:dyDescent="0.2">
      <c r="D2495" s="109"/>
    </row>
    <row r="2496" spans="4:4" x14ac:dyDescent="0.2">
      <c r="D2496" s="109"/>
    </row>
    <row r="2497" spans="4:4" x14ac:dyDescent="0.2">
      <c r="D2497" s="109"/>
    </row>
    <row r="2498" spans="4:4" x14ac:dyDescent="0.2">
      <c r="D2498" s="109"/>
    </row>
    <row r="2499" spans="4:4" x14ac:dyDescent="0.2">
      <c r="D2499" s="109"/>
    </row>
    <row r="2500" spans="4:4" x14ac:dyDescent="0.2">
      <c r="D2500" s="109"/>
    </row>
    <row r="2501" spans="4:4" x14ac:dyDescent="0.2">
      <c r="D2501" s="109"/>
    </row>
    <row r="2502" spans="4:4" x14ac:dyDescent="0.2">
      <c r="D2502" s="109"/>
    </row>
    <row r="2503" spans="4:4" x14ac:dyDescent="0.2">
      <c r="D2503" s="109"/>
    </row>
    <row r="2504" spans="4:4" x14ac:dyDescent="0.2">
      <c r="D2504" s="109"/>
    </row>
    <row r="2505" spans="4:4" x14ac:dyDescent="0.2">
      <c r="D2505" s="109"/>
    </row>
    <row r="2506" spans="4:4" x14ac:dyDescent="0.2">
      <c r="D2506" s="109"/>
    </row>
    <row r="2507" spans="4:4" x14ac:dyDescent="0.2">
      <c r="D2507" s="109"/>
    </row>
    <row r="2508" spans="4:4" x14ac:dyDescent="0.2">
      <c r="D2508" s="109"/>
    </row>
    <row r="2509" spans="4:4" x14ac:dyDescent="0.2">
      <c r="D2509" s="109"/>
    </row>
    <row r="2510" spans="4:4" x14ac:dyDescent="0.2">
      <c r="D2510" s="109"/>
    </row>
    <row r="2511" spans="4:4" x14ac:dyDescent="0.2">
      <c r="D2511" s="109"/>
    </row>
    <row r="2512" spans="4:4" x14ac:dyDescent="0.2">
      <c r="D2512" s="109"/>
    </row>
    <row r="2513" spans="4:4" x14ac:dyDescent="0.2">
      <c r="D2513" s="109"/>
    </row>
    <row r="2514" spans="4:4" x14ac:dyDescent="0.2">
      <c r="D2514" s="109"/>
    </row>
    <row r="2515" spans="4:4" x14ac:dyDescent="0.2">
      <c r="D2515" s="109"/>
    </row>
    <row r="2516" spans="4:4" x14ac:dyDescent="0.2">
      <c r="D2516" s="109"/>
    </row>
    <row r="2517" spans="4:4" x14ac:dyDescent="0.2">
      <c r="D2517" s="109"/>
    </row>
    <row r="2518" spans="4:4" x14ac:dyDescent="0.2">
      <c r="D2518" s="109"/>
    </row>
    <row r="2519" spans="4:4" x14ac:dyDescent="0.2">
      <c r="D2519" s="109"/>
    </row>
    <row r="2520" spans="4:4" x14ac:dyDescent="0.2">
      <c r="D2520" s="109"/>
    </row>
    <row r="2521" spans="4:4" x14ac:dyDescent="0.2">
      <c r="D2521" s="109"/>
    </row>
    <row r="2522" spans="4:4" x14ac:dyDescent="0.2">
      <c r="D2522" s="109"/>
    </row>
    <row r="2523" spans="4:4" x14ac:dyDescent="0.2">
      <c r="D2523" s="109"/>
    </row>
    <row r="2524" spans="4:4" x14ac:dyDescent="0.2">
      <c r="D2524" s="109"/>
    </row>
    <row r="2525" spans="4:4" x14ac:dyDescent="0.2">
      <c r="D2525" s="109"/>
    </row>
    <row r="2526" spans="4:4" x14ac:dyDescent="0.2">
      <c r="D2526" s="109"/>
    </row>
    <row r="2527" spans="4:4" x14ac:dyDescent="0.2">
      <c r="D2527" s="109"/>
    </row>
    <row r="2528" spans="4:4" x14ac:dyDescent="0.2">
      <c r="D2528" s="109"/>
    </row>
    <row r="2529" spans="4:4" x14ac:dyDescent="0.2">
      <c r="D2529" s="109"/>
    </row>
    <row r="2530" spans="4:4" x14ac:dyDescent="0.2">
      <c r="D2530" s="109"/>
    </row>
    <row r="2531" spans="4:4" x14ac:dyDescent="0.2">
      <c r="D2531" s="109"/>
    </row>
    <row r="2532" spans="4:4" x14ac:dyDescent="0.2">
      <c r="D2532" s="109"/>
    </row>
    <row r="2533" spans="4:4" x14ac:dyDescent="0.2">
      <c r="D2533" s="109"/>
    </row>
    <row r="2534" spans="4:4" x14ac:dyDescent="0.2">
      <c r="D2534" s="109"/>
    </row>
    <row r="2535" spans="4:4" x14ac:dyDescent="0.2">
      <c r="D2535" s="109"/>
    </row>
    <row r="2536" spans="4:4" x14ac:dyDescent="0.2">
      <c r="D2536" s="109"/>
    </row>
    <row r="2537" spans="4:4" x14ac:dyDescent="0.2">
      <c r="D2537" s="109"/>
    </row>
    <row r="2538" spans="4:4" x14ac:dyDescent="0.2">
      <c r="D2538" s="109"/>
    </row>
    <row r="2539" spans="4:4" x14ac:dyDescent="0.2">
      <c r="D2539" s="109"/>
    </row>
    <row r="2540" spans="4:4" x14ac:dyDescent="0.2">
      <c r="D2540" s="109"/>
    </row>
    <row r="2541" spans="4:4" x14ac:dyDescent="0.2">
      <c r="D2541" s="109"/>
    </row>
    <row r="2542" spans="4:4" x14ac:dyDescent="0.2">
      <c r="D2542" s="109"/>
    </row>
    <row r="2543" spans="4:4" x14ac:dyDescent="0.2">
      <c r="D2543" s="109"/>
    </row>
    <row r="2544" spans="4:4" x14ac:dyDescent="0.2">
      <c r="D2544" s="109"/>
    </row>
    <row r="2545" spans="4:4" x14ac:dyDescent="0.2">
      <c r="D2545" s="109"/>
    </row>
    <row r="2546" spans="4:4" x14ac:dyDescent="0.2">
      <c r="D2546" s="109"/>
    </row>
    <row r="2547" spans="4:4" x14ac:dyDescent="0.2">
      <c r="D2547" s="109"/>
    </row>
    <row r="2548" spans="4:4" x14ac:dyDescent="0.2">
      <c r="D2548" s="109"/>
    </row>
    <row r="2549" spans="4:4" x14ac:dyDescent="0.2">
      <c r="D2549" s="109"/>
    </row>
    <row r="2550" spans="4:4" x14ac:dyDescent="0.2">
      <c r="D2550" s="109"/>
    </row>
    <row r="2551" spans="4:4" x14ac:dyDescent="0.2">
      <c r="D2551" s="109"/>
    </row>
    <row r="2552" spans="4:4" x14ac:dyDescent="0.2">
      <c r="D2552" s="109"/>
    </row>
    <row r="2553" spans="4:4" x14ac:dyDescent="0.2">
      <c r="D2553" s="109"/>
    </row>
    <row r="2554" spans="4:4" x14ac:dyDescent="0.2">
      <c r="D2554" s="109"/>
    </row>
    <row r="2555" spans="4:4" x14ac:dyDescent="0.2">
      <c r="D2555" s="109"/>
    </row>
    <row r="2556" spans="4:4" x14ac:dyDescent="0.2">
      <c r="D2556" s="109"/>
    </row>
    <row r="2557" spans="4:4" x14ac:dyDescent="0.2">
      <c r="D2557" s="109"/>
    </row>
    <row r="2558" spans="4:4" x14ac:dyDescent="0.2">
      <c r="D2558" s="109"/>
    </row>
    <row r="2559" spans="4:4" x14ac:dyDescent="0.2">
      <c r="D2559" s="109"/>
    </row>
    <row r="2560" spans="4:4" x14ac:dyDescent="0.2">
      <c r="D2560" s="109"/>
    </row>
    <row r="2561" spans="4:4" x14ac:dyDescent="0.2">
      <c r="D2561" s="109"/>
    </row>
    <row r="2562" spans="4:4" x14ac:dyDescent="0.2">
      <c r="D2562" s="109"/>
    </row>
    <row r="2563" spans="4:4" x14ac:dyDescent="0.2">
      <c r="D2563" s="109"/>
    </row>
    <row r="2564" spans="4:4" x14ac:dyDescent="0.2">
      <c r="D2564" s="109"/>
    </row>
    <row r="2565" spans="4:4" x14ac:dyDescent="0.2">
      <c r="D2565" s="109"/>
    </row>
    <row r="2566" spans="4:4" x14ac:dyDescent="0.2">
      <c r="D2566" s="109"/>
    </row>
    <row r="2567" spans="4:4" x14ac:dyDescent="0.2">
      <c r="D2567" s="109"/>
    </row>
    <row r="2568" spans="4:4" x14ac:dyDescent="0.2">
      <c r="D2568" s="109"/>
    </row>
    <row r="2569" spans="4:4" x14ac:dyDescent="0.2">
      <c r="D2569" s="109"/>
    </row>
    <row r="2570" spans="4:4" x14ac:dyDescent="0.2">
      <c r="D2570" s="109"/>
    </row>
    <row r="2571" spans="4:4" x14ac:dyDescent="0.2">
      <c r="D2571" s="109"/>
    </row>
    <row r="2572" spans="4:4" x14ac:dyDescent="0.2">
      <c r="D2572" s="109"/>
    </row>
    <row r="2573" spans="4:4" x14ac:dyDescent="0.2">
      <c r="D2573" s="109"/>
    </row>
    <row r="2574" spans="4:4" x14ac:dyDescent="0.2">
      <c r="D2574" s="109"/>
    </row>
    <row r="2575" spans="4:4" x14ac:dyDescent="0.2">
      <c r="D2575" s="109"/>
    </row>
    <row r="2576" spans="4:4" x14ac:dyDescent="0.2">
      <c r="D2576" s="109"/>
    </row>
    <row r="2577" spans="4:4" x14ac:dyDescent="0.2">
      <c r="D2577" s="109"/>
    </row>
    <row r="2578" spans="4:4" x14ac:dyDescent="0.2">
      <c r="D2578" s="109"/>
    </row>
    <row r="2579" spans="4:4" x14ac:dyDescent="0.2">
      <c r="D2579" s="109"/>
    </row>
    <row r="2580" spans="4:4" x14ac:dyDescent="0.2">
      <c r="D2580" s="109"/>
    </row>
    <row r="2581" spans="4:4" x14ac:dyDescent="0.2">
      <c r="D2581" s="109"/>
    </row>
    <row r="2582" spans="4:4" x14ac:dyDescent="0.2">
      <c r="D2582" s="109"/>
    </row>
    <row r="2583" spans="4:4" x14ac:dyDescent="0.2">
      <c r="D2583" s="109"/>
    </row>
    <row r="2584" spans="4:4" x14ac:dyDescent="0.2">
      <c r="D2584" s="109"/>
    </row>
    <row r="2585" spans="4:4" x14ac:dyDescent="0.2">
      <c r="D2585" s="109"/>
    </row>
    <row r="2586" spans="4:4" x14ac:dyDescent="0.2">
      <c r="D2586" s="109"/>
    </row>
    <row r="2587" spans="4:4" x14ac:dyDescent="0.2">
      <c r="D2587" s="109"/>
    </row>
    <row r="2588" spans="4:4" x14ac:dyDescent="0.2">
      <c r="D2588" s="109"/>
    </row>
    <row r="2589" spans="4:4" x14ac:dyDescent="0.2">
      <c r="D2589" s="109"/>
    </row>
    <row r="2590" spans="4:4" x14ac:dyDescent="0.2">
      <c r="D2590" s="109"/>
    </row>
    <row r="2591" spans="4:4" x14ac:dyDescent="0.2">
      <c r="D2591" s="109"/>
    </row>
    <row r="2592" spans="4:4" x14ac:dyDescent="0.2">
      <c r="D2592" s="109"/>
    </row>
    <row r="2593" spans="4:4" x14ac:dyDescent="0.2">
      <c r="D2593" s="109"/>
    </row>
    <row r="2594" spans="4:4" x14ac:dyDescent="0.2">
      <c r="D2594" s="109"/>
    </row>
    <row r="2595" spans="4:4" x14ac:dyDescent="0.2">
      <c r="D2595" s="109"/>
    </row>
    <row r="2596" spans="4:4" x14ac:dyDescent="0.2">
      <c r="D2596" s="109"/>
    </row>
    <row r="2597" spans="4:4" x14ac:dyDescent="0.2">
      <c r="D2597" s="109"/>
    </row>
    <row r="2598" spans="4:4" x14ac:dyDescent="0.2">
      <c r="D2598" s="109"/>
    </row>
    <row r="2599" spans="4:4" x14ac:dyDescent="0.2">
      <c r="D2599" s="109"/>
    </row>
    <row r="2600" spans="4:4" x14ac:dyDescent="0.2">
      <c r="D2600" s="109"/>
    </row>
    <row r="2601" spans="4:4" x14ac:dyDescent="0.2">
      <c r="D2601" s="109"/>
    </row>
    <row r="2602" spans="4:4" x14ac:dyDescent="0.2">
      <c r="D2602" s="109"/>
    </row>
    <row r="2603" spans="4:4" x14ac:dyDescent="0.2">
      <c r="D2603" s="109"/>
    </row>
    <row r="2604" spans="4:4" x14ac:dyDescent="0.2">
      <c r="D2604" s="109"/>
    </row>
    <row r="2605" spans="4:4" x14ac:dyDescent="0.2">
      <c r="D2605" s="109"/>
    </row>
    <row r="2606" spans="4:4" x14ac:dyDescent="0.2">
      <c r="D2606" s="109"/>
    </row>
    <row r="2607" spans="4:4" x14ac:dyDescent="0.2">
      <c r="D2607" s="109"/>
    </row>
    <row r="2608" spans="4:4" x14ac:dyDescent="0.2">
      <c r="D2608" s="109"/>
    </row>
    <row r="2609" spans="4:4" x14ac:dyDescent="0.2">
      <c r="D2609" s="109"/>
    </row>
    <row r="2610" spans="4:4" x14ac:dyDescent="0.2">
      <c r="D2610" s="109"/>
    </row>
    <row r="2611" spans="4:4" x14ac:dyDescent="0.2">
      <c r="D2611" s="109"/>
    </row>
    <row r="2612" spans="4:4" x14ac:dyDescent="0.2">
      <c r="D2612" s="109"/>
    </row>
    <row r="2613" spans="4:4" x14ac:dyDescent="0.2">
      <c r="D2613" s="109"/>
    </row>
    <row r="2614" spans="4:4" x14ac:dyDescent="0.2">
      <c r="D2614" s="109"/>
    </row>
    <row r="2615" spans="4:4" x14ac:dyDescent="0.2">
      <c r="D2615" s="109"/>
    </row>
    <row r="2616" spans="4:4" x14ac:dyDescent="0.2">
      <c r="D2616" s="109"/>
    </row>
    <row r="2617" spans="4:4" x14ac:dyDescent="0.2">
      <c r="D2617" s="109"/>
    </row>
    <row r="2618" spans="4:4" x14ac:dyDescent="0.2">
      <c r="D2618" s="109"/>
    </row>
    <row r="2619" spans="4:4" x14ac:dyDescent="0.2">
      <c r="D2619" s="109"/>
    </row>
    <row r="2620" spans="4:4" x14ac:dyDescent="0.2">
      <c r="D2620" s="109"/>
    </row>
    <row r="2621" spans="4:4" x14ac:dyDescent="0.2">
      <c r="D2621" s="109"/>
    </row>
    <row r="2622" spans="4:4" x14ac:dyDescent="0.2">
      <c r="D2622" s="109"/>
    </row>
    <row r="2623" spans="4:4" x14ac:dyDescent="0.2">
      <c r="D2623" s="109"/>
    </row>
    <row r="2624" spans="4:4" x14ac:dyDescent="0.2">
      <c r="D2624" s="109"/>
    </row>
    <row r="2625" spans="4:4" x14ac:dyDescent="0.2">
      <c r="D2625" s="109"/>
    </row>
    <row r="2626" spans="4:4" x14ac:dyDescent="0.2">
      <c r="D2626" s="109"/>
    </row>
    <row r="2627" spans="4:4" x14ac:dyDescent="0.2">
      <c r="D2627" s="109"/>
    </row>
    <row r="2628" spans="4:4" x14ac:dyDescent="0.2">
      <c r="D2628" s="109"/>
    </row>
    <row r="2629" spans="4:4" x14ac:dyDescent="0.2">
      <c r="D2629" s="109"/>
    </row>
    <row r="2630" spans="4:4" x14ac:dyDescent="0.2">
      <c r="D2630" s="109"/>
    </row>
    <row r="2631" spans="4:4" x14ac:dyDescent="0.2">
      <c r="D2631" s="109"/>
    </row>
    <row r="2632" spans="4:4" x14ac:dyDescent="0.2">
      <c r="D2632" s="109"/>
    </row>
    <row r="2633" spans="4:4" x14ac:dyDescent="0.2">
      <c r="D2633" s="109"/>
    </row>
    <row r="2634" spans="4:4" x14ac:dyDescent="0.2">
      <c r="D2634" s="109"/>
    </row>
    <row r="2635" spans="4:4" x14ac:dyDescent="0.2">
      <c r="D2635" s="109"/>
    </row>
    <row r="2636" spans="4:4" x14ac:dyDescent="0.2">
      <c r="D2636" s="109"/>
    </row>
    <row r="2637" spans="4:4" x14ac:dyDescent="0.2">
      <c r="D2637" s="109"/>
    </row>
    <row r="2638" spans="4:4" x14ac:dyDescent="0.2">
      <c r="D2638" s="109"/>
    </row>
    <row r="2639" spans="4:4" x14ac:dyDescent="0.2">
      <c r="D2639" s="109"/>
    </row>
    <row r="2640" spans="4:4" x14ac:dyDescent="0.2">
      <c r="D2640" s="109"/>
    </row>
    <row r="2641" spans="4:4" x14ac:dyDescent="0.2">
      <c r="D2641" s="109"/>
    </row>
    <row r="2642" spans="4:4" x14ac:dyDescent="0.2">
      <c r="D2642" s="109"/>
    </row>
    <row r="2643" spans="4:4" x14ac:dyDescent="0.2">
      <c r="D2643" s="109"/>
    </row>
    <row r="2644" spans="4:4" x14ac:dyDescent="0.2">
      <c r="D2644" s="109"/>
    </row>
    <row r="2645" spans="4:4" x14ac:dyDescent="0.2">
      <c r="D2645" s="109"/>
    </row>
    <row r="2646" spans="4:4" x14ac:dyDescent="0.2">
      <c r="D2646" s="109"/>
    </row>
    <row r="2647" spans="4:4" x14ac:dyDescent="0.2">
      <c r="D2647" s="109"/>
    </row>
    <row r="2648" spans="4:4" x14ac:dyDescent="0.2">
      <c r="D2648" s="109"/>
    </row>
    <row r="2649" spans="4:4" x14ac:dyDescent="0.2">
      <c r="D2649" s="109"/>
    </row>
    <row r="2650" spans="4:4" x14ac:dyDescent="0.2">
      <c r="D2650" s="109"/>
    </row>
    <row r="2651" spans="4:4" x14ac:dyDescent="0.2">
      <c r="D2651" s="109"/>
    </row>
    <row r="2652" spans="4:4" x14ac:dyDescent="0.2">
      <c r="D2652" s="109"/>
    </row>
    <row r="2653" spans="4:4" x14ac:dyDescent="0.2">
      <c r="D2653" s="109"/>
    </row>
    <row r="2654" spans="4:4" x14ac:dyDescent="0.2">
      <c r="D2654" s="109"/>
    </row>
    <row r="2655" spans="4:4" x14ac:dyDescent="0.2">
      <c r="D2655" s="109"/>
    </row>
    <row r="2656" spans="4:4" x14ac:dyDescent="0.2">
      <c r="D2656" s="109"/>
    </row>
    <row r="2657" spans="4:4" x14ac:dyDescent="0.2">
      <c r="D2657" s="109"/>
    </row>
    <row r="2658" spans="4:4" x14ac:dyDescent="0.2">
      <c r="D2658" s="109"/>
    </row>
    <row r="2659" spans="4:4" x14ac:dyDescent="0.2">
      <c r="D2659" s="109"/>
    </row>
    <row r="2660" spans="4:4" x14ac:dyDescent="0.2">
      <c r="D2660" s="109"/>
    </row>
    <row r="2661" spans="4:4" x14ac:dyDescent="0.2">
      <c r="D2661" s="109"/>
    </row>
    <row r="2662" spans="4:4" x14ac:dyDescent="0.2">
      <c r="D2662" s="109"/>
    </row>
    <row r="2663" spans="4:4" x14ac:dyDescent="0.2">
      <c r="D2663" s="109"/>
    </row>
    <row r="2664" spans="4:4" x14ac:dyDescent="0.2">
      <c r="D2664" s="109"/>
    </row>
    <row r="2665" spans="4:4" x14ac:dyDescent="0.2">
      <c r="D2665" s="109"/>
    </row>
    <row r="2666" spans="4:4" x14ac:dyDescent="0.2">
      <c r="D2666" s="109"/>
    </row>
    <row r="2667" spans="4:4" x14ac:dyDescent="0.2">
      <c r="D2667" s="109"/>
    </row>
    <row r="2668" spans="4:4" x14ac:dyDescent="0.2">
      <c r="D2668" s="109"/>
    </row>
    <row r="2669" spans="4:4" x14ac:dyDescent="0.2">
      <c r="D2669" s="109"/>
    </row>
    <row r="2670" spans="4:4" x14ac:dyDescent="0.2">
      <c r="D2670" s="109"/>
    </row>
    <row r="2671" spans="4:4" x14ac:dyDescent="0.2">
      <c r="D2671" s="109"/>
    </row>
    <row r="2672" spans="4:4" x14ac:dyDescent="0.2">
      <c r="D2672" s="109"/>
    </row>
    <row r="2673" spans="4:4" x14ac:dyDescent="0.2">
      <c r="D2673" s="109"/>
    </row>
    <row r="2674" spans="4:4" x14ac:dyDescent="0.2">
      <c r="D2674" s="109"/>
    </row>
    <row r="2675" spans="4:4" x14ac:dyDescent="0.2">
      <c r="D2675" s="109"/>
    </row>
    <row r="2676" spans="4:4" x14ac:dyDescent="0.2">
      <c r="D2676" s="109"/>
    </row>
    <row r="2677" spans="4:4" x14ac:dyDescent="0.2">
      <c r="D2677" s="109"/>
    </row>
    <row r="2678" spans="4:4" x14ac:dyDescent="0.2">
      <c r="D2678" s="109"/>
    </row>
    <row r="2679" spans="4:4" x14ac:dyDescent="0.2">
      <c r="D2679" s="109"/>
    </row>
    <row r="2680" spans="4:4" x14ac:dyDescent="0.2">
      <c r="D2680" s="109"/>
    </row>
    <row r="2681" spans="4:4" x14ac:dyDescent="0.2">
      <c r="D2681" s="109"/>
    </row>
    <row r="2682" spans="4:4" x14ac:dyDescent="0.2">
      <c r="D2682" s="109"/>
    </row>
    <row r="2683" spans="4:4" x14ac:dyDescent="0.2">
      <c r="D2683" s="109"/>
    </row>
    <row r="2684" spans="4:4" x14ac:dyDescent="0.2">
      <c r="D2684" s="109"/>
    </row>
    <row r="2685" spans="4:4" x14ac:dyDescent="0.2">
      <c r="D2685" s="109"/>
    </row>
    <row r="2686" spans="4:4" x14ac:dyDescent="0.2">
      <c r="D2686" s="109"/>
    </row>
    <row r="2687" spans="4:4" x14ac:dyDescent="0.2">
      <c r="D2687" s="109"/>
    </row>
    <row r="2688" spans="4:4" x14ac:dyDescent="0.2">
      <c r="D2688" s="109"/>
    </row>
    <row r="2689" spans="4:4" x14ac:dyDescent="0.2">
      <c r="D2689" s="109"/>
    </row>
    <row r="2690" spans="4:4" x14ac:dyDescent="0.2">
      <c r="D2690" s="109"/>
    </row>
    <row r="2691" spans="4:4" x14ac:dyDescent="0.2">
      <c r="D2691" s="109"/>
    </row>
    <row r="2692" spans="4:4" x14ac:dyDescent="0.2">
      <c r="D2692" s="109"/>
    </row>
    <row r="2693" spans="4:4" x14ac:dyDescent="0.2">
      <c r="D2693" s="109"/>
    </row>
    <row r="2694" spans="4:4" x14ac:dyDescent="0.2">
      <c r="D2694" s="109"/>
    </row>
    <row r="2695" spans="4:4" x14ac:dyDescent="0.2">
      <c r="D2695" s="109"/>
    </row>
    <row r="2696" spans="4:4" x14ac:dyDescent="0.2">
      <c r="D2696" s="109"/>
    </row>
    <row r="2697" spans="4:4" x14ac:dyDescent="0.2">
      <c r="D2697" s="109"/>
    </row>
    <row r="2698" spans="4:4" x14ac:dyDescent="0.2">
      <c r="D2698" s="109"/>
    </row>
    <row r="2699" spans="4:4" x14ac:dyDescent="0.2">
      <c r="D2699" s="109"/>
    </row>
    <row r="2700" spans="4:4" x14ac:dyDescent="0.2">
      <c r="D2700" s="109"/>
    </row>
    <row r="2701" spans="4:4" x14ac:dyDescent="0.2">
      <c r="D2701" s="109"/>
    </row>
    <row r="2702" spans="4:4" x14ac:dyDescent="0.2">
      <c r="D2702" s="109"/>
    </row>
    <row r="2703" spans="4:4" x14ac:dyDescent="0.2">
      <c r="D2703" s="109"/>
    </row>
    <row r="2704" spans="4:4" x14ac:dyDescent="0.2">
      <c r="D2704" s="109"/>
    </row>
    <row r="2705" spans="4:4" x14ac:dyDescent="0.2">
      <c r="D2705" s="109"/>
    </row>
    <row r="2706" spans="4:4" x14ac:dyDescent="0.2">
      <c r="D2706" s="109"/>
    </row>
    <row r="2707" spans="4:4" x14ac:dyDescent="0.2">
      <c r="D2707" s="109"/>
    </row>
    <row r="2708" spans="4:4" x14ac:dyDescent="0.2">
      <c r="D2708" s="109"/>
    </row>
    <row r="2709" spans="4:4" x14ac:dyDescent="0.2">
      <c r="D2709" s="109"/>
    </row>
    <row r="2710" spans="4:4" x14ac:dyDescent="0.2">
      <c r="D2710" s="109"/>
    </row>
    <row r="2711" spans="4:4" x14ac:dyDescent="0.2">
      <c r="D2711" s="109"/>
    </row>
    <row r="2712" spans="4:4" x14ac:dyDescent="0.2">
      <c r="D2712" s="109"/>
    </row>
    <row r="2713" spans="4:4" x14ac:dyDescent="0.2">
      <c r="D2713" s="109"/>
    </row>
    <row r="2714" spans="4:4" x14ac:dyDescent="0.2">
      <c r="D2714" s="109"/>
    </row>
    <row r="2715" spans="4:4" x14ac:dyDescent="0.2">
      <c r="D2715" s="109"/>
    </row>
    <row r="2716" spans="4:4" x14ac:dyDescent="0.2">
      <c r="D2716" s="109"/>
    </row>
    <row r="2717" spans="4:4" x14ac:dyDescent="0.2">
      <c r="D2717" s="109"/>
    </row>
    <row r="2718" spans="4:4" x14ac:dyDescent="0.2">
      <c r="D2718" s="109"/>
    </row>
    <row r="2719" spans="4:4" x14ac:dyDescent="0.2">
      <c r="D2719" s="109"/>
    </row>
    <row r="2720" spans="4:4" x14ac:dyDescent="0.2">
      <c r="D2720" s="109"/>
    </row>
    <row r="2721" spans="4:4" x14ac:dyDescent="0.2">
      <c r="D2721" s="109"/>
    </row>
    <row r="2722" spans="4:4" x14ac:dyDescent="0.2">
      <c r="D2722" s="109"/>
    </row>
    <row r="2723" spans="4:4" x14ac:dyDescent="0.2">
      <c r="D2723" s="109"/>
    </row>
    <row r="2724" spans="4:4" x14ac:dyDescent="0.2">
      <c r="D2724" s="109"/>
    </row>
    <row r="2725" spans="4:4" x14ac:dyDescent="0.2">
      <c r="D2725" s="109"/>
    </row>
    <row r="2726" spans="4:4" x14ac:dyDescent="0.2">
      <c r="D2726" s="109"/>
    </row>
    <row r="2727" spans="4:4" x14ac:dyDescent="0.2">
      <c r="D2727" s="109"/>
    </row>
    <row r="2728" spans="4:4" x14ac:dyDescent="0.2">
      <c r="D2728" s="109"/>
    </row>
    <row r="2729" spans="4:4" x14ac:dyDescent="0.2">
      <c r="D2729" s="109"/>
    </row>
    <row r="2730" spans="4:4" x14ac:dyDescent="0.2">
      <c r="D2730" s="109"/>
    </row>
    <row r="2731" spans="4:4" x14ac:dyDescent="0.2">
      <c r="D2731" s="109"/>
    </row>
    <row r="2732" spans="4:4" x14ac:dyDescent="0.2">
      <c r="D2732" s="109"/>
    </row>
    <row r="2733" spans="4:4" x14ac:dyDescent="0.2">
      <c r="D2733" s="109"/>
    </row>
    <row r="2734" spans="4:4" x14ac:dyDescent="0.2">
      <c r="D2734" s="109"/>
    </row>
    <row r="2735" spans="4:4" x14ac:dyDescent="0.2">
      <c r="D2735" s="109"/>
    </row>
    <row r="2736" spans="4:4" x14ac:dyDescent="0.2">
      <c r="D2736" s="109"/>
    </row>
    <row r="2737" spans="4:4" x14ac:dyDescent="0.2">
      <c r="D2737" s="109"/>
    </row>
    <row r="2738" spans="4:4" x14ac:dyDescent="0.2">
      <c r="D2738" s="109"/>
    </row>
    <row r="2739" spans="4:4" x14ac:dyDescent="0.2">
      <c r="D2739" s="109"/>
    </row>
    <row r="2740" spans="4:4" x14ac:dyDescent="0.2">
      <c r="D2740" s="109"/>
    </row>
    <row r="2741" spans="4:4" x14ac:dyDescent="0.2">
      <c r="D2741" s="109"/>
    </row>
    <row r="2742" spans="4:4" x14ac:dyDescent="0.2">
      <c r="D2742" s="109"/>
    </row>
    <row r="2743" spans="4:4" x14ac:dyDescent="0.2">
      <c r="D2743" s="109"/>
    </row>
    <row r="2744" spans="4:4" x14ac:dyDescent="0.2">
      <c r="D2744" s="109"/>
    </row>
    <row r="2745" spans="4:4" x14ac:dyDescent="0.2">
      <c r="D2745" s="109"/>
    </row>
    <row r="2746" spans="4:4" x14ac:dyDescent="0.2">
      <c r="D2746" s="109"/>
    </row>
    <row r="2747" spans="4:4" x14ac:dyDescent="0.2">
      <c r="D2747" s="109"/>
    </row>
    <row r="2748" spans="4:4" x14ac:dyDescent="0.2">
      <c r="D2748" s="109"/>
    </row>
    <row r="2749" spans="4:4" x14ac:dyDescent="0.2">
      <c r="D2749" s="109"/>
    </row>
    <row r="2750" spans="4:4" x14ac:dyDescent="0.2">
      <c r="D2750" s="109"/>
    </row>
    <row r="2751" spans="4:4" x14ac:dyDescent="0.2">
      <c r="D2751" s="109"/>
    </row>
    <row r="2752" spans="4:4" x14ac:dyDescent="0.2">
      <c r="D2752" s="109"/>
    </row>
    <row r="2753" spans="4:4" x14ac:dyDescent="0.2">
      <c r="D2753" s="109"/>
    </row>
    <row r="2754" spans="4:4" x14ac:dyDescent="0.2">
      <c r="D2754" s="109"/>
    </row>
    <row r="2755" spans="4:4" x14ac:dyDescent="0.2">
      <c r="D2755" s="109"/>
    </row>
    <row r="2756" spans="4:4" x14ac:dyDescent="0.2">
      <c r="D2756" s="109"/>
    </row>
    <row r="2757" spans="4:4" x14ac:dyDescent="0.2">
      <c r="D2757" s="109"/>
    </row>
    <row r="2758" spans="4:4" x14ac:dyDescent="0.2">
      <c r="D2758" s="109"/>
    </row>
    <row r="2759" spans="4:4" x14ac:dyDescent="0.2">
      <c r="D2759" s="109"/>
    </row>
    <row r="2760" spans="4:4" x14ac:dyDescent="0.2">
      <c r="D2760" s="109"/>
    </row>
    <row r="2761" spans="4:4" x14ac:dyDescent="0.2">
      <c r="D2761" s="109"/>
    </row>
    <row r="2762" spans="4:4" x14ac:dyDescent="0.2">
      <c r="D2762" s="109"/>
    </row>
    <row r="2763" spans="4:4" x14ac:dyDescent="0.2">
      <c r="D2763" s="109"/>
    </row>
    <row r="2764" spans="4:4" x14ac:dyDescent="0.2">
      <c r="D2764" s="109"/>
    </row>
    <row r="2765" spans="4:4" x14ac:dyDescent="0.2">
      <c r="D2765" s="109"/>
    </row>
    <row r="2766" spans="4:4" x14ac:dyDescent="0.2">
      <c r="D2766" s="109"/>
    </row>
    <row r="2767" spans="4:4" x14ac:dyDescent="0.2">
      <c r="D2767" s="109"/>
    </row>
    <row r="2768" spans="4:4" x14ac:dyDescent="0.2">
      <c r="D2768" s="109"/>
    </row>
    <row r="2769" spans="4:4" x14ac:dyDescent="0.2">
      <c r="D2769" s="109"/>
    </row>
    <row r="2770" spans="4:4" x14ac:dyDescent="0.2">
      <c r="D2770" s="109"/>
    </row>
    <row r="2771" spans="4:4" x14ac:dyDescent="0.2">
      <c r="D2771" s="109"/>
    </row>
    <row r="2772" spans="4:4" x14ac:dyDescent="0.2">
      <c r="D2772" s="109"/>
    </row>
    <row r="2773" spans="4:4" x14ac:dyDescent="0.2">
      <c r="D2773" s="109"/>
    </row>
    <row r="2774" spans="4:4" x14ac:dyDescent="0.2">
      <c r="D2774" s="109"/>
    </row>
    <row r="2775" spans="4:4" x14ac:dyDescent="0.2">
      <c r="D2775" s="109"/>
    </row>
    <row r="2776" spans="4:4" x14ac:dyDescent="0.2">
      <c r="D2776" s="109"/>
    </row>
    <row r="2777" spans="4:4" x14ac:dyDescent="0.2">
      <c r="D2777" s="109"/>
    </row>
    <row r="2778" spans="4:4" x14ac:dyDescent="0.2">
      <c r="D2778" s="109"/>
    </row>
    <row r="2779" spans="4:4" x14ac:dyDescent="0.2">
      <c r="D2779" s="109"/>
    </row>
    <row r="2780" spans="4:4" x14ac:dyDescent="0.2">
      <c r="D2780" s="109"/>
    </row>
    <row r="2781" spans="4:4" x14ac:dyDescent="0.2">
      <c r="D2781" s="109"/>
    </row>
    <row r="2782" spans="4:4" x14ac:dyDescent="0.2">
      <c r="D2782" s="109"/>
    </row>
    <row r="2783" spans="4:4" x14ac:dyDescent="0.2">
      <c r="D2783" s="109"/>
    </row>
    <row r="2784" spans="4:4" x14ac:dyDescent="0.2">
      <c r="D2784" s="109"/>
    </row>
    <row r="2785" spans="4:4" x14ac:dyDescent="0.2">
      <c r="D2785" s="109"/>
    </row>
    <row r="2786" spans="4:4" x14ac:dyDescent="0.2">
      <c r="D2786" s="109"/>
    </row>
    <row r="2787" spans="4:4" x14ac:dyDescent="0.2">
      <c r="D2787" s="109"/>
    </row>
    <row r="2788" spans="4:4" x14ac:dyDescent="0.2">
      <c r="D2788" s="109"/>
    </row>
    <row r="2789" spans="4:4" x14ac:dyDescent="0.2">
      <c r="D2789" s="109"/>
    </row>
    <row r="2790" spans="4:4" x14ac:dyDescent="0.2">
      <c r="D2790" s="109"/>
    </row>
    <row r="2791" spans="4:4" x14ac:dyDescent="0.2">
      <c r="D2791" s="109"/>
    </row>
    <row r="2792" spans="4:4" x14ac:dyDescent="0.2">
      <c r="D2792" s="109"/>
    </row>
    <row r="2793" spans="4:4" x14ac:dyDescent="0.2">
      <c r="D2793" s="109"/>
    </row>
    <row r="2794" spans="4:4" x14ac:dyDescent="0.2">
      <c r="D2794" s="109"/>
    </row>
    <row r="2795" spans="4:4" x14ac:dyDescent="0.2">
      <c r="D2795" s="109"/>
    </row>
    <row r="2796" spans="4:4" x14ac:dyDescent="0.2">
      <c r="D2796" s="109"/>
    </row>
    <row r="2797" spans="4:4" x14ac:dyDescent="0.2">
      <c r="D2797" s="109"/>
    </row>
    <row r="2798" spans="4:4" x14ac:dyDescent="0.2">
      <c r="D2798" s="109"/>
    </row>
    <row r="2799" spans="4:4" x14ac:dyDescent="0.2">
      <c r="D2799" s="109"/>
    </row>
    <row r="2800" spans="4:4" x14ac:dyDescent="0.2">
      <c r="D2800" s="109"/>
    </row>
    <row r="2801" spans="4:4" x14ac:dyDescent="0.2">
      <c r="D2801" s="109"/>
    </row>
    <row r="2802" spans="4:4" x14ac:dyDescent="0.2">
      <c r="D2802" s="109"/>
    </row>
    <row r="2803" spans="4:4" x14ac:dyDescent="0.2">
      <c r="D2803" s="109"/>
    </row>
    <row r="2804" spans="4:4" x14ac:dyDescent="0.2">
      <c r="D2804" s="109"/>
    </row>
    <row r="2805" spans="4:4" x14ac:dyDescent="0.2">
      <c r="D2805" s="109"/>
    </row>
    <row r="2806" spans="4:4" x14ac:dyDescent="0.2">
      <c r="D2806" s="109"/>
    </row>
    <row r="2807" spans="4:4" x14ac:dyDescent="0.2">
      <c r="D2807" s="109"/>
    </row>
    <row r="2808" spans="4:4" x14ac:dyDescent="0.2">
      <c r="D2808" s="109"/>
    </row>
    <row r="2809" spans="4:4" x14ac:dyDescent="0.2">
      <c r="D2809" s="109"/>
    </row>
    <row r="2810" spans="4:4" x14ac:dyDescent="0.2">
      <c r="D2810" s="109"/>
    </row>
    <row r="2811" spans="4:4" x14ac:dyDescent="0.2">
      <c r="D2811" s="109"/>
    </row>
    <row r="2812" spans="4:4" x14ac:dyDescent="0.2">
      <c r="D2812" s="109"/>
    </row>
    <row r="2813" spans="4:4" x14ac:dyDescent="0.2">
      <c r="D2813" s="109"/>
    </row>
    <row r="2814" spans="4:4" x14ac:dyDescent="0.2">
      <c r="D2814" s="109"/>
    </row>
    <row r="2815" spans="4:4" x14ac:dyDescent="0.2">
      <c r="D2815" s="109"/>
    </row>
    <row r="2816" spans="4:4" x14ac:dyDescent="0.2">
      <c r="D2816" s="109"/>
    </row>
    <row r="2817" spans="4:4" x14ac:dyDescent="0.2">
      <c r="D2817" s="109"/>
    </row>
    <row r="2818" spans="4:4" x14ac:dyDescent="0.2">
      <c r="D2818" s="109"/>
    </row>
    <row r="2819" spans="4:4" x14ac:dyDescent="0.2">
      <c r="D2819" s="109"/>
    </row>
    <row r="2820" spans="4:4" x14ac:dyDescent="0.2">
      <c r="D2820" s="109"/>
    </row>
    <row r="2821" spans="4:4" x14ac:dyDescent="0.2">
      <c r="D2821" s="109"/>
    </row>
    <row r="2822" spans="4:4" x14ac:dyDescent="0.2">
      <c r="D2822" s="109"/>
    </row>
    <row r="2823" spans="4:4" x14ac:dyDescent="0.2">
      <c r="D2823" s="109"/>
    </row>
    <row r="2824" spans="4:4" x14ac:dyDescent="0.2">
      <c r="D2824" s="109"/>
    </row>
    <row r="2825" spans="4:4" x14ac:dyDescent="0.2">
      <c r="D2825" s="109"/>
    </row>
    <row r="2826" spans="4:4" x14ac:dyDescent="0.2">
      <c r="D2826" s="109"/>
    </row>
    <row r="2827" spans="4:4" x14ac:dyDescent="0.2">
      <c r="D2827" s="109"/>
    </row>
    <row r="2828" spans="4:4" x14ac:dyDescent="0.2">
      <c r="D2828" s="109"/>
    </row>
    <row r="2829" spans="4:4" x14ac:dyDescent="0.2">
      <c r="D2829" s="109"/>
    </row>
    <row r="2830" spans="4:4" x14ac:dyDescent="0.2">
      <c r="D2830" s="109"/>
    </row>
    <row r="2831" spans="4:4" x14ac:dyDescent="0.2">
      <c r="D2831" s="109"/>
    </row>
    <row r="2832" spans="4:4" x14ac:dyDescent="0.2">
      <c r="D2832" s="109"/>
    </row>
    <row r="2833" spans="4:4" x14ac:dyDescent="0.2">
      <c r="D2833" s="109"/>
    </row>
    <row r="2834" spans="4:4" x14ac:dyDescent="0.2">
      <c r="D2834" s="109"/>
    </row>
    <row r="2835" spans="4:4" x14ac:dyDescent="0.2">
      <c r="D2835" s="109"/>
    </row>
    <row r="2836" spans="4:4" x14ac:dyDescent="0.2">
      <c r="D2836" s="109"/>
    </row>
    <row r="2837" spans="4:4" x14ac:dyDescent="0.2">
      <c r="D2837" s="109"/>
    </row>
    <row r="2838" spans="4:4" x14ac:dyDescent="0.2">
      <c r="D2838" s="109"/>
    </row>
    <row r="2839" spans="4:4" x14ac:dyDescent="0.2">
      <c r="D2839" s="109"/>
    </row>
    <row r="2840" spans="4:4" x14ac:dyDescent="0.2">
      <c r="D2840" s="109"/>
    </row>
    <row r="2841" spans="4:4" x14ac:dyDescent="0.2">
      <c r="D2841" s="109"/>
    </row>
    <row r="2842" spans="4:4" x14ac:dyDescent="0.2">
      <c r="D2842" s="109"/>
    </row>
    <row r="2843" spans="4:4" x14ac:dyDescent="0.2">
      <c r="D2843" s="109"/>
    </row>
    <row r="2844" spans="4:4" x14ac:dyDescent="0.2">
      <c r="D2844" s="109"/>
    </row>
    <row r="2845" spans="4:4" x14ac:dyDescent="0.2">
      <c r="D2845" s="109"/>
    </row>
    <row r="2846" spans="4:4" x14ac:dyDescent="0.2">
      <c r="D2846" s="109"/>
    </row>
    <row r="2847" spans="4:4" x14ac:dyDescent="0.2">
      <c r="D2847" s="109"/>
    </row>
    <row r="2848" spans="4:4" x14ac:dyDescent="0.2">
      <c r="D2848" s="109"/>
    </row>
    <row r="2849" spans="4:4" x14ac:dyDescent="0.2">
      <c r="D2849" s="109"/>
    </row>
    <row r="2850" spans="4:4" x14ac:dyDescent="0.2">
      <c r="D2850" s="109"/>
    </row>
    <row r="2851" spans="4:4" x14ac:dyDescent="0.2">
      <c r="D2851" s="109"/>
    </row>
    <row r="2852" spans="4:4" x14ac:dyDescent="0.2">
      <c r="D2852" s="109"/>
    </row>
    <row r="2853" spans="4:4" x14ac:dyDescent="0.2">
      <c r="D2853" s="109"/>
    </row>
    <row r="2854" spans="4:4" x14ac:dyDescent="0.2">
      <c r="D2854" s="109"/>
    </row>
    <row r="2855" spans="4:4" x14ac:dyDescent="0.2">
      <c r="D2855" s="109"/>
    </row>
    <row r="2856" spans="4:4" x14ac:dyDescent="0.2">
      <c r="D2856" s="109"/>
    </row>
    <row r="2857" spans="4:4" x14ac:dyDescent="0.2">
      <c r="D2857" s="109"/>
    </row>
    <row r="2858" spans="4:4" x14ac:dyDescent="0.2">
      <c r="D2858" s="109"/>
    </row>
    <row r="2859" spans="4:4" x14ac:dyDescent="0.2">
      <c r="D2859" s="109"/>
    </row>
    <row r="2860" spans="4:4" x14ac:dyDescent="0.2">
      <c r="D2860" s="109"/>
    </row>
    <row r="2861" spans="4:4" x14ac:dyDescent="0.2">
      <c r="D2861" s="109"/>
    </row>
    <row r="2862" spans="4:4" x14ac:dyDescent="0.2">
      <c r="D2862" s="109"/>
    </row>
    <row r="2863" spans="4:4" x14ac:dyDescent="0.2">
      <c r="D2863" s="109"/>
    </row>
    <row r="2864" spans="4:4" x14ac:dyDescent="0.2">
      <c r="D2864" s="109"/>
    </row>
    <row r="2865" spans="4:4" x14ac:dyDescent="0.2">
      <c r="D2865" s="109"/>
    </row>
    <row r="2866" spans="4:4" x14ac:dyDescent="0.2">
      <c r="D2866" s="109"/>
    </row>
    <row r="2867" spans="4:4" x14ac:dyDescent="0.2">
      <c r="D2867" s="109"/>
    </row>
    <row r="2868" spans="4:4" x14ac:dyDescent="0.2">
      <c r="D2868" s="109"/>
    </row>
    <row r="2869" spans="4:4" x14ac:dyDescent="0.2">
      <c r="D2869" s="109"/>
    </row>
    <row r="2870" spans="4:4" x14ac:dyDescent="0.2">
      <c r="D2870" s="109"/>
    </row>
    <row r="2871" spans="4:4" x14ac:dyDescent="0.2">
      <c r="D2871" s="109"/>
    </row>
    <row r="2872" spans="4:4" x14ac:dyDescent="0.2">
      <c r="D2872" s="109"/>
    </row>
    <row r="2873" spans="4:4" x14ac:dyDescent="0.2">
      <c r="D2873" s="109"/>
    </row>
    <row r="2874" spans="4:4" x14ac:dyDescent="0.2">
      <c r="D2874" s="109"/>
    </row>
    <row r="2875" spans="4:4" x14ac:dyDescent="0.2">
      <c r="D2875" s="109"/>
    </row>
    <row r="2876" spans="4:4" x14ac:dyDescent="0.2">
      <c r="D2876" s="109"/>
    </row>
    <row r="2877" spans="4:4" x14ac:dyDescent="0.2">
      <c r="D2877" s="109"/>
    </row>
    <row r="2878" spans="4:4" x14ac:dyDescent="0.2">
      <c r="D2878" s="109"/>
    </row>
    <row r="2879" spans="4:4" x14ac:dyDescent="0.2">
      <c r="D2879" s="109"/>
    </row>
    <row r="2880" spans="4:4" x14ac:dyDescent="0.2">
      <c r="D2880" s="109"/>
    </row>
    <row r="2881" spans="4:4" x14ac:dyDescent="0.2">
      <c r="D2881" s="109"/>
    </row>
    <row r="2882" spans="4:4" x14ac:dyDescent="0.2">
      <c r="D2882" s="109"/>
    </row>
    <row r="2883" spans="4:4" x14ac:dyDescent="0.2">
      <c r="D2883" s="109"/>
    </row>
    <row r="2884" spans="4:4" x14ac:dyDescent="0.2">
      <c r="D2884" s="109"/>
    </row>
    <row r="2885" spans="4:4" x14ac:dyDescent="0.2">
      <c r="D2885" s="109"/>
    </row>
    <row r="2886" spans="4:4" x14ac:dyDescent="0.2">
      <c r="D2886" s="109"/>
    </row>
    <row r="2887" spans="4:4" x14ac:dyDescent="0.2">
      <c r="D2887" s="109"/>
    </row>
    <row r="2888" spans="4:4" x14ac:dyDescent="0.2">
      <c r="D2888" s="109"/>
    </row>
    <row r="2889" spans="4:4" x14ac:dyDescent="0.2">
      <c r="D2889" s="109"/>
    </row>
    <row r="2890" spans="4:4" x14ac:dyDescent="0.2">
      <c r="D2890" s="109"/>
    </row>
    <row r="2891" spans="4:4" x14ac:dyDescent="0.2">
      <c r="D2891" s="109"/>
    </row>
    <row r="2892" spans="4:4" x14ac:dyDescent="0.2">
      <c r="D2892" s="109"/>
    </row>
    <row r="2893" spans="4:4" x14ac:dyDescent="0.2">
      <c r="D2893" s="109"/>
    </row>
    <row r="2894" spans="4:4" x14ac:dyDescent="0.2">
      <c r="D2894" s="109"/>
    </row>
    <row r="2895" spans="4:4" x14ac:dyDescent="0.2">
      <c r="D2895" s="109"/>
    </row>
    <row r="2896" spans="4:4" x14ac:dyDescent="0.2">
      <c r="D2896" s="109"/>
    </row>
    <row r="2897" spans="4:4" x14ac:dyDescent="0.2">
      <c r="D2897" s="109"/>
    </row>
    <row r="2898" spans="4:4" x14ac:dyDescent="0.2">
      <c r="D2898" s="109"/>
    </row>
    <row r="2899" spans="4:4" x14ac:dyDescent="0.2">
      <c r="D2899" s="109"/>
    </row>
    <row r="2900" spans="4:4" x14ac:dyDescent="0.2">
      <c r="D2900" s="109"/>
    </row>
    <row r="2901" spans="4:4" x14ac:dyDescent="0.2">
      <c r="D2901" s="109"/>
    </row>
    <row r="2902" spans="4:4" x14ac:dyDescent="0.2">
      <c r="D2902" s="109"/>
    </row>
    <row r="2903" spans="4:4" x14ac:dyDescent="0.2">
      <c r="D2903" s="109"/>
    </row>
    <row r="2904" spans="4:4" x14ac:dyDescent="0.2">
      <c r="D2904" s="109"/>
    </row>
    <row r="2905" spans="4:4" x14ac:dyDescent="0.2">
      <c r="D2905" s="109"/>
    </row>
    <row r="2906" spans="4:4" x14ac:dyDescent="0.2">
      <c r="D2906" s="109"/>
    </row>
    <row r="2907" spans="4:4" x14ac:dyDescent="0.2">
      <c r="D2907" s="109"/>
    </row>
    <row r="2908" spans="4:4" x14ac:dyDescent="0.2">
      <c r="D2908" s="109"/>
    </row>
    <row r="2909" spans="4:4" x14ac:dyDescent="0.2">
      <c r="D2909" s="109"/>
    </row>
    <row r="2910" spans="4:4" x14ac:dyDescent="0.2">
      <c r="D2910" s="109"/>
    </row>
    <row r="2911" spans="4:4" x14ac:dyDescent="0.2">
      <c r="D2911" s="109"/>
    </row>
    <row r="2912" spans="4:4" x14ac:dyDescent="0.2">
      <c r="D2912" s="109"/>
    </row>
    <row r="2913" spans="4:4" x14ac:dyDescent="0.2">
      <c r="D2913" s="109"/>
    </row>
    <row r="2914" spans="4:4" x14ac:dyDescent="0.2">
      <c r="D2914" s="109"/>
    </row>
    <row r="2915" spans="4:4" x14ac:dyDescent="0.2">
      <c r="D2915" s="109"/>
    </row>
    <row r="2916" spans="4:4" x14ac:dyDescent="0.2">
      <c r="D2916" s="109"/>
    </row>
    <row r="2917" spans="4:4" x14ac:dyDescent="0.2">
      <c r="D2917" s="109"/>
    </row>
    <row r="2918" spans="4:4" x14ac:dyDescent="0.2">
      <c r="D2918" s="109"/>
    </row>
    <row r="2919" spans="4:4" x14ac:dyDescent="0.2">
      <c r="D2919" s="109"/>
    </row>
    <row r="2920" spans="4:4" x14ac:dyDescent="0.2">
      <c r="D2920" s="109"/>
    </row>
    <row r="2921" spans="4:4" x14ac:dyDescent="0.2">
      <c r="D2921" s="109"/>
    </row>
    <row r="2922" spans="4:4" x14ac:dyDescent="0.2">
      <c r="D2922" s="109"/>
    </row>
    <row r="2923" spans="4:4" x14ac:dyDescent="0.2">
      <c r="D2923" s="109"/>
    </row>
    <row r="2924" spans="4:4" x14ac:dyDescent="0.2">
      <c r="D2924" s="109"/>
    </row>
    <row r="2925" spans="4:4" x14ac:dyDescent="0.2">
      <c r="D2925" s="109"/>
    </row>
    <row r="2926" spans="4:4" x14ac:dyDescent="0.2">
      <c r="D2926" s="109"/>
    </row>
    <row r="2927" spans="4:4" x14ac:dyDescent="0.2">
      <c r="D2927" s="109"/>
    </row>
    <row r="2928" spans="4:4" x14ac:dyDescent="0.2">
      <c r="D2928" s="109"/>
    </row>
    <row r="2929" spans="4:4" x14ac:dyDescent="0.2">
      <c r="D2929" s="109"/>
    </row>
    <row r="2930" spans="4:4" x14ac:dyDescent="0.2">
      <c r="D2930" s="109"/>
    </row>
    <row r="2931" spans="4:4" x14ac:dyDescent="0.2">
      <c r="D2931" s="109"/>
    </row>
    <row r="2932" spans="4:4" x14ac:dyDescent="0.2">
      <c r="D2932" s="109"/>
    </row>
    <row r="2933" spans="4:4" x14ac:dyDescent="0.2">
      <c r="D2933" s="109"/>
    </row>
    <row r="2934" spans="4:4" x14ac:dyDescent="0.2">
      <c r="D2934" s="109"/>
    </row>
    <row r="2935" spans="4:4" x14ac:dyDescent="0.2">
      <c r="D2935" s="109"/>
    </row>
    <row r="2936" spans="4:4" x14ac:dyDescent="0.2">
      <c r="D2936" s="109"/>
    </row>
    <row r="2937" spans="4:4" x14ac:dyDescent="0.2">
      <c r="D2937" s="109"/>
    </row>
    <row r="2938" spans="4:4" x14ac:dyDescent="0.2">
      <c r="D2938" s="109"/>
    </row>
    <row r="2939" spans="4:4" x14ac:dyDescent="0.2">
      <c r="D2939" s="109"/>
    </row>
    <row r="2940" spans="4:4" x14ac:dyDescent="0.2">
      <c r="D2940" s="109"/>
    </row>
    <row r="2941" spans="4:4" x14ac:dyDescent="0.2">
      <c r="D2941" s="109"/>
    </row>
    <row r="2942" spans="4:4" x14ac:dyDescent="0.2">
      <c r="D2942" s="109"/>
    </row>
    <row r="2943" spans="4:4" x14ac:dyDescent="0.2">
      <c r="D2943" s="109"/>
    </row>
    <row r="2944" spans="4:4" x14ac:dyDescent="0.2">
      <c r="D2944" s="109"/>
    </row>
    <row r="2945" spans="4:4" x14ac:dyDescent="0.2">
      <c r="D2945" s="109"/>
    </row>
    <row r="2946" spans="4:4" x14ac:dyDescent="0.2">
      <c r="D2946" s="109"/>
    </row>
    <row r="2947" spans="4:4" x14ac:dyDescent="0.2">
      <c r="D2947" s="109"/>
    </row>
    <row r="2948" spans="4:4" x14ac:dyDescent="0.2">
      <c r="D2948" s="109"/>
    </row>
    <row r="2949" spans="4:4" x14ac:dyDescent="0.2">
      <c r="D2949" s="109"/>
    </row>
    <row r="2950" spans="4:4" x14ac:dyDescent="0.2">
      <c r="D2950" s="109"/>
    </row>
    <row r="2951" spans="4:4" x14ac:dyDescent="0.2">
      <c r="D2951" s="109"/>
    </row>
    <row r="2952" spans="4:4" x14ac:dyDescent="0.2">
      <c r="D2952" s="109"/>
    </row>
    <row r="2953" spans="4:4" x14ac:dyDescent="0.2">
      <c r="D2953" s="109"/>
    </row>
    <row r="2954" spans="4:4" x14ac:dyDescent="0.2">
      <c r="D2954" s="109"/>
    </row>
    <row r="2955" spans="4:4" x14ac:dyDescent="0.2">
      <c r="D2955" s="109"/>
    </row>
    <row r="2956" spans="4:4" x14ac:dyDescent="0.2">
      <c r="D2956" s="109"/>
    </row>
    <row r="2957" spans="4:4" x14ac:dyDescent="0.2">
      <c r="D2957" s="109"/>
    </row>
    <row r="2958" spans="4:4" x14ac:dyDescent="0.2">
      <c r="D2958" s="109"/>
    </row>
    <row r="2959" spans="4:4" x14ac:dyDescent="0.2">
      <c r="D2959" s="109"/>
    </row>
    <row r="2960" spans="4:4" x14ac:dyDescent="0.2">
      <c r="D2960" s="109"/>
    </row>
    <row r="2961" spans="4:4" x14ac:dyDescent="0.2">
      <c r="D2961" s="109"/>
    </row>
    <row r="2962" spans="4:4" x14ac:dyDescent="0.2">
      <c r="D2962" s="109"/>
    </row>
    <row r="2963" spans="4:4" x14ac:dyDescent="0.2">
      <c r="D2963" s="109"/>
    </row>
    <row r="2964" spans="4:4" x14ac:dyDescent="0.2">
      <c r="D2964" s="109"/>
    </row>
    <row r="2965" spans="4:4" x14ac:dyDescent="0.2">
      <c r="D2965" s="109"/>
    </row>
    <row r="2966" spans="4:4" x14ac:dyDescent="0.2">
      <c r="D2966" s="109"/>
    </row>
    <row r="2967" spans="4:4" x14ac:dyDescent="0.2">
      <c r="D2967" s="109"/>
    </row>
    <row r="2968" spans="4:4" x14ac:dyDescent="0.2">
      <c r="D2968" s="109"/>
    </row>
    <row r="2969" spans="4:4" x14ac:dyDescent="0.2">
      <c r="D2969" s="109"/>
    </row>
    <row r="2970" spans="4:4" x14ac:dyDescent="0.2">
      <c r="D2970" s="109"/>
    </row>
    <row r="2971" spans="4:4" x14ac:dyDescent="0.2">
      <c r="D2971" s="109"/>
    </row>
    <row r="2972" spans="4:4" x14ac:dyDescent="0.2">
      <c r="D2972" s="109"/>
    </row>
    <row r="2973" spans="4:4" x14ac:dyDescent="0.2">
      <c r="D2973" s="109"/>
    </row>
    <row r="2974" spans="4:4" x14ac:dyDescent="0.2">
      <c r="D2974" s="109"/>
    </row>
    <row r="2975" spans="4:4" x14ac:dyDescent="0.2">
      <c r="D2975" s="109"/>
    </row>
    <row r="2976" spans="4:4" x14ac:dyDescent="0.2">
      <c r="D2976" s="109"/>
    </row>
    <row r="2977" spans="4:4" x14ac:dyDescent="0.2">
      <c r="D2977" s="109"/>
    </row>
    <row r="2978" spans="4:4" x14ac:dyDescent="0.2">
      <c r="D2978" s="109"/>
    </row>
    <row r="2979" spans="4:4" x14ac:dyDescent="0.2">
      <c r="D2979" s="109"/>
    </row>
    <row r="2980" spans="4:4" x14ac:dyDescent="0.2">
      <c r="D2980" s="109"/>
    </row>
    <row r="2981" spans="4:4" x14ac:dyDescent="0.2">
      <c r="D2981" s="109"/>
    </row>
    <row r="2982" spans="4:4" x14ac:dyDescent="0.2">
      <c r="D2982" s="109"/>
    </row>
    <row r="2983" spans="4:4" x14ac:dyDescent="0.2">
      <c r="D2983" s="109"/>
    </row>
    <row r="2984" spans="4:4" x14ac:dyDescent="0.2">
      <c r="D2984" s="109"/>
    </row>
    <row r="2985" spans="4:4" x14ac:dyDescent="0.2">
      <c r="D2985" s="109"/>
    </row>
    <row r="2986" spans="4:4" x14ac:dyDescent="0.2">
      <c r="D2986" s="109"/>
    </row>
    <row r="2987" spans="4:4" x14ac:dyDescent="0.2">
      <c r="D2987" s="109"/>
    </row>
    <row r="2988" spans="4:4" x14ac:dyDescent="0.2">
      <c r="D2988" s="109"/>
    </row>
    <row r="2989" spans="4:4" x14ac:dyDescent="0.2">
      <c r="D2989" s="109"/>
    </row>
    <row r="2990" spans="4:4" x14ac:dyDescent="0.2">
      <c r="D2990" s="109"/>
    </row>
    <row r="2991" spans="4:4" x14ac:dyDescent="0.2">
      <c r="D2991" s="109"/>
    </row>
    <row r="2992" spans="4:4" x14ac:dyDescent="0.2">
      <c r="D2992" s="109"/>
    </row>
    <row r="2993" spans="4:4" x14ac:dyDescent="0.2">
      <c r="D2993" s="109"/>
    </row>
    <row r="2994" spans="4:4" x14ac:dyDescent="0.2">
      <c r="D2994" s="109"/>
    </row>
    <row r="2995" spans="4:4" x14ac:dyDescent="0.2">
      <c r="D2995" s="109"/>
    </row>
    <row r="2996" spans="4:4" x14ac:dyDescent="0.2">
      <c r="D2996" s="109"/>
    </row>
    <row r="2997" spans="4:4" x14ac:dyDescent="0.2">
      <c r="D2997" s="109"/>
    </row>
    <row r="2998" spans="4:4" x14ac:dyDescent="0.2">
      <c r="D2998" s="109"/>
    </row>
    <row r="2999" spans="4:4" x14ac:dyDescent="0.2">
      <c r="D2999" s="109"/>
    </row>
    <row r="3000" spans="4:4" x14ac:dyDescent="0.2">
      <c r="D3000" s="109"/>
    </row>
    <row r="3001" spans="4:4" x14ac:dyDescent="0.2">
      <c r="D3001" s="109"/>
    </row>
    <row r="3002" spans="4:4" x14ac:dyDescent="0.2">
      <c r="D3002" s="109"/>
    </row>
    <row r="3003" spans="4:4" x14ac:dyDescent="0.2">
      <c r="D3003" s="109"/>
    </row>
    <row r="3004" spans="4:4" x14ac:dyDescent="0.2">
      <c r="D3004" s="109"/>
    </row>
    <row r="3005" spans="4:4" x14ac:dyDescent="0.2">
      <c r="D3005" s="109"/>
    </row>
    <row r="3006" spans="4:4" x14ac:dyDescent="0.2">
      <c r="D3006" s="109"/>
    </row>
    <row r="3007" spans="4:4" x14ac:dyDescent="0.2">
      <c r="D3007" s="109"/>
    </row>
    <row r="3008" spans="4:4" x14ac:dyDescent="0.2">
      <c r="D3008" s="109"/>
    </row>
    <row r="3009" spans="4:4" x14ac:dyDescent="0.2">
      <c r="D3009" s="109"/>
    </row>
    <row r="3010" spans="4:4" x14ac:dyDescent="0.2">
      <c r="D3010" s="109"/>
    </row>
    <row r="3011" spans="4:4" x14ac:dyDescent="0.2">
      <c r="D3011" s="109"/>
    </row>
    <row r="3012" spans="4:4" x14ac:dyDescent="0.2">
      <c r="D3012" s="109"/>
    </row>
    <row r="3013" spans="4:4" x14ac:dyDescent="0.2">
      <c r="D3013" s="109"/>
    </row>
    <row r="3014" spans="4:4" x14ac:dyDescent="0.2">
      <c r="D3014" s="109"/>
    </row>
    <row r="3015" spans="4:4" x14ac:dyDescent="0.2">
      <c r="D3015" s="109"/>
    </row>
    <row r="3016" spans="4:4" x14ac:dyDescent="0.2">
      <c r="D3016" s="109"/>
    </row>
    <row r="3017" spans="4:4" x14ac:dyDescent="0.2">
      <c r="D3017" s="109"/>
    </row>
    <row r="3018" spans="4:4" x14ac:dyDescent="0.2">
      <c r="D3018" s="109"/>
    </row>
    <row r="3019" spans="4:4" x14ac:dyDescent="0.2">
      <c r="D3019" s="109"/>
    </row>
    <row r="3020" spans="4:4" x14ac:dyDescent="0.2">
      <c r="D3020" s="109"/>
    </row>
    <row r="3021" spans="4:4" x14ac:dyDescent="0.2">
      <c r="D3021" s="109"/>
    </row>
    <row r="3022" spans="4:4" x14ac:dyDescent="0.2">
      <c r="D3022" s="109"/>
    </row>
    <row r="3023" spans="4:4" x14ac:dyDescent="0.2">
      <c r="D3023" s="109"/>
    </row>
    <row r="3024" spans="4:4" x14ac:dyDescent="0.2">
      <c r="D3024" s="109"/>
    </row>
    <row r="3025" spans="4:4" x14ac:dyDescent="0.2">
      <c r="D3025" s="109"/>
    </row>
    <row r="3026" spans="4:4" x14ac:dyDescent="0.2">
      <c r="D3026" s="109"/>
    </row>
    <row r="3027" spans="4:4" x14ac:dyDescent="0.2">
      <c r="D3027" s="109"/>
    </row>
    <row r="3028" spans="4:4" x14ac:dyDescent="0.2">
      <c r="D3028" s="109"/>
    </row>
    <row r="3029" spans="4:4" x14ac:dyDescent="0.2">
      <c r="D3029" s="109"/>
    </row>
    <row r="3030" spans="4:4" x14ac:dyDescent="0.2">
      <c r="D3030" s="109"/>
    </row>
    <row r="3031" spans="4:4" x14ac:dyDescent="0.2">
      <c r="D3031" s="109"/>
    </row>
    <row r="3032" spans="4:4" x14ac:dyDescent="0.2">
      <c r="D3032" s="109"/>
    </row>
    <row r="3033" spans="4:4" x14ac:dyDescent="0.2">
      <c r="D3033" s="109"/>
    </row>
    <row r="3034" spans="4:4" x14ac:dyDescent="0.2">
      <c r="D3034" s="109"/>
    </row>
    <row r="3035" spans="4:4" x14ac:dyDescent="0.2">
      <c r="D3035" s="109"/>
    </row>
    <row r="3036" spans="4:4" x14ac:dyDescent="0.2">
      <c r="D3036" s="109"/>
    </row>
    <row r="3037" spans="4:4" x14ac:dyDescent="0.2">
      <c r="D3037" s="109"/>
    </row>
    <row r="3038" spans="4:4" x14ac:dyDescent="0.2">
      <c r="D3038" s="109"/>
    </row>
    <row r="3039" spans="4:4" x14ac:dyDescent="0.2">
      <c r="D3039" s="109"/>
    </row>
    <row r="3040" spans="4:4" x14ac:dyDescent="0.2">
      <c r="D3040" s="109"/>
    </row>
    <row r="3041" spans="4:4" x14ac:dyDescent="0.2">
      <c r="D3041" s="109"/>
    </row>
    <row r="3042" spans="4:4" x14ac:dyDescent="0.2">
      <c r="D3042" s="109"/>
    </row>
    <row r="3043" spans="4:4" x14ac:dyDescent="0.2">
      <c r="D3043" s="109"/>
    </row>
    <row r="3044" spans="4:4" x14ac:dyDescent="0.2">
      <c r="D3044" s="109"/>
    </row>
    <row r="3045" spans="4:4" x14ac:dyDescent="0.2">
      <c r="D3045" s="109"/>
    </row>
    <row r="3046" spans="4:4" x14ac:dyDescent="0.2">
      <c r="D3046" s="109"/>
    </row>
    <row r="3047" spans="4:4" x14ac:dyDescent="0.2">
      <c r="D3047" s="109"/>
    </row>
    <row r="3048" spans="4:4" x14ac:dyDescent="0.2">
      <c r="D3048" s="109"/>
    </row>
    <row r="3049" spans="4:4" x14ac:dyDescent="0.2">
      <c r="D3049" s="109"/>
    </row>
    <row r="3050" spans="4:4" x14ac:dyDescent="0.2">
      <c r="D3050" s="109"/>
    </row>
    <row r="3051" spans="4:4" x14ac:dyDescent="0.2">
      <c r="D3051" s="109"/>
    </row>
    <row r="3052" spans="4:4" x14ac:dyDescent="0.2">
      <c r="D3052" s="109"/>
    </row>
    <row r="3053" spans="4:4" x14ac:dyDescent="0.2">
      <c r="D3053" s="109"/>
    </row>
    <row r="3054" spans="4:4" x14ac:dyDescent="0.2">
      <c r="D3054" s="109"/>
    </row>
    <row r="3055" spans="4:4" x14ac:dyDescent="0.2">
      <c r="D3055" s="109"/>
    </row>
    <row r="3056" spans="4:4" x14ac:dyDescent="0.2">
      <c r="D3056" s="109"/>
    </row>
    <row r="3057" spans="4:4" x14ac:dyDescent="0.2">
      <c r="D3057" s="109"/>
    </row>
    <row r="3058" spans="4:4" x14ac:dyDescent="0.2">
      <c r="D3058" s="109"/>
    </row>
    <row r="3059" spans="4:4" x14ac:dyDescent="0.2">
      <c r="D3059" s="109"/>
    </row>
    <row r="3060" spans="4:4" x14ac:dyDescent="0.2">
      <c r="D3060" s="109"/>
    </row>
    <row r="3061" spans="4:4" x14ac:dyDescent="0.2">
      <c r="D3061" s="109"/>
    </row>
    <row r="3062" spans="4:4" x14ac:dyDescent="0.2">
      <c r="D3062" s="109"/>
    </row>
    <row r="3063" spans="4:4" x14ac:dyDescent="0.2">
      <c r="D3063" s="109"/>
    </row>
    <row r="3064" spans="4:4" x14ac:dyDescent="0.2">
      <c r="D3064" s="109"/>
    </row>
    <row r="3065" spans="4:4" x14ac:dyDescent="0.2">
      <c r="D3065" s="109"/>
    </row>
    <row r="3066" spans="4:4" x14ac:dyDescent="0.2">
      <c r="D3066" s="109"/>
    </row>
    <row r="3067" spans="4:4" x14ac:dyDescent="0.2">
      <c r="D3067" s="109"/>
    </row>
    <row r="3068" spans="4:4" x14ac:dyDescent="0.2">
      <c r="D3068" s="109"/>
    </row>
    <row r="3069" spans="4:4" x14ac:dyDescent="0.2">
      <c r="D3069" s="109"/>
    </row>
    <row r="3070" spans="4:4" x14ac:dyDescent="0.2">
      <c r="D3070" s="109"/>
    </row>
    <row r="3071" spans="4:4" x14ac:dyDescent="0.2">
      <c r="D3071" s="109"/>
    </row>
    <row r="3072" spans="4:4" x14ac:dyDescent="0.2">
      <c r="D3072" s="109"/>
    </row>
    <row r="3073" spans="4:4" x14ac:dyDescent="0.2">
      <c r="D3073" s="109"/>
    </row>
    <row r="3074" spans="4:4" x14ac:dyDescent="0.2">
      <c r="D3074" s="109"/>
    </row>
    <row r="3075" spans="4:4" x14ac:dyDescent="0.2">
      <c r="D3075" s="109"/>
    </row>
    <row r="3076" spans="4:4" x14ac:dyDescent="0.2">
      <c r="D3076" s="109"/>
    </row>
    <row r="3077" spans="4:4" x14ac:dyDescent="0.2">
      <c r="D3077" s="109"/>
    </row>
    <row r="3078" spans="4:4" x14ac:dyDescent="0.2">
      <c r="D3078" s="109"/>
    </row>
    <row r="3079" spans="4:4" x14ac:dyDescent="0.2">
      <c r="D3079" s="109"/>
    </row>
    <row r="3080" spans="4:4" x14ac:dyDescent="0.2">
      <c r="D3080" s="109"/>
    </row>
    <row r="3081" spans="4:4" x14ac:dyDescent="0.2">
      <c r="D3081" s="109"/>
    </row>
    <row r="3082" spans="4:4" x14ac:dyDescent="0.2">
      <c r="D3082" s="109"/>
    </row>
    <row r="3083" spans="4:4" x14ac:dyDescent="0.2">
      <c r="D3083" s="109"/>
    </row>
    <row r="3084" spans="4:4" x14ac:dyDescent="0.2">
      <c r="D3084" s="109"/>
    </row>
    <row r="3085" spans="4:4" x14ac:dyDescent="0.2">
      <c r="D3085" s="109"/>
    </row>
    <row r="3086" spans="4:4" x14ac:dyDescent="0.2">
      <c r="D3086" s="109"/>
    </row>
    <row r="3087" spans="4:4" x14ac:dyDescent="0.2">
      <c r="D3087" s="109"/>
    </row>
    <row r="3088" spans="4:4" x14ac:dyDescent="0.2">
      <c r="D3088" s="109"/>
    </row>
    <row r="3089" spans="4:4" x14ac:dyDescent="0.2">
      <c r="D3089" s="109"/>
    </row>
    <row r="3090" spans="4:4" x14ac:dyDescent="0.2">
      <c r="D3090" s="109"/>
    </row>
    <row r="3091" spans="4:4" x14ac:dyDescent="0.2">
      <c r="D3091" s="109"/>
    </row>
    <row r="3092" spans="4:4" x14ac:dyDescent="0.2">
      <c r="D3092" s="109"/>
    </row>
    <row r="3093" spans="4:4" x14ac:dyDescent="0.2">
      <c r="D3093" s="109"/>
    </row>
    <row r="3094" spans="4:4" x14ac:dyDescent="0.2">
      <c r="D3094" s="109"/>
    </row>
    <row r="3095" spans="4:4" x14ac:dyDescent="0.2">
      <c r="D3095" s="109"/>
    </row>
    <row r="3096" spans="4:4" x14ac:dyDescent="0.2">
      <c r="D3096" s="109"/>
    </row>
    <row r="3097" spans="4:4" x14ac:dyDescent="0.2">
      <c r="D3097" s="109"/>
    </row>
    <row r="3098" spans="4:4" x14ac:dyDescent="0.2">
      <c r="D3098" s="109"/>
    </row>
    <row r="3099" spans="4:4" x14ac:dyDescent="0.2">
      <c r="D3099" s="109"/>
    </row>
    <row r="3100" spans="4:4" x14ac:dyDescent="0.2">
      <c r="D3100" s="109"/>
    </row>
    <row r="3101" spans="4:4" x14ac:dyDescent="0.2">
      <c r="D3101" s="109"/>
    </row>
    <row r="3102" spans="4:4" x14ac:dyDescent="0.2">
      <c r="D3102" s="109"/>
    </row>
    <row r="3103" spans="4:4" x14ac:dyDescent="0.2">
      <c r="D3103" s="109"/>
    </row>
    <row r="3104" spans="4:4" x14ac:dyDescent="0.2">
      <c r="D3104" s="109"/>
    </row>
    <row r="3105" spans="4:4" x14ac:dyDescent="0.2">
      <c r="D3105" s="109"/>
    </row>
    <row r="3106" spans="4:4" x14ac:dyDescent="0.2">
      <c r="D3106" s="109"/>
    </row>
    <row r="3107" spans="4:4" x14ac:dyDescent="0.2">
      <c r="D3107" s="109"/>
    </row>
    <row r="3108" spans="4:4" x14ac:dyDescent="0.2">
      <c r="D3108" s="109"/>
    </row>
    <row r="3109" spans="4:4" x14ac:dyDescent="0.2">
      <c r="D3109" s="109"/>
    </row>
    <row r="3110" spans="4:4" x14ac:dyDescent="0.2">
      <c r="D3110" s="109"/>
    </row>
    <row r="3111" spans="4:4" x14ac:dyDescent="0.2">
      <c r="D3111" s="109"/>
    </row>
    <row r="3112" spans="4:4" x14ac:dyDescent="0.2">
      <c r="D3112" s="109"/>
    </row>
    <row r="3113" spans="4:4" x14ac:dyDescent="0.2">
      <c r="D3113" s="109"/>
    </row>
    <row r="3114" spans="4:4" x14ac:dyDescent="0.2">
      <c r="D3114" s="109"/>
    </row>
    <row r="3115" spans="4:4" x14ac:dyDescent="0.2">
      <c r="D3115" s="109"/>
    </row>
    <row r="3116" spans="4:4" x14ac:dyDescent="0.2">
      <c r="D3116" s="109"/>
    </row>
    <row r="3117" spans="4:4" x14ac:dyDescent="0.2">
      <c r="D3117" s="109"/>
    </row>
    <row r="3118" spans="4:4" x14ac:dyDescent="0.2">
      <c r="D3118" s="109"/>
    </row>
    <row r="3119" spans="4:4" x14ac:dyDescent="0.2">
      <c r="D3119" s="109"/>
    </row>
    <row r="3120" spans="4:4" x14ac:dyDescent="0.2">
      <c r="D3120" s="109"/>
    </row>
    <row r="3121" spans="4:4" x14ac:dyDescent="0.2">
      <c r="D3121" s="109"/>
    </row>
    <row r="3122" spans="4:4" x14ac:dyDescent="0.2">
      <c r="D3122" s="109"/>
    </row>
    <row r="3123" spans="4:4" x14ac:dyDescent="0.2">
      <c r="D3123" s="109"/>
    </row>
    <row r="3124" spans="4:4" x14ac:dyDescent="0.2">
      <c r="D3124" s="109"/>
    </row>
    <row r="3125" spans="4:4" x14ac:dyDescent="0.2">
      <c r="D3125" s="109"/>
    </row>
    <row r="3126" spans="4:4" x14ac:dyDescent="0.2">
      <c r="D3126" s="109"/>
    </row>
    <row r="3127" spans="4:4" x14ac:dyDescent="0.2">
      <c r="D3127" s="109"/>
    </row>
    <row r="3128" spans="4:4" x14ac:dyDescent="0.2">
      <c r="D3128" s="109"/>
    </row>
    <row r="3129" spans="4:4" x14ac:dyDescent="0.2">
      <c r="D3129" s="109"/>
    </row>
    <row r="3130" spans="4:4" x14ac:dyDescent="0.2">
      <c r="D3130" s="109"/>
    </row>
    <row r="3131" spans="4:4" x14ac:dyDescent="0.2">
      <c r="D3131" s="109"/>
    </row>
    <row r="3132" spans="4:4" x14ac:dyDescent="0.2">
      <c r="D3132" s="109"/>
    </row>
    <row r="3133" spans="4:4" x14ac:dyDescent="0.2">
      <c r="D3133" s="109"/>
    </row>
    <row r="3134" spans="4:4" x14ac:dyDescent="0.2">
      <c r="D3134" s="109"/>
    </row>
    <row r="3135" spans="4:4" x14ac:dyDescent="0.2">
      <c r="D3135" s="109"/>
    </row>
    <row r="3136" spans="4:4" x14ac:dyDescent="0.2">
      <c r="D3136" s="109"/>
    </row>
    <row r="3137" spans="4:4" x14ac:dyDescent="0.2">
      <c r="D3137" s="109"/>
    </row>
    <row r="3138" spans="4:4" x14ac:dyDescent="0.2">
      <c r="D3138" s="109"/>
    </row>
    <row r="3139" spans="4:4" x14ac:dyDescent="0.2">
      <c r="D3139" s="109"/>
    </row>
    <row r="3140" spans="4:4" x14ac:dyDescent="0.2">
      <c r="D3140" s="109"/>
    </row>
    <row r="3141" spans="4:4" x14ac:dyDescent="0.2">
      <c r="D3141" s="109"/>
    </row>
    <row r="3142" spans="4:4" x14ac:dyDescent="0.2">
      <c r="D3142" s="109"/>
    </row>
    <row r="3143" spans="4:4" x14ac:dyDescent="0.2">
      <c r="D3143" s="109"/>
    </row>
    <row r="3144" spans="4:4" x14ac:dyDescent="0.2">
      <c r="D3144" s="109"/>
    </row>
    <row r="3145" spans="4:4" x14ac:dyDescent="0.2">
      <c r="D3145" s="109"/>
    </row>
    <row r="3146" spans="4:4" x14ac:dyDescent="0.2">
      <c r="D3146" s="109"/>
    </row>
    <row r="3147" spans="4:4" x14ac:dyDescent="0.2">
      <c r="D3147" s="109"/>
    </row>
    <row r="3148" spans="4:4" x14ac:dyDescent="0.2">
      <c r="D3148" s="109"/>
    </row>
    <row r="3149" spans="4:4" x14ac:dyDescent="0.2">
      <c r="D3149" s="109"/>
    </row>
    <row r="3150" spans="4:4" x14ac:dyDescent="0.2">
      <c r="D3150" s="109"/>
    </row>
    <row r="3151" spans="4:4" x14ac:dyDescent="0.2">
      <c r="D3151" s="109"/>
    </row>
    <row r="3152" spans="4:4" x14ac:dyDescent="0.2">
      <c r="D3152" s="109"/>
    </row>
    <row r="3153" spans="4:4" x14ac:dyDescent="0.2">
      <c r="D3153" s="109"/>
    </row>
    <row r="3154" spans="4:4" x14ac:dyDescent="0.2">
      <c r="D3154" s="109"/>
    </row>
    <row r="3155" spans="4:4" x14ac:dyDescent="0.2">
      <c r="D3155" s="109"/>
    </row>
    <row r="3156" spans="4:4" x14ac:dyDescent="0.2">
      <c r="D3156" s="109"/>
    </row>
    <row r="3157" spans="4:4" x14ac:dyDescent="0.2">
      <c r="D3157" s="109"/>
    </row>
    <row r="3158" spans="4:4" x14ac:dyDescent="0.2">
      <c r="D3158" s="109"/>
    </row>
    <row r="3159" spans="4:4" x14ac:dyDescent="0.2">
      <c r="D3159" s="109"/>
    </row>
    <row r="3160" spans="4:4" x14ac:dyDescent="0.2">
      <c r="D3160" s="109"/>
    </row>
    <row r="3161" spans="4:4" x14ac:dyDescent="0.2">
      <c r="D3161" s="109"/>
    </row>
    <row r="3162" spans="4:4" x14ac:dyDescent="0.2">
      <c r="D3162" s="109"/>
    </row>
    <row r="3163" spans="4:4" x14ac:dyDescent="0.2">
      <c r="D3163" s="109"/>
    </row>
    <row r="3164" spans="4:4" x14ac:dyDescent="0.2">
      <c r="D3164" s="109"/>
    </row>
    <row r="3165" spans="4:4" x14ac:dyDescent="0.2">
      <c r="D3165" s="109"/>
    </row>
    <row r="3166" spans="4:4" x14ac:dyDescent="0.2">
      <c r="D3166" s="109"/>
    </row>
    <row r="3167" spans="4:4" x14ac:dyDescent="0.2">
      <c r="D3167" s="109"/>
    </row>
    <row r="3168" spans="4:4" x14ac:dyDescent="0.2">
      <c r="D3168" s="109"/>
    </row>
    <row r="3169" spans="4:4" x14ac:dyDescent="0.2">
      <c r="D3169" s="109"/>
    </row>
    <row r="3170" spans="4:4" x14ac:dyDescent="0.2">
      <c r="D3170" s="109"/>
    </row>
    <row r="3171" spans="4:4" x14ac:dyDescent="0.2">
      <c r="D3171" s="109"/>
    </row>
    <row r="3172" spans="4:4" x14ac:dyDescent="0.2">
      <c r="D3172" s="109"/>
    </row>
    <row r="3173" spans="4:4" x14ac:dyDescent="0.2">
      <c r="D3173" s="109"/>
    </row>
    <row r="3174" spans="4:4" x14ac:dyDescent="0.2">
      <c r="D3174" s="109"/>
    </row>
    <row r="3175" spans="4:4" x14ac:dyDescent="0.2">
      <c r="D3175" s="109"/>
    </row>
    <row r="3176" spans="4:4" x14ac:dyDescent="0.2">
      <c r="D3176" s="109"/>
    </row>
    <row r="3177" spans="4:4" x14ac:dyDescent="0.2">
      <c r="D3177" s="109"/>
    </row>
    <row r="3178" spans="4:4" x14ac:dyDescent="0.2">
      <c r="D3178" s="109"/>
    </row>
    <row r="3179" spans="4:4" x14ac:dyDescent="0.2">
      <c r="D3179" s="109"/>
    </row>
    <row r="3180" spans="4:4" x14ac:dyDescent="0.2">
      <c r="D3180" s="109"/>
    </row>
    <row r="3181" spans="4:4" x14ac:dyDescent="0.2">
      <c r="D3181" s="109"/>
    </row>
    <row r="3182" spans="4:4" x14ac:dyDescent="0.2">
      <c r="D3182" s="109"/>
    </row>
    <row r="3183" spans="4:4" x14ac:dyDescent="0.2">
      <c r="D3183" s="109"/>
    </row>
    <row r="3184" spans="4:4" x14ac:dyDescent="0.2">
      <c r="D3184" s="109"/>
    </row>
    <row r="3185" spans="4:4" x14ac:dyDescent="0.2">
      <c r="D3185" s="109"/>
    </row>
    <row r="3186" spans="4:4" x14ac:dyDescent="0.2">
      <c r="D3186" s="109"/>
    </row>
    <row r="3187" spans="4:4" x14ac:dyDescent="0.2">
      <c r="D3187" s="109"/>
    </row>
    <row r="3188" spans="4:4" x14ac:dyDescent="0.2">
      <c r="D3188" s="109"/>
    </row>
    <row r="3189" spans="4:4" x14ac:dyDescent="0.2">
      <c r="D3189" s="109"/>
    </row>
    <row r="3190" spans="4:4" x14ac:dyDescent="0.2">
      <c r="D3190" s="109"/>
    </row>
    <row r="3191" spans="4:4" x14ac:dyDescent="0.2">
      <c r="D3191" s="109"/>
    </row>
    <row r="3192" spans="4:4" x14ac:dyDescent="0.2">
      <c r="D3192" s="109"/>
    </row>
    <row r="3193" spans="4:4" x14ac:dyDescent="0.2">
      <c r="D3193" s="109"/>
    </row>
    <row r="3194" spans="4:4" x14ac:dyDescent="0.2">
      <c r="D3194" s="109"/>
    </row>
    <row r="3195" spans="4:4" x14ac:dyDescent="0.2">
      <c r="D3195" s="109"/>
    </row>
    <row r="3196" spans="4:4" x14ac:dyDescent="0.2">
      <c r="D3196" s="109"/>
    </row>
    <row r="3197" spans="4:4" x14ac:dyDescent="0.2">
      <c r="D3197" s="109"/>
    </row>
    <row r="3198" spans="4:4" x14ac:dyDescent="0.2">
      <c r="D3198" s="109"/>
    </row>
    <row r="3199" spans="4:4" x14ac:dyDescent="0.2">
      <c r="D3199" s="109"/>
    </row>
    <row r="3200" spans="4:4" x14ac:dyDescent="0.2">
      <c r="D3200" s="109"/>
    </row>
    <row r="3201" spans="4:4" x14ac:dyDescent="0.2">
      <c r="D3201" s="109"/>
    </row>
    <row r="3202" spans="4:4" x14ac:dyDescent="0.2">
      <c r="D3202" s="109"/>
    </row>
    <row r="3203" spans="4:4" x14ac:dyDescent="0.2">
      <c r="D3203" s="109"/>
    </row>
    <row r="3204" spans="4:4" x14ac:dyDescent="0.2">
      <c r="D3204" s="109"/>
    </row>
    <row r="3205" spans="4:4" x14ac:dyDescent="0.2">
      <c r="D3205" s="109"/>
    </row>
    <row r="3206" spans="4:4" x14ac:dyDescent="0.2">
      <c r="D3206" s="109"/>
    </row>
    <row r="3207" spans="4:4" x14ac:dyDescent="0.2">
      <c r="D3207" s="109"/>
    </row>
    <row r="3208" spans="4:4" x14ac:dyDescent="0.2">
      <c r="D3208" s="109"/>
    </row>
    <row r="3209" spans="4:4" x14ac:dyDescent="0.2">
      <c r="D3209" s="109"/>
    </row>
    <row r="3210" spans="4:4" x14ac:dyDescent="0.2">
      <c r="D3210" s="109"/>
    </row>
    <row r="3211" spans="4:4" x14ac:dyDescent="0.2">
      <c r="D3211" s="109"/>
    </row>
    <row r="3212" spans="4:4" x14ac:dyDescent="0.2">
      <c r="D3212" s="109"/>
    </row>
    <row r="3213" spans="4:4" x14ac:dyDescent="0.2">
      <c r="D3213" s="109"/>
    </row>
    <row r="3214" spans="4:4" x14ac:dyDescent="0.2">
      <c r="D3214" s="109"/>
    </row>
    <row r="3215" spans="4:4" x14ac:dyDescent="0.2">
      <c r="D3215" s="109"/>
    </row>
    <row r="3216" spans="4:4" x14ac:dyDescent="0.2">
      <c r="D3216" s="109"/>
    </row>
    <row r="3217" spans="4:4" x14ac:dyDescent="0.2">
      <c r="D3217" s="109"/>
    </row>
    <row r="3218" spans="4:4" x14ac:dyDescent="0.2">
      <c r="D3218" s="109"/>
    </row>
    <row r="3219" spans="4:4" x14ac:dyDescent="0.2">
      <c r="D3219" s="109"/>
    </row>
    <row r="3220" spans="4:4" x14ac:dyDescent="0.2">
      <c r="D3220" s="109"/>
    </row>
    <row r="3221" spans="4:4" x14ac:dyDescent="0.2">
      <c r="D3221" s="109"/>
    </row>
    <row r="3222" spans="4:4" x14ac:dyDescent="0.2">
      <c r="D3222" s="109"/>
    </row>
    <row r="3223" spans="4:4" x14ac:dyDescent="0.2">
      <c r="D3223" s="109"/>
    </row>
    <row r="3224" spans="4:4" x14ac:dyDescent="0.2">
      <c r="D3224" s="109"/>
    </row>
    <row r="3225" spans="4:4" x14ac:dyDescent="0.2">
      <c r="D3225" s="109"/>
    </row>
    <row r="3226" spans="4:4" x14ac:dyDescent="0.2">
      <c r="D3226" s="109"/>
    </row>
    <row r="3227" spans="4:4" x14ac:dyDescent="0.2">
      <c r="D3227" s="109"/>
    </row>
    <row r="3228" spans="4:4" x14ac:dyDescent="0.2">
      <c r="D3228" s="109"/>
    </row>
    <row r="3229" spans="4:4" x14ac:dyDescent="0.2">
      <c r="D3229" s="109"/>
    </row>
    <row r="3230" spans="4:4" x14ac:dyDescent="0.2">
      <c r="D3230" s="109"/>
    </row>
    <row r="3231" spans="4:4" x14ac:dyDescent="0.2">
      <c r="D3231" s="109"/>
    </row>
    <row r="3232" spans="4:4" x14ac:dyDescent="0.2">
      <c r="D3232" s="109"/>
    </row>
    <row r="3233" spans="4:4" x14ac:dyDescent="0.2">
      <c r="D3233" s="109"/>
    </row>
    <row r="3234" spans="4:4" x14ac:dyDescent="0.2">
      <c r="D3234" s="109"/>
    </row>
    <row r="3235" spans="4:4" x14ac:dyDescent="0.2">
      <c r="D3235" s="109"/>
    </row>
    <row r="3236" spans="4:4" x14ac:dyDescent="0.2">
      <c r="D3236" s="109"/>
    </row>
    <row r="3237" spans="4:4" x14ac:dyDescent="0.2">
      <c r="D3237" s="109"/>
    </row>
    <row r="3238" spans="4:4" x14ac:dyDescent="0.2">
      <c r="D3238" s="109"/>
    </row>
    <row r="3239" spans="4:4" x14ac:dyDescent="0.2">
      <c r="D3239" s="109"/>
    </row>
    <row r="3240" spans="4:4" x14ac:dyDescent="0.2">
      <c r="D3240" s="109"/>
    </row>
    <row r="3241" spans="4:4" x14ac:dyDescent="0.2">
      <c r="D3241" s="109"/>
    </row>
    <row r="3242" spans="4:4" x14ac:dyDescent="0.2">
      <c r="D3242" s="109"/>
    </row>
    <row r="3243" spans="4:4" x14ac:dyDescent="0.2">
      <c r="D3243" s="109"/>
    </row>
    <row r="3244" spans="4:4" x14ac:dyDescent="0.2">
      <c r="D3244" s="109"/>
    </row>
    <row r="3245" spans="4:4" x14ac:dyDescent="0.2">
      <c r="D3245" s="109"/>
    </row>
    <row r="3246" spans="4:4" x14ac:dyDescent="0.2">
      <c r="D3246" s="109"/>
    </row>
    <row r="3247" spans="4:4" x14ac:dyDescent="0.2">
      <c r="D3247" s="109"/>
    </row>
    <row r="3248" spans="4:4" x14ac:dyDescent="0.2">
      <c r="D3248" s="109"/>
    </row>
    <row r="3249" spans="4:4" x14ac:dyDescent="0.2">
      <c r="D3249" s="109"/>
    </row>
    <row r="3250" spans="4:4" x14ac:dyDescent="0.2">
      <c r="D3250" s="109"/>
    </row>
    <row r="3251" spans="4:4" x14ac:dyDescent="0.2">
      <c r="D3251" s="109"/>
    </row>
    <row r="3252" spans="4:4" x14ac:dyDescent="0.2">
      <c r="D3252" s="109"/>
    </row>
    <row r="3253" spans="4:4" x14ac:dyDescent="0.2">
      <c r="D3253" s="109"/>
    </row>
    <row r="3254" spans="4:4" x14ac:dyDescent="0.2">
      <c r="D3254" s="109"/>
    </row>
    <row r="3255" spans="4:4" x14ac:dyDescent="0.2">
      <c r="D3255" s="109"/>
    </row>
    <row r="3256" spans="4:4" x14ac:dyDescent="0.2">
      <c r="D3256" s="109"/>
    </row>
    <row r="3257" spans="4:4" x14ac:dyDescent="0.2">
      <c r="D3257" s="109"/>
    </row>
    <row r="3258" spans="4:4" x14ac:dyDescent="0.2">
      <c r="D3258" s="109"/>
    </row>
    <row r="3259" spans="4:4" x14ac:dyDescent="0.2">
      <c r="D3259" s="109"/>
    </row>
    <row r="3260" spans="4:4" x14ac:dyDescent="0.2">
      <c r="D3260" s="109"/>
    </row>
    <row r="3261" spans="4:4" x14ac:dyDescent="0.2">
      <c r="D3261" s="109"/>
    </row>
    <row r="3262" spans="4:4" x14ac:dyDescent="0.2">
      <c r="D3262" s="109"/>
    </row>
    <row r="3263" spans="4:4" x14ac:dyDescent="0.2">
      <c r="D3263" s="109"/>
    </row>
    <row r="3264" spans="4:4" x14ac:dyDescent="0.2">
      <c r="D3264" s="109"/>
    </row>
    <row r="3265" spans="4:4" x14ac:dyDescent="0.2">
      <c r="D3265" s="109"/>
    </row>
    <row r="3266" spans="4:4" x14ac:dyDescent="0.2">
      <c r="D3266" s="109"/>
    </row>
    <row r="3267" spans="4:4" x14ac:dyDescent="0.2">
      <c r="D3267" s="109"/>
    </row>
    <row r="3268" spans="4:4" x14ac:dyDescent="0.2">
      <c r="D3268" s="109"/>
    </row>
    <row r="3269" spans="4:4" x14ac:dyDescent="0.2">
      <c r="D3269" s="109"/>
    </row>
    <row r="3270" spans="4:4" x14ac:dyDescent="0.2">
      <c r="D3270" s="109"/>
    </row>
    <row r="3271" spans="4:4" x14ac:dyDescent="0.2">
      <c r="D3271" s="109"/>
    </row>
    <row r="3272" spans="4:4" x14ac:dyDescent="0.2">
      <c r="D3272" s="109"/>
    </row>
    <row r="3273" spans="4:4" x14ac:dyDescent="0.2">
      <c r="D3273" s="109"/>
    </row>
    <row r="3274" spans="4:4" x14ac:dyDescent="0.2">
      <c r="D3274" s="109"/>
    </row>
    <row r="3275" spans="4:4" x14ac:dyDescent="0.2">
      <c r="D3275" s="109"/>
    </row>
    <row r="3276" spans="4:4" x14ac:dyDescent="0.2">
      <c r="D3276" s="109"/>
    </row>
    <row r="3277" spans="4:4" x14ac:dyDescent="0.2">
      <c r="D3277" s="109"/>
    </row>
    <row r="3278" spans="4:4" x14ac:dyDescent="0.2">
      <c r="D3278" s="109"/>
    </row>
    <row r="3279" spans="4:4" x14ac:dyDescent="0.2">
      <c r="D3279" s="109"/>
    </row>
    <row r="3280" spans="4:4" x14ac:dyDescent="0.2">
      <c r="D3280" s="109"/>
    </row>
    <row r="3281" spans="4:4" x14ac:dyDescent="0.2">
      <c r="D3281" s="109"/>
    </row>
    <row r="3282" spans="4:4" x14ac:dyDescent="0.2">
      <c r="D3282" s="109"/>
    </row>
    <row r="3283" spans="4:4" x14ac:dyDescent="0.2">
      <c r="D3283" s="109"/>
    </row>
    <row r="3284" spans="4:4" x14ac:dyDescent="0.2">
      <c r="D3284" s="109"/>
    </row>
    <row r="3285" spans="4:4" x14ac:dyDescent="0.2">
      <c r="D3285" s="109"/>
    </row>
    <row r="3286" spans="4:4" x14ac:dyDescent="0.2">
      <c r="D3286" s="109"/>
    </row>
    <row r="3287" spans="4:4" x14ac:dyDescent="0.2">
      <c r="D3287" s="109"/>
    </row>
    <row r="3288" spans="4:4" x14ac:dyDescent="0.2">
      <c r="D3288" s="109"/>
    </row>
    <row r="3289" spans="4:4" x14ac:dyDescent="0.2">
      <c r="D3289" s="109"/>
    </row>
    <row r="3290" spans="4:4" x14ac:dyDescent="0.2">
      <c r="D3290" s="109"/>
    </row>
    <row r="3291" spans="4:4" x14ac:dyDescent="0.2">
      <c r="D3291" s="109"/>
    </row>
    <row r="3292" spans="4:4" x14ac:dyDescent="0.2">
      <c r="D3292" s="109"/>
    </row>
    <row r="3293" spans="4:4" x14ac:dyDescent="0.2">
      <c r="D3293" s="109"/>
    </row>
    <row r="3294" spans="4:4" x14ac:dyDescent="0.2">
      <c r="D3294" s="109"/>
    </row>
    <row r="3295" spans="4:4" x14ac:dyDescent="0.2">
      <c r="D3295" s="109"/>
    </row>
    <row r="3296" spans="4:4" x14ac:dyDescent="0.2">
      <c r="D3296" s="109"/>
    </row>
    <row r="3297" spans="4:4" x14ac:dyDescent="0.2">
      <c r="D3297" s="109"/>
    </row>
    <row r="3298" spans="4:4" x14ac:dyDescent="0.2">
      <c r="D3298" s="109"/>
    </row>
    <row r="3299" spans="4:4" x14ac:dyDescent="0.2">
      <c r="D3299" s="109"/>
    </row>
    <row r="3300" spans="4:4" x14ac:dyDescent="0.2">
      <c r="D3300" s="109"/>
    </row>
    <row r="3301" spans="4:4" x14ac:dyDescent="0.2">
      <c r="D3301" s="109"/>
    </row>
    <row r="3302" spans="4:4" x14ac:dyDescent="0.2">
      <c r="D3302" s="109"/>
    </row>
    <row r="3303" spans="4:4" x14ac:dyDescent="0.2">
      <c r="D3303" s="109"/>
    </row>
    <row r="3304" spans="4:4" x14ac:dyDescent="0.2">
      <c r="D3304" s="109"/>
    </row>
    <row r="3305" spans="4:4" x14ac:dyDescent="0.2">
      <c r="D3305" s="109"/>
    </row>
    <row r="3306" spans="4:4" x14ac:dyDescent="0.2">
      <c r="D3306" s="109"/>
    </row>
    <row r="3307" spans="4:4" x14ac:dyDescent="0.2">
      <c r="D3307" s="109"/>
    </row>
    <row r="3308" spans="4:4" x14ac:dyDescent="0.2">
      <c r="D3308" s="109"/>
    </row>
    <row r="3309" spans="4:4" x14ac:dyDescent="0.2">
      <c r="D3309" s="109"/>
    </row>
    <row r="3310" spans="4:4" x14ac:dyDescent="0.2">
      <c r="D3310" s="109"/>
    </row>
    <row r="3311" spans="4:4" x14ac:dyDescent="0.2">
      <c r="D3311" s="109"/>
    </row>
    <row r="3312" spans="4:4" x14ac:dyDescent="0.2">
      <c r="D3312" s="109"/>
    </row>
    <row r="3313" spans="4:4" x14ac:dyDescent="0.2">
      <c r="D3313" s="109"/>
    </row>
    <row r="3314" spans="4:4" x14ac:dyDescent="0.2">
      <c r="D3314" s="109"/>
    </row>
    <row r="3315" spans="4:4" x14ac:dyDescent="0.2">
      <c r="D3315" s="109"/>
    </row>
    <row r="3316" spans="4:4" x14ac:dyDescent="0.2">
      <c r="D3316" s="109"/>
    </row>
    <row r="3317" spans="4:4" x14ac:dyDescent="0.2">
      <c r="D3317" s="109"/>
    </row>
    <row r="3318" spans="4:4" x14ac:dyDescent="0.2">
      <c r="D3318" s="109"/>
    </row>
    <row r="3319" spans="4:4" x14ac:dyDescent="0.2">
      <c r="D3319" s="109"/>
    </row>
    <row r="3320" spans="4:4" x14ac:dyDescent="0.2">
      <c r="D3320" s="109"/>
    </row>
    <row r="3321" spans="4:4" x14ac:dyDescent="0.2">
      <c r="D3321" s="109"/>
    </row>
    <row r="3322" spans="4:4" x14ac:dyDescent="0.2">
      <c r="D3322" s="109"/>
    </row>
    <row r="3323" spans="4:4" x14ac:dyDescent="0.2">
      <c r="D3323" s="109"/>
    </row>
    <row r="3324" spans="4:4" x14ac:dyDescent="0.2">
      <c r="D3324" s="109"/>
    </row>
    <row r="3325" spans="4:4" x14ac:dyDescent="0.2">
      <c r="D3325" s="109"/>
    </row>
    <row r="3326" spans="4:4" x14ac:dyDescent="0.2">
      <c r="D3326" s="109"/>
    </row>
    <row r="3327" spans="4:4" x14ac:dyDescent="0.2">
      <c r="D3327" s="109"/>
    </row>
    <row r="3328" spans="4:4" x14ac:dyDescent="0.2">
      <c r="D3328" s="109"/>
    </row>
    <row r="3329" spans="4:4" x14ac:dyDescent="0.2">
      <c r="D3329" s="109"/>
    </row>
    <row r="3330" spans="4:4" x14ac:dyDescent="0.2">
      <c r="D3330" s="109"/>
    </row>
    <row r="3331" spans="4:4" x14ac:dyDescent="0.2">
      <c r="D3331" s="109"/>
    </row>
    <row r="3332" spans="4:4" x14ac:dyDescent="0.2">
      <c r="D3332" s="109"/>
    </row>
    <row r="3333" spans="4:4" x14ac:dyDescent="0.2">
      <c r="D3333" s="109"/>
    </row>
    <row r="3334" spans="4:4" x14ac:dyDescent="0.2">
      <c r="D3334" s="109"/>
    </row>
    <row r="3335" spans="4:4" x14ac:dyDescent="0.2">
      <c r="D3335" s="109"/>
    </row>
    <row r="3336" spans="4:4" x14ac:dyDescent="0.2">
      <c r="D3336" s="109"/>
    </row>
    <row r="3337" spans="4:4" x14ac:dyDescent="0.2">
      <c r="D3337" s="109"/>
    </row>
    <row r="3338" spans="4:4" x14ac:dyDescent="0.2">
      <c r="D3338" s="109"/>
    </row>
    <row r="3339" spans="4:4" x14ac:dyDescent="0.2">
      <c r="D3339" s="109"/>
    </row>
    <row r="3340" spans="4:4" x14ac:dyDescent="0.2">
      <c r="D3340" s="109"/>
    </row>
    <row r="3341" spans="4:4" x14ac:dyDescent="0.2">
      <c r="D3341" s="109"/>
    </row>
    <row r="3342" spans="4:4" x14ac:dyDescent="0.2">
      <c r="D3342" s="109"/>
    </row>
    <row r="3343" spans="4:4" x14ac:dyDescent="0.2">
      <c r="D3343" s="109"/>
    </row>
    <row r="3344" spans="4:4" x14ac:dyDescent="0.2">
      <c r="D3344" s="109"/>
    </row>
    <row r="3345" spans="4:4" x14ac:dyDescent="0.2">
      <c r="D3345" s="109"/>
    </row>
    <row r="3346" spans="4:4" x14ac:dyDescent="0.2">
      <c r="D3346" s="109"/>
    </row>
    <row r="3347" spans="4:4" x14ac:dyDescent="0.2">
      <c r="D3347" s="109"/>
    </row>
    <row r="3348" spans="4:4" x14ac:dyDescent="0.2">
      <c r="D3348" s="109"/>
    </row>
    <row r="3349" spans="4:4" x14ac:dyDescent="0.2">
      <c r="D3349" s="109"/>
    </row>
    <row r="3350" spans="4:4" x14ac:dyDescent="0.2">
      <c r="D3350" s="109"/>
    </row>
    <row r="3351" spans="4:4" x14ac:dyDescent="0.2">
      <c r="D3351" s="109"/>
    </row>
    <row r="3352" spans="4:4" x14ac:dyDescent="0.2">
      <c r="D3352" s="109"/>
    </row>
    <row r="3353" spans="4:4" x14ac:dyDescent="0.2">
      <c r="D3353" s="109"/>
    </row>
    <row r="3354" spans="4:4" x14ac:dyDescent="0.2">
      <c r="D3354" s="109"/>
    </row>
    <row r="3355" spans="4:4" x14ac:dyDescent="0.2">
      <c r="D3355" s="109"/>
    </row>
    <row r="3356" spans="4:4" x14ac:dyDescent="0.2">
      <c r="D3356" s="109"/>
    </row>
    <row r="3357" spans="4:4" x14ac:dyDescent="0.2">
      <c r="D3357" s="109"/>
    </row>
    <row r="3358" spans="4:4" x14ac:dyDescent="0.2">
      <c r="D3358" s="109"/>
    </row>
    <row r="3359" spans="4:4" x14ac:dyDescent="0.2">
      <c r="D3359" s="109"/>
    </row>
    <row r="3360" spans="4:4" x14ac:dyDescent="0.2">
      <c r="D3360" s="109"/>
    </row>
    <row r="3361" spans="4:4" x14ac:dyDescent="0.2">
      <c r="D3361" s="109"/>
    </row>
    <row r="3362" spans="4:4" x14ac:dyDescent="0.2">
      <c r="D3362" s="109"/>
    </row>
    <row r="3363" spans="4:4" x14ac:dyDescent="0.2">
      <c r="D3363" s="109"/>
    </row>
    <row r="3364" spans="4:4" x14ac:dyDescent="0.2">
      <c r="D3364" s="109"/>
    </row>
    <row r="3365" spans="4:4" x14ac:dyDescent="0.2">
      <c r="D3365" s="109"/>
    </row>
    <row r="3366" spans="4:4" x14ac:dyDescent="0.2">
      <c r="D3366" s="109"/>
    </row>
    <row r="3367" spans="4:4" x14ac:dyDescent="0.2">
      <c r="D3367" s="109"/>
    </row>
    <row r="3368" spans="4:4" x14ac:dyDescent="0.2">
      <c r="D3368" s="109"/>
    </row>
    <row r="3369" spans="4:4" x14ac:dyDescent="0.2">
      <c r="D3369" s="109"/>
    </row>
    <row r="3370" spans="4:4" x14ac:dyDescent="0.2">
      <c r="D3370" s="109"/>
    </row>
    <row r="3371" spans="4:4" x14ac:dyDescent="0.2">
      <c r="D3371" s="109"/>
    </row>
    <row r="3372" spans="4:4" x14ac:dyDescent="0.2">
      <c r="D3372" s="109"/>
    </row>
    <row r="3373" spans="4:4" x14ac:dyDescent="0.2">
      <c r="D3373" s="109"/>
    </row>
    <row r="3374" spans="4:4" x14ac:dyDescent="0.2">
      <c r="D3374" s="109"/>
    </row>
    <row r="3375" spans="4:4" x14ac:dyDescent="0.2">
      <c r="D3375" s="109"/>
    </row>
    <row r="3376" spans="4:4" x14ac:dyDescent="0.2">
      <c r="D3376" s="109"/>
    </row>
    <row r="3377" spans="4:4" x14ac:dyDescent="0.2">
      <c r="D3377" s="109"/>
    </row>
    <row r="3378" spans="4:4" x14ac:dyDescent="0.2">
      <c r="D3378" s="109"/>
    </row>
    <row r="3379" spans="4:4" x14ac:dyDescent="0.2">
      <c r="D3379" s="109"/>
    </row>
    <row r="3380" spans="4:4" x14ac:dyDescent="0.2">
      <c r="D3380" s="109"/>
    </row>
    <row r="3381" spans="4:4" x14ac:dyDescent="0.2">
      <c r="D3381" s="109"/>
    </row>
    <row r="3382" spans="4:4" x14ac:dyDescent="0.2">
      <c r="D3382" s="109"/>
    </row>
    <row r="3383" spans="4:4" x14ac:dyDescent="0.2">
      <c r="D3383" s="109"/>
    </row>
    <row r="3384" spans="4:4" x14ac:dyDescent="0.2">
      <c r="D3384" s="109"/>
    </row>
    <row r="3385" spans="4:4" x14ac:dyDescent="0.2">
      <c r="D3385" s="109"/>
    </row>
    <row r="3386" spans="4:4" x14ac:dyDescent="0.2">
      <c r="D3386" s="109"/>
    </row>
    <row r="3387" spans="4:4" x14ac:dyDescent="0.2">
      <c r="D3387" s="109"/>
    </row>
    <row r="3388" spans="4:4" x14ac:dyDescent="0.2">
      <c r="D3388" s="109"/>
    </row>
    <row r="3389" spans="4:4" x14ac:dyDescent="0.2">
      <c r="D3389" s="109"/>
    </row>
    <row r="3390" spans="4:4" x14ac:dyDescent="0.2">
      <c r="D3390" s="109"/>
    </row>
    <row r="3391" spans="4:4" x14ac:dyDescent="0.2">
      <c r="D3391" s="109"/>
    </row>
    <row r="3392" spans="4:4" x14ac:dyDescent="0.2">
      <c r="D3392" s="109"/>
    </row>
    <row r="3393" spans="4:4" x14ac:dyDescent="0.2">
      <c r="D3393" s="109"/>
    </row>
    <row r="3394" spans="4:4" x14ac:dyDescent="0.2">
      <c r="D3394" s="109"/>
    </row>
    <row r="3395" spans="4:4" x14ac:dyDescent="0.2">
      <c r="D3395" s="109"/>
    </row>
    <row r="3396" spans="4:4" x14ac:dyDescent="0.2">
      <c r="D3396" s="109"/>
    </row>
    <row r="3397" spans="4:4" x14ac:dyDescent="0.2">
      <c r="D3397" s="109"/>
    </row>
    <row r="3398" spans="4:4" x14ac:dyDescent="0.2">
      <c r="D3398" s="109"/>
    </row>
    <row r="3399" spans="4:4" x14ac:dyDescent="0.2">
      <c r="D3399" s="109"/>
    </row>
    <row r="3400" spans="4:4" x14ac:dyDescent="0.2">
      <c r="D3400" s="109"/>
    </row>
    <row r="3401" spans="4:4" x14ac:dyDescent="0.2">
      <c r="D3401" s="109"/>
    </row>
    <row r="3402" spans="4:4" x14ac:dyDescent="0.2">
      <c r="D3402" s="109"/>
    </row>
    <row r="3403" spans="4:4" x14ac:dyDescent="0.2">
      <c r="D3403" s="109"/>
    </row>
    <row r="3404" spans="4:4" x14ac:dyDescent="0.2">
      <c r="D3404" s="109"/>
    </row>
    <row r="3405" spans="4:4" x14ac:dyDescent="0.2">
      <c r="D3405" s="109"/>
    </row>
    <row r="3406" spans="4:4" x14ac:dyDescent="0.2">
      <c r="D3406" s="109"/>
    </row>
    <row r="3407" spans="4:4" x14ac:dyDescent="0.2">
      <c r="D3407" s="109"/>
    </row>
    <row r="3408" spans="4:4" x14ac:dyDescent="0.2">
      <c r="D3408" s="109"/>
    </row>
    <row r="3409" spans="4:4" x14ac:dyDescent="0.2">
      <c r="D3409" s="109"/>
    </row>
    <row r="3410" spans="4:4" x14ac:dyDescent="0.2">
      <c r="D3410" s="109"/>
    </row>
    <row r="3411" spans="4:4" x14ac:dyDescent="0.2">
      <c r="D3411" s="109"/>
    </row>
    <row r="3412" spans="4:4" x14ac:dyDescent="0.2">
      <c r="D3412" s="109"/>
    </row>
    <row r="3413" spans="4:4" x14ac:dyDescent="0.2">
      <c r="D3413" s="109"/>
    </row>
    <row r="3414" spans="4:4" x14ac:dyDescent="0.2">
      <c r="D3414" s="109"/>
    </row>
    <row r="3415" spans="4:4" x14ac:dyDescent="0.2">
      <c r="D3415" s="109"/>
    </row>
    <row r="3416" spans="4:4" x14ac:dyDescent="0.2">
      <c r="D3416" s="109"/>
    </row>
    <row r="3417" spans="4:4" x14ac:dyDescent="0.2">
      <c r="D3417" s="109"/>
    </row>
    <row r="3418" spans="4:4" x14ac:dyDescent="0.2">
      <c r="D3418" s="109"/>
    </row>
    <row r="3419" spans="4:4" x14ac:dyDescent="0.2">
      <c r="D3419" s="109"/>
    </row>
    <row r="3420" spans="4:4" x14ac:dyDescent="0.2">
      <c r="D3420" s="109"/>
    </row>
    <row r="3421" spans="4:4" x14ac:dyDescent="0.2">
      <c r="D3421" s="109"/>
    </row>
    <row r="3422" spans="4:4" x14ac:dyDescent="0.2">
      <c r="D3422" s="109"/>
    </row>
    <row r="3423" spans="4:4" x14ac:dyDescent="0.2">
      <c r="D3423" s="109"/>
    </row>
    <row r="3424" spans="4:4" x14ac:dyDescent="0.2">
      <c r="D3424" s="109"/>
    </row>
    <row r="3425" spans="4:4" x14ac:dyDescent="0.2">
      <c r="D3425" s="109"/>
    </row>
    <row r="3426" spans="4:4" x14ac:dyDescent="0.2">
      <c r="D3426" s="109"/>
    </row>
    <row r="3427" spans="4:4" x14ac:dyDescent="0.2">
      <c r="D3427" s="109"/>
    </row>
    <row r="3428" spans="4:4" x14ac:dyDescent="0.2">
      <c r="D3428" s="109"/>
    </row>
    <row r="3429" spans="4:4" x14ac:dyDescent="0.2">
      <c r="D3429" s="109"/>
    </row>
    <row r="3430" spans="4:4" x14ac:dyDescent="0.2">
      <c r="D3430" s="109"/>
    </row>
    <row r="3431" spans="4:4" x14ac:dyDescent="0.2">
      <c r="D3431" s="109"/>
    </row>
    <row r="3432" spans="4:4" x14ac:dyDescent="0.2">
      <c r="D3432" s="109"/>
    </row>
    <row r="3433" spans="4:4" x14ac:dyDescent="0.2">
      <c r="D3433" s="109"/>
    </row>
    <row r="3434" spans="4:4" x14ac:dyDescent="0.2">
      <c r="D3434" s="109"/>
    </row>
    <row r="3435" spans="4:4" x14ac:dyDescent="0.2">
      <c r="D3435" s="109"/>
    </row>
    <row r="3436" spans="4:4" x14ac:dyDescent="0.2">
      <c r="D3436" s="109"/>
    </row>
    <row r="3437" spans="4:4" x14ac:dyDescent="0.2">
      <c r="D3437" s="109"/>
    </row>
    <row r="3438" spans="4:4" x14ac:dyDescent="0.2">
      <c r="D3438" s="109"/>
    </row>
    <row r="3439" spans="4:4" x14ac:dyDescent="0.2">
      <c r="D3439" s="109"/>
    </row>
    <row r="3440" spans="4:4" x14ac:dyDescent="0.2">
      <c r="D3440" s="109"/>
    </row>
    <row r="3441" spans="4:4" x14ac:dyDescent="0.2">
      <c r="D3441" s="109"/>
    </row>
    <row r="3442" spans="4:4" x14ac:dyDescent="0.2">
      <c r="D3442" s="109"/>
    </row>
    <row r="3443" spans="4:4" x14ac:dyDescent="0.2">
      <c r="D3443" s="109"/>
    </row>
    <row r="3444" spans="4:4" x14ac:dyDescent="0.2">
      <c r="D3444" s="109"/>
    </row>
    <row r="3445" spans="4:4" x14ac:dyDescent="0.2">
      <c r="D3445" s="109"/>
    </row>
    <row r="3446" spans="4:4" x14ac:dyDescent="0.2">
      <c r="D3446" s="109"/>
    </row>
    <row r="3447" spans="4:4" x14ac:dyDescent="0.2">
      <c r="D3447" s="109"/>
    </row>
    <row r="3448" spans="4:4" x14ac:dyDescent="0.2">
      <c r="D3448" s="109"/>
    </row>
    <row r="3449" spans="4:4" x14ac:dyDescent="0.2">
      <c r="D3449" s="109"/>
    </row>
    <row r="3450" spans="4:4" x14ac:dyDescent="0.2">
      <c r="D3450" s="109"/>
    </row>
    <row r="3451" spans="4:4" x14ac:dyDescent="0.2">
      <c r="D3451" s="109"/>
    </row>
    <row r="3452" spans="4:4" x14ac:dyDescent="0.2">
      <c r="D3452" s="109"/>
    </row>
    <row r="3453" spans="4:4" x14ac:dyDescent="0.2">
      <c r="D3453" s="109"/>
    </row>
    <row r="3454" spans="4:4" x14ac:dyDescent="0.2">
      <c r="D3454" s="109"/>
    </row>
    <row r="3455" spans="4:4" x14ac:dyDescent="0.2">
      <c r="D3455" s="109"/>
    </row>
    <row r="3456" spans="4:4" x14ac:dyDescent="0.2">
      <c r="D3456" s="109"/>
    </row>
    <row r="3457" spans="4:4" x14ac:dyDescent="0.2">
      <c r="D3457" s="109"/>
    </row>
    <row r="3458" spans="4:4" x14ac:dyDescent="0.2">
      <c r="D3458" s="109"/>
    </row>
    <row r="3459" spans="4:4" x14ac:dyDescent="0.2">
      <c r="D3459" s="109"/>
    </row>
    <row r="3460" spans="4:4" x14ac:dyDescent="0.2">
      <c r="D3460" s="109"/>
    </row>
    <row r="3461" spans="4:4" x14ac:dyDescent="0.2">
      <c r="D3461" s="109"/>
    </row>
    <row r="3462" spans="4:4" x14ac:dyDescent="0.2">
      <c r="D3462" s="109"/>
    </row>
    <row r="3463" spans="4:4" x14ac:dyDescent="0.2">
      <c r="D3463" s="109"/>
    </row>
    <row r="3464" spans="4:4" x14ac:dyDescent="0.2">
      <c r="D3464" s="109"/>
    </row>
    <row r="3465" spans="4:4" x14ac:dyDescent="0.2">
      <c r="D3465" s="109"/>
    </row>
    <row r="3466" spans="4:4" x14ac:dyDescent="0.2">
      <c r="D3466" s="109"/>
    </row>
    <row r="3467" spans="4:4" x14ac:dyDescent="0.2">
      <c r="D3467" s="109"/>
    </row>
    <row r="3468" spans="4:4" x14ac:dyDescent="0.2">
      <c r="D3468" s="109"/>
    </row>
    <row r="3469" spans="4:4" x14ac:dyDescent="0.2">
      <c r="D3469" s="109"/>
    </row>
    <row r="3470" spans="4:4" x14ac:dyDescent="0.2">
      <c r="D3470" s="109"/>
    </row>
    <row r="3471" spans="4:4" x14ac:dyDescent="0.2">
      <c r="D3471" s="109"/>
    </row>
    <row r="3472" spans="4:4" x14ac:dyDescent="0.2">
      <c r="D3472" s="109"/>
    </row>
    <row r="3473" spans="4:4" x14ac:dyDescent="0.2">
      <c r="D3473" s="109"/>
    </row>
    <row r="3474" spans="4:4" x14ac:dyDescent="0.2">
      <c r="D3474" s="109"/>
    </row>
    <row r="3475" spans="4:4" x14ac:dyDescent="0.2">
      <c r="D3475" s="109"/>
    </row>
    <row r="3476" spans="4:4" x14ac:dyDescent="0.2">
      <c r="D3476" s="109"/>
    </row>
    <row r="3477" spans="4:4" x14ac:dyDescent="0.2">
      <c r="D3477" s="109"/>
    </row>
    <row r="3478" spans="4:4" x14ac:dyDescent="0.2">
      <c r="D3478" s="109"/>
    </row>
    <row r="3479" spans="4:4" x14ac:dyDescent="0.2">
      <c r="D3479" s="109"/>
    </row>
    <row r="3480" spans="4:4" x14ac:dyDescent="0.2">
      <c r="D3480" s="109"/>
    </row>
    <row r="3481" spans="4:4" x14ac:dyDescent="0.2">
      <c r="D3481" s="109"/>
    </row>
    <row r="3482" spans="4:4" x14ac:dyDescent="0.2">
      <c r="D3482" s="109"/>
    </row>
    <row r="3483" spans="4:4" x14ac:dyDescent="0.2">
      <c r="D3483" s="109"/>
    </row>
    <row r="3484" spans="4:4" x14ac:dyDescent="0.2">
      <c r="D3484" s="109"/>
    </row>
    <row r="3485" spans="4:4" x14ac:dyDescent="0.2">
      <c r="D3485" s="109"/>
    </row>
    <row r="3486" spans="4:4" x14ac:dyDescent="0.2">
      <c r="D3486" s="109"/>
    </row>
    <row r="3487" spans="4:4" x14ac:dyDescent="0.2">
      <c r="D3487" s="109"/>
    </row>
    <row r="3488" spans="4:4" x14ac:dyDescent="0.2">
      <c r="D3488" s="109"/>
    </row>
    <row r="3489" spans="4:4" x14ac:dyDescent="0.2">
      <c r="D3489" s="109"/>
    </row>
    <row r="3490" spans="4:4" x14ac:dyDescent="0.2">
      <c r="D3490" s="109"/>
    </row>
    <row r="3491" spans="4:4" x14ac:dyDescent="0.2">
      <c r="D3491" s="109"/>
    </row>
    <row r="3492" spans="4:4" x14ac:dyDescent="0.2">
      <c r="D3492" s="109"/>
    </row>
    <row r="3493" spans="4:4" x14ac:dyDescent="0.2">
      <c r="D3493" s="109"/>
    </row>
    <row r="3494" spans="4:4" x14ac:dyDescent="0.2">
      <c r="D3494" s="109"/>
    </row>
    <row r="3495" spans="4:4" x14ac:dyDescent="0.2">
      <c r="D3495" s="109"/>
    </row>
    <row r="3496" spans="4:4" x14ac:dyDescent="0.2">
      <c r="D3496" s="109"/>
    </row>
    <row r="3497" spans="4:4" x14ac:dyDescent="0.2">
      <c r="D3497" s="109"/>
    </row>
    <row r="3498" spans="4:4" x14ac:dyDescent="0.2">
      <c r="D3498" s="109"/>
    </row>
    <row r="3499" spans="4:4" x14ac:dyDescent="0.2">
      <c r="D3499" s="109"/>
    </row>
    <row r="3500" spans="4:4" x14ac:dyDescent="0.2">
      <c r="D3500" s="109"/>
    </row>
    <row r="3501" spans="4:4" x14ac:dyDescent="0.2">
      <c r="D3501" s="109"/>
    </row>
    <row r="3502" spans="4:4" x14ac:dyDescent="0.2">
      <c r="D3502" s="109"/>
    </row>
    <row r="3503" spans="4:4" x14ac:dyDescent="0.2">
      <c r="D3503" s="109"/>
    </row>
    <row r="3504" spans="4:4" x14ac:dyDescent="0.2">
      <c r="D3504" s="109"/>
    </row>
    <row r="3505" spans="4:4" x14ac:dyDescent="0.2">
      <c r="D3505" s="109"/>
    </row>
    <row r="3506" spans="4:4" x14ac:dyDescent="0.2">
      <c r="D3506" s="109"/>
    </row>
    <row r="3507" spans="4:4" x14ac:dyDescent="0.2">
      <c r="D3507" s="109"/>
    </row>
    <row r="3508" spans="4:4" x14ac:dyDescent="0.2">
      <c r="D3508" s="109"/>
    </row>
    <row r="3509" spans="4:4" x14ac:dyDescent="0.2">
      <c r="D3509" s="109"/>
    </row>
    <row r="3510" spans="4:4" x14ac:dyDescent="0.2">
      <c r="D3510" s="109"/>
    </row>
    <row r="3511" spans="4:4" x14ac:dyDescent="0.2">
      <c r="D3511" s="109"/>
    </row>
    <row r="3512" spans="4:4" x14ac:dyDescent="0.2">
      <c r="D3512" s="109"/>
    </row>
    <row r="3513" spans="4:4" x14ac:dyDescent="0.2">
      <c r="D3513" s="109"/>
    </row>
    <row r="3514" spans="4:4" x14ac:dyDescent="0.2">
      <c r="D3514" s="109"/>
    </row>
    <row r="3515" spans="4:4" x14ac:dyDescent="0.2">
      <c r="D3515" s="109"/>
    </row>
    <row r="3516" spans="4:4" x14ac:dyDescent="0.2">
      <c r="D3516" s="109"/>
    </row>
    <row r="3517" spans="4:4" x14ac:dyDescent="0.2">
      <c r="D3517" s="109"/>
    </row>
    <row r="3518" spans="4:4" x14ac:dyDescent="0.2">
      <c r="D3518" s="109"/>
    </row>
    <row r="3519" spans="4:4" x14ac:dyDescent="0.2">
      <c r="D3519" s="109"/>
    </row>
    <row r="3520" spans="4:4" x14ac:dyDescent="0.2">
      <c r="D3520" s="109"/>
    </row>
    <row r="3521" spans="4:4" x14ac:dyDescent="0.2">
      <c r="D3521" s="109"/>
    </row>
    <row r="3522" spans="4:4" x14ac:dyDescent="0.2">
      <c r="D3522" s="109"/>
    </row>
    <row r="3523" spans="4:4" x14ac:dyDescent="0.2">
      <c r="D3523" s="109"/>
    </row>
    <row r="3524" spans="4:4" x14ac:dyDescent="0.2">
      <c r="D3524" s="109"/>
    </row>
    <row r="3525" spans="4:4" x14ac:dyDescent="0.2">
      <c r="D3525" s="109"/>
    </row>
    <row r="3526" spans="4:4" x14ac:dyDescent="0.2">
      <c r="D3526" s="109"/>
    </row>
    <row r="3527" spans="4:4" x14ac:dyDescent="0.2">
      <c r="D3527" s="109"/>
    </row>
    <row r="3528" spans="4:4" x14ac:dyDescent="0.2">
      <c r="D3528" s="109"/>
    </row>
    <row r="3529" spans="4:4" x14ac:dyDescent="0.2">
      <c r="D3529" s="109"/>
    </row>
    <row r="3530" spans="4:4" x14ac:dyDescent="0.2">
      <c r="D3530" s="109"/>
    </row>
    <row r="3531" spans="4:4" x14ac:dyDescent="0.2">
      <c r="D3531" s="109"/>
    </row>
    <row r="3532" spans="4:4" x14ac:dyDescent="0.2">
      <c r="D3532" s="109"/>
    </row>
    <row r="3533" spans="4:4" x14ac:dyDescent="0.2">
      <c r="D3533" s="109"/>
    </row>
    <row r="3534" spans="4:4" x14ac:dyDescent="0.2">
      <c r="D3534" s="109"/>
    </row>
    <row r="3535" spans="4:4" x14ac:dyDescent="0.2">
      <c r="D3535" s="109"/>
    </row>
    <row r="3536" spans="4:4" x14ac:dyDescent="0.2">
      <c r="D3536" s="109"/>
    </row>
    <row r="3537" spans="4:4" x14ac:dyDescent="0.2">
      <c r="D3537" s="109"/>
    </row>
    <row r="3538" spans="4:4" x14ac:dyDescent="0.2">
      <c r="D3538" s="109"/>
    </row>
    <row r="3539" spans="4:4" x14ac:dyDescent="0.2">
      <c r="D3539" s="109"/>
    </row>
    <row r="3540" spans="4:4" x14ac:dyDescent="0.2">
      <c r="D3540" s="109"/>
    </row>
    <row r="3541" spans="4:4" x14ac:dyDescent="0.2">
      <c r="D3541" s="109"/>
    </row>
    <row r="3542" spans="4:4" x14ac:dyDescent="0.2">
      <c r="D3542" s="109"/>
    </row>
    <row r="3543" spans="4:4" x14ac:dyDescent="0.2">
      <c r="D3543" s="109"/>
    </row>
    <row r="3544" spans="4:4" x14ac:dyDescent="0.2">
      <c r="D3544" s="109"/>
    </row>
    <row r="3545" spans="4:4" x14ac:dyDescent="0.2">
      <c r="D3545" s="109"/>
    </row>
    <row r="3546" spans="4:4" x14ac:dyDescent="0.2">
      <c r="D3546" s="109"/>
    </row>
    <row r="3547" spans="4:4" x14ac:dyDescent="0.2">
      <c r="D3547" s="109"/>
    </row>
    <row r="3548" spans="4:4" x14ac:dyDescent="0.2">
      <c r="D3548" s="109"/>
    </row>
    <row r="3549" spans="4:4" x14ac:dyDescent="0.2">
      <c r="D3549" s="109"/>
    </row>
    <row r="3550" spans="4:4" x14ac:dyDescent="0.2">
      <c r="D3550" s="109"/>
    </row>
    <row r="3551" spans="4:4" x14ac:dyDescent="0.2">
      <c r="D3551" s="109"/>
    </row>
    <row r="3552" spans="4:4" x14ac:dyDescent="0.2">
      <c r="D3552" s="109"/>
    </row>
    <row r="3553" spans="4:4" x14ac:dyDescent="0.2">
      <c r="D3553" s="109"/>
    </row>
    <row r="3554" spans="4:4" x14ac:dyDescent="0.2">
      <c r="D3554" s="109"/>
    </row>
    <row r="3555" spans="4:4" x14ac:dyDescent="0.2">
      <c r="D3555" s="109"/>
    </row>
    <row r="3556" spans="4:4" x14ac:dyDescent="0.2">
      <c r="D3556" s="109"/>
    </row>
    <row r="3557" spans="4:4" x14ac:dyDescent="0.2">
      <c r="D3557" s="109"/>
    </row>
    <row r="3558" spans="4:4" x14ac:dyDescent="0.2">
      <c r="D3558" s="109"/>
    </row>
    <row r="3559" spans="4:4" x14ac:dyDescent="0.2">
      <c r="D3559" s="109"/>
    </row>
    <row r="3560" spans="4:4" x14ac:dyDescent="0.2">
      <c r="D3560" s="109"/>
    </row>
    <row r="3561" spans="4:4" x14ac:dyDescent="0.2">
      <c r="D3561" s="109"/>
    </row>
    <row r="3562" spans="4:4" x14ac:dyDescent="0.2">
      <c r="D3562" s="109"/>
    </row>
    <row r="3563" spans="4:4" x14ac:dyDescent="0.2">
      <c r="D3563" s="109"/>
    </row>
    <row r="3564" spans="4:4" x14ac:dyDescent="0.2">
      <c r="D3564" s="109"/>
    </row>
    <row r="3565" spans="4:4" x14ac:dyDescent="0.2">
      <c r="D3565" s="109"/>
    </row>
    <row r="3566" spans="4:4" x14ac:dyDescent="0.2">
      <c r="D3566" s="109"/>
    </row>
    <row r="3567" spans="4:4" x14ac:dyDescent="0.2">
      <c r="D3567" s="109"/>
    </row>
    <row r="3568" spans="4:4" x14ac:dyDescent="0.2">
      <c r="D3568" s="109"/>
    </row>
    <row r="3569" spans="4:4" x14ac:dyDescent="0.2">
      <c r="D3569" s="109"/>
    </row>
    <row r="3570" spans="4:4" x14ac:dyDescent="0.2">
      <c r="D3570" s="109"/>
    </row>
    <row r="3571" spans="4:4" x14ac:dyDescent="0.2">
      <c r="D3571" s="109"/>
    </row>
    <row r="3572" spans="4:4" x14ac:dyDescent="0.2">
      <c r="D3572" s="109"/>
    </row>
    <row r="3573" spans="4:4" x14ac:dyDescent="0.2">
      <c r="D3573" s="109"/>
    </row>
    <row r="3574" spans="4:4" x14ac:dyDescent="0.2">
      <c r="D3574" s="109"/>
    </row>
    <row r="3575" spans="4:4" x14ac:dyDescent="0.2">
      <c r="D3575" s="109"/>
    </row>
    <row r="3576" spans="4:4" x14ac:dyDescent="0.2">
      <c r="D3576" s="109"/>
    </row>
    <row r="3577" spans="4:4" x14ac:dyDescent="0.2">
      <c r="D3577" s="109"/>
    </row>
    <row r="3578" spans="4:4" x14ac:dyDescent="0.2">
      <c r="D3578" s="109"/>
    </row>
    <row r="3579" spans="4:4" x14ac:dyDescent="0.2">
      <c r="D3579" s="109"/>
    </row>
    <row r="3580" spans="4:4" x14ac:dyDescent="0.2">
      <c r="D3580" s="109"/>
    </row>
    <row r="3581" spans="4:4" x14ac:dyDescent="0.2">
      <c r="D3581" s="109"/>
    </row>
    <row r="3582" spans="4:4" x14ac:dyDescent="0.2">
      <c r="D3582" s="109"/>
    </row>
    <row r="3583" spans="4:4" x14ac:dyDescent="0.2">
      <c r="D3583" s="109"/>
    </row>
    <row r="3584" spans="4:4" x14ac:dyDescent="0.2">
      <c r="D3584" s="109"/>
    </row>
    <row r="3585" spans="4:4" x14ac:dyDescent="0.2">
      <c r="D3585" s="109"/>
    </row>
    <row r="3586" spans="4:4" x14ac:dyDescent="0.2">
      <c r="D3586" s="109"/>
    </row>
    <row r="3587" spans="4:4" x14ac:dyDescent="0.2">
      <c r="D3587" s="109"/>
    </row>
    <row r="3588" spans="4:4" x14ac:dyDescent="0.2">
      <c r="D3588" s="109"/>
    </row>
    <row r="3589" spans="4:4" x14ac:dyDescent="0.2">
      <c r="D3589" s="109"/>
    </row>
    <row r="3590" spans="4:4" x14ac:dyDescent="0.2">
      <c r="D3590" s="109"/>
    </row>
    <row r="3591" spans="4:4" x14ac:dyDescent="0.2">
      <c r="D3591" s="109"/>
    </row>
    <row r="3592" spans="4:4" x14ac:dyDescent="0.2">
      <c r="D3592" s="109"/>
    </row>
    <row r="3593" spans="4:4" x14ac:dyDescent="0.2">
      <c r="D3593" s="109"/>
    </row>
    <row r="3594" spans="4:4" x14ac:dyDescent="0.2">
      <c r="D3594" s="109"/>
    </row>
    <row r="3595" spans="4:4" x14ac:dyDescent="0.2">
      <c r="D3595" s="109"/>
    </row>
    <row r="3596" spans="4:4" x14ac:dyDescent="0.2">
      <c r="D3596" s="109"/>
    </row>
    <row r="3597" spans="4:4" x14ac:dyDescent="0.2">
      <c r="D3597" s="109"/>
    </row>
    <row r="3598" spans="4:4" x14ac:dyDescent="0.2">
      <c r="D3598" s="109"/>
    </row>
    <row r="3599" spans="4:4" x14ac:dyDescent="0.2">
      <c r="D3599" s="109"/>
    </row>
    <row r="3600" spans="4:4" x14ac:dyDescent="0.2">
      <c r="D3600" s="109"/>
    </row>
    <row r="3601" spans="4:4" x14ac:dyDescent="0.2">
      <c r="D3601" s="109"/>
    </row>
    <row r="3602" spans="4:4" x14ac:dyDescent="0.2">
      <c r="D3602" s="109"/>
    </row>
    <row r="3603" spans="4:4" x14ac:dyDescent="0.2">
      <c r="D3603" s="109"/>
    </row>
    <row r="3604" spans="4:4" x14ac:dyDescent="0.2">
      <c r="D3604" s="109"/>
    </row>
    <row r="3605" spans="4:4" x14ac:dyDescent="0.2">
      <c r="D3605" s="109"/>
    </row>
    <row r="3606" spans="4:4" x14ac:dyDescent="0.2">
      <c r="D3606" s="109"/>
    </row>
    <row r="3607" spans="4:4" x14ac:dyDescent="0.2">
      <c r="D3607" s="109"/>
    </row>
    <row r="3608" spans="4:4" x14ac:dyDescent="0.2">
      <c r="D3608" s="109"/>
    </row>
    <row r="3609" spans="4:4" x14ac:dyDescent="0.2">
      <c r="D3609" s="109"/>
    </row>
    <row r="3610" spans="4:4" x14ac:dyDescent="0.2">
      <c r="D3610" s="109"/>
    </row>
    <row r="3611" spans="4:4" x14ac:dyDescent="0.2">
      <c r="D3611" s="109"/>
    </row>
    <row r="3612" spans="4:4" x14ac:dyDescent="0.2">
      <c r="D3612" s="109"/>
    </row>
    <row r="3613" spans="4:4" x14ac:dyDescent="0.2">
      <c r="D3613" s="109"/>
    </row>
    <row r="3614" spans="4:4" x14ac:dyDescent="0.2">
      <c r="D3614" s="109"/>
    </row>
    <row r="3615" spans="4:4" x14ac:dyDescent="0.2">
      <c r="D3615" s="109"/>
    </row>
    <row r="3616" spans="4:4" x14ac:dyDescent="0.2">
      <c r="D3616" s="109"/>
    </row>
    <row r="3617" spans="4:4" x14ac:dyDescent="0.2">
      <c r="D3617" s="109"/>
    </row>
    <row r="3618" spans="4:4" x14ac:dyDescent="0.2">
      <c r="D3618" s="109"/>
    </row>
    <row r="3619" spans="4:4" x14ac:dyDescent="0.2">
      <c r="D3619" s="109"/>
    </row>
    <row r="3620" spans="4:4" x14ac:dyDescent="0.2">
      <c r="D3620" s="109"/>
    </row>
    <row r="3621" spans="4:4" x14ac:dyDescent="0.2">
      <c r="D3621" s="109"/>
    </row>
    <row r="3622" spans="4:4" x14ac:dyDescent="0.2">
      <c r="D3622" s="109"/>
    </row>
    <row r="3623" spans="4:4" x14ac:dyDescent="0.2">
      <c r="D3623" s="109"/>
    </row>
    <row r="3624" spans="4:4" x14ac:dyDescent="0.2">
      <c r="D3624" s="109"/>
    </row>
    <row r="3625" spans="4:4" x14ac:dyDescent="0.2">
      <c r="D3625" s="109"/>
    </row>
    <row r="3626" spans="4:4" x14ac:dyDescent="0.2">
      <c r="D3626" s="109"/>
    </row>
    <row r="3627" spans="4:4" x14ac:dyDescent="0.2">
      <c r="D3627" s="109"/>
    </row>
    <row r="3628" spans="4:4" x14ac:dyDescent="0.2">
      <c r="D3628" s="109"/>
    </row>
    <row r="3629" spans="4:4" x14ac:dyDescent="0.2">
      <c r="D3629" s="109"/>
    </row>
    <row r="3630" spans="4:4" x14ac:dyDescent="0.2">
      <c r="D3630" s="109"/>
    </row>
    <row r="3631" spans="4:4" x14ac:dyDescent="0.2">
      <c r="D3631" s="109"/>
    </row>
    <row r="3632" spans="4:4" x14ac:dyDescent="0.2">
      <c r="D3632" s="109"/>
    </row>
    <row r="3633" spans="4:4" x14ac:dyDescent="0.2">
      <c r="D3633" s="109"/>
    </row>
    <row r="3634" spans="4:4" x14ac:dyDescent="0.2">
      <c r="D3634" s="109"/>
    </row>
    <row r="3635" spans="4:4" x14ac:dyDescent="0.2">
      <c r="D3635" s="109"/>
    </row>
    <row r="3636" spans="4:4" x14ac:dyDescent="0.2">
      <c r="D3636" s="109"/>
    </row>
    <row r="3637" spans="4:4" x14ac:dyDescent="0.2">
      <c r="D3637" s="109"/>
    </row>
    <row r="3638" spans="4:4" x14ac:dyDescent="0.2">
      <c r="D3638" s="109"/>
    </row>
    <row r="3639" spans="4:4" x14ac:dyDescent="0.2">
      <c r="D3639" s="109"/>
    </row>
    <row r="3640" spans="4:4" x14ac:dyDescent="0.2">
      <c r="D3640" s="109"/>
    </row>
    <row r="3641" spans="4:4" x14ac:dyDescent="0.2">
      <c r="D3641" s="109"/>
    </row>
    <row r="3642" spans="4:4" x14ac:dyDescent="0.2">
      <c r="D3642" s="109"/>
    </row>
    <row r="3643" spans="4:4" x14ac:dyDescent="0.2">
      <c r="D3643" s="109"/>
    </row>
    <row r="3644" spans="4:4" x14ac:dyDescent="0.2">
      <c r="D3644" s="109"/>
    </row>
    <row r="3645" spans="4:4" x14ac:dyDescent="0.2">
      <c r="D3645" s="109"/>
    </row>
    <row r="3646" spans="4:4" x14ac:dyDescent="0.2">
      <c r="D3646" s="109"/>
    </row>
    <row r="3647" spans="4:4" x14ac:dyDescent="0.2">
      <c r="D3647" s="109"/>
    </row>
    <row r="3648" spans="4:4" x14ac:dyDescent="0.2">
      <c r="D3648" s="109"/>
    </row>
    <row r="3649" spans="4:4" x14ac:dyDescent="0.2">
      <c r="D3649" s="109"/>
    </row>
    <row r="3650" spans="4:4" x14ac:dyDescent="0.2">
      <c r="D3650" s="109"/>
    </row>
    <row r="3651" spans="4:4" x14ac:dyDescent="0.2">
      <c r="D3651" s="109"/>
    </row>
    <row r="3652" spans="4:4" x14ac:dyDescent="0.2">
      <c r="D3652" s="109"/>
    </row>
    <row r="3653" spans="4:4" x14ac:dyDescent="0.2">
      <c r="D3653" s="109"/>
    </row>
    <row r="3654" spans="4:4" x14ac:dyDescent="0.2">
      <c r="D3654" s="109"/>
    </row>
    <row r="3655" spans="4:4" x14ac:dyDescent="0.2">
      <c r="D3655" s="109"/>
    </row>
    <row r="3656" spans="4:4" x14ac:dyDescent="0.2">
      <c r="D3656" s="109"/>
    </row>
    <row r="3657" spans="4:4" x14ac:dyDescent="0.2">
      <c r="D3657" s="109"/>
    </row>
    <row r="3658" spans="4:4" x14ac:dyDescent="0.2">
      <c r="D3658" s="109"/>
    </row>
    <row r="3659" spans="4:4" x14ac:dyDescent="0.2">
      <c r="D3659" s="109"/>
    </row>
    <row r="3660" spans="4:4" x14ac:dyDescent="0.2">
      <c r="D3660" s="109"/>
    </row>
    <row r="3661" spans="4:4" x14ac:dyDescent="0.2">
      <c r="D3661" s="109"/>
    </row>
    <row r="3662" spans="4:4" x14ac:dyDescent="0.2">
      <c r="D3662" s="109"/>
    </row>
    <row r="3663" spans="4:4" x14ac:dyDescent="0.2">
      <c r="D3663" s="109"/>
    </row>
    <row r="3664" spans="4:4" x14ac:dyDescent="0.2">
      <c r="D3664" s="109"/>
    </row>
    <row r="3665" spans="4:4" x14ac:dyDescent="0.2">
      <c r="D3665" s="109"/>
    </row>
    <row r="3666" spans="4:4" x14ac:dyDescent="0.2">
      <c r="D3666" s="109"/>
    </row>
    <row r="3667" spans="4:4" x14ac:dyDescent="0.2">
      <c r="D3667" s="109"/>
    </row>
    <row r="3668" spans="4:4" x14ac:dyDescent="0.2">
      <c r="D3668" s="109"/>
    </row>
    <row r="3669" spans="4:4" x14ac:dyDescent="0.2">
      <c r="D3669" s="109"/>
    </row>
    <row r="3670" spans="4:4" x14ac:dyDescent="0.2">
      <c r="D3670" s="109"/>
    </row>
    <row r="3671" spans="4:4" x14ac:dyDescent="0.2">
      <c r="D3671" s="109"/>
    </row>
    <row r="3672" spans="4:4" x14ac:dyDescent="0.2">
      <c r="D3672" s="109"/>
    </row>
    <row r="3673" spans="4:4" x14ac:dyDescent="0.2">
      <c r="D3673" s="109"/>
    </row>
    <row r="3674" spans="4:4" x14ac:dyDescent="0.2">
      <c r="D3674" s="109"/>
    </row>
    <row r="3675" spans="4:4" x14ac:dyDescent="0.2">
      <c r="D3675" s="109"/>
    </row>
    <row r="3676" spans="4:4" x14ac:dyDescent="0.2">
      <c r="D3676" s="109"/>
    </row>
    <row r="3677" spans="4:4" x14ac:dyDescent="0.2">
      <c r="D3677" s="109"/>
    </row>
    <row r="3678" spans="4:4" x14ac:dyDescent="0.2">
      <c r="D3678" s="109"/>
    </row>
    <row r="3679" spans="4:4" x14ac:dyDescent="0.2">
      <c r="D3679" s="109"/>
    </row>
    <row r="3680" spans="4:4" x14ac:dyDescent="0.2">
      <c r="D3680" s="109"/>
    </row>
    <row r="3681" spans="4:4" x14ac:dyDescent="0.2">
      <c r="D3681" s="109"/>
    </row>
    <row r="3682" spans="4:4" x14ac:dyDescent="0.2">
      <c r="D3682" s="109"/>
    </row>
    <row r="3683" spans="4:4" x14ac:dyDescent="0.2">
      <c r="D3683" s="109"/>
    </row>
    <row r="3684" spans="4:4" x14ac:dyDescent="0.2">
      <c r="D3684" s="109"/>
    </row>
    <row r="3685" spans="4:4" x14ac:dyDescent="0.2">
      <c r="D3685" s="109"/>
    </row>
    <row r="3686" spans="4:4" x14ac:dyDescent="0.2">
      <c r="D3686" s="109"/>
    </row>
    <row r="3687" spans="4:4" x14ac:dyDescent="0.2">
      <c r="D3687" s="109"/>
    </row>
    <row r="3688" spans="4:4" x14ac:dyDescent="0.2">
      <c r="D3688" s="109"/>
    </row>
    <row r="3689" spans="4:4" x14ac:dyDescent="0.2">
      <c r="D3689" s="109"/>
    </row>
    <row r="3690" spans="4:4" x14ac:dyDescent="0.2">
      <c r="D3690" s="109"/>
    </row>
    <row r="3691" spans="4:4" x14ac:dyDescent="0.2">
      <c r="D3691" s="109"/>
    </row>
    <row r="3692" spans="4:4" x14ac:dyDescent="0.2">
      <c r="D3692" s="109"/>
    </row>
    <row r="3693" spans="4:4" x14ac:dyDescent="0.2">
      <c r="D3693" s="109"/>
    </row>
    <row r="3694" spans="4:4" x14ac:dyDescent="0.2">
      <c r="D3694" s="109"/>
    </row>
    <row r="3695" spans="4:4" x14ac:dyDescent="0.2">
      <c r="D3695" s="109"/>
    </row>
    <row r="3696" spans="4:4" x14ac:dyDescent="0.2">
      <c r="D3696" s="109"/>
    </row>
    <row r="3697" spans="4:4" x14ac:dyDescent="0.2">
      <c r="D3697" s="109"/>
    </row>
    <row r="3698" spans="4:4" x14ac:dyDescent="0.2">
      <c r="D3698" s="109"/>
    </row>
    <row r="3699" spans="4:4" x14ac:dyDescent="0.2">
      <c r="D3699" s="109"/>
    </row>
    <row r="3700" spans="4:4" x14ac:dyDescent="0.2">
      <c r="D3700" s="109"/>
    </row>
    <row r="3701" spans="4:4" x14ac:dyDescent="0.2">
      <c r="D3701" s="109"/>
    </row>
    <row r="3702" spans="4:4" x14ac:dyDescent="0.2">
      <c r="D3702" s="109"/>
    </row>
    <row r="3703" spans="4:4" x14ac:dyDescent="0.2">
      <c r="D3703" s="109"/>
    </row>
    <row r="3704" spans="4:4" x14ac:dyDescent="0.2">
      <c r="D3704" s="109"/>
    </row>
    <row r="3705" spans="4:4" x14ac:dyDescent="0.2">
      <c r="D3705" s="109"/>
    </row>
    <row r="3706" spans="4:4" x14ac:dyDescent="0.2">
      <c r="D3706" s="109"/>
    </row>
    <row r="3707" spans="4:4" x14ac:dyDescent="0.2">
      <c r="D3707" s="109"/>
    </row>
    <row r="3708" spans="4:4" x14ac:dyDescent="0.2">
      <c r="D3708" s="109"/>
    </row>
    <row r="3709" spans="4:4" x14ac:dyDescent="0.2">
      <c r="D3709" s="109"/>
    </row>
    <row r="3710" spans="4:4" x14ac:dyDescent="0.2">
      <c r="D3710" s="109"/>
    </row>
    <row r="3711" spans="4:4" x14ac:dyDescent="0.2">
      <c r="D3711" s="109"/>
    </row>
    <row r="3712" spans="4:4" x14ac:dyDescent="0.2">
      <c r="D3712" s="109"/>
    </row>
    <row r="3713" spans="4:4" x14ac:dyDescent="0.2">
      <c r="D3713" s="109"/>
    </row>
    <row r="3714" spans="4:4" x14ac:dyDescent="0.2">
      <c r="D3714" s="109"/>
    </row>
    <row r="3715" spans="4:4" x14ac:dyDescent="0.2">
      <c r="D3715" s="109"/>
    </row>
    <row r="3716" spans="4:4" x14ac:dyDescent="0.2">
      <c r="D3716" s="109"/>
    </row>
    <row r="3717" spans="4:4" x14ac:dyDescent="0.2">
      <c r="D3717" s="109"/>
    </row>
    <row r="3718" spans="4:4" x14ac:dyDescent="0.2">
      <c r="D3718" s="109"/>
    </row>
    <row r="3719" spans="4:4" x14ac:dyDescent="0.2">
      <c r="D3719" s="109"/>
    </row>
    <row r="3720" spans="4:4" x14ac:dyDescent="0.2">
      <c r="D3720" s="109"/>
    </row>
    <row r="3721" spans="4:4" x14ac:dyDescent="0.2">
      <c r="D3721" s="109"/>
    </row>
    <row r="3722" spans="4:4" x14ac:dyDescent="0.2">
      <c r="D3722" s="109"/>
    </row>
    <row r="3723" spans="4:4" x14ac:dyDescent="0.2">
      <c r="D3723" s="109"/>
    </row>
    <row r="3724" spans="4:4" x14ac:dyDescent="0.2">
      <c r="D3724" s="109"/>
    </row>
    <row r="3725" spans="4:4" x14ac:dyDescent="0.2">
      <c r="D3725" s="109"/>
    </row>
    <row r="3726" spans="4:4" x14ac:dyDescent="0.2">
      <c r="D3726" s="109"/>
    </row>
    <row r="3727" spans="4:4" x14ac:dyDescent="0.2">
      <c r="D3727" s="109"/>
    </row>
    <row r="3728" spans="4:4" x14ac:dyDescent="0.2">
      <c r="D3728" s="109"/>
    </row>
    <row r="3729" spans="4:4" x14ac:dyDescent="0.2">
      <c r="D3729" s="109"/>
    </row>
    <row r="3730" spans="4:4" x14ac:dyDescent="0.2">
      <c r="D3730" s="109"/>
    </row>
    <row r="3731" spans="4:4" x14ac:dyDescent="0.2">
      <c r="D3731" s="109"/>
    </row>
    <row r="3732" spans="4:4" x14ac:dyDescent="0.2">
      <c r="D3732" s="109"/>
    </row>
    <row r="3733" spans="4:4" x14ac:dyDescent="0.2">
      <c r="D3733" s="109"/>
    </row>
    <row r="3734" spans="4:4" x14ac:dyDescent="0.2">
      <c r="D3734" s="109"/>
    </row>
    <row r="3735" spans="4:4" x14ac:dyDescent="0.2">
      <c r="D3735" s="109"/>
    </row>
    <row r="3736" spans="4:4" x14ac:dyDescent="0.2">
      <c r="D3736" s="109"/>
    </row>
    <row r="3737" spans="4:4" x14ac:dyDescent="0.2">
      <c r="D3737" s="109"/>
    </row>
    <row r="3738" spans="4:4" x14ac:dyDescent="0.2">
      <c r="D3738" s="109"/>
    </row>
    <row r="3739" spans="4:4" x14ac:dyDescent="0.2">
      <c r="D3739" s="109"/>
    </row>
    <row r="3740" spans="4:4" x14ac:dyDescent="0.2">
      <c r="D3740" s="109"/>
    </row>
    <row r="3741" spans="4:4" x14ac:dyDescent="0.2">
      <c r="D3741" s="109"/>
    </row>
    <row r="3742" spans="4:4" x14ac:dyDescent="0.2">
      <c r="D3742" s="109"/>
    </row>
    <row r="3743" spans="4:4" x14ac:dyDescent="0.2">
      <c r="D3743" s="109"/>
    </row>
    <row r="3744" spans="4:4" x14ac:dyDescent="0.2">
      <c r="D3744" s="109"/>
    </row>
    <row r="3745" spans="4:4" x14ac:dyDescent="0.2">
      <c r="D3745" s="109"/>
    </row>
    <row r="3746" spans="4:4" x14ac:dyDescent="0.2">
      <c r="D3746" s="109"/>
    </row>
    <row r="3747" spans="4:4" x14ac:dyDescent="0.2">
      <c r="D3747" s="109"/>
    </row>
    <row r="3748" spans="4:4" x14ac:dyDescent="0.2">
      <c r="D3748" s="109"/>
    </row>
    <row r="3749" spans="4:4" x14ac:dyDescent="0.2">
      <c r="D3749" s="109"/>
    </row>
    <row r="3750" spans="4:4" x14ac:dyDescent="0.2">
      <c r="D3750" s="109"/>
    </row>
    <row r="3751" spans="4:4" x14ac:dyDescent="0.2">
      <c r="D3751" s="109"/>
    </row>
    <row r="3752" spans="4:4" x14ac:dyDescent="0.2">
      <c r="D3752" s="109"/>
    </row>
    <row r="3753" spans="4:4" x14ac:dyDescent="0.2">
      <c r="D3753" s="109"/>
    </row>
    <row r="3754" spans="4:4" x14ac:dyDescent="0.2">
      <c r="D3754" s="109"/>
    </row>
    <row r="3755" spans="4:4" x14ac:dyDescent="0.2">
      <c r="D3755" s="109"/>
    </row>
    <row r="3756" spans="4:4" x14ac:dyDescent="0.2">
      <c r="D3756" s="109"/>
    </row>
    <row r="3757" spans="4:4" x14ac:dyDescent="0.2">
      <c r="D3757" s="109"/>
    </row>
    <row r="3758" spans="4:4" x14ac:dyDescent="0.2">
      <c r="D3758" s="109"/>
    </row>
    <row r="3759" spans="4:4" x14ac:dyDescent="0.2">
      <c r="D3759" s="109"/>
    </row>
    <row r="3760" spans="4:4" x14ac:dyDescent="0.2">
      <c r="D3760" s="109"/>
    </row>
    <row r="3761" spans="4:4" x14ac:dyDescent="0.2">
      <c r="D3761" s="109"/>
    </row>
    <row r="3762" spans="4:4" x14ac:dyDescent="0.2">
      <c r="D3762" s="109"/>
    </row>
    <row r="3763" spans="4:4" x14ac:dyDescent="0.2">
      <c r="D3763" s="109"/>
    </row>
    <row r="3764" spans="4:4" x14ac:dyDescent="0.2">
      <c r="D3764" s="109"/>
    </row>
    <row r="3765" spans="4:4" x14ac:dyDescent="0.2">
      <c r="D3765" s="109"/>
    </row>
    <row r="3766" spans="4:4" x14ac:dyDescent="0.2">
      <c r="D3766" s="109"/>
    </row>
    <row r="3767" spans="4:4" x14ac:dyDescent="0.2">
      <c r="D3767" s="109"/>
    </row>
    <row r="3768" spans="4:4" x14ac:dyDescent="0.2">
      <c r="D3768" s="109"/>
    </row>
    <row r="3769" spans="4:4" x14ac:dyDescent="0.2">
      <c r="D3769" s="109"/>
    </row>
    <row r="3770" spans="4:4" x14ac:dyDescent="0.2">
      <c r="D3770" s="109"/>
    </row>
    <row r="3771" spans="4:4" x14ac:dyDescent="0.2">
      <c r="D3771" s="109"/>
    </row>
    <row r="3772" spans="4:4" x14ac:dyDescent="0.2">
      <c r="D3772" s="109"/>
    </row>
    <row r="3773" spans="4:4" x14ac:dyDescent="0.2">
      <c r="D3773" s="109"/>
    </row>
    <row r="3774" spans="4:4" x14ac:dyDescent="0.2">
      <c r="D3774" s="109"/>
    </row>
    <row r="3775" spans="4:4" x14ac:dyDescent="0.2">
      <c r="D3775" s="109"/>
    </row>
    <row r="3776" spans="4:4" x14ac:dyDescent="0.2">
      <c r="D3776" s="109"/>
    </row>
    <row r="3777" spans="4:4" x14ac:dyDescent="0.2">
      <c r="D3777" s="109"/>
    </row>
    <row r="3778" spans="4:4" x14ac:dyDescent="0.2">
      <c r="D3778" s="109"/>
    </row>
    <row r="3779" spans="4:4" x14ac:dyDescent="0.2">
      <c r="D3779" s="109"/>
    </row>
    <row r="3780" spans="4:4" x14ac:dyDescent="0.2">
      <c r="D3780" s="109"/>
    </row>
    <row r="3781" spans="4:4" x14ac:dyDescent="0.2">
      <c r="D3781" s="109"/>
    </row>
    <row r="3782" spans="4:4" x14ac:dyDescent="0.2">
      <c r="D3782" s="109"/>
    </row>
    <row r="3783" spans="4:4" x14ac:dyDescent="0.2">
      <c r="D3783" s="109"/>
    </row>
    <row r="3784" spans="4:4" x14ac:dyDescent="0.2">
      <c r="D3784" s="109"/>
    </row>
    <row r="3785" spans="4:4" x14ac:dyDescent="0.2">
      <c r="D3785" s="109"/>
    </row>
    <row r="3786" spans="4:4" x14ac:dyDescent="0.2">
      <c r="D3786" s="109"/>
    </row>
    <row r="3787" spans="4:4" x14ac:dyDescent="0.2">
      <c r="D3787" s="109"/>
    </row>
    <row r="3788" spans="4:4" x14ac:dyDescent="0.2">
      <c r="D3788" s="109"/>
    </row>
    <row r="3789" spans="4:4" x14ac:dyDescent="0.2">
      <c r="D3789" s="109"/>
    </row>
    <row r="3790" spans="4:4" x14ac:dyDescent="0.2">
      <c r="D3790" s="109"/>
    </row>
    <row r="3791" spans="4:4" x14ac:dyDescent="0.2">
      <c r="D3791" s="109"/>
    </row>
    <row r="3792" spans="4:4" x14ac:dyDescent="0.2">
      <c r="D3792" s="109"/>
    </row>
    <row r="3793" spans="4:4" x14ac:dyDescent="0.2">
      <c r="D3793" s="109"/>
    </row>
    <row r="3794" spans="4:4" x14ac:dyDescent="0.2">
      <c r="D3794" s="109"/>
    </row>
    <row r="3795" spans="4:4" x14ac:dyDescent="0.2">
      <c r="D3795" s="109"/>
    </row>
    <row r="3796" spans="4:4" x14ac:dyDescent="0.2">
      <c r="D3796" s="109"/>
    </row>
    <row r="3797" spans="4:4" x14ac:dyDescent="0.2">
      <c r="D3797" s="109"/>
    </row>
    <row r="3798" spans="4:4" x14ac:dyDescent="0.2">
      <c r="D3798" s="109"/>
    </row>
    <row r="3799" spans="4:4" x14ac:dyDescent="0.2">
      <c r="D3799" s="109"/>
    </row>
    <row r="3800" spans="4:4" x14ac:dyDescent="0.2">
      <c r="D3800" s="109"/>
    </row>
    <row r="3801" spans="4:4" x14ac:dyDescent="0.2">
      <c r="D3801" s="109"/>
    </row>
    <row r="3802" spans="4:4" x14ac:dyDescent="0.2">
      <c r="D3802" s="109"/>
    </row>
    <row r="3803" spans="4:4" x14ac:dyDescent="0.2">
      <c r="D3803" s="109"/>
    </row>
    <row r="3804" spans="4:4" x14ac:dyDescent="0.2">
      <c r="D3804" s="109"/>
    </row>
    <row r="3805" spans="4:4" x14ac:dyDescent="0.2">
      <c r="D3805" s="109"/>
    </row>
    <row r="3806" spans="4:4" x14ac:dyDescent="0.2">
      <c r="D3806" s="109"/>
    </row>
    <row r="3807" spans="4:4" x14ac:dyDescent="0.2">
      <c r="D3807" s="109"/>
    </row>
    <row r="3808" spans="4:4" x14ac:dyDescent="0.2">
      <c r="D3808" s="109"/>
    </row>
    <row r="3809" spans="4:4" x14ac:dyDescent="0.2">
      <c r="D3809" s="109"/>
    </row>
    <row r="3810" spans="4:4" x14ac:dyDescent="0.2">
      <c r="D3810" s="109"/>
    </row>
    <row r="3811" spans="4:4" x14ac:dyDescent="0.2">
      <c r="D3811" s="109"/>
    </row>
    <row r="3812" spans="4:4" x14ac:dyDescent="0.2">
      <c r="D3812" s="109"/>
    </row>
    <row r="3813" spans="4:4" x14ac:dyDescent="0.2">
      <c r="D3813" s="109"/>
    </row>
    <row r="3814" spans="4:4" x14ac:dyDescent="0.2">
      <c r="D3814" s="109"/>
    </row>
    <row r="3815" spans="4:4" x14ac:dyDescent="0.2">
      <c r="D3815" s="109"/>
    </row>
    <row r="3816" spans="4:4" x14ac:dyDescent="0.2">
      <c r="D3816" s="109"/>
    </row>
    <row r="3817" spans="4:4" x14ac:dyDescent="0.2">
      <c r="D3817" s="109"/>
    </row>
    <row r="3818" spans="4:4" x14ac:dyDescent="0.2">
      <c r="D3818" s="109"/>
    </row>
    <row r="3819" spans="4:4" x14ac:dyDescent="0.2">
      <c r="D3819" s="109"/>
    </row>
    <row r="3820" spans="4:4" x14ac:dyDescent="0.2">
      <c r="D3820" s="109"/>
    </row>
    <row r="3821" spans="4:4" x14ac:dyDescent="0.2">
      <c r="D3821" s="109"/>
    </row>
    <row r="3822" spans="4:4" x14ac:dyDescent="0.2">
      <c r="D3822" s="109"/>
    </row>
    <row r="3823" spans="4:4" x14ac:dyDescent="0.2">
      <c r="D3823" s="109"/>
    </row>
    <row r="3824" spans="4:4" x14ac:dyDescent="0.2">
      <c r="D3824" s="109"/>
    </row>
    <row r="3825" spans="4:4" x14ac:dyDescent="0.2">
      <c r="D3825" s="109"/>
    </row>
    <row r="3826" spans="4:4" x14ac:dyDescent="0.2">
      <c r="D3826" s="109"/>
    </row>
    <row r="3827" spans="4:4" x14ac:dyDescent="0.2">
      <c r="D3827" s="109"/>
    </row>
    <row r="3828" spans="4:4" x14ac:dyDescent="0.2">
      <c r="D3828" s="109"/>
    </row>
    <row r="3829" spans="4:4" x14ac:dyDescent="0.2">
      <c r="D3829" s="109"/>
    </row>
    <row r="3830" spans="4:4" x14ac:dyDescent="0.2">
      <c r="D3830" s="109"/>
    </row>
    <row r="3831" spans="4:4" x14ac:dyDescent="0.2">
      <c r="D3831" s="109"/>
    </row>
    <row r="3832" spans="4:4" x14ac:dyDescent="0.2">
      <c r="D3832" s="109"/>
    </row>
    <row r="3833" spans="4:4" x14ac:dyDescent="0.2">
      <c r="D3833" s="109"/>
    </row>
    <row r="3834" spans="4:4" x14ac:dyDescent="0.2">
      <c r="D3834" s="109"/>
    </row>
    <row r="3835" spans="4:4" x14ac:dyDescent="0.2">
      <c r="D3835" s="109"/>
    </row>
    <row r="3836" spans="4:4" x14ac:dyDescent="0.2">
      <c r="D3836" s="109"/>
    </row>
    <row r="3837" spans="4:4" x14ac:dyDescent="0.2">
      <c r="D3837" s="109"/>
    </row>
    <row r="3838" spans="4:4" x14ac:dyDescent="0.2">
      <c r="D3838" s="109"/>
    </row>
    <row r="3839" spans="4:4" x14ac:dyDescent="0.2">
      <c r="D3839" s="109"/>
    </row>
    <row r="3840" spans="4:4" x14ac:dyDescent="0.2">
      <c r="D3840" s="109"/>
    </row>
    <row r="3841" spans="4:4" x14ac:dyDescent="0.2">
      <c r="D3841" s="109"/>
    </row>
    <row r="3842" spans="4:4" x14ac:dyDescent="0.2">
      <c r="D3842" s="109"/>
    </row>
    <row r="3843" spans="4:4" x14ac:dyDescent="0.2">
      <c r="D3843" s="109"/>
    </row>
    <row r="3844" spans="4:4" x14ac:dyDescent="0.2">
      <c r="D3844" s="109"/>
    </row>
    <row r="3845" spans="4:4" x14ac:dyDescent="0.2">
      <c r="D3845" s="109"/>
    </row>
    <row r="3846" spans="4:4" x14ac:dyDescent="0.2">
      <c r="D3846" s="109"/>
    </row>
    <row r="3847" spans="4:4" x14ac:dyDescent="0.2">
      <c r="D3847" s="109"/>
    </row>
    <row r="3848" spans="4:4" x14ac:dyDescent="0.2">
      <c r="D3848" s="109"/>
    </row>
    <row r="3849" spans="4:4" x14ac:dyDescent="0.2">
      <c r="D3849" s="109"/>
    </row>
    <row r="3850" spans="4:4" x14ac:dyDescent="0.2">
      <c r="D3850" s="109"/>
    </row>
    <row r="3851" spans="4:4" x14ac:dyDescent="0.2">
      <c r="D3851" s="109"/>
    </row>
    <row r="3852" spans="4:4" x14ac:dyDescent="0.2">
      <c r="D3852" s="109"/>
    </row>
    <row r="3853" spans="4:4" x14ac:dyDescent="0.2">
      <c r="D3853" s="109"/>
    </row>
    <row r="3854" spans="4:4" x14ac:dyDescent="0.2">
      <c r="D3854" s="109"/>
    </row>
    <row r="3855" spans="4:4" x14ac:dyDescent="0.2">
      <c r="D3855" s="109"/>
    </row>
    <row r="3856" spans="4:4" x14ac:dyDescent="0.2">
      <c r="D3856" s="109"/>
    </row>
    <row r="3857" spans="4:4" x14ac:dyDescent="0.2">
      <c r="D3857" s="109"/>
    </row>
    <row r="3858" spans="4:4" x14ac:dyDescent="0.2">
      <c r="D3858" s="109"/>
    </row>
    <row r="3859" spans="4:4" x14ac:dyDescent="0.2">
      <c r="D3859" s="109"/>
    </row>
    <row r="3860" spans="4:4" x14ac:dyDescent="0.2">
      <c r="D3860" s="109"/>
    </row>
    <row r="3861" spans="4:4" x14ac:dyDescent="0.2">
      <c r="D3861" s="109"/>
    </row>
    <row r="3862" spans="4:4" x14ac:dyDescent="0.2">
      <c r="D3862" s="109"/>
    </row>
    <row r="3863" spans="4:4" x14ac:dyDescent="0.2">
      <c r="D3863" s="109"/>
    </row>
    <row r="3864" spans="4:4" x14ac:dyDescent="0.2">
      <c r="D3864" s="109"/>
    </row>
    <row r="3865" spans="4:4" x14ac:dyDescent="0.2">
      <c r="D3865" s="109"/>
    </row>
    <row r="3866" spans="4:4" x14ac:dyDescent="0.2">
      <c r="D3866" s="109"/>
    </row>
    <row r="3867" spans="4:4" x14ac:dyDescent="0.2">
      <c r="D3867" s="109"/>
    </row>
    <row r="3868" spans="4:4" x14ac:dyDescent="0.2">
      <c r="D3868" s="109"/>
    </row>
    <row r="3869" spans="4:4" x14ac:dyDescent="0.2">
      <c r="D3869" s="109"/>
    </row>
    <row r="3870" spans="4:4" x14ac:dyDescent="0.2">
      <c r="D3870" s="109"/>
    </row>
    <row r="3871" spans="4:4" x14ac:dyDescent="0.2">
      <c r="D3871" s="109"/>
    </row>
    <row r="3872" spans="4:4" x14ac:dyDescent="0.2">
      <c r="D3872" s="109"/>
    </row>
    <row r="3873" spans="4:4" x14ac:dyDescent="0.2">
      <c r="D3873" s="109"/>
    </row>
    <row r="3874" spans="4:4" x14ac:dyDescent="0.2">
      <c r="D3874" s="109"/>
    </row>
    <row r="3875" spans="4:4" x14ac:dyDescent="0.2">
      <c r="D3875" s="109"/>
    </row>
    <row r="3876" spans="4:4" x14ac:dyDescent="0.2">
      <c r="D3876" s="109"/>
    </row>
    <row r="3877" spans="4:4" x14ac:dyDescent="0.2">
      <c r="D3877" s="109"/>
    </row>
    <row r="3878" spans="4:4" x14ac:dyDescent="0.2">
      <c r="D3878" s="109"/>
    </row>
    <row r="3879" spans="4:4" x14ac:dyDescent="0.2">
      <c r="D3879" s="109"/>
    </row>
    <row r="3880" spans="4:4" x14ac:dyDescent="0.2">
      <c r="D3880" s="109"/>
    </row>
    <row r="3881" spans="4:4" x14ac:dyDescent="0.2">
      <c r="D3881" s="109"/>
    </row>
    <row r="3882" spans="4:4" x14ac:dyDescent="0.2">
      <c r="D3882" s="109"/>
    </row>
    <row r="3883" spans="4:4" x14ac:dyDescent="0.2">
      <c r="D3883" s="109"/>
    </row>
    <row r="3884" spans="4:4" x14ac:dyDescent="0.2">
      <c r="D3884" s="109"/>
    </row>
    <row r="3885" spans="4:4" x14ac:dyDescent="0.2">
      <c r="D3885" s="109"/>
    </row>
    <row r="3886" spans="4:4" x14ac:dyDescent="0.2">
      <c r="D3886" s="109"/>
    </row>
    <row r="3887" spans="4:4" x14ac:dyDescent="0.2">
      <c r="D3887" s="109"/>
    </row>
    <row r="3888" spans="4:4" x14ac:dyDescent="0.2">
      <c r="D3888" s="109"/>
    </row>
    <row r="3889" spans="4:4" x14ac:dyDescent="0.2">
      <c r="D3889" s="109"/>
    </row>
    <row r="3890" spans="4:4" x14ac:dyDescent="0.2">
      <c r="D3890" s="109"/>
    </row>
    <row r="3891" spans="4:4" x14ac:dyDescent="0.2">
      <c r="D3891" s="109"/>
    </row>
    <row r="3892" spans="4:4" x14ac:dyDescent="0.2">
      <c r="D3892" s="109"/>
    </row>
    <row r="3893" spans="4:4" x14ac:dyDescent="0.2">
      <c r="D3893" s="109"/>
    </row>
    <row r="3894" spans="4:4" x14ac:dyDescent="0.2">
      <c r="D3894" s="109"/>
    </row>
    <row r="3895" spans="4:4" x14ac:dyDescent="0.2">
      <c r="D3895" s="109"/>
    </row>
    <row r="3896" spans="4:4" x14ac:dyDescent="0.2">
      <c r="D3896" s="109"/>
    </row>
    <row r="3897" spans="4:4" x14ac:dyDescent="0.2">
      <c r="D3897" s="109"/>
    </row>
    <row r="3898" spans="4:4" x14ac:dyDescent="0.2">
      <c r="D3898" s="109"/>
    </row>
    <row r="3899" spans="4:4" x14ac:dyDescent="0.2">
      <c r="D3899" s="109"/>
    </row>
    <row r="3900" spans="4:4" x14ac:dyDescent="0.2">
      <c r="D3900" s="109"/>
    </row>
    <row r="3901" spans="4:4" x14ac:dyDescent="0.2">
      <c r="D3901" s="109"/>
    </row>
    <row r="3902" spans="4:4" x14ac:dyDescent="0.2">
      <c r="D3902" s="109"/>
    </row>
    <row r="3903" spans="4:4" x14ac:dyDescent="0.2">
      <c r="D3903" s="109"/>
    </row>
    <row r="3904" spans="4:4" x14ac:dyDescent="0.2">
      <c r="D3904" s="109"/>
    </row>
    <row r="3905" spans="4:4" x14ac:dyDescent="0.2">
      <c r="D3905" s="109"/>
    </row>
    <row r="3906" spans="4:4" x14ac:dyDescent="0.2">
      <c r="D3906" s="109"/>
    </row>
    <row r="3907" spans="4:4" x14ac:dyDescent="0.2">
      <c r="D3907" s="109"/>
    </row>
    <row r="3908" spans="4:4" x14ac:dyDescent="0.2">
      <c r="D3908" s="109"/>
    </row>
    <row r="3909" spans="4:4" x14ac:dyDescent="0.2">
      <c r="D3909" s="109"/>
    </row>
    <row r="3910" spans="4:4" x14ac:dyDescent="0.2">
      <c r="D3910" s="109"/>
    </row>
    <row r="3911" spans="4:4" x14ac:dyDescent="0.2">
      <c r="D3911" s="109"/>
    </row>
    <row r="3912" spans="4:4" x14ac:dyDescent="0.2">
      <c r="D3912" s="109"/>
    </row>
    <row r="3913" spans="4:4" x14ac:dyDescent="0.2">
      <c r="D3913" s="109"/>
    </row>
    <row r="3914" spans="4:4" x14ac:dyDescent="0.2">
      <c r="D3914" s="109"/>
    </row>
    <row r="3915" spans="4:4" x14ac:dyDescent="0.2">
      <c r="D3915" s="109"/>
    </row>
    <row r="3916" spans="4:4" x14ac:dyDescent="0.2">
      <c r="D3916" s="109"/>
    </row>
    <row r="3917" spans="4:4" x14ac:dyDescent="0.2">
      <c r="D3917" s="109"/>
    </row>
    <row r="3918" spans="4:4" x14ac:dyDescent="0.2">
      <c r="D3918" s="109"/>
    </row>
    <row r="3919" spans="4:4" x14ac:dyDescent="0.2">
      <c r="D3919" s="109"/>
    </row>
    <row r="3920" spans="4:4" x14ac:dyDescent="0.2">
      <c r="D3920" s="109"/>
    </row>
    <row r="3921" spans="4:4" x14ac:dyDescent="0.2">
      <c r="D3921" s="109"/>
    </row>
    <row r="3922" spans="4:4" x14ac:dyDescent="0.2">
      <c r="D3922" s="109"/>
    </row>
    <row r="3923" spans="4:4" x14ac:dyDescent="0.2">
      <c r="D3923" s="109"/>
    </row>
    <row r="3924" spans="4:4" x14ac:dyDescent="0.2">
      <c r="D3924" s="109"/>
    </row>
    <row r="3925" spans="4:4" x14ac:dyDescent="0.2">
      <c r="D3925" s="109"/>
    </row>
    <row r="3926" spans="4:4" x14ac:dyDescent="0.2">
      <c r="D3926" s="109"/>
    </row>
    <row r="3927" spans="4:4" x14ac:dyDescent="0.2">
      <c r="D3927" s="109"/>
    </row>
    <row r="3928" spans="4:4" x14ac:dyDescent="0.2">
      <c r="D3928" s="109"/>
    </row>
    <row r="3929" spans="4:4" x14ac:dyDescent="0.2">
      <c r="D3929" s="109"/>
    </row>
    <row r="3930" spans="4:4" x14ac:dyDescent="0.2">
      <c r="D3930" s="109"/>
    </row>
    <row r="3931" spans="4:4" x14ac:dyDescent="0.2">
      <c r="D3931" s="109"/>
    </row>
    <row r="3932" spans="4:4" x14ac:dyDescent="0.2">
      <c r="D3932" s="109"/>
    </row>
    <row r="3933" spans="4:4" x14ac:dyDescent="0.2">
      <c r="D3933" s="109"/>
    </row>
    <row r="3934" spans="4:4" x14ac:dyDescent="0.2">
      <c r="D3934" s="109"/>
    </row>
    <row r="3935" spans="4:4" x14ac:dyDescent="0.2">
      <c r="D3935" s="109"/>
    </row>
    <row r="3936" spans="4:4" x14ac:dyDescent="0.2">
      <c r="D3936" s="109"/>
    </row>
    <row r="3937" spans="4:4" x14ac:dyDescent="0.2">
      <c r="D3937" s="109"/>
    </row>
    <row r="3938" spans="4:4" x14ac:dyDescent="0.2">
      <c r="D3938" s="109"/>
    </row>
    <row r="3939" spans="4:4" x14ac:dyDescent="0.2">
      <c r="D3939" s="109"/>
    </row>
    <row r="3940" spans="4:4" x14ac:dyDescent="0.2">
      <c r="D3940" s="109"/>
    </row>
    <row r="3941" spans="4:4" x14ac:dyDescent="0.2">
      <c r="D3941" s="109"/>
    </row>
    <row r="3942" spans="4:4" x14ac:dyDescent="0.2">
      <c r="D3942" s="109"/>
    </row>
    <row r="3943" spans="4:4" x14ac:dyDescent="0.2">
      <c r="D3943" s="109"/>
    </row>
    <row r="3944" spans="4:4" x14ac:dyDescent="0.2">
      <c r="D3944" s="109"/>
    </row>
    <row r="3945" spans="4:4" x14ac:dyDescent="0.2">
      <c r="D3945" s="109"/>
    </row>
    <row r="3946" spans="4:4" x14ac:dyDescent="0.2">
      <c r="D3946" s="109"/>
    </row>
    <row r="3947" spans="4:4" x14ac:dyDescent="0.2">
      <c r="D3947" s="109"/>
    </row>
    <row r="3948" spans="4:4" x14ac:dyDescent="0.2">
      <c r="D3948" s="109"/>
    </row>
    <row r="3949" spans="4:4" x14ac:dyDescent="0.2">
      <c r="D3949" s="109"/>
    </row>
    <row r="3950" spans="4:4" x14ac:dyDescent="0.2">
      <c r="D3950" s="109"/>
    </row>
    <row r="3951" spans="4:4" x14ac:dyDescent="0.2">
      <c r="D3951" s="109"/>
    </row>
    <row r="3952" spans="4:4" x14ac:dyDescent="0.2">
      <c r="D3952" s="109"/>
    </row>
    <row r="3953" spans="4:4" x14ac:dyDescent="0.2">
      <c r="D3953" s="109"/>
    </row>
    <row r="3954" spans="4:4" x14ac:dyDescent="0.2">
      <c r="D3954" s="109"/>
    </row>
    <row r="3955" spans="4:4" x14ac:dyDescent="0.2">
      <c r="D3955" s="109"/>
    </row>
    <row r="3956" spans="4:4" x14ac:dyDescent="0.2">
      <c r="D3956" s="109"/>
    </row>
    <row r="3957" spans="4:4" x14ac:dyDescent="0.2">
      <c r="D3957" s="109"/>
    </row>
    <row r="3958" spans="4:4" x14ac:dyDescent="0.2">
      <c r="D3958" s="109"/>
    </row>
    <row r="3959" spans="4:4" x14ac:dyDescent="0.2">
      <c r="D3959" s="109"/>
    </row>
    <row r="3960" spans="4:4" x14ac:dyDescent="0.2">
      <c r="D3960" s="109"/>
    </row>
    <row r="3961" spans="4:4" x14ac:dyDescent="0.2">
      <c r="D3961" s="109"/>
    </row>
    <row r="3962" spans="4:4" x14ac:dyDescent="0.2">
      <c r="D3962" s="109"/>
    </row>
    <row r="3963" spans="4:4" x14ac:dyDescent="0.2">
      <c r="D3963" s="109"/>
    </row>
    <row r="3964" spans="4:4" x14ac:dyDescent="0.2">
      <c r="D3964" s="109"/>
    </row>
    <row r="3965" spans="4:4" x14ac:dyDescent="0.2">
      <c r="D3965" s="109"/>
    </row>
    <row r="3966" spans="4:4" x14ac:dyDescent="0.2">
      <c r="D3966" s="109"/>
    </row>
    <row r="3967" spans="4:4" x14ac:dyDescent="0.2">
      <c r="D3967" s="109"/>
    </row>
    <row r="3968" spans="4:4" x14ac:dyDescent="0.2">
      <c r="D3968" s="109"/>
    </row>
    <row r="3969" spans="4:4" x14ac:dyDescent="0.2">
      <c r="D3969" s="109"/>
    </row>
    <row r="3970" spans="4:4" x14ac:dyDescent="0.2">
      <c r="D3970" s="109"/>
    </row>
    <row r="3971" spans="4:4" x14ac:dyDescent="0.2">
      <c r="D3971" s="109"/>
    </row>
    <row r="3972" spans="4:4" x14ac:dyDescent="0.2">
      <c r="D3972" s="109"/>
    </row>
    <row r="3973" spans="4:4" x14ac:dyDescent="0.2">
      <c r="D3973" s="109"/>
    </row>
    <row r="3974" spans="4:4" x14ac:dyDescent="0.2">
      <c r="D3974" s="109"/>
    </row>
    <row r="3975" spans="4:4" x14ac:dyDescent="0.2">
      <c r="D3975" s="109"/>
    </row>
    <row r="3976" spans="4:4" x14ac:dyDescent="0.2">
      <c r="D3976" s="109"/>
    </row>
    <row r="3977" spans="4:4" x14ac:dyDescent="0.2">
      <c r="D3977" s="109"/>
    </row>
    <row r="3978" spans="4:4" x14ac:dyDescent="0.2">
      <c r="D3978" s="109"/>
    </row>
    <row r="3979" spans="4:4" x14ac:dyDescent="0.2">
      <c r="D3979" s="109"/>
    </row>
    <row r="3980" spans="4:4" x14ac:dyDescent="0.2">
      <c r="D3980" s="109"/>
    </row>
    <row r="3981" spans="4:4" x14ac:dyDescent="0.2">
      <c r="D3981" s="109"/>
    </row>
    <row r="3982" spans="4:4" x14ac:dyDescent="0.2">
      <c r="D3982" s="109"/>
    </row>
    <row r="3983" spans="4:4" x14ac:dyDescent="0.2">
      <c r="D3983" s="109"/>
    </row>
    <row r="3984" spans="4:4" x14ac:dyDescent="0.2">
      <c r="D3984" s="109"/>
    </row>
    <row r="3985" spans="4:4" x14ac:dyDescent="0.2">
      <c r="D3985" s="109"/>
    </row>
    <row r="3986" spans="4:4" x14ac:dyDescent="0.2">
      <c r="D3986" s="109"/>
    </row>
    <row r="3987" spans="4:4" x14ac:dyDescent="0.2">
      <c r="D3987" s="109"/>
    </row>
    <row r="3988" spans="4:4" x14ac:dyDescent="0.2">
      <c r="D3988" s="109"/>
    </row>
    <row r="3989" spans="4:4" x14ac:dyDescent="0.2">
      <c r="D3989" s="109"/>
    </row>
    <row r="3990" spans="4:4" x14ac:dyDescent="0.2">
      <c r="D3990" s="109"/>
    </row>
    <row r="3991" spans="4:4" x14ac:dyDescent="0.2">
      <c r="D3991" s="109"/>
    </row>
    <row r="3992" spans="4:4" x14ac:dyDescent="0.2">
      <c r="D3992" s="109"/>
    </row>
    <row r="3993" spans="4:4" x14ac:dyDescent="0.2">
      <c r="D3993" s="109"/>
    </row>
    <row r="3994" spans="4:4" x14ac:dyDescent="0.2">
      <c r="D3994" s="109"/>
    </row>
    <row r="3995" spans="4:4" x14ac:dyDescent="0.2">
      <c r="D3995" s="109"/>
    </row>
    <row r="3996" spans="4:4" x14ac:dyDescent="0.2">
      <c r="D3996" s="109"/>
    </row>
    <row r="3997" spans="4:4" x14ac:dyDescent="0.2">
      <c r="D3997" s="109"/>
    </row>
    <row r="3998" spans="4:4" x14ac:dyDescent="0.2">
      <c r="D3998" s="109"/>
    </row>
    <row r="3999" spans="4:4" x14ac:dyDescent="0.2">
      <c r="D3999" s="109"/>
    </row>
    <row r="4000" spans="4:4" x14ac:dyDescent="0.2">
      <c r="D4000" s="109"/>
    </row>
    <row r="4001" spans="4:4" x14ac:dyDescent="0.2">
      <c r="D4001" s="109"/>
    </row>
    <row r="4002" spans="4:4" x14ac:dyDescent="0.2">
      <c r="D4002" s="109"/>
    </row>
    <row r="4003" spans="4:4" x14ac:dyDescent="0.2">
      <c r="D4003" s="109"/>
    </row>
    <row r="4004" spans="4:4" x14ac:dyDescent="0.2">
      <c r="D4004" s="109"/>
    </row>
    <row r="4005" spans="4:4" x14ac:dyDescent="0.2">
      <c r="D4005" s="109"/>
    </row>
    <row r="4006" spans="4:4" x14ac:dyDescent="0.2">
      <c r="D4006" s="109"/>
    </row>
    <row r="4007" spans="4:4" x14ac:dyDescent="0.2">
      <c r="D4007" s="109"/>
    </row>
    <row r="4008" spans="4:4" x14ac:dyDescent="0.2">
      <c r="D4008" s="109"/>
    </row>
    <row r="4009" spans="4:4" x14ac:dyDescent="0.2">
      <c r="D4009" s="109"/>
    </row>
    <row r="4010" spans="4:4" x14ac:dyDescent="0.2">
      <c r="D4010" s="109"/>
    </row>
    <row r="4011" spans="4:4" x14ac:dyDescent="0.2">
      <c r="D4011" s="109"/>
    </row>
    <row r="4012" spans="4:4" x14ac:dyDescent="0.2">
      <c r="D4012" s="109"/>
    </row>
    <row r="4013" spans="4:4" x14ac:dyDescent="0.2">
      <c r="D4013" s="109"/>
    </row>
    <row r="4014" spans="4:4" x14ac:dyDescent="0.2">
      <c r="D4014" s="109"/>
    </row>
    <row r="4015" spans="4:4" x14ac:dyDescent="0.2">
      <c r="D4015" s="109"/>
    </row>
    <row r="4016" spans="4:4" x14ac:dyDescent="0.2">
      <c r="D4016" s="109"/>
    </row>
    <row r="4017" spans="4:4" x14ac:dyDescent="0.2">
      <c r="D4017" s="109"/>
    </row>
    <row r="4018" spans="4:4" x14ac:dyDescent="0.2">
      <c r="D4018" s="109"/>
    </row>
    <row r="4019" spans="4:4" x14ac:dyDescent="0.2">
      <c r="D4019" s="109"/>
    </row>
    <row r="4020" spans="4:4" x14ac:dyDescent="0.2">
      <c r="D4020" s="109"/>
    </row>
    <row r="4021" spans="4:4" x14ac:dyDescent="0.2">
      <c r="D4021" s="109"/>
    </row>
    <row r="4022" spans="4:4" x14ac:dyDescent="0.2">
      <c r="D4022" s="109"/>
    </row>
    <row r="4023" spans="4:4" x14ac:dyDescent="0.2">
      <c r="D4023" s="109"/>
    </row>
    <row r="4024" spans="4:4" x14ac:dyDescent="0.2">
      <c r="D4024" s="109"/>
    </row>
    <row r="4025" spans="4:4" x14ac:dyDescent="0.2">
      <c r="D4025" s="109"/>
    </row>
    <row r="4026" spans="4:4" x14ac:dyDescent="0.2">
      <c r="D4026" s="109"/>
    </row>
    <row r="4027" spans="4:4" x14ac:dyDescent="0.2">
      <c r="D4027" s="109"/>
    </row>
    <row r="4028" spans="4:4" x14ac:dyDescent="0.2">
      <c r="D4028" s="109"/>
    </row>
    <row r="4029" spans="4:4" x14ac:dyDescent="0.2">
      <c r="D4029" s="109"/>
    </row>
    <row r="4030" spans="4:4" x14ac:dyDescent="0.2">
      <c r="D4030" s="109"/>
    </row>
    <row r="4031" spans="4:4" x14ac:dyDescent="0.2">
      <c r="D4031" s="109"/>
    </row>
    <row r="4032" spans="4:4" x14ac:dyDescent="0.2">
      <c r="D4032" s="109"/>
    </row>
    <row r="4033" spans="4:4" x14ac:dyDescent="0.2">
      <c r="D4033" s="109"/>
    </row>
    <row r="4034" spans="4:4" x14ac:dyDescent="0.2">
      <c r="D4034" s="109"/>
    </row>
    <row r="4035" spans="4:4" x14ac:dyDescent="0.2">
      <c r="D4035" s="109"/>
    </row>
    <row r="4036" spans="4:4" x14ac:dyDescent="0.2">
      <c r="D4036" s="109"/>
    </row>
    <row r="4037" spans="4:4" x14ac:dyDescent="0.2">
      <c r="D4037" s="109"/>
    </row>
    <row r="4038" spans="4:4" x14ac:dyDescent="0.2">
      <c r="D4038" s="109"/>
    </row>
    <row r="4039" spans="4:4" x14ac:dyDescent="0.2">
      <c r="D4039" s="109"/>
    </row>
    <row r="4040" spans="4:4" x14ac:dyDescent="0.2">
      <c r="D4040" s="109"/>
    </row>
    <row r="4041" spans="4:4" x14ac:dyDescent="0.2">
      <c r="D4041" s="109"/>
    </row>
    <row r="4042" spans="4:4" x14ac:dyDescent="0.2">
      <c r="D4042" s="109"/>
    </row>
    <row r="4043" spans="4:4" x14ac:dyDescent="0.2">
      <c r="D4043" s="109"/>
    </row>
    <row r="4044" spans="4:4" x14ac:dyDescent="0.2">
      <c r="D4044" s="109"/>
    </row>
    <row r="4045" spans="4:4" x14ac:dyDescent="0.2">
      <c r="D4045" s="109"/>
    </row>
    <row r="4046" spans="4:4" x14ac:dyDescent="0.2">
      <c r="D4046" s="109"/>
    </row>
    <row r="4047" spans="4:4" x14ac:dyDescent="0.2">
      <c r="D4047" s="109"/>
    </row>
    <row r="4048" spans="4:4" x14ac:dyDescent="0.2">
      <c r="D4048" s="109"/>
    </row>
    <row r="4049" spans="4:4" x14ac:dyDescent="0.2">
      <c r="D4049" s="109"/>
    </row>
    <row r="4050" spans="4:4" x14ac:dyDescent="0.2">
      <c r="D4050" s="109"/>
    </row>
    <row r="4051" spans="4:4" x14ac:dyDescent="0.2">
      <c r="D4051" s="109"/>
    </row>
    <row r="4052" spans="4:4" x14ac:dyDescent="0.2">
      <c r="D4052" s="109"/>
    </row>
    <row r="4053" spans="4:4" x14ac:dyDescent="0.2">
      <c r="D4053" s="109"/>
    </row>
    <row r="4054" spans="4:4" x14ac:dyDescent="0.2">
      <c r="D4054" s="109"/>
    </row>
    <row r="4055" spans="4:4" x14ac:dyDescent="0.2">
      <c r="D4055" s="109"/>
    </row>
    <row r="4056" spans="4:4" x14ac:dyDescent="0.2">
      <c r="D4056" s="109"/>
    </row>
    <row r="4057" spans="4:4" x14ac:dyDescent="0.2">
      <c r="D4057" s="109"/>
    </row>
    <row r="4058" spans="4:4" x14ac:dyDescent="0.2">
      <c r="D4058" s="109"/>
    </row>
    <row r="4059" spans="4:4" x14ac:dyDescent="0.2">
      <c r="D4059" s="109"/>
    </row>
    <row r="4060" spans="4:4" x14ac:dyDescent="0.2">
      <c r="D4060" s="109"/>
    </row>
    <row r="4061" spans="4:4" x14ac:dyDescent="0.2">
      <c r="D4061" s="109"/>
    </row>
    <row r="4062" spans="4:4" x14ac:dyDescent="0.2">
      <c r="D4062" s="109"/>
    </row>
    <row r="4063" spans="4:4" x14ac:dyDescent="0.2">
      <c r="D4063" s="109"/>
    </row>
    <row r="4064" spans="4:4" x14ac:dyDescent="0.2">
      <c r="D4064" s="109"/>
    </row>
    <row r="4065" spans="4:4" x14ac:dyDescent="0.2">
      <c r="D4065" s="109"/>
    </row>
    <row r="4066" spans="4:4" x14ac:dyDescent="0.2">
      <c r="D4066" s="109"/>
    </row>
    <row r="4067" spans="4:4" x14ac:dyDescent="0.2">
      <c r="D4067" s="109"/>
    </row>
    <row r="4068" spans="4:4" x14ac:dyDescent="0.2">
      <c r="D4068" s="109"/>
    </row>
    <row r="4069" spans="4:4" x14ac:dyDescent="0.2">
      <c r="D4069" s="109"/>
    </row>
    <row r="4070" spans="4:4" x14ac:dyDescent="0.2">
      <c r="D4070" s="109"/>
    </row>
    <row r="4071" spans="4:4" x14ac:dyDescent="0.2">
      <c r="D4071" s="109"/>
    </row>
    <row r="4072" spans="4:4" x14ac:dyDescent="0.2">
      <c r="D4072" s="109"/>
    </row>
    <row r="4073" spans="4:4" x14ac:dyDescent="0.2">
      <c r="D4073" s="109"/>
    </row>
    <row r="4074" spans="4:4" x14ac:dyDescent="0.2">
      <c r="D4074" s="109"/>
    </row>
    <row r="4075" spans="4:4" x14ac:dyDescent="0.2">
      <c r="D4075" s="109"/>
    </row>
    <row r="4076" spans="4:4" x14ac:dyDescent="0.2">
      <c r="D4076" s="109"/>
    </row>
    <row r="4077" spans="4:4" x14ac:dyDescent="0.2">
      <c r="D4077" s="109"/>
    </row>
    <row r="4078" spans="4:4" x14ac:dyDescent="0.2">
      <c r="D4078" s="109"/>
    </row>
    <row r="4079" spans="4:4" x14ac:dyDescent="0.2">
      <c r="D4079" s="109"/>
    </row>
    <row r="4080" spans="4:4" x14ac:dyDescent="0.2">
      <c r="D4080" s="109"/>
    </row>
    <row r="4081" spans="4:4" x14ac:dyDescent="0.2">
      <c r="D4081" s="109"/>
    </row>
    <row r="4082" spans="4:4" x14ac:dyDescent="0.2">
      <c r="D4082" s="109"/>
    </row>
    <row r="4083" spans="4:4" x14ac:dyDescent="0.2">
      <c r="D4083" s="109"/>
    </row>
    <row r="4084" spans="4:4" x14ac:dyDescent="0.2">
      <c r="D4084" s="109"/>
    </row>
    <row r="4085" spans="4:4" x14ac:dyDescent="0.2">
      <c r="D4085" s="109"/>
    </row>
    <row r="4086" spans="4:4" x14ac:dyDescent="0.2">
      <c r="D4086" s="109"/>
    </row>
    <row r="4087" spans="4:4" x14ac:dyDescent="0.2">
      <c r="D4087" s="109"/>
    </row>
    <row r="4088" spans="4:4" x14ac:dyDescent="0.2">
      <c r="D4088" s="109"/>
    </row>
    <row r="4089" spans="4:4" x14ac:dyDescent="0.2">
      <c r="D4089" s="109"/>
    </row>
    <row r="4090" spans="4:4" x14ac:dyDescent="0.2">
      <c r="D4090" s="109"/>
    </row>
    <row r="4091" spans="4:4" x14ac:dyDescent="0.2">
      <c r="D4091" s="109"/>
    </row>
    <row r="4092" spans="4:4" x14ac:dyDescent="0.2">
      <c r="D4092" s="109"/>
    </row>
    <row r="4093" spans="4:4" x14ac:dyDescent="0.2">
      <c r="D4093" s="109"/>
    </row>
    <row r="4094" spans="4:4" x14ac:dyDescent="0.2">
      <c r="D4094" s="109"/>
    </row>
    <row r="4095" spans="4:4" x14ac:dyDescent="0.2">
      <c r="D4095" s="109"/>
    </row>
    <row r="4096" spans="4:4" x14ac:dyDescent="0.2">
      <c r="D4096" s="109"/>
    </row>
    <row r="4097" spans="4:4" x14ac:dyDescent="0.2">
      <c r="D4097" s="109"/>
    </row>
    <row r="4098" spans="4:4" x14ac:dyDescent="0.2">
      <c r="D4098" s="109"/>
    </row>
    <row r="4099" spans="4:4" x14ac:dyDescent="0.2">
      <c r="D4099" s="109"/>
    </row>
    <row r="4100" spans="4:4" x14ac:dyDescent="0.2">
      <c r="D4100" s="109"/>
    </row>
    <row r="4101" spans="4:4" x14ac:dyDescent="0.2">
      <c r="D4101" s="109"/>
    </row>
    <row r="4102" spans="4:4" x14ac:dyDescent="0.2">
      <c r="D4102" s="109"/>
    </row>
    <row r="4103" spans="4:4" x14ac:dyDescent="0.2">
      <c r="D4103" s="109"/>
    </row>
    <row r="4104" spans="4:4" x14ac:dyDescent="0.2">
      <c r="D4104" s="109"/>
    </row>
    <row r="4105" spans="4:4" x14ac:dyDescent="0.2">
      <c r="D4105" s="109"/>
    </row>
    <row r="4106" spans="4:4" x14ac:dyDescent="0.2">
      <c r="D4106" s="109"/>
    </row>
    <row r="4107" spans="4:4" x14ac:dyDescent="0.2">
      <c r="D4107" s="109"/>
    </row>
    <row r="4108" spans="4:4" x14ac:dyDescent="0.2">
      <c r="D4108" s="109"/>
    </row>
    <row r="4109" spans="4:4" x14ac:dyDescent="0.2">
      <c r="D4109" s="109"/>
    </row>
    <row r="4110" spans="4:4" x14ac:dyDescent="0.2">
      <c r="D4110" s="109"/>
    </row>
    <row r="4111" spans="4:4" x14ac:dyDescent="0.2">
      <c r="D4111" s="109"/>
    </row>
    <row r="4112" spans="4:4" x14ac:dyDescent="0.2">
      <c r="D4112" s="109"/>
    </row>
    <row r="4113" spans="4:4" x14ac:dyDescent="0.2">
      <c r="D4113" s="109"/>
    </row>
    <row r="4114" spans="4:4" x14ac:dyDescent="0.2">
      <c r="D4114" s="109"/>
    </row>
    <row r="4115" spans="4:4" x14ac:dyDescent="0.2">
      <c r="D4115" s="109"/>
    </row>
    <row r="4116" spans="4:4" x14ac:dyDescent="0.2">
      <c r="D4116" s="109"/>
    </row>
    <row r="4117" spans="4:4" x14ac:dyDescent="0.2">
      <c r="D4117" s="109"/>
    </row>
    <row r="4118" spans="4:4" x14ac:dyDescent="0.2">
      <c r="D4118" s="109"/>
    </row>
    <row r="4119" spans="4:4" x14ac:dyDescent="0.2">
      <c r="D4119" s="109"/>
    </row>
    <row r="4120" spans="4:4" x14ac:dyDescent="0.2">
      <c r="D4120" s="109"/>
    </row>
    <row r="4121" spans="4:4" x14ac:dyDescent="0.2">
      <c r="D4121" s="109"/>
    </row>
    <row r="4122" spans="4:4" x14ac:dyDescent="0.2">
      <c r="D4122" s="109"/>
    </row>
    <row r="4123" spans="4:4" x14ac:dyDescent="0.2">
      <c r="D4123" s="109"/>
    </row>
    <row r="4124" spans="4:4" x14ac:dyDescent="0.2">
      <c r="D4124" s="109"/>
    </row>
    <row r="4125" spans="4:4" x14ac:dyDescent="0.2">
      <c r="D4125" s="109"/>
    </row>
    <row r="4126" spans="4:4" x14ac:dyDescent="0.2">
      <c r="D4126" s="109"/>
    </row>
    <row r="4127" spans="4:4" x14ac:dyDescent="0.2">
      <c r="D4127" s="109"/>
    </row>
    <row r="4128" spans="4:4" x14ac:dyDescent="0.2">
      <c r="D4128" s="109"/>
    </row>
    <row r="4129" spans="4:4" x14ac:dyDescent="0.2">
      <c r="D4129" s="109"/>
    </row>
    <row r="4130" spans="4:4" x14ac:dyDescent="0.2">
      <c r="D4130" s="109"/>
    </row>
    <row r="4131" spans="4:4" x14ac:dyDescent="0.2">
      <c r="D4131" s="109"/>
    </row>
    <row r="4132" spans="4:4" x14ac:dyDescent="0.2">
      <c r="D4132" s="109"/>
    </row>
    <row r="4133" spans="4:4" x14ac:dyDescent="0.2">
      <c r="D4133" s="109"/>
    </row>
    <row r="4134" spans="4:4" x14ac:dyDescent="0.2">
      <c r="D4134" s="109"/>
    </row>
    <row r="4135" spans="4:4" x14ac:dyDescent="0.2">
      <c r="D4135" s="109"/>
    </row>
    <row r="4136" spans="4:4" x14ac:dyDescent="0.2">
      <c r="D4136" s="109"/>
    </row>
    <row r="4137" spans="4:4" x14ac:dyDescent="0.2">
      <c r="D4137" s="109"/>
    </row>
    <row r="4138" spans="4:4" x14ac:dyDescent="0.2">
      <c r="D4138" s="109"/>
    </row>
    <row r="4139" spans="4:4" x14ac:dyDescent="0.2">
      <c r="D4139" s="109"/>
    </row>
    <row r="4140" spans="4:4" x14ac:dyDescent="0.2">
      <c r="D4140" s="109"/>
    </row>
    <row r="4141" spans="4:4" x14ac:dyDescent="0.2">
      <c r="D4141" s="109"/>
    </row>
    <row r="4142" spans="4:4" x14ac:dyDescent="0.2">
      <c r="D4142" s="109"/>
    </row>
    <row r="4143" spans="4:4" x14ac:dyDescent="0.2">
      <c r="D4143" s="109"/>
    </row>
    <row r="4144" spans="4:4" x14ac:dyDescent="0.2">
      <c r="D4144" s="109"/>
    </row>
    <row r="4145" spans="4:4" x14ac:dyDescent="0.2">
      <c r="D4145" s="109"/>
    </row>
    <row r="4146" spans="4:4" x14ac:dyDescent="0.2">
      <c r="D4146" s="109"/>
    </row>
    <row r="4147" spans="4:4" x14ac:dyDescent="0.2">
      <c r="D4147" s="109"/>
    </row>
    <row r="4148" spans="4:4" x14ac:dyDescent="0.2">
      <c r="D4148" s="109"/>
    </row>
    <row r="4149" spans="4:4" x14ac:dyDescent="0.2">
      <c r="D4149" s="109"/>
    </row>
    <row r="4150" spans="4:4" x14ac:dyDescent="0.2">
      <c r="D4150" s="109"/>
    </row>
    <row r="4151" spans="4:4" x14ac:dyDescent="0.2">
      <c r="D4151" s="109"/>
    </row>
    <row r="4152" spans="4:4" x14ac:dyDescent="0.2">
      <c r="D4152" s="109"/>
    </row>
    <row r="4153" spans="4:4" x14ac:dyDescent="0.2">
      <c r="D4153" s="109"/>
    </row>
    <row r="4154" spans="4:4" x14ac:dyDescent="0.2">
      <c r="D4154" s="109"/>
    </row>
    <row r="4155" spans="4:4" x14ac:dyDescent="0.2">
      <c r="D4155" s="109"/>
    </row>
    <row r="4156" spans="4:4" x14ac:dyDescent="0.2">
      <c r="D4156" s="109"/>
    </row>
    <row r="4157" spans="4:4" x14ac:dyDescent="0.2">
      <c r="D4157" s="109"/>
    </row>
    <row r="4158" spans="4:4" x14ac:dyDescent="0.2">
      <c r="D4158" s="109"/>
    </row>
    <row r="4159" spans="4:4" x14ac:dyDescent="0.2">
      <c r="D4159" s="109"/>
    </row>
    <row r="4160" spans="4:4" x14ac:dyDescent="0.2">
      <c r="D4160" s="109"/>
    </row>
    <row r="4161" spans="4:4" x14ac:dyDescent="0.2">
      <c r="D4161" s="109"/>
    </row>
    <row r="4162" spans="4:4" x14ac:dyDescent="0.2">
      <c r="D4162" s="109"/>
    </row>
    <row r="4163" spans="4:4" x14ac:dyDescent="0.2">
      <c r="D4163" s="109"/>
    </row>
    <row r="4164" spans="4:4" x14ac:dyDescent="0.2">
      <c r="D4164" s="109"/>
    </row>
    <row r="4165" spans="4:4" x14ac:dyDescent="0.2">
      <c r="D4165" s="109"/>
    </row>
    <row r="4166" spans="4:4" x14ac:dyDescent="0.2">
      <c r="D4166" s="109"/>
    </row>
    <row r="4167" spans="4:4" x14ac:dyDescent="0.2">
      <c r="D4167" s="109"/>
    </row>
    <row r="4168" spans="4:4" x14ac:dyDescent="0.2">
      <c r="D4168" s="109"/>
    </row>
    <row r="4169" spans="4:4" x14ac:dyDescent="0.2">
      <c r="D4169" s="109"/>
    </row>
    <row r="4170" spans="4:4" x14ac:dyDescent="0.2">
      <c r="D4170" s="109"/>
    </row>
    <row r="4171" spans="4:4" x14ac:dyDescent="0.2">
      <c r="D4171" s="109"/>
    </row>
    <row r="4172" spans="4:4" x14ac:dyDescent="0.2">
      <c r="D4172" s="109"/>
    </row>
    <row r="4173" spans="4:4" x14ac:dyDescent="0.2">
      <c r="D4173" s="109"/>
    </row>
    <row r="4174" spans="4:4" x14ac:dyDescent="0.2">
      <c r="D4174" s="109"/>
    </row>
    <row r="4175" spans="4:4" x14ac:dyDescent="0.2">
      <c r="D4175" s="109"/>
    </row>
    <row r="4176" spans="4:4" x14ac:dyDescent="0.2">
      <c r="D4176" s="109"/>
    </row>
    <row r="4177" spans="4:4" x14ac:dyDescent="0.2">
      <c r="D4177" s="109"/>
    </row>
    <row r="4178" spans="4:4" x14ac:dyDescent="0.2">
      <c r="D4178" s="109"/>
    </row>
    <row r="4179" spans="4:4" x14ac:dyDescent="0.2">
      <c r="D4179" s="109"/>
    </row>
    <row r="4180" spans="4:4" x14ac:dyDescent="0.2">
      <c r="D4180" s="109"/>
    </row>
    <row r="4181" spans="4:4" x14ac:dyDescent="0.2">
      <c r="D4181" s="109"/>
    </row>
    <row r="4182" spans="4:4" x14ac:dyDescent="0.2">
      <c r="D4182" s="109"/>
    </row>
    <row r="4183" spans="4:4" x14ac:dyDescent="0.2">
      <c r="D4183" s="109"/>
    </row>
    <row r="4184" spans="4:4" x14ac:dyDescent="0.2">
      <c r="D4184" s="109"/>
    </row>
    <row r="4185" spans="4:4" x14ac:dyDescent="0.2">
      <c r="D4185" s="109"/>
    </row>
    <row r="4186" spans="4:4" x14ac:dyDescent="0.2">
      <c r="D4186" s="109"/>
    </row>
    <row r="4187" spans="4:4" x14ac:dyDescent="0.2">
      <c r="D4187" s="109"/>
    </row>
    <row r="4188" spans="4:4" x14ac:dyDescent="0.2">
      <c r="D4188" s="109"/>
    </row>
    <row r="4189" spans="4:4" x14ac:dyDescent="0.2">
      <c r="D4189" s="109"/>
    </row>
    <row r="4190" spans="4:4" x14ac:dyDescent="0.2">
      <c r="D4190" s="109"/>
    </row>
    <row r="4191" spans="4:4" x14ac:dyDescent="0.2">
      <c r="D4191" s="109"/>
    </row>
    <row r="4192" spans="4:4" x14ac:dyDescent="0.2">
      <c r="D4192" s="109"/>
    </row>
    <row r="4193" spans="4:4" x14ac:dyDescent="0.2">
      <c r="D4193" s="109"/>
    </row>
    <row r="4194" spans="4:4" x14ac:dyDescent="0.2">
      <c r="D4194" s="109"/>
    </row>
    <row r="4195" spans="4:4" x14ac:dyDescent="0.2">
      <c r="D4195" s="109"/>
    </row>
    <row r="4196" spans="4:4" x14ac:dyDescent="0.2">
      <c r="D4196" s="109"/>
    </row>
    <row r="4197" spans="4:4" x14ac:dyDescent="0.2">
      <c r="D4197" s="109"/>
    </row>
    <row r="4198" spans="4:4" x14ac:dyDescent="0.2">
      <c r="D4198" s="109"/>
    </row>
    <row r="4199" spans="4:4" x14ac:dyDescent="0.2">
      <c r="D4199" s="109"/>
    </row>
    <row r="4200" spans="4:4" x14ac:dyDescent="0.2">
      <c r="D4200" s="109"/>
    </row>
    <row r="4201" spans="4:4" x14ac:dyDescent="0.2">
      <c r="D4201" s="109"/>
    </row>
    <row r="4202" spans="4:4" x14ac:dyDescent="0.2">
      <c r="D4202" s="109"/>
    </row>
    <row r="4203" spans="4:4" x14ac:dyDescent="0.2">
      <c r="D4203" s="109"/>
    </row>
    <row r="4204" spans="4:4" x14ac:dyDescent="0.2">
      <c r="D4204" s="109"/>
    </row>
    <row r="4205" spans="4:4" x14ac:dyDescent="0.2">
      <c r="D4205" s="109"/>
    </row>
    <row r="4206" spans="4:4" x14ac:dyDescent="0.2">
      <c r="D4206" s="109"/>
    </row>
    <row r="4207" spans="4:4" x14ac:dyDescent="0.2">
      <c r="D4207" s="109"/>
    </row>
    <row r="4208" spans="4:4" x14ac:dyDescent="0.2">
      <c r="D4208" s="109"/>
    </row>
    <row r="4209" spans="4:4" x14ac:dyDescent="0.2">
      <c r="D4209" s="109"/>
    </row>
    <row r="4210" spans="4:4" x14ac:dyDescent="0.2">
      <c r="D4210" s="109"/>
    </row>
    <row r="4211" spans="4:4" x14ac:dyDescent="0.2">
      <c r="D4211" s="109"/>
    </row>
    <row r="4212" spans="4:4" x14ac:dyDescent="0.2">
      <c r="D4212" s="109"/>
    </row>
    <row r="4213" spans="4:4" x14ac:dyDescent="0.2">
      <c r="D4213" s="109"/>
    </row>
    <row r="4214" spans="4:4" x14ac:dyDescent="0.2">
      <c r="D4214" s="109"/>
    </row>
    <row r="4215" spans="4:4" x14ac:dyDescent="0.2">
      <c r="D4215" s="109"/>
    </row>
    <row r="4216" spans="4:4" x14ac:dyDescent="0.2">
      <c r="D4216" s="109"/>
    </row>
    <row r="4217" spans="4:4" x14ac:dyDescent="0.2">
      <c r="D4217" s="109"/>
    </row>
    <row r="4218" spans="4:4" x14ac:dyDescent="0.2">
      <c r="D4218" s="109"/>
    </row>
    <row r="4219" spans="4:4" x14ac:dyDescent="0.2">
      <c r="D4219" s="109"/>
    </row>
    <row r="4220" spans="4:4" x14ac:dyDescent="0.2">
      <c r="D4220" s="109"/>
    </row>
    <row r="4221" spans="4:4" x14ac:dyDescent="0.2">
      <c r="D4221" s="109"/>
    </row>
    <row r="4222" spans="4:4" x14ac:dyDescent="0.2">
      <c r="D4222" s="109"/>
    </row>
    <row r="4223" spans="4:4" x14ac:dyDescent="0.2">
      <c r="D4223" s="109"/>
    </row>
    <row r="4224" spans="4:4" x14ac:dyDescent="0.2">
      <c r="D4224" s="109"/>
    </row>
    <row r="4225" spans="4:4" x14ac:dyDescent="0.2">
      <c r="D4225" s="109"/>
    </row>
    <row r="4226" spans="4:4" x14ac:dyDescent="0.2">
      <c r="D4226" s="109"/>
    </row>
    <row r="4227" spans="4:4" x14ac:dyDescent="0.2">
      <c r="D4227" s="109"/>
    </row>
    <row r="4228" spans="4:4" x14ac:dyDescent="0.2">
      <c r="D4228" s="109"/>
    </row>
    <row r="4229" spans="4:4" x14ac:dyDescent="0.2">
      <c r="D4229" s="109"/>
    </row>
    <row r="4230" spans="4:4" x14ac:dyDescent="0.2">
      <c r="D4230" s="109"/>
    </row>
    <row r="4231" spans="4:4" x14ac:dyDescent="0.2">
      <c r="D4231" s="109"/>
    </row>
    <row r="4232" spans="4:4" x14ac:dyDescent="0.2">
      <c r="D4232" s="109"/>
    </row>
    <row r="4233" spans="4:4" x14ac:dyDescent="0.2">
      <c r="D4233" s="109"/>
    </row>
    <row r="4234" spans="4:4" x14ac:dyDescent="0.2">
      <c r="D4234" s="109"/>
    </row>
    <row r="4235" spans="4:4" x14ac:dyDescent="0.2">
      <c r="D4235" s="109"/>
    </row>
    <row r="4236" spans="4:4" x14ac:dyDescent="0.2">
      <c r="D4236" s="109"/>
    </row>
    <row r="4237" spans="4:4" x14ac:dyDescent="0.2">
      <c r="D4237" s="109"/>
    </row>
    <row r="4238" spans="4:4" x14ac:dyDescent="0.2">
      <c r="D4238" s="109"/>
    </row>
    <row r="4239" spans="4:4" x14ac:dyDescent="0.2">
      <c r="D4239" s="109"/>
    </row>
    <row r="4240" spans="4:4" x14ac:dyDescent="0.2">
      <c r="D4240" s="109"/>
    </row>
    <row r="4241" spans="4:4" x14ac:dyDescent="0.2">
      <c r="D4241" s="109"/>
    </row>
    <row r="4242" spans="4:4" x14ac:dyDescent="0.2">
      <c r="D4242" s="109"/>
    </row>
    <row r="4243" spans="4:4" x14ac:dyDescent="0.2">
      <c r="D4243" s="109"/>
    </row>
    <row r="4244" spans="4:4" x14ac:dyDescent="0.2">
      <c r="D4244" s="109"/>
    </row>
    <row r="4245" spans="4:4" x14ac:dyDescent="0.2">
      <c r="D4245" s="109"/>
    </row>
    <row r="4246" spans="4:4" x14ac:dyDescent="0.2">
      <c r="D4246" s="109"/>
    </row>
    <row r="4247" spans="4:4" x14ac:dyDescent="0.2">
      <c r="D4247" s="109"/>
    </row>
    <row r="4248" spans="4:4" x14ac:dyDescent="0.2">
      <c r="D4248" s="109"/>
    </row>
    <row r="4249" spans="4:4" x14ac:dyDescent="0.2">
      <c r="D4249" s="109"/>
    </row>
    <row r="4250" spans="4:4" x14ac:dyDescent="0.2">
      <c r="D4250" s="109"/>
    </row>
    <row r="4251" spans="4:4" x14ac:dyDescent="0.2">
      <c r="D4251" s="109"/>
    </row>
    <row r="4252" spans="4:4" x14ac:dyDescent="0.2">
      <c r="D4252" s="109"/>
    </row>
    <row r="4253" spans="4:4" x14ac:dyDescent="0.2">
      <c r="D4253" s="109"/>
    </row>
    <row r="4254" spans="4:4" x14ac:dyDescent="0.2">
      <c r="D4254" s="109"/>
    </row>
    <row r="4255" spans="4:4" x14ac:dyDescent="0.2">
      <c r="D4255" s="109"/>
    </row>
    <row r="4256" spans="4:4" x14ac:dyDescent="0.2">
      <c r="D4256" s="109"/>
    </row>
    <row r="4257" spans="4:4" x14ac:dyDescent="0.2">
      <c r="D4257" s="109"/>
    </row>
    <row r="4258" spans="4:4" x14ac:dyDescent="0.2">
      <c r="D4258" s="109"/>
    </row>
    <row r="4259" spans="4:4" x14ac:dyDescent="0.2">
      <c r="D4259" s="109"/>
    </row>
    <row r="4260" spans="4:4" x14ac:dyDescent="0.2">
      <c r="D4260" s="109"/>
    </row>
    <row r="4261" spans="4:4" x14ac:dyDescent="0.2">
      <c r="D4261" s="109"/>
    </row>
    <row r="4262" spans="4:4" x14ac:dyDescent="0.2">
      <c r="D4262" s="109"/>
    </row>
    <row r="4263" spans="4:4" x14ac:dyDescent="0.2">
      <c r="D4263" s="109"/>
    </row>
    <row r="4264" spans="4:4" x14ac:dyDescent="0.2">
      <c r="D4264" s="109"/>
    </row>
    <row r="4265" spans="4:4" x14ac:dyDescent="0.2">
      <c r="D4265" s="109"/>
    </row>
    <row r="4266" spans="4:4" x14ac:dyDescent="0.2">
      <c r="D4266" s="109"/>
    </row>
    <row r="4267" spans="4:4" x14ac:dyDescent="0.2">
      <c r="D4267" s="109"/>
    </row>
    <row r="4268" spans="4:4" x14ac:dyDescent="0.2">
      <c r="D4268" s="109"/>
    </row>
    <row r="4269" spans="4:4" x14ac:dyDescent="0.2">
      <c r="D4269" s="109"/>
    </row>
    <row r="4270" spans="4:4" x14ac:dyDescent="0.2">
      <c r="D4270" s="109"/>
    </row>
    <row r="4271" spans="4:4" x14ac:dyDescent="0.2">
      <c r="D4271" s="109"/>
    </row>
    <row r="4272" spans="4:4" x14ac:dyDescent="0.2">
      <c r="D4272" s="109"/>
    </row>
    <row r="4273" spans="4:4" x14ac:dyDescent="0.2">
      <c r="D4273" s="109"/>
    </row>
    <row r="4274" spans="4:4" x14ac:dyDescent="0.2">
      <c r="D4274" s="109"/>
    </row>
    <row r="4275" spans="4:4" x14ac:dyDescent="0.2">
      <c r="D4275" s="109"/>
    </row>
    <row r="4276" spans="4:4" x14ac:dyDescent="0.2">
      <c r="D4276" s="109"/>
    </row>
    <row r="4277" spans="4:4" x14ac:dyDescent="0.2">
      <c r="D4277" s="109"/>
    </row>
    <row r="4278" spans="4:4" x14ac:dyDescent="0.2">
      <c r="D4278" s="109"/>
    </row>
    <row r="4279" spans="4:4" x14ac:dyDescent="0.2">
      <c r="D4279" s="109"/>
    </row>
    <row r="4280" spans="4:4" x14ac:dyDescent="0.2">
      <c r="D4280" s="109"/>
    </row>
    <row r="4281" spans="4:4" x14ac:dyDescent="0.2">
      <c r="D4281" s="109"/>
    </row>
    <row r="4282" spans="4:4" x14ac:dyDescent="0.2">
      <c r="D4282" s="109"/>
    </row>
    <row r="4283" spans="4:4" x14ac:dyDescent="0.2">
      <c r="D4283" s="109"/>
    </row>
    <row r="4284" spans="4:4" x14ac:dyDescent="0.2">
      <c r="D4284" s="109"/>
    </row>
    <row r="4285" spans="4:4" x14ac:dyDescent="0.2">
      <c r="D4285" s="109"/>
    </row>
    <row r="4286" spans="4:4" x14ac:dyDescent="0.2">
      <c r="D4286" s="109"/>
    </row>
    <row r="4287" spans="4:4" x14ac:dyDescent="0.2">
      <c r="D4287" s="109"/>
    </row>
    <row r="4288" spans="4:4" x14ac:dyDescent="0.2">
      <c r="D4288" s="109"/>
    </row>
    <row r="4289" spans="4:4" x14ac:dyDescent="0.2">
      <c r="D4289" s="109"/>
    </row>
    <row r="4290" spans="4:4" x14ac:dyDescent="0.2">
      <c r="D4290" s="109"/>
    </row>
    <row r="4291" spans="4:4" x14ac:dyDescent="0.2">
      <c r="D4291" s="109"/>
    </row>
    <row r="4292" spans="4:4" x14ac:dyDescent="0.2">
      <c r="D4292" s="109"/>
    </row>
    <row r="4293" spans="4:4" x14ac:dyDescent="0.2">
      <c r="D4293" s="109"/>
    </row>
    <row r="4294" spans="4:4" x14ac:dyDescent="0.2">
      <c r="D4294" s="109"/>
    </row>
    <row r="4295" spans="4:4" x14ac:dyDescent="0.2">
      <c r="D4295" s="109"/>
    </row>
    <row r="4296" spans="4:4" x14ac:dyDescent="0.2">
      <c r="D4296" s="109"/>
    </row>
    <row r="4297" spans="4:4" x14ac:dyDescent="0.2">
      <c r="D4297" s="109"/>
    </row>
    <row r="4298" spans="4:4" x14ac:dyDescent="0.2">
      <c r="D4298" s="109"/>
    </row>
    <row r="4299" spans="4:4" x14ac:dyDescent="0.2">
      <c r="D4299" s="109"/>
    </row>
    <row r="4300" spans="4:4" x14ac:dyDescent="0.2">
      <c r="D4300" s="109"/>
    </row>
    <row r="4301" spans="4:4" x14ac:dyDescent="0.2">
      <c r="D4301" s="109"/>
    </row>
    <row r="4302" spans="4:4" x14ac:dyDescent="0.2">
      <c r="D4302" s="109"/>
    </row>
    <row r="4303" spans="4:4" x14ac:dyDescent="0.2">
      <c r="D4303" s="109"/>
    </row>
    <row r="4304" spans="4:4" x14ac:dyDescent="0.2">
      <c r="D4304" s="109"/>
    </row>
    <row r="4305" spans="4:4" x14ac:dyDescent="0.2">
      <c r="D4305" s="109"/>
    </row>
    <row r="4306" spans="4:4" x14ac:dyDescent="0.2">
      <c r="D4306" s="109"/>
    </row>
    <row r="4307" spans="4:4" x14ac:dyDescent="0.2">
      <c r="D4307" s="109"/>
    </row>
    <row r="4308" spans="4:4" x14ac:dyDescent="0.2">
      <c r="D4308" s="109"/>
    </row>
    <row r="4309" spans="4:4" x14ac:dyDescent="0.2">
      <c r="D4309" s="109"/>
    </row>
    <row r="4310" spans="4:4" x14ac:dyDescent="0.2">
      <c r="D4310" s="109"/>
    </row>
    <row r="4311" spans="4:4" x14ac:dyDescent="0.2">
      <c r="D4311" s="109"/>
    </row>
    <row r="4312" spans="4:4" x14ac:dyDescent="0.2">
      <c r="D4312" s="109"/>
    </row>
    <row r="4313" spans="4:4" x14ac:dyDescent="0.2">
      <c r="D4313" s="109"/>
    </row>
    <row r="4314" spans="4:4" x14ac:dyDescent="0.2">
      <c r="D4314" s="109"/>
    </row>
    <row r="4315" spans="4:4" x14ac:dyDescent="0.2">
      <c r="D4315" s="109"/>
    </row>
    <row r="4316" spans="4:4" x14ac:dyDescent="0.2">
      <c r="D4316" s="109"/>
    </row>
    <row r="4317" spans="4:4" x14ac:dyDescent="0.2">
      <c r="D4317" s="109"/>
    </row>
    <row r="4318" spans="4:4" x14ac:dyDescent="0.2">
      <c r="D4318" s="109"/>
    </row>
    <row r="4319" spans="4:4" x14ac:dyDescent="0.2">
      <c r="D4319" s="109"/>
    </row>
    <row r="4320" spans="4:4" x14ac:dyDescent="0.2">
      <c r="D4320" s="109"/>
    </row>
    <row r="4321" spans="4:4" x14ac:dyDescent="0.2">
      <c r="D4321" s="109"/>
    </row>
    <row r="4322" spans="4:4" x14ac:dyDescent="0.2">
      <c r="D4322" s="109"/>
    </row>
    <row r="4323" spans="4:4" x14ac:dyDescent="0.2">
      <c r="D4323" s="109"/>
    </row>
    <row r="4324" spans="4:4" x14ac:dyDescent="0.2">
      <c r="D4324" s="109"/>
    </row>
    <row r="4325" spans="4:4" x14ac:dyDescent="0.2">
      <c r="D4325" s="109"/>
    </row>
    <row r="4326" spans="4:4" x14ac:dyDescent="0.2">
      <c r="D4326" s="109"/>
    </row>
    <row r="4327" spans="4:4" x14ac:dyDescent="0.2">
      <c r="D4327" s="109"/>
    </row>
    <row r="4328" spans="4:4" x14ac:dyDescent="0.2">
      <c r="D4328" s="109"/>
    </row>
    <row r="4329" spans="4:4" x14ac:dyDescent="0.2">
      <c r="D4329" s="109"/>
    </row>
    <row r="4330" spans="4:4" x14ac:dyDescent="0.2">
      <c r="D4330" s="109"/>
    </row>
    <row r="4331" spans="4:4" x14ac:dyDescent="0.2">
      <c r="D4331" s="109"/>
    </row>
    <row r="4332" spans="4:4" x14ac:dyDescent="0.2">
      <c r="D4332" s="109"/>
    </row>
    <row r="4333" spans="4:4" x14ac:dyDescent="0.2">
      <c r="D4333" s="109"/>
    </row>
    <row r="4334" spans="4:4" x14ac:dyDescent="0.2">
      <c r="D4334" s="109"/>
    </row>
    <row r="4335" spans="4:4" x14ac:dyDescent="0.2">
      <c r="D4335" s="109"/>
    </row>
    <row r="4336" spans="4:4" x14ac:dyDescent="0.2">
      <c r="D4336" s="109"/>
    </row>
    <row r="4337" spans="4:4" x14ac:dyDescent="0.2">
      <c r="D4337" s="109"/>
    </row>
    <row r="4338" spans="4:4" x14ac:dyDescent="0.2">
      <c r="D4338" s="109"/>
    </row>
    <row r="4339" spans="4:4" x14ac:dyDescent="0.2">
      <c r="D4339" s="109"/>
    </row>
    <row r="4340" spans="4:4" x14ac:dyDescent="0.2">
      <c r="D4340" s="109"/>
    </row>
    <row r="4341" spans="4:4" x14ac:dyDescent="0.2">
      <c r="D4341" s="109"/>
    </row>
    <row r="4342" spans="4:4" x14ac:dyDescent="0.2">
      <c r="D4342" s="109"/>
    </row>
    <row r="4343" spans="4:4" x14ac:dyDescent="0.2">
      <c r="D4343" s="109"/>
    </row>
    <row r="4344" spans="4:4" x14ac:dyDescent="0.2">
      <c r="D4344" s="109"/>
    </row>
    <row r="4345" spans="4:4" x14ac:dyDescent="0.2">
      <c r="D4345" s="109"/>
    </row>
    <row r="4346" spans="4:4" x14ac:dyDescent="0.2">
      <c r="D4346" s="109"/>
    </row>
    <row r="4347" spans="4:4" x14ac:dyDescent="0.2">
      <c r="D4347" s="109"/>
    </row>
    <row r="4348" spans="4:4" x14ac:dyDescent="0.2">
      <c r="D4348" s="109"/>
    </row>
    <row r="4349" spans="4:4" x14ac:dyDescent="0.2">
      <c r="D4349" s="109"/>
    </row>
    <row r="4350" spans="4:4" x14ac:dyDescent="0.2">
      <c r="D4350" s="109"/>
    </row>
    <row r="4351" spans="4:4" x14ac:dyDescent="0.2">
      <c r="D4351" s="109"/>
    </row>
    <row r="4352" spans="4:4" x14ac:dyDescent="0.2">
      <c r="D4352" s="109"/>
    </row>
    <row r="4353" spans="4:4" x14ac:dyDescent="0.2">
      <c r="D4353" s="109"/>
    </row>
    <row r="4354" spans="4:4" x14ac:dyDescent="0.2">
      <c r="D4354" s="109"/>
    </row>
    <row r="4355" spans="4:4" x14ac:dyDescent="0.2">
      <c r="D4355" s="109"/>
    </row>
    <row r="4356" spans="4:4" x14ac:dyDescent="0.2">
      <c r="D4356" s="109"/>
    </row>
    <row r="4357" spans="4:4" x14ac:dyDescent="0.2">
      <c r="D4357" s="109"/>
    </row>
    <row r="4358" spans="4:4" x14ac:dyDescent="0.2">
      <c r="D4358" s="109"/>
    </row>
    <row r="4359" spans="4:4" x14ac:dyDescent="0.2">
      <c r="D4359" s="109"/>
    </row>
    <row r="4360" spans="4:4" x14ac:dyDescent="0.2">
      <c r="D4360" s="109"/>
    </row>
    <row r="4361" spans="4:4" x14ac:dyDescent="0.2">
      <c r="D4361" s="109"/>
    </row>
    <row r="4362" spans="4:4" x14ac:dyDescent="0.2">
      <c r="D4362" s="109"/>
    </row>
    <row r="4363" spans="4:4" x14ac:dyDescent="0.2">
      <c r="D4363" s="109"/>
    </row>
    <row r="4364" spans="4:4" x14ac:dyDescent="0.2">
      <c r="D4364" s="109"/>
    </row>
    <row r="4365" spans="4:4" x14ac:dyDescent="0.2">
      <c r="D4365" s="109"/>
    </row>
    <row r="4366" spans="4:4" x14ac:dyDescent="0.2">
      <c r="D4366" s="109"/>
    </row>
    <row r="4367" spans="4:4" x14ac:dyDescent="0.2">
      <c r="D4367" s="109"/>
    </row>
    <row r="4368" spans="4:4" x14ac:dyDescent="0.2">
      <c r="D4368" s="109"/>
    </row>
    <row r="4369" spans="4:4" x14ac:dyDescent="0.2">
      <c r="D4369" s="109"/>
    </row>
    <row r="4370" spans="4:4" x14ac:dyDescent="0.2">
      <c r="D4370" s="109"/>
    </row>
    <row r="4371" spans="4:4" x14ac:dyDescent="0.2">
      <c r="D4371" s="109"/>
    </row>
    <row r="4372" spans="4:4" x14ac:dyDescent="0.2">
      <c r="D4372" s="109"/>
    </row>
    <row r="4373" spans="4:4" x14ac:dyDescent="0.2">
      <c r="D4373" s="109"/>
    </row>
    <row r="4374" spans="4:4" x14ac:dyDescent="0.2">
      <c r="D4374" s="109"/>
    </row>
    <row r="4375" spans="4:4" x14ac:dyDescent="0.2">
      <c r="D4375" s="109"/>
    </row>
    <row r="4376" spans="4:4" x14ac:dyDescent="0.2">
      <c r="D4376" s="109"/>
    </row>
    <row r="4377" spans="4:4" x14ac:dyDescent="0.2">
      <c r="D4377" s="109"/>
    </row>
    <row r="4378" spans="4:4" x14ac:dyDescent="0.2">
      <c r="D4378" s="109"/>
    </row>
    <row r="4379" spans="4:4" x14ac:dyDescent="0.2">
      <c r="D4379" s="109"/>
    </row>
    <row r="4380" spans="4:4" x14ac:dyDescent="0.2">
      <c r="D4380" s="109"/>
    </row>
    <row r="4381" spans="4:4" x14ac:dyDescent="0.2">
      <c r="D4381" s="109"/>
    </row>
    <row r="4382" spans="4:4" x14ac:dyDescent="0.2">
      <c r="D4382" s="109"/>
    </row>
    <row r="4383" spans="4:4" x14ac:dyDescent="0.2">
      <c r="D4383" s="109"/>
    </row>
    <row r="4384" spans="4:4" x14ac:dyDescent="0.2">
      <c r="D4384" s="109"/>
    </row>
    <row r="4385" spans="4:4" x14ac:dyDescent="0.2">
      <c r="D4385" s="109"/>
    </row>
    <row r="4386" spans="4:4" x14ac:dyDescent="0.2">
      <c r="D4386" s="109"/>
    </row>
    <row r="4387" spans="4:4" x14ac:dyDescent="0.2">
      <c r="D4387" s="109"/>
    </row>
    <row r="4388" spans="4:4" x14ac:dyDescent="0.2">
      <c r="D4388" s="109"/>
    </row>
    <row r="4389" spans="4:4" x14ac:dyDescent="0.2">
      <c r="D4389" s="109"/>
    </row>
    <row r="4390" spans="4:4" x14ac:dyDescent="0.2">
      <c r="D4390" s="109"/>
    </row>
    <row r="4391" spans="4:4" x14ac:dyDescent="0.2">
      <c r="D4391" s="109"/>
    </row>
    <row r="4392" spans="4:4" x14ac:dyDescent="0.2">
      <c r="D4392" s="109"/>
    </row>
    <row r="4393" spans="4:4" x14ac:dyDescent="0.2">
      <c r="D4393" s="109"/>
    </row>
    <row r="4394" spans="4:4" x14ac:dyDescent="0.2">
      <c r="D4394" s="109"/>
    </row>
    <row r="4395" spans="4:4" x14ac:dyDescent="0.2">
      <c r="D4395" s="109"/>
    </row>
    <row r="4396" spans="4:4" x14ac:dyDescent="0.2">
      <c r="D4396" s="109"/>
    </row>
    <row r="4397" spans="4:4" x14ac:dyDescent="0.2">
      <c r="D4397" s="109"/>
    </row>
    <row r="4398" spans="4:4" x14ac:dyDescent="0.2">
      <c r="D4398" s="109"/>
    </row>
    <row r="4399" spans="4:4" x14ac:dyDescent="0.2">
      <c r="D4399" s="109"/>
    </row>
    <row r="4400" spans="4:4" x14ac:dyDescent="0.2">
      <c r="D4400" s="109"/>
    </row>
    <row r="4401" spans="4:4" x14ac:dyDescent="0.2">
      <c r="D4401" s="109"/>
    </row>
    <row r="4402" spans="4:4" x14ac:dyDescent="0.2">
      <c r="D4402" s="109"/>
    </row>
    <row r="4403" spans="4:4" x14ac:dyDescent="0.2">
      <c r="D4403" s="109"/>
    </row>
    <row r="4404" spans="4:4" x14ac:dyDescent="0.2">
      <c r="D4404" s="109"/>
    </row>
    <row r="4405" spans="4:4" x14ac:dyDescent="0.2">
      <c r="D4405" s="109"/>
    </row>
    <row r="4406" spans="4:4" x14ac:dyDescent="0.2">
      <c r="D4406" s="109"/>
    </row>
    <row r="4407" spans="4:4" x14ac:dyDescent="0.2">
      <c r="D4407" s="109"/>
    </row>
    <row r="4408" spans="4:4" x14ac:dyDescent="0.2">
      <c r="D4408" s="109"/>
    </row>
    <row r="4409" spans="4:4" x14ac:dyDescent="0.2">
      <c r="D4409" s="109"/>
    </row>
    <row r="4410" spans="4:4" x14ac:dyDescent="0.2">
      <c r="D4410" s="109"/>
    </row>
    <row r="4411" spans="4:4" x14ac:dyDescent="0.2">
      <c r="D4411" s="109"/>
    </row>
    <row r="4412" spans="4:4" x14ac:dyDescent="0.2">
      <c r="D4412" s="109"/>
    </row>
    <row r="4413" spans="4:4" x14ac:dyDescent="0.2">
      <c r="D4413" s="109"/>
    </row>
    <row r="4414" spans="4:4" x14ac:dyDescent="0.2">
      <c r="D4414" s="109"/>
    </row>
    <row r="4415" spans="4:4" x14ac:dyDescent="0.2">
      <c r="D4415" s="109"/>
    </row>
    <row r="4416" spans="4:4" x14ac:dyDescent="0.2">
      <c r="D4416" s="109"/>
    </row>
    <row r="4417" spans="4:4" x14ac:dyDescent="0.2">
      <c r="D4417" s="109"/>
    </row>
    <row r="4418" spans="4:4" x14ac:dyDescent="0.2">
      <c r="D4418" s="109"/>
    </row>
    <row r="4419" spans="4:4" x14ac:dyDescent="0.2">
      <c r="D4419" s="109"/>
    </row>
    <row r="4420" spans="4:4" x14ac:dyDescent="0.2">
      <c r="D4420" s="109"/>
    </row>
    <row r="4421" spans="4:4" x14ac:dyDescent="0.2">
      <c r="D4421" s="109"/>
    </row>
    <row r="4422" spans="4:4" x14ac:dyDescent="0.2">
      <c r="D4422" s="109"/>
    </row>
    <row r="4423" spans="4:4" x14ac:dyDescent="0.2">
      <c r="D4423" s="109"/>
    </row>
    <row r="4424" spans="4:4" x14ac:dyDescent="0.2">
      <c r="D4424" s="109"/>
    </row>
    <row r="4425" spans="4:4" x14ac:dyDescent="0.2">
      <c r="D4425" s="109"/>
    </row>
    <row r="4426" spans="4:4" x14ac:dyDescent="0.2">
      <c r="D4426" s="109"/>
    </row>
    <row r="4427" spans="4:4" x14ac:dyDescent="0.2">
      <c r="D4427" s="109"/>
    </row>
    <row r="4428" spans="4:4" x14ac:dyDescent="0.2">
      <c r="D4428" s="109"/>
    </row>
    <row r="4429" spans="4:4" x14ac:dyDescent="0.2">
      <c r="D4429" s="109"/>
    </row>
    <row r="4430" spans="4:4" x14ac:dyDescent="0.2">
      <c r="D4430" s="109"/>
    </row>
    <row r="4431" spans="4:4" x14ac:dyDescent="0.2">
      <c r="D4431" s="109"/>
    </row>
    <row r="4432" spans="4:4" x14ac:dyDescent="0.2">
      <c r="D4432" s="109"/>
    </row>
    <row r="4433" spans="4:4" x14ac:dyDescent="0.2">
      <c r="D4433" s="109"/>
    </row>
    <row r="4434" spans="4:4" x14ac:dyDescent="0.2">
      <c r="D4434" s="109"/>
    </row>
    <row r="4435" spans="4:4" x14ac:dyDescent="0.2">
      <c r="D4435" s="109"/>
    </row>
    <row r="4436" spans="4:4" x14ac:dyDescent="0.2">
      <c r="D4436" s="109"/>
    </row>
    <row r="4437" spans="4:4" x14ac:dyDescent="0.2">
      <c r="D4437" s="109"/>
    </row>
    <row r="4438" spans="4:4" x14ac:dyDescent="0.2">
      <c r="D4438" s="109"/>
    </row>
    <row r="4439" spans="4:4" x14ac:dyDescent="0.2">
      <c r="D4439" s="109"/>
    </row>
    <row r="4440" spans="4:4" x14ac:dyDescent="0.2">
      <c r="D4440" s="109"/>
    </row>
    <row r="4441" spans="4:4" x14ac:dyDescent="0.2">
      <c r="D4441" s="109"/>
    </row>
    <row r="4442" spans="4:4" x14ac:dyDescent="0.2">
      <c r="D4442" s="109"/>
    </row>
    <row r="4443" spans="4:4" x14ac:dyDescent="0.2">
      <c r="D4443" s="109"/>
    </row>
    <row r="4444" spans="4:4" x14ac:dyDescent="0.2">
      <c r="D4444" s="109"/>
    </row>
    <row r="4445" spans="4:4" x14ac:dyDescent="0.2">
      <c r="D4445" s="109"/>
    </row>
    <row r="4446" spans="4:4" x14ac:dyDescent="0.2">
      <c r="D4446" s="109"/>
    </row>
    <row r="4447" spans="4:4" x14ac:dyDescent="0.2">
      <c r="D4447" s="109"/>
    </row>
    <row r="4448" spans="4:4" x14ac:dyDescent="0.2">
      <c r="D4448" s="109"/>
    </row>
    <row r="4449" spans="4:4" x14ac:dyDescent="0.2">
      <c r="D4449" s="109"/>
    </row>
    <row r="4450" spans="4:4" x14ac:dyDescent="0.2">
      <c r="D4450" s="109"/>
    </row>
    <row r="4451" spans="4:4" x14ac:dyDescent="0.2">
      <c r="D4451" s="109"/>
    </row>
    <row r="4452" spans="4:4" x14ac:dyDescent="0.2">
      <c r="D4452" s="109"/>
    </row>
    <row r="4453" spans="4:4" x14ac:dyDescent="0.2">
      <c r="D4453" s="109"/>
    </row>
    <row r="4454" spans="4:4" x14ac:dyDescent="0.2">
      <c r="D4454" s="109"/>
    </row>
    <row r="4455" spans="4:4" x14ac:dyDescent="0.2">
      <c r="D4455" s="109"/>
    </row>
    <row r="4456" spans="4:4" x14ac:dyDescent="0.2">
      <c r="D4456" s="109"/>
    </row>
    <row r="4457" spans="4:4" x14ac:dyDescent="0.2">
      <c r="D4457" s="109"/>
    </row>
    <row r="4458" spans="4:4" x14ac:dyDescent="0.2">
      <c r="D4458" s="109"/>
    </row>
    <row r="4459" spans="4:4" x14ac:dyDescent="0.2">
      <c r="D4459" s="109"/>
    </row>
    <row r="4460" spans="4:4" x14ac:dyDescent="0.2">
      <c r="D4460" s="109"/>
    </row>
    <row r="4461" spans="4:4" x14ac:dyDescent="0.2">
      <c r="D4461" s="109"/>
    </row>
    <row r="4462" spans="4:4" x14ac:dyDescent="0.2">
      <c r="D4462" s="109"/>
    </row>
    <row r="4463" spans="4:4" x14ac:dyDescent="0.2">
      <c r="D4463" s="109"/>
    </row>
    <row r="4464" spans="4:4" x14ac:dyDescent="0.2">
      <c r="D4464" s="109"/>
    </row>
    <row r="4465" spans="4:4" x14ac:dyDescent="0.2">
      <c r="D4465" s="109"/>
    </row>
    <row r="4466" spans="4:4" x14ac:dyDescent="0.2">
      <c r="D4466" s="109"/>
    </row>
    <row r="4467" spans="4:4" x14ac:dyDescent="0.2">
      <c r="D4467" s="109"/>
    </row>
    <row r="4468" spans="4:4" x14ac:dyDescent="0.2">
      <c r="D4468" s="109"/>
    </row>
    <row r="4469" spans="4:4" x14ac:dyDescent="0.2">
      <c r="D4469" s="109"/>
    </row>
    <row r="4470" spans="4:4" x14ac:dyDescent="0.2">
      <c r="D4470" s="109"/>
    </row>
    <row r="4471" spans="4:4" x14ac:dyDescent="0.2">
      <c r="D4471" s="109"/>
    </row>
    <row r="4472" spans="4:4" x14ac:dyDescent="0.2">
      <c r="D4472" s="109"/>
    </row>
    <row r="4473" spans="4:4" x14ac:dyDescent="0.2">
      <c r="D4473" s="109"/>
    </row>
    <row r="4474" spans="4:4" x14ac:dyDescent="0.2">
      <c r="D4474" s="109"/>
    </row>
    <row r="4475" spans="4:4" x14ac:dyDescent="0.2">
      <c r="D4475" s="109"/>
    </row>
    <row r="4476" spans="4:4" x14ac:dyDescent="0.2">
      <c r="D4476" s="109"/>
    </row>
    <row r="4477" spans="4:4" x14ac:dyDescent="0.2">
      <c r="D4477" s="109"/>
    </row>
    <row r="4478" spans="4:4" x14ac:dyDescent="0.2">
      <c r="D4478" s="109"/>
    </row>
    <row r="4479" spans="4:4" x14ac:dyDescent="0.2">
      <c r="D4479" s="109"/>
    </row>
    <row r="4480" spans="4:4" x14ac:dyDescent="0.2">
      <c r="D4480" s="109"/>
    </row>
    <row r="4481" spans="4:4" x14ac:dyDescent="0.2">
      <c r="D4481" s="109"/>
    </row>
    <row r="4482" spans="4:4" x14ac:dyDescent="0.2">
      <c r="D4482" s="109"/>
    </row>
    <row r="4483" spans="4:4" x14ac:dyDescent="0.2">
      <c r="D4483" s="109"/>
    </row>
    <row r="4484" spans="4:4" x14ac:dyDescent="0.2">
      <c r="D4484" s="109"/>
    </row>
    <row r="4485" spans="4:4" x14ac:dyDescent="0.2">
      <c r="D4485" s="109"/>
    </row>
    <row r="4486" spans="4:4" x14ac:dyDescent="0.2">
      <c r="D4486" s="109"/>
    </row>
    <row r="4487" spans="4:4" x14ac:dyDescent="0.2">
      <c r="D4487" s="109"/>
    </row>
    <row r="4488" spans="4:4" x14ac:dyDescent="0.2">
      <c r="D4488" s="109"/>
    </row>
    <row r="4489" spans="4:4" x14ac:dyDescent="0.2">
      <c r="D4489" s="109"/>
    </row>
    <row r="4490" spans="4:4" x14ac:dyDescent="0.2">
      <c r="D4490" s="109"/>
    </row>
    <row r="4491" spans="4:4" x14ac:dyDescent="0.2">
      <c r="D4491" s="109"/>
    </row>
    <row r="4492" spans="4:4" x14ac:dyDescent="0.2">
      <c r="D4492" s="109"/>
    </row>
    <row r="4493" spans="4:4" x14ac:dyDescent="0.2">
      <c r="D4493" s="109"/>
    </row>
    <row r="4494" spans="4:4" x14ac:dyDescent="0.2">
      <c r="D4494" s="109"/>
    </row>
    <row r="4495" spans="4:4" x14ac:dyDescent="0.2">
      <c r="D4495" s="109"/>
    </row>
    <row r="4496" spans="4:4" x14ac:dyDescent="0.2">
      <c r="D4496" s="109"/>
    </row>
    <row r="4497" spans="4:4" x14ac:dyDescent="0.2">
      <c r="D4497" s="109"/>
    </row>
    <row r="4498" spans="4:4" x14ac:dyDescent="0.2">
      <c r="D4498" s="109"/>
    </row>
    <row r="4499" spans="4:4" x14ac:dyDescent="0.2">
      <c r="D4499" s="109"/>
    </row>
    <row r="4500" spans="4:4" x14ac:dyDescent="0.2">
      <c r="D4500" s="109"/>
    </row>
    <row r="4501" spans="4:4" x14ac:dyDescent="0.2">
      <c r="D4501" s="109"/>
    </row>
    <row r="4502" spans="4:4" x14ac:dyDescent="0.2">
      <c r="D4502" s="109"/>
    </row>
    <row r="4503" spans="4:4" x14ac:dyDescent="0.2">
      <c r="D4503" s="109"/>
    </row>
    <row r="4504" spans="4:4" x14ac:dyDescent="0.2">
      <c r="D4504" s="109"/>
    </row>
    <row r="4505" spans="4:4" x14ac:dyDescent="0.2">
      <c r="D4505" s="109"/>
    </row>
    <row r="4506" spans="4:4" x14ac:dyDescent="0.2">
      <c r="D4506" s="109"/>
    </row>
    <row r="4507" spans="4:4" x14ac:dyDescent="0.2">
      <c r="D4507" s="109"/>
    </row>
    <row r="4508" spans="4:4" x14ac:dyDescent="0.2">
      <c r="D4508" s="109"/>
    </row>
    <row r="4509" spans="4:4" x14ac:dyDescent="0.2">
      <c r="D4509" s="109"/>
    </row>
    <row r="4510" spans="4:4" x14ac:dyDescent="0.2">
      <c r="D4510" s="109"/>
    </row>
    <row r="4511" spans="4:4" x14ac:dyDescent="0.2">
      <c r="D4511" s="109"/>
    </row>
    <row r="4512" spans="4:4" x14ac:dyDescent="0.2">
      <c r="D4512" s="109"/>
    </row>
    <row r="4513" spans="4:4" x14ac:dyDescent="0.2">
      <c r="D4513" s="109"/>
    </row>
    <row r="4514" spans="4:4" x14ac:dyDescent="0.2">
      <c r="D4514" s="109"/>
    </row>
    <row r="4515" spans="4:4" x14ac:dyDescent="0.2">
      <c r="D4515" s="109"/>
    </row>
    <row r="4516" spans="4:4" x14ac:dyDescent="0.2">
      <c r="D4516" s="109"/>
    </row>
    <row r="4517" spans="4:4" x14ac:dyDescent="0.2">
      <c r="D4517" s="109"/>
    </row>
    <row r="4518" spans="4:4" x14ac:dyDescent="0.2">
      <c r="D4518" s="109"/>
    </row>
    <row r="4519" spans="4:4" x14ac:dyDescent="0.2">
      <c r="D4519" s="109"/>
    </row>
    <row r="4520" spans="4:4" x14ac:dyDescent="0.2">
      <c r="D4520" s="109"/>
    </row>
    <row r="4521" spans="4:4" x14ac:dyDescent="0.2">
      <c r="D4521" s="109"/>
    </row>
    <row r="4522" spans="4:4" x14ac:dyDescent="0.2">
      <c r="D4522" s="109"/>
    </row>
    <row r="4523" spans="4:4" x14ac:dyDescent="0.2">
      <c r="D4523" s="109"/>
    </row>
    <row r="4524" spans="4:4" x14ac:dyDescent="0.2">
      <c r="D4524" s="109"/>
    </row>
    <row r="4525" spans="4:4" x14ac:dyDescent="0.2">
      <c r="D4525" s="109"/>
    </row>
    <row r="4526" spans="4:4" x14ac:dyDescent="0.2">
      <c r="D4526" s="109"/>
    </row>
    <row r="4527" spans="4:4" x14ac:dyDescent="0.2">
      <c r="D4527" s="109"/>
    </row>
    <row r="4528" spans="4:4" x14ac:dyDescent="0.2">
      <c r="D4528" s="109"/>
    </row>
    <row r="4529" spans="4:4" x14ac:dyDescent="0.2">
      <c r="D4529" s="109"/>
    </row>
    <row r="4530" spans="4:4" x14ac:dyDescent="0.2">
      <c r="D4530" s="109"/>
    </row>
    <row r="4531" spans="4:4" x14ac:dyDescent="0.2">
      <c r="D4531" s="109"/>
    </row>
    <row r="4532" spans="4:4" x14ac:dyDescent="0.2">
      <c r="D4532" s="109"/>
    </row>
    <row r="4533" spans="4:4" x14ac:dyDescent="0.2">
      <c r="D4533" s="109"/>
    </row>
    <row r="4534" spans="4:4" x14ac:dyDescent="0.2">
      <c r="D4534" s="109"/>
    </row>
    <row r="4535" spans="4:4" x14ac:dyDescent="0.2">
      <c r="D4535" s="109"/>
    </row>
    <row r="4536" spans="4:4" x14ac:dyDescent="0.2">
      <c r="D4536" s="109"/>
    </row>
    <row r="4537" spans="4:4" x14ac:dyDescent="0.2">
      <c r="D4537" s="109"/>
    </row>
    <row r="4538" spans="4:4" x14ac:dyDescent="0.2">
      <c r="D4538" s="109"/>
    </row>
    <row r="4539" spans="4:4" x14ac:dyDescent="0.2">
      <c r="D4539" s="109"/>
    </row>
    <row r="4540" spans="4:4" x14ac:dyDescent="0.2">
      <c r="D4540" s="109"/>
    </row>
    <row r="4541" spans="4:4" x14ac:dyDescent="0.2">
      <c r="D4541" s="109"/>
    </row>
    <row r="4542" spans="4:4" x14ac:dyDescent="0.2">
      <c r="D4542" s="109"/>
    </row>
    <row r="4543" spans="4:4" x14ac:dyDescent="0.2">
      <c r="D4543" s="109"/>
    </row>
    <row r="4544" spans="4:4" x14ac:dyDescent="0.2">
      <c r="D4544" s="109"/>
    </row>
    <row r="4545" spans="4:4" x14ac:dyDescent="0.2">
      <c r="D4545" s="109"/>
    </row>
    <row r="4546" spans="4:4" x14ac:dyDescent="0.2">
      <c r="D4546" s="109"/>
    </row>
    <row r="4547" spans="4:4" x14ac:dyDescent="0.2">
      <c r="D4547" s="109"/>
    </row>
    <row r="4548" spans="4:4" x14ac:dyDescent="0.2">
      <c r="D4548" s="109"/>
    </row>
    <row r="4549" spans="4:4" x14ac:dyDescent="0.2">
      <c r="D4549" s="109"/>
    </row>
    <row r="4550" spans="4:4" x14ac:dyDescent="0.2">
      <c r="D4550" s="109"/>
    </row>
    <row r="4551" spans="4:4" x14ac:dyDescent="0.2">
      <c r="D4551" s="109"/>
    </row>
    <row r="4552" spans="4:4" x14ac:dyDescent="0.2">
      <c r="D4552" s="109"/>
    </row>
    <row r="4553" spans="4:4" x14ac:dyDescent="0.2">
      <c r="D4553" s="109"/>
    </row>
    <row r="4554" spans="4:4" x14ac:dyDescent="0.2">
      <c r="D4554" s="109"/>
    </row>
    <row r="4555" spans="4:4" x14ac:dyDescent="0.2">
      <c r="D4555" s="109"/>
    </row>
    <row r="4556" spans="4:4" x14ac:dyDescent="0.2">
      <c r="D4556" s="109"/>
    </row>
    <row r="4557" spans="4:4" x14ac:dyDescent="0.2">
      <c r="D4557" s="109"/>
    </row>
    <row r="4558" spans="4:4" x14ac:dyDescent="0.2">
      <c r="D4558" s="109"/>
    </row>
    <row r="4559" spans="4:4" x14ac:dyDescent="0.2">
      <c r="D4559" s="109"/>
    </row>
    <row r="4560" spans="4:4" x14ac:dyDescent="0.2">
      <c r="D4560" s="109"/>
    </row>
    <row r="4561" spans="4:4" x14ac:dyDescent="0.2">
      <c r="D4561" s="109"/>
    </row>
    <row r="4562" spans="4:4" x14ac:dyDescent="0.2">
      <c r="D4562" s="109"/>
    </row>
    <row r="4563" spans="4:4" x14ac:dyDescent="0.2">
      <c r="D4563" s="109"/>
    </row>
    <row r="4564" spans="4:4" x14ac:dyDescent="0.2">
      <c r="D4564" s="109"/>
    </row>
    <row r="4565" spans="4:4" x14ac:dyDescent="0.2">
      <c r="D4565" s="109"/>
    </row>
    <row r="4566" spans="4:4" x14ac:dyDescent="0.2">
      <c r="D4566" s="109"/>
    </row>
    <row r="4567" spans="4:4" x14ac:dyDescent="0.2">
      <c r="D4567" s="109"/>
    </row>
    <row r="4568" spans="4:4" x14ac:dyDescent="0.2">
      <c r="D4568" s="109"/>
    </row>
    <row r="4569" spans="4:4" x14ac:dyDescent="0.2">
      <c r="D4569" s="109"/>
    </row>
    <row r="4570" spans="4:4" x14ac:dyDescent="0.2">
      <c r="D4570" s="109"/>
    </row>
    <row r="4571" spans="4:4" x14ac:dyDescent="0.2">
      <c r="D4571" s="109"/>
    </row>
    <row r="4572" spans="4:4" x14ac:dyDescent="0.2">
      <c r="D4572" s="109"/>
    </row>
    <row r="4573" spans="4:4" x14ac:dyDescent="0.2">
      <c r="D4573" s="109"/>
    </row>
    <row r="4574" spans="4:4" x14ac:dyDescent="0.2">
      <c r="D4574" s="109"/>
    </row>
    <row r="4575" spans="4:4" x14ac:dyDescent="0.2">
      <c r="D4575" s="109"/>
    </row>
    <row r="4576" spans="4:4" x14ac:dyDescent="0.2">
      <c r="D4576" s="109"/>
    </row>
    <row r="4577" spans="4:4" x14ac:dyDescent="0.2">
      <c r="D4577" s="109"/>
    </row>
    <row r="4578" spans="4:4" x14ac:dyDescent="0.2">
      <c r="D4578" s="109"/>
    </row>
    <row r="4579" spans="4:4" x14ac:dyDescent="0.2">
      <c r="D4579" s="109"/>
    </row>
    <row r="4580" spans="4:4" x14ac:dyDescent="0.2">
      <c r="D4580" s="109"/>
    </row>
    <row r="4581" spans="4:4" x14ac:dyDescent="0.2">
      <c r="D4581" s="109"/>
    </row>
    <row r="4582" spans="4:4" x14ac:dyDescent="0.2">
      <c r="D4582" s="109"/>
    </row>
    <row r="4583" spans="4:4" x14ac:dyDescent="0.2">
      <c r="D4583" s="109"/>
    </row>
    <row r="4584" spans="4:4" x14ac:dyDescent="0.2">
      <c r="D4584" s="109"/>
    </row>
    <row r="4585" spans="4:4" x14ac:dyDescent="0.2">
      <c r="D4585" s="109"/>
    </row>
    <row r="4586" spans="4:4" x14ac:dyDescent="0.2">
      <c r="D4586" s="109"/>
    </row>
    <row r="4587" spans="4:4" x14ac:dyDescent="0.2">
      <c r="D4587" s="109"/>
    </row>
    <row r="4588" spans="4:4" x14ac:dyDescent="0.2">
      <c r="D4588" s="109"/>
    </row>
    <row r="4589" spans="4:4" x14ac:dyDescent="0.2">
      <c r="D4589" s="109"/>
    </row>
    <row r="4590" spans="4:4" x14ac:dyDescent="0.2">
      <c r="D4590" s="109"/>
    </row>
    <row r="4591" spans="4:4" x14ac:dyDescent="0.2">
      <c r="D4591" s="109"/>
    </row>
    <row r="4592" spans="4:4" x14ac:dyDescent="0.2">
      <c r="D4592" s="109"/>
    </row>
    <row r="4593" spans="4:4" x14ac:dyDescent="0.2">
      <c r="D4593" s="109"/>
    </row>
    <row r="4594" spans="4:4" x14ac:dyDescent="0.2">
      <c r="D4594" s="109"/>
    </row>
    <row r="4595" spans="4:4" x14ac:dyDescent="0.2">
      <c r="D4595" s="109"/>
    </row>
    <row r="4596" spans="4:4" x14ac:dyDescent="0.2">
      <c r="D4596" s="109"/>
    </row>
    <row r="4597" spans="4:4" x14ac:dyDescent="0.2">
      <c r="D4597" s="109"/>
    </row>
    <row r="4598" spans="4:4" x14ac:dyDescent="0.2">
      <c r="D4598" s="109"/>
    </row>
    <row r="4599" spans="4:4" x14ac:dyDescent="0.2">
      <c r="D4599" s="109"/>
    </row>
    <row r="4600" spans="4:4" x14ac:dyDescent="0.2">
      <c r="D4600" s="109"/>
    </row>
    <row r="4601" spans="4:4" x14ac:dyDescent="0.2">
      <c r="D4601" s="109"/>
    </row>
    <row r="4602" spans="4:4" x14ac:dyDescent="0.2">
      <c r="D4602" s="109"/>
    </row>
    <row r="4603" spans="4:4" x14ac:dyDescent="0.2">
      <c r="D4603" s="109"/>
    </row>
    <row r="4604" spans="4:4" x14ac:dyDescent="0.2">
      <c r="D4604" s="109"/>
    </row>
    <row r="4605" spans="4:4" x14ac:dyDescent="0.2">
      <c r="D4605" s="109"/>
    </row>
    <row r="4606" spans="4:4" x14ac:dyDescent="0.2">
      <c r="D4606" s="109"/>
    </row>
    <row r="4607" spans="4:4" x14ac:dyDescent="0.2">
      <c r="D4607" s="109"/>
    </row>
    <row r="4608" spans="4:4" x14ac:dyDescent="0.2">
      <c r="D4608" s="109"/>
    </row>
    <row r="4609" spans="4:4" x14ac:dyDescent="0.2">
      <c r="D4609" s="109"/>
    </row>
    <row r="4610" spans="4:4" x14ac:dyDescent="0.2">
      <c r="D4610" s="109"/>
    </row>
    <row r="4611" spans="4:4" x14ac:dyDescent="0.2">
      <c r="D4611" s="109"/>
    </row>
    <row r="4612" spans="4:4" x14ac:dyDescent="0.2">
      <c r="D4612" s="109"/>
    </row>
    <row r="4613" spans="4:4" x14ac:dyDescent="0.2">
      <c r="D4613" s="109"/>
    </row>
    <row r="4614" spans="4:4" x14ac:dyDescent="0.2">
      <c r="D4614" s="109"/>
    </row>
    <row r="4615" spans="4:4" x14ac:dyDescent="0.2">
      <c r="D4615" s="109"/>
    </row>
    <row r="4616" spans="4:4" x14ac:dyDescent="0.2">
      <c r="D4616" s="109"/>
    </row>
    <row r="4617" spans="4:4" x14ac:dyDescent="0.2">
      <c r="D4617" s="109"/>
    </row>
    <row r="4618" spans="4:4" x14ac:dyDescent="0.2">
      <c r="D4618" s="109"/>
    </row>
    <row r="4619" spans="4:4" x14ac:dyDescent="0.2">
      <c r="D4619" s="109"/>
    </row>
    <row r="4620" spans="4:4" x14ac:dyDescent="0.2">
      <c r="D4620" s="109"/>
    </row>
    <row r="4621" spans="4:4" x14ac:dyDescent="0.2">
      <c r="D4621" s="109"/>
    </row>
    <row r="4622" spans="4:4" x14ac:dyDescent="0.2">
      <c r="D4622" s="109"/>
    </row>
    <row r="4623" spans="4:4" x14ac:dyDescent="0.2">
      <c r="D4623" s="109"/>
    </row>
    <row r="4624" spans="4:4" x14ac:dyDescent="0.2">
      <c r="D4624" s="109"/>
    </row>
    <row r="4625" spans="4:4" x14ac:dyDescent="0.2">
      <c r="D4625" s="109"/>
    </row>
    <row r="4626" spans="4:4" x14ac:dyDescent="0.2">
      <c r="D4626" s="109"/>
    </row>
    <row r="4627" spans="4:4" x14ac:dyDescent="0.2">
      <c r="D4627" s="109"/>
    </row>
    <row r="4628" spans="4:4" x14ac:dyDescent="0.2">
      <c r="D4628" s="109"/>
    </row>
    <row r="4629" spans="4:4" x14ac:dyDescent="0.2">
      <c r="D4629" s="109"/>
    </row>
    <row r="4630" spans="4:4" x14ac:dyDescent="0.2">
      <c r="D4630" s="109"/>
    </row>
    <row r="4631" spans="4:4" x14ac:dyDescent="0.2">
      <c r="D4631" s="109"/>
    </row>
    <row r="4632" spans="4:4" x14ac:dyDescent="0.2">
      <c r="D4632" s="109"/>
    </row>
    <row r="4633" spans="4:4" x14ac:dyDescent="0.2">
      <c r="D4633" s="109"/>
    </row>
    <row r="4634" spans="4:4" x14ac:dyDescent="0.2">
      <c r="D4634" s="109"/>
    </row>
    <row r="4635" spans="4:4" x14ac:dyDescent="0.2">
      <c r="D4635" s="109"/>
    </row>
    <row r="4636" spans="4:4" x14ac:dyDescent="0.2">
      <c r="D4636" s="109"/>
    </row>
    <row r="4637" spans="4:4" x14ac:dyDescent="0.2">
      <c r="D4637" s="109"/>
    </row>
    <row r="4638" spans="4:4" x14ac:dyDescent="0.2">
      <c r="D4638" s="109"/>
    </row>
    <row r="4639" spans="4:4" x14ac:dyDescent="0.2">
      <c r="D4639" s="109"/>
    </row>
    <row r="4640" spans="4:4" x14ac:dyDescent="0.2">
      <c r="D4640" s="109"/>
    </row>
    <row r="4641" spans="4:4" x14ac:dyDescent="0.2">
      <c r="D4641" s="109"/>
    </row>
    <row r="4642" spans="4:4" x14ac:dyDescent="0.2">
      <c r="D4642" s="109"/>
    </row>
    <row r="4643" spans="4:4" x14ac:dyDescent="0.2">
      <c r="D4643" s="109"/>
    </row>
    <row r="4644" spans="4:4" x14ac:dyDescent="0.2">
      <c r="D4644" s="109"/>
    </row>
    <row r="4645" spans="4:4" x14ac:dyDescent="0.2">
      <c r="D4645" s="109"/>
    </row>
    <row r="4646" spans="4:4" x14ac:dyDescent="0.2">
      <c r="D4646" s="109"/>
    </row>
    <row r="4647" spans="4:4" x14ac:dyDescent="0.2">
      <c r="D4647" s="109"/>
    </row>
    <row r="4648" spans="4:4" x14ac:dyDescent="0.2">
      <c r="D4648" s="109"/>
    </row>
    <row r="4649" spans="4:4" x14ac:dyDescent="0.2">
      <c r="D4649" s="109"/>
    </row>
    <row r="4650" spans="4:4" x14ac:dyDescent="0.2">
      <c r="D4650" s="109"/>
    </row>
    <row r="4651" spans="4:4" x14ac:dyDescent="0.2">
      <c r="D4651" s="109"/>
    </row>
    <row r="4652" spans="4:4" x14ac:dyDescent="0.2">
      <c r="D4652" s="109"/>
    </row>
    <row r="4653" spans="4:4" x14ac:dyDescent="0.2">
      <c r="D4653" s="109"/>
    </row>
    <row r="4654" spans="4:4" x14ac:dyDescent="0.2">
      <c r="D4654" s="109"/>
    </row>
    <row r="4655" spans="4:4" x14ac:dyDescent="0.2">
      <c r="D4655" s="109"/>
    </row>
    <row r="4656" spans="4:4" x14ac:dyDescent="0.2">
      <c r="D4656" s="109"/>
    </row>
    <row r="4657" spans="4:4" x14ac:dyDescent="0.2">
      <c r="D4657" s="109"/>
    </row>
    <row r="4658" spans="4:4" x14ac:dyDescent="0.2">
      <c r="D4658" s="109"/>
    </row>
    <row r="4659" spans="4:4" x14ac:dyDescent="0.2">
      <c r="D4659" s="109"/>
    </row>
    <row r="4660" spans="4:4" x14ac:dyDescent="0.2">
      <c r="D4660" s="109"/>
    </row>
    <row r="4661" spans="4:4" x14ac:dyDescent="0.2">
      <c r="D4661" s="109"/>
    </row>
    <row r="4662" spans="4:4" x14ac:dyDescent="0.2">
      <c r="D4662" s="109"/>
    </row>
    <row r="4663" spans="4:4" x14ac:dyDescent="0.2">
      <c r="D4663" s="109"/>
    </row>
    <row r="4664" spans="4:4" x14ac:dyDescent="0.2">
      <c r="D4664" s="109"/>
    </row>
    <row r="4665" spans="4:4" x14ac:dyDescent="0.2">
      <c r="D4665" s="109"/>
    </row>
    <row r="4666" spans="4:4" x14ac:dyDescent="0.2">
      <c r="D4666" s="109"/>
    </row>
    <row r="4667" spans="4:4" x14ac:dyDescent="0.2">
      <c r="D4667" s="109"/>
    </row>
    <row r="4668" spans="4:4" x14ac:dyDescent="0.2">
      <c r="D4668" s="109"/>
    </row>
    <row r="4669" spans="4:4" x14ac:dyDescent="0.2">
      <c r="D4669" s="109"/>
    </row>
    <row r="4670" spans="4:4" x14ac:dyDescent="0.2">
      <c r="D4670" s="109"/>
    </row>
    <row r="4671" spans="4:4" x14ac:dyDescent="0.2">
      <c r="D4671" s="109"/>
    </row>
    <row r="4672" spans="4:4" x14ac:dyDescent="0.2">
      <c r="D4672" s="109"/>
    </row>
    <row r="4673" spans="4:4" x14ac:dyDescent="0.2">
      <c r="D4673" s="109"/>
    </row>
    <row r="4674" spans="4:4" x14ac:dyDescent="0.2">
      <c r="D4674" s="109"/>
    </row>
    <row r="4675" spans="4:4" x14ac:dyDescent="0.2">
      <c r="D4675" s="109"/>
    </row>
    <row r="4676" spans="4:4" x14ac:dyDescent="0.2">
      <c r="D4676" s="109"/>
    </row>
    <row r="4677" spans="4:4" x14ac:dyDescent="0.2">
      <c r="D4677" s="109"/>
    </row>
    <row r="4678" spans="4:4" x14ac:dyDescent="0.2">
      <c r="D4678" s="109"/>
    </row>
    <row r="4679" spans="4:4" x14ac:dyDescent="0.2">
      <c r="D4679" s="109"/>
    </row>
    <row r="4680" spans="4:4" x14ac:dyDescent="0.2">
      <c r="D4680" s="109"/>
    </row>
    <row r="4681" spans="4:4" x14ac:dyDescent="0.2">
      <c r="D4681" s="109"/>
    </row>
    <row r="4682" spans="4:4" x14ac:dyDescent="0.2">
      <c r="D4682" s="109"/>
    </row>
    <row r="4683" spans="4:4" x14ac:dyDescent="0.2">
      <c r="D4683" s="109"/>
    </row>
    <row r="4684" spans="4:4" x14ac:dyDescent="0.2">
      <c r="D4684" s="109"/>
    </row>
    <row r="4685" spans="4:4" x14ac:dyDescent="0.2">
      <c r="D4685" s="109"/>
    </row>
    <row r="4686" spans="4:4" x14ac:dyDescent="0.2">
      <c r="D4686" s="109"/>
    </row>
    <row r="4687" spans="4:4" x14ac:dyDescent="0.2">
      <c r="D4687" s="109"/>
    </row>
    <row r="4688" spans="4:4" x14ac:dyDescent="0.2">
      <c r="D4688" s="109"/>
    </row>
    <row r="4689" spans="4:4" x14ac:dyDescent="0.2">
      <c r="D4689" s="109"/>
    </row>
    <row r="4690" spans="4:4" x14ac:dyDescent="0.2">
      <c r="D4690" s="109"/>
    </row>
    <row r="4691" spans="4:4" x14ac:dyDescent="0.2">
      <c r="D4691" s="109"/>
    </row>
    <row r="4692" spans="4:4" x14ac:dyDescent="0.2">
      <c r="D4692" s="109"/>
    </row>
    <row r="4693" spans="4:4" x14ac:dyDescent="0.2">
      <c r="D4693" s="109"/>
    </row>
    <row r="4694" spans="4:4" x14ac:dyDescent="0.2">
      <c r="D4694" s="109"/>
    </row>
    <row r="4695" spans="4:4" x14ac:dyDescent="0.2">
      <c r="D4695" s="109"/>
    </row>
    <row r="4696" spans="4:4" x14ac:dyDescent="0.2">
      <c r="D4696" s="109"/>
    </row>
    <row r="4697" spans="4:4" x14ac:dyDescent="0.2">
      <c r="D4697" s="109"/>
    </row>
    <row r="4698" spans="4:4" x14ac:dyDescent="0.2">
      <c r="D4698" s="109"/>
    </row>
    <row r="4699" spans="4:4" x14ac:dyDescent="0.2">
      <c r="D4699" s="109"/>
    </row>
    <row r="4700" spans="4:4" x14ac:dyDescent="0.2">
      <c r="D4700" s="109"/>
    </row>
    <row r="4701" spans="4:4" x14ac:dyDescent="0.2">
      <c r="D4701" s="109"/>
    </row>
    <row r="4702" spans="4:4" x14ac:dyDescent="0.2">
      <c r="D4702" s="109"/>
    </row>
    <row r="4703" spans="4:4" x14ac:dyDescent="0.2">
      <c r="D4703" s="109"/>
    </row>
    <row r="4704" spans="4:4" x14ac:dyDescent="0.2">
      <c r="D4704" s="109"/>
    </row>
    <row r="4705" spans="4:4" x14ac:dyDescent="0.2">
      <c r="D4705" s="109"/>
    </row>
    <row r="4706" spans="4:4" x14ac:dyDescent="0.2">
      <c r="D4706" s="109"/>
    </row>
    <row r="4707" spans="4:4" x14ac:dyDescent="0.2">
      <c r="D4707" s="109"/>
    </row>
    <row r="4708" spans="4:4" x14ac:dyDescent="0.2">
      <c r="D4708" s="109"/>
    </row>
    <row r="4709" spans="4:4" x14ac:dyDescent="0.2">
      <c r="D4709" s="109"/>
    </row>
    <row r="4710" spans="4:4" x14ac:dyDescent="0.2">
      <c r="D4710" s="109"/>
    </row>
    <row r="4711" spans="4:4" x14ac:dyDescent="0.2">
      <c r="D4711" s="109"/>
    </row>
    <row r="4712" spans="4:4" x14ac:dyDescent="0.2">
      <c r="D4712" s="109"/>
    </row>
    <row r="4713" spans="4:4" x14ac:dyDescent="0.2">
      <c r="D4713" s="109"/>
    </row>
    <row r="4714" spans="4:4" x14ac:dyDescent="0.2">
      <c r="D4714" s="109"/>
    </row>
    <row r="4715" spans="4:4" x14ac:dyDescent="0.2">
      <c r="D4715" s="109"/>
    </row>
    <row r="4716" spans="4:4" x14ac:dyDescent="0.2">
      <c r="D4716" s="109"/>
    </row>
    <row r="4717" spans="4:4" x14ac:dyDescent="0.2">
      <c r="D4717" s="109"/>
    </row>
    <row r="4718" spans="4:4" x14ac:dyDescent="0.2">
      <c r="D4718" s="109"/>
    </row>
    <row r="4719" spans="4:4" x14ac:dyDescent="0.2">
      <c r="D4719" s="109"/>
    </row>
    <row r="4720" spans="4:4" x14ac:dyDescent="0.2">
      <c r="D4720" s="109"/>
    </row>
    <row r="4721" spans="4:4" x14ac:dyDescent="0.2">
      <c r="D4721" s="109"/>
    </row>
    <row r="4722" spans="4:4" x14ac:dyDescent="0.2">
      <c r="D4722" s="109"/>
    </row>
    <row r="4723" spans="4:4" x14ac:dyDescent="0.2">
      <c r="D4723" s="109"/>
    </row>
    <row r="4724" spans="4:4" x14ac:dyDescent="0.2">
      <c r="D4724" s="109"/>
    </row>
    <row r="4725" spans="4:4" x14ac:dyDescent="0.2">
      <c r="D4725" s="109"/>
    </row>
    <row r="4726" spans="4:4" x14ac:dyDescent="0.2">
      <c r="D4726" s="109"/>
    </row>
    <row r="4727" spans="4:4" x14ac:dyDescent="0.2">
      <c r="D4727" s="109"/>
    </row>
    <row r="4728" spans="4:4" x14ac:dyDescent="0.2">
      <c r="D4728" s="109"/>
    </row>
    <row r="4729" spans="4:4" x14ac:dyDescent="0.2">
      <c r="D4729" s="109"/>
    </row>
    <row r="4730" spans="4:4" x14ac:dyDescent="0.2">
      <c r="D4730" s="109"/>
    </row>
    <row r="4731" spans="4:4" x14ac:dyDescent="0.2">
      <c r="D4731" s="109"/>
    </row>
    <row r="4732" spans="4:4" x14ac:dyDescent="0.2">
      <c r="D4732" s="109"/>
    </row>
    <row r="4733" spans="4:4" x14ac:dyDescent="0.2">
      <c r="D4733" s="109"/>
    </row>
    <row r="4734" spans="4:4" x14ac:dyDescent="0.2">
      <c r="D4734" s="109"/>
    </row>
    <row r="4735" spans="4:4" x14ac:dyDescent="0.2">
      <c r="D4735" s="109"/>
    </row>
    <row r="4736" spans="4:4" x14ac:dyDescent="0.2">
      <c r="D4736" s="109"/>
    </row>
    <row r="4737" spans="4:4" x14ac:dyDescent="0.2">
      <c r="D4737" s="109"/>
    </row>
    <row r="4738" spans="4:4" x14ac:dyDescent="0.2">
      <c r="D4738" s="109"/>
    </row>
    <row r="4739" spans="4:4" x14ac:dyDescent="0.2">
      <c r="D4739" s="109"/>
    </row>
    <row r="4740" spans="4:4" x14ac:dyDescent="0.2">
      <c r="D4740" s="109"/>
    </row>
    <row r="4741" spans="4:4" x14ac:dyDescent="0.2">
      <c r="D4741" s="109"/>
    </row>
    <row r="4742" spans="4:4" x14ac:dyDescent="0.2">
      <c r="D4742" s="109"/>
    </row>
    <row r="4743" spans="4:4" x14ac:dyDescent="0.2">
      <c r="D4743" s="109"/>
    </row>
    <row r="4744" spans="4:4" x14ac:dyDescent="0.2">
      <c r="D4744" s="109"/>
    </row>
    <row r="4745" spans="4:4" x14ac:dyDescent="0.2">
      <c r="D4745" s="109"/>
    </row>
    <row r="4746" spans="4:4" x14ac:dyDescent="0.2">
      <c r="D4746" s="109"/>
    </row>
    <row r="4747" spans="4:4" x14ac:dyDescent="0.2">
      <c r="D4747" s="109"/>
    </row>
    <row r="4748" spans="4:4" x14ac:dyDescent="0.2">
      <c r="D4748" s="109"/>
    </row>
    <row r="4749" spans="4:4" x14ac:dyDescent="0.2">
      <c r="D4749" s="109"/>
    </row>
    <row r="4750" spans="4:4" x14ac:dyDescent="0.2">
      <c r="D4750" s="109"/>
    </row>
    <row r="4751" spans="4:4" x14ac:dyDescent="0.2">
      <c r="D4751" s="109"/>
    </row>
    <row r="4752" spans="4:4" x14ac:dyDescent="0.2">
      <c r="D4752" s="109"/>
    </row>
    <row r="4753" spans="4:4" x14ac:dyDescent="0.2">
      <c r="D4753" s="109"/>
    </row>
    <row r="4754" spans="4:4" x14ac:dyDescent="0.2">
      <c r="D4754" s="109"/>
    </row>
    <row r="4755" spans="4:4" x14ac:dyDescent="0.2">
      <c r="D4755" s="109"/>
    </row>
    <row r="4756" spans="4:4" x14ac:dyDescent="0.2">
      <c r="D4756" s="109"/>
    </row>
    <row r="4757" spans="4:4" x14ac:dyDescent="0.2">
      <c r="D4757" s="109"/>
    </row>
    <row r="4758" spans="4:4" x14ac:dyDescent="0.2">
      <c r="D4758" s="109"/>
    </row>
    <row r="4759" spans="4:4" x14ac:dyDescent="0.2">
      <c r="D4759" s="109"/>
    </row>
    <row r="4760" spans="4:4" x14ac:dyDescent="0.2">
      <c r="D4760" s="109"/>
    </row>
    <row r="4761" spans="4:4" x14ac:dyDescent="0.2">
      <c r="D4761" s="109"/>
    </row>
    <row r="4762" spans="4:4" x14ac:dyDescent="0.2">
      <c r="D4762" s="109"/>
    </row>
    <row r="4763" spans="4:4" x14ac:dyDescent="0.2">
      <c r="D4763" s="109"/>
    </row>
    <row r="4764" spans="4:4" x14ac:dyDescent="0.2">
      <c r="D4764" s="109"/>
    </row>
    <row r="4765" spans="4:4" x14ac:dyDescent="0.2">
      <c r="D4765" s="109"/>
    </row>
    <row r="4766" spans="4:4" x14ac:dyDescent="0.2">
      <c r="D4766" s="109"/>
    </row>
    <row r="4767" spans="4:4" x14ac:dyDescent="0.2">
      <c r="D4767" s="109"/>
    </row>
    <row r="4768" spans="4:4" x14ac:dyDescent="0.2">
      <c r="D4768" s="109"/>
    </row>
    <row r="4769" spans="4:4" x14ac:dyDescent="0.2">
      <c r="D4769" s="109"/>
    </row>
    <row r="4770" spans="4:4" x14ac:dyDescent="0.2">
      <c r="D4770" s="109"/>
    </row>
    <row r="4771" spans="4:4" x14ac:dyDescent="0.2">
      <c r="D4771" s="109"/>
    </row>
    <row r="4772" spans="4:4" x14ac:dyDescent="0.2">
      <c r="D4772" s="109"/>
    </row>
    <row r="4773" spans="4:4" x14ac:dyDescent="0.2">
      <c r="D4773" s="109"/>
    </row>
    <row r="4774" spans="4:4" x14ac:dyDescent="0.2">
      <c r="D4774" s="109"/>
    </row>
    <row r="4775" spans="4:4" x14ac:dyDescent="0.2">
      <c r="D4775" s="109"/>
    </row>
    <row r="4776" spans="4:4" x14ac:dyDescent="0.2">
      <c r="D4776" s="109"/>
    </row>
    <row r="4777" spans="4:4" x14ac:dyDescent="0.2">
      <c r="D4777" s="109"/>
    </row>
    <row r="4778" spans="4:4" x14ac:dyDescent="0.2">
      <c r="D4778" s="109"/>
    </row>
    <row r="4779" spans="4:4" x14ac:dyDescent="0.2">
      <c r="D4779" s="109"/>
    </row>
    <row r="4780" spans="4:4" x14ac:dyDescent="0.2">
      <c r="D4780" s="109"/>
    </row>
    <row r="4781" spans="4:4" x14ac:dyDescent="0.2">
      <c r="D4781" s="109"/>
    </row>
    <row r="4782" spans="4:4" x14ac:dyDescent="0.2">
      <c r="D4782" s="109"/>
    </row>
    <row r="4783" spans="4:4" x14ac:dyDescent="0.2">
      <c r="D4783" s="109"/>
    </row>
    <row r="4784" spans="4:4" x14ac:dyDescent="0.2">
      <c r="D4784" s="109"/>
    </row>
    <row r="4785" spans="4:4" x14ac:dyDescent="0.2">
      <c r="D4785" s="109"/>
    </row>
    <row r="4786" spans="4:4" x14ac:dyDescent="0.2">
      <c r="D4786" s="109"/>
    </row>
    <row r="4787" spans="4:4" x14ac:dyDescent="0.2">
      <c r="D4787" s="109"/>
    </row>
    <row r="4788" spans="4:4" x14ac:dyDescent="0.2">
      <c r="D4788" s="109"/>
    </row>
    <row r="4789" spans="4:4" x14ac:dyDescent="0.2">
      <c r="D4789" s="109"/>
    </row>
    <row r="4790" spans="4:4" x14ac:dyDescent="0.2">
      <c r="D4790" s="109"/>
    </row>
    <row r="4791" spans="4:4" x14ac:dyDescent="0.2">
      <c r="D4791" s="109"/>
    </row>
    <row r="4792" spans="4:4" x14ac:dyDescent="0.2">
      <c r="D4792" s="109"/>
    </row>
    <row r="4793" spans="4:4" x14ac:dyDescent="0.2">
      <c r="D4793" s="109"/>
    </row>
    <row r="4794" spans="4:4" x14ac:dyDescent="0.2">
      <c r="D4794" s="109"/>
    </row>
    <row r="4795" spans="4:4" x14ac:dyDescent="0.2">
      <c r="D4795" s="109"/>
    </row>
    <row r="4796" spans="4:4" x14ac:dyDescent="0.2">
      <c r="D4796" s="109"/>
    </row>
    <row r="4797" spans="4:4" x14ac:dyDescent="0.2">
      <c r="D4797" s="109"/>
    </row>
    <row r="4798" spans="4:4" x14ac:dyDescent="0.2">
      <c r="D4798" s="109"/>
    </row>
    <row r="4799" spans="4:4" x14ac:dyDescent="0.2">
      <c r="D4799" s="109"/>
    </row>
    <row r="4800" spans="4:4" x14ac:dyDescent="0.2">
      <c r="D4800" s="109"/>
    </row>
    <row r="4801" spans="4:4" x14ac:dyDescent="0.2">
      <c r="D4801" s="109"/>
    </row>
    <row r="4802" spans="4:4" x14ac:dyDescent="0.2">
      <c r="D4802" s="109"/>
    </row>
    <row r="4803" spans="4:4" x14ac:dyDescent="0.2">
      <c r="D4803" s="109"/>
    </row>
    <row r="4804" spans="4:4" x14ac:dyDescent="0.2">
      <c r="D4804" s="109"/>
    </row>
    <row r="4805" spans="4:4" x14ac:dyDescent="0.2">
      <c r="D4805" s="109"/>
    </row>
    <row r="4806" spans="4:4" x14ac:dyDescent="0.2">
      <c r="D4806" s="109"/>
    </row>
    <row r="4807" spans="4:4" x14ac:dyDescent="0.2">
      <c r="D4807" s="109"/>
    </row>
    <row r="4808" spans="4:4" x14ac:dyDescent="0.2">
      <c r="D4808" s="109"/>
    </row>
    <row r="4809" spans="4:4" x14ac:dyDescent="0.2">
      <c r="D4809" s="109"/>
    </row>
    <row r="4810" spans="4:4" x14ac:dyDescent="0.2">
      <c r="D4810" s="109"/>
    </row>
    <row r="4811" spans="4:4" x14ac:dyDescent="0.2">
      <c r="D4811" s="109"/>
    </row>
    <row r="4812" spans="4:4" x14ac:dyDescent="0.2">
      <c r="D4812" s="109"/>
    </row>
    <row r="4813" spans="4:4" x14ac:dyDescent="0.2">
      <c r="D4813" s="109"/>
    </row>
    <row r="4814" spans="4:4" x14ac:dyDescent="0.2">
      <c r="D4814" s="109"/>
    </row>
    <row r="4815" spans="4:4" x14ac:dyDescent="0.2">
      <c r="D4815" s="109"/>
    </row>
    <row r="4816" spans="4:4" x14ac:dyDescent="0.2">
      <c r="D4816" s="109"/>
    </row>
    <row r="4817" spans="4:4" x14ac:dyDescent="0.2">
      <c r="D4817" s="109"/>
    </row>
    <row r="4818" spans="4:4" x14ac:dyDescent="0.2">
      <c r="D4818" s="109"/>
    </row>
    <row r="4819" spans="4:4" x14ac:dyDescent="0.2">
      <c r="D4819" s="109"/>
    </row>
    <row r="4820" spans="4:4" x14ac:dyDescent="0.2">
      <c r="D4820" s="109"/>
    </row>
    <row r="4821" spans="4:4" x14ac:dyDescent="0.2">
      <c r="D4821" s="109"/>
    </row>
    <row r="4822" spans="4:4" x14ac:dyDescent="0.2">
      <c r="D4822" s="109"/>
    </row>
    <row r="4823" spans="4:4" x14ac:dyDescent="0.2">
      <c r="D4823" s="109"/>
    </row>
    <row r="4824" spans="4:4" x14ac:dyDescent="0.2">
      <c r="D4824" s="109"/>
    </row>
    <row r="4825" spans="4:4" x14ac:dyDescent="0.2">
      <c r="D4825" s="109"/>
    </row>
    <row r="4826" spans="4:4" x14ac:dyDescent="0.2">
      <c r="D4826" s="109"/>
    </row>
    <row r="4827" spans="4:4" x14ac:dyDescent="0.2">
      <c r="D4827" s="109"/>
    </row>
    <row r="4828" spans="4:4" x14ac:dyDescent="0.2">
      <c r="D4828" s="109"/>
    </row>
    <row r="4829" spans="4:4" x14ac:dyDescent="0.2">
      <c r="D4829" s="109"/>
    </row>
    <row r="4830" spans="4:4" x14ac:dyDescent="0.2">
      <c r="D4830" s="109"/>
    </row>
    <row r="4831" spans="4:4" x14ac:dyDescent="0.2">
      <c r="D4831" s="109"/>
    </row>
    <row r="4832" spans="4:4" x14ac:dyDescent="0.2">
      <c r="D4832" s="109"/>
    </row>
    <row r="4833" spans="4:4" x14ac:dyDescent="0.2">
      <c r="D4833" s="109"/>
    </row>
    <row r="4834" spans="4:4" x14ac:dyDescent="0.2">
      <c r="D4834" s="109"/>
    </row>
    <row r="4835" spans="4:4" x14ac:dyDescent="0.2">
      <c r="D4835" s="109"/>
    </row>
    <row r="4836" spans="4:4" x14ac:dyDescent="0.2">
      <c r="D4836" s="109"/>
    </row>
    <row r="4837" spans="4:4" x14ac:dyDescent="0.2">
      <c r="D4837" s="109"/>
    </row>
    <row r="4838" spans="4:4" x14ac:dyDescent="0.2">
      <c r="D4838" s="109"/>
    </row>
    <row r="4839" spans="4:4" x14ac:dyDescent="0.2">
      <c r="D4839" s="109"/>
    </row>
    <row r="4840" spans="4:4" x14ac:dyDescent="0.2">
      <c r="D4840" s="109"/>
    </row>
    <row r="4841" spans="4:4" x14ac:dyDescent="0.2">
      <c r="D4841" s="109"/>
    </row>
    <row r="4842" spans="4:4" x14ac:dyDescent="0.2">
      <c r="D4842" s="109"/>
    </row>
    <row r="4843" spans="4:4" x14ac:dyDescent="0.2">
      <c r="D4843" s="109"/>
    </row>
    <row r="4844" spans="4:4" x14ac:dyDescent="0.2">
      <c r="D4844" s="109"/>
    </row>
    <row r="4845" spans="4:4" x14ac:dyDescent="0.2">
      <c r="D4845" s="109"/>
    </row>
    <row r="4846" spans="4:4" x14ac:dyDescent="0.2">
      <c r="D4846" s="109"/>
    </row>
    <row r="4847" spans="4:4" x14ac:dyDescent="0.2">
      <c r="D4847" s="109"/>
    </row>
    <row r="4848" spans="4:4" x14ac:dyDescent="0.2">
      <c r="D4848" s="109"/>
    </row>
    <row r="4849" spans="4:4" x14ac:dyDescent="0.2">
      <c r="D4849" s="109"/>
    </row>
    <row r="4850" spans="4:4" x14ac:dyDescent="0.2">
      <c r="D4850" s="109"/>
    </row>
    <row r="4851" spans="4:4" x14ac:dyDescent="0.2">
      <c r="D4851" s="109"/>
    </row>
    <row r="4852" spans="4:4" x14ac:dyDescent="0.2">
      <c r="D4852" s="109"/>
    </row>
    <row r="4853" spans="4:4" x14ac:dyDescent="0.2">
      <c r="D4853" s="109"/>
    </row>
    <row r="4854" spans="4:4" x14ac:dyDescent="0.2">
      <c r="D4854" s="109"/>
    </row>
    <row r="4855" spans="4:4" x14ac:dyDescent="0.2">
      <c r="D4855" s="109"/>
    </row>
    <row r="4856" spans="4:4" x14ac:dyDescent="0.2">
      <c r="D4856" s="109"/>
    </row>
    <row r="4857" spans="4:4" x14ac:dyDescent="0.2">
      <c r="D4857" s="109"/>
    </row>
    <row r="4858" spans="4:4" x14ac:dyDescent="0.2">
      <c r="D4858" s="109"/>
    </row>
    <row r="4859" spans="4:4" x14ac:dyDescent="0.2">
      <c r="D4859" s="109"/>
    </row>
    <row r="4860" spans="4:4" x14ac:dyDescent="0.2">
      <c r="D4860" s="109"/>
    </row>
    <row r="4861" spans="4:4" x14ac:dyDescent="0.2">
      <c r="D4861" s="109"/>
    </row>
    <row r="4862" spans="4:4" x14ac:dyDescent="0.2">
      <c r="D4862" s="109"/>
    </row>
    <row r="4863" spans="4:4" x14ac:dyDescent="0.2">
      <c r="D4863" s="109"/>
    </row>
    <row r="4864" spans="4:4" x14ac:dyDescent="0.2">
      <c r="D4864" s="109"/>
    </row>
    <row r="4865" spans="4:4" x14ac:dyDescent="0.2">
      <c r="D4865" s="109"/>
    </row>
    <row r="4866" spans="4:4" x14ac:dyDescent="0.2">
      <c r="D4866" s="109"/>
    </row>
    <row r="4867" spans="4:4" x14ac:dyDescent="0.2">
      <c r="D4867" s="109"/>
    </row>
    <row r="4868" spans="4:4" x14ac:dyDescent="0.2">
      <c r="D4868" s="109"/>
    </row>
    <row r="4869" spans="4:4" x14ac:dyDescent="0.2">
      <c r="D4869" s="109"/>
    </row>
    <row r="4870" spans="4:4" x14ac:dyDescent="0.2">
      <c r="D4870" s="109"/>
    </row>
    <row r="4871" spans="4:4" x14ac:dyDescent="0.2">
      <c r="D4871" s="109"/>
    </row>
    <row r="4872" spans="4:4" x14ac:dyDescent="0.2">
      <c r="D4872" s="109"/>
    </row>
    <row r="4873" spans="4:4" x14ac:dyDescent="0.2">
      <c r="D4873" s="109"/>
    </row>
    <row r="4874" spans="4:4" x14ac:dyDescent="0.2">
      <c r="D4874" s="109"/>
    </row>
    <row r="4875" spans="4:4" x14ac:dyDescent="0.2">
      <c r="D4875" s="109"/>
    </row>
    <row r="4876" spans="4:4" x14ac:dyDescent="0.2">
      <c r="D4876" s="109"/>
    </row>
    <row r="4877" spans="4:4" x14ac:dyDescent="0.2">
      <c r="D4877" s="109"/>
    </row>
    <row r="4878" spans="4:4" x14ac:dyDescent="0.2">
      <c r="D4878" s="109"/>
    </row>
    <row r="4879" spans="4:4" x14ac:dyDescent="0.2">
      <c r="D4879" s="109"/>
    </row>
    <row r="4880" spans="4:4" x14ac:dyDescent="0.2">
      <c r="D4880" s="109"/>
    </row>
    <row r="4881" spans="4:4" x14ac:dyDescent="0.2">
      <c r="D4881" s="109"/>
    </row>
    <row r="4882" spans="4:4" x14ac:dyDescent="0.2">
      <c r="D4882" s="109"/>
    </row>
    <row r="4883" spans="4:4" x14ac:dyDescent="0.2">
      <c r="D4883" s="109"/>
    </row>
    <row r="4884" spans="4:4" x14ac:dyDescent="0.2">
      <c r="D4884" s="109"/>
    </row>
    <row r="4885" spans="4:4" x14ac:dyDescent="0.2">
      <c r="D4885" s="109"/>
    </row>
    <row r="4886" spans="4:4" x14ac:dyDescent="0.2">
      <c r="D4886" s="109"/>
    </row>
    <row r="4887" spans="4:4" x14ac:dyDescent="0.2">
      <c r="D4887" s="109"/>
    </row>
    <row r="4888" spans="4:4" x14ac:dyDescent="0.2">
      <c r="D4888" s="109"/>
    </row>
    <row r="4889" spans="4:4" x14ac:dyDescent="0.2">
      <c r="D4889" s="109"/>
    </row>
    <row r="4890" spans="4:4" x14ac:dyDescent="0.2">
      <c r="D4890" s="109"/>
    </row>
    <row r="4891" spans="4:4" x14ac:dyDescent="0.2">
      <c r="D4891" s="109"/>
    </row>
    <row r="4892" spans="4:4" x14ac:dyDescent="0.2">
      <c r="D4892" s="109"/>
    </row>
    <row r="4893" spans="4:4" x14ac:dyDescent="0.2">
      <c r="D4893" s="109"/>
    </row>
    <row r="4894" spans="4:4" x14ac:dyDescent="0.2">
      <c r="D4894" s="109"/>
    </row>
    <row r="4895" spans="4:4" x14ac:dyDescent="0.2">
      <c r="D4895" s="109"/>
    </row>
    <row r="4896" spans="4:4" x14ac:dyDescent="0.2">
      <c r="D4896" s="109"/>
    </row>
    <row r="4897" spans="4:4" x14ac:dyDescent="0.2">
      <c r="D4897" s="109"/>
    </row>
    <row r="4898" spans="4:4" x14ac:dyDescent="0.2">
      <c r="D4898" s="109"/>
    </row>
    <row r="4899" spans="4:4" x14ac:dyDescent="0.2">
      <c r="D4899" s="109"/>
    </row>
    <row r="4900" spans="4:4" x14ac:dyDescent="0.2">
      <c r="D4900" s="109"/>
    </row>
    <row r="4901" spans="4:4" x14ac:dyDescent="0.2">
      <c r="D4901" s="109"/>
    </row>
    <row r="4902" spans="4:4" x14ac:dyDescent="0.2">
      <c r="D4902" s="109"/>
    </row>
    <row r="4903" spans="4:4" x14ac:dyDescent="0.2">
      <c r="D4903" s="109"/>
    </row>
    <row r="4904" spans="4:4" x14ac:dyDescent="0.2">
      <c r="D4904" s="109"/>
    </row>
    <row r="4905" spans="4:4" x14ac:dyDescent="0.2">
      <c r="D4905" s="109"/>
    </row>
    <row r="4906" spans="4:4" x14ac:dyDescent="0.2">
      <c r="D4906" s="109"/>
    </row>
    <row r="4907" spans="4:4" x14ac:dyDescent="0.2">
      <c r="D4907" s="109"/>
    </row>
    <row r="4908" spans="4:4" x14ac:dyDescent="0.2">
      <c r="D4908" s="109"/>
    </row>
    <row r="4909" spans="4:4" x14ac:dyDescent="0.2">
      <c r="D4909" s="109"/>
    </row>
    <row r="4910" spans="4:4" x14ac:dyDescent="0.2">
      <c r="D4910" s="109"/>
    </row>
    <row r="4911" spans="4:4" x14ac:dyDescent="0.2">
      <c r="D4911" s="109"/>
    </row>
    <row r="4912" spans="4:4" x14ac:dyDescent="0.2">
      <c r="D4912" s="109"/>
    </row>
    <row r="4913" spans="4:4" x14ac:dyDescent="0.2">
      <c r="D4913" s="109"/>
    </row>
    <row r="4914" spans="4:4" x14ac:dyDescent="0.2">
      <c r="D4914" s="109"/>
    </row>
    <row r="4915" spans="4:4" x14ac:dyDescent="0.2">
      <c r="D4915" s="109"/>
    </row>
    <row r="4916" spans="4:4" x14ac:dyDescent="0.2">
      <c r="D4916" s="109"/>
    </row>
    <row r="4917" spans="4:4" x14ac:dyDescent="0.2">
      <c r="D4917" s="109"/>
    </row>
    <row r="4918" spans="4:4" x14ac:dyDescent="0.2">
      <c r="D4918" s="109"/>
    </row>
    <row r="4919" spans="4:4" x14ac:dyDescent="0.2">
      <c r="D4919" s="109"/>
    </row>
    <row r="4920" spans="4:4" x14ac:dyDescent="0.2">
      <c r="D4920" s="109"/>
    </row>
    <row r="4921" spans="4:4" x14ac:dyDescent="0.2">
      <c r="D4921" s="109"/>
    </row>
    <row r="4922" spans="4:4" x14ac:dyDescent="0.2">
      <c r="D4922" s="109"/>
    </row>
    <row r="4923" spans="4:4" x14ac:dyDescent="0.2">
      <c r="D4923" s="109"/>
    </row>
    <row r="4924" spans="4:4" x14ac:dyDescent="0.2">
      <c r="D4924" s="109"/>
    </row>
    <row r="4925" spans="4:4" x14ac:dyDescent="0.2">
      <c r="D4925" s="109"/>
    </row>
    <row r="4926" spans="4:4" x14ac:dyDescent="0.2">
      <c r="D4926" s="109"/>
    </row>
    <row r="4927" spans="4:4" x14ac:dyDescent="0.2">
      <c r="D4927" s="109"/>
    </row>
    <row r="4928" spans="4:4" x14ac:dyDescent="0.2">
      <c r="D4928" s="109"/>
    </row>
    <row r="4929" spans="4:4" x14ac:dyDescent="0.2">
      <c r="D4929" s="109"/>
    </row>
    <row r="4930" spans="4:4" x14ac:dyDescent="0.2">
      <c r="D4930" s="109"/>
    </row>
    <row r="4931" spans="4:4" x14ac:dyDescent="0.2">
      <c r="D4931" s="109"/>
    </row>
    <row r="4932" spans="4:4" x14ac:dyDescent="0.2">
      <c r="D4932" s="109"/>
    </row>
    <row r="4933" spans="4:4" x14ac:dyDescent="0.2">
      <c r="D4933" s="109"/>
    </row>
    <row r="4934" spans="4:4" x14ac:dyDescent="0.2">
      <c r="D4934" s="109"/>
    </row>
    <row r="4935" spans="4:4" x14ac:dyDescent="0.2">
      <c r="D4935" s="109"/>
    </row>
    <row r="4936" spans="4:4" x14ac:dyDescent="0.2">
      <c r="D4936" s="109"/>
    </row>
    <row r="4937" spans="4:4" x14ac:dyDescent="0.2">
      <c r="D4937" s="109"/>
    </row>
    <row r="4938" spans="4:4" x14ac:dyDescent="0.2">
      <c r="D4938" s="109"/>
    </row>
    <row r="4939" spans="4:4" x14ac:dyDescent="0.2">
      <c r="D4939" s="109"/>
    </row>
    <row r="4940" spans="4:4" x14ac:dyDescent="0.2">
      <c r="D4940" s="109"/>
    </row>
    <row r="4941" spans="4:4" x14ac:dyDescent="0.2">
      <c r="D4941" s="109"/>
    </row>
    <row r="4942" spans="4:4" x14ac:dyDescent="0.2">
      <c r="D4942" s="109"/>
    </row>
    <row r="4943" spans="4:4" x14ac:dyDescent="0.2">
      <c r="D4943" s="109"/>
    </row>
    <row r="4944" spans="4:4" x14ac:dyDescent="0.2">
      <c r="D4944" s="109"/>
    </row>
    <row r="4945" spans="4:4" x14ac:dyDescent="0.2">
      <c r="D4945" s="109"/>
    </row>
    <row r="4946" spans="4:4" x14ac:dyDescent="0.2">
      <c r="D4946" s="109"/>
    </row>
    <row r="4947" spans="4:4" x14ac:dyDescent="0.2">
      <c r="D4947" s="109"/>
    </row>
    <row r="4948" spans="4:4" x14ac:dyDescent="0.2">
      <c r="D4948" s="109"/>
    </row>
    <row r="4949" spans="4:4" x14ac:dyDescent="0.2">
      <c r="D4949" s="109"/>
    </row>
    <row r="4950" spans="4:4" x14ac:dyDescent="0.2">
      <c r="D4950" s="109"/>
    </row>
    <row r="4951" spans="4:4" x14ac:dyDescent="0.2">
      <c r="D4951" s="109"/>
    </row>
    <row r="4952" spans="4:4" x14ac:dyDescent="0.2">
      <c r="D4952" s="109"/>
    </row>
    <row r="4953" spans="4:4" x14ac:dyDescent="0.2">
      <c r="D4953" s="109"/>
    </row>
    <row r="4954" spans="4:4" x14ac:dyDescent="0.2">
      <c r="D4954" s="109"/>
    </row>
    <row r="4955" spans="4:4" x14ac:dyDescent="0.2">
      <c r="D4955" s="109"/>
    </row>
    <row r="4956" spans="4:4" x14ac:dyDescent="0.2">
      <c r="D4956" s="109"/>
    </row>
    <row r="4957" spans="4:4" x14ac:dyDescent="0.2">
      <c r="D4957" s="109"/>
    </row>
    <row r="4958" spans="4:4" x14ac:dyDescent="0.2">
      <c r="D4958" s="109"/>
    </row>
    <row r="4959" spans="4:4" x14ac:dyDescent="0.2">
      <c r="D4959" s="109"/>
    </row>
    <row r="4960" spans="4:4" x14ac:dyDescent="0.2">
      <c r="D4960" s="109"/>
    </row>
    <row r="4961" spans="4:4" x14ac:dyDescent="0.2">
      <c r="D4961" s="109"/>
    </row>
    <row r="4962" spans="4:4" x14ac:dyDescent="0.2">
      <c r="D4962" s="109"/>
    </row>
    <row r="4963" spans="4:4" x14ac:dyDescent="0.2">
      <c r="D4963" s="109"/>
    </row>
    <row r="4964" spans="4:4" x14ac:dyDescent="0.2">
      <c r="D4964" s="109"/>
    </row>
    <row r="4965" spans="4:4" x14ac:dyDescent="0.2">
      <c r="D4965" s="109"/>
    </row>
    <row r="4966" spans="4:4" x14ac:dyDescent="0.2">
      <c r="D4966" s="109"/>
    </row>
    <row r="4967" spans="4:4" x14ac:dyDescent="0.2">
      <c r="D4967" s="109"/>
    </row>
    <row r="4968" spans="4:4" x14ac:dyDescent="0.2">
      <c r="D4968" s="109"/>
    </row>
    <row r="4969" spans="4:4" x14ac:dyDescent="0.2">
      <c r="D4969" s="109"/>
    </row>
    <row r="4970" spans="4:4" x14ac:dyDescent="0.2">
      <c r="D4970" s="109"/>
    </row>
    <row r="4971" spans="4:4" x14ac:dyDescent="0.2">
      <c r="D4971" s="109"/>
    </row>
    <row r="4972" spans="4:4" x14ac:dyDescent="0.2">
      <c r="D4972" s="109"/>
    </row>
    <row r="4973" spans="4:4" x14ac:dyDescent="0.2">
      <c r="D4973" s="109"/>
    </row>
    <row r="4974" spans="4:4" x14ac:dyDescent="0.2">
      <c r="D4974" s="109"/>
    </row>
    <row r="4975" spans="4:4" x14ac:dyDescent="0.2">
      <c r="D4975" s="109"/>
    </row>
    <row r="4976" spans="4:4" x14ac:dyDescent="0.2">
      <c r="D4976" s="109"/>
    </row>
    <row r="4977" spans="4:4" x14ac:dyDescent="0.2">
      <c r="D4977" s="109"/>
    </row>
    <row r="4978" spans="4:4" x14ac:dyDescent="0.2">
      <c r="D4978" s="109"/>
    </row>
    <row r="4979" spans="4:4" x14ac:dyDescent="0.2">
      <c r="D4979" s="109"/>
    </row>
    <row r="4980" spans="4:4" x14ac:dyDescent="0.2">
      <c r="D4980" s="109"/>
    </row>
    <row r="4981" spans="4:4" x14ac:dyDescent="0.2">
      <c r="D4981" s="109"/>
    </row>
    <row r="4982" spans="4:4" x14ac:dyDescent="0.2">
      <c r="D4982" s="109"/>
    </row>
    <row r="4983" spans="4:4" x14ac:dyDescent="0.2">
      <c r="D4983" s="109"/>
    </row>
    <row r="4984" spans="4:4" x14ac:dyDescent="0.2">
      <c r="D4984" s="109"/>
    </row>
    <row r="4985" spans="4:4" x14ac:dyDescent="0.2">
      <c r="D4985" s="109"/>
    </row>
    <row r="4986" spans="4:4" x14ac:dyDescent="0.2">
      <c r="D4986" s="109"/>
    </row>
    <row r="4987" spans="4:4" x14ac:dyDescent="0.2">
      <c r="D4987" s="109"/>
    </row>
    <row r="4988" spans="4:4" x14ac:dyDescent="0.2">
      <c r="D4988" s="109"/>
    </row>
    <row r="4989" spans="4:4" x14ac:dyDescent="0.2">
      <c r="D4989" s="109"/>
    </row>
    <row r="4990" spans="4:4" x14ac:dyDescent="0.2">
      <c r="D4990" s="109"/>
    </row>
    <row r="4991" spans="4:4" x14ac:dyDescent="0.2">
      <c r="D4991" s="109"/>
    </row>
    <row r="4992" spans="4:4" x14ac:dyDescent="0.2">
      <c r="D4992" s="109"/>
    </row>
    <row r="4993" spans="4:4" x14ac:dyDescent="0.2">
      <c r="D4993" s="109"/>
    </row>
    <row r="4994" spans="4:4" x14ac:dyDescent="0.2">
      <c r="D4994" s="109"/>
    </row>
    <row r="4995" spans="4:4" x14ac:dyDescent="0.2">
      <c r="D4995" s="109"/>
    </row>
    <row r="4996" spans="4:4" x14ac:dyDescent="0.2">
      <c r="D4996" s="109"/>
    </row>
    <row r="4997" spans="4:4" x14ac:dyDescent="0.2">
      <c r="D4997" s="109"/>
    </row>
    <row r="4998" spans="4:4" x14ac:dyDescent="0.2">
      <c r="D4998" s="109"/>
    </row>
    <row r="4999" spans="4:4" x14ac:dyDescent="0.2">
      <c r="D4999" s="109"/>
    </row>
    <row r="5000" spans="4:4" x14ac:dyDescent="0.2">
      <c r="D5000" s="109"/>
    </row>
    <row r="5001" spans="4:4" x14ac:dyDescent="0.2">
      <c r="D5001" s="109"/>
    </row>
  </sheetData>
  <mergeCells count="39">
    <mergeCell ref="C112:G112"/>
    <mergeCell ref="C140:G140"/>
    <mergeCell ref="C218:G218"/>
    <mergeCell ref="C103:G103"/>
    <mergeCell ref="C105:G105"/>
    <mergeCell ref="C106:G106"/>
    <mergeCell ref="C108:G108"/>
    <mergeCell ref="C109:G109"/>
    <mergeCell ref="C111:G111"/>
    <mergeCell ref="C102:G102"/>
    <mergeCell ref="C66:G66"/>
    <mergeCell ref="C68:G68"/>
    <mergeCell ref="C70:G70"/>
    <mergeCell ref="C72:G72"/>
    <mergeCell ref="C75:G75"/>
    <mergeCell ref="C77:G77"/>
    <mergeCell ref="C89:G89"/>
    <mergeCell ref="C96:G96"/>
    <mergeCell ref="C97:G97"/>
    <mergeCell ref="C99:G99"/>
    <mergeCell ref="C100:G100"/>
    <mergeCell ref="C64:G64"/>
    <mergeCell ref="C17:G17"/>
    <mergeCell ref="C19:G19"/>
    <mergeCell ref="C21:G21"/>
    <mergeCell ref="C22:G22"/>
    <mergeCell ref="C25:G25"/>
    <mergeCell ref="C27:G27"/>
    <mergeCell ref="C30:G30"/>
    <mergeCell ref="C35:G35"/>
    <mergeCell ref="C37:G37"/>
    <mergeCell ref="C60:G60"/>
    <mergeCell ref="C62:G62"/>
    <mergeCell ref="C15:G15"/>
    <mergeCell ref="A1:G1"/>
    <mergeCell ref="C2:G2"/>
    <mergeCell ref="C3:G3"/>
    <mergeCell ref="C4:G4"/>
    <mergeCell ref="C10:G10"/>
  </mergeCells>
  <hyperlinks>
    <hyperlink ref="C2:G2" location="REKAPITULACE!A1" display="ZŠ Hapalova - Brno" xr:uid="{529AD7F1-1DB6-48A5-9536-EDC7E8C3C087}"/>
  </hyperlinks>
  <pageMargins left="0.59055118110236204" right="0.196850393700787" top="0.78740157499999996" bottom="0.78740157499999996" header="0.3" footer="0.3"/>
  <pageSetup paperSize="9" scale="82" orientation="landscape"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686B-A3BE-4078-B067-F12F9163E88A}">
  <sheetPr codeName="List5">
    <tabColor rgb="FFFFC000"/>
    <outlinePr summaryBelow="0"/>
  </sheetPr>
  <dimension ref="A1:K5000"/>
  <sheetViews>
    <sheetView zoomScaleNormal="100" workbookViewId="0">
      <pane ySplit="7" topLeftCell="A8" activePane="bottomLeft" state="frozen"/>
      <selection pane="bottomLeft" activeCell="H14" sqref="H14"/>
    </sheetView>
  </sheetViews>
  <sheetFormatPr defaultColWidth="9.140625" defaultRowHeight="12.75" outlineLevelRow="1" x14ac:dyDescent="0.2"/>
  <cols>
    <col min="1" max="1" width="3.42578125" style="110" customWidth="1"/>
    <col min="2" max="2" width="12.5703125" style="189" customWidth="1"/>
    <col min="3" max="3" width="63.28515625" style="189" customWidth="1"/>
    <col min="4" max="4" width="4.85546875" style="110" customWidth="1"/>
    <col min="5" max="5" width="10.5703125" style="110" customWidth="1"/>
    <col min="6" max="6" width="9.85546875" style="110" customWidth="1"/>
    <col min="7" max="7" width="12.7109375" style="110" customWidth="1"/>
    <col min="8" max="11" width="8.7109375" style="110" customWidth="1"/>
    <col min="12" max="16384" width="9.140625" style="110"/>
  </cols>
  <sheetData>
    <row r="1" spans="1:11" ht="15.75" customHeight="1" x14ac:dyDescent="0.25">
      <c r="A1" s="1512" t="s">
        <v>2956</v>
      </c>
      <c r="B1" s="1512"/>
      <c r="C1" s="1512"/>
      <c r="D1" s="1512"/>
      <c r="E1" s="1512"/>
      <c r="F1" s="1512"/>
      <c r="G1" s="1512"/>
    </row>
    <row r="2" spans="1:11" ht="24.95" customHeight="1" x14ac:dyDescent="0.2">
      <c r="A2" s="187" t="s">
        <v>76</v>
      </c>
      <c r="B2" s="188" t="s">
        <v>2957</v>
      </c>
      <c r="C2" s="1574" t="s">
        <v>2958</v>
      </c>
      <c r="D2" s="1575"/>
      <c r="E2" s="1575"/>
      <c r="F2" s="1575"/>
      <c r="G2" s="1576"/>
    </row>
    <row r="3" spans="1:11" ht="24.95" customHeight="1" x14ac:dyDescent="0.2">
      <c r="A3" s="187" t="s">
        <v>78</v>
      </c>
      <c r="B3" s="188" t="s">
        <v>3344</v>
      </c>
      <c r="C3" s="1582" t="s">
        <v>174</v>
      </c>
      <c r="D3" s="1583"/>
      <c r="E3" s="1583"/>
      <c r="F3" s="1583"/>
      <c r="G3" s="1579"/>
    </row>
    <row r="4" spans="1:11" ht="24.95" customHeight="1" x14ac:dyDescent="0.2">
      <c r="A4" s="190" t="s">
        <v>79</v>
      </c>
      <c r="B4" s="191" t="s">
        <v>3344</v>
      </c>
      <c r="C4" s="1584" t="s">
        <v>16</v>
      </c>
      <c r="D4" s="1585"/>
      <c r="E4" s="1585"/>
      <c r="F4" s="1585"/>
      <c r="G4" s="1586"/>
    </row>
    <row r="5" spans="1:11" x14ac:dyDescent="0.2">
      <c r="D5" s="109"/>
    </row>
    <row r="6" spans="1:11" ht="38.25" x14ac:dyDescent="0.2">
      <c r="A6" s="192" t="s">
        <v>80</v>
      </c>
      <c r="B6" s="193" t="s">
        <v>81</v>
      </c>
      <c r="C6" s="193" t="s">
        <v>82</v>
      </c>
      <c r="D6" s="194" t="s">
        <v>83</v>
      </c>
      <c r="E6" s="192" t="s">
        <v>2962</v>
      </c>
      <c r="F6" s="195" t="s">
        <v>2963</v>
      </c>
      <c r="G6" s="192" t="s">
        <v>178</v>
      </c>
      <c r="H6" s="196" t="s">
        <v>2966</v>
      </c>
      <c r="I6" s="196" t="s">
        <v>2967</v>
      </c>
      <c r="J6" s="196" t="s">
        <v>2968</v>
      </c>
      <c r="K6" s="196" t="s">
        <v>2969</v>
      </c>
    </row>
    <row r="7" spans="1:11" hidden="1" x14ac:dyDescent="0.2">
      <c r="A7" s="174"/>
      <c r="B7" s="175"/>
      <c r="C7" s="175"/>
      <c r="D7" s="177"/>
      <c r="E7" s="197"/>
      <c r="F7" s="178"/>
      <c r="G7" s="178"/>
      <c r="H7" s="178"/>
      <c r="I7" s="178"/>
      <c r="J7" s="178"/>
      <c r="K7" s="178"/>
    </row>
    <row r="8" spans="1:11" x14ac:dyDescent="0.2">
      <c r="A8" s="198" t="s">
        <v>89</v>
      </c>
      <c r="B8" s="199" t="s">
        <v>179</v>
      </c>
      <c r="C8" s="200" t="s">
        <v>180</v>
      </c>
      <c r="D8" s="201"/>
      <c r="E8" s="202"/>
      <c r="F8" s="203"/>
      <c r="G8" s="203">
        <f>SUM(G9,G11:G12,G14)</f>
        <v>0</v>
      </c>
      <c r="H8" s="203"/>
      <c r="I8" s="203">
        <f>SUM(I9:I15)</f>
        <v>0</v>
      </c>
      <c r="J8" s="203"/>
      <c r="K8" s="203">
        <f>SUM(K9:K15)</f>
        <v>0</v>
      </c>
    </row>
    <row r="9" spans="1:11" outlineLevel="1" x14ac:dyDescent="0.2">
      <c r="A9" s="204">
        <v>1</v>
      </c>
      <c r="B9" s="1325" t="s">
        <v>5912</v>
      </c>
      <c r="C9" s="1326" t="s">
        <v>5913</v>
      </c>
      <c r="D9" s="207" t="s">
        <v>183</v>
      </c>
      <c r="E9" s="208">
        <v>3</v>
      </c>
      <c r="F9" s="209">
        <v>0</v>
      </c>
      <c r="G9" s="210">
        <f>ROUND(E9*F9,2)</f>
        <v>0</v>
      </c>
      <c r="H9" s="210">
        <v>0</v>
      </c>
      <c r="I9" s="210">
        <f>ROUND(E9*H9,2)</f>
        <v>0</v>
      </c>
      <c r="J9" s="210">
        <v>0</v>
      </c>
      <c r="K9" s="210">
        <f>ROUND(E9*J9,2)</f>
        <v>0</v>
      </c>
    </row>
    <row r="10" spans="1:11" outlineLevel="1" x14ac:dyDescent="0.2">
      <c r="A10" s="211"/>
      <c r="B10" s="212"/>
      <c r="C10" s="1580"/>
      <c r="D10" s="1581"/>
      <c r="E10" s="1581"/>
      <c r="F10" s="1581"/>
      <c r="G10" s="1581"/>
      <c r="H10" s="153"/>
      <c r="I10" s="153"/>
      <c r="J10" s="153"/>
      <c r="K10" s="153"/>
    </row>
    <row r="11" spans="1:11" outlineLevel="1" x14ac:dyDescent="0.2">
      <c r="A11" s="213">
        <v>2</v>
      </c>
      <c r="B11" s="214" t="s">
        <v>2976</v>
      </c>
      <c r="C11" s="215" t="s">
        <v>2977</v>
      </c>
      <c r="D11" s="216" t="s">
        <v>2978</v>
      </c>
      <c r="E11" s="217">
        <v>1</v>
      </c>
      <c r="F11" s="218">
        <v>0</v>
      </c>
      <c r="G11" s="219">
        <f>ROUND(E11*F11,2)</f>
        <v>0</v>
      </c>
      <c r="H11" s="219">
        <v>0</v>
      </c>
      <c r="I11" s="219">
        <f>ROUND(E11*H11,2)</f>
        <v>0</v>
      </c>
      <c r="J11" s="219">
        <v>0</v>
      </c>
      <c r="K11" s="219">
        <f>ROUND(E11*J11,2)</f>
        <v>0</v>
      </c>
    </row>
    <row r="12" spans="1:11" outlineLevel="1" x14ac:dyDescent="0.2">
      <c r="A12" s="204">
        <v>3</v>
      </c>
      <c r="B12" s="205" t="s">
        <v>2988</v>
      </c>
      <c r="C12" s="206" t="s">
        <v>2989</v>
      </c>
      <c r="D12" s="207" t="s">
        <v>183</v>
      </c>
      <c r="E12" s="208">
        <v>3</v>
      </c>
      <c r="F12" s="209">
        <v>0</v>
      </c>
      <c r="G12" s="210">
        <f>ROUND(E12*F12,2)</f>
        <v>0</v>
      </c>
      <c r="H12" s="210">
        <v>0</v>
      </c>
      <c r="I12" s="210">
        <f>ROUND(E12*H12,2)</f>
        <v>0</v>
      </c>
      <c r="J12" s="210">
        <v>0</v>
      </c>
      <c r="K12" s="210">
        <f>ROUND(E12*J12,2)</f>
        <v>0</v>
      </c>
    </row>
    <row r="13" spans="1:11" outlineLevel="1" x14ac:dyDescent="0.2">
      <c r="A13" s="211"/>
      <c r="B13" s="212"/>
      <c r="C13" s="1580" t="s">
        <v>3345</v>
      </c>
      <c r="D13" s="1581"/>
      <c r="E13" s="1581"/>
      <c r="F13" s="1581"/>
      <c r="G13" s="1581"/>
      <c r="H13" s="153"/>
      <c r="I13" s="153"/>
      <c r="J13" s="153"/>
      <c r="K13" s="153"/>
    </row>
    <row r="14" spans="1:11" ht="22.5" outlineLevel="1" x14ac:dyDescent="0.2">
      <c r="A14" s="204">
        <v>4</v>
      </c>
      <c r="B14" s="205" t="s">
        <v>218</v>
      </c>
      <c r="C14" s="206" t="s">
        <v>2991</v>
      </c>
      <c r="D14" s="207" t="s">
        <v>183</v>
      </c>
      <c r="E14" s="208">
        <v>3</v>
      </c>
      <c r="F14" s="209">
        <v>0</v>
      </c>
      <c r="G14" s="210">
        <f>ROUND(E14*F14,2)</f>
        <v>0</v>
      </c>
      <c r="H14" s="210">
        <v>0</v>
      </c>
      <c r="I14" s="210">
        <f>ROUND(E14*H14,2)</f>
        <v>0</v>
      </c>
      <c r="J14" s="210">
        <v>0</v>
      </c>
      <c r="K14" s="210">
        <f>ROUND(E14*J14,2)</f>
        <v>0</v>
      </c>
    </row>
    <row r="15" spans="1:11" outlineLevel="1" x14ac:dyDescent="0.2">
      <c r="A15" s="211"/>
      <c r="B15" s="212"/>
      <c r="C15" s="1580" t="s">
        <v>2992</v>
      </c>
      <c r="D15" s="1581"/>
      <c r="E15" s="1581"/>
      <c r="F15" s="1581"/>
      <c r="G15" s="1581"/>
      <c r="H15" s="153"/>
      <c r="I15" s="153"/>
      <c r="J15" s="153"/>
      <c r="K15" s="153"/>
    </row>
    <row r="16" spans="1:11" x14ac:dyDescent="0.2">
      <c r="A16" s="198" t="s">
        <v>89</v>
      </c>
      <c r="B16" s="199" t="s">
        <v>929</v>
      </c>
      <c r="C16" s="200" t="s">
        <v>3346</v>
      </c>
      <c r="D16" s="201"/>
      <c r="E16" s="202"/>
      <c r="F16" s="203"/>
      <c r="G16" s="203">
        <f>SUM(G17)</f>
        <v>0</v>
      </c>
      <c r="H16" s="203"/>
      <c r="I16" s="203">
        <f>SUM(I17:I18)</f>
        <v>0.59</v>
      </c>
      <c r="J16" s="203"/>
      <c r="K16" s="203">
        <f>SUM(K17:K18)</f>
        <v>0</v>
      </c>
    </row>
    <row r="17" spans="1:11" ht="22.5" outlineLevel="1" x14ac:dyDescent="0.2">
      <c r="A17" s="204">
        <v>5</v>
      </c>
      <c r="B17" s="205" t="s">
        <v>1155</v>
      </c>
      <c r="C17" s="206" t="s">
        <v>3347</v>
      </c>
      <c r="D17" s="207" t="s">
        <v>383</v>
      </c>
      <c r="E17" s="208">
        <v>34</v>
      </c>
      <c r="F17" s="209">
        <v>0</v>
      </c>
      <c r="G17" s="210">
        <f>ROUND(E17*F17,2)</f>
        <v>0</v>
      </c>
      <c r="H17" s="210">
        <v>1.7330000000000002E-2</v>
      </c>
      <c r="I17" s="210">
        <f>ROUND(E17*H17,2)</f>
        <v>0.59</v>
      </c>
      <c r="J17" s="210">
        <v>0</v>
      </c>
      <c r="K17" s="210">
        <f>ROUND(E17*J17,2)</f>
        <v>0</v>
      </c>
    </row>
    <row r="18" spans="1:11" outlineLevel="1" x14ac:dyDescent="0.2">
      <c r="A18" s="211"/>
      <c r="B18" s="212"/>
      <c r="C18" s="1580" t="s">
        <v>2996</v>
      </c>
      <c r="D18" s="1581"/>
      <c r="E18" s="1581"/>
      <c r="F18" s="1581"/>
      <c r="G18" s="1581"/>
      <c r="H18" s="153"/>
      <c r="I18" s="153"/>
      <c r="J18" s="153"/>
      <c r="K18" s="153"/>
    </row>
    <row r="19" spans="1:11" x14ac:dyDescent="0.2">
      <c r="A19" s="198" t="s">
        <v>89</v>
      </c>
      <c r="B19" s="199" t="s">
        <v>1399</v>
      </c>
      <c r="C19" s="200" t="s">
        <v>1400</v>
      </c>
      <c r="D19" s="201"/>
      <c r="E19" s="202"/>
      <c r="F19" s="203"/>
      <c r="G19" s="203">
        <f>SUM(G20:G21)</f>
        <v>0</v>
      </c>
      <c r="H19" s="203"/>
      <c r="I19" s="203">
        <f>SUM(I20:I21)</f>
        <v>0.02</v>
      </c>
      <c r="J19" s="203"/>
      <c r="K19" s="203">
        <f>SUM(K20:K21)</f>
        <v>0.61</v>
      </c>
    </row>
    <row r="20" spans="1:11" outlineLevel="1" x14ac:dyDescent="0.2">
      <c r="A20" s="213">
        <v>6</v>
      </c>
      <c r="B20" s="214" t="s">
        <v>3348</v>
      </c>
      <c r="C20" s="215" t="s">
        <v>3349</v>
      </c>
      <c r="D20" s="216" t="s">
        <v>374</v>
      </c>
      <c r="E20" s="217">
        <v>1</v>
      </c>
      <c r="F20" s="218">
        <v>0</v>
      </c>
      <c r="G20" s="219">
        <f>ROUND(E20*F20,2)</f>
        <v>0</v>
      </c>
      <c r="H20" s="219">
        <v>0</v>
      </c>
      <c r="I20" s="219">
        <f>ROUND(E20*H20,2)</f>
        <v>0</v>
      </c>
      <c r="J20" s="219">
        <v>6.9999999999999999E-4</v>
      </c>
      <c r="K20" s="219">
        <f>ROUND(E20*J20,2)</f>
        <v>0</v>
      </c>
    </row>
    <row r="21" spans="1:11" ht="22.5" outlineLevel="1" x14ac:dyDescent="0.2">
      <c r="A21" s="213">
        <v>7</v>
      </c>
      <c r="B21" s="214" t="s">
        <v>3350</v>
      </c>
      <c r="C21" s="215" t="s">
        <v>3351</v>
      </c>
      <c r="D21" s="216" t="s">
        <v>383</v>
      </c>
      <c r="E21" s="217">
        <v>34</v>
      </c>
      <c r="F21" s="218">
        <v>0</v>
      </c>
      <c r="G21" s="219">
        <f>ROUND(E21*F21,2)</f>
        <v>0</v>
      </c>
      <c r="H21" s="219">
        <v>4.8999999999999998E-4</v>
      </c>
      <c r="I21" s="219">
        <f>ROUND(E21*H21,2)</f>
        <v>0.02</v>
      </c>
      <c r="J21" s="219">
        <v>1.7999999999999999E-2</v>
      </c>
      <c r="K21" s="219">
        <f>ROUND(E21*J21,2)</f>
        <v>0.61</v>
      </c>
    </row>
    <row r="22" spans="1:11" x14ac:dyDescent="0.2">
      <c r="A22" s="198" t="s">
        <v>89</v>
      </c>
      <c r="B22" s="199" t="s">
        <v>3352</v>
      </c>
      <c r="C22" s="200" t="s">
        <v>3353</v>
      </c>
      <c r="D22" s="201"/>
      <c r="E22" s="202"/>
      <c r="F22" s="203"/>
      <c r="G22" s="203">
        <f>SUM(G23:G24)</f>
        <v>0</v>
      </c>
      <c r="H22" s="203"/>
      <c r="I22" s="203">
        <f>SUM(I23:I24)</f>
        <v>0.02</v>
      </c>
      <c r="J22" s="203"/>
      <c r="K22" s="203">
        <f>SUM(K23:K24)</f>
        <v>0.33</v>
      </c>
    </row>
    <row r="23" spans="1:11" outlineLevel="1" x14ac:dyDescent="0.2">
      <c r="A23" s="213">
        <v>8</v>
      </c>
      <c r="B23" s="214" t="s">
        <v>3354</v>
      </c>
      <c r="C23" s="215" t="s">
        <v>3355</v>
      </c>
      <c r="D23" s="216" t="s">
        <v>383</v>
      </c>
      <c r="E23" s="217">
        <v>40</v>
      </c>
      <c r="F23" s="218">
        <v>0</v>
      </c>
      <c r="G23" s="219">
        <f>ROUND(E23*F23,2)</f>
        <v>0</v>
      </c>
      <c r="H23" s="219">
        <v>3.8999999999999999E-4</v>
      </c>
      <c r="I23" s="219">
        <f>ROUND(E23*H23,2)</f>
        <v>0.02</v>
      </c>
      <c r="J23" s="219">
        <v>8.2799999999999992E-3</v>
      </c>
      <c r="K23" s="219">
        <f>ROUND(E23*J23,2)</f>
        <v>0.33</v>
      </c>
    </row>
    <row r="24" spans="1:11" outlineLevel="1" x14ac:dyDescent="0.2">
      <c r="A24" s="213">
        <v>9</v>
      </c>
      <c r="B24" s="214" t="s">
        <v>3356</v>
      </c>
      <c r="C24" s="215" t="s">
        <v>3353</v>
      </c>
      <c r="D24" s="216" t="s">
        <v>3325</v>
      </c>
      <c r="E24" s="217">
        <v>30</v>
      </c>
      <c r="F24" s="218">
        <v>0</v>
      </c>
      <c r="G24" s="219">
        <f>ROUND(E24*F24,2)</f>
        <v>0</v>
      </c>
      <c r="H24" s="219">
        <v>0</v>
      </c>
      <c r="I24" s="219">
        <f>ROUND(E24*H24,2)</f>
        <v>0</v>
      </c>
      <c r="J24" s="219">
        <v>0</v>
      </c>
      <c r="K24" s="219">
        <f>ROUND(E24*J24,2)</f>
        <v>0</v>
      </c>
    </row>
    <row r="25" spans="1:11" x14ac:dyDescent="0.2">
      <c r="A25" s="198" t="s">
        <v>89</v>
      </c>
      <c r="B25" s="199" t="s">
        <v>3357</v>
      </c>
      <c r="C25" s="200" t="s">
        <v>3358</v>
      </c>
      <c r="D25" s="201"/>
      <c r="E25" s="202"/>
      <c r="F25" s="203"/>
      <c r="G25" s="203">
        <f>SUM(G26:G29,G31,G33:G35,G37,G39:G45)</f>
        <v>0</v>
      </c>
      <c r="H25" s="203"/>
      <c r="I25" s="203">
        <f>SUM(I26:I46)</f>
        <v>0.41000000000000003</v>
      </c>
      <c r="J25" s="203"/>
      <c r="K25" s="203">
        <f>SUM(K26:K46)</f>
        <v>0</v>
      </c>
    </row>
    <row r="26" spans="1:11" outlineLevel="1" x14ac:dyDescent="0.2">
      <c r="A26" s="213">
        <v>10</v>
      </c>
      <c r="B26" s="214" t="s">
        <v>3359</v>
      </c>
      <c r="C26" s="215" t="s">
        <v>3360</v>
      </c>
      <c r="D26" s="216" t="s">
        <v>2978</v>
      </c>
      <c r="E26" s="217">
        <v>2</v>
      </c>
      <c r="F26" s="218">
        <v>0</v>
      </c>
      <c r="G26" s="219">
        <f>ROUND(E26*F26,2)</f>
        <v>0</v>
      </c>
      <c r="H26" s="219">
        <v>0</v>
      </c>
      <c r="I26" s="219">
        <f>ROUND(E26*H26,2)</f>
        <v>0</v>
      </c>
      <c r="J26" s="219">
        <v>0</v>
      </c>
      <c r="K26" s="219">
        <f>ROUND(E26*J26,2)</f>
        <v>0</v>
      </c>
    </row>
    <row r="27" spans="1:11" outlineLevel="1" x14ac:dyDescent="0.2">
      <c r="A27" s="213">
        <v>11</v>
      </c>
      <c r="B27" s="214" t="s">
        <v>3361</v>
      </c>
      <c r="C27" s="215" t="s">
        <v>3362</v>
      </c>
      <c r="D27" s="216" t="s">
        <v>2978</v>
      </c>
      <c r="E27" s="217">
        <v>2</v>
      </c>
      <c r="F27" s="218">
        <v>0</v>
      </c>
      <c r="G27" s="219">
        <f>ROUND(E27*F27,2)</f>
        <v>0</v>
      </c>
      <c r="H27" s="219">
        <v>0</v>
      </c>
      <c r="I27" s="219">
        <f>ROUND(E27*H27,2)</f>
        <v>0</v>
      </c>
      <c r="J27" s="219">
        <v>0</v>
      </c>
      <c r="K27" s="219">
        <f>ROUND(E27*J27,2)</f>
        <v>0</v>
      </c>
    </row>
    <row r="28" spans="1:11" outlineLevel="1" x14ac:dyDescent="0.2">
      <c r="A28" s="213">
        <v>12</v>
      </c>
      <c r="B28" s="214" t="s">
        <v>3363</v>
      </c>
      <c r="C28" s="215" t="s">
        <v>3364</v>
      </c>
      <c r="D28" s="216" t="s">
        <v>2978</v>
      </c>
      <c r="E28" s="217">
        <v>1</v>
      </c>
      <c r="F28" s="218">
        <v>0</v>
      </c>
      <c r="G28" s="219">
        <f>ROUND(E28*F28,2)</f>
        <v>0</v>
      </c>
      <c r="H28" s="219">
        <v>0</v>
      </c>
      <c r="I28" s="219">
        <f>ROUND(E28*H28,2)</f>
        <v>0</v>
      </c>
      <c r="J28" s="219">
        <v>0</v>
      </c>
      <c r="K28" s="219">
        <f>ROUND(E28*J28,2)</f>
        <v>0</v>
      </c>
    </row>
    <row r="29" spans="1:11" outlineLevel="1" x14ac:dyDescent="0.2">
      <c r="A29" s="204">
        <v>13</v>
      </c>
      <c r="B29" s="205" t="s">
        <v>3365</v>
      </c>
      <c r="C29" s="206" t="s">
        <v>3366</v>
      </c>
      <c r="D29" s="207" t="s">
        <v>383</v>
      </c>
      <c r="E29" s="208">
        <v>1</v>
      </c>
      <c r="F29" s="209">
        <v>0</v>
      </c>
      <c r="G29" s="210">
        <f>ROUND(E29*F29,2)</f>
        <v>0</v>
      </c>
      <c r="H29" s="210">
        <v>1.455E-2</v>
      </c>
      <c r="I29" s="210">
        <f>ROUND(E29*H29,2)</f>
        <v>0.01</v>
      </c>
      <c r="J29" s="210">
        <v>0</v>
      </c>
      <c r="K29" s="210">
        <f>ROUND(E29*J29,2)</f>
        <v>0</v>
      </c>
    </row>
    <row r="30" spans="1:11" outlineLevel="1" x14ac:dyDescent="0.2">
      <c r="A30" s="211"/>
      <c r="B30" s="212"/>
      <c r="C30" s="1580" t="s">
        <v>3367</v>
      </c>
      <c r="D30" s="1581"/>
      <c r="E30" s="1581"/>
      <c r="F30" s="1581"/>
      <c r="G30" s="1581"/>
      <c r="H30" s="153"/>
      <c r="I30" s="153"/>
      <c r="J30" s="153"/>
      <c r="K30" s="153"/>
    </row>
    <row r="31" spans="1:11" outlineLevel="1" x14ac:dyDescent="0.2">
      <c r="A31" s="204">
        <v>14</v>
      </c>
      <c r="B31" s="205" t="s">
        <v>3368</v>
      </c>
      <c r="C31" s="206" t="s">
        <v>3369</v>
      </c>
      <c r="D31" s="207" t="s">
        <v>383</v>
      </c>
      <c r="E31" s="208">
        <v>6</v>
      </c>
      <c r="F31" s="209">
        <v>0</v>
      </c>
      <c r="G31" s="210">
        <f>ROUND(E31*F31,2)</f>
        <v>0</v>
      </c>
      <c r="H31" s="210">
        <v>2.1690000000000001E-2</v>
      </c>
      <c r="I31" s="210">
        <f>ROUND(E31*H31,2)</f>
        <v>0.13</v>
      </c>
      <c r="J31" s="210">
        <v>0</v>
      </c>
      <c r="K31" s="210">
        <f>ROUND(E31*J31,2)</f>
        <v>0</v>
      </c>
    </row>
    <row r="32" spans="1:11" outlineLevel="1" x14ac:dyDescent="0.2">
      <c r="A32" s="211"/>
      <c r="B32" s="212"/>
      <c r="C32" s="1580" t="s">
        <v>3367</v>
      </c>
      <c r="D32" s="1581"/>
      <c r="E32" s="1581"/>
      <c r="F32" s="1581"/>
      <c r="G32" s="1581"/>
      <c r="H32" s="153"/>
      <c r="I32" s="153"/>
      <c r="J32" s="153"/>
      <c r="K32" s="153"/>
    </row>
    <row r="33" spans="1:11" outlineLevel="1" x14ac:dyDescent="0.2">
      <c r="A33" s="213">
        <v>15</v>
      </c>
      <c r="B33" s="214" t="s">
        <v>3370</v>
      </c>
      <c r="C33" s="215" t="s">
        <v>3371</v>
      </c>
      <c r="D33" s="216" t="s">
        <v>383</v>
      </c>
      <c r="E33" s="217">
        <v>28</v>
      </c>
      <c r="F33" s="218">
        <v>0</v>
      </c>
      <c r="G33" s="219">
        <f>ROUND(E33*F33,2)</f>
        <v>0</v>
      </c>
      <c r="H33" s="219">
        <v>8.0599999999999995E-3</v>
      </c>
      <c r="I33" s="219">
        <f>ROUND(E33*H33,2)</f>
        <v>0.23</v>
      </c>
      <c r="J33" s="219">
        <v>0</v>
      </c>
      <c r="K33" s="219">
        <f>ROUND(E33*J33,2)</f>
        <v>0</v>
      </c>
    </row>
    <row r="34" spans="1:11" outlineLevel="1" x14ac:dyDescent="0.2">
      <c r="A34" s="213">
        <v>16</v>
      </c>
      <c r="B34" s="214" t="s">
        <v>3372</v>
      </c>
      <c r="C34" s="215" t="s">
        <v>3373</v>
      </c>
      <c r="D34" s="216" t="s">
        <v>383</v>
      </c>
      <c r="E34" s="217">
        <v>1</v>
      </c>
      <c r="F34" s="218">
        <v>0</v>
      </c>
      <c r="G34" s="219">
        <f>ROUND(E34*F34,2)</f>
        <v>0</v>
      </c>
      <c r="H34" s="219">
        <v>6.3299999999999997E-3</v>
      </c>
      <c r="I34" s="219">
        <f>ROUND(E34*H34,2)</f>
        <v>0.01</v>
      </c>
      <c r="J34" s="219">
        <v>0</v>
      </c>
      <c r="K34" s="219">
        <f>ROUND(E34*J34,2)</f>
        <v>0</v>
      </c>
    </row>
    <row r="35" spans="1:11" outlineLevel="1" x14ac:dyDescent="0.2">
      <c r="A35" s="204">
        <v>17</v>
      </c>
      <c r="B35" s="205" t="s">
        <v>3374</v>
      </c>
      <c r="C35" s="206" t="s">
        <v>3375</v>
      </c>
      <c r="D35" s="207" t="s">
        <v>1707</v>
      </c>
      <c r="E35" s="208">
        <v>1</v>
      </c>
      <c r="F35" s="209">
        <v>0</v>
      </c>
      <c r="G35" s="210">
        <f>ROUND(E35*F35,2)</f>
        <v>0</v>
      </c>
      <c r="H35" s="210">
        <v>5.3600000000000002E-3</v>
      </c>
      <c r="I35" s="210">
        <f>ROUND(E35*H35,2)</f>
        <v>0.01</v>
      </c>
      <c r="J35" s="210">
        <v>0</v>
      </c>
      <c r="K35" s="210">
        <f>ROUND(E35*J35,2)</f>
        <v>0</v>
      </c>
    </row>
    <row r="36" spans="1:11" outlineLevel="1" x14ac:dyDescent="0.2">
      <c r="A36" s="211"/>
      <c r="B36" s="212"/>
      <c r="C36" s="1580" t="s">
        <v>3376</v>
      </c>
      <c r="D36" s="1581"/>
      <c r="E36" s="1581"/>
      <c r="F36" s="1581"/>
      <c r="G36" s="1581"/>
      <c r="H36" s="153"/>
      <c r="I36" s="153"/>
      <c r="J36" s="153"/>
      <c r="K36" s="153"/>
    </row>
    <row r="37" spans="1:11" ht="22.5" outlineLevel="1" x14ac:dyDescent="0.2">
      <c r="A37" s="204">
        <v>18</v>
      </c>
      <c r="B37" s="205" t="s">
        <v>3377</v>
      </c>
      <c r="C37" s="206" t="s">
        <v>3378</v>
      </c>
      <c r="D37" s="207" t="s">
        <v>1707</v>
      </c>
      <c r="E37" s="208">
        <v>2</v>
      </c>
      <c r="F37" s="209">
        <v>0</v>
      </c>
      <c r="G37" s="210">
        <f>ROUND(E37*F37,2)</f>
        <v>0</v>
      </c>
      <c r="H37" s="210">
        <v>4.0400000000000002E-3</v>
      </c>
      <c r="I37" s="210">
        <f>ROUND(E37*H37,2)</f>
        <v>0.01</v>
      </c>
      <c r="J37" s="210">
        <v>0</v>
      </c>
      <c r="K37" s="210">
        <f>ROUND(E37*J37,2)</f>
        <v>0</v>
      </c>
    </row>
    <row r="38" spans="1:11" outlineLevel="1" x14ac:dyDescent="0.2">
      <c r="A38" s="211"/>
      <c r="B38" s="212"/>
      <c r="C38" s="1580" t="s">
        <v>3379</v>
      </c>
      <c r="D38" s="1581"/>
      <c r="E38" s="1581"/>
      <c r="F38" s="1581"/>
      <c r="G38" s="1581"/>
      <c r="H38" s="153"/>
      <c r="I38" s="153"/>
      <c r="J38" s="153"/>
      <c r="K38" s="153"/>
    </row>
    <row r="39" spans="1:11" ht="22.5" outlineLevel="1" x14ac:dyDescent="0.2">
      <c r="A39" s="213">
        <v>19</v>
      </c>
      <c r="B39" s="214" t="s">
        <v>3380</v>
      </c>
      <c r="C39" s="215" t="s">
        <v>3381</v>
      </c>
      <c r="D39" s="216" t="s">
        <v>374</v>
      </c>
      <c r="E39" s="217">
        <v>1</v>
      </c>
      <c r="F39" s="218">
        <v>0</v>
      </c>
      <c r="G39" s="219">
        <f t="shared" ref="G39:G45" si="0">ROUND(E39*F39,2)</f>
        <v>0</v>
      </c>
      <c r="H39" s="219">
        <v>2.5000000000000001E-4</v>
      </c>
      <c r="I39" s="219">
        <f t="shared" ref="I39:I45" si="1">ROUND(E39*H39,2)</f>
        <v>0</v>
      </c>
      <c r="J39" s="219">
        <v>0</v>
      </c>
      <c r="K39" s="219">
        <f t="shared" ref="K39:K45" si="2">ROUND(E39*J39,2)</f>
        <v>0</v>
      </c>
    </row>
    <row r="40" spans="1:11" ht="22.5" outlineLevel="1" x14ac:dyDescent="0.2">
      <c r="A40" s="213">
        <v>20</v>
      </c>
      <c r="B40" s="214" t="s">
        <v>3382</v>
      </c>
      <c r="C40" s="215" t="s">
        <v>3383</v>
      </c>
      <c r="D40" s="216" t="s">
        <v>374</v>
      </c>
      <c r="E40" s="217">
        <v>1</v>
      </c>
      <c r="F40" s="218">
        <v>0</v>
      </c>
      <c r="G40" s="219">
        <f t="shared" si="0"/>
        <v>0</v>
      </c>
      <c r="H40" s="219">
        <v>2.0000000000000001E-4</v>
      </c>
      <c r="I40" s="219">
        <f t="shared" si="1"/>
        <v>0</v>
      </c>
      <c r="J40" s="219">
        <v>0</v>
      </c>
      <c r="K40" s="219">
        <f t="shared" si="2"/>
        <v>0</v>
      </c>
    </row>
    <row r="41" spans="1:11" ht="22.5" outlineLevel="1" x14ac:dyDescent="0.2">
      <c r="A41" s="213">
        <v>21</v>
      </c>
      <c r="B41" s="214" t="s">
        <v>3384</v>
      </c>
      <c r="C41" s="215" t="s">
        <v>3385</v>
      </c>
      <c r="D41" s="216" t="s">
        <v>374</v>
      </c>
      <c r="E41" s="217">
        <v>1</v>
      </c>
      <c r="F41" s="218">
        <v>0</v>
      </c>
      <c r="G41" s="219">
        <f t="shared" si="0"/>
        <v>0</v>
      </c>
      <c r="H41" s="219">
        <v>0</v>
      </c>
      <c r="I41" s="219">
        <f t="shared" si="1"/>
        <v>0</v>
      </c>
      <c r="J41" s="219">
        <v>0</v>
      </c>
      <c r="K41" s="219">
        <f t="shared" si="2"/>
        <v>0</v>
      </c>
    </row>
    <row r="42" spans="1:11" ht="22.5" outlineLevel="1" x14ac:dyDescent="0.2">
      <c r="A42" s="213">
        <v>22</v>
      </c>
      <c r="B42" s="214" t="s">
        <v>3386</v>
      </c>
      <c r="C42" s="215" t="s">
        <v>3387</v>
      </c>
      <c r="D42" s="216" t="s">
        <v>374</v>
      </c>
      <c r="E42" s="217">
        <v>2</v>
      </c>
      <c r="F42" s="218">
        <v>0</v>
      </c>
      <c r="G42" s="219">
        <f t="shared" si="0"/>
        <v>0</v>
      </c>
      <c r="H42" s="219">
        <v>0</v>
      </c>
      <c r="I42" s="219">
        <f t="shared" si="1"/>
        <v>0</v>
      </c>
      <c r="J42" s="219">
        <v>0</v>
      </c>
      <c r="K42" s="219">
        <f t="shared" si="2"/>
        <v>0</v>
      </c>
    </row>
    <row r="43" spans="1:11" ht="22.5" outlineLevel="1" x14ac:dyDescent="0.2">
      <c r="A43" s="213">
        <v>23</v>
      </c>
      <c r="B43" s="214" t="s">
        <v>3388</v>
      </c>
      <c r="C43" s="215" t="s">
        <v>3389</v>
      </c>
      <c r="D43" s="216" t="s">
        <v>383</v>
      </c>
      <c r="E43" s="217">
        <v>2</v>
      </c>
      <c r="F43" s="218">
        <v>0</v>
      </c>
      <c r="G43" s="219">
        <f t="shared" si="0"/>
        <v>0</v>
      </c>
      <c r="H43" s="219">
        <v>5.7200000000000003E-3</v>
      </c>
      <c r="I43" s="219">
        <f t="shared" si="1"/>
        <v>0.01</v>
      </c>
      <c r="J43" s="219">
        <v>0</v>
      </c>
      <c r="K43" s="219">
        <f t="shared" si="2"/>
        <v>0</v>
      </c>
    </row>
    <row r="44" spans="1:11" outlineLevel="1" x14ac:dyDescent="0.2">
      <c r="A44" s="213">
        <v>24</v>
      </c>
      <c r="B44" s="214" t="s">
        <v>3390</v>
      </c>
      <c r="C44" s="215" t="s">
        <v>3391</v>
      </c>
      <c r="D44" s="216" t="s">
        <v>2978</v>
      </c>
      <c r="E44" s="217">
        <v>1</v>
      </c>
      <c r="F44" s="218">
        <v>0</v>
      </c>
      <c r="G44" s="219">
        <f t="shared" si="0"/>
        <v>0</v>
      </c>
      <c r="H44" s="219">
        <v>0</v>
      </c>
      <c r="I44" s="219">
        <f t="shared" si="1"/>
        <v>0</v>
      </c>
      <c r="J44" s="219">
        <v>0</v>
      </c>
      <c r="K44" s="219">
        <f t="shared" si="2"/>
        <v>0</v>
      </c>
    </row>
    <row r="45" spans="1:11" outlineLevel="1" x14ac:dyDescent="0.2">
      <c r="A45" s="204">
        <v>25</v>
      </c>
      <c r="B45" s="205" t="s">
        <v>3392</v>
      </c>
      <c r="C45" s="206" t="s">
        <v>3393</v>
      </c>
      <c r="D45" s="207" t="s">
        <v>1878</v>
      </c>
      <c r="E45" s="208">
        <f>SUM(G26:G29,G31,G33:G35,G37,G39:G44)/100</f>
        <v>0</v>
      </c>
      <c r="F45" s="209">
        <v>1.2</v>
      </c>
      <c r="G45" s="210">
        <f t="shared" si="0"/>
        <v>0</v>
      </c>
      <c r="H45" s="210">
        <v>0</v>
      </c>
      <c r="I45" s="210">
        <f t="shared" si="1"/>
        <v>0</v>
      </c>
      <c r="J45" s="210">
        <v>0</v>
      </c>
      <c r="K45" s="210">
        <f t="shared" si="2"/>
        <v>0</v>
      </c>
    </row>
    <row r="46" spans="1:11" outlineLevel="1" x14ac:dyDescent="0.2">
      <c r="A46" s="211"/>
      <c r="B46" s="212"/>
      <c r="C46" s="1580" t="s">
        <v>3173</v>
      </c>
      <c r="D46" s="1581"/>
      <c r="E46" s="1581"/>
      <c r="F46" s="1581"/>
      <c r="G46" s="1581"/>
      <c r="H46" s="153"/>
      <c r="I46" s="153"/>
      <c r="J46" s="153"/>
      <c r="K46" s="153"/>
    </row>
    <row r="47" spans="1:11" x14ac:dyDescent="0.2">
      <c r="A47" s="198" t="s">
        <v>89</v>
      </c>
      <c r="B47" s="199" t="s">
        <v>2550</v>
      </c>
      <c r="C47" s="200" t="s">
        <v>2551</v>
      </c>
      <c r="D47" s="201"/>
      <c r="E47" s="202"/>
      <c r="F47" s="203"/>
      <c r="G47" s="203">
        <f>SUM(G48:G50)</f>
        <v>0</v>
      </c>
      <c r="H47" s="203"/>
      <c r="I47" s="203">
        <f>SUM(I48:I51)</f>
        <v>0</v>
      </c>
      <c r="J47" s="203"/>
      <c r="K47" s="203">
        <f>SUM(K48:K51)</f>
        <v>0</v>
      </c>
    </row>
    <row r="48" spans="1:11" ht="22.5" outlineLevel="1" x14ac:dyDescent="0.2">
      <c r="A48" s="213">
        <v>26</v>
      </c>
      <c r="B48" s="214" t="s">
        <v>3308</v>
      </c>
      <c r="C48" s="215" t="s">
        <v>3309</v>
      </c>
      <c r="D48" s="216" t="s">
        <v>374</v>
      </c>
      <c r="E48" s="217">
        <v>3</v>
      </c>
      <c r="F48" s="218">
        <v>0</v>
      </c>
      <c r="G48" s="219">
        <f>ROUND(E48*F48,2)</f>
        <v>0</v>
      </c>
      <c r="H48" s="219">
        <v>8.0000000000000007E-5</v>
      </c>
      <c r="I48" s="219">
        <f>ROUND(E48*H48,2)</f>
        <v>0</v>
      </c>
      <c r="J48" s="219">
        <v>0</v>
      </c>
      <c r="K48" s="219">
        <f>ROUND(E48*J48,2)</f>
        <v>0</v>
      </c>
    </row>
    <row r="49" spans="1:11" ht="22.5" outlineLevel="1" x14ac:dyDescent="0.2">
      <c r="A49" s="213">
        <v>27</v>
      </c>
      <c r="B49" s="214" t="s">
        <v>3310</v>
      </c>
      <c r="C49" s="215" t="s">
        <v>3311</v>
      </c>
      <c r="D49" s="216" t="s">
        <v>374</v>
      </c>
      <c r="E49" s="217">
        <v>4</v>
      </c>
      <c r="F49" s="218">
        <v>0</v>
      </c>
      <c r="G49" s="219">
        <f>ROUND(E49*F49,2)</f>
        <v>0</v>
      </c>
      <c r="H49" s="219">
        <v>1E-4</v>
      </c>
      <c r="I49" s="219">
        <f>ROUND(E49*H49,2)</f>
        <v>0</v>
      </c>
      <c r="J49" s="219">
        <v>0</v>
      </c>
      <c r="K49" s="219">
        <f>ROUND(E49*J49,2)</f>
        <v>0</v>
      </c>
    </row>
    <row r="50" spans="1:11" outlineLevel="1" x14ac:dyDescent="0.2">
      <c r="A50" s="204">
        <v>28</v>
      </c>
      <c r="B50" s="205" t="s">
        <v>3394</v>
      </c>
      <c r="C50" s="206" t="s">
        <v>3395</v>
      </c>
      <c r="D50" s="207" t="s">
        <v>1878</v>
      </c>
      <c r="E50" s="208">
        <f>SUM(G48:G49)/100</f>
        <v>0</v>
      </c>
      <c r="F50" s="209">
        <v>1.8</v>
      </c>
      <c r="G50" s="210">
        <f>ROUND(E50*F50,2)</f>
        <v>0</v>
      </c>
      <c r="H50" s="210">
        <v>0</v>
      </c>
      <c r="I50" s="210">
        <f>ROUND(E50*H50,2)</f>
        <v>0</v>
      </c>
      <c r="J50" s="210">
        <v>0</v>
      </c>
      <c r="K50" s="210">
        <f>ROUND(E50*J50,2)</f>
        <v>0</v>
      </c>
    </row>
    <row r="51" spans="1:11" outlineLevel="1" x14ac:dyDescent="0.2">
      <c r="A51" s="211"/>
      <c r="B51" s="212"/>
      <c r="C51" s="1580" t="s">
        <v>3320</v>
      </c>
      <c r="D51" s="1581"/>
      <c r="E51" s="1581"/>
      <c r="F51" s="1581"/>
      <c r="G51" s="1581"/>
      <c r="H51" s="153"/>
      <c r="I51" s="153"/>
      <c r="J51" s="153"/>
      <c r="K51" s="153"/>
    </row>
    <row r="52" spans="1:11" x14ac:dyDescent="0.2">
      <c r="A52" s="198" t="s">
        <v>89</v>
      </c>
      <c r="B52" s="199" t="s">
        <v>2897</v>
      </c>
      <c r="C52" s="200" t="s">
        <v>2898</v>
      </c>
      <c r="D52" s="201"/>
      <c r="E52" s="202"/>
      <c r="F52" s="203"/>
      <c r="G52" s="203">
        <f>SUM(G53)</f>
        <v>0</v>
      </c>
      <c r="H52" s="203"/>
      <c r="I52" s="203">
        <f>SUM(I53:I54)</f>
        <v>0</v>
      </c>
      <c r="J52" s="203"/>
      <c r="K52" s="203">
        <f>SUM(K53:K54)</f>
        <v>0</v>
      </c>
    </row>
    <row r="53" spans="1:11" ht="22.5" outlineLevel="1" x14ac:dyDescent="0.2">
      <c r="A53" s="204">
        <v>29</v>
      </c>
      <c r="B53" s="205" t="s">
        <v>3396</v>
      </c>
      <c r="C53" s="206" t="s">
        <v>3397</v>
      </c>
      <c r="D53" s="207" t="s">
        <v>383</v>
      </c>
      <c r="E53" s="208">
        <v>35</v>
      </c>
      <c r="F53" s="209">
        <v>0</v>
      </c>
      <c r="G53" s="210">
        <f>ROUND(E53*F53,2)</f>
        <v>0</v>
      </c>
      <c r="H53" s="210">
        <v>9.0000000000000006E-5</v>
      </c>
      <c r="I53" s="210">
        <f>ROUND(E53*H53,2)</f>
        <v>0</v>
      </c>
      <c r="J53" s="210">
        <v>0</v>
      </c>
      <c r="K53" s="210">
        <f>ROUND(E53*J53,2)</f>
        <v>0</v>
      </c>
    </row>
    <row r="54" spans="1:11" outlineLevel="1" x14ac:dyDescent="0.2">
      <c r="A54" s="211"/>
      <c r="B54" s="212"/>
      <c r="C54" s="1580" t="s">
        <v>3398</v>
      </c>
      <c r="D54" s="1581"/>
      <c r="E54" s="1581"/>
      <c r="F54" s="1581"/>
      <c r="G54" s="1581"/>
      <c r="H54" s="153"/>
      <c r="I54" s="153"/>
      <c r="J54" s="153"/>
      <c r="K54" s="153"/>
    </row>
    <row r="55" spans="1:11" x14ac:dyDescent="0.2">
      <c r="A55" s="198" t="s">
        <v>89</v>
      </c>
      <c r="B55" s="199" t="s">
        <v>3321</v>
      </c>
      <c r="C55" s="200" t="s">
        <v>3322</v>
      </c>
      <c r="D55" s="201"/>
      <c r="E55" s="202"/>
      <c r="F55" s="203"/>
      <c r="G55" s="203">
        <f>SUM(G56:G59)</f>
        <v>0</v>
      </c>
      <c r="H55" s="203"/>
      <c r="I55" s="203">
        <f>SUM(I56:I59)</f>
        <v>0</v>
      </c>
      <c r="J55" s="203"/>
      <c r="K55" s="203">
        <f>SUM(K56:K59)</f>
        <v>0</v>
      </c>
    </row>
    <row r="56" spans="1:11" outlineLevel="1" x14ac:dyDescent="0.2">
      <c r="A56" s="213">
        <v>30</v>
      </c>
      <c r="B56" s="214" t="s">
        <v>3399</v>
      </c>
      <c r="C56" s="215" t="s">
        <v>3400</v>
      </c>
      <c r="D56" s="216" t="s">
        <v>2978</v>
      </c>
      <c r="E56" s="217">
        <v>1</v>
      </c>
      <c r="F56" s="218">
        <v>0</v>
      </c>
      <c r="G56" s="219">
        <f>ROUND(E56*F56,2)</f>
        <v>0</v>
      </c>
      <c r="H56" s="219">
        <v>0</v>
      </c>
      <c r="I56" s="219">
        <f>ROUND(E56*H56,2)</f>
        <v>0</v>
      </c>
      <c r="J56" s="219">
        <v>0</v>
      </c>
      <c r="K56" s="219">
        <f>ROUND(E56*J56,2)</f>
        <v>0</v>
      </c>
    </row>
    <row r="57" spans="1:11" outlineLevel="1" x14ac:dyDescent="0.2">
      <c r="A57" s="213">
        <v>31</v>
      </c>
      <c r="B57" s="214" t="s">
        <v>3401</v>
      </c>
      <c r="C57" s="215" t="s">
        <v>3402</v>
      </c>
      <c r="D57" s="216" t="s">
        <v>3325</v>
      </c>
      <c r="E57" s="217">
        <v>3</v>
      </c>
      <c r="F57" s="218">
        <v>0</v>
      </c>
      <c r="G57" s="219">
        <f>ROUND(E57*F57,2)</f>
        <v>0</v>
      </c>
      <c r="H57" s="219">
        <v>0</v>
      </c>
      <c r="I57" s="219">
        <f>ROUND(E57*H57,2)</f>
        <v>0</v>
      </c>
      <c r="J57" s="219">
        <v>0</v>
      </c>
      <c r="K57" s="219">
        <f>ROUND(E57*J57,2)</f>
        <v>0</v>
      </c>
    </row>
    <row r="58" spans="1:11" ht="22.5" outlineLevel="1" x14ac:dyDescent="0.2">
      <c r="A58" s="213">
        <v>32</v>
      </c>
      <c r="B58" s="214" t="s">
        <v>3336</v>
      </c>
      <c r="C58" s="215" t="s">
        <v>3403</v>
      </c>
      <c r="D58" s="216" t="s">
        <v>1707</v>
      </c>
      <c r="E58" s="217">
        <v>1</v>
      </c>
      <c r="F58" s="218">
        <v>0</v>
      </c>
      <c r="G58" s="219">
        <f>ROUND(E58*F58,2)</f>
        <v>0</v>
      </c>
      <c r="H58" s="219">
        <v>0</v>
      </c>
      <c r="I58" s="219">
        <f>ROUND(E58*H58,2)</f>
        <v>0</v>
      </c>
      <c r="J58" s="219">
        <v>0</v>
      </c>
      <c r="K58" s="219">
        <f>ROUND(E58*J58,2)</f>
        <v>0</v>
      </c>
    </row>
    <row r="59" spans="1:11" outlineLevel="1" x14ac:dyDescent="0.2">
      <c r="A59" s="204">
        <v>33</v>
      </c>
      <c r="B59" s="205" t="s">
        <v>3342</v>
      </c>
      <c r="C59" s="206" t="s">
        <v>3343</v>
      </c>
      <c r="D59" s="207" t="s">
        <v>3325</v>
      </c>
      <c r="E59" s="208">
        <v>10</v>
      </c>
      <c r="F59" s="209">
        <v>0</v>
      </c>
      <c r="G59" s="210">
        <f>ROUND(E59*F59,2)</f>
        <v>0</v>
      </c>
      <c r="H59" s="210">
        <v>0</v>
      </c>
      <c r="I59" s="210">
        <f>ROUND(E59*H59,2)</f>
        <v>0</v>
      </c>
      <c r="J59" s="210">
        <v>0</v>
      </c>
      <c r="K59" s="210">
        <f>ROUND(E59*J59,2)</f>
        <v>0</v>
      </c>
    </row>
    <row r="60" spans="1:11" x14ac:dyDescent="0.2">
      <c r="A60" s="174"/>
      <c r="B60" s="175"/>
      <c r="C60" s="176"/>
      <c r="D60" s="177"/>
      <c r="E60" s="174"/>
      <c r="F60" s="174"/>
      <c r="G60" s="174"/>
      <c r="H60" s="174"/>
      <c r="I60" s="174"/>
      <c r="J60" s="174"/>
      <c r="K60" s="174"/>
    </row>
    <row r="61" spans="1:11" x14ac:dyDescent="0.2">
      <c r="A61" s="220"/>
      <c r="B61" s="221" t="s">
        <v>178</v>
      </c>
      <c r="C61" s="222"/>
      <c r="D61" s="223"/>
      <c r="E61" s="224"/>
      <c r="F61" s="224"/>
      <c r="G61" s="225">
        <f>SUM(G55,G52,G47,G25,G22,G19,G16,G8)</f>
        <v>0</v>
      </c>
      <c r="H61" s="174"/>
      <c r="I61" s="174"/>
      <c r="J61" s="174"/>
      <c r="K61" s="174"/>
    </row>
    <row r="62" spans="1:11" x14ac:dyDescent="0.2">
      <c r="C62" s="226"/>
      <c r="D62" s="109"/>
    </row>
    <row r="63" spans="1:11" x14ac:dyDescent="0.2">
      <c r="D63" s="109"/>
    </row>
    <row r="64" spans="1:11" x14ac:dyDescent="0.2">
      <c r="D64" s="109"/>
    </row>
    <row r="65" spans="4:4" x14ac:dyDescent="0.2">
      <c r="D65" s="109"/>
    </row>
    <row r="66" spans="4:4" x14ac:dyDescent="0.2">
      <c r="D66" s="109"/>
    </row>
    <row r="67" spans="4:4" x14ac:dyDescent="0.2">
      <c r="D67" s="109"/>
    </row>
    <row r="68" spans="4:4" x14ac:dyDescent="0.2">
      <c r="D68" s="109"/>
    </row>
    <row r="69" spans="4:4" x14ac:dyDescent="0.2">
      <c r="D69" s="109"/>
    </row>
    <row r="70" spans="4:4" x14ac:dyDescent="0.2">
      <c r="D70" s="109"/>
    </row>
    <row r="71" spans="4:4" x14ac:dyDescent="0.2">
      <c r="D71" s="109"/>
    </row>
    <row r="72" spans="4:4" x14ac:dyDescent="0.2">
      <c r="D72" s="109"/>
    </row>
    <row r="73" spans="4:4" x14ac:dyDescent="0.2">
      <c r="D73" s="109"/>
    </row>
    <row r="74" spans="4:4" x14ac:dyDescent="0.2">
      <c r="D74" s="109"/>
    </row>
    <row r="75" spans="4:4" x14ac:dyDescent="0.2">
      <c r="D75" s="109"/>
    </row>
    <row r="76" spans="4:4" x14ac:dyDescent="0.2">
      <c r="D76" s="109"/>
    </row>
    <row r="77" spans="4:4" x14ac:dyDescent="0.2">
      <c r="D77" s="109"/>
    </row>
    <row r="78" spans="4:4" x14ac:dyDescent="0.2">
      <c r="D78" s="109"/>
    </row>
    <row r="79" spans="4:4" x14ac:dyDescent="0.2">
      <c r="D79" s="109"/>
    </row>
    <row r="80" spans="4:4" x14ac:dyDescent="0.2">
      <c r="D80" s="109"/>
    </row>
    <row r="81" spans="4:4" x14ac:dyDescent="0.2">
      <c r="D81" s="109"/>
    </row>
    <row r="82" spans="4:4" x14ac:dyDescent="0.2">
      <c r="D82" s="109"/>
    </row>
    <row r="83" spans="4:4" x14ac:dyDescent="0.2">
      <c r="D83" s="109"/>
    </row>
    <row r="84" spans="4:4" x14ac:dyDescent="0.2">
      <c r="D84" s="109"/>
    </row>
    <row r="85" spans="4:4" x14ac:dyDescent="0.2">
      <c r="D85" s="109"/>
    </row>
    <row r="86" spans="4:4" x14ac:dyDescent="0.2">
      <c r="D86" s="109"/>
    </row>
    <row r="87" spans="4:4" x14ac:dyDescent="0.2">
      <c r="D87" s="109"/>
    </row>
    <row r="88" spans="4:4" x14ac:dyDescent="0.2">
      <c r="D88" s="109"/>
    </row>
    <row r="89" spans="4:4" x14ac:dyDescent="0.2">
      <c r="D89" s="109"/>
    </row>
    <row r="90" spans="4:4" x14ac:dyDescent="0.2">
      <c r="D90" s="109"/>
    </row>
    <row r="91" spans="4:4" x14ac:dyDescent="0.2">
      <c r="D91" s="109"/>
    </row>
    <row r="92" spans="4:4" x14ac:dyDescent="0.2">
      <c r="D92" s="109"/>
    </row>
    <row r="93" spans="4:4" x14ac:dyDescent="0.2">
      <c r="D93" s="109"/>
    </row>
    <row r="94" spans="4:4" x14ac:dyDescent="0.2">
      <c r="D94" s="109"/>
    </row>
    <row r="95" spans="4:4" x14ac:dyDescent="0.2">
      <c r="D95" s="109"/>
    </row>
    <row r="96" spans="4:4" x14ac:dyDescent="0.2">
      <c r="D96" s="109"/>
    </row>
    <row r="97" spans="4:4" x14ac:dyDescent="0.2">
      <c r="D97" s="109"/>
    </row>
    <row r="98" spans="4:4" x14ac:dyDescent="0.2">
      <c r="D98" s="109"/>
    </row>
    <row r="99" spans="4:4" x14ac:dyDescent="0.2">
      <c r="D99" s="109"/>
    </row>
    <row r="100" spans="4:4" x14ac:dyDescent="0.2">
      <c r="D100" s="109"/>
    </row>
    <row r="101" spans="4:4" x14ac:dyDescent="0.2">
      <c r="D101" s="109"/>
    </row>
    <row r="102" spans="4:4" x14ac:dyDescent="0.2">
      <c r="D102" s="109"/>
    </row>
    <row r="103" spans="4:4" x14ac:dyDescent="0.2">
      <c r="D103" s="109"/>
    </row>
    <row r="104" spans="4:4" x14ac:dyDescent="0.2">
      <c r="D104" s="109"/>
    </row>
    <row r="105" spans="4:4" x14ac:dyDescent="0.2">
      <c r="D105" s="109"/>
    </row>
    <row r="106" spans="4:4" x14ac:dyDescent="0.2">
      <c r="D106" s="109"/>
    </row>
    <row r="107" spans="4:4" x14ac:dyDescent="0.2">
      <c r="D107" s="109"/>
    </row>
    <row r="108" spans="4:4" x14ac:dyDescent="0.2">
      <c r="D108" s="109"/>
    </row>
    <row r="109" spans="4:4" x14ac:dyDescent="0.2">
      <c r="D109" s="109"/>
    </row>
    <row r="110" spans="4:4" x14ac:dyDescent="0.2">
      <c r="D110" s="109"/>
    </row>
    <row r="111" spans="4:4" x14ac:dyDescent="0.2">
      <c r="D111" s="109"/>
    </row>
    <row r="112" spans="4:4" x14ac:dyDescent="0.2">
      <c r="D112" s="109"/>
    </row>
    <row r="113" spans="4:4" x14ac:dyDescent="0.2">
      <c r="D113" s="109"/>
    </row>
    <row r="114" spans="4:4" x14ac:dyDescent="0.2">
      <c r="D114" s="109"/>
    </row>
    <row r="115" spans="4:4" x14ac:dyDescent="0.2">
      <c r="D115" s="109"/>
    </row>
    <row r="116" spans="4:4" x14ac:dyDescent="0.2">
      <c r="D116" s="109"/>
    </row>
    <row r="117" spans="4:4" x14ac:dyDescent="0.2">
      <c r="D117" s="109"/>
    </row>
    <row r="118" spans="4:4" x14ac:dyDescent="0.2">
      <c r="D118" s="109"/>
    </row>
    <row r="119" spans="4:4" x14ac:dyDescent="0.2">
      <c r="D119" s="109"/>
    </row>
    <row r="120" spans="4:4" x14ac:dyDescent="0.2">
      <c r="D120" s="109"/>
    </row>
    <row r="121" spans="4:4" x14ac:dyDescent="0.2">
      <c r="D121" s="109"/>
    </row>
    <row r="122" spans="4:4" x14ac:dyDescent="0.2">
      <c r="D122" s="109"/>
    </row>
    <row r="123" spans="4:4" x14ac:dyDescent="0.2">
      <c r="D123" s="109"/>
    </row>
    <row r="124" spans="4:4" x14ac:dyDescent="0.2">
      <c r="D124" s="109"/>
    </row>
    <row r="125" spans="4:4" x14ac:dyDescent="0.2">
      <c r="D125" s="109"/>
    </row>
    <row r="126" spans="4:4" x14ac:dyDescent="0.2">
      <c r="D126" s="109"/>
    </row>
    <row r="127" spans="4:4" x14ac:dyDescent="0.2">
      <c r="D127" s="109"/>
    </row>
    <row r="128" spans="4:4" x14ac:dyDescent="0.2">
      <c r="D128" s="109"/>
    </row>
    <row r="129" spans="4:4" x14ac:dyDescent="0.2">
      <c r="D129" s="109"/>
    </row>
    <row r="130" spans="4:4" x14ac:dyDescent="0.2">
      <c r="D130" s="109"/>
    </row>
    <row r="131" spans="4:4" x14ac:dyDescent="0.2">
      <c r="D131" s="109"/>
    </row>
    <row r="132" spans="4:4" x14ac:dyDescent="0.2">
      <c r="D132" s="109"/>
    </row>
    <row r="133" spans="4:4" x14ac:dyDescent="0.2">
      <c r="D133" s="109"/>
    </row>
    <row r="134" spans="4:4" x14ac:dyDescent="0.2">
      <c r="D134" s="109"/>
    </row>
    <row r="135" spans="4:4" x14ac:dyDescent="0.2">
      <c r="D135" s="109"/>
    </row>
    <row r="136" spans="4:4" x14ac:dyDescent="0.2">
      <c r="D136" s="109"/>
    </row>
    <row r="137" spans="4:4" x14ac:dyDescent="0.2">
      <c r="D137" s="109"/>
    </row>
    <row r="138" spans="4:4" x14ac:dyDescent="0.2">
      <c r="D138" s="109"/>
    </row>
    <row r="139" spans="4:4" x14ac:dyDescent="0.2">
      <c r="D139" s="109"/>
    </row>
    <row r="140" spans="4:4" x14ac:dyDescent="0.2">
      <c r="D140" s="109"/>
    </row>
    <row r="141" spans="4:4" x14ac:dyDescent="0.2">
      <c r="D141" s="109"/>
    </row>
    <row r="142" spans="4:4" x14ac:dyDescent="0.2">
      <c r="D142" s="109"/>
    </row>
    <row r="143" spans="4:4" x14ac:dyDescent="0.2">
      <c r="D143" s="109"/>
    </row>
    <row r="144" spans="4:4" x14ac:dyDescent="0.2">
      <c r="D144" s="109"/>
    </row>
    <row r="145" spans="4:4" x14ac:dyDescent="0.2">
      <c r="D145" s="109"/>
    </row>
    <row r="146" spans="4:4" x14ac:dyDescent="0.2">
      <c r="D146" s="109"/>
    </row>
    <row r="147" spans="4:4" x14ac:dyDescent="0.2">
      <c r="D147" s="109"/>
    </row>
    <row r="148" spans="4:4" x14ac:dyDescent="0.2">
      <c r="D148" s="109"/>
    </row>
    <row r="149" spans="4:4" x14ac:dyDescent="0.2">
      <c r="D149" s="109"/>
    </row>
    <row r="150" spans="4:4" x14ac:dyDescent="0.2">
      <c r="D150" s="109"/>
    </row>
    <row r="151" spans="4:4" x14ac:dyDescent="0.2">
      <c r="D151" s="109"/>
    </row>
    <row r="152" spans="4:4" x14ac:dyDescent="0.2">
      <c r="D152" s="109"/>
    </row>
    <row r="153" spans="4:4" x14ac:dyDescent="0.2">
      <c r="D153" s="109"/>
    </row>
    <row r="154" spans="4:4" x14ac:dyDescent="0.2">
      <c r="D154" s="109"/>
    </row>
    <row r="155" spans="4:4" x14ac:dyDescent="0.2">
      <c r="D155" s="109"/>
    </row>
    <row r="156" spans="4:4" x14ac:dyDescent="0.2">
      <c r="D156" s="109"/>
    </row>
    <row r="157" spans="4:4" x14ac:dyDescent="0.2">
      <c r="D157" s="109"/>
    </row>
    <row r="158" spans="4:4" x14ac:dyDescent="0.2">
      <c r="D158" s="109"/>
    </row>
    <row r="159" spans="4:4" x14ac:dyDescent="0.2">
      <c r="D159" s="109"/>
    </row>
    <row r="160" spans="4:4" x14ac:dyDescent="0.2">
      <c r="D160" s="109"/>
    </row>
    <row r="161" spans="4:4" x14ac:dyDescent="0.2">
      <c r="D161" s="109"/>
    </row>
    <row r="162" spans="4:4" x14ac:dyDescent="0.2">
      <c r="D162" s="109"/>
    </row>
    <row r="163" spans="4:4" x14ac:dyDescent="0.2">
      <c r="D163" s="109"/>
    </row>
    <row r="164" spans="4:4" x14ac:dyDescent="0.2">
      <c r="D164" s="109"/>
    </row>
    <row r="165" spans="4:4" x14ac:dyDescent="0.2">
      <c r="D165" s="109"/>
    </row>
    <row r="166" spans="4:4" x14ac:dyDescent="0.2">
      <c r="D166" s="109"/>
    </row>
    <row r="167" spans="4:4" x14ac:dyDescent="0.2">
      <c r="D167" s="109"/>
    </row>
    <row r="168" spans="4:4" x14ac:dyDescent="0.2">
      <c r="D168" s="109"/>
    </row>
    <row r="169" spans="4:4" x14ac:dyDescent="0.2">
      <c r="D169" s="109"/>
    </row>
    <row r="170" spans="4:4" x14ac:dyDescent="0.2">
      <c r="D170" s="109"/>
    </row>
    <row r="171" spans="4:4" x14ac:dyDescent="0.2">
      <c r="D171" s="109"/>
    </row>
    <row r="172" spans="4:4" x14ac:dyDescent="0.2">
      <c r="D172" s="109"/>
    </row>
    <row r="173" spans="4:4" x14ac:dyDescent="0.2">
      <c r="D173" s="109"/>
    </row>
    <row r="174" spans="4:4" x14ac:dyDescent="0.2">
      <c r="D174" s="109"/>
    </row>
    <row r="175" spans="4:4" x14ac:dyDescent="0.2">
      <c r="D175" s="109"/>
    </row>
    <row r="176" spans="4:4" x14ac:dyDescent="0.2">
      <c r="D176" s="109"/>
    </row>
    <row r="177" spans="4:4" x14ac:dyDescent="0.2">
      <c r="D177" s="109"/>
    </row>
    <row r="178" spans="4:4" x14ac:dyDescent="0.2">
      <c r="D178" s="109"/>
    </row>
    <row r="179" spans="4:4" x14ac:dyDescent="0.2">
      <c r="D179" s="109"/>
    </row>
    <row r="180" spans="4:4" x14ac:dyDescent="0.2">
      <c r="D180" s="109"/>
    </row>
    <row r="181" spans="4:4" x14ac:dyDescent="0.2">
      <c r="D181" s="109"/>
    </row>
    <row r="182" spans="4:4" x14ac:dyDescent="0.2">
      <c r="D182" s="109"/>
    </row>
    <row r="183" spans="4:4" x14ac:dyDescent="0.2">
      <c r="D183" s="109"/>
    </row>
    <row r="184" spans="4:4" x14ac:dyDescent="0.2">
      <c r="D184" s="109"/>
    </row>
    <row r="185" spans="4:4" x14ac:dyDescent="0.2">
      <c r="D185" s="109"/>
    </row>
    <row r="186" spans="4:4" x14ac:dyDescent="0.2">
      <c r="D186" s="109"/>
    </row>
    <row r="187" spans="4:4" x14ac:dyDescent="0.2">
      <c r="D187" s="109"/>
    </row>
    <row r="188" spans="4:4" x14ac:dyDescent="0.2">
      <c r="D188" s="109"/>
    </row>
    <row r="189" spans="4:4" x14ac:dyDescent="0.2">
      <c r="D189" s="109"/>
    </row>
    <row r="190" spans="4:4" x14ac:dyDescent="0.2">
      <c r="D190" s="109"/>
    </row>
    <row r="191" spans="4:4" x14ac:dyDescent="0.2">
      <c r="D191" s="109"/>
    </row>
    <row r="192" spans="4:4" x14ac:dyDescent="0.2">
      <c r="D192" s="109"/>
    </row>
    <row r="193" spans="4:4" x14ac:dyDescent="0.2">
      <c r="D193" s="109"/>
    </row>
    <row r="194" spans="4:4" x14ac:dyDescent="0.2">
      <c r="D194" s="109"/>
    </row>
    <row r="195" spans="4:4" x14ac:dyDescent="0.2">
      <c r="D195" s="109"/>
    </row>
    <row r="196" spans="4:4" x14ac:dyDescent="0.2">
      <c r="D196" s="109"/>
    </row>
    <row r="197" spans="4:4" x14ac:dyDescent="0.2">
      <c r="D197" s="109"/>
    </row>
    <row r="198" spans="4:4" x14ac:dyDescent="0.2">
      <c r="D198" s="109"/>
    </row>
    <row r="199" spans="4:4" x14ac:dyDescent="0.2">
      <c r="D199" s="109"/>
    </row>
    <row r="200" spans="4:4" x14ac:dyDescent="0.2">
      <c r="D200" s="109"/>
    </row>
    <row r="201" spans="4:4" x14ac:dyDescent="0.2">
      <c r="D201" s="109"/>
    </row>
    <row r="202" spans="4:4" x14ac:dyDescent="0.2">
      <c r="D202" s="109"/>
    </row>
    <row r="203" spans="4:4" x14ac:dyDescent="0.2">
      <c r="D203" s="109"/>
    </row>
    <row r="204" spans="4:4" x14ac:dyDescent="0.2">
      <c r="D204" s="109"/>
    </row>
    <row r="205" spans="4:4" x14ac:dyDescent="0.2">
      <c r="D205" s="109"/>
    </row>
    <row r="206" spans="4:4" x14ac:dyDescent="0.2">
      <c r="D206" s="109"/>
    </row>
    <row r="207" spans="4:4" x14ac:dyDescent="0.2">
      <c r="D207" s="109"/>
    </row>
    <row r="208" spans="4:4" x14ac:dyDescent="0.2">
      <c r="D208" s="109"/>
    </row>
    <row r="209" spans="4:4" x14ac:dyDescent="0.2">
      <c r="D209" s="109"/>
    </row>
    <row r="210" spans="4:4" x14ac:dyDescent="0.2">
      <c r="D210" s="109"/>
    </row>
    <row r="211" spans="4:4" x14ac:dyDescent="0.2">
      <c r="D211" s="109"/>
    </row>
    <row r="212" spans="4:4" x14ac:dyDescent="0.2">
      <c r="D212" s="109"/>
    </row>
    <row r="213" spans="4:4" x14ac:dyDescent="0.2">
      <c r="D213" s="109"/>
    </row>
    <row r="214" spans="4:4" x14ac:dyDescent="0.2">
      <c r="D214" s="109"/>
    </row>
    <row r="215" spans="4:4" x14ac:dyDescent="0.2">
      <c r="D215" s="109"/>
    </row>
    <row r="216" spans="4:4" x14ac:dyDescent="0.2">
      <c r="D216" s="109"/>
    </row>
    <row r="217" spans="4:4" x14ac:dyDescent="0.2">
      <c r="D217" s="109"/>
    </row>
    <row r="218" spans="4:4" x14ac:dyDescent="0.2">
      <c r="D218" s="109"/>
    </row>
    <row r="219" spans="4:4" x14ac:dyDescent="0.2">
      <c r="D219" s="109"/>
    </row>
    <row r="220" spans="4:4" x14ac:dyDescent="0.2">
      <c r="D220" s="109"/>
    </row>
    <row r="221" spans="4:4" x14ac:dyDescent="0.2">
      <c r="D221" s="109"/>
    </row>
    <row r="222" spans="4:4" x14ac:dyDescent="0.2">
      <c r="D222" s="109"/>
    </row>
    <row r="223" spans="4:4" x14ac:dyDescent="0.2">
      <c r="D223" s="109"/>
    </row>
    <row r="224" spans="4:4" x14ac:dyDescent="0.2">
      <c r="D224" s="109"/>
    </row>
    <row r="225" spans="4:4" x14ac:dyDescent="0.2">
      <c r="D225" s="109"/>
    </row>
    <row r="226" spans="4:4" x14ac:dyDescent="0.2">
      <c r="D226" s="109"/>
    </row>
    <row r="227" spans="4:4" x14ac:dyDescent="0.2">
      <c r="D227" s="109"/>
    </row>
    <row r="228" spans="4:4" x14ac:dyDescent="0.2">
      <c r="D228" s="109"/>
    </row>
    <row r="229" spans="4:4" x14ac:dyDescent="0.2">
      <c r="D229" s="109"/>
    </row>
    <row r="230" spans="4:4" x14ac:dyDescent="0.2">
      <c r="D230" s="109"/>
    </row>
    <row r="231" spans="4:4" x14ac:dyDescent="0.2">
      <c r="D231" s="109"/>
    </row>
    <row r="232" spans="4:4" x14ac:dyDescent="0.2">
      <c r="D232" s="109"/>
    </row>
    <row r="233" spans="4:4" x14ac:dyDescent="0.2">
      <c r="D233" s="109"/>
    </row>
    <row r="234" spans="4:4" x14ac:dyDescent="0.2">
      <c r="D234" s="109"/>
    </row>
    <row r="235" spans="4:4" x14ac:dyDescent="0.2">
      <c r="D235" s="109"/>
    </row>
    <row r="236" spans="4:4" x14ac:dyDescent="0.2">
      <c r="D236" s="109"/>
    </row>
    <row r="237" spans="4:4" x14ac:dyDescent="0.2">
      <c r="D237" s="109"/>
    </row>
    <row r="238" spans="4:4" x14ac:dyDescent="0.2">
      <c r="D238" s="109"/>
    </row>
    <row r="239" spans="4:4" x14ac:dyDescent="0.2">
      <c r="D239" s="109"/>
    </row>
    <row r="240" spans="4:4" x14ac:dyDescent="0.2">
      <c r="D240" s="109"/>
    </row>
    <row r="241" spans="4:4" x14ac:dyDescent="0.2">
      <c r="D241" s="109"/>
    </row>
    <row r="242" spans="4:4" x14ac:dyDescent="0.2">
      <c r="D242" s="109"/>
    </row>
    <row r="243" spans="4:4" x14ac:dyDescent="0.2">
      <c r="D243" s="109"/>
    </row>
    <row r="244" spans="4:4" x14ac:dyDescent="0.2">
      <c r="D244" s="109"/>
    </row>
    <row r="245" spans="4:4" x14ac:dyDescent="0.2">
      <c r="D245" s="109"/>
    </row>
    <row r="246" spans="4:4" x14ac:dyDescent="0.2">
      <c r="D246" s="109"/>
    </row>
    <row r="247" spans="4:4" x14ac:dyDescent="0.2">
      <c r="D247" s="109"/>
    </row>
    <row r="248" spans="4:4" x14ac:dyDescent="0.2">
      <c r="D248" s="109"/>
    </row>
    <row r="249" spans="4:4" x14ac:dyDescent="0.2">
      <c r="D249" s="109"/>
    </row>
    <row r="250" spans="4:4" x14ac:dyDescent="0.2">
      <c r="D250" s="109"/>
    </row>
    <row r="251" spans="4:4" x14ac:dyDescent="0.2">
      <c r="D251" s="109"/>
    </row>
    <row r="252" spans="4:4" x14ac:dyDescent="0.2">
      <c r="D252" s="109"/>
    </row>
    <row r="253" spans="4:4" x14ac:dyDescent="0.2">
      <c r="D253" s="109"/>
    </row>
    <row r="254" spans="4:4" x14ac:dyDescent="0.2">
      <c r="D254" s="109"/>
    </row>
    <row r="255" spans="4:4" x14ac:dyDescent="0.2">
      <c r="D255" s="109"/>
    </row>
    <row r="256" spans="4:4" x14ac:dyDescent="0.2">
      <c r="D256" s="109"/>
    </row>
    <row r="257" spans="4:4" x14ac:dyDescent="0.2">
      <c r="D257" s="109"/>
    </row>
    <row r="258" spans="4:4" x14ac:dyDescent="0.2">
      <c r="D258" s="109"/>
    </row>
    <row r="259" spans="4:4" x14ac:dyDescent="0.2">
      <c r="D259" s="109"/>
    </row>
    <row r="260" spans="4:4" x14ac:dyDescent="0.2">
      <c r="D260" s="109"/>
    </row>
    <row r="261" spans="4:4" x14ac:dyDescent="0.2">
      <c r="D261" s="109"/>
    </row>
    <row r="262" spans="4:4" x14ac:dyDescent="0.2">
      <c r="D262" s="109"/>
    </row>
    <row r="263" spans="4:4" x14ac:dyDescent="0.2">
      <c r="D263" s="109"/>
    </row>
    <row r="264" spans="4:4" x14ac:dyDescent="0.2">
      <c r="D264" s="109"/>
    </row>
    <row r="265" spans="4:4" x14ac:dyDescent="0.2">
      <c r="D265" s="109"/>
    </row>
    <row r="266" spans="4:4" x14ac:dyDescent="0.2">
      <c r="D266" s="109"/>
    </row>
    <row r="267" spans="4:4" x14ac:dyDescent="0.2">
      <c r="D267" s="109"/>
    </row>
    <row r="268" spans="4:4" x14ac:dyDescent="0.2">
      <c r="D268" s="109"/>
    </row>
    <row r="269" spans="4:4" x14ac:dyDescent="0.2">
      <c r="D269" s="109"/>
    </row>
    <row r="270" spans="4:4" x14ac:dyDescent="0.2">
      <c r="D270" s="109"/>
    </row>
    <row r="271" spans="4:4" x14ac:dyDescent="0.2">
      <c r="D271" s="109"/>
    </row>
    <row r="272" spans="4:4" x14ac:dyDescent="0.2">
      <c r="D272" s="109"/>
    </row>
    <row r="273" spans="4:4" x14ac:dyDescent="0.2">
      <c r="D273" s="109"/>
    </row>
    <row r="274" spans="4:4" x14ac:dyDescent="0.2">
      <c r="D274" s="109"/>
    </row>
    <row r="275" spans="4:4" x14ac:dyDescent="0.2">
      <c r="D275" s="109"/>
    </row>
    <row r="276" spans="4:4" x14ac:dyDescent="0.2">
      <c r="D276" s="109"/>
    </row>
    <row r="277" spans="4:4" x14ac:dyDescent="0.2">
      <c r="D277" s="109"/>
    </row>
    <row r="278" spans="4:4" x14ac:dyDescent="0.2">
      <c r="D278" s="109"/>
    </row>
    <row r="279" spans="4:4" x14ac:dyDescent="0.2">
      <c r="D279" s="109"/>
    </row>
    <row r="280" spans="4:4" x14ac:dyDescent="0.2">
      <c r="D280" s="109"/>
    </row>
    <row r="281" spans="4:4" x14ac:dyDescent="0.2">
      <c r="D281" s="109"/>
    </row>
    <row r="282" spans="4:4" x14ac:dyDescent="0.2">
      <c r="D282" s="109"/>
    </row>
    <row r="283" spans="4:4" x14ac:dyDescent="0.2">
      <c r="D283" s="109"/>
    </row>
    <row r="284" spans="4:4" x14ac:dyDescent="0.2">
      <c r="D284" s="109"/>
    </row>
    <row r="285" spans="4:4" x14ac:dyDescent="0.2">
      <c r="D285" s="109"/>
    </row>
    <row r="286" spans="4:4" x14ac:dyDescent="0.2">
      <c r="D286" s="109"/>
    </row>
    <row r="287" spans="4:4" x14ac:dyDescent="0.2">
      <c r="D287" s="109"/>
    </row>
    <row r="288" spans="4:4" x14ac:dyDescent="0.2">
      <c r="D288" s="109"/>
    </row>
    <row r="289" spans="4:4" x14ac:dyDescent="0.2">
      <c r="D289" s="109"/>
    </row>
    <row r="290" spans="4:4" x14ac:dyDescent="0.2">
      <c r="D290" s="109"/>
    </row>
    <row r="291" spans="4:4" x14ac:dyDescent="0.2">
      <c r="D291" s="109"/>
    </row>
    <row r="292" spans="4:4" x14ac:dyDescent="0.2">
      <c r="D292" s="109"/>
    </row>
    <row r="293" spans="4:4" x14ac:dyDescent="0.2">
      <c r="D293" s="109"/>
    </row>
    <row r="294" spans="4:4" x14ac:dyDescent="0.2">
      <c r="D294" s="109"/>
    </row>
    <row r="295" spans="4:4" x14ac:dyDescent="0.2">
      <c r="D295" s="109"/>
    </row>
    <row r="296" spans="4:4" x14ac:dyDescent="0.2">
      <c r="D296" s="109"/>
    </row>
    <row r="297" spans="4:4" x14ac:dyDescent="0.2">
      <c r="D297" s="109"/>
    </row>
    <row r="298" spans="4:4" x14ac:dyDescent="0.2">
      <c r="D298" s="109"/>
    </row>
    <row r="299" spans="4:4" x14ac:dyDescent="0.2">
      <c r="D299" s="109"/>
    </row>
    <row r="300" spans="4:4" x14ac:dyDescent="0.2">
      <c r="D300" s="109"/>
    </row>
    <row r="301" spans="4:4" x14ac:dyDescent="0.2">
      <c r="D301" s="109"/>
    </row>
    <row r="302" spans="4:4" x14ac:dyDescent="0.2">
      <c r="D302" s="109"/>
    </row>
    <row r="303" spans="4:4" x14ac:dyDescent="0.2">
      <c r="D303" s="109"/>
    </row>
    <row r="304" spans="4:4" x14ac:dyDescent="0.2">
      <c r="D304" s="109"/>
    </row>
    <row r="305" spans="4:4" x14ac:dyDescent="0.2">
      <c r="D305" s="109"/>
    </row>
    <row r="306" spans="4:4" x14ac:dyDescent="0.2">
      <c r="D306" s="109"/>
    </row>
    <row r="307" spans="4:4" x14ac:dyDescent="0.2">
      <c r="D307" s="109"/>
    </row>
    <row r="308" spans="4:4" x14ac:dyDescent="0.2">
      <c r="D308" s="109"/>
    </row>
    <row r="309" spans="4:4" x14ac:dyDescent="0.2">
      <c r="D309" s="109"/>
    </row>
    <row r="310" spans="4:4" x14ac:dyDescent="0.2">
      <c r="D310" s="109"/>
    </row>
    <row r="311" spans="4:4" x14ac:dyDescent="0.2">
      <c r="D311" s="109"/>
    </row>
    <row r="312" spans="4:4" x14ac:dyDescent="0.2">
      <c r="D312" s="109"/>
    </row>
    <row r="313" spans="4:4" x14ac:dyDescent="0.2">
      <c r="D313" s="109"/>
    </row>
    <row r="314" spans="4:4" x14ac:dyDescent="0.2">
      <c r="D314" s="109"/>
    </row>
    <row r="315" spans="4:4" x14ac:dyDescent="0.2">
      <c r="D315" s="109"/>
    </row>
    <row r="316" spans="4:4" x14ac:dyDescent="0.2">
      <c r="D316" s="109"/>
    </row>
    <row r="317" spans="4:4" x14ac:dyDescent="0.2">
      <c r="D317" s="109"/>
    </row>
    <row r="318" spans="4:4" x14ac:dyDescent="0.2">
      <c r="D318" s="109"/>
    </row>
    <row r="319" spans="4:4" x14ac:dyDescent="0.2">
      <c r="D319" s="109"/>
    </row>
    <row r="320" spans="4:4" x14ac:dyDescent="0.2">
      <c r="D320" s="109"/>
    </row>
    <row r="321" spans="4:4" x14ac:dyDescent="0.2">
      <c r="D321" s="109"/>
    </row>
    <row r="322" spans="4:4" x14ac:dyDescent="0.2">
      <c r="D322" s="109"/>
    </row>
    <row r="323" spans="4:4" x14ac:dyDescent="0.2">
      <c r="D323" s="109"/>
    </row>
    <row r="324" spans="4:4" x14ac:dyDescent="0.2">
      <c r="D324" s="109"/>
    </row>
    <row r="325" spans="4:4" x14ac:dyDescent="0.2">
      <c r="D325" s="109"/>
    </row>
    <row r="326" spans="4:4" x14ac:dyDescent="0.2">
      <c r="D326" s="109"/>
    </row>
    <row r="327" spans="4:4" x14ac:dyDescent="0.2">
      <c r="D327" s="109"/>
    </row>
    <row r="328" spans="4:4" x14ac:dyDescent="0.2">
      <c r="D328" s="109"/>
    </row>
    <row r="329" spans="4:4" x14ac:dyDescent="0.2">
      <c r="D329" s="109"/>
    </row>
    <row r="330" spans="4:4" x14ac:dyDescent="0.2">
      <c r="D330" s="109"/>
    </row>
    <row r="331" spans="4:4" x14ac:dyDescent="0.2">
      <c r="D331" s="109"/>
    </row>
    <row r="332" spans="4:4" x14ac:dyDescent="0.2">
      <c r="D332" s="109"/>
    </row>
    <row r="333" spans="4:4" x14ac:dyDescent="0.2">
      <c r="D333" s="109"/>
    </row>
    <row r="334" spans="4:4" x14ac:dyDescent="0.2">
      <c r="D334" s="109"/>
    </row>
    <row r="335" spans="4:4" x14ac:dyDescent="0.2">
      <c r="D335" s="109"/>
    </row>
    <row r="336" spans="4:4" x14ac:dyDescent="0.2">
      <c r="D336" s="109"/>
    </row>
    <row r="337" spans="4:4" x14ac:dyDescent="0.2">
      <c r="D337" s="109"/>
    </row>
    <row r="338" spans="4:4" x14ac:dyDescent="0.2">
      <c r="D338" s="109"/>
    </row>
    <row r="339" spans="4:4" x14ac:dyDescent="0.2">
      <c r="D339" s="109"/>
    </row>
    <row r="340" spans="4:4" x14ac:dyDescent="0.2">
      <c r="D340" s="109"/>
    </row>
    <row r="341" spans="4:4" x14ac:dyDescent="0.2">
      <c r="D341" s="109"/>
    </row>
    <row r="342" spans="4:4" x14ac:dyDescent="0.2">
      <c r="D342" s="109"/>
    </row>
    <row r="343" spans="4:4" x14ac:dyDescent="0.2">
      <c r="D343" s="109"/>
    </row>
    <row r="344" spans="4:4" x14ac:dyDescent="0.2">
      <c r="D344" s="109"/>
    </row>
    <row r="345" spans="4:4" x14ac:dyDescent="0.2">
      <c r="D345" s="109"/>
    </row>
    <row r="346" spans="4:4" x14ac:dyDescent="0.2">
      <c r="D346" s="109"/>
    </row>
    <row r="347" spans="4:4" x14ac:dyDescent="0.2">
      <c r="D347" s="109"/>
    </row>
    <row r="348" spans="4:4" x14ac:dyDescent="0.2">
      <c r="D348" s="109"/>
    </row>
    <row r="349" spans="4:4" x14ac:dyDescent="0.2">
      <c r="D349" s="109"/>
    </row>
    <row r="350" spans="4:4" x14ac:dyDescent="0.2">
      <c r="D350" s="109"/>
    </row>
    <row r="351" spans="4:4" x14ac:dyDescent="0.2">
      <c r="D351" s="109"/>
    </row>
    <row r="352" spans="4:4" x14ac:dyDescent="0.2">
      <c r="D352" s="109"/>
    </row>
    <row r="353" spans="4:4" x14ac:dyDescent="0.2">
      <c r="D353" s="109"/>
    </row>
    <row r="354" spans="4:4" x14ac:dyDescent="0.2">
      <c r="D354" s="109"/>
    </row>
    <row r="355" spans="4:4" x14ac:dyDescent="0.2">
      <c r="D355" s="109"/>
    </row>
    <row r="356" spans="4:4" x14ac:dyDescent="0.2">
      <c r="D356" s="109"/>
    </row>
    <row r="357" spans="4:4" x14ac:dyDescent="0.2">
      <c r="D357" s="109"/>
    </row>
    <row r="358" spans="4:4" x14ac:dyDescent="0.2">
      <c r="D358" s="109"/>
    </row>
    <row r="359" spans="4:4" x14ac:dyDescent="0.2">
      <c r="D359" s="109"/>
    </row>
    <row r="360" spans="4:4" x14ac:dyDescent="0.2">
      <c r="D360" s="109"/>
    </row>
    <row r="361" spans="4:4" x14ac:dyDescent="0.2">
      <c r="D361" s="109"/>
    </row>
    <row r="362" spans="4:4" x14ac:dyDescent="0.2">
      <c r="D362" s="109"/>
    </row>
    <row r="363" spans="4:4" x14ac:dyDescent="0.2">
      <c r="D363" s="109"/>
    </row>
    <row r="364" spans="4:4" x14ac:dyDescent="0.2">
      <c r="D364" s="109"/>
    </row>
    <row r="365" spans="4:4" x14ac:dyDescent="0.2">
      <c r="D365" s="109"/>
    </row>
    <row r="366" spans="4:4" x14ac:dyDescent="0.2">
      <c r="D366" s="109"/>
    </row>
    <row r="367" spans="4:4" x14ac:dyDescent="0.2">
      <c r="D367" s="109"/>
    </row>
    <row r="368" spans="4:4" x14ac:dyDescent="0.2">
      <c r="D368" s="109"/>
    </row>
    <row r="369" spans="4:4" x14ac:dyDescent="0.2">
      <c r="D369" s="109"/>
    </row>
    <row r="370" spans="4:4" x14ac:dyDescent="0.2">
      <c r="D370" s="109"/>
    </row>
    <row r="371" spans="4:4" x14ac:dyDescent="0.2">
      <c r="D371" s="109"/>
    </row>
    <row r="372" spans="4:4" x14ac:dyDescent="0.2">
      <c r="D372" s="109"/>
    </row>
    <row r="373" spans="4:4" x14ac:dyDescent="0.2">
      <c r="D373" s="109"/>
    </row>
    <row r="374" spans="4:4" x14ac:dyDescent="0.2">
      <c r="D374" s="109"/>
    </row>
    <row r="375" spans="4:4" x14ac:dyDescent="0.2">
      <c r="D375" s="109"/>
    </row>
    <row r="376" spans="4:4" x14ac:dyDescent="0.2">
      <c r="D376" s="109"/>
    </row>
    <row r="377" spans="4:4" x14ac:dyDescent="0.2">
      <c r="D377" s="109"/>
    </row>
    <row r="378" spans="4:4" x14ac:dyDescent="0.2">
      <c r="D378" s="109"/>
    </row>
    <row r="379" spans="4:4" x14ac:dyDescent="0.2">
      <c r="D379" s="109"/>
    </row>
    <row r="380" spans="4:4" x14ac:dyDescent="0.2">
      <c r="D380" s="109"/>
    </row>
    <row r="381" spans="4:4" x14ac:dyDescent="0.2">
      <c r="D381" s="109"/>
    </row>
    <row r="382" spans="4:4" x14ac:dyDescent="0.2">
      <c r="D382" s="109"/>
    </row>
    <row r="383" spans="4:4" x14ac:dyDescent="0.2">
      <c r="D383" s="109"/>
    </row>
    <row r="384" spans="4:4" x14ac:dyDescent="0.2">
      <c r="D384" s="109"/>
    </row>
    <row r="385" spans="4:4" x14ac:dyDescent="0.2">
      <c r="D385" s="109"/>
    </row>
    <row r="386" spans="4:4" x14ac:dyDescent="0.2">
      <c r="D386" s="109"/>
    </row>
    <row r="387" spans="4:4" x14ac:dyDescent="0.2">
      <c r="D387" s="109"/>
    </row>
    <row r="388" spans="4:4" x14ac:dyDescent="0.2">
      <c r="D388" s="109"/>
    </row>
    <row r="389" spans="4:4" x14ac:dyDescent="0.2">
      <c r="D389" s="109"/>
    </row>
    <row r="390" spans="4:4" x14ac:dyDescent="0.2">
      <c r="D390" s="109"/>
    </row>
    <row r="391" spans="4:4" x14ac:dyDescent="0.2">
      <c r="D391" s="109"/>
    </row>
    <row r="392" spans="4:4" x14ac:dyDescent="0.2">
      <c r="D392" s="109"/>
    </row>
    <row r="393" spans="4:4" x14ac:dyDescent="0.2">
      <c r="D393" s="109"/>
    </row>
    <row r="394" spans="4:4" x14ac:dyDescent="0.2">
      <c r="D394" s="109"/>
    </row>
    <row r="395" spans="4:4" x14ac:dyDescent="0.2">
      <c r="D395" s="109"/>
    </row>
    <row r="396" spans="4:4" x14ac:dyDescent="0.2">
      <c r="D396" s="109"/>
    </row>
    <row r="397" spans="4:4" x14ac:dyDescent="0.2">
      <c r="D397" s="109"/>
    </row>
    <row r="398" spans="4:4" x14ac:dyDescent="0.2">
      <c r="D398" s="109"/>
    </row>
    <row r="399" spans="4:4" x14ac:dyDescent="0.2">
      <c r="D399" s="109"/>
    </row>
    <row r="400" spans="4:4" x14ac:dyDescent="0.2">
      <c r="D400" s="109"/>
    </row>
    <row r="401" spans="4:4" x14ac:dyDescent="0.2">
      <c r="D401" s="109"/>
    </row>
    <row r="402" spans="4:4" x14ac:dyDescent="0.2">
      <c r="D402" s="109"/>
    </row>
    <row r="403" spans="4:4" x14ac:dyDescent="0.2">
      <c r="D403" s="109"/>
    </row>
    <row r="404" spans="4:4" x14ac:dyDescent="0.2">
      <c r="D404" s="109"/>
    </row>
    <row r="405" spans="4:4" x14ac:dyDescent="0.2">
      <c r="D405" s="109"/>
    </row>
    <row r="406" spans="4:4" x14ac:dyDescent="0.2">
      <c r="D406" s="109"/>
    </row>
    <row r="407" spans="4:4" x14ac:dyDescent="0.2">
      <c r="D407" s="109"/>
    </row>
    <row r="408" spans="4:4" x14ac:dyDescent="0.2">
      <c r="D408" s="109"/>
    </row>
    <row r="409" spans="4:4" x14ac:dyDescent="0.2">
      <c r="D409" s="109"/>
    </row>
    <row r="410" spans="4:4" x14ac:dyDescent="0.2">
      <c r="D410" s="109"/>
    </row>
    <row r="411" spans="4:4" x14ac:dyDescent="0.2">
      <c r="D411" s="109"/>
    </row>
    <row r="412" spans="4:4" x14ac:dyDescent="0.2">
      <c r="D412" s="109"/>
    </row>
    <row r="413" spans="4:4" x14ac:dyDescent="0.2">
      <c r="D413" s="109"/>
    </row>
    <row r="414" spans="4:4" x14ac:dyDescent="0.2">
      <c r="D414" s="109"/>
    </row>
    <row r="415" spans="4:4" x14ac:dyDescent="0.2">
      <c r="D415" s="109"/>
    </row>
    <row r="416" spans="4:4" x14ac:dyDescent="0.2">
      <c r="D416" s="109"/>
    </row>
    <row r="417" spans="4:4" x14ac:dyDescent="0.2">
      <c r="D417" s="109"/>
    </row>
    <row r="418" spans="4:4" x14ac:dyDescent="0.2">
      <c r="D418" s="109"/>
    </row>
    <row r="419" spans="4:4" x14ac:dyDescent="0.2">
      <c r="D419" s="109"/>
    </row>
    <row r="420" spans="4:4" x14ac:dyDescent="0.2">
      <c r="D420" s="109"/>
    </row>
    <row r="421" spans="4:4" x14ac:dyDescent="0.2">
      <c r="D421" s="109"/>
    </row>
    <row r="422" spans="4:4" x14ac:dyDescent="0.2">
      <c r="D422" s="109"/>
    </row>
    <row r="423" spans="4:4" x14ac:dyDescent="0.2">
      <c r="D423" s="109"/>
    </row>
    <row r="424" spans="4:4" x14ac:dyDescent="0.2">
      <c r="D424" s="109"/>
    </row>
    <row r="425" spans="4:4" x14ac:dyDescent="0.2">
      <c r="D425" s="109"/>
    </row>
    <row r="426" spans="4:4" x14ac:dyDescent="0.2">
      <c r="D426" s="109"/>
    </row>
    <row r="427" spans="4:4" x14ac:dyDescent="0.2">
      <c r="D427" s="109"/>
    </row>
    <row r="428" spans="4:4" x14ac:dyDescent="0.2">
      <c r="D428" s="109"/>
    </row>
    <row r="429" spans="4:4" x14ac:dyDescent="0.2">
      <c r="D429" s="109"/>
    </row>
    <row r="430" spans="4:4" x14ac:dyDescent="0.2">
      <c r="D430" s="109"/>
    </row>
    <row r="431" spans="4:4" x14ac:dyDescent="0.2">
      <c r="D431" s="109"/>
    </row>
    <row r="432" spans="4:4" x14ac:dyDescent="0.2">
      <c r="D432" s="109"/>
    </row>
    <row r="433" spans="4:4" x14ac:dyDescent="0.2">
      <c r="D433" s="109"/>
    </row>
    <row r="434" spans="4:4" x14ac:dyDescent="0.2">
      <c r="D434" s="109"/>
    </row>
    <row r="435" spans="4:4" x14ac:dyDescent="0.2">
      <c r="D435" s="109"/>
    </row>
    <row r="436" spans="4:4" x14ac:dyDescent="0.2">
      <c r="D436" s="109"/>
    </row>
    <row r="437" spans="4:4" x14ac:dyDescent="0.2">
      <c r="D437" s="109"/>
    </row>
    <row r="438" spans="4:4" x14ac:dyDescent="0.2">
      <c r="D438" s="109"/>
    </row>
    <row r="439" spans="4:4" x14ac:dyDescent="0.2">
      <c r="D439" s="109"/>
    </row>
    <row r="440" spans="4:4" x14ac:dyDescent="0.2">
      <c r="D440" s="109"/>
    </row>
    <row r="441" spans="4:4" x14ac:dyDescent="0.2">
      <c r="D441" s="109"/>
    </row>
    <row r="442" spans="4:4" x14ac:dyDescent="0.2">
      <c r="D442" s="109"/>
    </row>
    <row r="443" spans="4:4" x14ac:dyDescent="0.2">
      <c r="D443" s="109"/>
    </row>
    <row r="444" spans="4:4" x14ac:dyDescent="0.2">
      <c r="D444" s="109"/>
    </row>
    <row r="445" spans="4:4" x14ac:dyDescent="0.2">
      <c r="D445" s="109"/>
    </row>
    <row r="446" spans="4:4" x14ac:dyDescent="0.2">
      <c r="D446" s="109"/>
    </row>
    <row r="447" spans="4:4" x14ac:dyDescent="0.2">
      <c r="D447" s="109"/>
    </row>
    <row r="448" spans="4:4" x14ac:dyDescent="0.2">
      <c r="D448" s="109"/>
    </row>
    <row r="449" spans="4:4" x14ac:dyDescent="0.2">
      <c r="D449" s="109"/>
    </row>
    <row r="450" spans="4:4" x14ac:dyDescent="0.2">
      <c r="D450" s="109"/>
    </row>
    <row r="451" spans="4:4" x14ac:dyDescent="0.2">
      <c r="D451" s="109"/>
    </row>
    <row r="452" spans="4:4" x14ac:dyDescent="0.2">
      <c r="D452" s="109"/>
    </row>
    <row r="453" spans="4:4" x14ac:dyDescent="0.2">
      <c r="D453" s="109"/>
    </row>
    <row r="454" spans="4:4" x14ac:dyDescent="0.2">
      <c r="D454" s="109"/>
    </row>
    <row r="455" spans="4:4" x14ac:dyDescent="0.2">
      <c r="D455" s="109"/>
    </row>
    <row r="456" spans="4:4" x14ac:dyDescent="0.2">
      <c r="D456" s="109"/>
    </row>
    <row r="457" spans="4:4" x14ac:dyDescent="0.2">
      <c r="D457" s="109"/>
    </row>
    <row r="458" spans="4:4" x14ac:dyDescent="0.2">
      <c r="D458" s="109"/>
    </row>
    <row r="459" spans="4:4" x14ac:dyDescent="0.2">
      <c r="D459" s="109"/>
    </row>
    <row r="460" spans="4:4" x14ac:dyDescent="0.2">
      <c r="D460" s="109"/>
    </row>
    <row r="461" spans="4:4" x14ac:dyDescent="0.2">
      <c r="D461" s="109"/>
    </row>
    <row r="462" spans="4:4" x14ac:dyDescent="0.2">
      <c r="D462" s="109"/>
    </row>
    <row r="463" spans="4:4" x14ac:dyDescent="0.2">
      <c r="D463" s="109"/>
    </row>
    <row r="464" spans="4:4" x14ac:dyDescent="0.2">
      <c r="D464" s="109"/>
    </row>
    <row r="465" spans="4:4" x14ac:dyDescent="0.2">
      <c r="D465" s="109"/>
    </row>
    <row r="466" spans="4:4" x14ac:dyDescent="0.2">
      <c r="D466" s="109"/>
    </row>
    <row r="467" spans="4:4" x14ac:dyDescent="0.2">
      <c r="D467" s="109"/>
    </row>
    <row r="468" spans="4:4" x14ac:dyDescent="0.2">
      <c r="D468" s="109"/>
    </row>
    <row r="469" spans="4:4" x14ac:dyDescent="0.2">
      <c r="D469" s="109"/>
    </row>
    <row r="470" spans="4:4" x14ac:dyDescent="0.2">
      <c r="D470" s="109"/>
    </row>
    <row r="471" spans="4:4" x14ac:dyDescent="0.2">
      <c r="D471" s="109"/>
    </row>
    <row r="472" spans="4:4" x14ac:dyDescent="0.2">
      <c r="D472" s="109"/>
    </row>
    <row r="473" spans="4:4" x14ac:dyDescent="0.2">
      <c r="D473" s="109"/>
    </row>
    <row r="474" spans="4:4" x14ac:dyDescent="0.2">
      <c r="D474" s="109"/>
    </row>
    <row r="475" spans="4:4" x14ac:dyDescent="0.2">
      <c r="D475" s="109"/>
    </row>
    <row r="476" spans="4:4" x14ac:dyDescent="0.2">
      <c r="D476" s="109"/>
    </row>
    <row r="477" spans="4:4" x14ac:dyDescent="0.2">
      <c r="D477" s="109"/>
    </row>
    <row r="478" spans="4:4" x14ac:dyDescent="0.2">
      <c r="D478" s="109"/>
    </row>
    <row r="479" spans="4:4" x14ac:dyDescent="0.2">
      <c r="D479" s="109"/>
    </row>
    <row r="480" spans="4:4" x14ac:dyDescent="0.2">
      <c r="D480" s="109"/>
    </row>
    <row r="481" spans="4:4" x14ac:dyDescent="0.2">
      <c r="D481" s="109"/>
    </row>
    <row r="482" spans="4:4" x14ac:dyDescent="0.2">
      <c r="D482" s="109"/>
    </row>
    <row r="483" spans="4:4" x14ac:dyDescent="0.2">
      <c r="D483" s="109"/>
    </row>
    <row r="484" spans="4:4" x14ac:dyDescent="0.2">
      <c r="D484" s="109"/>
    </row>
    <row r="485" spans="4:4" x14ac:dyDescent="0.2">
      <c r="D485" s="109"/>
    </row>
    <row r="486" spans="4:4" x14ac:dyDescent="0.2">
      <c r="D486" s="109"/>
    </row>
    <row r="487" spans="4:4" x14ac:dyDescent="0.2">
      <c r="D487" s="109"/>
    </row>
    <row r="488" spans="4:4" x14ac:dyDescent="0.2">
      <c r="D488" s="109"/>
    </row>
    <row r="489" spans="4:4" x14ac:dyDescent="0.2">
      <c r="D489" s="109"/>
    </row>
    <row r="490" spans="4:4" x14ac:dyDescent="0.2">
      <c r="D490" s="109"/>
    </row>
    <row r="491" spans="4:4" x14ac:dyDescent="0.2">
      <c r="D491" s="109"/>
    </row>
    <row r="492" spans="4:4" x14ac:dyDescent="0.2">
      <c r="D492" s="109"/>
    </row>
    <row r="493" spans="4:4" x14ac:dyDescent="0.2">
      <c r="D493" s="109"/>
    </row>
    <row r="494" spans="4:4" x14ac:dyDescent="0.2">
      <c r="D494" s="109"/>
    </row>
    <row r="495" spans="4:4" x14ac:dyDescent="0.2">
      <c r="D495" s="109"/>
    </row>
    <row r="496" spans="4:4" x14ac:dyDescent="0.2">
      <c r="D496" s="109"/>
    </row>
    <row r="497" spans="4:4" x14ac:dyDescent="0.2">
      <c r="D497" s="109"/>
    </row>
    <row r="498" spans="4:4" x14ac:dyDescent="0.2">
      <c r="D498" s="109"/>
    </row>
    <row r="499" spans="4:4" x14ac:dyDescent="0.2">
      <c r="D499" s="109"/>
    </row>
    <row r="500" spans="4:4" x14ac:dyDescent="0.2">
      <c r="D500" s="109"/>
    </row>
    <row r="501" spans="4:4" x14ac:dyDescent="0.2">
      <c r="D501" s="109"/>
    </row>
    <row r="502" spans="4:4" x14ac:dyDescent="0.2">
      <c r="D502" s="109"/>
    </row>
    <row r="503" spans="4:4" x14ac:dyDescent="0.2">
      <c r="D503" s="109"/>
    </row>
    <row r="504" spans="4:4" x14ac:dyDescent="0.2">
      <c r="D504" s="109"/>
    </row>
    <row r="505" spans="4:4" x14ac:dyDescent="0.2">
      <c r="D505" s="109"/>
    </row>
    <row r="506" spans="4:4" x14ac:dyDescent="0.2">
      <c r="D506" s="109"/>
    </row>
    <row r="507" spans="4:4" x14ac:dyDescent="0.2">
      <c r="D507" s="109"/>
    </row>
    <row r="508" spans="4:4" x14ac:dyDescent="0.2">
      <c r="D508" s="109"/>
    </row>
    <row r="509" spans="4:4" x14ac:dyDescent="0.2">
      <c r="D509" s="109"/>
    </row>
    <row r="510" spans="4:4" x14ac:dyDescent="0.2">
      <c r="D510" s="109"/>
    </row>
    <row r="511" spans="4:4" x14ac:dyDescent="0.2">
      <c r="D511" s="109"/>
    </row>
    <row r="512" spans="4:4" x14ac:dyDescent="0.2">
      <c r="D512" s="109"/>
    </row>
    <row r="513" spans="4:4" x14ac:dyDescent="0.2">
      <c r="D513" s="109"/>
    </row>
    <row r="514" spans="4:4" x14ac:dyDescent="0.2">
      <c r="D514" s="109"/>
    </row>
    <row r="515" spans="4:4" x14ac:dyDescent="0.2">
      <c r="D515" s="109"/>
    </row>
    <row r="516" spans="4:4" x14ac:dyDescent="0.2">
      <c r="D516" s="109"/>
    </row>
    <row r="517" spans="4:4" x14ac:dyDescent="0.2">
      <c r="D517" s="109"/>
    </row>
    <row r="518" spans="4:4" x14ac:dyDescent="0.2">
      <c r="D518" s="109"/>
    </row>
    <row r="519" spans="4:4" x14ac:dyDescent="0.2">
      <c r="D519" s="109"/>
    </row>
    <row r="520" spans="4:4" x14ac:dyDescent="0.2">
      <c r="D520" s="109"/>
    </row>
    <row r="521" spans="4:4" x14ac:dyDescent="0.2">
      <c r="D521" s="109"/>
    </row>
    <row r="522" spans="4:4" x14ac:dyDescent="0.2">
      <c r="D522" s="109"/>
    </row>
    <row r="523" spans="4:4" x14ac:dyDescent="0.2">
      <c r="D523" s="109"/>
    </row>
    <row r="524" spans="4:4" x14ac:dyDescent="0.2">
      <c r="D524" s="109"/>
    </row>
    <row r="525" spans="4:4" x14ac:dyDescent="0.2">
      <c r="D525" s="109"/>
    </row>
    <row r="526" spans="4:4" x14ac:dyDescent="0.2">
      <c r="D526" s="109"/>
    </row>
    <row r="527" spans="4:4" x14ac:dyDescent="0.2">
      <c r="D527" s="109"/>
    </row>
    <row r="528" spans="4:4" x14ac:dyDescent="0.2">
      <c r="D528" s="109"/>
    </row>
    <row r="529" spans="4:4" x14ac:dyDescent="0.2">
      <c r="D529" s="109"/>
    </row>
    <row r="530" spans="4:4" x14ac:dyDescent="0.2">
      <c r="D530" s="109"/>
    </row>
    <row r="531" spans="4:4" x14ac:dyDescent="0.2">
      <c r="D531" s="109"/>
    </row>
    <row r="532" spans="4:4" x14ac:dyDescent="0.2">
      <c r="D532" s="109"/>
    </row>
    <row r="533" spans="4:4" x14ac:dyDescent="0.2">
      <c r="D533" s="109"/>
    </row>
    <row r="534" spans="4:4" x14ac:dyDescent="0.2">
      <c r="D534" s="109"/>
    </row>
    <row r="535" spans="4:4" x14ac:dyDescent="0.2">
      <c r="D535" s="109"/>
    </row>
    <row r="536" spans="4:4" x14ac:dyDescent="0.2">
      <c r="D536" s="109"/>
    </row>
    <row r="537" spans="4:4" x14ac:dyDescent="0.2">
      <c r="D537" s="109"/>
    </row>
    <row r="538" spans="4:4" x14ac:dyDescent="0.2">
      <c r="D538" s="109"/>
    </row>
    <row r="539" spans="4:4" x14ac:dyDescent="0.2">
      <c r="D539" s="109"/>
    </row>
    <row r="540" spans="4:4" x14ac:dyDescent="0.2">
      <c r="D540" s="109"/>
    </row>
    <row r="541" spans="4:4" x14ac:dyDescent="0.2">
      <c r="D541" s="109"/>
    </row>
    <row r="542" spans="4:4" x14ac:dyDescent="0.2">
      <c r="D542" s="109"/>
    </row>
    <row r="543" spans="4:4" x14ac:dyDescent="0.2">
      <c r="D543" s="109"/>
    </row>
    <row r="544" spans="4:4" x14ac:dyDescent="0.2">
      <c r="D544" s="109"/>
    </row>
    <row r="545" spans="4:4" x14ac:dyDescent="0.2">
      <c r="D545" s="109"/>
    </row>
    <row r="546" spans="4:4" x14ac:dyDescent="0.2">
      <c r="D546" s="109"/>
    </row>
    <row r="547" spans="4:4" x14ac:dyDescent="0.2">
      <c r="D547" s="109"/>
    </row>
    <row r="548" spans="4:4" x14ac:dyDescent="0.2">
      <c r="D548" s="109"/>
    </row>
    <row r="549" spans="4:4" x14ac:dyDescent="0.2">
      <c r="D549" s="109"/>
    </row>
    <row r="550" spans="4:4" x14ac:dyDescent="0.2">
      <c r="D550" s="109"/>
    </row>
    <row r="551" spans="4:4" x14ac:dyDescent="0.2">
      <c r="D551" s="109"/>
    </row>
    <row r="552" spans="4:4" x14ac:dyDescent="0.2">
      <c r="D552" s="109"/>
    </row>
    <row r="553" spans="4:4" x14ac:dyDescent="0.2">
      <c r="D553" s="109"/>
    </row>
    <row r="554" spans="4:4" x14ac:dyDescent="0.2">
      <c r="D554" s="109"/>
    </row>
    <row r="555" spans="4:4" x14ac:dyDescent="0.2">
      <c r="D555" s="109"/>
    </row>
    <row r="556" spans="4:4" x14ac:dyDescent="0.2">
      <c r="D556" s="109"/>
    </row>
    <row r="557" spans="4:4" x14ac:dyDescent="0.2">
      <c r="D557" s="109"/>
    </row>
    <row r="558" spans="4:4" x14ac:dyDescent="0.2">
      <c r="D558" s="109"/>
    </row>
    <row r="559" spans="4:4" x14ac:dyDescent="0.2">
      <c r="D559" s="109"/>
    </row>
    <row r="560" spans="4:4" x14ac:dyDescent="0.2">
      <c r="D560" s="109"/>
    </row>
    <row r="561" spans="4:4" x14ac:dyDescent="0.2">
      <c r="D561" s="109"/>
    </row>
    <row r="562" spans="4:4" x14ac:dyDescent="0.2">
      <c r="D562" s="109"/>
    </row>
    <row r="563" spans="4:4" x14ac:dyDescent="0.2">
      <c r="D563" s="109"/>
    </row>
    <row r="564" spans="4:4" x14ac:dyDescent="0.2">
      <c r="D564" s="109"/>
    </row>
    <row r="565" spans="4:4" x14ac:dyDescent="0.2">
      <c r="D565" s="109"/>
    </row>
    <row r="566" spans="4:4" x14ac:dyDescent="0.2">
      <c r="D566" s="109"/>
    </row>
    <row r="567" spans="4:4" x14ac:dyDescent="0.2">
      <c r="D567" s="109"/>
    </row>
    <row r="568" spans="4:4" x14ac:dyDescent="0.2">
      <c r="D568" s="109"/>
    </row>
    <row r="569" spans="4:4" x14ac:dyDescent="0.2">
      <c r="D569" s="109"/>
    </row>
    <row r="570" spans="4:4" x14ac:dyDescent="0.2">
      <c r="D570" s="109"/>
    </row>
    <row r="571" spans="4:4" x14ac:dyDescent="0.2">
      <c r="D571" s="109"/>
    </row>
    <row r="572" spans="4:4" x14ac:dyDescent="0.2">
      <c r="D572" s="109"/>
    </row>
    <row r="573" spans="4:4" x14ac:dyDescent="0.2">
      <c r="D573" s="109"/>
    </row>
    <row r="574" spans="4:4" x14ac:dyDescent="0.2">
      <c r="D574" s="109"/>
    </row>
    <row r="575" spans="4:4" x14ac:dyDescent="0.2">
      <c r="D575" s="109"/>
    </row>
    <row r="576" spans="4:4" x14ac:dyDescent="0.2">
      <c r="D576" s="109"/>
    </row>
    <row r="577" spans="4:4" x14ac:dyDescent="0.2">
      <c r="D577" s="109"/>
    </row>
    <row r="578" spans="4:4" x14ac:dyDescent="0.2">
      <c r="D578" s="109"/>
    </row>
    <row r="579" spans="4:4" x14ac:dyDescent="0.2">
      <c r="D579" s="109"/>
    </row>
    <row r="580" spans="4:4" x14ac:dyDescent="0.2">
      <c r="D580" s="109"/>
    </row>
    <row r="581" spans="4:4" x14ac:dyDescent="0.2">
      <c r="D581" s="109"/>
    </row>
    <row r="582" spans="4:4" x14ac:dyDescent="0.2">
      <c r="D582" s="109"/>
    </row>
    <row r="583" spans="4:4" x14ac:dyDescent="0.2">
      <c r="D583" s="109"/>
    </row>
    <row r="584" spans="4:4" x14ac:dyDescent="0.2">
      <c r="D584" s="109"/>
    </row>
    <row r="585" spans="4:4" x14ac:dyDescent="0.2">
      <c r="D585" s="109"/>
    </row>
    <row r="586" spans="4:4" x14ac:dyDescent="0.2">
      <c r="D586" s="109"/>
    </row>
    <row r="587" spans="4:4" x14ac:dyDescent="0.2">
      <c r="D587" s="109"/>
    </row>
    <row r="588" spans="4:4" x14ac:dyDescent="0.2">
      <c r="D588" s="109"/>
    </row>
    <row r="589" spans="4:4" x14ac:dyDescent="0.2">
      <c r="D589" s="109"/>
    </row>
    <row r="590" spans="4:4" x14ac:dyDescent="0.2">
      <c r="D590" s="109"/>
    </row>
    <row r="591" spans="4:4" x14ac:dyDescent="0.2">
      <c r="D591" s="109"/>
    </row>
    <row r="592" spans="4:4" x14ac:dyDescent="0.2">
      <c r="D592" s="109"/>
    </row>
    <row r="593" spans="4:4" x14ac:dyDescent="0.2">
      <c r="D593" s="109"/>
    </row>
    <row r="594" spans="4:4" x14ac:dyDescent="0.2">
      <c r="D594" s="109"/>
    </row>
    <row r="595" spans="4:4" x14ac:dyDescent="0.2">
      <c r="D595" s="109"/>
    </row>
    <row r="596" spans="4:4" x14ac:dyDescent="0.2">
      <c r="D596" s="109"/>
    </row>
    <row r="597" spans="4:4" x14ac:dyDescent="0.2">
      <c r="D597" s="109"/>
    </row>
    <row r="598" spans="4:4" x14ac:dyDescent="0.2">
      <c r="D598" s="109"/>
    </row>
    <row r="599" spans="4:4" x14ac:dyDescent="0.2">
      <c r="D599" s="109"/>
    </row>
    <row r="600" spans="4:4" x14ac:dyDescent="0.2">
      <c r="D600" s="109"/>
    </row>
    <row r="601" spans="4:4" x14ac:dyDescent="0.2">
      <c r="D601" s="109"/>
    </row>
    <row r="602" spans="4:4" x14ac:dyDescent="0.2">
      <c r="D602" s="109"/>
    </row>
    <row r="603" spans="4:4" x14ac:dyDescent="0.2">
      <c r="D603" s="109"/>
    </row>
    <row r="604" spans="4:4" x14ac:dyDescent="0.2">
      <c r="D604" s="109"/>
    </row>
    <row r="605" spans="4:4" x14ac:dyDescent="0.2">
      <c r="D605" s="109"/>
    </row>
    <row r="606" spans="4:4" x14ac:dyDescent="0.2">
      <c r="D606" s="109"/>
    </row>
    <row r="607" spans="4:4" x14ac:dyDescent="0.2">
      <c r="D607" s="109"/>
    </row>
    <row r="608" spans="4:4" x14ac:dyDescent="0.2">
      <c r="D608" s="109"/>
    </row>
    <row r="609" spans="4:4" x14ac:dyDescent="0.2">
      <c r="D609" s="109"/>
    </row>
    <row r="610" spans="4:4" x14ac:dyDescent="0.2">
      <c r="D610" s="109"/>
    </row>
    <row r="611" spans="4:4" x14ac:dyDescent="0.2">
      <c r="D611" s="109"/>
    </row>
    <row r="612" spans="4:4" x14ac:dyDescent="0.2">
      <c r="D612" s="109"/>
    </row>
    <row r="613" spans="4:4" x14ac:dyDescent="0.2">
      <c r="D613" s="109"/>
    </row>
    <row r="614" spans="4:4" x14ac:dyDescent="0.2">
      <c r="D614" s="109"/>
    </row>
    <row r="615" spans="4:4" x14ac:dyDescent="0.2">
      <c r="D615" s="109"/>
    </row>
    <row r="616" spans="4:4" x14ac:dyDescent="0.2">
      <c r="D616" s="109"/>
    </row>
    <row r="617" spans="4:4" x14ac:dyDescent="0.2">
      <c r="D617" s="109"/>
    </row>
    <row r="618" spans="4:4" x14ac:dyDescent="0.2">
      <c r="D618" s="109"/>
    </row>
    <row r="619" spans="4:4" x14ac:dyDescent="0.2">
      <c r="D619" s="109"/>
    </row>
    <row r="620" spans="4:4" x14ac:dyDescent="0.2">
      <c r="D620" s="109"/>
    </row>
    <row r="621" spans="4:4" x14ac:dyDescent="0.2">
      <c r="D621" s="109"/>
    </row>
    <row r="622" spans="4:4" x14ac:dyDescent="0.2">
      <c r="D622" s="109"/>
    </row>
    <row r="623" spans="4:4" x14ac:dyDescent="0.2">
      <c r="D623" s="109"/>
    </row>
    <row r="624" spans="4:4" x14ac:dyDescent="0.2">
      <c r="D624" s="109"/>
    </row>
    <row r="625" spans="4:4" x14ac:dyDescent="0.2">
      <c r="D625" s="109"/>
    </row>
    <row r="626" spans="4:4" x14ac:dyDescent="0.2">
      <c r="D626" s="109"/>
    </row>
    <row r="627" spans="4:4" x14ac:dyDescent="0.2">
      <c r="D627" s="109"/>
    </row>
    <row r="628" spans="4:4" x14ac:dyDescent="0.2">
      <c r="D628" s="109"/>
    </row>
    <row r="629" spans="4:4" x14ac:dyDescent="0.2">
      <c r="D629" s="109"/>
    </row>
    <row r="630" spans="4:4" x14ac:dyDescent="0.2">
      <c r="D630" s="109"/>
    </row>
    <row r="631" spans="4:4" x14ac:dyDescent="0.2">
      <c r="D631" s="109"/>
    </row>
    <row r="632" spans="4:4" x14ac:dyDescent="0.2">
      <c r="D632" s="109"/>
    </row>
    <row r="633" spans="4:4" x14ac:dyDescent="0.2">
      <c r="D633" s="109"/>
    </row>
    <row r="634" spans="4:4" x14ac:dyDescent="0.2">
      <c r="D634" s="109"/>
    </row>
    <row r="635" spans="4:4" x14ac:dyDescent="0.2">
      <c r="D635" s="109"/>
    </row>
    <row r="636" spans="4:4" x14ac:dyDescent="0.2">
      <c r="D636" s="109"/>
    </row>
    <row r="637" spans="4:4" x14ac:dyDescent="0.2">
      <c r="D637" s="109"/>
    </row>
    <row r="638" spans="4:4" x14ac:dyDescent="0.2">
      <c r="D638" s="109"/>
    </row>
    <row r="639" spans="4:4" x14ac:dyDescent="0.2">
      <c r="D639" s="109"/>
    </row>
    <row r="640" spans="4:4" x14ac:dyDescent="0.2">
      <c r="D640" s="109"/>
    </row>
    <row r="641" spans="4:4" x14ac:dyDescent="0.2">
      <c r="D641" s="109"/>
    </row>
    <row r="642" spans="4:4" x14ac:dyDescent="0.2">
      <c r="D642" s="109"/>
    </row>
    <row r="643" spans="4:4" x14ac:dyDescent="0.2">
      <c r="D643" s="109"/>
    </row>
    <row r="644" spans="4:4" x14ac:dyDescent="0.2">
      <c r="D644" s="109"/>
    </row>
    <row r="645" spans="4:4" x14ac:dyDescent="0.2">
      <c r="D645" s="109"/>
    </row>
    <row r="646" spans="4:4" x14ac:dyDescent="0.2">
      <c r="D646" s="109"/>
    </row>
    <row r="647" spans="4:4" x14ac:dyDescent="0.2">
      <c r="D647" s="109"/>
    </row>
    <row r="648" spans="4:4" x14ac:dyDescent="0.2">
      <c r="D648" s="109"/>
    </row>
    <row r="649" spans="4:4" x14ac:dyDescent="0.2">
      <c r="D649" s="109"/>
    </row>
    <row r="650" spans="4:4" x14ac:dyDescent="0.2">
      <c r="D650" s="109"/>
    </row>
    <row r="651" spans="4:4" x14ac:dyDescent="0.2">
      <c r="D651" s="109"/>
    </row>
    <row r="652" spans="4:4" x14ac:dyDescent="0.2">
      <c r="D652" s="109"/>
    </row>
    <row r="653" spans="4:4" x14ac:dyDescent="0.2">
      <c r="D653" s="109"/>
    </row>
    <row r="654" spans="4:4" x14ac:dyDescent="0.2">
      <c r="D654" s="109"/>
    </row>
    <row r="655" spans="4:4" x14ac:dyDescent="0.2">
      <c r="D655" s="109"/>
    </row>
    <row r="656" spans="4:4" x14ac:dyDescent="0.2">
      <c r="D656" s="109"/>
    </row>
    <row r="657" spans="4:4" x14ac:dyDescent="0.2">
      <c r="D657" s="109"/>
    </row>
    <row r="658" spans="4:4" x14ac:dyDescent="0.2">
      <c r="D658" s="109"/>
    </row>
    <row r="659" spans="4:4" x14ac:dyDescent="0.2">
      <c r="D659" s="109"/>
    </row>
    <row r="660" spans="4:4" x14ac:dyDescent="0.2">
      <c r="D660" s="109"/>
    </row>
    <row r="661" spans="4:4" x14ac:dyDescent="0.2">
      <c r="D661" s="109"/>
    </row>
    <row r="662" spans="4:4" x14ac:dyDescent="0.2">
      <c r="D662" s="109"/>
    </row>
    <row r="663" spans="4:4" x14ac:dyDescent="0.2">
      <c r="D663" s="109"/>
    </row>
    <row r="664" spans="4:4" x14ac:dyDescent="0.2">
      <c r="D664" s="109"/>
    </row>
    <row r="665" spans="4:4" x14ac:dyDescent="0.2">
      <c r="D665" s="109"/>
    </row>
    <row r="666" spans="4:4" x14ac:dyDescent="0.2">
      <c r="D666" s="109"/>
    </row>
    <row r="667" spans="4:4" x14ac:dyDescent="0.2">
      <c r="D667" s="109"/>
    </row>
    <row r="668" spans="4:4" x14ac:dyDescent="0.2">
      <c r="D668" s="109"/>
    </row>
    <row r="669" spans="4:4" x14ac:dyDescent="0.2">
      <c r="D669" s="109"/>
    </row>
    <row r="670" spans="4:4" x14ac:dyDescent="0.2">
      <c r="D670" s="109"/>
    </row>
    <row r="671" spans="4:4" x14ac:dyDescent="0.2">
      <c r="D671" s="109"/>
    </row>
    <row r="672" spans="4:4" x14ac:dyDescent="0.2">
      <c r="D672" s="109"/>
    </row>
    <row r="673" spans="4:4" x14ac:dyDescent="0.2">
      <c r="D673" s="109"/>
    </row>
    <row r="674" spans="4:4" x14ac:dyDescent="0.2">
      <c r="D674" s="109"/>
    </row>
    <row r="675" spans="4:4" x14ac:dyDescent="0.2">
      <c r="D675" s="109"/>
    </row>
    <row r="676" spans="4:4" x14ac:dyDescent="0.2">
      <c r="D676" s="109"/>
    </row>
    <row r="677" spans="4:4" x14ac:dyDescent="0.2">
      <c r="D677" s="109"/>
    </row>
    <row r="678" spans="4:4" x14ac:dyDescent="0.2">
      <c r="D678" s="109"/>
    </row>
    <row r="679" spans="4:4" x14ac:dyDescent="0.2">
      <c r="D679" s="109"/>
    </row>
    <row r="680" spans="4:4" x14ac:dyDescent="0.2">
      <c r="D680" s="109"/>
    </row>
    <row r="681" spans="4:4" x14ac:dyDescent="0.2">
      <c r="D681" s="109"/>
    </row>
    <row r="682" spans="4:4" x14ac:dyDescent="0.2">
      <c r="D682" s="109"/>
    </row>
    <row r="683" spans="4:4" x14ac:dyDescent="0.2">
      <c r="D683" s="109"/>
    </row>
    <row r="684" spans="4:4" x14ac:dyDescent="0.2">
      <c r="D684" s="109"/>
    </row>
    <row r="685" spans="4:4" x14ac:dyDescent="0.2">
      <c r="D685" s="109"/>
    </row>
    <row r="686" spans="4:4" x14ac:dyDescent="0.2">
      <c r="D686" s="109"/>
    </row>
    <row r="687" spans="4:4" x14ac:dyDescent="0.2">
      <c r="D687" s="109"/>
    </row>
    <row r="688" spans="4:4" x14ac:dyDescent="0.2">
      <c r="D688" s="109"/>
    </row>
    <row r="689" spans="4:4" x14ac:dyDescent="0.2">
      <c r="D689" s="109"/>
    </row>
    <row r="690" spans="4:4" x14ac:dyDescent="0.2">
      <c r="D690" s="109"/>
    </row>
    <row r="691" spans="4:4" x14ac:dyDescent="0.2">
      <c r="D691" s="109"/>
    </row>
    <row r="692" spans="4:4" x14ac:dyDescent="0.2">
      <c r="D692" s="109"/>
    </row>
    <row r="693" spans="4:4" x14ac:dyDescent="0.2">
      <c r="D693" s="109"/>
    </row>
    <row r="694" spans="4:4" x14ac:dyDescent="0.2">
      <c r="D694" s="109"/>
    </row>
    <row r="695" spans="4:4" x14ac:dyDescent="0.2">
      <c r="D695" s="109"/>
    </row>
    <row r="696" spans="4:4" x14ac:dyDescent="0.2">
      <c r="D696" s="109"/>
    </row>
    <row r="697" spans="4:4" x14ac:dyDescent="0.2">
      <c r="D697" s="109"/>
    </row>
    <row r="698" spans="4:4" x14ac:dyDescent="0.2">
      <c r="D698" s="109"/>
    </row>
    <row r="699" spans="4:4" x14ac:dyDescent="0.2">
      <c r="D699" s="109"/>
    </row>
    <row r="700" spans="4:4" x14ac:dyDescent="0.2">
      <c r="D700" s="109"/>
    </row>
    <row r="701" spans="4:4" x14ac:dyDescent="0.2">
      <c r="D701" s="109"/>
    </row>
    <row r="702" spans="4:4" x14ac:dyDescent="0.2">
      <c r="D702" s="109"/>
    </row>
    <row r="703" spans="4:4" x14ac:dyDescent="0.2">
      <c r="D703" s="109"/>
    </row>
    <row r="704" spans="4:4" x14ac:dyDescent="0.2">
      <c r="D704" s="109"/>
    </row>
    <row r="705" spans="4:4" x14ac:dyDescent="0.2">
      <c r="D705" s="109"/>
    </row>
    <row r="706" spans="4:4" x14ac:dyDescent="0.2">
      <c r="D706" s="109"/>
    </row>
    <row r="707" spans="4:4" x14ac:dyDescent="0.2">
      <c r="D707" s="109"/>
    </row>
    <row r="708" spans="4:4" x14ac:dyDescent="0.2">
      <c r="D708" s="109"/>
    </row>
    <row r="709" spans="4:4" x14ac:dyDescent="0.2">
      <c r="D709" s="109"/>
    </row>
    <row r="710" spans="4:4" x14ac:dyDescent="0.2">
      <c r="D710" s="109"/>
    </row>
    <row r="711" spans="4:4" x14ac:dyDescent="0.2">
      <c r="D711" s="109"/>
    </row>
    <row r="712" spans="4:4" x14ac:dyDescent="0.2">
      <c r="D712" s="109"/>
    </row>
    <row r="713" spans="4:4" x14ac:dyDescent="0.2">
      <c r="D713" s="109"/>
    </row>
    <row r="714" spans="4:4" x14ac:dyDescent="0.2">
      <c r="D714" s="109"/>
    </row>
    <row r="715" spans="4:4" x14ac:dyDescent="0.2">
      <c r="D715" s="109"/>
    </row>
    <row r="716" spans="4:4" x14ac:dyDescent="0.2">
      <c r="D716" s="109"/>
    </row>
    <row r="717" spans="4:4" x14ac:dyDescent="0.2">
      <c r="D717" s="109"/>
    </row>
    <row r="718" spans="4:4" x14ac:dyDescent="0.2">
      <c r="D718" s="109"/>
    </row>
    <row r="719" spans="4:4" x14ac:dyDescent="0.2">
      <c r="D719" s="109"/>
    </row>
    <row r="720" spans="4:4" x14ac:dyDescent="0.2">
      <c r="D720" s="109"/>
    </row>
    <row r="721" spans="4:4" x14ac:dyDescent="0.2">
      <c r="D721" s="109"/>
    </row>
    <row r="722" spans="4:4" x14ac:dyDescent="0.2">
      <c r="D722" s="109"/>
    </row>
    <row r="723" spans="4:4" x14ac:dyDescent="0.2">
      <c r="D723" s="109"/>
    </row>
    <row r="724" spans="4:4" x14ac:dyDescent="0.2">
      <c r="D724" s="109"/>
    </row>
    <row r="725" spans="4:4" x14ac:dyDescent="0.2">
      <c r="D725" s="109"/>
    </row>
    <row r="726" spans="4:4" x14ac:dyDescent="0.2">
      <c r="D726" s="109"/>
    </row>
    <row r="727" spans="4:4" x14ac:dyDescent="0.2">
      <c r="D727" s="109"/>
    </row>
    <row r="728" spans="4:4" x14ac:dyDescent="0.2">
      <c r="D728" s="109"/>
    </row>
    <row r="729" spans="4:4" x14ac:dyDescent="0.2">
      <c r="D729" s="109"/>
    </row>
    <row r="730" spans="4:4" x14ac:dyDescent="0.2">
      <c r="D730" s="109"/>
    </row>
    <row r="731" spans="4:4" x14ac:dyDescent="0.2">
      <c r="D731" s="109"/>
    </row>
    <row r="732" spans="4:4" x14ac:dyDescent="0.2">
      <c r="D732" s="109"/>
    </row>
    <row r="733" spans="4:4" x14ac:dyDescent="0.2">
      <c r="D733" s="109"/>
    </row>
    <row r="734" spans="4:4" x14ac:dyDescent="0.2">
      <c r="D734" s="109"/>
    </row>
    <row r="735" spans="4:4" x14ac:dyDescent="0.2">
      <c r="D735" s="109"/>
    </row>
    <row r="736" spans="4:4" x14ac:dyDescent="0.2">
      <c r="D736" s="109"/>
    </row>
    <row r="737" spans="4:4" x14ac:dyDescent="0.2">
      <c r="D737" s="109"/>
    </row>
    <row r="738" spans="4:4" x14ac:dyDescent="0.2">
      <c r="D738" s="109"/>
    </row>
    <row r="739" spans="4:4" x14ac:dyDescent="0.2">
      <c r="D739" s="109"/>
    </row>
    <row r="740" spans="4:4" x14ac:dyDescent="0.2">
      <c r="D740" s="109"/>
    </row>
    <row r="741" spans="4:4" x14ac:dyDescent="0.2">
      <c r="D741" s="109"/>
    </row>
    <row r="742" spans="4:4" x14ac:dyDescent="0.2">
      <c r="D742" s="109"/>
    </row>
    <row r="743" spans="4:4" x14ac:dyDescent="0.2">
      <c r="D743" s="109"/>
    </row>
    <row r="744" spans="4:4" x14ac:dyDescent="0.2">
      <c r="D744" s="109"/>
    </row>
    <row r="745" spans="4:4" x14ac:dyDescent="0.2">
      <c r="D745" s="109"/>
    </row>
    <row r="746" spans="4:4" x14ac:dyDescent="0.2">
      <c r="D746" s="109"/>
    </row>
    <row r="747" spans="4:4" x14ac:dyDescent="0.2">
      <c r="D747" s="109"/>
    </row>
    <row r="748" spans="4:4" x14ac:dyDescent="0.2">
      <c r="D748" s="109"/>
    </row>
    <row r="749" spans="4:4" x14ac:dyDescent="0.2">
      <c r="D749" s="109"/>
    </row>
    <row r="750" spans="4:4" x14ac:dyDescent="0.2">
      <c r="D750" s="109"/>
    </row>
    <row r="751" spans="4:4" x14ac:dyDescent="0.2">
      <c r="D751" s="109"/>
    </row>
    <row r="752" spans="4:4" x14ac:dyDescent="0.2">
      <c r="D752" s="109"/>
    </row>
    <row r="753" spans="4:4" x14ac:dyDescent="0.2">
      <c r="D753" s="109"/>
    </row>
    <row r="754" spans="4:4" x14ac:dyDescent="0.2">
      <c r="D754" s="109"/>
    </row>
    <row r="755" spans="4:4" x14ac:dyDescent="0.2">
      <c r="D755" s="109"/>
    </row>
    <row r="756" spans="4:4" x14ac:dyDescent="0.2">
      <c r="D756" s="109"/>
    </row>
    <row r="757" spans="4:4" x14ac:dyDescent="0.2">
      <c r="D757" s="109"/>
    </row>
    <row r="758" spans="4:4" x14ac:dyDescent="0.2">
      <c r="D758" s="109"/>
    </row>
    <row r="759" spans="4:4" x14ac:dyDescent="0.2">
      <c r="D759" s="109"/>
    </row>
    <row r="760" spans="4:4" x14ac:dyDescent="0.2">
      <c r="D760" s="109"/>
    </row>
    <row r="761" spans="4:4" x14ac:dyDescent="0.2">
      <c r="D761" s="109"/>
    </row>
    <row r="762" spans="4:4" x14ac:dyDescent="0.2">
      <c r="D762" s="109"/>
    </row>
    <row r="763" spans="4:4" x14ac:dyDescent="0.2">
      <c r="D763" s="109"/>
    </row>
    <row r="764" spans="4:4" x14ac:dyDescent="0.2">
      <c r="D764" s="109"/>
    </row>
    <row r="765" spans="4:4" x14ac:dyDescent="0.2">
      <c r="D765" s="109"/>
    </row>
    <row r="766" spans="4:4" x14ac:dyDescent="0.2">
      <c r="D766" s="109"/>
    </row>
    <row r="767" spans="4:4" x14ac:dyDescent="0.2">
      <c r="D767" s="109"/>
    </row>
    <row r="768" spans="4:4" x14ac:dyDescent="0.2">
      <c r="D768" s="109"/>
    </row>
    <row r="769" spans="4:4" x14ac:dyDescent="0.2">
      <c r="D769" s="109"/>
    </row>
    <row r="770" spans="4:4" x14ac:dyDescent="0.2">
      <c r="D770" s="109"/>
    </row>
    <row r="771" spans="4:4" x14ac:dyDescent="0.2">
      <c r="D771" s="109"/>
    </row>
    <row r="772" spans="4:4" x14ac:dyDescent="0.2">
      <c r="D772" s="109"/>
    </row>
    <row r="773" spans="4:4" x14ac:dyDescent="0.2">
      <c r="D773" s="109"/>
    </row>
    <row r="774" spans="4:4" x14ac:dyDescent="0.2">
      <c r="D774" s="109"/>
    </row>
    <row r="775" spans="4:4" x14ac:dyDescent="0.2">
      <c r="D775" s="109"/>
    </row>
    <row r="776" spans="4:4" x14ac:dyDescent="0.2">
      <c r="D776" s="109"/>
    </row>
    <row r="777" spans="4:4" x14ac:dyDescent="0.2">
      <c r="D777" s="109"/>
    </row>
    <row r="778" spans="4:4" x14ac:dyDescent="0.2">
      <c r="D778" s="109"/>
    </row>
    <row r="779" spans="4:4" x14ac:dyDescent="0.2">
      <c r="D779" s="109"/>
    </row>
    <row r="780" spans="4:4" x14ac:dyDescent="0.2">
      <c r="D780" s="109"/>
    </row>
    <row r="781" spans="4:4" x14ac:dyDescent="0.2">
      <c r="D781" s="109"/>
    </row>
    <row r="782" spans="4:4" x14ac:dyDescent="0.2">
      <c r="D782" s="109"/>
    </row>
    <row r="783" spans="4:4" x14ac:dyDescent="0.2">
      <c r="D783" s="109"/>
    </row>
    <row r="784" spans="4:4" x14ac:dyDescent="0.2">
      <c r="D784" s="109"/>
    </row>
    <row r="785" spans="4:4" x14ac:dyDescent="0.2">
      <c r="D785" s="109"/>
    </row>
    <row r="786" spans="4:4" x14ac:dyDescent="0.2">
      <c r="D786" s="109"/>
    </row>
    <row r="787" spans="4:4" x14ac:dyDescent="0.2">
      <c r="D787" s="109"/>
    </row>
    <row r="788" spans="4:4" x14ac:dyDescent="0.2">
      <c r="D788" s="109"/>
    </row>
    <row r="789" spans="4:4" x14ac:dyDescent="0.2">
      <c r="D789" s="109"/>
    </row>
    <row r="790" spans="4:4" x14ac:dyDescent="0.2">
      <c r="D790" s="109"/>
    </row>
    <row r="791" spans="4:4" x14ac:dyDescent="0.2">
      <c r="D791" s="109"/>
    </row>
    <row r="792" spans="4:4" x14ac:dyDescent="0.2">
      <c r="D792" s="109"/>
    </row>
    <row r="793" spans="4:4" x14ac:dyDescent="0.2">
      <c r="D793" s="109"/>
    </row>
    <row r="794" spans="4:4" x14ac:dyDescent="0.2">
      <c r="D794" s="109"/>
    </row>
    <row r="795" spans="4:4" x14ac:dyDescent="0.2">
      <c r="D795" s="109"/>
    </row>
    <row r="796" spans="4:4" x14ac:dyDescent="0.2">
      <c r="D796" s="109"/>
    </row>
    <row r="797" spans="4:4" x14ac:dyDescent="0.2">
      <c r="D797" s="109"/>
    </row>
    <row r="798" spans="4:4" x14ac:dyDescent="0.2">
      <c r="D798" s="109"/>
    </row>
    <row r="799" spans="4:4" x14ac:dyDescent="0.2">
      <c r="D799" s="109"/>
    </row>
    <row r="800" spans="4:4" x14ac:dyDescent="0.2">
      <c r="D800" s="109"/>
    </row>
    <row r="801" spans="4:4" x14ac:dyDescent="0.2">
      <c r="D801" s="109"/>
    </row>
    <row r="802" spans="4:4" x14ac:dyDescent="0.2">
      <c r="D802" s="109"/>
    </row>
    <row r="803" spans="4:4" x14ac:dyDescent="0.2">
      <c r="D803" s="109"/>
    </row>
    <row r="804" spans="4:4" x14ac:dyDescent="0.2">
      <c r="D804" s="109"/>
    </row>
    <row r="805" spans="4:4" x14ac:dyDescent="0.2">
      <c r="D805" s="109"/>
    </row>
    <row r="806" spans="4:4" x14ac:dyDescent="0.2">
      <c r="D806" s="109"/>
    </row>
    <row r="807" spans="4:4" x14ac:dyDescent="0.2">
      <c r="D807" s="109"/>
    </row>
    <row r="808" spans="4:4" x14ac:dyDescent="0.2">
      <c r="D808" s="109"/>
    </row>
    <row r="809" spans="4:4" x14ac:dyDescent="0.2">
      <c r="D809" s="109"/>
    </row>
    <row r="810" spans="4:4" x14ac:dyDescent="0.2">
      <c r="D810" s="109"/>
    </row>
    <row r="811" spans="4:4" x14ac:dyDescent="0.2">
      <c r="D811" s="109"/>
    </row>
    <row r="812" spans="4:4" x14ac:dyDescent="0.2">
      <c r="D812" s="109"/>
    </row>
    <row r="813" spans="4:4" x14ac:dyDescent="0.2">
      <c r="D813" s="109"/>
    </row>
    <row r="814" spans="4:4" x14ac:dyDescent="0.2">
      <c r="D814" s="109"/>
    </row>
    <row r="815" spans="4:4" x14ac:dyDescent="0.2">
      <c r="D815" s="109"/>
    </row>
    <row r="816" spans="4:4" x14ac:dyDescent="0.2">
      <c r="D816" s="109"/>
    </row>
    <row r="817" spans="4:4" x14ac:dyDescent="0.2">
      <c r="D817" s="109"/>
    </row>
    <row r="818" spans="4:4" x14ac:dyDescent="0.2">
      <c r="D818" s="109"/>
    </row>
    <row r="819" spans="4:4" x14ac:dyDescent="0.2">
      <c r="D819" s="109"/>
    </row>
    <row r="820" spans="4:4" x14ac:dyDescent="0.2">
      <c r="D820" s="109"/>
    </row>
    <row r="821" spans="4:4" x14ac:dyDescent="0.2">
      <c r="D821" s="109"/>
    </row>
    <row r="822" spans="4:4" x14ac:dyDescent="0.2">
      <c r="D822" s="109"/>
    </row>
    <row r="823" spans="4:4" x14ac:dyDescent="0.2">
      <c r="D823" s="109"/>
    </row>
    <row r="824" spans="4:4" x14ac:dyDescent="0.2">
      <c r="D824" s="109"/>
    </row>
    <row r="825" spans="4:4" x14ac:dyDescent="0.2">
      <c r="D825" s="109"/>
    </row>
    <row r="826" spans="4:4" x14ac:dyDescent="0.2">
      <c r="D826" s="109"/>
    </row>
    <row r="827" spans="4:4" x14ac:dyDescent="0.2">
      <c r="D827" s="109"/>
    </row>
    <row r="828" spans="4:4" x14ac:dyDescent="0.2">
      <c r="D828" s="109"/>
    </row>
    <row r="829" spans="4:4" x14ac:dyDescent="0.2">
      <c r="D829" s="109"/>
    </row>
    <row r="830" spans="4:4" x14ac:dyDescent="0.2">
      <c r="D830" s="109"/>
    </row>
    <row r="831" spans="4:4" x14ac:dyDescent="0.2">
      <c r="D831" s="109"/>
    </row>
    <row r="832" spans="4:4" x14ac:dyDescent="0.2">
      <c r="D832" s="109"/>
    </row>
    <row r="833" spans="4:4" x14ac:dyDescent="0.2">
      <c r="D833" s="109"/>
    </row>
    <row r="834" spans="4:4" x14ac:dyDescent="0.2">
      <c r="D834" s="109"/>
    </row>
    <row r="835" spans="4:4" x14ac:dyDescent="0.2">
      <c r="D835" s="109"/>
    </row>
    <row r="836" spans="4:4" x14ac:dyDescent="0.2">
      <c r="D836" s="109"/>
    </row>
    <row r="837" spans="4:4" x14ac:dyDescent="0.2">
      <c r="D837" s="109"/>
    </row>
    <row r="838" spans="4:4" x14ac:dyDescent="0.2">
      <c r="D838" s="109"/>
    </row>
    <row r="839" spans="4:4" x14ac:dyDescent="0.2">
      <c r="D839" s="109"/>
    </row>
    <row r="840" spans="4:4" x14ac:dyDescent="0.2">
      <c r="D840" s="109"/>
    </row>
    <row r="841" spans="4:4" x14ac:dyDescent="0.2">
      <c r="D841" s="109"/>
    </row>
    <row r="842" spans="4:4" x14ac:dyDescent="0.2">
      <c r="D842" s="109"/>
    </row>
    <row r="843" spans="4:4" x14ac:dyDescent="0.2">
      <c r="D843" s="109"/>
    </row>
    <row r="844" spans="4:4" x14ac:dyDescent="0.2">
      <c r="D844" s="109"/>
    </row>
    <row r="845" spans="4:4" x14ac:dyDescent="0.2">
      <c r="D845" s="109"/>
    </row>
    <row r="846" spans="4:4" x14ac:dyDescent="0.2">
      <c r="D846" s="109"/>
    </row>
    <row r="847" spans="4:4" x14ac:dyDescent="0.2">
      <c r="D847" s="109"/>
    </row>
    <row r="848" spans="4:4" x14ac:dyDescent="0.2">
      <c r="D848" s="109"/>
    </row>
    <row r="849" spans="4:4" x14ac:dyDescent="0.2">
      <c r="D849" s="109"/>
    </row>
    <row r="850" spans="4:4" x14ac:dyDescent="0.2">
      <c r="D850" s="109"/>
    </row>
    <row r="851" spans="4:4" x14ac:dyDescent="0.2">
      <c r="D851" s="109"/>
    </row>
    <row r="852" spans="4:4" x14ac:dyDescent="0.2">
      <c r="D852" s="109"/>
    </row>
    <row r="853" spans="4:4" x14ac:dyDescent="0.2">
      <c r="D853" s="109"/>
    </row>
    <row r="854" spans="4:4" x14ac:dyDescent="0.2">
      <c r="D854" s="109"/>
    </row>
    <row r="855" spans="4:4" x14ac:dyDescent="0.2">
      <c r="D855" s="109"/>
    </row>
    <row r="856" spans="4:4" x14ac:dyDescent="0.2">
      <c r="D856" s="109"/>
    </row>
    <row r="857" spans="4:4" x14ac:dyDescent="0.2">
      <c r="D857" s="109"/>
    </row>
    <row r="858" spans="4:4" x14ac:dyDescent="0.2">
      <c r="D858" s="109"/>
    </row>
    <row r="859" spans="4:4" x14ac:dyDescent="0.2">
      <c r="D859" s="109"/>
    </row>
    <row r="860" spans="4:4" x14ac:dyDescent="0.2">
      <c r="D860" s="109"/>
    </row>
    <row r="861" spans="4:4" x14ac:dyDescent="0.2">
      <c r="D861" s="109"/>
    </row>
    <row r="862" spans="4:4" x14ac:dyDescent="0.2">
      <c r="D862" s="109"/>
    </row>
    <row r="863" spans="4:4" x14ac:dyDescent="0.2">
      <c r="D863" s="109"/>
    </row>
    <row r="864" spans="4:4" x14ac:dyDescent="0.2">
      <c r="D864" s="109"/>
    </row>
    <row r="865" spans="4:4" x14ac:dyDescent="0.2">
      <c r="D865" s="109"/>
    </row>
    <row r="866" spans="4:4" x14ac:dyDescent="0.2">
      <c r="D866" s="109"/>
    </row>
    <row r="867" spans="4:4" x14ac:dyDescent="0.2">
      <c r="D867" s="109"/>
    </row>
    <row r="868" spans="4:4" x14ac:dyDescent="0.2">
      <c r="D868" s="109"/>
    </row>
    <row r="869" spans="4:4" x14ac:dyDescent="0.2">
      <c r="D869" s="109"/>
    </row>
    <row r="870" spans="4:4" x14ac:dyDescent="0.2">
      <c r="D870" s="109"/>
    </row>
    <row r="871" spans="4:4" x14ac:dyDescent="0.2">
      <c r="D871" s="109"/>
    </row>
    <row r="872" spans="4:4" x14ac:dyDescent="0.2">
      <c r="D872" s="109"/>
    </row>
    <row r="873" spans="4:4" x14ac:dyDescent="0.2">
      <c r="D873" s="109"/>
    </row>
    <row r="874" spans="4:4" x14ac:dyDescent="0.2">
      <c r="D874" s="109"/>
    </row>
    <row r="875" spans="4:4" x14ac:dyDescent="0.2">
      <c r="D875" s="109"/>
    </row>
    <row r="876" spans="4:4" x14ac:dyDescent="0.2">
      <c r="D876" s="109"/>
    </row>
    <row r="877" spans="4:4" x14ac:dyDescent="0.2">
      <c r="D877" s="109"/>
    </row>
    <row r="878" spans="4:4" x14ac:dyDescent="0.2">
      <c r="D878" s="109"/>
    </row>
    <row r="879" spans="4:4" x14ac:dyDescent="0.2">
      <c r="D879" s="109"/>
    </row>
    <row r="880" spans="4:4" x14ac:dyDescent="0.2">
      <c r="D880" s="109"/>
    </row>
    <row r="881" spans="4:4" x14ac:dyDescent="0.2">
      <c r="D881" s="109"/>
    </row>
    <row r="882" spans="4:4" x14ac:dyDescent="0.2">
      <c r="D882" s="109"/>
    </row>
    <row r="883" spans="4:4" x14ac:dyDescent="0.2">
      <c r="D883" s="109"/>
    </row>
    <row r="884" spans="4:4" x14ac:dyDescent="0.2">
      <c r="D884" s="109"/>
    </row>
    <row r="885" spans="4:4" x14ac:dyDescent="0.2">
      <c r="D885" s="109"/>
    </row>
    <row r="886" spans="4:4" x14ac:dyDescent="0.2">
      <c r="D886" s="109"/>
    </row>
    <row r="887" spans="4:4" x14ac:dyDescent="0.2">
      <c r="D887" s="109"/>
    </row>
    <row r="888" spans="4:4" x14ac:dyDescent="0.2">
      <c r="D888" s="109"/>
    </row>
    <row r="889" spans="4:4" x14ac:dyDescent="0.2">
      <c r="D889" s="109"/>
    </row>
    <row r="890" spans="4:4" x14ac:dyDescent="0.2">
      <c r="D890" s="109"/>
    </row>
    <row r="891" spans="4:4" x14ac:dyDescent="0.2">
      <c r="D891" s="109"/>
    </row>
    <row r="892" spans="4:4" x14ac:dyDescent="0.2">
      <c r="D892" s="109"/>
    </row>
    <row r="893" spans="4:4" x14ac:dyDescent="0.2">
      <c r="D893" s="109"/>
    </row>
    <row r="894" spans="4:4" x14ac:dyDescent="0.2">
      <c r="D894" s="109"/>
    </row>
    <row r="895" spans="4:4" x14ac:dyDescent="0.2">
      <c r="D895" s="109"/>
    </row>
    <row r="896" spans="4:4" x14ac:dyDescent="0.2">
      <c r="D896" s="109"/>
    </row>
    <row r="897" spans="4:4" x14ac:dyDescent="0.2">
      <c r="D897" s="109"/>
    </row>
    <row r="898" spans="4:4" x14ac:dyDescent="0.2">
      <c r="D898" s="109"/>
    </row>
    <row r="899" spans="4:4" x14ac:dyDescent="0.2">
      <c r="D899" s="109"/>
    </row>
    <row r="900" spans="4:4" x14ac:dyDescent="0.2">
      <c r="D900" s="109"/>
    </row>
    <row r="901" spans="4:4" x14ac:dyDescent="0.2">
      <c r="D901" s="109"/>
    </row>
    <row r="902" spans="4:4" x14ac:dyDescent="0.2">
      <c r="D902" s="109"/>
    </row>
    <row r="903" spans="4:4" x14ac:dyDescent="0.2">
      <c r="D903" s="109"/>
    </row>
    <row r="904" spans="4:4" x14ac:dyDescent="0.2">
      <c r="D904" s="109"/>
    </row>
    <row r="905" spans="4:4" x14ac:dyDescent="0.2">
      <c r="D905" s="109"/>
    </row>
    <row r="906" spans="4:4" x14ac:dyDescent="0.2">
      <c r="D906" s="109"/>
    </row>
    <row r="907" spans="4:4" x14ac:dyDescent="0.2">
      <c r="D907" s="109"/>
    </row>
    <row r="908" spans="4:4" x14ac:dyDescent="0.2">
      <c r="D908" s="109"/>
    </row>
    <row r="909" spans="4:4" x14ac:dyDescent="0.2">
      <c r="D909" s="109"/>
    </row>
    <row r="910" spans="4:4" x14ac:dyDescent="0.2">
      <c r="D910" s="109"/>
    </row>
    <row r="911" spans="4:4" x14ac:dyDescent="0.2">
      <c r="D911" s="109"/>
    </row>
    <row r="912" spans="4:4" x14ac:dyDescent="0.2">
      <c r="D912" s="109"/>
    </row>
    <row r="913" spans="4:4" x14ac:dyDescent="0.2">
      <c r="D913" s="109"/>
    </row>
    <row r="914" spans="4:4" x14ac:dyDescent="0.2">
      <c r="D914" s="109"/>
    </row>
    <row r="915" spans="4:4" x14ac:dyDescent="0.2">
      <c r="D915" s="109"/>
    </row>
    <row r="916" spans="4:4" x14ac:dyDescent="0.2">
      <c r="D916" s="109"/>
    </row>
    <row r="917" spans="4:4" x14ac:dyDescent="0.2">
      <c r="D917" s="109"/>
    </row>
    <row r="918" spans="4:4" x14ac:dyDescent="0.2">
      <c r="D918" s="109"/>
    </row>
    <row r="919" spans="4:4" x14ac:dyDescent="0.2">
      <c r="D919" s="109"/>
    </row>
    <row r="920" spans="4:4" x14ac:dyDescent="0.2">
      <c r="D920" s="109"/>
    </row>
    <row r="921" spans="4:4" x14ac:dyDescent="0.2">
      <c r="D921" s="109"/>
    </row>
    <row r="922" spans="4:4" x14ac:dyDescent="0.2">
      <c r="D922" s="109"/>
    </row>
    <row r="923" spans="4:4" x14ac:dyDescent="0.2">
      <c r="D923" s="109"/>
    </row>
    <row r="924" spans="4:4" x14ac:dyDescent="0.2">
      <c r="D924" s="109"/>
    </row>
    <row r="925" spans="4:4" x14ac:dyDescent="0.2">
      <c r="D925" s="109"/>
    </row>
    <row r="926" spans="4:4" x14ac:dyDescent="0.2">
      <c r="D926" s="109"/>
    </row>
    <row r="927" spans="4:4" x14ac:dyDescent="0.2">
      <c r="D927" s="109"/>
    </row>
    <row r="928" spans="4:4" x14ac:dyDescent="0.2">
      <c r="D928" s="109"/>
    </row>
    <row r="929" spans="4:4" x14ac:dyDescent="0.2">
      <c r="D929" s="109"/>
    </row>
    <row r="930" spans="4:4" x14ac:dyDescent="0.2">
      <c r="D930" s="109"/>
    </row>
    <row r="931" spans="4:4" x14ac:dyDescent="0.2">
      <c r="D931" s="109"/>
    </row>
    <row r="932" spans="4:4" x14ac:dyDescent="0.2">
      <c r="D932" s="109"/>
    </row>
    <row r="933" spans="4:4" x14ac:dyDescent="0.2">
      <c r="D933" s="109"/>
    </row>
    <row r="934" spans="4:4" x14ac:dyDescent="0.2">
      <c r="D934" s="109"/>
    </row>
    <row r="935" spans="4:4" x14ac:dyDescent="0.2">
      <c r="D935" s="109"/>
    </row>
    <row r="936" spans="4:4" x14ac:dyDescent="0.2">
      <c r="D936" s="109"/>
    </row>
    <row r="937" spans="4:4" x14ac:dyDescent="0.2">
      <c r="D937" s="109"/>
    </row>
    <row r="938" spans="4:4" x14ac:dyDescent="0.2">
      <c r="D938" s="109"/>
    </row>
    <row r="939" spans="4:4" x14ac:dyDescent="0.2">
      <c r="D939" s="109"/>
    </row>
    <row r="940" spans="4:4" x14ac:dyDescent="0.2">
      <c r="D940" s="109"/>
    </row>
    <row r="941" spans="4:4" x14ac:dyDescent="0.2">
      <c r="D941" s="109"/>
    </row>
    <row r="942" spans="4:4" x14ac:dyDescent="0.2">
      <c r="D942" s="109"/>
    </row>
    <row r="943" spans="4:4" x14ac:dyDescent="0.2">
      <c r="D943" s="109"/>
    </row>
    <row r="944" spans="4:4" x14ac:dyDescent="0.2">
      <c r="D944" s="109"/>
    </row>
    <row r="945" spans="4:4" x14ac:dyDescent="0.2">
      <c r="D945" s="109"/>
    </row>
    <row r="946" spans="4:4" x14ac:dyDescent="0.2">
      <c r="D946" s="109"/>
    </row>
    <row r="947" spans="4:4" x14ac:dyDescent="0.2">
      <c r="D947" s="109"/>
    </row>
    <row r="948" spans="4:4" x14ac:dyDescent="0.2">
      <c r="D948" s="109"/>
    </row>
    <row r="949" spans="4:4" x14ac:dyDescent="0.2">
      <c r="D949" s="109"/>
    </row>
    <row r="950" spans="4:4" x14ac:dyDescent="0.2">
      <c r="D950" s="109"/>
    </row>
    <row r="951" spans="4:4" x14ac:dyDescent="0.2">
      <c r="D951" s="109"/>
    </row>
    <row r="952" spans="4:4" x14ac:dyDescent="0.2">
      <c r="D952" s="109"/>
    </row>
    <row r="953" spans="4:4" x14ac:dyDescent="0.2">
      <c r="D953" s="109"/>
    </row>
    <row r="954" spans="4:4" x14ac:dyDescent="0.2">
      <c r="D954" s="109"/>
    </row>
    <row r="955" spans="4:4" x14ac:dyDescent="0.2">
      <c r="D955" s="109"/>
    </row>
    <row r="956" spans="4:4" x14ac:dyDescent="0.2">
      <c r="D956" s="109"/>
    </row>
    <row r="957" spans="4:4" x14ac:dyDescent="0.2">
      <c r="D957" s="109"/>
    </row>
    <row r="958" spans="4:4" x14ac:dyDescent="0.2">
      <c r="D958" s="109"/>
    </row>
    <row r="959" spans="4:4" x14ac:dyDescent="0.2">
      <c r="D959" s="109"/>
    </row>
    <row r="960" spans="4:4" x14ac:dyDescent="0.2">
      <c r="D960" s="109"/>
    </row>
    <row r="961" spans="4:4" x14ac:dyDescent="0.2">
      <c r="D961" s="109"/>
    </row>
    <row r="962" spans="4:4" x14ac:dyDescent="0.2">
      <c r="D962" s="109"/>
    </row>
    <row r="963" spans="4:4" x14ac:dyDescent="0.2">
      <c r="D963" s="109"/>
    </row>
    <row r="964" spans="4:4" x14ac:dyDescent="0.2">
      <c r="D964" s="109"/>
    </row>
    <row r="965" spans="4:4" x14ac:dyDescent="0.2">
      <c r="D965" s="109"/>
    </row>
    <row r="966" spans="4:4" x14ac:dyDescent="0.2">
      <c r="D966" s="109"/>
    </row>
    <row r="967" spans="4:4" x14ac:dyDescent="0.2">
      <c r="D967" s="109"/>
    </row>
    <row r="968" spans="4:4" x14ac:dyDescent="0.2">
      <c r="D968" s="109"/>
    </row>
    <row r="969" spans="4:4" x14ac:dyDescent="0.2">
      <c r="D969" s="109"/>
    </row>
    <row r="970" spans="4:4" x14ac:dyDescent="0.2">
      <c r="D970" s="109"/>
    </row>
    <row r="971" spans="4:4" x14ac:dyDescent="0.2">
      <c r="D971" s="109"/>
    </row>
    <row r="972" spans="4:4" x14ac:dyDescent="0.2">
      <c r="D972" s="109"/>
    </row>
    <row r="973" spans="4:4" x14ac:dyDescent="0.2">
      <c r="D973" s="109"/>
    </row>
    <row r="974" spans="4:4" x14ac:dyDescent="0.2">
      <c r="D974" s="109"/>
    </row>
    <row r="975" spans="4:4" x14ac:dyDescent="0.2">
      <c r="D975" s="109"/>
    </row>
    <row r="976" spans="4:4" x14ac:dyDescent="0.2">
      <c r="D976" s="109"/>
    </row>
    <row r="977" spans="4:4" x14ac:dyDescent="0.2">
      <c r="D977" s="109"/>
    </row>
    <row r="978" spans="4:4" x14ac:dyDescent="0.2">
      <c r="D978" s="109"/>
    </row>
    <row r="979" spans="4:4" x14ac:dyDescent="0.2">
      <c r="D979" s="109"/>
    </row>
    <row r="980" spans="4:4" x14ac:dyDescent="0.2">
      <c r="D980" s="109"/>
    </row>
    <row r="981" spans="4:4" x14ac:dyDescent="0.2">
      <c r="D981" s="109"/>
    </row>
    <row r="982" spans="4:4" x14ac:dyDescent="0.2">
      <c r="D982" s="109"/>
    </row>
    <row r="983" spans="4:4" x14ac:dyDescent="0.2">
      <c r="D983" s="109"/>
    </row>
    <row r="984" spans="4:4" x14ac:dyDescent="0.2">
      <c r="D984" s="109"/>
    </row>
    <row r="985" spans="4:4" x14ac:dyDescent="0.2">
      <c r="D985" s="109"/>
    </row>
    <row r="986" spans="4:4" x14ac:dyDescent="0.2">
      <c r="D986" s="109"/>
    </row>
    <row r="987" spans="4:4" x14ac:dyDescent="0.2">
      <c r="D987" s="109"/>
    </row>
    <row r="988" spans="4:4" x14ac:dyDescent="0.2">
      <c r="D988" s="109"/>
    </row>
    <row r="989" spans="4:4" x14ac:dyDescent="0.2">
      <c r="D989" s="109"/>
    </row>
    <row r="990" spans="4:4" x14ac:dyDescent="0.2">
      <c r="D990" s="109"/>
    </row>
    <row r="991" spans="4:4" x14ac:dyDescent="0.2">
      <c r="D991" s="109"/>
    </row>
    <row r="992" spans="4:4" x14ac:dyDescent="0.2">
      <c r="D992" s="109"/>
    </row>
    <row r="993" spans="4:4" x14ac:dyDescent="0.2">
      <c r="D993" s="109"/>
    </row>
    <row r="994" spans="4:4" x14ac:dyDescent="0.2">
      <c r="D994" s="109"/>
    </row>
    <row r="995" spans="4:4" x14ac:dyDescent="0.2">
      <c r="D995" s="109"/>
    </row>
    <row r="996" spans="4:4" x14ac:dyDescent="0.2">
      <c r="D996" s="109"/>
    </row>
    <row r="997" spans="4:4" x14ac:dyDescent="0.2">
      <c r="D997" s="109"/>
    </row>
    <row r="998" spans="4:4" x14ac:dyDescent="0.2">
      <c r="D998" s="109"/>
    </row>
    <row r="999" spans="4:4" x14ac:dyDescent="0.2">
      <c r="D999" s="109"/>
    </row>
    <row r="1000" spans="4:4" x14ac:dyDescent="0.2">
      <c r="D1000" s="109"/>
    </row>
    <row r="1001" spans="4:4" x14ac:dyDescent="0.2">
      <c r="D1001" s="109"/>
    </row>
    <row r="1002" spans="4:4" x14ac:dyDescent="0.2">
      <c r="D1002" s="109"/>
    </row>
    <row r="1003" spans="4:4" x14ac:dyDescent="0.2">
      <c r="D1003" s="109"/>
    </row>
    <row r="1004" spans="4:4" x14ac:dyDescent="0.2">
      <c r="D1004" s="109"/>
    </row>
    <row r="1005" spans="4:4" x14ac:dyDescent="0.2">
      <c r="D1005" s="109"/>
    </row>
    <row r="1006" spans="4:4" x14ac:dyDescent="0.2">
      <c r="D1006" s="109"/>
    </row>
    <row r="1007" spans="4:4" x14ac:dyDescent="0.2">
      <c r="D1007" s="109"/>
    </row>
    <row r="1008" spans="4:4" x14ac:dyDescent="0.2">
      <c r="D1008" s="109"/>
    </row>
    <row r="1009" spans="4:4" x14ac:dyDescent="0.2">
      <c r="D1009" s="109"/>
    </row>
    <row r="1010" spans="4:4" x14ac:dyDescent="0.2">
      <c r="D1010" s="109"/>
    </row>
    <row r="1011" spans="4:4" x14ac:dyDescent="0.2">
      <c r="D1011" s="109"/>
    </row>
    <row r="1012" spans="4:4" x14ac:dyDescent="0.2">
      <c r="D1012" s="109"/>
    </row>
    <row r="1013" spans="4:4" x14ac:dyDescent="0.2">
      <c r="D1013" s="109"/>
    </row>
    <row r="1014" spans="4:4" x14ac:dyDescent="0.2">
      <c r="D1014" s="109"/>
    </row>
    <row r="1015" spans="4:4" x14ac:dyDescent="0.2">
      <c r="D1015" s="109"/>
    </row>
    <row r="1016" spans="4:4" x14ac:dyDescent="0.2">
      <c r="D1016" s="109"/>
    </row>
    <row r="1017" spans="4:4" x14ac:dyDescent="0.2">
      <c r="D1017" s="109"/>
    </row>
    <row r="1018" spans="4:4" x14ac:dyDescent="0.2">
      <c r="D1018" s="109"/>
    </row>
    <row r="1019" spans="4:4" x14ac:dyDescent="0.2">
      <c r="D1019" s="109"/>
    </row>
    <row r="1020" spans="4:4" x14ac:dyDescent="0.2">
      <c r="D1020" s="109"/>
    </row>
    <row r="1021" spans="4:4" x14ac:dyDescent="0.2">
      <c r="D1021" s="109"/>
    </row>
    <row r="1022" spans="4:4" x14ac:dyDescent="0.2">
      <c r="D1022" s="109"/>
    </row>
    <row r="1023" spans="4:4" x14ac:dyDescent="0.2">
      <c r="D1023" s="109"/>
    </row>
    <row r="1024" spans="4:4" x14ac:dyDescent="0.2">
      <c r="D1024" s="109"/>
    </row>
    <row r="1025" spans="4:4" x14ac:dyDescent="0.2">
      <c r="D1025" s="109"/>
    </row>
    <row r="1026" spans="4:4" x14ac:dyDescent="0.2">
      <c r="D1026" s="109"/>
    </row>
    <row r="1027" spans="4:4" x14ac:dyDescent="0.2">
      <c r="D1027" s="109"/>
    </row>
    <row r="1028" spans="4:4" x14ac:dyDescent="0.2">
      <c r="D1028" s="109"/>
    </row>
    <row r="1029" spans="4:4" x14ac:dyDescent="0.2">
      <c r="D1029" s="109"/>
    </row>
    <row r="1030" spans="4:4" x14ac:dyDescent="0.2">
      <c r="D1030" s="109"/>
    </row>
    <row r="1031" spans="4:4" x14ac:dyDescent="0.2">
      <c r="D1031" s="109"/>
    </row>
    <row r="1032" spans="4:4" x14ac:dyDescent="0.2">
      <c r="D1032" s="109"/>
    </row>
    <row r="1033" spans="4:4" x14ac:dyDescent="0.2">
      <c r="D1033" s="109"/>
    </row>
    <row r="1034" spans="4:4" x14ac:dyDescent="0.2">
      <c r="D1034" s="109"/>
    </row>
    <row r="1035" spans="4:4" x14ac:dyDescent="0.2">
      <c r="D1035" s="109"/>
    </row>
    <row r="1036" spans="4:4" x14ac:dyDescent="0.2">
      <c r="D1036" s="109"/>
    </row>
    <row r="1037" spans="4:4" x14ac:dyDescent="0.2">
      <c r="D1037" s="109"/>
    </row>
    <row r="1038" spans="4:4" x14ac:dyDescent="0.2">
      <c r="D1038" s="109"/>
    </row>
    <row r="1039" spans="4:4" x14ac:dyDescent="0.2">
      <c r="D1039" s="109"/>
    </row>
    <row r="1040" spans="4:4" x14ac:dyDescent="0.2">
      <c r="D1040" s="109"/>
    </row>
    <row r="1041" spans="4:4" x14ac:dyDescent="0.2">
      <c r="D1041" s="109"/>
    </row>
    <row r="1042" spans="4:4" x14ac:dyDescent="0.2">
      <c r="D1042" s="109"/>
    </row>
    <row r="1043" spans="4:4" x14ac:dyDescent="0.2">
      <c r="D1043" s="109"/>
    </row>
    <row r="1044" spans="4:4" x14ac:dyDescent="0.2">
      <c r="D1044" s="109"/>
    </row>
    <row r="1045" spans="4:4" x14ac:dyDescent="0.2">
      <c r="D1045" s="109"/>
    </row>
    <row r="1046" spans="4:4" x14ac:dyDescent="0.2">
      <c r="D1046" s="109"/>
    </row>
    <row r="1047" spans="4:4" x14ac:dyDescent="0.2">
      <c r="D1047" s="109"/>
    </row>
    <row r="1048" spans="4:4" x14ac:dyDescent="0.2">
      <c r="D1048" s="109"/>
    </row>
    <row r="1049" spans="4:4" x14ac:dyDescent="0.2">
      <c r="D1049" s="109"/>
    </row>
    <row r="1050" spans="4:4" x14ac:dyDescent="0.2">
      <c r="D1050" s="109"/>
    </row>
    <row r="1051" spans="4:4" x14ac:dyDescent="0.2">
      <c r="D1051" s="109"/>
    </row>
    <row r="1052" spans="4:4" x14ac:dyDescent="0.2">
      <c r="D1052" s="109"/>
    </row>
    <row r="1053" spans="4:4" x14ac:dyDescent="0.2">
      <c r="D1053" s="109"/>
    </row>
    <row r="1054" spans="4:4" x14ac:dyDescent="0.2">
      <c r="D1054" s="109"/>
    </row>
    <row r="1055" spans="4:4" x14ac:dyDescent="0.2">
      <c r="D1055" s="109"/>
    </row>
    <row r="1056" spans="4:4" x14ac:dyDescent="0.2">
      <c r="D1056" s="109"/>
    </row>
    <row r="1057" spans="4:4" x14ac:dyDescent="0.2">
      <c r="D1057" s="109"/>
    </row>
    <row r="1058" spans="4:4" x14ac:dyDescent="0.2">
      <c r="D1058" s="109"/>
    </row>
    <row r="1059" spans="4:4" x14ac:dyDescent="0.2">
      <c r="D1059" s="109"/>
    </row>
    <row r="1060" spans="4:4" x14ac:dyDescent="0.2">
      <c r="D1060" s="109"/>
    </row>
    <row r="1061" spans="4:4" x14ac:dyDescent="0.2">
      <c r="D1061" s="109"/>
    </row>
    <row r="1062" spans="4:4" x14ac:dyDescent="0.2">
      <c r="D1062" s="109"/>
    </row>
    <row r="1063" spans="4:4" x14ac:dyDescent="0.2">
      <c r="D1063" s="109"/>
    </row>
    <row r="1064" spans="4:4" x14ac:dyDescent="0.2">
      <c r="D1064" s="109"/>
    </row>
    <row r="1065" spans="4:4" x14ac:dyDescent="0.2">
      <c r="D1065" s="109"/>
    </row>
    <row r="1066" spans="4:4" x14ac:dyDescent="0.2">
      <c r="D1066" s="109"/>
    </row>
    <row r="1067" spans="4:4" x14ac:dyDescent="0.2">
      <c r="D1067" s="109"/>
    </row>
    <row r="1068" spans="4:4" x14ac:dyDescent="0.2">
      <c r="D1068" s="109"/>
    </row>
    <row r="1069" spans="4:4" x14ac:dyDescent="0.2">
      <c r="D1069" s="109"/>
    </row>
    <row r="1070" spans="4:4" x14ac:dyDescent="0.2">
      <c r="D1070" s="109"/>
    </row>
    <row r="1071" spans="4:4" x14ac:dyDescent="0.2">
      <c r="D1071" s="109"/>
    </row>
    <row r="1072" spans="4:4" x14ac:dyDescent="0.2">
      <c r="D1072" s="109"/>
    </row>
    <row r="1073" spans="4:4" x14ac:dyDescent="0.2">
      <c r="D1073" s="109"/>
    </row>
    <row r="1074" spans="4:4" x14ac:dyDescent="0.2">
      <c r="D1074" s="109"/>
    </row>
    <row r="1075" spans="4:4" x14ac:dyDescent="0.2">
      <c r="D1075" s="109"/>
    </row>
    <row r="1076" spans="4:4" x14ac:dyDescent="0.2">
      <c r="D1076" s="109"/>
    </row>
    <row r="1077" spans="4:4" x14ac:dyDescent="0.2">
      <c r="D1077" s="109"/>
    </row>
    <row r="1078" spans="4:4" x14ac:dyDescent="0.2">
      <c r="D1078" s="109"/>
    </row>
    <row r="1079" spans="4:4" x14ac:dyDescent="0.2">
      <c r="D1079" s="109"/>
    </row>
    <row r="1080" spans="4:4" x14ac:dyDescent="0.2">
      <c r="D1080" s="109"/>
    </row>
    <row r="1081" spans="4:4" x14ac:dyDescent="0.2">
      <c r="D1081" s="109"/>
    </row>
    <row r="1082" spans="4:4" x14ac:dyDescent="0.2">
      <c r="D1082" s="109"/>
    </row>
    <row r="1083" spans="4:4" x14ac:dyDescent="0.2">
      <c r="D1083" s="109"/>
    </row>
    <row r="1084" spans="4:4" x14ac:dyDescent="0.2">
      <c r="D1084" s="109"/>
    </row>
    <row r="1085" spans="4:4" x14ac:dyDescent="0.2">
      <c r="D1085" s="109"/>
    </row>
    <row r="1086" spans="4:4" x14ac:dyDescent="0.2">
      <c r="D1086" s="109"/>
    </row>
    <row r="1087" spans="4:4" x14ac:dyDescent="0.2">
      <c r="D1087" s="109"/>
    </row>
    <row r="1088" spans="4:4" x14ac:dyDescent="0.2">
      <c r="D1088" s="109"/>
    </row>
    <row r="1089" spans="4:4" x14ac:dyDescent="0.2">
      <c r="D1089" s="109"/>
    </row>
    <row r="1090" spans="4:4" x14ac:dyDescent="0.2">
      <c r="D1090" s="109"/>
    </row>
    <row r="1091" spans="4:4" x14ac:dyDescent="0.2">
      <c r="D1091" s="109"/>
    </row>
    <row r="1092" spans="4:4" x14ac:dyDescent="0.2">
      <c r="D1092" s="109"/>
    </row>
    <row r="1093" spans="4:4" x14ac:dyDescent="0.2">
      <c r="D1093" s="109"/>
    </row>
    <row r="1094" spans="4:4" x14ac:dyDescent="0.2">
      <c r="D1094" s="109"/>
    </row>
    <row r="1095" spans="4:4" x14ac:dyDescent="0.2">
      <c r="D1095" s="109"/>
    </row>
    <row r="1096" spans="4:4" x14ac:dyDescent="0.2">
      <c r="D1096" s="109"/>
    </row>
    <row r="1097" spans="4:4" x14ac:dyDescent="0.2">
      <c r="D1097" s="109"/>
    </row>
    <row r="1098" spans="4:4" x14ac:dyDescent="0.2">
      <c r="D1098" s="109"/>
    </row>
    <row r="1099" spans="4:4" x14ac:dyDescent="0.2">
      <c r="D1099" s="109"/>
    </row>
    <row r="1100" spans="4:4" x14ac:dyDescent="0.2">
      <c r="D1100" s="109"/>
    </row>
    <row r="1101" spans="4:4" x14ac:dyDescent="0.2">
      <c r="D1101" s="109"/>
    </row>
    <row r="1102" spans="4:4" x14ac:dyDescent="0.2">
      <c r="D1102" s="109"/>
    </row>
    <row r="1103" spans="4:4" x14ac:dyDescent="0.2">
      <c r="D1103" s="109"/>
    </row>
    <row r="1104" spans="4:4" x14ac:dyDescent="0.2">
      <c r="D1104" s="109"/>
    </row>
    <row r="1105" spans="4:4" x14ac:dyDescent="0.2">
      <c r="D1105" s="109"/>
    </row>
    <row r="1106" spans="4:4" x14ac:dyDescent="0.2">
      <c r="D1106" s="109"/>
    </row>
    <row r="1107" spans="4:4" x14ac:dyDescent="0.2">
      <c r="D1107" s="109"/>
    </row>
    <row r="1108" spans="4:4" x14ac:dyDescent="0.2">
      <c r="D1108" s="109"/>
    </row>
    <row r="1109" spans="4:4" x14ac:dyDescent="0.2">
      <c r="D1109" s="109"/>
    </row>
    <row r="1110" spans="4:4" x14ac:dyDescent="0.2">
      <c r="D1110" s="109"/>
    </row>
    <row r="1111" spans="4:4" x14ac:dyDescent="0.2">
      <c r="D1111" s="109"/>
    </row>
    <row r="1112" spans="4:4" x14ac:dyDescent="0.2">
      <c r="D1112" s="109"/>
    </row>
    <row r="1113" spans="4:4" x14ac:dyDescent="0.2">
      <c r="D1113" s="109"/>
    </row>
    <row r="1114" spans="4:4" x14ac:dyDescent="0.2">
      <c r="D1114" s="109"/>
    </row>
    <row r="1115" spans="4:4" x14ac:dyDescent="0.2">
      <c r="D1115" s="109"/>
    </row>
    <row r="1116" spans="4:4" x14ac:dyDescent="0.2">
      <c r="D1116" s="109"/>
    </row>
    <row r="1117" spans="4:4" x14ac:dyDescent="0.2">
      <c r="D1117" s="109"/>
    </row>
    <row r="1118" spans="4:4" x14ac:dyDescent="0.2">
      <c r="D1118" s="109"/>
    </row>
    <row r="1119" spans="4:4" x14ac:dyDescent="0.2">
      <c r="D1119" s="109"/>
    </row>
    <row r="1120" spans="4:4" x14ac:dyDescent="0.2">
      <c r="D1120" s="109"/>
    </row>
    <row r="1121" spans="4:4" x14ac:dyDescent="0.2">
      <c r="D1121" s="109"/>
    </row>
    <row r="1122" spans="4:4" x14ac:dyDescent="0.2">
      <c r="D1122" s="109"/>
    </row>
    <row r="1123" spans="4:4" x14ac:dyDescent="0.2">
      <c r="D1123" s="109"/>
    </row>
    <row r="1124" spans="4:4" x14ac:dyDescent="0.2">
      <c r="D1124" s="109"/>
    </row>
    <row r="1125" spans="4:4" x14ac:dyDescent="0.2">
      <c r="D1125" s="109"/>
    </row>
    <row r="1126" spans="4:4" x14ac:dyDescent="0.2">
      <c r="D1126" s="109"/>
    </row>
    <row r="1127" spans="4:4" x14ac:dyDescent="0.2">
      <c r="D1127" s="109"/>
    </row>
    <row r="1128" spans="4:4" x14ac:dyDescent="0.2">
      <c r="D1128" s="109"/>
    </row>
    <row r="1129" spans="4:4" x14ac:dyDescent="0.2">
      <c r="D1129" s="109"/>
    </row>
    <row r="1130" spans="4:4" x14ac:dyDescent="0.2">
      <c r="D1130" s="109"/>
    </row>
    <row r="1131" spans="4:4" x14ac:dyDescent="0.2">
      <c r="D1131" s="109"/>
    </row>
    <row r="1132" spans="4:4" x14ac:dyDescent="0.2">
      <c r="D1132" s="109"/>
    </row>
    <row r="1133" spans="4:4" x14ac:dyDescent="0.2">
      <c r="D1133" s="109"/>
    </row>
    <row r="1134" spans="4:4" x14ac:dyDescent="0.2">
      <c r="D1134" s="109"/>
    </row>
    <row r="1135" spans="4:4" x14ac:dyDescent="0.2">
      <c r="D1135" s="109"/>
    </row>
    <row r="1136" spans="4:4" x14ac:dyDescent="0.2">
      <c r="D1136" s="109"/>
    </row>
    <row r="1137" spans="4:4" x14ac:dyDescent="0.2">
      <c r="D1137" s="109"/>
    </row>
    <row r="1138" spans="4:4" x14ac:dyDescent="0.2">
      <c r="D1138" s="109"/>
    </row>
    <row r="1139" spans="4:4" x14ac:dyDescent="0.2">
      <c r="D1139" s="109"/>
    </row>
    <row r="1140" spans="4:4" x14ac:dyDescent="0.2">
      <c r="D1140" s="109"/>
    </row>
    <row r="1141" spans="4:4" x14ac:dyDescent="0.2">
      <c r="D1141" s="109"/>
    </row>
    <row r="1142" spans="4:4" x14ac:dyDescent="0.2">
      <c r="D1142" s="109"/>
    </row>
    <row r="1143" spans="4:4" x14ac:dyDescent="0.2">
      <c r="D1143" s="109"/>
    </row>
    <row r="1144" spans="4:4" x14ac:dyDescent="0.2">
      <c r="D1144" s="109"/>
    </row>
    <row r="1145" spans="4:4" x14ac:dyDescent="0.2">
      <c r="D1145" s="109"/>
    </row>
    <row r="1146" spans="4:4" x14ac:dyDescent="0.2">
      <c r="D1146" s="109"/>
    </row>
    <row r="1147" spans="4:4" x14ac:dyDescent="0.2">
      <c r="D1147" s="109"/>
    </row>
    <row r="1148" spans="4:4" x14ac:dyDescent="0.2">
      <c r="D1148" s="109"/>
    </row>
    <row r="1149" spans="4:4" x14ac:dyDescent="0.2">
      <c r="D1149" s="109"/>
    </row>
    <row r="1150" spans="4:4" x14ac:dyDescent="0.2">
      <c r="D1150" s="109"/>
    </row>
    <row r="1151" spans="4:4" x14ac:dyDescent="0.2">
      <c r="D1151" s="109"/>
    </row>
    <row r="1152" spans="4:4" x14ac:dyDescent="0.2">
      <c r="D1152" s="109"/>
    </row>
    <row r="1153" spans="4:4" x14ac:dyDescent="0.2">
      <c r="D1153" s="109"/>
    </row>
    <row r="1154" spans="4:4" x14ac:dyDescent="0.2">
      <c r="D1154" s="109"/>
    </row>
    <row r="1155" spans="4:4" x14ac:dyDescent="0.2">
      <c r="D1155" s="109"/>
    </row>
    <row r="1156" spans="4:4" x14ac:dyDescent="0.2">
      <c r="D1156" s="109"/>
    </row>
    <row r="1157" spans="4:4" x14ac:dyDescent="0.2">
      <c r="D1157" s="109"/>
    </row>
    <row r="1158" spans="4:4" x14ac:dyDescent="0.2">
      <c r="D1158" s="109"/>
    </row>
    <row r="1159" spans="4:4" x14ac:dyDescent="0.2">
      <c r="D1159" s="109"/>
    </row>
    <row r="1160" spans="4:4" x14ac:dyDescent="0.2">
      <c r="D1160" s="109"/>
    </row>
    <row r="1161" spans="4:4" x14ac:dyDescent="0.2">
      <c r="D1161" s="109"/>
    </row>
    <row r="1162" spans="4:4" x14ac:dyDescent="0.2">
      <c r="D1162" s="109"/>
    </row>
    <row r="1163" spans="4:4" x14ac:dyDescent="0.2">
      <c r="D1163" s="109"/>
    </row>
    <row r="1164" spans="4:4" x14ac:dyDescent="0.2">
      <c r="D1164" s="109"/>
    </row>
    <row r="1165" spans="4:4" x14ac:dyDescent="0.2">
      <c r="D1165" s="109"/>
    </row>
    <row r="1166" spans="4:4" x14ac:dyDescent="0.2">
      <c r="D1166" s="109"/>
    </row>
    <row r="1167" spans="4:4" x14ac:dyDescent="0.2">
      <c r="D1167" s="109"/>
    </row>
    <row r="1168" spans="4:4" x14ac:dyDescent="0.2">
      <c r="D1168" s="109"/>
    </row>
    <row r="1169" spans="4:4" x14ac:dyDescent="0.2">
      <c r="D1169" s="109"/>
    </row>
    <row r="1170" spans="4:4" x14ac:dyDescent="0.2">
      <c r="D1170" s="109"/>
    </row>
    <row r="1171" spans="4:4" x14ac:dyDescent="0.2">
      <c r="D1171" s="109"/>
    </row>
    <row r="1172" spans="4:4" x14ac:dyDescent="0.2">
      <c r="D1172" s="109"/>
    </row>
    <row r="1173" spans="4:4" x14ac:dyDescent="0.2">
      <c r="D1173" s="109"/>
    </row>
    <row r="1174" spans="4:4" x14ac:dyDescent="0.2">
      <c r="D1174" s="109"/>
    </row>
    <row r="1175" spans="4:4" x14ac:dyDescent="0.2">
      <c r="D1175" s="109"/>
    </row>
    <row r="1176" spans="4:4" x14ac:dyDescent="0.2">
      <c r="D1176" s="109"/>
    </row>
    <row r="1177" spans="4:4" x14ac:dyDescent="0.2">
      <c r="D1177" s="109"/>
    </row>
    <row r="1178" spans="4:4" x14ac:dyDescent="0.2">
      <c r="D1178" s="109"/>
    </row>
    <row r="1179" spans="4:4" x14ac:dyDescent="0.2">
      <c r="D1179" s="109"/>
    </row>
    <row r="1180" spans="4:4" x14ac:dyDescent="0.2">
      <c r="D1180" s="109"/>
    </row>
    <row r="1181" spans="4:4" x14ac:dyDescent="0.2">
      <c r="D1181" s="109"/>
    </row>
    <row r="1182" spans="4:4" x14ac:dyDescent="0.2">
      <c r="D1182" s="109"/>
    </row>
    <row r="1183" spans="4:4" x14ac:dyDescent="0.2">
      <c r="D1183" s="109"/>
    </row>
    <row r="1184" spans="4:4" x14ac:dyDescent="0.2">
      <c r="D1184" s="109"/>
    </row>
    <row r="1185" spans="4:4" x14ac:dyDescent="0.2">
      <c r="D1185" s="109"/>
    </row>
    <row r="1186" spans="4:4" x14ac:dyDescent="0.2">
      <c r="D1186" s="109"/>
    </row>
    <row r="1187" spans="4:4" x14ac:dyDescent="0.2">
      <c r="D1187" s="109"/>
    </row>
    <row r="1188" spans="4:4" x14ac:dyDescent="0.2">
      <c r="D1188" s="109"/>
    </row>
    <row r="1189" spans="4:4" x14ac:dyDescent="0.2">
      <c r="D1189" s="109"/>
    </row>
    <row r="1190" spans="4:4" x14ac:dyDescent="0.2">
      <c r="D1190" s="109"/>
    </row>
    <row r="1191" spans="4:4" x14ac:dyDescent="0.2">
      <c r="D1191" s="109"/>
    </row>
    <row r="1192" spans="4:4" x14ac:dyDescent="0.2">
      <c r="D1192" s="109"/>
    </row>
    <row r="1193" spans="4:4" x14ac:dyDescent="0.2">
      <c r="D1193" s="109"/>
    </row>
    <row r="1194" spans="4:4" x14ac:dyDescent="0.2">
      <c r="D1194" s="109"/>
    </row>
    <row r="1195" spans="4:4" x14ac:dyDescent="0.2">
      <c r="D1195" s="109"/>
    </row>
    <row r="1196" spans="4:4" x14ac:dyDescent="0.2">
      <c r="D1196" s="109"/>
    </row>
    <row r="1197" spans="4:4" x14ac:dyDescent="0.2">
      <c r="D1197" s="109"/>
    </row>
    <row r="1198" spans="4:4" x14ac:dyDescent="0.2">
      <c r="D1198" s="109"/>
    </row>
    <row r="1199" spans="4:4" x14ac:dyDescent="0.2">
      <c r="D1199" s="109"/>
    </row>
    <row r="1200" spans="4:4" x14ac:dyDescent="0.2">
      <c r="D1200" s="109"/>
    </row>
    <row r="1201" spans="4:4" x14ac:dyDescent="0.2">
      <c r="D1201" s="109"/>
    </row>
    <row r="1202" spans="4:4" x14ac:dyDescent="0.2">
      <c r="D1202" s="109"/>
    </row>
    <row r="1203" spans="4:4" x14ac:dyDescent="0.2">
      <c r="D1203" s="109"/>
    </row>
    <row r="1204" spans="4:4" x14ac:dyDescent="0.2">
      <c r="D1204" s="109"/>
    </row>
    <row r="1205" spans="4:4" x14ac:dyDescent="0.2">
      <c r="D1205" s="109"/>
    </row>
    <row r="1206" spans="4:4" x14ac:dyDescent="0.2">
      <c r="D1206" s="109"/>
    </row>
    <row r="1207" spans="4:4" x14ac:dyDescent="0.2">
      <c r="D1207" s="109"/>
    </row>
    <row r="1208" spans="4:4" x14ac:dyDescent="0.2">
      <c r="D1208" s="109"/>
    </row>
    <row r="1209" spans="4:4" x14ac:dyDescent="0.2">
      <c r="D1209" s="109"/>
    </row>
    <row r="1210" spans="4:4" x14ac:dyDescent="0.2">
      <c r="D1210" s="109"/>
    </row>
    <row r="1211" spans="4:4" x14ac:dyDescent="0.2">
      <c r="D1211" s="109"/>
    </row>
    <row r="1212" spans="4:4" x14ac:dyDescent="0.2">
      <c r="D1212" s="109"/>
    </row>
    <row r="1213" spans="4:4" x14ac:dyDescent="0.2">
      <c r="D1213" s="109"/>
    </row>
    <row r="1214" spans="4:4" x14ac:dyDescent="0.2">
      <c r="D1214" s="109"/>
    </row>
    <row r="1215" spans="4:4" x14ac:dyDescent="0.2">
      <c r="D1215" s="109"/>
    </row>
    <row r="1216" spans="4:4" x14ac:dyDescent="0.2">
      <c r="D1216" s="109"/>
    </row>
    <row r="1217" spans="4:4" x14ac:dyDescent="0.2">
      <c r="D1217" s="109"/>
    </row>
    <row r="1218" spans="4:4" x14ac:dyDescent="0.2">
      <c r="D1218" s="109"/>
    </row>
    <row r="1219" spans="4:4" x14ac:dyDescent="0.2">
      <c r="D1219" s="109"/>
    </row>
    <row r="1220" spans="4:4" x14ac:dyDescent="0.2">
      <c r="D1220" s="109"/>
    </row>
    <row r="1221" spans="4:4" x14ac:dyDescent="0.2">
      <c r="D1221" s="109"/>
    </row>
    <row r="1222" spans="4:4" x14ac:dyDescent="0.2">
      <c r="D1222" s="109"/>
    </row>
    <row r="1223" spans="4:4" x14ac:dyDescent="0.2">
      <c r="D1223" s="109"/>
    </row>
    <row r="1224" spans="4:4" x14ac:dyDescent="0.2">
      <c r="D1224" s="109"/>
    </row>
    <row r="1225" spans="4:4" x14ac:dyDescent="0.2">
      <c r="D1225" s="109"/>
    </row>
    <row r="1226" spans="4:4" x14ac:dyDescent="0.2">
      <c r="D1226" s="109"/>
    </row>
    <row r="1227" spans="4:4" x14ac:dyDescent="0.2">
      <c r="D1227" s="109"/>
    </row>
    <row r="1228" spans="4:4" x14ac:dyDescent="0.2">
      <c r="D1228" s="109"/>
    </row>
    <row r="1229" spans="4:4" x14ac:dyDescent="0.2">
      <c r="D1229" s="109"/>
    </row>
    <row r="1230" spans="4:4" x14ac:dyDescent="0.2">
      <c r="D1230" s="109"/>
    </row>
    <row r="1231" spans="4:4" x14ac:dyDescent="0.2">
      <c r="D1231" s="109"/>
    </row>
    <row r="1232" spans="4:4" x14ac:dyDescent="0.2">
      <c r="D1232" s="109"/>
    </row>
    <row r="1233" spans="4:4" x14ac:dyDescent="0.2">
      <c r="D1233" s="109"/>
    </row>
    <row r="1234" spans="4:4" x14ac:dyDescent="0.2">
      <c r="D1234" s="109"/>
    </row>
    <row r="1235" spans="4:4" x14ac:dyDescent="0.2">
      <c r="D1235" s="109"/>
    </row>
    <row r="1236" spans="4:4" x14ac:dyDescent="0.2">
      <c r="D1236" s="109"/>
    </row>
    <row r="1237" spans="4:4" x14ac:dyDescent="0.2">
      <c r="D1237" s="109"/>
    </row>
    <row r="1238" spans="4:4" x14ac:dyDescent="0.2">
      <c r="D1238" s="109"/>
    </row>
    <row r="1239" spans="4:4" x14ac:dyDescent="0.2">
      <c r="D1239" s="109"/>
    </row>
    <row r="1240" spans="4:4" x14ac:dyDescent="0.2">
      <c r="D1240" s="109"/>
    </row>
    <row r="1241" spans="4:4" x14ac:dyDescent="0.2">
      <c r="D1241" s="109"/>
    </row>
    <row r="1242" spans="4:4" x14ac:dyDescent="0.2">
      <c r="D1242" s="109"/>
    </row>
    <row r="1243" spans="4:4" x14ac:dyDescent="0.2">
      <c r="D1243" s="109"/>
    </row>
    <row r="1244" spans="4:4" x14ac:dyDescent="0.2">
      <c r="D1244" s="109"/>
    </row>
    <row r="1245" spans="4:4" x14ac:dyDescent="0.2">
      <c r="D1245" s="109"/>
    </row>
    <row r="1246" spans="4:4" x14ac:dyDescent="0.2">
      <c r="D1246" s="109"/>
    </row>
    <row r="1247" spans="4:4" x14ac:dyDescent="0.2">
      <c r="D1247" s="109"/>
    </row>
    <row r="1248" spans="4:4" x14ac:dyDescent="0.2">
      <c r="D1248" s="109"/>
    </row>
    <row r="1249" spans="4:4" x14ac:dyDescent="0.2">
      <c r="D1249" s="109"/>
    </row>
    <row r="1250" spans="4:4" x14ac:dyDescent="0.2">
      <c r="D1250" s="109"/>
    </row>
    <row r="1251" spans="4:4" x14ac:dyDescent="0.2">
      <c r="D1251" s="109"/>
    </row>
    <row r="1252" spans="4:4" x14ac:dyDescent="0.2">
      <c r="D1252" s="109"/>
    </row>
    <row r="1253" spans="4:4" x14ac:dyDescent="0.2">
      <c r="D1253" s="109"/>
    </row>
    <row r="1254" spans="4:4" x14ac:dyDescent="0.2">
      <c r="D1254" s="109"/>
    </row>
    <row r="1255" spans="4:4" x14ac:dyDescent="0.2">
      <c r="D1255" s="109"/>
    </row>
    <row r="1256" spans="4:4" x14ac:dyDescent="0.2">
      <c r="D1256" s="109"/>
    </row>
    <row r="1257" spans="4:4" x14ac:dyDescent="0.2">
      <c r="D1257" s="109"/>
    </row>
    <row r="1258" spans="4:4" x14ac:dyDescent="0.2">
      <c r="D1258" s="109"/>
    </row>
    <row r="1259" spans="4:4" x14ac:dyDescent="0.2">
      <c r="D1259" s="109"/>
    </row>
    <row r="1260" spans="4:4" x14ac:dyDescent="0.2">
      <c r="D1260" s="109"/>
    </row>
    <row r="1261" spans="4:4" x14ac:dyDescent="0.2">
      <c r="D1261" s="109"/>
    </row>
    <row r="1262" spans="4:4" x14ac:dyDescent="0.2">
      <c r="D1262" s="109"/>
    </row>
    <row r="1263" spans="4:4" x14ac:dyDescent="0.2">
      <c r="D1263" s="109"/>
    </row>
    <row r="1264" spans="4:4" x14ac:dyDescent="0.2">
      <c r="D1264" s="109"/>
    </row>
    <row r="1265" spans="4:4" x14ac:dyDescent="0.2">
      <c r="D1265" s="109"/>
    </row>
    <row r="1266" spans="4:4" x14ac:dyDescent="0.2">
      <c r="D1266" s="109"/>
    </row>
    <row r="1267" spans="4:4" x14ac:dyDescent="0.2">
      <c r="D1267" s="109"/>
    </row>
    <row r="1268" spans="4:4" x14ac:dyDescent="0.2">
      <c r="D1268" s="109"/>
    </row>
    <row r="1269" spans="4:4" x14ac:dyDescent="0.2">
      <c r="D1269" s="109"/>
    </row>
    <row r="1270" spans="4:4" x14ac:dyDescent="0.2">
      <c r="D1270" s="109"/>
    </row>
    <row r="1271" spans="4:4" x14ac:dyDescent="0.2">
      <c r="D1271" s="109"/>
    </row>
    <row r="1272" spans="4:4" x14ac:dyDescent="0.2">
      <c r="D1272" s="109"/>
    </row>
    <row r="1273" spans="4:4" x14ac:dyDescent="0.2">
      <c r="D1273" s="109"/>
    </row>
    <row r="1274" spans="4:4" x14ac:dyDescent="0.2">
      <c r="D1274" s="109"/>
    </row>
    <row r="1275" spans="4:4" x14ac:dyDescent="0.2">
      <c r="D1275" s="109"/>
    </row>
    <row r="1276" spans="4:4" x14ac:dyDescent="0.2">
      <c r="D1276" s="109"/>
    </row>
    <row r="1277" spans="4:4" x14ac:dyDescent="0.2">
      <c r="D1277" s="109"/>
    </row>
    <row r="1278" spans="4:4" x14ac:dyDescent="0.2">
      <c r="D1278" s="109"/>
    </row>
    <row r="1279" spans="4:4" x14ac:dyDescent="0.2">
      <c r="D1279" s="109"/>
    </row>
    <row r="1280" spans="4:4" x14ac:dyDescent="0.2">
      <c r="D1280" s="109"/>
    </row>
    <row r="1281" spans="4:4" x14ac:dyDescent="0.2">
      <c r="D1281" s="109"/>
    </row>
    <row r="1282" spans="4:4" x14ac:dyDescent="0.2">
      <c r="D1282" s="109"/>
    </row>
    <row r="1283" spans="4:4" x14ac:dyDescent="0.2">
      <c r="D1283" s="109"/>
    </row>
    <row r="1284" spans="4:4" x14ac:dyDescent="0.2">
      <c r="D1284" s="109"/>
    </row>
    <row r="1285" spans="4:4" x14ac:dyDescent="0.2">
      <c r="D1285" s="109"/>
    </row>
    <row r="1286" spans="4:4" x14ac:dyDescent="0.2">
      <c r="D1286" s="109"/>
    </row>
    <row r="1287" spans="4:4" x14ac:dyDescent="0.2">
      <c r="D1287" s="109"/>
    </row>
    <row r="1288" spans="4:4" x14ac:dyDescent="0.2">
      <c r="D1288" s="109"/>
    </row>
    <row r="1289" spans="4:4" x14ac:dyDescent="0.2">
      <c r="D1289" s="109"/>
    </row>
    <row r="1290" spans="4:4" x14ac:dyDescent="0.2">
      <c r="D1290" s="109"/>
    </row>
    <row r="1291" spans="4:4" x14ac:dyDescent="0.2">
      <c r="D1291" s="109"/>
    </row>
    <row r="1292" spans="4:4" x14ac:dyDescent="0.2">
      <c r="D1292" s="109"/>
    </row>
    <row r="1293" spans="4:4" x14ac:dyDescent="0.2">
      <c r="D1293" s="109"/>
    </row>
    <row r="1294" spans="4:4" x14ac:dyDescent="0.2">
      <c r="D1294" s="109"/>
    </row>
    <row r="1295" spans="4:4" x14ac:dyDescent="0.2">
      <c r="D1295" s="109"/>
    </row>
    <row r="1296" spans="4:4" x14ac:dyDescent="0.2">
      <c r="D1296" s="109"/>
    </row>
    <row r="1297" spans="4:4" x14ac:dyDescent="0.2">
      <c r="D1297" s="109"/>
    </row>
    <row r="1298" spans="4:4" x14ac:dyDescent="0.2">
      <c r="D1298" s="109"/>
    </row>
    <row r="1299" spans="4:4" x14ac:dyDescent="0.2">
      <c r="D1299" s="109"/>
    </row>
    <row r="1300" spans="4:4" x14ac:dyDescent="0.2">
      <c r="D1300" s="109"/>
    </row>
    <row r="1301" spans="4:4" x14ac:dyDescent="0.2">
      <c r="D1301" s="109"/>
    </row>
    <row r="1302" spans="4:4" x14ac:dyDescent="0.2">
      <c r="D1302" s="109"/>
    </row>
    <row r="1303" spans="4:4" x14ac:dyDescent="0.2">
      <c r="D1303" s="109"/>
    </row>
    <row r="1304" spans="4:4" x14ac:dyDescent="0.2">
      <c r="D1304" s="109"/>
    </row>
    <row r="1305" spans="4:4" x14ac:dyDescent="0.2">
      <c r="D1305" s="109"/>
    </row>
    <row r="1306" spans="4:4" x14ac:dyDescent="0.2">
      <c r="D1306" s="109"/>
    </row>
    <row r="1307" spans="4:4" x14ac:dyDescent="0.2">
      <c r="D1307" s="109"/>
    </row>
    <row r="1308" spans="4:4" x14ac:dyDescent="0.2">
      <c r="D1308" s="109"/>
    </row>
    <row r="1309" spans="4:4" x14ac:dyDescent="0.2">
      <c r="D1309" s="109"/>
    </row>
    <row r="1310" spans="4:4" x14ac:dyDescent="0.2">
      <c r="D1310" s="109"/>
    </row>
    <row r="1311" spans="4:4" x14ac:dyDescent="0.2">
      <c r="D1311" s="109"/>
    </row>
    <row r="1312" spans="4:4" x14ac:dyDescent="0.2">
      <c r="D1312" s="109"/>
    </row>
    <row r="1313" spans="4:4" x14ac:dyDescent="0.2">
      <c r="D1313" s="109"/>
    </row>
    <row r="1314" spans="4:4" x14ac:dyDescent="0.2">
      <c r="D1314" s="109"/>
    </row>
    <row r="1315" spans="4:4" x14ac:dyDescent="0.2">
      <c r="D1315" s="109"/>
    </row>
    <row r="1316" spans="4:4" x14ac:dyDescent="0.2">
      <c r="D1316" s="109"/>
    </row>
    <row r="1317" spans="4:4" x14ac:dyDescent="0.2">
      <c r="D1317" s="109"/>
    </row>
    <row r="1318" spans="4:4" x14ac:dyDescent="0.2">
      <c r="D1318" s="109"/>
    </row>
    <row r="1319" spans="4:4" x14ac:dyDescent="0.2">
      <c r="D1319" s="109"/>
    </row>
    <row r="1320" spans="4:4" x14ac:dyDescent="0.2">
      <c r="D1320" s="109"/>
    </row>
    <row r="1321" spans="4:4" x14ac:dyDescent="0.2">
      <c r="D1321" s="109"/>
    </row>
    <row r="1322" spans="4:4" x14ac:dyDescent="0.2">
      <c r="D1322" s="109"/>
    </row>
    <row r="1323" spans="4:4" x14ac:dyDescent="0.2">
      <c r="D1323" s="109"/>
    </row>
    <row r="1324" spans="4:4" x14ac:dyDescent="0.2">
      <c r="D1324" s="109"/>
    </row>
    <row r="1325" spans="4:4" x14ac:dyDescent="0.2">
      <c r="D1325" s="109"/>
    </row>
    <row r="1326" spans="4:4" x14ac:dyDescent="0.2">
      <c r="D1326" s="109"/>
    </row>
    <row r="1327" spans="4:4" x14ac:dyDescent="0.2">
      <c r="D1327" s="109"/>
    </row>
    <row r="1328" spans="4:4" x14ac:dyDescent="0.2">
      <c r="D1328" s="109"/>
    </row>
    <row r="1329" spans="4:4" x14ac:dyDescent="0.2">
      <c r="D1329" s="109"/>
    </row>
    <row r="1330" spans="4:4" x14ac:dyDescent="0.2">
      <c r="D1330" s="109"/>
    </row>
    <row r="1331" spans="4:4" x14ac:dyDescent="0.2">
      <c r="D1331" s="109"/>
    </row>
    <row r="1332" spans="4:4" x14ac:dyDescent="0.2">
      <c r="D1332" s="109"/>
    </row>
    <row r="1333" spans="4:4" x14ac:dyDescent="0.2">
      <c r="D1333" s="109"/>
    </row>
    <row r="1334" spans="4:4" x14ac:dyDescent="0.2">
      <c r="D1334" s="109"/>
    </row>
    <row r="1335" spans="4:4" x14ac:dyDescent="0.2">
      <c r="D1335" s="109"/>
    </row>
    <row r="1336" spans="4:4" x14ac:dyDescent="0.2">
      <c r="D1336" s="109"/>
    </row>
    <row r="1337" spans="4:4" x14ac:dyDescent="0.2">
      <c r="D1337" s="109"/>
    </row>
    <row r="1338" spans="4:4" x14ac:dyDescent="0.2">
      <c r="D1338" s="109"/>
    </row>
    <row r="1339" spans="4:4" x14ac:dyDescent="0.2">
      <c r="D1339" s="109"/>
    </row>
    <row r="1340" spans="4:4" x14ac:dyDescent="0.2">
      <c r="D1340" s="109"/>
    </row>
    <row r="1341" spans="4:4" x14ac:dyDescent="0.2">
      <c r="D1341" s="109"/>
    </row>
    <row r="1342" spans="4:4" x14ac:dyDescent="0.2">
      <c r="D1342" s="109"/>
    </row>
    <row r="1343" spans="4:4" x14ac:dyDescent="0.2">
      <c r="D1343" s="109"/>
    </row>
    <row r="1344" spans="4:4" x14ac:dyDescent="0.2">
      <c r="D1344" s="109"/>
    </row>
    <row r="1345" spans="4:4" x14ac:dyDescent="0.2">
      <c r="D1345" s="109"/>
    </row>
    <row r="1346" spans="4:4" x14ac:dyDescent="0.2">
      <c r="D1346" s="109"/>
    </row>
    <row r="1347" spans="4:4" x14ac:dyDescent="0.2">
      <c r="D1347" s="109"/>
    </row>
    <row r="1348" spans="4:4" x14ac:dyDescent="0.2">
      <c r="D1348" s="109"/>
    </row>
    <row r="1349" spans="4:4" x14ac:dyDescent="0.2">
      <c r="D1349" s="109"/>
    </row>
    <row r="1350" spans="4:4" x14ac:dyDescent="0.2">
      <c r="D1350" s="109"/>
    </row>
    <row r="1351" spans="4:4" x14ac:dyDescent="0.2">
      <c r="D1351" s="109"/>
    </row>
    <row r="1352" spans="4:4" x14ac:dyDescent="0.2">
      <c r="D1352" s="109"/>
    </row>
    <row r="1353" spans="4:4" x14ac:dyDescent="0.2">
      <c r="D1353" s="109"/>
    </row>
    <row r="1354" spans="4:4" x14ac:dyDescent="0.2">
      <c r="D1354" s="109"/>
    </row>
    <row r="1355" spans="4:4" x14ac:dyDescent="0.2">
      <c r="D1355" s="109"/>
    </row>
    <row r="1356" spans="4:4" x14ac:dyDescent="0.2">
      <c r="D1356" s="109"/>
    </row>
    <row r="1357" spans="4:4" x14ac:dyDescent="0.2">
      <c r="D1357" s="109"/>
    </row>
    <row r="1358" spans="4:4" x14ac:dyDescent="0.2">
      <c r="D1358" s="109"/>
    </row>
    <row r="1359" spans="4:4" x14ac:dyDescent="0.2">
      <c r="D1359" s="109"/>
    </row>
    <row r="1360" spans="4:4" x14ac:dyDescent="0.2">
      <c r="D1360" s="109"/>
    </row>
    <row r="1361" spans="4:4" x14ac:dyDescent="0.2">
      <c r="D1361" s="109"/>
    </row>
    <row r="1362" spans="4:4" x14ac:dyDescent="0.2">
      <c r="D1362" s="109"/>
    </row>
    <row r="1363" spans="4:4" x14ac:dyDescent="0.2">
      <c r="D1363" s="109"/>
    </row>
    <row r="1364" spans="4:4" x14ac:dyDescent="0.2">
      <c r="D1364" s="109"/>
    </row>
    <row r="1365" spans="4:4" x14ac:dyDescent="0.2">
      <c r="D1365" s="109"/>
    </row>
    <row r="1366" spans="4:4" x14ac:dyDescent="0.2">
      <c r="D1366" s="109"/>
    </row>
    <row r="1367" spans="4:4" x14ac:dyDescent="0.2">
      <c r="D1367" s="109"/>
    </row>
    <row r="1368" spans="4:4" x14ac:dyDescent="0.2">
      <c r="D1368" s="109"/>
    </row>
    <row r="1369" spans="4:4" x14ac:dyDescent="0.2">
      <c r="D1369" s="109"/>
    </row>
    <row r="1370" spans="4:4" x14ac:dyDescent="0.2">
      <c r="D1370" s="109"/>
    </row>
    <row r="1371" spans="4:4" x14ac:dyDescent="0.2">
      <c r="D1371" s="109"/>
    </row>
    <row r="1372" spans="4:4" x14ac:dyDescent="0.2">
      <c r="D1372" s="109"/>
    </row>
    <row r="1373" spans="4:4" x14ac:dyDescent="0.2">
      <c r="D1373" s="109"/>
    </row>
    <row r="1374" spans="4:4" x14ac:dyDescent="0.2">
      <c r="D1374" s="109"/>
    </row>
    <row r="1375" spans="4:4" x14ac:dyDescent="0.2">
      <c r="D1375" s="109"/>
    </row>
    <row r="1376" spans="4:4" x14ac:dyDescent="0.2">
      <c r="D1376" s="109"/>
    </row>
    <row r="1377" spans="4:4" x14ac:dyDescent="0.2">
      <c r="D1377" s="109"/>
    </row>
    <row r="1378" spans="4:4" x14ac:dyDescent="0.2">
      <c r="D1378" s="109"/>
    </row>
    <row r="1379" spans="4:4" x14ac:dyDescent="0.2">
      <c r="D1379" s="109"/>
    </row>
    <row r="1380" spans="4:4" x14ac:dyDescent="0.2">
      <c r="D1380" s="109"/>
    </row>
    <row r="1381" spans="4:4" x14ac:dyDescent="0.2">
      <c r="D1381" s="109"/>
    </row>
    <row r="1382" spans="4:4" x14ac:dyDescent="0.2">
      <c r="D1382" s="109"/>
    </row>
    <row r="1383" spans="4:4" x14ac:dyDescent="0.2">
      <c r="D1383" s="109"/>
    </row>
    <row r="1384" spans="4:4" x14ac:dyDescent="0.2">
      <c r="D1384" s="109"/>
    </row>
    <row r="1385" spans="4:4" x14ac:dyDescent="0.2">
      <c r="D1385" s="109"/>
    </row>
    <row r="1386" spans="4:4" x14ac:dyDescent="0.2">
      <c r="D1386" s="109"/>
    </row>
    <row r="1387" spans="4:4" x14ac:dyDescent="0.2">
      <c r="D1387" s="109"/>
    </row>
    <row r="1388" spans="4:4" x14ac:dyDescent="0.2">
      <c r="D1388" s="109"/>
    </row>
    <row r="1389" spans="4:4" x14ac:dyDescent="0.2">
      <c r="D1389" s="109"/>
    </row>
    <row r="1390" spans="4:4" x14ac:dyDescent="0.2">
      <c r="D1390" s="109"/>
    </row>
    <row r="1391" spans="4:4" x14ac:dyDescent="0.2">
      <c r="D1391" s="109"/>
    </row>
    <row r="1392" spans="4:4" x14ac:dyDescent="0.2">
      <c r="D1392" s="109"/>
    </row>
    <row r="1393" spans="4:4" x14ac:dyDescent="0.2">
      <c r="D1393" s="109"/>
    </row>
    <row r="1394" spans="4:4" x14ac:dyDescent="0.2">
      <c r="D1394" s="109"/>
    </row>
    <row r="1395" spans="4:4" x14ac:dyDescent="0.2">
      <c r="D1395" s="109"/>
    </row>
    <row r="1396" spans="4:4" x14ac:dyDescent="0.2">
      <c r="D1396" s="109"/>
    </row>
    <row r="1397" spans="4:4" x14ac:dyDescent="0.2">
      <c r="D1397" s="109"/>
    </row>
    <row r="1398" spans="4:4" x14ac:dyDescent="0.2">
      <c r="D1398" s="109"/>
    </row>
    <row r="1399" spans="4:4" x14ac:dyDescent="0.2">
      <c r="D1399" s="109"/>
    </row>
    <row r="1400" spans="4:4" x14ac:dyDescent="0.2">
      <c r="D1400" s="109"/>
    </row>
    <row r="1401" spans="4:4" x14ac:dyDescent="0.2">
      <c r="D1401" s="109"/>
    </row>
    <row r="1402" spans="4:4" x14ac:dyDescent="0.2">
      <c r="D1402" s="109"/>
    </row>
    <row r="1403" spans="4:4" x14ac:dyDescent="0.2">
      <c r="D1403" s="109"/>
    </row>
    <row r="1404" spans="4:4" x14ac:dyDescent="0.2">
      <c r="D1404" s="109"/>
    </row>
    <row r="1405" spans="4:4" x14ac:dyDescent="0.2">
      <c r="D1405" s="109"/>
    </row>
    <row r="1406" spans="4:4" x14ac:dyDescent="0.2">
      <c r="D1406" s="109"/>
    </row>
    <row r="1407" spans="4:4" x14ac:dyDescent="0.2">
      <c r="D1407" s="109"/>
    </row>
    <row r="1408" spans="4:4" x14ac:dyDescent="0.2">
      <c r="D1408" s="109"/>
    </row>
    <row r="1409" spans="4:4" x14ac:dyDescent="0.2">
      <c r="D1409" s="109"/>
    </row>
    <row r="1410" spans="4:4" x14ac:dyDescent="0.2">
      <c r="D1410" s="109"/>
    </row>
    <row r="1411" spans="4:4" x14ac:dyDescent="0.2">
      <c r="D1411" s="109"/>
    </row>
    <row r="1412" spans="4:4" x14ac:dyDescent="0.2">
      <c r="D1412" s="109"/>
    </row>
    <row r="1413" spans="4:4" x14ac:dyDescent="0.2">
      <c r="D1413" s="109"/>
    </row>
    <row r="1414" spans="4:4" x14ac:dyDescent="0.2">
      <c r="D1414" s="109"/>
    </row>
    <row r="1415" spans="4:4" x14ac:dyDescent="0.2">
      <c r="D1415" s="109"/>
    </row>
    <row r="1416" spans="4:4" x14ac:dyDescent="0.2">
      <c r="D1416" s="109"/>
    </row>
    <row r="1417" spans="4:4" x14ac:dyDescent="0.2">
      <c r="D1417" s="109"/>
    </row>
    <row r="1418" spans="4:4" x14ac:dyDescent="0.2">
      <c r="D1418" s="109"/>
    </row>
    <row r="1419" spans="4:4" x14ac:dyDescent="0.2">
      <c r="D1419" s="109"/>
    </row>
    <row r="1420" spans="4:4" x14ac:dyDescent="0.2">
      <c r="D1420" s="109"/>
    </row>
    <row r="1421" spans="4:4" x14ac:dyDescent="0.2">
      <c r="D1421" s="109"/>
    </row>
    <row r="1422" spans="4:4" x14ac:dyDescent="0.2">
      <c r="D1422" s="109"/>
    </row>
    <row r="1423" spans="4:4" x14ac:dyDescent="0.2">
      <c r="D1423" s="109"/>
    </row>
    <row r="1424" spans="4:4" x14ac:dyDescent="0.2">
      <c r="D1424" s="109"/>
    </row>
    <row r="1425" spans="4:4" x14ac:dyDescent="0.2">
      <c r="D1425" s="109"/>
    </row>
    <row r="1426" spans="4:4" x14ac:dyDescent="0.2">
      <c r="D1426" s="109"/>
    </row>
    <row r="1427" spans="4:4" x14ac:dyDescent="0.2">
      <c r="D1427" s="109"/>
    </row>
    <row r="1428" spans="4:4" x14ac:dyDescent="0.2">
      <c r="D1428" s="109"/>
    </row>
    <row r="1429" spans="4:4" x14ac:dyDescent="0.2">
      <c r="D1429" s="109"/>
    </row>
    <row r="1430" spans="4:4" x14ac:dyDescent="0.2">
      <c r="D1430" s="109"/>
    </row>
    <row r="1431" spans="4:4" x14ac:dyDescent="0.2">
      <c r="D1431" s="109"/>
    </row>
    <row r="1432" spans="4:4" x14ac:dyDescent="0.2">
      <c r="D1432" s="109"/>
    </row>
    <row r="1433" spans="4:4" x14ac:dyDescent="0.2">
      <c r="D1433" s="109"/>
    </row>
    <row r="1434" spans="4:4" x14ac:dyDescent="0.2">
      <c r="D1434" s="109"/>
    </row>
    <row r="1435" spans="4:4" x14ac:dyDescent="0.2">
      <c r="D1435" s="109"/>
    </row>
    <row r="1436" spans="4:4" x14ac:dyDescent="0.2">
      <c r="D1436" s="109"/>
    </row>
    <row r="1437" spans="4:4" x14ac:dyDescent="0.2">
      <c r="D1437" s="109"/>
    </row>
    <row r="1438" spans="4:4" x14ac:dyDescent="0.2">
      <c r="D1438" s="109"/>
    </row>
    <row r="1439" spans="4:4" x14ac:dyDescent="0.2">
      <c r="D1439" s="109"/>
    </row>
    <row r="1440" spans="4:4" x14ac:dyDescent="0.2">
      <c r="D1440" s="109"/>
    </row>
    <row r="1441" spans="4:4" x14ac:dyDescent="0.2">
      <c r="D1441" s="109"/>
    </row>
    <row r="1442" spans="4:4" x14ac:dyDescent="0.2">
      <c r="D1442" s="109"/>
    </row>
    <row r="1443" spans="4:4" x14ac:dyDescent="0.2">
      <c r="D1443" s="109"/>
    </row>
    <row r="1444" spans="4:4" x14ac:dyDescent="0.2">
      <c r="D1444" s="109"/>
    </row>
    <row r="1445" spans="4:4" x14ac:dyDescent="0.2">
      <c r="D1445" s="109"/>
    </row>
    <row r="1446" spans="4:4" x14ac:dyDescent="0.2">
      <c r="D1446" s="109"/>
    </row>
    <row r="1447" spans="4:4" x14ac:dyDescent="0.2">
      <c r="D1447" s="109"/>
    </row>
    <row r="1448" spans="4:4" x14ac:dyDescent="0.2">
      <c r="D1448" s="109"/>
    </row>
    <row r="1449" spans="4:4" x14ac:dyDescent="0.2">
      <c r="D1449" s="109"/>
    </row>
    <row r="1450" spans="4:4" x14ac:dyDescent="0.2">
      <c r="D1450" s="109"/>
    </row>
    <row r="1451" spans="4:4" x14ac:dyDescent="0.2">
      <c r="D1451" s="109"/>
    </row>
    <row r="1452" spans="4:4" x14ac:dyDescent="0.2">
      <c r="D1452" s="109"/>
    </row>
    <row r="1453" spans="4:4" x14ac:dyDescent="0.2">
      <c r="D1453" s="109"/>
    </row>
    <row r="1454" spans="4:4" x14ac:dyDescent="0.2">
      <c r="D1454" s="109"/>
    </row>
    <row r="1455" spans="4:4" x14ac:dyDescent="0.2">
      <c r="D1455" s="109"/>
    </row>
    <row r="1456" spans="4:4" x14ac:dyDescent="0.2">
      <c r="D1456" s="109"/>
    </row>
    <row r="1457" spans="4:4" x14ac:dyDescent="0.2">
      <c r="D1457" s="109"/>
    </row>
    <row r="1458" spans="4:4" x14ac:dyDescent="0.2">
      <c r="D1458" s="109"/>
    </row>
    <row r="1459" spans="4:4" x14ac:dyDescent="0.2">
      <c r="D1459" s="109"/>
    </row>
    <row r="1460" spans="4:4" x14ac:dyDescent="0.2">
      <c r="D1460" s="109"/>
    </row>
    <row r="1461" spans="4:4" x14ac:dyDescent="0.2">
      <c r="D1461" s="109"/>
    </row>
    <row r="1462" spans="4:4" x14ac:dyDescent="0.2">
      <c r="D1462" s="109"/>
    </row>
    <row r="1463" spans="4:4" x14ac:dyDescent="0.2">
      <c r="D1463" s="109"/>
    </row>
    <row r="1464" spans="4:4" x14ac:dyDescent="0.2">
      <c r="D1464" s="109"/>
    </row>
    <row r="1465" spans="4:4" x14ac:dyDescent="0.2">
      <c r="D1465" s="109"/>
    </row>
    <row r="1466" spans="4:4" x14ac:dyDescent="0.2">
      <c r="D1466" s="109"/>
    </row>
    <row r="1467" spans="4:4" x14ac:dyDescent="0.2">
      <c r="D1467" s="109"/>
    </row>
    <row r="1468" spans="4:4" x14ac:dyDescent="0.2">
      <c r="D1468" s="109"/>
    </row>
    <row r="1469" spans="4:4" x14ac:dyDescent="0.2">
      <c r="D1469" s="109"/>
    </row>
    <row r="1470" spans="4:4" x14ac:dyDescent="0.2">
      <c r="D1470" s="109"/>
    </row>
    <row r="1471" spans="4:4" x14ac:dyDescent="0.2">
      <c r="D1471" s="109"/>
    </row>
    <row r="1472" spans="4:4" x14ac:dyDescent="0.2">
      <c r="D1472" s="109"/>
    </row>
    <row r="1473" spans="4:4" x14ac:dyDescent="0.2">
      <c r="D1473" s="109"/>
    </row>
    <row r="1474" spans="4:4" x14ac:dyDescent="0.2">
      <c r="D1474" s="109"/>
    </row>
    <row r="1475" spans="4:4" x14ac:dyDescent="0.2">
      <c r="D1475" s="109"/>
    </row>
    <row r="1476" spans="4:4" x14ac:dyDescent="0.2">
      <c r="D1476" s="109"/>
    </row>
    <row r="1477" spans="4:4" x14ac:dyDescent="0.2">
      <c r="D1477" s="109"/>
    </row>
    <row r="1478" spans="4:4" x14ac:dyDescent="0.2">
      <c r="D1478" s="109"/>
    </row>
    <row r="1479" spans="4:4" x14ac:dyDescent="0.2">
      <c r="D1479" s="109"/>
    </row>
    <row r="1480" spans="4:4" x14ac:dyDescent="0.2">
      <c r="D1480" s="109"/>
    </row>
    <row r="1481" spans="4:4" x14ac:dyDescent="0.2">
      <c r="D1481" s="109"/>
    </row>
    <row r="1482" spans="4:4" x14ac:dyDescent="0.2">
      <c r="D1482" s="109"/>
    </row>
    <row r="1483" spans="4:4" x14ac:dyDescent="0.2">
      <c r="D1483" s="109"/>
    </row>
    <row r="1484" spans="4:4" x14ac:dyDescent="0.2">
      <c r="D1484" s="109"/>
    </row>
    <row r="1485" spans="4:4" x14ac:dyDescent="0.2">
      <c r="D1485" s="109"/>
    </row>
    <row r="1486" spans="4:4" x14ac:dyDescent="0.2">
      <c r="D1486" s="109"/>
    </row>
    <row r="1487" spans="4:4" x14ac:dyDescent="0.2">
      <c r="D1487" s="109"/>
    </row>
    <row r="1488" spans="4:4" x14ac:dyDescent="0.2">
      <c r="D1488" s="109"/>
    </row>
    <row r="1489" spans="4:4" x14ac:dyDescent="0.2">
      <c r="D1489" s="109"/>
    </row>
    <row r="1490" spans="4:4" x14ac:dyDescent="0.2">
      <c r="D1490" s="109"/>
    </row>
    <row r="1491" spans="4:4" x14ac:dyDescent="0.2">
      <c r="D1491" s="109"/>
    </row>
    <row r="1492" spans="4:4" x14ac:dyDescent="0.2">
      <c r="D1492" s="109"/>
    </row>
    <row r="1493" spans="4:4" x14ac:dyDescent="0.2">
      <c r="D1493" s="109"/>
    </row>
    <row r="1494" spans="4:4" x14ac:dyDescent="0.2">
      <c r="D1494" s="109"/>
    </row>
    <row r="1495" spans="4:4" x14ac:dyDescent="0.2">
      <c r="D1495" s="109"/>
    </row>
    <row r="1496" spans="4:4" x14ac:dyDescent="0.2">
      <c r="D1496" s="109"/>
    </row>
    <row r="1497" spans="4:4" x14ac:dyDescent="0.2">
      <c r="D1497" s="109"/>
    </row>
    <row r="1498" spans="4:4" x14ac:dyDescent="0.2">
      <c r="D1498" s="109"/>
    </row>
    <row r="1499" spans="4:4" x14ac:dyDescent="0.2">
      <c r="D1499" s="109"/>
    </row>
    <row r="1500" spans="4:4" x14ac:dyDescent="0.2">
      <c r="D1500" s="109"/>
    </row>
    <row r="1501" spans="4:4" x14ac:dyDescent="0.2">
      <c r="D1501" s="109"/>
    </row>
    <row r="1502" spans="4:4" x14ac:dyDescent="0.2">
      <c r="D1502" s="109"/>
    </row>
    <row r="1503" spans="4:4" x14ac:dyDescent="0.2">
      <c r="D1503" s="109"/>
    </row>
    <row r="1504" spans="4:4" x14ac:dyDescent="0.2">
      <c r="D1504" s="109"/>
    </row>
    <row r="1505" spans="4:4" x14ac:dyDescent="0.2">
      <c r="D1505" s="109"/>
    </row>
    <row r="1506" spans="4:4" x14ac:dyDescent="0.2">
      <c r="D1506" s="109"/>
    </row>
    <row r="1507" spans="4:4" x14ac:dyDescent="0.2">
      <c r="D1507" s="109"/>
    </row>
    <row r="1508" spans="4:4" x14ac:dyDescent="0.2">
      <c r="D1508" s="109"/>
    </row>
    <row r="1509" spans="4:4" x14ac:dyDescent="0.2">
      <c r="D1509" s="109"/>
    </row>
    <row r="1510" spans="4:4" x14ac:dyDescent="0.2">
      <c r="D1510" s="109"/>
    </row>
    <row r="1511" spans="4:4" x14ac:dyDescent="0.2">
      <c r="D1511" s="109"/>
    </row>
    <row r="1512" spans="4:4" x14ac:dyDescent="0.2">
      <c r="D1512" s="109"/>
    </row>
    <row r="1513" spans="4:4" x14ac:dyDescent="0.2">
      <c r="D1513" s="109"/>
    </row>
    <row r="1514" spans="4:4" x14ac:dyDescent="0.2">
      <c r="D1514" s="109"/>
    </row>
    <row r="1515" spans="4:4" x14ac:dyDescent="0.2">
      <c r="D1515" s="109"/>
    </row>
    <row r="1516" spans="4:4" x14ac:dyDescent="0.2">
      <c r="D1516" s="109"/>
    </row>
    <row r="1517" spans="4:4" x14ac:dyDescent="0.2">
      <c r="D1517" s="109"/>
    </row>
    <row r="1518" spans="4:4" x14ac:dyDescent="0.2">
      <c r="D1518" s="109"/>
    </row>
    <row r="1519" spans="4:4" x14ac:dyDescent="0.2">
      <c r="D1519" s="109"/>
    </row>
    <row r="1520" spans="4:4" x14ac:dyDescent="0.2">
      <c r="D1520" s="109"/>
    </row>
    <row r="1521" spans="4:4" x14ac:dyDescent="0.2">
      <c r="D1521" s="109"/>
    </row>
    <row r="1522" spans="4:4" x14ac:dyDescent="0.2">
      <c r="D1522" s="109"/>
    </row>
    <row r="1523" spans="4:4" x14ac:dyDescent="0.2">
      <c r="D1523" s="109"/>
    </row>
    <row r="1524" spans="4:4" x14ac:dyDescent="0.2">
      <c r="D1524" s="109"/>
    </row>
    <row r="1525" spans="4:4" x14ac:dyDescent="0.2">
      <c r="D1525" s="109"/>
    </row>
    <row r="1526" spans="4:4" x14ac:dyDescent="0.2">
      <c r="D1526" s="109"/>
    </row>
    <row r="1527" spans="4:4" x14ac:dyDescent="0.2">
      <c r="D1527" s="109"/>
    </row>
    <row r="1528" spans="4:4" x14ac:dyDescent="0.2">
      <c r="D1528" s="109"/>
    </row>
    <row r="1529" spans="4:4" x14ac:dyDescent="0.2">
      <c r="D1529" s="109"/>
    </row>
    <row r="1530" spans="4:4" x14ac:dyDescent="0.2">
      <c r="D1530" s="109"/>
    </row>
    <row r="1531" spans="4:4" x14ac:dyDescent="0.2">
      <c r="D1531" s="109"/>
    </row>
    <row r="1532" spans="4:4" x14ac:dyDescent="0.2">
      <c r="D1532" s="109"/>
    </row>
    <row r="1533" spans="4:4" x14ac:dyDescent="0.2">
      <c r="D1533" s="109"/>
    </row>
    <row r="1534" spans="4:4" x14ac:dyDescent="0.2">
      <c r="D1534" s="109"/>
    </row>
    <row r="1535" spans="4:4" x14ac:dyDescent="0.2">
      <c r="D1535" s="109"/>
    </row>
    <row r="1536" spans="4:4" x14ac:dyDescent="0.2">
      <c r="D1536" s="109"/>
    </row>
    <row r="1537" spans="4:4" x14ac:dyDescent="0.2">
      <c r="D1537" s="109"/>
    </row>
    <row r="1538" spans="4:4" x14ac:dyDescent="0.2">
      <c r="D1538" s="109"/>
    </row>
    <row r="1539" spans="4:4" x14ac:dyDescent="0.2">
      <c r="D1539" s="109"/>
    </row>
    <row r="1540" spans="4:4" x14ac:dyDescent="0.2">
      <c r="D1540" s="109"/>
    </row>
    <row r="1541" spans="4:4" x14ac:dyDescent="0.2">
      <c r="D1541" s="109"/>
    </row>
    <row r="1542" spans="4:4" x14ac:dyDescent="0.2">
      <c r="D1542" s="109"/>
    </row>
    <row r="1543" spans="4:4" x14ac:dyDescent="0.2">
      <c r="D1543" s="109"/>
    </row>
    <row r="1544" spans="4:4" x14ac:dyDescent="0.2">
      <c r="D1544" s="109"/>
    </row>
    <row r="1545" spans="4:4" x14ac:dyDescent="0.2">
      <c r="D1545" s="109"/>
    </row>
    <row r="1546" spans="4:4" x14ac:dyDescent="0.2">
      <c r="D1546" s="109"/>
    </row>
    <row r="1547" spans="4:4" x14ac:dyDescent="0.2">
      <c r="D1547" s="109"/>
    </row>
    <row r="1548" spans="4:4" x14ac:dyDescent="0.2">
      <c r="D1548" s="109"/>
    </row>
    <row r="1549" spans="4:4" x14ac:dyDescent="0.2">
      <c r="D1549" s="109"/>
    </row>
    <row r="1550" spans="4:4" x14ac:dyDescent="0.2">
      <c r="D1550" s="109"/>
    </row>
    <row r="1551" spans="4:4" x14ac:dyDescent="0.2">
      <c r="D1551" s="109"/>
    </row>
    <row r="1552" spans="4:4" x14ac:dyDescent="0.2">
      <c r="D1552" s="109"/>
    </row>
    <row r="1553" spans="4:4" x14ac:dyDescent="0.2">
      <c r="D1553" s="109"/>
    </row>
    <row r="1554" spans="4:4" x14ac:dyDescent="0.2">
      <c r="D1554" s="109"/>
    </row>
    <row r="1555" spans="4:4" x14ac:dyDescent="0.2">
      <c r="D1555" s="109"/>
    </row>
    <row r="1556" spans="4:4" x14ac:dyDescent="0.2">
      <c r="D1556" s="109"/>
    </row>
    <row r="1557" spans="4:4" x14ac:dyDescent="0.2">
      <c r="D1557" s="109"/>
    </row>
    <row r="1558" spans="4:4" x14ac:dyDescent="0.2">
      <c r="D1558" s="109"/>
    </row>
    <row r="1559" spans="4:4" x14ac:dyDescent="0.2">
      <c r="D1559" s="109"/>
    </row>
    <row r="1560" spans="4:4" x14ac:dyDescent="0.2">
      <c r="D1560" s="109"/>
    </row>
    <row r="1561" spans="4:4" x14ac:dyDescent="0.2">
      <c r="D1561" s="109"/>
    </row>
    <row r="1562" spans="4:4" x14ac:dyDescent="0.2">
      <c r="D1562" s="109"/>
    </row>
    <row r="1563" spans="4:4" x14ac:dyDescent="0.2">
      <c r="D1563" s="109"/>
    </row>
    <row r="1564" spans="4:4" x14ac:dyDescent="0.2">
      <c r="D1564" s="109"/>
    </row>
    <row r="1565" spans="4:4" x14ac:dyDescent="0.2">
      <c r="D1565" s="109"/>
    </row>
    <row r="1566" spans="4:4" x14ac:dyDescent="0.2">
      <c r="D1566" s="109"/>
    </row>
    <row r="1567" spans="4:4" x14ac:dyDescent="0.2">
      <c r="D1567" s="109"/>
    </row>
    <row r="1568" spans="4:4" x14ac:dyDescent="0.2">
      <c r="D1568" s="109"/>
    </row>
    <row r="1569" spans="4:4" x14ac:dyDescent="0.2">
      <c r="D1569" s="109"/>
    </row>
    <row r="1570" spans="4:4" x14ac:dyDescent="0.2">
      <c r="D1570" s="109"/>
    </row>
    <row r="1571" spans="4:4" x14ac:dyDescent="0.2">
      <c r="D1571" s="109"/>
    </row>
    <row r="1572" spans="4:4" x14ac:dyDescent="0.2">
      <c r="D1572" s="109"/>
    </row>
    <row r="1573" spans="4:4" x14ac:dyDescent="0.2">
      <c r="D1573" s="109"/>
    </row>
    <row r="1574" spans="4:4" x14ac:dyDescent="0.2">
      <c r="D1574" s="109"/>
    </row>
    <row r="1575" spans="4:4" x14ac:dyDescent="0.2">
      <c r="D1575" s="109"/>
    </row>
    <row r="1576" spans="4:4" x14ac:dyDescent="0.2">
      <c r="D1576" s="109"/>
    </row>
    <row r="1577" spans="4:4" x14ac:dyDescent="0.2">
      <c r="D1577" s="109"/>
    </row>
    <row r="1578" spans="4:4" x14ac:dyDescent="0.2">
      <c r="D1578" s="109"/>
    </row>
    <row r="1579" spans="4:4" x14ac:dyDescent="0.2">
      <c r="D1579" s="109"/>
    </row>
    <row r="1580" spans="4:4" x14ac:dyDescent="0.2">
      <c r="D1580" s="109"/>
    </row>
    <row r="1581" spans="4:4" x14ac:dyDescent="0.2">
      <c r="D1581" s="109"/>
    </row>
    <row r="1582" spans="4:4" x14ac:dyDescent="0.2">
      <c r="D1582" s="109"/>
    </row>
    <row r="1583" spans="4:4" x14ac:dyDescent="0.2">
      <c r="D1583" s="109"/>
    </row>
    <row r="1584" spans="4:4" x14ac:dyDescent="0.2">
      <c r="D1584" s="109"/>
    </row>
    <row r="1585" spans="4:4" x14ac:dyDescent="0.2">
      <c r="D1585" s="109"/>
    </row>
    <row r="1586" spans="4:4" x14ac:dyDescent="0.2">
      <c r="D1586" s="109"/>
    </row>
    <row r="1587" spans="4:4" x14ac:dyDescent="0.2">
      <c r="D1587" s="109"/>
    </row>
    <row r="1588" spans="4:4" x14ac:dyDescent="0.2">
      <c r="D1588" s="109"/>
    </row>
    <row r="1589" spans="4:4" x14ac:dyDescent="0.2">
      <c r="D1589" s="109"/>
    </row>
    <row r="1590" spans="4:4" x14ac:dyDescent="0.2">
      <c r="D1590" s="109"/>
    </row>
    <row r="1591" spans="4:4" x14ac:dyDescent="0.2">
      <c r="D1591" s="109"/>
    </row>
    <row r="1592" spans="4:4" x14ac:dyDescent="0.2">
      <c r="D1592" s="109"/>
    </row>
    <row r="1593" spans="4:4" x14ac:dyDescent="0.2">
      <c r="D1593" s="109"/>
    </row>
    <row r="1594" spans="4:4" x14ac:dyDescent="0.2">
      <c r="D1594" s="109"/>
    </row>
    <row r="1595" spans="4:4" x14ac:dyDescent="0.2">
      <c r="D1595" s="109"/>
    </row>
    <row r="1596" spans="4:4" x14ac:dyDescent="0.2">
      <c r="D1596" s="109"/>
    </row>
    <row r="1597" spans="4:4" x14ac:dyDescent="0.2">
      <c r="D1597" s="109"/>
    </row>
    <row r="1598" spans="4:4" x14ac:dyDescent="0.2">
      <c r="D1598" s="109"/>
    </row>
    <row r="1599" spans="4:4" x14ac:dyDescent="0.2">
      <c r="D1599" s="109"/>
    </row>
    <row r="1600" spans="4:4" x14ac:dyDescent="0.2">
      <c r="D1600" s="109"/>
    </row>
    <row r="1601" spans="4:4" x14ac:dyDescent="0.2">
      <c r="D1601" s="109"/>
    </row>
    <row r="1602" spans="4:4" x14ac:dyDescent="0.2">
      <c r="D1602" s="109"/>
    </row>
    <row r="1603" spans="4:4" x14ac:dyDescent="0.2">
      <c r="D1603" s="109"/>
    </row>
    <row r="1604" spans="4:4" x14ac:dyDescent="0.2">
      <c r="D1604" s="109"/>
    </row>
    <row r="1605" spans="4:4" x14ac:dyDescent="0.2">
      <c r="D1605" s="109"/>
    </row>
    <row r="1606" spans="4:4" x14ac:dyDescent="0.2">
      <c r="D1606" s="109"/>
    </row>
    <row r="1607" spans="4:4" x14ac:dyDescent="0.2">
      <c r="D1607" s="109"/>
    </row>
    <row r="1608" spans="4:4" x14ac:dyDescent="0.2">
      <c r="D1608" s="109"/>
    </row>
    <row r="1609" spans="4:4" x14ac:dyDescent="0.2">
      <c r="D1609" s="109"/>
    </row>
    <row r="1610" spans="4:4" x14ac:dyDescent="0.2">
      <c r="D1610" s="109"/>
    </row>
    <row r="1611" spans="4:4" x14ac:dyDescent="0.2">
      <c r="D1611" s="109"/>
    </row>
    <row r="1612" spans="4:4" x14ac:dyDescent="0.2">
      <c r="D1612" s="109"/>
    </row>
    <row r="1613" spans="4:4" x14ac:dyDescent="0.2">
      <c r="D1613" s="109"/>
    </row>
    <row r="1614" spans="4:4" x14ac:dyDescent="0.2">
      <c r="D1614" s="109"/>
    </row>
    <row r="1615" spans="4:4" x14ac:dyDescent="0.2">
      <c r="D1615" s="109"/>
    </row>
    <row r="1616" spans="4:4" x14ac:dyDescent="0.2">
      <c r="D1616" s="109"/>
    </row>
    <row r="1617" spans="4:4" x14ac:dyDescent="0.2">
      <c r="D1617" s="109"/>
    </row>
    <row r="1618" spans="4:4" x14ac:dyDescent="0.2">
      <c r="D1618" s="109"/>
    </row>
    <row r="1619" spans="4:4" x14ac:dyDescent="0.2">
      <c r="D1619" s="109"/>
    </row>
    <row r="1620" spans="4:4" x14ac:dyDescent="0.2">
      <c r="D1620" s="109"/>
    </row>
    <row r="1621" spans="4:4" x14ac:dyDescent="0.2">
      <c r="D1621" s="109"/>
    </row>
    <row r="1622" spans="4:4" x14ac:dyDescent="0.2">
      <c r="D1622" s="109"/>
    </row>
    <row r="1623" spans="4:4" x14ac:dyDescent="0.2">
      <c r="D1623" s="109"/>
    </row>
    <row r="1624" spans="4:4" x14ac:dyDescent="0.2">
      <c r="D1624" s="109"/>
    </row>
    <row r="1625" spans="4:4" x14ac:dyDescent="0.2">
      <c r="D1625" s="109"/>
    </row>
    <row r="1626" spans="4:4" x14ac:dyDescent="0.2">
      <c r="D1626" s="109"/>
    </row>
    <row r="1627" spans="4:4" x14ac:dyDescent="0.2">
      <c r="D1627" s="109"/>
    </row>
    <row r="1628" spans="4:4" x14ac:dyDescent="0.2">
      <c r="D1628" s="109"/>
    </row>
    <row r="1629" spans="4:4" x14ac:dyDescent="0.2">
      <c r="D1629" s="109"/>
    </row>
    <row r="1630" spans="4:4" x14ac:dyDescent="0.2">
      <c r="D1630" s="109"/>
    </row>
    <row r="1631" spans="4:4" x14ac:dyDescent="0.2">
      <c r="D1631" s="109"/>
    </row>
    <row r="1632" spans="4:4" x14ac:dyDescent="0.2">
      <c r="D1632" s="109"/>
    </row>
    <row r="1633" spans="4:4" x14ac:dyDescent="0.2">
      <c r="D1633" s="109"/>
    </row>
    <row r="1634" spans="4:4" x14ac:dyDescent="0.2">
      <c r="D1634" s="109"/>
    </row>
    <row r="1635" spans="4:4" x14ac:dyDescent="0.2">
      <c r="D1635" s="109"/>
    </row>
    <row r="1636" spans="4:4" x14ac:dyDescent="0.2">
      <c r="D1636" s="109"/>
    </row>
    <row r="1637" spans="4:4" x14ac:dyDescent="0.2">
      <c r="D1637" s="109"/>
    </row>
    <row r="1638" spans="4:4" x14ac:dyDescent="0.2">
      <c r="D1638" s="109"/>
    </row>
    <row r="1639" spans="4:4" x14ac:dyDescent="0.2">
      <c r="D1639" s="109"/>
    </row>
    <row r="1640" spans="4:4" x14ac:dyDescent="0.2">
      <c r="D1640" s="109"/>
    </row>
    <row r="1641" spans="4:4" x14ac:dyDescent="0.2">
      <c r="D1641" s="109"/>
    </row>
    <row r="1642" spans="4:4" x14ac:dyDescent="0.2">
      <c r="D1642" s="109"/>
    </row>
    <row r="1643" spans="4:4" x14ac:dyDescent="0.2">
      <c r="D1643" s="109"/>
    </row>
    <row r="1644" spans="4:4" x14ac:dyDescent="0.2">
      <c r="D1644" s="109"/>
    </row>
    <row r="1645" spans="4:4" x14ac:dyDescent="0.2">
      <c r="D1645" s="109"/>
    </row>
    <row r="1646" spans="4:4" x14ac:dyDescent="0.2">
      <c r="D1646" s="109"/>
    </row>
    <row r="1647" spans="4:4" x14ac:dyDescent="0.2">
      <c r="D1647" s="109"/>
    </row>
    <row r="1648" spans="4:4" x14ac:dyDescent="0.2">
      <c r="D1648" s="109"/>
    </row>
    <row r="1649" spans="4:4" x14ac:dyDescent="0.2">
      <c r="D1649" s="109"/>
    </row>
    <row r="1650" spans="4:4" x14ac:dyDescent="0.2">
      <c r="D1650" s="109"/>
    </row>
    <row r="1651" spans="4:4" x14ac:dyDescent="0.2">
      <c r="D1651" s="109"/>
    </row>
    <row r="1652" spans="4:4" x14ac:dyDescent="0.2">
      <c r="D1652" s="109"/>
    </row>
    <row r="1653" spans="4:4" x14ac:dyDescent="0.2">
      <c r="D1653" s="109"/>
    </row>
    <row r="1654" spans="4:4" x14ac:dyDescent="0.2">
      <c r="D1654" s="109"/>
    </row>
    <row r="1655" spans="4:4" x14ac:dyDescent="0.2">
      <c r="D1655" s="109"/>
    </row>
    <row r="1656" spans="4:4" x14ac:dyDescent="0.2">
      <c r="D1656" s="109"/>
    </row>
    <row r="1657" spans="4:4" x14ac:dyDescent="0.2">
      <c r="D1657" s="109"/>
    </row>
    <row r="1658" spans="4:4" x14ac:dyDescent="0.2">
      <c r="D1658" s="109"/>
    </row>
    <row r="1659" spans="4:4" x14ac:dyDescent="0.2">
      <c r="D1659" s="109"/>
    </row>
    <row r="1660" spans="4:4" x14ac:dyDescent="0.2">
      <c r="D1660" s="109"/>
    </row>
    <row r="1661" spans="4:4" x14ac:dyDescent="0.2">
      <c r="D1661" s="109"/>
    </row>
    <row r="1662" spans="4:4" x14ac:dyDescent="0.2">
      <c r="D1662" s="109"/>
    </row>
    <row r="1663" spans="4:4" x14ac:dyDescent="0.2">
      <c r="D1663" s="109"/>
    </row>
    <row r="1664" spans="4:4" x14ac:dyDescent="0.2">
      <c r="D1664" s="109"/>
    </row>
    <row r="1665" spans="4:4" x14ac:dyDescent="0.2">
      <c r="D1665" s="109"/>
    </row>
    <row r="1666" spans="4:4" x14ac:dyDescent="0.2">
      <c r="D1666" s="109"/>
    </row>
    <row r="1667" spans="4:4" x14ac:dyDescent="0.2">
      <c r="D1667" s="109"/>
    </row>
    <row r="1668" spans="4:4" x14ac:dyDescent="0.2">
      <c r="D1668" s="109"/>
    </row>
    <row r="1669" spans="4:4" x14ac:dyDescent="0.2">
      <c r="D1669" s="109"/>
    </row>
    <row r="1670" spans="4:4" x14ac:dyDescent="0.2">
      <c r="D1670" s="109"/>
    </row>
    <row r="1671" spans="4:4" x14ac:dyDescent="0.2">
      <c r="D1671" s="109"/>
    </row>
    <row r="1672" spans="4:4" x14ac:dyDescent="0.2">
      <c r="D1672" s="109"/>
    </row>
    <row r="1673" spans="4:4" x14ac:dyDescent="0.2">
      <c r="D1673" s="109"/>
    </row>
    <row r="1674" spans="4:4" x14ac:dyDescent="0.2">
      <c r="D1674" s="109"/>
    </row>
    <row r="1675" spans="4:4" x14ac:dyDescent="0.2">
      <c r="D1675" s="109"/>
    </row>
    <row r="1676" spans="4:4" x14ac:dyDescent="0.2">
      <c r="D1676" s="109"/>
    </row>
    <row r="1677" spans="4:4" x14ac:dyDescent="0.2">
      <c r="D1677" s="109"/>
    </row>
    <row r="1678" spans="4:4" x14ac:dyDescent="0.2">
      <c r="D1678" s="109"/>
    </row>
    <row r="1679" spans="4:4" x14ac:dyDescent="0.2">
      <c r="D1679" s="109"/>
    </row>
    <row r="1680" spans="4:4" x14ac:dyDescent="0.2">
      <c r="D1680" s="109"/>
    </row>
    <row r="1681" spans="4:4" x14ac:dyDescent="0.2">
      <c r="D1681" s="109"/>
    </row>
    <row r="1682" spans="4:4" x14ac:dyDescent="0.2">
      <c r="D1682" s="109"/>
    </row>
    <row r="1683" spans="4:4" x14ac:dyDescent="0.2">
      <c r="D1683" s="109"/>
    </row>
    <row r="1684" spans="4:4" x14ac:dyDescent="0.2">
      <c r="D1684" s="109"/>
    </row>
    <row r="1685" spans="4:4" x14ac:dyDescent="0.2">
      <c r="D1685" s="109"/>
    </row>
    <row r="1686" spans="4:4" x14ac:dyDescent="0.2">
      <c r="D1686" s="109"/>
    </row>
    <row r="1687" spans="4:4" x14ac:dyDescent="0.2">
      <c r="D1687" s="109"/>
    </row>
    <row r="1688" spans="4:4" x14ac:dyDescent="0.2">
      <c r="D1688" s="109"/>
    </row>
    <row r="1689" spans="4:4" x14ac:dyDescent="0.2">
      <c r="D1689" s="109"/>
    </row>
    <row r="1690" spans="4:4" x14ac:dyDescent="0.2">
      <c r="D1690" s="109"/>
    </row>
    <row r="1691" spans="4:4" x14ac:dyDescent="0.2">
      <c r="D1691" s="109"/>
    </row>
    <row r="1692" spans="4:4" x14ac:dyDescent="0.2">
      <c r="D1692" s="109"/>
    </row>
    <row r="1693" spans="4:4" x14ac:dyDescent="0.2">
      <c r="D1693" s="109"/>
    </row>
    <row r="1694" spans="4:4" x14ac:dyDescent="0.2">
      <c r="D1694" s="109"/>
    </row>
    <row r="1695" spans="4:4" x14ac:dyDescent="0.2">
      <c r="D1695" s="109"/>
    </row>
    <row r="1696" spans="4:4" x14ac:dyDescent="0.2">
      <c r="D1696" s="109"/>
    </row>
    <row r="1697" spans="4:4" x14ac:dyDescent="0.2">
      <c r="D1697" s="109"/>
    </row>
    <row r="1698" spans="4:4" x14ac:dyDescent="0.2">
      <c r="D1698" s="109"/>
    </row>
    <row r="1699" spans="4:4" x14ac:dyDescent="0.2">
      <c r="D1699" s="109"/>
    </row>
    <row r="1700" spans="4:4" x14ac:dyDescent="0.2">
      <c r="D1700" s="109"/>
    </row>
    <row r="1701" spans="4:4" x14ac:dyDescent="0.2">
      <c r="D1701" s="109"/>
    </row>
    <row r="1702" spans="4:4" x14ac:dyDescent="0.2">
      <c r="D1702" s="109"/>
    </row>
    <row r="1703" spans="4:4" x14ac:dyDescent="0.2">
      <c r="D1703" s="109"/>
    </row>
    <row r="1704" spans="4:4" x14ac:dyDescent="0.2">
      <c r="D1704" s="109"/>
    </row>
    <row r="1705" spans="4:4" x14ac:dyDescent="0.2">
      <c r="D1705" s="109"/>
    </row>
    <row r="1706" spans="4:4" x14ac:dyDescent="0.2">
      <c r="D1706" s="109"/>
    </row>
    <row r="1707" spans="4:4" x14ac:dyDescent="0.2">
      <c r="D1707" s="109"/>
    </row>
    <row r="1708" spans="4:4" x14ac:dyDescent="0.2">
      <c r="D1708" s="109"/>
    </row>
    <row r="1709" spans="4:4" x14ac:dyDescent="0.2">
      <c r="D1709" s="109"/>
    </row>
    <row r="1710" spans="4:4" x14ac:dyDescent="0.2">
      <c r="D1710" s="109"/>
    </row>
    <row r="1711" spans="4:4" x14ac:dyDescent="0.2">
      <c r="D1711" s="109"/>
    </row>
    <row r="1712" spans="4:4" x14ac:dyDescent="0.2">
      <c r="D1712" s="109"/>
    </row>
    <row r="1713" spans="4:4" x14ac:dyDescent="0.2">
      <c r="D1713" s="109"/>
    </row>
    <row r="1714" spans="4:4" x14ac:dyDescent="0.2">
      <c r="D1714" s="109"/>
    </row>
    <row r="1715" spans="4:4" x14ac:dyDescent="0.2">
      <c r="D1715" s="109"/>
    </row>
    <row r="1716" spans="4:4" x14ac:dyDescent="0.2">
      <c r="D1716" s="109"/>
    </row>
    <row r="1717" spans="4:4" x14ac:dyDescent="0.2">
      <c r="D1717" s="109"/>
    </row>
    <row r="1718" spans="4:4" x14ac:dyDescent="0.2">
      <c r="D1718" s="109"/>
    </row>
    <row r="1719" spans="4:4" x14ac:dyDescent="0.2">
      <c r="D1719" s="109"/>
    </row>
    <row r="1720" spans="4:4" x14ac:dyDescent="0.2">
      <c r="D1720" s="109"/>
    </row>
    <row r="1721" spans="4:4" x14ac:dyDescent="0.2">
      <c r="D1721" s="109"/>
    </row>
    <row r="1722" spans="4:4" x14ac:dyDescent="0.2">
      <c r="D1722" s="109"/>
    </row>
    <row r="1723" spans="4:4" x14ac:dyDescent="0.2">
      <c r="D1723" s="109"/>
    </row>
    <row r="1724" spans="4:4" x14ac:dyDescent="0.2">
      <c r="D1724" s="109"/>
    </row>
    <row r="1725" spans="4:4" x14ac:dyDescent="0.2">
      <c r="D1725" s="109"/>
    </row>
    <row r="1726" spans="4:4" x14ac:dyDescent="0.2">
      <c r="D1726" s="109"/>
    </row>
    <row r="1727" spans="4:4" x14ac:dyDescent="0.2">
      <c r="D1727" s="109"/>
    </row>
    <row r="1728" spans="4:4" x14ac:dyDescent="0.2">
      <c r="D1728" s="109"/>
    </row>
    <row r="1729" spans="4:4" x14ac:dyDescent="0.2">
      <c r="D1729" s="109"/>
    </row>
    <row r="1730" spans="4:4" x14ac:dyDescent="0.2">
      <c r="D1730" s="109"/>
    </row>
    <row r="1731" spans="4:4" x14ac:dyDescent="0.2">
      <c r="D1731" s="109"/>
    </row>
    <row r="1732" spans="4:4" x14ac:dyDescent="0.2">
      <c r="D1732" s="109"/>
    </row>
    <row r="1733" spans="4:4" x14ac:dyDescent="0.2">
      <c r="D1733" s="109"/>
    </row>
    <row r="1734" spans="4:4" x14ac:dyDescent="0.2">
      <c r="D1734" s="109"/>
    </row>
    <row r="1735" spans="4:4" x14ac:dyDescent="0.2">
      <c r="D1735" s="109"/>
    </row>
    <row r="1736" spans="4:4" x14ac:dyDescent="0.2">
      <c r="D1736" s="109"/>
    </row>
    <row r="1737" spans="4:4" x14ac:dyDescent="0.2">
      <c r="D1737" s="109"/>
    </row>
    <row r="1738" spans="4:4" x14ac:dyDescent="0.2">
      <c r="D1738" s="109"/>
    </row>
    <row r="1739" spans="4:4" x14ac:dyDescent="0.2">
      <c r="D1739" s="109"/>
    </row>
    <row r="1740" spans="4:4" x14ac:dyDescent="0.2">
      <c r="D1740" s="109"/>
    </row>
    <row r="1741" spans="4:4" x14ac:dyDescent="0.2">
      <c r="D1741" s="109"/>
    </row>
    <row r="1742" spans="4:4" x14ac:dyDescent="0.2">
      <c r="D1742" s="109"/>
    </row>
    <row r="1743" spans="4:4" x14ac:dyDescent="0.2">
      <c r="D1743" s="109"/>
    </row>
    <row r="1744" spans="4:4" x14ac:dyDescent="0.2">
      <c r="D1744" s="109"/>
    </row>
    <row r="1745" spans="4:4" x14ac:dyDescent="0.2">
      <c r="D1745" s="109"/>
    </row>
    <row r="1746" spans="4:4" x14ac:dyDescent="0.2">
      <c r="D1746" s="109"/>
    </row>
    <row r="1747" spans="4:4" x14ac:dyDescent="0.2">
      <c r="D1747" s="109"/>
    </row>
    <row r="1748" spans="4:4" x14ac:dyDescent="0.2">
      <c r="D1748" s="109"/>
    </row>
    <row r="1749" spans="4:4" x14ac:dyDescent="0.2">
      <c r="D1749" s="109"/>
    </row>
    <row r="1750" spans="4:4" x14ac:dyDescent="0.2">
      <c r="D1750" s="109"/>
    </row>
    <row r="1751" spans="4:4" x14ac:dyDescent="0.2">
      <c r="D1751" s="109"/>
    </row>
    <row r="1752" spans="4:4" x14ac:dyDescent="0.2">
      <c r="D1752" s="109"/>
    </row>
    <row r="1753" spans="4:4" x14ac:dyDescent="0.2">
      <c r="D1753" s="109"/>
    </row>
    <row r="1754" spans="4:4" x14ac:dyDescent="0.2">
      <c r="D1754" s="109"/>
    </row>
    <row r="1755" spans="4:4" x14ac:dyDescent="0.2">
      <c r="D1755" s="109"/>
    </row>
    <row r="1756" spans="4:4" x14ac:dyDescent="0.2">
      <c r="D1756" s="109"/>
    </row>
    <row r="1757" spans="4:4" x14ac:dyDescent="0.2">
      <c r="D1757" s="109"/>
    </row>
    <row r="1758" spans="4:4" x14ac:dyDescent="0.2">
      <c r="D1758" s="109"/>
    </row>
    <row r="1759" spans="4:4" x14ac:dyDescent="0.2">
      <c r="D1759" s="109"/>
    </row>
    <row r="1760" spans="4:4" x14ac:dyDescent="0.2">
      <c r="D1760" s="109"/>
    </row>
    <row r="1761" spans="4:4" x14ac:dyDescent="0.2">
      <c r="D1761" s="109"/>
    </row>
    <row r="1762" spans="4:4" x14ac:dyDescent="0.2">
      <c r="D1762" s="109"/>
    </row>
    <row r="1763" spans="4:4" x14ac:dyDescent="0.2">
      <c r="D1763" s="109"/>
    </row>
    <row r="1764" spans="4:4" x14ac:dyDescent="0.2">
      <c r="D1764" s="109"/>
    </row>
    <row r="1765" spans="4:4" x14ac:dyDescent="0.2">
      <c r="D1765" s="109"/>
    </row>
    <row r="1766" spans="4:4" x14ac:dyDescent="0.2">
      <c r="D1766" s="109"/>
    </row>
    <row r="1767" spans="4:4" x14ac:dyDescent="0.2">
      <c r="D1767" s="109"/>
    </row>
    <row r="1768" spans="4:4" x14ac:dyDescent="0.2">
      <c r="D1768" s="109"/>
    </row>
    <row r="1769" spans="4:4" x14ac:dyDescent="0.2">
      <c r="D1769" s="109"/>
    </row>
    <row r="1770" spans="4:4" x14ac:dyDescent="0.2">
      <c r="D1770" s="109"/>
    </row>
    <row r="1771" spans="4:4" x14ac:dyDescent="0.2">
      <c r="D1771" s="109"/>
    </row>
    <row r="1772" spans="4:4" x14ac:dyDescent="0.2">
      <c r="D1772" s="109"/>
    </row>
    <row r="1773" spans="4:4" x14ac:dyDescent="0.2">
      <c r="D1773" s="109"/>
    </row>
    <row r="1774" spans="4:4" x14ac:dyDescent="0.2">
      <c r="D1774" s="109"/>
    </row>
    <row r="1775" spans="4:4" x14ac:dyDescent="0.2">
      <c r="D1775" s="109"/>
    </row>
    <row r="1776" spans="4:4" x14ac:dyDescent="0.2">
      <c r="D1776" s="109"/>
    </row>
    <row r="1777" spans="4:4" x14ac:dyDescent="0.2">
      <c r="D1777" s="109"/>
    </row>
    <row r="1778" spans="4:4" x14ac:dyDescent="0.2">
      <c r="D1778" s="109"/>
    </row>
    <row r="1779" spans="4:4" x14ac:dyDescent="0.2">
      <c r="D1779" s="109"/>
    </row>
    <row r="1780" spans="4:4" x14ac:dyDescent="0.2">
      <c r="D1780" s="109"/>
    </row>
    <row r="1781" spans="4:4" x14ac:dyDescent="0.2">
      <c r="D1781" s="109"/>
    </row>
    <row r="1782" spans="4:4" x14ac:dyDescent="0.2">
      <c r="D1782" s="109"/>
    </row>
    <row r="1783" spans="4:4" x14ac:dyDescent="0.2">
      <c r="D1783" s="109"/>
    </row>
    <row r="1784" spans="4:4" x14ac:dyDescent="0.2">
      <c r="D1784" s="109"/>
    </row>
    <row r="1785" spans="4:4" x14ac:dyDescent="0.2">
      <c r="D1785" s="109"/>
    </row>
    <row r="1786" spans="4:4" x14ac:dyDescent="0.2">
      <c r="D1786" s="109"/>
    </row>
    <row r="1787" spans="4:4" x14ac:dyDescent="0.2">
      <c r="D1787" s="109"/>
    </row>
    <row r="1788" spans="4:4" x14ac:dyDescent="0.2">
      <c r="D1788" s="109"/>
    </row>
    <row r="1789" spans="4:4" x14ac:dyDescent="0.2">
      <c r="D1789" s="109"/>
    </row>
    <row r="1790" spans="4:4" x14ac:dyDescent="0.2">
      <c r="D1790" s="109"/>
    </row>
    <row r="1791" spans="4:4" x14ac:dyDescent="0.2">
      <c r="D1791" s="109"/>
    </row>
    <row r="1792" spans="4:4" x14ac:dyDescent="0.2">
      <c r="D1792" s="109"/>
    </row>
    <row r="1793" spans="4:4" x14ac:dyDescent="0.2">
      <c r="D1793" s="109"/>
    </row>
    <row r="1794" spans="4:4" x14ac:dyDescent="0.2">
      <c r="D1794" s="109"/>
    </row>
    <row r="1795" spans="4:4" x14ac:dyDescent="0.2">
      <c r="D1795" s="109"/>
    </row>
    <row r="1796" spans="4:4" x14ac:dyDescent="0.2">
      <c r="D1796" s="109"/>
    </row>
    <row r="1797" spans="4:4" x14ac:dyDescent="0.2">
      <c r="D1797" s="109"/>
    </row>
    <row r="1798" spans="4:4" x14ac:dyDescent="0.2">
      <c r="D1798" s="109"/>
    </row>
    <row r="1799" spans="4:4" x14ac:dyDescent="0.2">
      <c r="D1799" s="109"/>
    </row>
    <row r="1800" spans="4:4" x14ac:dyDescent="0.2">
      <c r="D1800" s="109"/>
    </row>
    <row r="1801" spans="4:4" x14ac:dyDescent="0.2">
      <c r="D1801" s="109"/>
    </row>
    <row r="1802" spans="4:4" x14ac:dyDescent="0.2">
      <c r="D1802" s="109"/>
    </row>
    <row r="1803" spans="4:4" x14ac:dyDescent="0.2">
      <c r="D1803" s="109"/>
    </row>
    <row r="1804" spans="4:4" x14ac:dyDescent="0.2">
      <c r="D1804" s="109"/>
    </row>
    <row r="1805" spans="4:4" x14ac:dyDescent="0.2">
      <c r="D1805" s="109"/>
    </row>
    <row r="1806" spans="4:4" x14ac:dyDescent="0.2">
      <c r="D1806" s="109"/>
    </row>
    <row r="1807" spans="4:4" x14ac:dyDescent="0.2">
      <c r="D1807" s="109"/>
    </row>
    <row r="1808" spans="4:4" x14ac:dyDescent="0.2">
      <c r="D1808" s="109"/>
    </row>
    <row r="1809" spans="4:4" x14ac:dyDescent="0.2">
      <c r="D1809" s="109"/>
    </row>
    <row r="1810" spans="4:4" x14ac:dyDescent="0.2">
      <c r="D1810" s="109"/>
    </row>
    <row r="1811" spans="4:4" x14ac:dyDescent="0.2">
      <c r="D1811" s="109"/>
    </row>
    <row r="1812" spans="4:4" x14ac:dyDescent="0.2">
      <c r="D1812" s="109"/>
    </row>
    <row r="1813" spans="4:4" x14ac:dyDescent="0.2">
      <c r="D1813" s="109"/>
    </row>
    <row r="1814" spans="4:4" x14ac:dyDescent="0.2">
      <c r="D1814" s="109"/>
    </row>
    <row r="1815" spans="4:4" x14ac:dyDescent="0.2">
      <c r="D1815" s="109"/>
    </row>
    <row r="1816" spans="4:4" x14ac:dyDescent="0.2">
      <c r="D1816" s="109"/>
    </row>
    <row r="1817" spans="4:4" x14ac:dyDescent="0.2">
      <c r="D1817" s="109"/>
    </row>
    <row r="1818" spans="4:4" x14ac:dyDescent="0.2">
      <c r="D1818" s="109"/>
    </row>
    <row r="1819" spans="4:4" x14ac:dyDescent="0.2">
      <c r="D1819" s="109"/>
    </row>
    <row r="1820" spans="4:4" x14ac:dyDescent="0.2">
      <c r="D1820" s="109"/>
    </row>
    <row r="1821" spans="4:4" x14ac:dyDescent="0.2">
      <c r="D1821" s="109"/>
    </row>
    <row r="1822" spans="4:4" x14ac:dyDescent="0.2">
      <c r="D1822" s="109"/>
    </row>
    <row r="1823" spans="4:4" x14ac:dyDescent="0.2">
      <c r="D1823" s="109"/>
    </row>
    <row r="1824" spans="4:4" x14ac:dyDescent="0.2">
      <c r="D1824" s="109"/>
    </row>
    <row r="1825" spans="4:4" x14ac:dyDescent="0.2">
      <c r="D1825" s="109"/>
    </row>
    <row r="1826" spans="4:4" x14ac:dyDescent="0.2">
      <c r="D1826" s="109"/>
    </row>
    <row r="1827" spans="4:4" x14ac:dyDescent="0.2">
      <c r="D1827" s="109"/>
    </row>
    <row r="1828" spans="4:4" x14ac:dyDescent="0.2">
      <c r="D1828" s="109"/>
    </row>
    <row r="1829" spans="4:4" x14ac:dyDescent="0.2">
      <c r="D1829" s="109"/>
    </row>
    <row r="1830" spans="4:4" x14ac:dyDescent="0.2">
      <c r="D1830" s="109"/>
    </row>
    <row r="1831" spans="4:4" x14ac:dyDescent="0.2">
      <c r="D1831" s="109"/>
    </row>
    <row r="1832" spans="4:4" x14ac:dyDescent="0.2">
      <c r="D1832" s="109"/>
    </row>
    <row r="1833" spans="4:4" x14ac:dyDescent="0.2">
      <c r="D1833" s="109"/>
    </row>
    <row r="1834" spans="4:4" x14ac:dyDescent="0.2">
      <c r="D1834" s="109"/>
    </row>
    <row r="1835" spans="4:4" x14ac:dyDescent="0.2">
      <c r="D1835" s="109"/>
    </row>
    <row r="1836" spans="4:4" x14ac:dyDescent="0.2">
      <c r="D1836" s="109"/>
    </row>
    <row r="1837" spans="4:4" x14ac:dyDescent="0.2">
      <c r="D1837" s="109"/>
    </row>
    <row r="1838" spans="4:4" x14ac:dyDescent="0.2">
      <c r="D1838" s="109"/>
    </row>
    <row r="1839" spans="4:4" x14ac:dyDescent="0.2">
      <c r="D1839" s="109"/>
    </row>
    <row r="1840" spans="4:4" x14ac:dyDescent="0.2">
      <c r="D1840" s="109"/>
    </row>
    <row r="1841" spans="4:4" x14ac:dyDescent="0.2">
      <c r="D1841" s="109"/>
    </row>
    <row r="1842" spans="4:4" x14ac:dyDescent="0.2">
      <c r="D1842" s="109"/>
    </row>
    <row r="1843" spans="4:4" x14ac:dyDescent="0.2">
      <c r="D1843" s="109"/>
    </row>
    <row r="1844" spans="4:4" x14ac:dyDescent="0.2">
      <c r="D1844" s="109"/>
    </row>
    <row r="1845" spans="4:4" x14ac:dyDescent="0.2">
      <c r="D1845" s="109"/>
    </row>
    <row r="1846" spans="4:4" x14ac:dyDescent="0.2">
      <c r="D1846" s="109"/>
    </row>
    <row r="1847" spans="4:4" x14ac:dyDescent="0.2">
      <c r="D1847" s="109"/>
    </row>
    <row r="1848" spans="4:4" x14ac:dyDescent="0.2">
      <c r="D1848" s="109"/>
    </row>
    <row r="1849" spans="4:4" x14ac:dyDescent="0.2">
      <c r="D1849" s="109"/>
    </row>
    <row r="1850" spans="4:4" x14ac:dyDescent="0.2">
      <c r="D1850" s="109"/>
    </row>
    <row r="1851" spans="4:4" x14ac:dyDescent="0.2">
      <c r="D1851" s="109"/>
    </row>
    <row r="1852" spans="4:4" x14ac:dyDescent="0.2">
      <c r="D1852" s="109"/>
    </row>
    <row r="1853" spans="4:4" x14ac:dyDescent="0.2">
      <c r="D1853" s="109"/>
    </row>
    <row r="1854" spans="4:4" x14ac:dyDescent="0.2">
      <c r="D1854" s="109"/>
    </row>
    <row r="1855" spans="4:4" x14ac:dyDescent="0.2">
      <c r="D1855" s="109"/>
    </row>
    <row r="1856" spans="4:4" x14ac:dyDescent="0.2">
      <c r="D1856" s="109"/>
    </row>
    <row r="1857" spans="4:4" x14ac:dyDescent="0.2">
      <c r="D1857" s="109"/>
    </row>
    <row r="1858" spans="4:4" x14ac:dyDescent="0.2">
      <c r="D1858" s="109"/>
    </row>
    <row r="1859" spans="4:4" x14ac:dyDescent="0.2">
      <c r="D1859" s="109"/>
    </row>
    <row r="1860" spans="4:4" x14ac:dyDescent="0.2">
      <c r="D1860" s="109"/>
    </row>
    <row r="1861" spans="4:4" x14ac:dyDescent="0.2">
      <c r="D1861" s="109"/>
    </row>
    <row r="1862" spans="4:4" x14ac:dyDescent="0.2">
      <c r="D1862" s="109"/>
    </row>
    <row r="1863" spans="4:4" x14ac:dyDescent="0.2">
      <c r="D1863" s="109"/>
    </row>
    <row r="1864" spans="4:4" x14ac:dyDescent="0.2">
      <c r="D1864" s="109"/>
    </row>
    <row r="1865" spans="4:4" x14ac:dyDescent="0.2">
      <c r="D1865" s="109"/>
    </row>
    <row r="1866" spans="4:4" x14ac:dyDescent="0.2">
      <c r="D1866" s="109"/>
    </row>
    <row r="1867" spans="4:4" x14ac:dyDescent="0.2">
      <c r="D1867" s="109"/>
    </row>
    <row r="1868" spans="4:4" x14ac:dyDescent="0.2">
      <c r="D1868" s="109"/>
    </row>
    <row r="1869" spans="4:4" x14ac:dyDescent="0.2">
      <c r="D1869" s="109"/>
    </row>
    <row r="1870" spans="4:4" x14ac:dyDescent="0.2">
      <c r="D1870" s="109"/>
    </row>
    <row r="1871" spans="4:4" x14ac:dyDescent="0.2">
      <c r="D1871" s="109"/>
    </row>
    <row r="1872" spans="4:4" x14ac:dyDescent="0.2">
      <c r="D1872" s="109"/>
    </row>
    <row r="1873" spans="4:4" x14ac:dyDescent="0.2">
      <c r="D1873" s="109"/>
    </row>
    <row r="1874" spans="4:4" x14ac:dyDescent="0.2">
      <c r="D1874" s="109"/>
    </row>
    <row r="1875" spans="4:4" x14ac:dyDescent="0.2">
      <c r="D1875" s="109"/>
    </row>
    <row r="1876" spans="4:4" x14ac:dyDescent="0.2">
      <c r="D1876" s="109"/>
    </row>
    <row r="1877" spans="4:4" x14ac:dyDescent="0.2">
      <c r="D1877" s="109"/>
    </row>
    <row r="1878" spans="4:4" x14ac:dyDescent="0.2">
      <c r="D1878" s="109"/>
    </row>
    <row r="1879" spans="4:4" x14ac:dyDescent="0.2">
      <c r="D1879" s="109"/>
    </row>
    <row r="1880" spans="4:4" x14ac:dyDescent="0.2">
      <c r="D1880" s="109"/>
    </row>
    <row r="1881" spans="4:4" x14ac:dyDescent="0.2">
      <c r="D1881" s="109"/>
    </row>
    <row r="1882" spans="4:4" x14ac:dyDescent="0.2">
      <c r="D1882" s="109"/>
    </row>
    <row r="1883" spans="4:4" x14ac:dyDescent="0.2">
      <c r="D1883" s="109"/>
    </row>
    <row r="1884" spans="4:4" x14ac:dyDescent="0.2">
      <c r="D1884" s="109"/>
    </row>
    <row r="1885" spans="4:4" x14ac:dyDescent="0.2">
      <c r="D1885" s="109"/>
    </row>
    <row r="1886" spans="4:4" x14ac:dyDescent="0.2">
      <c r="D1886" s="109"/>
    </row>
    <row r="1887" spans="4:4" x14ac:dyDescent="0.2">
      <c r="D1887" s="109"/>
    </row>
    <row r="1888" spans="4:4" x14ac:dyDescent="0.2">
      <c r="D1888" s="109"/>
    </row>
    <row r="1889" spans="4:4" x14ac:dyDescent="0.2">
      <c r="D1889" s="109"/>
    </row>
    <row r="1890" spans="4:4" x14ac:dyDescent="0.2">
      <c r="D1890" s="109"/>
    </row>
    <row r="1891" spans="4:4" x14ac:dyDescent="0.2">
      <c r="D1891" s="109"/>
    </row>
    <row r="1892" spans="4:4" x14ac:dyDescent="0.2">
      <c r="D1892" s="109"/>
    </row>
    <row r="1893" spans="4:4" x14ac:dyDescent="0.2">
      <c r="D1893" s="109"/>
    </row>
    <row r="1894" spans="4:4" x14ac:dyDescent="0.2">
      <c r="D1894" s="109"/>
    </row>
    <row r="1895" spans="4:4" x14ac:dyDescent="0.2">
      <c r="D1895" s="109"/>
    </row>
    <row r="1896" spans="4:4" x14ac:dyDescent="0.2">
      <c r="D1896" s="109"/>
    </row>
    <row r="1897" spans="4:4" x14ac:dyDescent="0.2">
      <c r="D1897" s="109"/>
    </row>
    <row r="1898" spans="4:4" x14ac:dyDescent="0.2">
      <c r="D1898" s="109"/>
    </row>
    <row r="1899" spans="4:4" x14ac:dyDescent="0.2">
      <c r="D1899" s="109"/>
    </row>
    <row r="1900" spans="4:4" x14ac:dyDescent="0.2">
      <c r="D1900" s="109"/>
    </row>
    <row r="1901" spans="4:4" x14ac:dyDescent="0.2">
      <c r="D1901" s="109"/>
    </row>
    <row r="1902" spans="4:4" x14ac:dyDescent="0.2">
      <c r="D1902" s="109"/>
    </row>
    <row r="1903" spans="4:4" x14ac:dyDescent="0.2">
      <c r="D1903" s="109"/>
    </row>
    <row r="1904" spans="4:4" x14ac:dyDescent="0.2">
      <c r="D1904" s="109"/>
    </row>
    <row r="1905" spans="4:4" x14ac:dyDescent="0.2">
      <c r="D1905" s="109"/>
    </row>
    <row r="1906" spans="4:4" x14ac:dyDescent="0.2">
      <c r="D1906" s="109"/>
    </row>
    <row r="1907" spans="4:4" x14ac:dyDescent="0.2">
      <c r="D1907" s="109"/>
    </row>
    <row r="1908" spans="4:4" x14ac:dyDescent="0.2">
      <c r="D1908" s="109"/>
    </row>
    <row r="1909" spans="4:4" x14ac:dyDescent="0.2">
      <c r="D1909" s="109"/>
    </row>
    <row r="1910" spans="4:4" x14ac:dyDescent="0.2">
      <c r="D1910" s="109"/>
    </row>
    <row r="1911" spans="4:4" x14ac:dyDescent="0.2">
      <c r="D1911" s="109"/>
    </row>
    <row r="1912" spans="4:4" x14ac:dyDescent="0.2">
      <c r="D1912" s="109"/>
    </row>
    <row r="1913" spans="4:4" x14ac:dyDescent="0.2">
      <c r="D1913" s="109"/>
    </row>
    <row r="1914" spans="4:4" x14ac:dyDescent="0.2">
      <c r="D1914" s="109"/>
    </row>
    <row r="1915" spans="4:4" x14ac:dyDescent="0.2">
      <c r="D1915" s="109"/>
    </row>
    <row r="1916" spans="4:4" x14ac:dyDescent="0.2">
      <c r="D1916" s="109"/>
    </row>
    <row r="1917" spans="4:4" x14ac:dyDescent="0.2">
      <c r="D1917" s="109"/>
    </row>
    <row r="1918" spans="4:4" x14ac:dyDescent="0.2">
      <c r="D1918" s="109"/>
    </row>
    <row r="1919" spans="4:4" x14ac:dyDescent="0.2">
      <c r="D1919" s="109"/>
    </row>
    <row r="1920" spans="4:4" x14ac:dyDescent="0.2">
      <c r="D1920" s="109"/>
    </row>
    <row r="1921" spans="4:4" x14ac:dyDescent="0.2">
      <c r="D1921" s="109"/>
    </row>
    <row r="1922" spans="4:4" x14ac:dyDescent="0.2">
      <c r="D1922" s="109"/>
    </row>
    <row r="1923" spans="4:4" x14ac:dyDescent="0.2">
      <c r="D1923" s="109"/>
    </row>
    <row r="1924" spans="4:4" x14ac:dyDescent="0.2">
      <c r="D1924" s="109"/>
    </row>
    <row r="1925" spans="4:4" x14ac:dyDescent="0.2">
      <c r="D1925" s="109"/>
    </row>
    <row r="1926" spans="4:4" x14ac:dyDescent="0.2">
      <c r="D1926" s="109"/>
    </row>
    <row r="1927" spans="4:4" x14ac:dyDescent="0.2">
      <c r="D1927" s="109"/>
    </row>
    <row r="1928" spans="4:4" x14ac:dyDescent="0.2">
      <c r="D1928" s="109"/>
    </row>
    <row r="1929" spans="4:4" x14ac:dyDescent="0.2">
      <c r="D1929" s="109"/>
    </row>
    <row r="1930" spans="4:4" x14ac:dyDescent="0.2">
      <c r="D1930" s="109"/>
    </row>
    <row r="1931" spans="4:4" x14ac:dyDescent="0.2">
      <c r="D1931" s="109"/>
    </row>
    <row r="1932" spans="4:4" x14ac:dyDescent="0.2">
      <c r="D1932" s="109"/>
    </row>
    <row r="1933" spans="4:4" x14ac:dyDescent="0.2">
      <c r="D1933" s="109"/>
    </row>
    <row r="1934" spans="4:4" x14ac:dyDescent="0.2">
      <c r="D1934" s="109"/>
    </row>
    <row r="1935" spans="4:4" x14ac:dyDescent="0.2">
      <c r="D1935" s="109"/>
    </row>
    <row r="1936" spans="4:4" x14ac:dyDescent="0.2">
      <c r="D1936" s="109"/>
    </row>
    <row r="1937" spans="4:4" x14ac:dyDescent="0.2">
      <c r="D1937" s="109"/>
    </row>
    <row r="1938" spans="4:4" x14ac:dyDescent="0.2">
      <c r="D1938" s="109"/>
    </row>
    <row r="1939" spans="4:4" x14ac:dyDescent="0.2">
      <c r="D1939" s="109"/>
    </row>
    <row r="1940" spans="4:4" x14ac:dyDescent="0.2">
      <c r="D1940" s="109"/>
    </row>
    <row r="1941" spans="4:4" x14ac:dyDescent="0.2">
      <c r="D1941" s="109"/>
    </row>
    <row r="1942" spans="4:4" x14ac:dyDescent="0.2">
      <c r="D1942" s="109"/>
    </row>
    <row r="1943" spans="4:4" x14ac:dyDescent="0.2">
      <c r="D1943" s="109"/>
    </row>
    <row r="1944" spans="4:4" x14ac:dyDescent="0.2">
      <c r="D1944" s="109"/>
    </row>
    <row r="1945" spans="4:4" x14ac:dyDescent="0.2">
      <c r="D1945" s="109"/>
    </row>
    <row r="1946" spans="4:4" x14ac:dyDescent="0.2">
      <c r="D1946" s="109"/>
    </row>
    <row r="1947" spans="4:4" x14ac:dyDescent="0.2">
      <c r="D1947" s="109"/>
    </row>
    <row r="1948" spans="4:4" x14ac:dyDescent="0.2">
      <c r="D1948" s="109"/>
    </row>
    <row r="1949" spans="4:4" x14ac:dyDescent="0.2">
      <c r="D1949" s="109"/>
    </row>
    <row r="1950" spans="4:4" x14ac:dyDescent="0.2">
      <c r="D1950" s="109"/>
    </row>
    <row r="1951" spans="4:4" x14ac:dyDescent="0.2">
      <c r="D1951" s="109"/>
    </row>
    <row r="1952" spans="4:4" x14ac:dyDescent="0.2">
      <c r="D1952" s="109"/>
    </row>
    <row r="1953" spans="4:4" x14ac:dyDescent="0.2">
      <c r="D1953" s="109"/>
    </row>
    <row r="1954" spans="4:4" x14ac:dyDescent="0.2">
      <c r="D1954" s="109"/>
    </row>
    <row r="1955" spans="4:4" x14ac:dyDescent="0.2">
      <c r="D1955" s="109"/>
    </row>
    <row r="1956" spans="4:4" x14ac:dyDescent="0.2">
      <c r="D1956" s="109"/>
    </row>
    <row r="1957" spans="4:4" x14ac:dyDescent="0.2">
      <c r="D1957" s="109"/>
    </row>
    <row r="1958" spans="4:4" x14ac:dyDescent="0.2">
      <c r="D1958" s="109"/>
    </row>
    <row r="1959" spans="4:4" x14ac:dyDescent="0.2">
      <c r="D1959" s="109"/>
    </row>
    <row r="1960" spans="4:4" x14ac:dyDescent="0.2">
      <c r="D1960" s="109"/>
    </row>
    <row r="1961" spans="4:4" x14ac:dyDescent="0.2">
      <c r="D1961" s="109"/>
    </row>
    <row r="1962" spans="4:4" x14ac:dyDescent="0.2">
      <c r="D1962" s="109"/>
    </row>
    <row r="1963" spans="4:4" x14ac:dyDescent="0.2">
      <c r="D1963" s="109"/>
    </row>
    <row r="1964" spans="4:4" x14ac:dyDescent="0.2">
      <c r="D1964" s="109"/>
    </row>
    <row r="1965" spans="4:4" x14ac:dyDescent="0.2">
      <c r="D1965" s="109"/>
    </row>
    <row r="1966" spans="4:4" x14ac:dyDescent="0.2">
      <c r="D1966" s="109"/>
    </row>
    <row r="1967" spans="4:4" x14ac:dyDescent="0.2">
      <c r="D1967" s="109"/>
    </row>
    <row r="1968" spans="4:4" x14ac:dyDescent="0.2">
      <c r="D1968" s="109"/>
    </row>
    <row r="1969" spans="4:4" x14ac:dyDescent="0.2">
      <c r="D1969" s="109"/>
    </row>
    <row r="1970" spans="4:4" x14ac:dyDescent="0.2">
      <c r="D1970" s="109"/>
    </row>
    <row r="1971" spans="4:4" x14ac:dyDescent="0.2">
      <c r="D1971" s="109"/>
    </row>
    <row r="1972" spans="4:4" x14ac:dyDescent="0.2">
      <c r="D1972" s="109"/>
    </row>
    <row r="1973" spans="4:4" x14ac:dyDescent="0.2">
      <c r="D1973" s="109"/>
    </row>
    <row r="1974" spans="4:4" x14ac:dyDescent="0.2">
      <c r="D1974" s="109"/>
    </row>
    <row r="1975" spans="4:4" x14ac:dyDescent="0.2">
      <c r="D1975" s="109"/>
    </row>
    <row r="1976" spans="4:4" x14ac:dyDescent="0.2">
      <c r="D1976" s="109"/>
    </row>
    <row r="1977" spans="4:4" x14ac:dyDescent="0.2">
      <c r="D1977" s="109"/>
    </row>
    <row r="1978" spans="4:4" x14ac:dyDescent="0.2">
      <c r="D1978" s="109"/>
    </row>
    <row r="1979" spans="4:4" x14ac:dyDescent="0.2">
      <c r="D1979" s="109"/>
    </row>
    <row r="1980" spans="4:4" x14ac:dyDescent="0.2">
      <c r="D1980" s="109"/>
    </row>
    <row r="1981" spans="4:4" x14ac:dyDescent="0.2">
      <c r="D1981" s="109"/>
    </row>
    <row r="1982" spans="4:4" x14ac:dyDescent="0.2">
      <c r="D1982" s="109"/>
    </row>
    <row r="1983" spans="4:4" x14ac:dyDescent="0.2">
      <c r="D1983" s="109"/>
    </row>
    <row r="1984" spans="4:4" x14ac:dyDescent="0.2">
      <c r="D1984" s="109"/>
    </row>
    <row r="1985" spans="4:4" x14ac:dyDescent="0.2">
      <c r="D1985" s="109"/>
    </row>
    <row r="1986" spans="4:4" x14ac:dyDescent="0.2">
      <c r="D1986" s="109"/>
    </row>
    <row r="1987" spans="4:4" x14ac:dyDescent="0.2">
      <c r="D1987" s="109"/>
    </row>
    <row r="1988" spans="4:4" x14ac:dyDescent="0.2">
      <c r="D1988" s="109"/>
    </row>
    <row r="1989" spans="4:4" x14ac:dyDescent="0.2">
      <c r="D1989" s="109"/>
    </row>
    <row r="1990" spans="4:4" x14ac:dyDescent="0.2">
      <c r="D1990" s="109"/>
    </row>
    <row r="1991" spans="4:4" x14ac:dyDescent="0.2">
      <c r="D1991" s="109"/>
    </row>
    <row r="1992" spans="4:4" x14ac:dyDescent="0.2">
      <c r="D1992" s="109"/>
    </row>
    <row r="1993" spans="4:4" x14ac:dyDescent="0.2">
      <c r="D1993" s="109"/>
    </row>
    <row r="1994" spans="4:4" x14ac:dyDescent="0.2">
      <c r="D1994" s="109"/>
    </row>
    <row r="1995" spans="4:4" x14ac:dyDescent="0.2">
      <c r="D1995" s="109"/>
    </row>
    <row r="1996" spans="4:4" x14ac:dyDescent="0.2">
      <c r="D1996" s="109"/>
    </row>
    <row r="1997" spans="4:4" x14ac:dyDescent="0.2">
      <c r="D1997" s="109"/>
    </row>
    <row r="1998" spans="4:4" x14ac:dyDescent="0.2">
      <c r="D1998" s="109"/>
    </row>
    <row r="1999" spans="4:4" x14ac:dyDescent="0.2">
      <c r="D1999" s="109"/>
    </row>
    <row r="2000" spans="4:4" x14ac:dyDescent="0.2">
      <c r="D2000" s="109"/>
    </row>
    <row r="2001" spans="4:4" x14ac:dyDescent="0.2">
      <c r="D2001" s="109"/>
    </row>
    <row r="2002" spans="4:4" x14ac:dyDescent="0.2">
      <c r="D2002" s="109"/>
    </row>
    <row r="2003" spans="4:4" x14ac:dyDescent="0.2">
      <c r="D2003" s="109"/>
    </row>
    <row r="2004" spans="4:4" x14ac:dyDescent="0.2">
      <c r="D2004" s="109"/>
    </row>
    <row r="2005" spans="4:4" x14ac:dyDescent="0.2">
      <c r="D2005" s="109"/>
    </row>
    <row r="2006" spans="4:4" x14ac:dyDescent="0.2">
      <c r="D2006" s="109"/>
    </row>
    <row r="2007" spans="4:4" x14ac:dyDescent="0.2">
      <c r="D2007" s="109"/>
    </row>
    <row r="2008" spans="4:4" x14ac:dyDescent="0.2">
      <c r="D2008" s="109"/>
    </row>
    <row r="2009" spans="4:4" x14ac:dyDescent="0.2">
      <c r="D2009" s="109"/>
    </row>
    <row r="2010" spans="4:4" x14ac:dyDescent="0.2">
      <c r="D2010" s="109"/>
    </row>
    <row r="2011" spans="4:4" x14ac:dyDescent="0.2">
      <c r="D2011" s="109"/>
    </row>
    <row r="2012" spans="4:4" x14ac:dyDescent="0.2">
      <c r="D2012" s="109"/>
    </row>
    <row r="2013" spans="4:4" x14ac:dyDescent="0.2">
      <c r="D2013" s="109"/>
    </row>
    <row r="2014" spans="4:4" x14ac:dyDescent="0.2">
      <c r="D2014" s="109"/>
    </row>
    <row r="2015" spans="4:4" x14ac:dyDescent="0.2">
      <c r="D2015" s="109"/>
    </row>
    <row r="2016" spans="4:4" x14ac:dyDescent="0.2">
      <c r="D2016" s="109"/>
    </row>
    <row r="2017" spans="4:4" x14ac:dyDescent="0.2">
      <c r="D2017" s="109"/>
    </row>
    <row r="2018" spans="4:4" x14ac:dyDescent="0.2">
      <c r="D2018" s="109"/>
    </row>
    <row r="2019" spans="4:4" x14ac:dyDescent="0.2">
      <c r="D2019" s="109"/>
    </row>
    <row r="2020" spans="4:4" x14ac:dyDescent="0.2">
      <c r="D2020" s="109"/>
    </row>
    <row r="2021" spans="4:4" x14ac:dyDescent="0.2">
      <c r="D2021" s="109"/>
    </row>
    <row r="2022" spans="4:4" x14ac:dyDescent="0.2">
      <c r="D2022" s="109"/>
    </row>
    <row r="2023" spans="4:4" x14ac:dyDescent="0.2">
      <c r="D2023" s="109"/>
    </row>
    <row r="2024" spans="4:4" x14ac:dyDescent="0.2">
      <c r="D2024" s="109"/>
    </row>
    <row r="2025" spans="4:4" x14ac:dyDescent="0.2">
      <c r="D2025" s="109"/>
    </row>
    <row r="2026" spans="4:4" x14ac:dyDescent="0.2">
      <c r="D2026" s="109"/>
    </row>
    <row r="2027" spans="4:4" x14ac:dyDescent="0.2">
      <c r="D2027" s="109"/>
    </row>
    <row r="2028" spans="4:4" x14ac:dyDescent="0.2">
      <c r="D2028" s="109"/>
    </row>
    <row r="2029" spans="4:4" x14ac:dyDescent="0.2">
      <c r="D2029" s="109"/>
    </row>
    <row r="2030" spans="4:4" x14ac:dyDescent="0.2">
      <c r="D2030" s="109"/>
    </row>
    <row r="2031" spans="4:4" x14ac:dyDescent="0.2">
      <c r="D2031" s="109"/>
    </row>
    <row r="2032" spans="4:4" x14ac:dyDescent="0.2">
      <c r="D2032" s="109"/>
    </row>
    <row r="2033" spans="4:4" x14ac:dyDescent="0.2">
      <c r="D2033" s="109"/>
    </row>
    <row r="2034" spans="4:4" x14ac:dyDescent="0.2">
      <c r="D2034" s="109"/>
    </row>
    <row r="2035" spans="4:4" x14ac:dyDescent="0.2">
      <c r="D2035" s="109"/>
    </row>
    <row r="2036" spans="4:4" x14ac:dyDescent="0.2">
      <c r="D2036" s="109"/>
    </row>
    <row r="2037" spans="4:4" x14ac:dyDescent="0.2">
      <c r="D2037" s="109"/>
    </row>
    <row r="2038" spans="4:4" x14ac:dyDescent="0.2">
      <c r="D2038" s="109"/>
    </row>
    <row r="2039" spans="4:4" x14ac:dyDescent="0.2">
      <c r="D2039" s="109"/>
    </row>
    <row r="2040" spans="4:4" x14ac:dyDescent="0.2">
      <c r="D2040" s="109"/>
    </row>
    <row r="2041" spans="4:4" x14ac:dyDescent="0.2">
      <c r="D2041" s="109"/>
    </row>
    <row r="2042" spans="4:4" x14ac:dyDescent="0.2">
      <c r="D2042" s="109"/>
    </row>
    <row r="2043" spans="4:4" x14ac:dyDescent="0.2">
      <c r="D2043" s="109"/>
    </row>
    <row r="2044" spans="4:4" x14ac:dyDescent="0.2">
      <c r="D2044" s="109"/>
    </row>
    <row r="2045" spans="4:4" x14ac:dyDescent="0.2">
      <c r="D2045" s="109"/>
    </row>
    <row r="2046" spans="4:4" x14ac:dyDescent="0.2">
      <c r="D2046" s="109"/>
    </row>
    <row r="2047" spans="4:4" x14ac:dyDescent="0.2">
      <c r="D2047" s="109"/>
    </row>
    <row r="2048" spans="4:4" x14ac:dyDescent="0.2">
      <c r="D2048" s="109"/>
    </row>
    <row r="2049" spans="4:4" x14ac:dyDescent="0.2">
      <c r="D2049" s="109"/>
    </row>
    <row r="2050" spans="4:4" x14ac:dyDescent="0.2">
      <c r="D2050" s="109"/>
    </row>
    <row r="2051" spans="4:4" x14ac:dyDescent="0.2">
      <c r="D2051" s="109"/>
    </row>
    <row r="2052" spans="4:4" x14ac:dyDescent="0.2">
      <c r="D2052" s="109"/>
    </row>
    <row r="2053" spans="4:4" x14ac:dyDescent="0.2">
      <c r="D2053" s="109"/>
    </row>
    <row r="2054" spans="4:4" x14ac:dyDescent="0.2">
      <c r="D2054" s="109"/>
    </row>
    <row r="2055" spans="4:4" x14ac:dyDescent="0.2">
      <c r="D2055" s="109"/>
    </row>
    <row r="2056" spans="4:4" x14ac:dyDescent="0.2">
      <c r="D2056" s="109"/>
    </row>
    <row r="2057" spans="4:4" x14ac:dyDescent="0.2">
      <c r="D2057" s="109"/>
    </row>
    <row r="2058" spans="4:4" x14ac:dyDescent="0.2">
      <c r="D2058" s="109"/>
    </row>
    <row r="2059" spans="4:4" x14ac:dyDescent="0.2">
      <c r="D2059" s="109"/>
    </row>
    <row r="2060" spans="4:4" x14ac:dyDescent="0.2">
      <c r="D2060" s="109"/>
    </row>
    <row r="2061" spans="4:4" x14ac:dyDescent="0.2">
      <c r="D2061" s="109"/>
    </row>
    <row r="2062" spans="4:4" x14ac:dyDescent="0.2">
      <c r="D2062" s="109"/>
    </row>
    <row r="2063" spans="4:4" x14ac:dyDescent="0.2">
      <c r="D2063" s="109"/>
    </row>
    <row r="2064" spans="4:4" x14ac:dyDescent="0.2">
      <c r="D2064" s="109"/>
    </row>
    <row r="2065" spans="4:4" x14ac:dyDescent="0.2">
      <c r="D2065" s="109"/>
    </row>
    <row r="2066" spans="4:4" x14ac:dyDescent="0.2">
      <c r="D2066" s="109"/>
    </row>
    <row r="2067" spans="4:4" x14ac:dyDescent="0.2">
      <c r="D2067" s="109"/>
    </row>
    <row r="2068" spans="4:4" x14ac:dyDescent="0.2">
      <c r="D2068" s="109"/>
    </row>
    <row r="2069" spans="4:4" x14ac:dyDescent="0.2">
      <c r="D2069" s="109"/>
    </row>
    <row r="2070" spans="4:4" x14ac:dyDescent="0.2">
      <c r="D2070" s="109"/>
    </row>
    <row r="2071" spans="4:4" x14ac:dyDescent="0.2">
      <c r="D2071" s="109"/>
    </row>
    <row r="2072" spans="4:4" x14ac:dyDescent="0.2">
      <c r="D2072" s="109"/>
    </row>
    <row r="2073" spans="4:4" x14ac:dyDescent="0.2">
      <c r="D2073" s="109"/>
    </row>
    <row r="2074" spans="4:4" x14ac:dyDescent="0.2">
      <c r="D2074" s="109"/>
    </row>
    <row r="2075" spans="4:4" x14ac:dyDescent="0.2">
      <c r="D2075" s="109"/>
    </row>
    <row r="2076" spans="4:4" x14ac:dyDescent="0.2">
      <c r="D2076" s="109"/>
    </row>
    <row r="2077" spans="4:4" x14ac:dyDescent="0.2">
      <c r="D2077" s="109"/>
    </row>
    <row r="2078" spans="4:4" x14ac:dyDescent="0.2">
      <c r="D2078" s="109"/>
    </row>
    <row r="2079" spans="4:4" x14ac:dyDescent="0.2">
      <c r="D2079" s="109"/>
    </row>
    <row r="2080" spans="4:4" x14ac:dyDescent="0.2">
      <c r="D2080" s="109"/>
    </row>
    <row r="2081" spans="4:4" x14ac:dyDescent="0.2">
      <c r="D2081" s="109"/>
    </row>
    <row r="2082" spans="4:4" x14ac:dyDescent="0.2">
      <c r="D2082" s="109"/>
    </row>
    <row r="2083" spans="4:4" x14ac:dyDescent="0.2">
      <c r="D2083" s="109"/>
    </row>
    <row r="2084" spans="4:4" x14ac:dyDescent="0.2">
      <c r="D2084" s="109"/>
    </row>
    <row r="2085" spans="4:4" x14ac:dyDescent="0.2">
      <c r="D2085" s="109"/>
    </row>
    <row r="2086" spans="4:4" x14ac:dyDescent="0.2">
      <c r="D2086" s="109"/>
    </row>
    <row r="2087" spans="4:4" x14ac:dyDescent="0.2">
      <c r="D2087" s="109"/>
    </row>
    <row r="2088" spans="4:4" x14ac:dyDescent="0.2">
      <c r="D2088" s="109"/>
    </row>
    <row r="2089" spans="4:4" x14ac:dyDescent="0.2">
      <c r="D2089" s="109"/>
    </row>
    <row r="2090" spans="4:4" x14ac:dyDescent="0.2">
      <c r="D2090" s="109"/>
    </row>
    <row r="2091" spans="4:4" x14ac:dyDescent="0.2">
      <c r="D2091" s="109"/>
    </row>
    <row r="2092" spans="4:4" x14ac:dyDescent="0.2">
      <c r="D2092" s="109"/>
    </row>
    <row r="2093" spans="4:4" x14ac:dyDescent="0.2">
      <c r="D2093" s="109"/>
    </row>
    <row r="2094" spans="4:4" x14ac:dyDescent="0.2">
      <c r="D2094" s="109"/>
    </row>
    <row r="2095" spans="4:4" x14ac:dyDescent="0.2">
      <c r="D2095" s="109"/>
    </row>
    <row r="2096" spans="4:4" x14ac:dyDescent="0.2">
      <c r="D2096" s="109"/>
    </row>
    <row r="2097" spans="4:4" x14ac:dyDescent="0.2">
      <c r="D2097" s="109"/>
    </row>
    <row r="2098" spans="4:4" x14ac:dyDescent="0.2">
      <c r="D2098" s="109"/>
    </row>
    <row r="2099" spans="4:4" x14ac:dyDescent="0.2">
      <c r="D2099" s="109"/>
    </row>
    <row r="2100" spans="4:4" x14ac:dyDescent="0.2">
      <c r="D2100" s="109"/>
    </row>
    <row r="2101" spans="4:4" x14ac:dyDescent="0.2">
      <c r="D2101" s="109"/>
    </row>
    <row r="2102" spans="4:4" x14ac:dyDescent="0.2">
      <c r="D2102" s="109"/>
    </row>
    <row r="2103" spans="4:4" x14ac:dyDescent="0.2">
      <c r="D2103" s="109"/>
    </row>
    <row r="2104" spans="4:4" x14ac:dyDescent="0.2">
      <c r="D2104" s="109"/>
    </row>
    <row r="2105" spans="4:4" x14ac:dyDescent="0.2">
      <c r="D2105" s="109"/>
    </row>
    <row r="2106" spans="4:4" x14ac:dyDescent="0.2">
      <c r="D2106" s="109"/>
    </row>
    <row r="2107" spans="4:4" x14ac:dyDescent="0.2">
      <c r="D2107" s="109"/>
    </row>
    <row r="2108" spans="4:4" x14ac:dyDescent="0.2">
      <c r="D2108" s="109"/>
    </row>
    <row r="2109" spans="4:4" x14ac:dyDescent="0.2">
      <c r="D2109" s="109"/>
    </row>
    <row r="2110" spans="4:4" x14ac:dyDescent="0.2">
      <c r="D2110" s="109"/>
    </row>
    <row r="2111" spans="4:4" x14ac:dyDescent="0.2">
      <c r="D2111" s="109"/>
    </row>
    <row r="2112" spans="4:4" x14ac:dyDescent="0.2">
      <c r="D2112" s="109"/>
    </row>
    <row r="2113" spans="4:4" x14ac:dyDescent="0.2">
      <c r="D2113" s="109"/>
    </row>
    <row r="2114" spans="4:4" x14ac:dyDescent="0.2">
      <c r="D2114" s="109"/>
    </row>
    <row r="2115" spans="4:4" x14ac:dyDescent="0.2">
      <c r="D2115" s="109"/>
    </row>
    <row r="2116" spans="4:4" x14ac:dyDescent="0.2">
      <c r="D2116" s="109"/>
    </row>
    <row r="2117" spans="4:4" x14ac:dyDescent="0.2">
      <c r="D2117" s="109"/>
    </row>
    <row r="2118" spans="4:4" x14ac:dyDescent="0.2">
      <c r="D2118" s="109"/>
    </row>
    <row r="2119" spans="4:4" x14ac:dyDescent="0.2">
      <c r="D2119" s="109"/>
    </row>
    <row r="2120" spans="4:4" x14ac:dyDescent="0.2">
      <c r="D2120" s="109"/>
    </row>
    <row r="2121" spans="4:4" x14ac:dyDescent="0.2">
      <c r="D2121" s="109"/>
    </row>
    <row r="2122" spans="4:4" x14ac:dyDescent="0.2">
      <c r="D2122" s="109"/>
    </row>
    <row r="2123" spans="4:4" x14ac:dyDescent="0.2">
      <c r="D2123" s="109"/>
    </row>
    <row r="2124" spans="4:4" x14ac:dyDescent="0.2">
      <c r="D2124" s="109"/>
    </row>
    <row r="2125" spans="4:4" x14ac:dyDescent="0.2">
      <c r="D2125" s="109"/>
    </row>
    <row r="2126" spans="4:4" x14ac:dyDescent="0.2">
      <c r="D2126" s="109"/>
    </row>
    <row r="2127" spans="4:4" x14ac:dyDescent="0.2">
      <c r="D2127" s="109"/>
    </row>
    <row r="2128" spans="4:4" x14ac:dyDescent="0.2">
      <c r="D2128" s="109"/>
    </row>
    <row r="2129" spans="4:4" x14ac:dyDescent="0.2">
      <c r="D2129" s="109"/>
    </row>
    <row r="2130" spans="4:4" x14ac:dyDescent="0.2">
      <c r="D2130" s="109"/>
    </row>
    <row r="2131" spans="4:4" x14ac:dyDescent="0.2">
      <c r="D2131" s="109"/>
    </row>
    <row r="2132" spans="4:4" x14ac:dyDescent="0.2">
      <c r="D2132" s="109"/>
    </row>
    <row r="2133" spans="4:4" x14ac:dyDescent="0.2">
      <c r="D2133" s="109"/>
    </row>
    <row r="2134" spans="4:4" x14ac:dyDescent="0.2">
      <c r="D2134" s="109"/>
    </row>
    <row r="2135" spans="4:4" x14ac:dyDescent="0.2">
      <c r="D2135" s="109"/>
    </row>
    <row r="2136" spans="4:4" x14ac:dyDescent="0.2">
      <c r="D2136" s="109"/>
    </row>
    <row r="2137" spans="4:4" x14ac:dyDescent="0.2">
      <c r="D2137" s="109"/>
    </row>
    <row r="2138" spans="4:4" x14ac:dyDescent="0.2">
      <c r="D2138" s="109"/>
    </row>
    <row r="2139" spans="4:4" x14ac:dyDescent="0.2">
      <c r="D2139" s="109"/>
    </row>
    <row r="2140" spans="4:4" x14ac:dyDescent="0.2">
      <c r="D2140" s="109"/>
    </row>
    <row r="2141" spans="4:4" x14ac:dyDescent="0.2">
      <c r="D2141" s="109"/>
    </row>
    <row r="2142" spans="4:4" x14ac:dyDescent="0.2">
      <c r="D2142" s="109"/>
    </row>
    <row r="2143" spans="4:4" x14ac:dyDescent="0.2">
      <c r="D2143" s="109"/>
    </row>
    <row r="2144" spans="4:4" x14ac:dyDescent="0.2">
      <c r="D2144" s="109"/>
    </row>
    <row r="2145" spans="4:4" x14ac:dyDescent="0.2">
      <c r="D2145" s="109"/>
    </row>
    <row r="2146" spans="4:4" x14ac:dyDescent="0.2">
      <c r="D2146" s="109"/>
    </row>
    <row r="2147" spans="4:4" x14ac:dyDescent="0.2">
      <c r="D2147" s="109"/>
    </row>
    <row r="2148" spans="4:4" x14ac:dyDescent="0.2">
      <c r="D2148" s="109"/>
    </row>
    <row r="2149" spans="4:4" x14ac:dyDescent="0.2">
      <c r="D2149" s="109"/>
    </row>
    <row r="2150" spans="4:4" x14ac:dyDescent="0.2">
      <c r="D2150" s="109"/>
    </row>
    <row r="2151" spans="4:4" x14ac:dyDescent="0.2">
      <c r="D2151" s="109"/>
    </row>
    <row r="2152" spans="4:4" x14ac:dyDescent="0.2">
      <c r="D2152" s="109"/>
    </row>
    <row r="2153" spans="4:4" x14ac:dyDescent="0.2">
      <c r="D2153" s="109"/>
    </row>
    <row r="2154" spans="4:4" x14ac:dyDescent="0.2">
      <c r="D2154" s="109"/>
    </row>
    <row r="2155" spans="4:4" x14ac:dyDescent="0.2">
      <c r="D2155" s="109"/>
    </row>
    <row r="2156" spans="4:4" x14ac:dyDescent="0.2">
      <c r="D2156" s="109"/>
    </row>
    <row r="2157" spans="4:4" x14ac:dyDescent="0.2">
      <c r="D2157" s="109"/>
    </row>
    <row r="2158" spans="4:4" x14ac:dyDescent="0.2">
      <c r="D2158" s="109"/>
    </row>
    <row r="2159" spans="4:4" x14ac:dyDescent="0.2">
      <c r="D2159" s="109"/>
    </row>
    <row r="2160" spans="4:4" x14ac:dyDescent="0.2">
      <c r="D2160" s="109"/>
    </row>
    <row r="2161" spans="4:4" x14ac:dyDescent="0.2">
      <c r="D2161" s="109"/>
    </row>
    <row r="2162" spans="4:4" x14ac:dyDescent="0.2">
      <c r="D2162" s="109"/>
    </row>
    <row r="2163" spans="4:4" x14ac:dyDescent="0.2">
      <c r="D2163" s="109"/>
    </row>
    <row r="2164" spans="4:4" x14ac:dyDescent="0.2">
      <c r="D2164" s="109"/>
    </row>
    <row r="2165" spans="4:4" x14ac:dyDescent="0.2">
      <c r="D2165" s="109"/>
    </row>
    <row r="2166" spans="4:4" x14ac:dyDescent="0.2">
      <c r="D2166" s="109"/>
    </row>
    <row r="2167" spans="4:4" x14ac:dyDescent="0.2">
      <c r="D2167" s="109"/>
    </row>
    <row r="2168" spans="4:4" x14ac:dyDescent="0.2">
      <c r="D2168" s="109"/>
    </row>
    <row r="2169" spans="4:4" x14ac:dyDescent="0.2">
      <c r="D2169" s="109"/>
    </row>
    <row r="2170" spans="4:4" x14ac:dyDescent="0.2">
      <c r="D2170" s="109"/>
    </row>
    <row r="2171" spans="4:4" x14ac:dyDescent="0.2">
      <c r="D2171" s="109"/>
    </row>
    <row r="2172" spans="4:4" x14ac:dyDescent="0.2">
      <c r="D2172" s="109"/>
    </row>
    <row r="2173" spans="4:4" x14ac:dyDescent="0.2">
      <c r="D2173" s="109"/>
    </row>
    <row r="2174" spans="4:4" x14ac:dyDescent="0.2">
      <c r="D2174" s="109"/>
    </row>
    <row r="2175" spans="4:4" x14ac:dyDescent="0.2">
      <c r="D2175" s="109"/>
    </row>
    <row r="2176" spans="4:4" x14ac:dyDescent="0.2">
      <c r="D2176" s="109"/>
    </row>
    <row r="2177" spans="4:4" x14ac:dyDescent="0.2">
      <c r="D2177" s="109"/>
    </row>
    <row r="2178" spans="4:4" x14ac:dyDescent="0.2">
      <c r="D2178" s="109"/>
    </row>
    <row r="2179" spans="4:4" x14ac:dyDescent="0.2">
      <c r="D2179" s="109"/>
    </row>
    <row r="2180" spans="4:4" x14ac:dyDescent="0.2">
      <c r="D2180" s="109"/>
    </row>
    <row r="2181" spans="4:4" x14ac:dyDescent="0.2">
      <c r="D2181" s="109"/>
    </row>
    <row r="2182" spans="4:4" x14ac:dyDescent="0.2">
      <c r="D2182" s="109"/>
    </row>
    <row r="2183" spans="4:4" x14ac:dyDescent="0.2">
      <c r="D2183" s="109"/>
    </row>
    <row r="2184" spans="4:4" x14ac:dyDescent="0.2">
      <c r="D2184" s="109"/>
    </row>
    <row r="2185" spans="4:4" x14ac:dyDescent="0.2">
      <c r="D2185" s="109"/>
    </row>
    <row r="2186" spans="4:4" x14ac:dyDescent="0.2">
      <c r="D2186" s="109"/>
    </row>
    <row r="2187" spans="4:4" x14ac:dyDescent="0.2">
      <c r="D2187" s="109"/>
    </row>
    <row r="2188" spans="4:4" x14ac:dyDescent="0.2">
      <c r="D2188" s="109"/>
    </row>
    <row r="2189" spans="4:4" x14ac:dyDescent="0.2">
      <c r="D2189" s="109"/>
    </row>
    <row r="2190" spans="4:4" x14ac:dyDescent="0.2">
      <c r="D2190" s="109"/>
    </row>
    <row r="2191" spans="4:4" x14ac:dyDescent="0.2">
      <c r="D2191" s="109"/>
    </row>
    <row r="2192" spans="4:4" x14ac:dyDescent="0.2">
      <c r="D2192" s="109"/>
    </row>
    <row r="2193" spans="4:4" x14ac:dyDescent="0.2">
      <c r="D2193" s="109"/>
    </row>
    <row r="2194" spans="4:4" x14ac:dyDescent="0.2">
      <c r="D2194" s="109"/>
    </row>
    <row r="2195" spans="4:4" x14ac:dyDescent="0.2">
      <c r="D2195" s="109"/>
    </row>
    <row r="2196" spans="4:4" x14ac:dyDescent="0.2">
      <c r="D2196" s="109"/>
    </row>
    <row r="2197" spans="4:4" x14ac:dyDescent="0.2">
      <c r="D2197" s="109"/>
    </row>
    <row r="2198" spans="4:4" x14ac:dyDescent="0.2">
      <c r="D2198" s="109"/>
    </row>
    <row r="2199" spans="4:4" x14ac:dyDescent="0.2">
      <c r="D2199" s="109"/>
    </row>
    <row r="2200" spans="4:4" x14ac:dyDescent="0.2">
      <c r="D2200" s="109"/>
    </row>
    <row r="2201" spans="4:4" x14ac:dyDescent="0.2">
      <c r="D2201" s="109"/>
    </row>
    <row r="2202" spans="4:4" x14ac:dyDescent="0.2">
      <c r="D2202" s="109"/>
    </row>
    <row r="2203" spans="4:4" x14ac:dyDescent="0.2">
      <c r="D2203" s="109"/>
    </row>
    <row r="2204" spans="4:4" x14ac:dyDescent="0.2">
      <c r="D2204" s="109"/>
    </row>
    <row r="2205" spans="4:4" x14ac:dyDescent="0.2">
      <c r="D2205" s="109"/>
    </row>
    <row r="2206" spans="4:4" x14ac:dyDescent="0.2">
      <c r="D2206" s="109"/>
    </row>
    <row r="2207" spans="4:4" x14ac:dyDescent="0.2">
      <c r="D2207" s="109"/>
    </row>
    <row r="2208" spans="4:4" x14ac:dyDescent="0.2">
      <c r="D2208" s="109"/>
    </row>
    <row r="2209" spans="4:4" x14ac:dyDescent="0.2">
      <c r="D2209" s="109"/>
    </row>
    <row r="2210" spans="4:4" x14ac:dyDescent="0.2">
      <c r="D2210" s="109"/>
    </row>
    <row r="2211" spans="4:4" x14ac:dyDescent="0.2">
      <c r="D2211" s="109"/>
    </row>
    <row r="2212" spans="4:4" x14ac:dyDescent="0.2">
      <c r="D2212" s="109"/>
    </row>
    <row r="2213" spans="4:4" x14ac:dyDescent="0.2">
      <c r="D2213" s="109"/>
    </row>
    <row r="2214" spans="4:4" x14ac:dyDescent="0.2">
      <c r="D2214" s="109"/>
    </row>
    <row r="2215" spans="4:4" x14ac:dyDescent="0.2">
      <c r="D2215" s="109"/>
    </row>
    <row r="2216" spans="4:4" x14ac:dyDescent="0.2">
      <c r="D2216" s="109"/>
    </row>
    <row r="2217" spans="4:4" x14ac:dyDescent="0.2">
      <c r="D2217" s="109"/>
    </row>
    <row r="2218" spans="4:4" x14ac:dyDescent="0.2">
      <c r="D2218" s="109"/>
    </row>
    <row r="2219" spans="4:4" x14ac:dyDescent="0.2">
      <c r="D2219" s="109"/>
    </row>
    <row r="2220" spans="4:4" x14ac:dyDescent="0.2">
      <c r="D2220" s="109"/>
    </row>
    <row r="2221" spans="4:4" x14ac:dyDescent="0.2">
      <c r="D2221" s="109"/>
    </row>
    <row r="2222" spans="4:4" x14ac:dyDescent="0.2">
      <c r="D2222" s="109"/>
    </row>
    <row r="2223" spans="4:4" x14ac:dyDescent="0.2">
      <c r="D2223" s="109"/>
    </row>
    <row r="2224" spans="4:4" x14ac:dyDescent="0.2">
      <c r="D2224" s="109"/>
    </row>
    <row r="2225" spans="4:4" x14ac:dyDescent="0.2">
      <c r="D2225" s="109"/>
    </row>
    <row r="2226" spans="4:4" x14ac:dyDescent="0.2">
      <c r="D2226" s="109"/>
    </row>
    <row r="2227" spans="4:4" x14ac:dyDescent="0.2">
      <c r="D2227" s="109"/>
    </row>
    <row r="2228" spans="4:4" x14ac:dyDescent="0.2">
      <c r="D2228" s="109"/>
    </row>
    <row r="2229" spans="4:4" x14ac:dyDescent="0.2">
      <c r="D2229" s="109"/>
    </row>
    <row r="2230" spans="4:4" x14ac:dyDescent="0.2">
      <c r="D2230" s="109"/>
    </row>
    <row r="2231" spans="4:4" x14ac:dyDescent="0.2">
      <c r="D2231" s="109"/>
    </row>
    <row r="2232" spans="4:4" x14ac:dyDescent="0.2">
      <c r="D2232" s="109"/>
    </row>
    <row r="2233" spans="4:4" x14ac:dyDescent="0.2">
      <c r="D2233" s="109"/>
    </row>
    <row r="2234" spans="4:4" x14ac:dyDescent="0.2">
      <c r="D2234" s="109"/>
    </row>
    <row r="2235" spans="4:4" x14ac:dyDescent="0.2">
      <c r="D2235" s="109"/>
    </row>
    <row r="2236" spans="4:4" x14ac:dyDescent="0.2">
      <c r="D2236" s="109"/>
    </row>
    <row r="2237" spans="4:4" x14ac:dyDescent="0.2">
      <c r="D2237" s="109"/>
    </row>
    <row r="2238" spans="4:4" x14ac:dyDescent="0.2">
      <c r="D2238" s="109"/>
    </row>
    <row r="2239" spans="4:4" x14ac:dyDescent="0.2">
      <c r="D2239" s="109"/>
    </row>
    <row r="2240" spans="4:4" x14ac:dyDescent="0.2">
      <c r="D2240" s="109"/>
    </row>
    <row r="2241" spans="4:4" x14ac:dyDescent="0.2">
      <c r="D2241" s="109"/>
    </row>
    <row r="2242" spans="4:4" x14ac:dyDescent="0.2">
      <c r="D2242" s="109"/>
    </row>
    <row r="2243" spans="4:4" x14ac:dyDescent="0.2">
      <c r="D2243" s="109"/>
    </row>
    <row r="2244" spans="4:4" x14ac:dyDescent="0.2">
      <c r="D2244" s="109"/>
    </row>
    <row r="2245" spans="4:4" x14ac:dyDescent="0.2">
      <c r="D2245" s="109"/>
    </row>
    <row r="2246" spans="4:4" x14ac:dyDescent="0.2">
      <c r="D2246" s="109"/>
    </row>
    <row r="2247" spans="4:4" x14ac:dyDescent="0.2">
      <c r="D2247" s="109"/>
    </row>
    <row r="2248" spans="4:4" x14ac:dyDescent="0.2">
      <c r="D2248" s="109"/>
    </row>
    <row r="2249" spans="4:4" x14ac:dyDescent="0.2">
      <c r="D2249" s="109"/>
    </row>
    <row r="2250" spans="4:4" x14ac:dyDescent="0.2">
      <c r="D2250" s="109"/>
    </row>
    <row r="2251" spans="4:4" x14ac:dyDescent="0.2">
      <c r="D2251" s="109"/>
    </row>
    <row r="2252" spans="4:4" x14ac:dyDescent="0.2">
      <c r="D2252" s="109"/>
    </row>
    <row r="2253" spans="4:4" x14ac:dyDescent="0.2">
      <c r="D2253" s="109"/>
    </row>
    <row r="2254" spans="4:4" x14ac:dyDescent="0.2">
      <c r="D2254" s="109"/>
    </row>
    <row r="2255" spans="4:4" x14ac:dyDescent="0.2">
      <c r="D2255" s="109"/>
    </row>
    <row r="2256" spans="4:4" x14ac:dyDescent="0.2">
      <c r="D2256" s="109"/>
    </row>
    <row r="2257" spans="4:4" x14ac:dyDescent="0.2">
      <c r="D2257" s="109"/>
    </row>
    <row r="2258" spans="4:4" x14ac:dyDescent="0.2">
      <c r="D2258" s="109"/>
    </row>
    <row r="2259" spans="4:4" x14ac:dyDescent="0.2">
      <c r="D2259" s="109"/>
    </row>
    <row r="2260" spans="4:4" x14ac:dyDescent="0.2">
      <c r="D2260" s="109"/>
    </row>
    <row r="2261" spans="4:4" x14ac:dyDescent="0.2">
      <c r="D2261" s="109"/>
    </row>
    <row r="2262" spans="4:4" x14ac:dyDescent="0.2">
      <c r="D2262" s="109"/>
    </row>
    <row r="2263" spans="4:4" x14ac:dyDescent="0.2">
      <c r="D2263" s="109"/>
    </row>
    <row r="2264" spans="4:4" x14ac:dyDescent="0.2">
      <c r="D2264" s="109"/>
    </row>
    <row r="2265" spans="4:4" x14ac:dyDescent="0.2">
      <c r="D2265" s="109"/>
    </row>
    <row r="2266" spans="4:4" x14ac:dyDescent="0.2">
      <c r="D2266" s="109"/>
    </row>
    <row r="2267" spans="4:4" x14ac:dyDescent="0.2">
      <c r="D2267" s="109"/>
    </row>
    <row r="2268" spans="4:4" x14ac:dyDescent="0.2">
      <c r="D2268" s="109"/>
    </row>
    <row r="2269" spans="4:4" x14ac:dyDescent="0.2">
      <c r="D2269" s="109"/>
    </row>
    <row r="2270" spans="4:4" x14ac:dyDescent="0.2">
      <c r="D2270" s="109"/>
    </row>
    <row r="2271" spans="4:4" x14ac:dyDescent="0.2">
      <c r="D2271" s="109"/>
    </row>
    <row r="2272" spans="4:4" x14ac:dyDescent="0.2">
      <c r="D2272" s="109"/>
    </row>
    <row r="2273" spans="4:4" x14ac:dyDescent="0.2">
      <c r="D2273" s="109"/>
    </row>
    <row r="2274" spans="4:4" x14ac:dyDescent="0.2">
      <c r="D2274" s="109"/>
    </row>
    <row r="2275" spans="4:4" x14ac:dyDescent="0.2">
      <c r="D2275" s="109"/>
    </row>
    <row r="2276" spans="4:4" x14ac:dyDescent="0.2">
      <c r="D2276" s="109"/>
    </row>
    <row r="2277" spans="4:4" x14ac:dyDescent="0.2">
      <c r="D2277" s="109"/>
    </row>
    <row r="2278" spans="4:4" x14ac:dyDescent="0.2">
      <c r="D2278" s="109"/>
    </row>
    <row r="2279" spans="4:4" x14ac:dyDescent="0.2">
      <c r="D2279" s="109"/>
    </row>
    <row r="2280" spans="4:4" x14ac:dyDescent="0.2">
      <c r="D2280" s="109"/>
    </row>
    <row r="2281" spans="4:4" x14ac:dyDescent="0.2">
      <c r="D2281" s="109"/>
    </row>
    <row r="2282" spans="4:4" x14ac:dyDescent="0.2">
      <c r="D2282" s="109"/>
    </row>
    <row r="2283" spans="4:4" x14ac:dyDescent="0.2">
      <c r="D2283" s="109"/>
    </row>
    <row r="2284" spans="4:4" x14ac:dyDescent="0.2">
      <c r="D2284" s="109"/>
    </row>
    <row r="2285" spans="4:4" x14ac:dyDescent="0.2">
      <c r="D2285" s="109"/>
    </row>
    <row r="2286" spans="4:4" x14ac:dyDescent="0.2">
      <c r="D2286" s="109"/>
    </row>
    <row r="2287" spans="4:4" x14ac:dyDescent="0.2">
      <c r="D2287" s="109"/>
    </row>
    <row r="2288" spans="4:4" x14ac:dyDescent="0.2">
      <c r="D2288" s="109"/>
    </row>
    <row r="2289" spans="4:4" x14ac:dyDescent="0.2">
      <c r="D2289" s="109"/>
    </row>
    <row r="2290" spans="4:4" x14ac:dyDescent="0.2">
      <c r="D2290" s="109"/>
    </row>
    <row r="2291" spans="4:4" x14ac:dyDescent="0.2">
      <c r="D2291" s="109"/>
    </row>
    <row r="2292" spans="4:4" x14ac:dyDescent="0.2">
      <c r="D2292" s="109"/>
    </row>
    <row r="2293" spans="4:4" x14ac:dyDescent="0.2">
      <c r="D2293" s="109"/>
    </row>
    <row r="2294" spans="4:4" x14ac:dyDescent="0.2">
      <c r="D2294" s="109"/>
    </row>
    <row r="2295" spans="4:4" x14ac:dyDescent="0.2">
      <c r="D2295" s="109"/>
    </row>
    <row r="2296" spans="4:4" x14ac:dyDescent="0.2">
      <c r="D2296" s="109"/>
    </row>
    <row r="2297" spans="4:4" x14ac:dyDescent="0.2">
      <c r="D2297" s="109"/>
    </row>
    <row r="2298" spans="4:4" x14ac:dyDescent="0.2">
      <c r="D2298" s="109"/>
    </row>
    <row r="2299" spans="4:4" x14ac:dyDescent="0.2">
      <c r="D2299" s="109"/>
    </row>
    <row r="2300" spans="4:4" x14ac:dyDescent="0.2">
      <c r="D2300" s="109"/>
    </row>
    <row r="2301" spans="4:4" x14ac:dyDescent="0.2">
      <c r="D2301" s="109"/>
    </row>
    <row r="2302" spans="4:4" x14ac:dyDescent="0.2">
      <c r="D2302" s="109"/>
    </row>
    <row r="2303" spans="4:4" x14ac:dyDescent="0.2">
      <c r="D2303" s="109"/>
    </row>
    <row r="2304" spans="4:4" x14ac:dyDescent="0.2">
      <c r="D2304" s="109"/>
    </row>
    <row r="2305" spans="4:4" x14ac:dyDescent="0.2">
      <c r="D2305" s="109"/>
    </row>
    <row r="2306" spans="4:4" x14ac:dyDescent="0.2">
      <c r="D2306" s="109"/>
    </row>
    <row r="2307" spans="4:4" x14ac:dyDescent="0.2">
      <c r="D2307" s="109"/>
    </row>
    <row r="2308" spans="4:4" x14ac:dyDescent="0.2">
      <c r="D2308" s="109"/>
    </row>
    <row r="2309" spans="4:4" x14ac:dyDescent="0.2">
      <c r="D2309" s="109"/>
    </row>
    <row r="2310" spans="4:4" x14ac:dyDescent="0.2">
      <c r="D2310" s="109"/>
    </row>
    <row r="2311" spans="4:4" x14ac:dyDescent="0.2">
      <c r="D2311" s="109"/>
    </row>
    <row r="2312" spans="4:4" x14ac:dyDescent="0.2">
      <c r="D2312" s="109"/>
    </row>
    <row r="2313" spans="4:4" x14ac:dyDescent="0.2">
      <c r="D2313" s="109"/>
    </row>
    <row r="2314" spans="4:4" x14ac:dyDescent="0.2">
      <c r="D2314" s="109"/>
    </row>
    <row r="2315" spans="4:4" x14ac:dyDescent="0.2">
      <c r="D2315" s="109"/>
    </row>
    <row r="2316" spans="4:4" x14ac:dyDescent="0.2">
      <c r="D2316" s="109"/>
    </row>
    <row r="2317" spans="4:4" x14ac:dyDescent="0.2">
      <c r="D2317" s="109"/>
    </row>
    <row r="2318" spans="4:4" x14ac:dyDescent="0.2">
      <c r="D2318" s="109"/>
    </row>
    <row r="2319" spans="4:4" x14ac:dyDescent="0.2">
      <c r="D2319" s="109"/>
    </row>
    <row r="2320" spans="4:4" x14ac:dyDescent="0.2">
      <c r="D2320" s="109"/>
    </row>
    <row r="2321" spans="4:4" x14ac:dyDescent="0.2">
      <c r="D2321" s="109"/>
    </row>
    <row r="2322" spans="4:4" x14ac:dyDescent="0.2">
      <c r="D2322" s="109"/>
    </row>
    <row r="2323" spans="4:4" x14ac:dyDescent="0.2">
      <c r="D2323" s="109"/>
    </row>
    <row r="2324" spans="4:4" x14ac:dyDescent="0.2">
      <c r="D2324" s="109"/>
    </row>
    <row r="2325" spans="4:4" x14ac:dyDescent="0.2">
      <c r="D2325" s="109"/>
    </row>
    <row r="2326" spans="4:4" x14ac:dyDescent="0.2">
      <c r="D2326" s="109"/>
    </row>
    <row r="2327" spans="4:4" x14ac:dyDescent="0.2">
      <c r="D2327" s="109"/>
    </row>
    <row r="2328" spans="4:4" x14ac:dyDescent="0.2">
      <c r="D2328" s="109"/>
    </row>
    <row r="2329" spans="4:4" x14ac:dyDescent="0.2">
      <c r="D2329" s="109"/>
    </row>
    <row r="2330" spans="4:4" x14ac:dyDescent="0.2">
      <c r="D2330" s="109"/>
    </row>
    <row r="2331" spans="4:4" x14ac:dyDescent="0.2">
      <c r="D2331" s="109"/>
    </row>
    <row r="2332" spans="4:4" x14ac:dyDescent="0.2">
      <c r="D2332" s="109"/>
    </row>
    <row r="2333" spans="4:4" x14ac:dyDescent="0.2">
      <c r="D2333" s="109"/>
    </row>
    <row r="2334" spans="4:4" x14ac:dyDescent="0.2">
      <c r="D2334" s="109"/>
    </row>
    <row r="2335" spans="4:4" x14ac:dyDescent="0.2">
      <c r="D2335" s="109"/>
    </row>
    <row r="2336" spans="4:4" x14ac:dyDescent="0.2">
      <c r="D2336" s="109"/>
    </row>
    <row r="2337" spans="4:4" x14ac:dyDescent="0.2">
      <c r="D2337" s="109"/>
    </row>
    <row r="2338" spans="4:4" x14ac:dyDescent="0.2">
      <c r="D2338" s="109"/>
    </row>
    <row r="2339" spans="4:4" x14ac:dyDescent="0.2">
      <c r="D2339" s="109"/>
    </row>
    <row r="2340" spans="4:4" x14ac:dyDescent="0.2">
      <c r="D2340" s="109"/>
    </row>
    <row r="2341" spans="4:4" x14ac:dyDescent="0.2">
      <c r="D2341" s="109"/>
    </row>
    <row r="2342" spans="4:4" x14ac:dyDescent="0.2">
      <c r="D2342" s="109"/>
    </row>
    <row r="2343" spans="4:4" x14ac:dyDescent="0.2">
      <c r="D2343" s="109"/>
    </row>
    <row r="2344" spans="4:4" x14ac:dyDescent="0.2">
      <c r="D2344" s="109"/>
    </row>
    <row r="2345" spans="4:4" x14ac:dyDescent="0.2">
      <c r="D2345" s="109"/>
    </row>
    <row r="2346" spans="4:4" x14ac:dyDescent="0.2">
      <c r="D2346" s="109"/>
    </row>
    <row r="2347" spans="4:4" x14ac:dyDescent="0.2">
      <c r="D2347" s="109"/>
    </row>
    <row r="2348" spans="4:4" x14ac:dyDescent="0.2">
      <c r="D2348" s="109"/>
    </row>
    <row r="2349" spans="4:4" x14ac:dyDescent="0.2">
      <c r="D2349" s="109"/>
    </row>
    <row r="2350" spans="4:4" x14ac:dyDescent="0.2">
      <c r="D2350" s="109"/>
    </row>
    <row r="2351" spans="4:4" x14ac:dyDescent="0.2">
      <c r="D2351" s="109"/>
    </row>
    <row r="2352" spans="4:4" x14ac:dyDescent="0.2">
      <c r="D2352" s="109"/>
    </row>
    <row r="2353" spans="4:4" x14ac:dyDescent="0.2">
      <c r="D2353" s="109"/>
    </row>
    <row r="2354" spans="4:4" x14ac:dyDescent="0.2">
      <c r="D2354" s="109"/>
    </row>
    <row r="2355" spans="4:4" x14ac:dyDescent="0.2">
      <c r="D2355" s="109"/>
    </row>
    <row r="2356" spans="4:4" x14ac:dyDescent="0.2">
      <c r="D2356" s="109"/>
    </row>
    <row r="2357" spans="4:4" x14ac:dyDescent="0.2">
      <c r="D2357" s="109"/>
    </row>
    <row r="2358" spans="4:4" x14ac:dyDescent="0.2">
      <c r="D2358" s="109"/>
    </row>
    <row r="2359" spans="4:4" x14ac:dyDescent="0.2">
      <c r="D2359" s="109"/>
    </row>
    <row r="2360" spans="4:4" x14ac:dyDescent="0.2">
      <c r="D2360" s="109"/>
    </row>
    <row r="2361" spans="4:4" x14ac:dyDescent="0.2">
      <c r="D2361" s="109"/>
    </row>
    <row r="2362" spans="4:4" x14ac:dyDescent="0.2">
      <c r="D2362" s="109"/>
    </row>
    <row r="2363" spans="4:4" x14ac:dyDescent="0.2">
      <c r="D2363" s="109"/>
    </row>
    <row r="2364" spans="4:4" x14ac:dyDescent="0.2">
      <c r="D2364" s="109"/>
    </row>
    <row r="2365" spans="4:4" x14ac:dyDescent="0.2">
      <c r="D2365" s="109"/>
    </row>
    <row r="2366" spans="4:4" x14ac:dyDescent="0.2">
      <c r="D2366" s="109"/>
    </row>
    <row r="2367" spans="4:4" x14ac:dyDescent="0.2">
      <c r="D2367" s="109"/>
    </row>
    <row r="2368" spans="4:4" x14ac:dyDescent="0.2">
      <c r="D2368" s="109"/>
    </row>
    <row r="2369" spans="4:4" x14ac:dyDescent="0.2">
      <c r="D2369" s="109"/>
    </row>
    <row r="2370" spans="4:4" x14ac:dyDescent="0.2">
      <c r="D2370" s="109"/>
    </row>
    <row r="2371" spans="4:4" x14ac:dyDescent="0.2">
      <c r="D2371" s="109"/>
    </row>
    <row r="2372" spans="4:4" x14ac:dyDescent="0.2">
      <c r="D2372" s="109"/>
    </row>
    <row r="2373" spans="4:4" x14ac:dyDescent="0.2">
      <c r="D2373" s="109"/>
    </row>
    <row r="2374" spans="4:4" x14ac:dyDescent="0.2">
      <c r="D2374" s="109"/>
    </row>
    <row r="2375" spans="4:4" x14ac:dyDescent="0.2">
      <c r="D2375" s="109"/>
    </row>
    <row r="2376" spans="4:4" x14ac:dyDescent="0.2">
      <c r="D2376" s="109"/>
    </row>
    <row r="2377" spans="4:4" x14ac:dyDescent="0.2">
      <c r="D2377" s="109"/>
    </row>
    <row r="2378" spans="4:4" x14ac:dyDescent="0.2">
      <c r="D2378" s="109"/>
    </row>
    <row r="2379" spans="4:4" x14ac:dyDescent="0.2">
      <c r="D2379" s="109"/>
    </row>
    <row r="2380" spans="4:4" x14ac:dyDescent="0.2">
      <c r="D2380" s="109"/>
    </row>
    <row r="2381" spans="4:4" x14ac:dyDescent="0.2">
      <c r="D2381" s="109"/>
    </row>
    <row r="2382" spans="4:4" x14ac:dyDescent="0.2">
      <c r="D2382" s="109"/>
    </row>
    <row r="2383" spans="4:4" x14ac:dyDescent="0.2">
      <c r="D2383" s="109"/>
    </row>
    <row r="2384" spans="4:4" x14ac:dyDescent="0.2">
      <c r="D2384" s="109"/>
    </row>
    <row r="2385" spans="4:4" x14ac:dyDescent="0.2">
      <c r="D2385" s="109"/>
    </row>
    <row r="2386" spans="4:4" x14ac:dyDescent="0.2">
      <c r="D2386" s="109"/>
    </row>
    <row r="2387" spans="4:4" x14ac:dyDescent="0.2">
      <c r="D2387" s="109"/>
    </row>
    <row r="2388" spans="4:4" x14ac:dyDescent="0.2">
      <c r="D2388" s="109"/>
    </row>
    <row r="2389" spans="4:4" x14ac:dyDescent="0.2">
      <c r="D2389" s="109"/>
    </row>
    <row r="2390" spans="4:4" x14ac:dyDescent="0.2">
      <c r="D2390" s="109"/>
    </row>
    <row r="2391" spans="4:4" x14ac:dyDescent="0.2">
      <c r="D2391" s="109"/>
    </row>
    <row r="2392" spans="4:4" x14ac:dyDescent="0.2">
      <c r="D2392" s="109"/>
    </row>
    <row r="2393" spans="4:4" x14ac:dyDescent="0.2">
      <c r="D2393" s="109"/>
    </row>
    <row r="2394" spans="4:4" x14ac:dyDescent="0.2">
      <c r="D2394" s="109"/>
    </row>
    <row r="2395" spans="4:4" x14ac:dyDescent="0.2">
      <c r="D2395" s="109"/>
    </row>
    <row r="2396" spans="4:4" x14ac:dyDescent="0.2">
      <c r="D2396" s="109"/>
    </row>
    <row r="2397" spans="4:4" x14ac:dyDescent="0.2">
      <c r="D2397" s="109"/>
    </row>
    <row r="2398" spans="4:4" x14ac:dyDescent="0.2">
      <c r="D2398" s="109"/>
    </row>
    <row r="2399" spans="4:4" x14ac:dyDescent="0.2">
      <c r="D2399" s="109"/>
    </row>
    <row r="2400" spans="4:4" x14ac:dyDescent="0.2">
      <c r="D2400" s="109"/>
    </row>
    <row r="2401" spans="4:4" x14ac:dyDescent="0.2">
      <c r="D2401" s="109"/>
    </row>
    <row r="2402" spans="4:4" x14ac:dyDescent="0.2">
      <c r="D2402" s="109"/>
    </row>
    <row r="2403" spans="4:4" x14ac:dyDescent="0.2">
      <c r="D2403" s="109"/>
    </row>
    <row r="2404" spans="4:4" x14ac:dyDescent="0.2">
      <c r="D2404" s="109"/>
    </row>
    <row r="2405" spans="4:4" x14ac:dyDescent="0.2">
      <c r="D2405" s="109"/>
    </row>
    <row r="2406" spans="4:4" x14ac:dyDescent="0.2">
      <c r="D2406" s="109"/>
    </row>
    <row r="2407" spans="4:4" x14ac:dyDescent="0.2">
      <c r="D2407" s="109"/>
    </row>
    <row r="2408" spans="4:4" x14ac:dyDescent="0.2">
      <c r="D2408" s="109"/>
    </row>
    <row r="2409" spans="4:4" x14ac:dyDescent="0.2">
      <c r="D2409" s="109"/>
    </row>
    <row r="2410" spans="4:4" x14ac:dyDescent="0.2">
      <c r="D2410" s="109"/>
    </row>
    <row r="2411" spans="4:4" x14ac:dyDescent="0.2">
      <c r="D2411" s="109"/>
    </row>
    <row r="2412" spans="4:4" x14ac:dyDescent="0.2">
      <c r="D2412" s="109"/>
    </row>
    <row r="2413" spans="4:4" x14ac:dyDescent="0.2">
      <c r="D2413" s="109"/>
    </row>
    <row r="2414" spans="4:4" x14ac:dyDescent="0.2">
      <c r="D2414" s="109"/>
    </row>
    <row r="2415" spans="4:4" x14ac:dyDescent="0.2">
      <c r="D2415" s="109"/>
    </row>
    <row r="2416" spans="4:4" x14ac:dyDescent="0.2">
      <c r="D2416" s="109"/>
    </row>
    <row r="2417" spans="4:4" x14ac:dyDescent="0.2">
      <c r="D2417" s="109"/>
    </row>
    <row r="2418" spans="4:4" x14ac:dyDescent="0.2">
      <c r="D2418" s="109"/>
    </row>
    <row r="2419" spans="4:4" x14ac:dyDescent="0.2">
      <c r="D2419" s="109"/>
    </row>
    <row r="2420" spans="4:4" x14ac:dyDescent="0.2">
      <c r="D2420" s="109"/>
    </row>
    <row r="2421" spans="4:4" x14ac:dyDescent="0.2">
      <c r="D2421" s="109"/>
    </row>
    <row r="2422" spans="4:4" x14ac:dyDescent="0.2">
      <c r="D2422" s="109"/>
    </row>
    <row r="2423" spans="4:4" x14ac:dyDescent="0.2">
      <c r="D2423" s="109"/>
    </row>
    <row r="2424" spans="4:4" x14ac:dyDescent="0.2">
      <c r="D2424" s="109"/>
    </row>
    <row r="2425" spans="4:4" x14ac:dyDescent="0.2">
      <c r="D2425" s="109"/>
    </row>
    <row r="2426" spans="4:4" x14ac:dyDescent="0.2">
      <c r="D2426" s="109"/>
    </row>
    <row r="2427" spans="4:4" x14ac:dyDescent="0.2">
      <c r="D2427" s="109"/>
    </row>
    <row r="2428" spans="4:4" x14ac:dyDescent="0.2">
      <c r="D2428" s="109"/>
    </row>
    <row r="2429" spans="4:4" x14ac:dyDescent="0.2">
      <c r="D2429" s="109"/>
    </row>
    <row r="2430" spans="4:4" x14ac:dyDescent="0.2">
      <c r="D2430" s="109"/>
    </row>
    <row r="2431" spans="4:4" x14ac:dyDescent="0.2">
      <c r="D2431" s="109"/>
    </row>
    <row r="2432" spans="4:4" x14ac:dyDescent="0.2">
      <c r="D2432" s="109"/>
    </row>
    <row r="2433" spans="4:4" x14ac:dyDescent="0.2">
      <c r="D2433" s="109"/>
    </row>
    <row r="2434" spans="4:4" x14ac:dyDescent="0.2">
      <c r="D2434" s="109"/>
    </row>
    <row r="2435" spans="4:4" x14ac:dyDescent="0.2">
      <c r="D2435" s="109"/>
    </row>
    <row r="2436" spans="4:4" x14ac:dyDescent="0.2">
      <c r="D2436" s="109"/>
    </row>
    <row r="2437" spans="4:4" x14ac:dyDescent="0.2">
      <c r="D2437" s="109"/>
    </row>
    <row r="2438" spans="4:4" x14ac:dyDescent="0.2">
      <c r="D2438" s="109"/>
    </row>
    <row r="2439" spans="4:4" x14ac:dyDescent="0.2">
      <c r="D2439" s="109"/>
    </row>
    <row r="2440" spans="4:4" x14ac:dyDescent="0.2">
      <c r="D2440" s="109"/>
    </row>
    <row r="2441" spans="4:4" x14ac:dyDescent="0.2">
      <c r="D2441" s="109"/>
    </row>
    <row r="2442" spans="4:4" x14ac:dyDescent="0.2">
      <c r="D2442" s="109"/>
    </row>
    <row r="2443" spans="4:4" x14ac:dyDescent="0.2">
      <c r="D2443" s="109"/>
    </row>
    <row r="2444" spans="4:4" x14ac:dyDescent="0.2">
      <c r="D2444" s="109"/>
    </row>
    <row r="2445" spans="4:4" x14ac:dyDescent="0.2">
      <c r="D2445" s="109"/>
    </row>
    <row r="2446" spans="4:4" x14ac:dyDescent="0.2">
      <c r="D2446" s="109"/>
    </row>
    <row r="2447" spans="4:4" x14ac:dyDescent="0.2">
      <c r="D2447" s="109"/>
    </row>
    <row r="2448" spans="4:4" x14ac:dyDescent="0.2">
      <c r="D2448" s="109"/>
    </row>
    <row r="2449" spans="4:4" x14ac:dyDescent="0.2">
      <c r="D2449" s="109"/>
    </row>
    <row r="2450" spans="4:4" x14ac:dyDescent="0.2">
      <c r="D2450" s="109"/>
    </row>
    <row r="2451" spans="4:4" x14ac:dyDescent="0.2">
      <c r="D2451" s="109"/>
    </row>
    <row r="2452" spans="4:4" x14ac:dyDescent="0.2">
      <c r="D2452" s="109"/>
    </row>
    <row r="2453" spans="4:4" x14ac:dyDescent="0.2">
      <c r="D2453" s="109"/>
    </row>
    <row r="2454" spans="4:4" x14ac:dyDescent="0.2">
      <c r="D2454" s="109"/>
    </row>
    <row r="2455" spans="4:4" x14ac:dyDescent="0.2">
      <c r="D2455" s="109"/>
    </row>
    <row r="2456" spans="4:4" x14ac:dyDescent="0.2">
      <c r="D2456" s="109"/>
    </row>
    <row r="2457" spans="4:4" x14ac:dyDescent="0.2">
      <c r="D2457" s="109"/>
    </row>
    <row r="2458" spans="4:4" x14ac:dyDescent="0.2">
      <c r="D2458" s="109"/>
    </row>
    <row r="2459" spans="4:4" x14ac:dyDescent="0.2">
      <c r="D2459" s="109"/>
    </row>
    <row r="2460" spans="4:4" x14ac:dyDescent="0.2">
      <c r="D2460" s="109"/>
    </row>
    <row r="2461" spans="4:4" x14ac:dyDescent="0.2">
      <c r="D2461" s="109"/>
    </row>
    <row r="2462" spans="4:4" x14ac:dyDescent="0.2">
      <c r="D2462" s="109"/>
    </row>
    <row r="2463" spans="4:4" x14ac:dyDescent="0.2">
      <c r="D2463" s="109"/>
    </row>
    <row r="2464" spans="4:4" x14ac:dyDescent="0.2">
      <c r="D2464" s="109"/>
    </row>
    <row r="2465" spans="4:4" x14ac:dyDescent="0.2">
      <c r="D2465" s="109"/>
    </row>
    <row r="2466" spans="4:4" x14ac:dyDescent="0.2">
      <c r="D2466" s="109"/>
    </row>
    <row r="2467" spans="4:4" x14ac:dyDescent="0.2">
      <c r="D2467" s="109"/>
    </row>
    <row r="2468" spans="4:4" x14ac:dyDescent="0.2">
      <c r="D2468" s="109"/>
    </row>
    <row r="2469" spans="4:4" x14ac:dyDescent="0.2">
      <c r="D2469" s="109"/>
    </row>
    <row r="2470" spans="4:4" x14ac:dyDescent="0.2">
      <c r="D2470" s="109"/>
    </row>
    <row r="2471" spans="4:4" x14ac:dyDescent="0.2">
      <c r="D2471" s="109"/>
    </row>
    <row r="2472" spans="4:4" x14ac:dyDescent="0.2">
      <c r="D2472" s="109"/>
    </row>
    <row r="2473" spans="4:4" x14ac:dyDescent="0.2">
      <c r="D2473" s="109"/>
    </row>
    <row r="2474" spans="4:4" x14ac:dyDescent="0.2">
      <c r="D2474" s="109"/>
    </row>
    <row r="2475" spans="4:4" x14ac:dyDescent="0.2">
      <c r="D2475" s="109"/>
    </row>
    <row r="2476" spans="4:4" x14ac:dyDescent="0.2">
      <c r="D2476" s="109"/>
    </row>
    <row r="2477" spans="4:4" x14ac:dyDescent="0.2">
      <c r="D2477" s="109"/>
    </row>
    <row r="2478" spans="4:4" x14ac:dyDescent="0.2">
      <c r="D2478" s="109"/>
    </row>
    <row r="2479" spans="4:4" x14ac:dyDescent="0.2">
      <c r="D2479" s="109"/>
    </row>
    <row r="2480" spans="4:4" x14ac:dyDescent="0.2">
      <c r="D2480" s="109"/>
    </row>
    <row r="2481" spans="4:4" x14ac:dyDescent="0.2">
      <c r="D2481" s="109"/>
    </row>
    <row r="2482" spans="4:4" x14ac:dyDescent="0.2">
      <c r="D2482" s="109"/>
    </row>
    <row r="2483" spans="4:4" x14ac:dyDescent="0.2">
      <c r="D2483" s="109"/>
    </row>
    <row r="2484" spans="4:4" x14ac:dyDescent="0.2">
      <c r="D2484" s="109"/>
    </row>
    <row r="2485" spans="4:4" x14ac:dyDescent="0.2">
      <c r="D2485" s="109"/>
    </row>
    <row r="2486" spans="4:4" x14ac:dyDescent="0.2">
      <c r="D2486" s="109"/>
    </row>
    <row r="2487" spans="4:4" x14ac:dyDescent="0.2">
      <c r="D2487" s="109"/>
    </row>
    <row r="2488" spans="4:4" x14ac:dyDescent="0.2">
      <c r="D2488" s="109"/>
    </row>
    <row r="2489" spans="4:4" x14ac:dyDescent="0.2">
      <c r="D2489" s="109"/>
    </row>
    <row r="2490" spans="4:4" x14ac:dyDescent="0.2">
      <c r="D2490" s="109"/>
    </row>
    <row r="2491" spans="4:4" x14ac:dyDescent="0.2">
      <c r="D2491" s="109"/>
    </row>
    <row r="2492" spans="4:4" x14ac:dyDescent="0.2">
      <c r="D2492" s="109"/>
    </row>
    <row r="2493" spans="4:4" x14ac:dyDescent="0.2">
      <c r="D2493" s="109"/>
    </row>
    <row r="2494" spans="4:4" x14ac:dyDescent="0.2">
      <c r="D2494" s="109"/>
    </row>
    <row r="2495" spans="4:4" x14ac:dyDescent="0.2">
      <c r="D2495" s="109"/>
    </row>
    <row r="2496" spans="4:4" x14ac:dyDescent="0.2">
      <c r="D2496" s="109"/>
    </row>
    <row r="2497" spans="4:4" x14ac:dyDescent="0.2">
      <c r="D2497" s="109"/>
    </row>
    <row r="2498" spans="4:4" x14ac:dyDescent="0.2">
      <c r="D2498" s="109"/>
    </row>
    <row r="2499" spans="4:4" x14ac:dyDescent="0.2">
      <c r="D2499" s="109"/>
    </row>
    <row r="2500" spans="4:4" x14ac:dyDescent="0.2">
      <c r="D2500" s="109"/>
    </row>
    <row r="2501" spans="4:4" x14ac:dyDescent="0.2">
      <c r="D2501" s="109"/>
    </row>
    <row r="2502" spans="4:4" x14ac:dyDescent="0.2">
      <c r="D2502" s="109"/>
    </row>
    <row r="2503" spans="4:4" x14ac:dyDescent="0.2">
      <c r="D2503" s="109"/>
    </row>
    <row r="2504" spans="4:4" x14ac:dyDescent="0.2">
      <c r="D2504" s="109"/>
    </row>
    <row r="2505" spans="4:4" x14ac:dyDescent="0.2">
      <c r="D2505" s="109"/>
    </row>
    <row r="2506" spans="4:4" x14ac:dyDescent="0.2">
      <c r="D2506" s="109"/>
    </row>
    <row r="2507" spans="4:4" x14ac:dyDescent="0.2">
      <c r="D2507" s="109"/>
    </row>
    <row r="2508" spans="4:4" x14ac:dyDescent="0.2">
      <c r="D2508" s="109"/>
    </row>
    <row r="2509" spans="4:4" x14ac:dyDescent="0.2">
      <c r="D2509" s="109"/>
    </row>
    <row r="2510" spans="4:4" x14ac:dyDescent="0.2">
      <c r="D2510" s="109"/>
    </row>
    <row r="2511" spans="4:4" x14ac:dyDescent="0.2">
      <c r="D2511" s="109"/>
    </row>
    <row r="2512" spans="4:4" x14ac:dyDescent="0.2">
      <c r="D2512" s="109"/>
    </row>
    <row r="2513" spans="4:4" x14ac:dyDescent="0.2">
      <c r="D2513" s="109"/>
    </row>
    <row r="2514" spans="4:4" x14ac:dyDescent="0.2">
      <c r="D2514" s="109"/>
    </row>
    <row r="2515" spans="4:4" x14ac:dyDescent="0.2">
      <c r="D2515" s="109"/>
    </row>
    <row r="2516" spans="4:4" x14ac:dyDescent="0.2">
      <c r="D2516" s="109"/>
    </row>
    <row r="2517" spans="4:4" x14ac:dyDescent="0.2">
      <c r="D2517" s="109"/>
    </row>
    <row r="2518" spans="4:4" x14ac:dyDescent="0.2">
      <c r="D2518" s="109"/>
    </row>
    <row r="2519" spans="4:4" x14ac:dyDescent="0.2">
      <c r="D2519" s="109"/>
    </row>
    <row r="2520" spans="4:4" x14ac:dyDescent="0.2">
      <c r="D2520" s="109"/>
    </row>
    <row r="2521" spans="4:4" x14ac:dyDescent="0.2">
      <c r="D2521" s="109"/>
    </row>
    <row r="2522" spans="4:4" x14ac:dyDescent="0.2">
      <c r="D2522" s="109"/>
    </row>
    <row r="2523" spans="4:4" x14ac:dyDescent="0.2">
      <c r="D2523" s="109"/>
    </row>
    <row r="2524" spans="4:4" x14ac:dyDescent="0.2">
      <c r="D2524" s="109"/>
    </row>
    <row r="2525" spans="4:4" x14ac:dyDescent="0.2">
      <c r="D2525" s="109"/>
    </row>
    <row r="2526" spans="4:4" x14ac:dyDescent="0.2">
      <c r="D2526" s="109"/>
    </row>
    <row r="2527" spans="4:4" x14ac:dyDescent="0.2">
      <c r="D2527" s="109"/>
    </row>
    <row r="2528" spans="4:4" x14ac:dyDescent="0.2">
      <c r="D2528" s="109"/>
    </row>
    <row r="2529" spans="4:4" x14ac:dyDescent="0.2">
      <c r="D2529" s="109"/>
    </row>
    <row r="2530" spans="4:4" x14ac:dyDescent="0.2">
      <c r="D2530" s="109"/>
    </row>
    <row r="2531" spans="4:4" x14ac:dyDescent="0.2">
      <c r="D2531" s="109"/>
    </row>
    <row r="2532" spans="4:4" x14ac:dyDescent="0.2">
      <c r="D2532" s="109"/>
    </row>
    <row r="2533" spans="4:4" x14ac:dyDescent="0.2">
      <c r="D2533" s="109"/>
    </row>
    <row r="2534" spans="4:4" x14ac:dyDescent="0.2">
      <c r="D2534" s="109"/>
    </row>
    <row r="2535" spans="4:4" x14ac:dyDescent="0.2">
      <c r="D2535" s="109"/>
    </row>
    <row r="2536" spans="4:4" x14ac:dyDescent="0.2">
      <c r="D2536" s="109"/>
    </row>
    <row r="2537" spans="4:4" x14ac:dyDescent="0.2">
      <c r="D2537" s="109"/>
    </row>
    <row r="2538" spans="4:4" x14ac:dyDescent="0.2">
      <c r="D2538" s="109"/>
    </row>
    <row r="2539" spans="4:4" x14ac:dyDescent="0.2">
      <c r="D2539" s="109"/>
    </row>
    <row r="2540" spans="4:4" x14ac:dyDescent="0.2">
      <c r="D2540" s="109"/>
    </row>
    <row r="2541" spans="4:4" x14ac:dyDescent="0.2">
      <c r="D2541" s="109"/>
    </row>
    <row r="2542" spans="4:4" x14ac:dyDescent="0.2">
      <c r="D2542" s="109"/>
    </row>
    <row r="2543" spans="4:4" x14ac:dyDescent="0.2">
      <c r="D2543" s="109"/>
    </row>
    <row r="2544" spans="4:4" x14ac:dyDescent="0.2">
      <c r="D2544" s="109"/>
    </row>
    <row r="2545" spans="4:4" x14ac:dyDescent="0.2">
      <c r="D2545" s="109"/>
    </row>
    <row r="2546" spans="4:4" x14ac:dyDescent="0.2">
      <c r="D2546" s="109"/>
    </row>
    <row r="2547" spans="4:4" x14ac:dyDescent="0.2">
      <c r="D2547" s="109"/>
    </row>
    <row r="2548" spans="4:4" x14ac:dyDescent="0.2">
      <c r="D2548" s="109"/>
    </row>
    <row r="2549" spans="4:4" x14ac:dyDescent="0.2">
      <c r="D2549" s="109"/>
    </row>
    <row r="2550" spans="4:4" x14ac:dyDescent="0.2">
      <c r="D2550" s="109"/>
    </row>
    <row r="2551" spans="4:4" x14ac:dyDescent="0.2">
      <c r="D2551" s="109"/>
    </row>
    <row r="2552" spans="4:4" x14ac:dyDescent="0.2">
      <c r="D2552" s="109"/>
    </row>
    <row r="2553" spans="4:4" x14ac:dyDescent="0.2">
      <c r="D2553" s="109"/>
    </row>
    <row r="2554" spans="4:4" x14ac:dyDescent="0.2">
      <c r="D2554" s="109"/>
    </row>
    <row r="2555" spans="4:4" x14ac:dyDescent="0.2">
      <c r="D2555" s="109"/>
    </row>
    <row r="2556" spans="4:4" x14ac:dyDescent="0.2">
      <c r="D2556" s="109"/>
    </row>
    <row r="2557" spans="4:4" x14ac:dyDescent="0.2">
      <c r="D2557" s="109"/>
    </row>
    <row r="2558" spans="4:4" x14ac:dyDescent="0.2">
      <c r="D2558" s="109"/>
    </row>
    <row r="2559" spans="4:4" x14ac:dyDescent="0.2">
      <c r="D2559" s="109"/>
    </row>
    <row r="2560" spans="4:4" x14ac:dyDescent="0.2">
      <c r="D2560" s="109"/>
    </row>
    <row r="2561" spans="4:4" x14ac:dyDescent="0.2">
      <c r="D2561" s="109"/>
    </row>
    <row r="2562" spans="4:4" x14ac:dyDescent="0.2">
      <c r="D2562" s="109"/>
    </row>
    <row r="2563" spans="4:4" x14ac:dyDescent="0.2">
      <c r="D2563" s="109"/>
    </row>
    <row r="2564" spans="4:4" x14ac:dyDescent="0.2">
      <c r="D2564" s="109"/>
    </row>
    <row r="2565" spans="4:4" x14ac:dyDescent="0.2">
      <c r="D2565" s="109"/>
    </row>
    <row r="2566" spans="4:4" x14ac:dyDescent="0.2">
      <c r="D2566" s="109"/>
    </row>
    <row r="2567" spans="4:4" x14ac:dyDescent="0.2">
      <c r="D2567" s="109"/>
    </row>
    <row r="2568" spans="4:4" x14ac:dyDescent="0.2">
      <c r="D2568" s="109"/>
    </row>
    <row r="2569" spans="4:4" x14ac:dyDescent="0.2">
      <c r="D2569" s="109"/>
    </row>
    <row r="2570" spans="4:4" x14ac:dyDescent="0.2">
      <c r="D2570" s="109"/>
    </row>
    <row r="2571" spans="4:4" x14ac:dyDescent="0.2">
      <c r="D2571" s="109"/>
    </row>
    <row r="2572" spans="4:4" x14ac:dyDescent="0.2">
      <c r="D2572" s="109"/>
    </row>
    <row r="2573" spans="4:4" x14ac:dyDescent="0.2">
      <c r="D2573" s="109"/>
    </row>
    <row r="2574" spans="4:4" x14ac:dyDescent="0.2">
      <c r="D2574" s="109"/>
    </row>
    <row r="2575" spans="4:4" x14ac:dyDescent="0.2">
      <c r="D2575" s="109"/>
    </row>
    <row r="2576" spans="4:4" x14ac:dyDescent="0.2">
      <c r="D2576" s="109"/>
    </row>
    <row r="2577" spans="4:4" x14ac:dyDescent="0.2">
      <c r="D2577" s="109"/>
    </row>
    <row r="2578" spans="4:4" x14ac:dyDescent="0.2">
      <c r="D2578" s="109"/>
    </row>
    <row r="2579" spans="4:4" x14ac:dyDescent="0.2">
      <c r="D2579" s="109"/>
    </row>
    <row r="2580" spans="4:4" x14ac:dyDescent="0.2">
      <c r="D2580" s="109"/>
    </row>
    <row r="2581" spans="4:4" x14ac:dyDescent="0.2">
      <c r="D2581" s="109"/>
    </row>
    <row r="2582" spans="4:4" x14ac:dyDescent="0.2">
      <c r="D2582" s="109"/>
    </row>
    <row r="2583" spans="4:4" x14ac:dyDescent="0.2">
      <c r="D2583" s="109"/>
    </row>
    <row r="2584" spans="4:4" x14ac:dyDescent="0.2">
      <c r="D2584" s="109"/>
    </row>
    <row r="2585" spans="4:4" x14ac:dyDescent="0.2">
      <c r="D2585" s="109"/>
    </row>
    <row r="2586" spans="4:4" x14ac:dyDescent="0.2">
      <c r="D2586" s="109"/>
    </row>
    <row r="2587" spans="4:4" x14ac:dyDescent="0.2">
      <c r="D2587" s="109"/>
    </row>
    <row r="2588" spans="4:4" x14ac:dyDescent="0.2">
      <c r="D2588" s="109"/>
    </row>
    <row r="2589" spans="4:4" x14ac:dyDescent="0.2">
      <c r="D2589" s="109"/>
    </row>
    <row r="2590" spans="4:4" x14ac:dyDescent="0.2">
      <c r="D2590" s="109"/>
    </row>
    <row r="2591" spans="4:4" x14ac:dyDescent="0.2">
      <c r="D2591" s="109"/>
    </row>
    <row r="2592" spans="4:4" x14ac:dyDescent="0.2">
      <c r="D2592" s="109"/>
    </row>
    <row r="2593" spans="4:4" x14ac:dyDescent="0.2">
      <c r="D2593" s="109"/>
    </row>
    <row r="2594" spans="4:4" x14ac:dyDescent="0.2">
      <c r="D2594" s="109"/>
    </row>
    <row r="2595" spans="4:4" x14ac:dyDescent="0.2">
      <c r="D2595" s="109"/>
    </row>
    <row r="2596" spans="4:4" x14ac:dyDescent="0.2">
      <c r="D2596" s="109"/>
    </row>
    <row r="2597" spans="4:4" x14ac:dyDescent="0.2">
      <c r="D2597" s="109"/>
    </row>
    <row r="2598" spans="4:4" x14ac:dyDescent="0.2">
      <c r="D2598" s="109"/>
    </row>
    <row r="2599" spans="4:4" x14ac:dyDescent="0.2">
      <c r="D2599" s="109"/>
    </row>
    <row r="2600" spans="4:4" x14ac:dyDescent="0.2">
      <c r="D2600" s="109"/>
    </row>
    <row r="2601" spans="4:4" x14ac:dyDescent="0.2">
      <c r="D2601" s="109"/>
    </row>
    <row r="2602" spans="4:4" x14ac:dyDescent="0.2">
      <c r="D2602" s="109"/>
    </row>
    <row r="2603" spans="4:4" x14ac:dyDescent="0.2">
      <c r="D2603" s="109"/>
    </row>
    <row r="2604" spans="4:4" x14ac:dyDescent="0.2">
      <c r="D2604" s="109"/>
    </row>
    <row r="2605" spans="4:4" x14ac:dyDescent="0.2">
      <c r="D2605" s="109"/>
    </row>
    <row r="2606" spans="4:4" x14ac:dyDescent="0.2">
      <c r="D2606" s="109"/>
    </row>
    <row r="2607" spans="4:4" x14ac:dyDescent="0.2">
      <c r="D2607" s="109"/>
    </row>
    <row r="2608" spans="4:4" x14ac:dyDescent="0.2">
      <c r="D2608" s="109"/>
    </row>
    <row r="2609" spans="4:4" x14ac:dyDescent="0.2">
      <c r="D2609" s="109"/>
    </row>
    <row r="2610" spans="4:4" x14ac:dyDescent="0.2">
      <c r="D2610" s="109"/>
    </row>
    <row r="2611" spans="4:4" x14ac:dyDescent="0.2">
      <c r="D2611" s="109"/>
    </row>
    <row r="2612" spans="4:4" x14ac:dyDescent="0.2">
      <c r="D2612" s="109"/>
    </row>
    <row r="2613" spans="4:4" x14ac:dyDescent="0.2">
      <c r="D2613" s="109"/>
    </row>
    <row r="2614" spans="4:4" x14ac:dyDescent="0.2">
      <c r="D2614" s="109"/>
    </row>
    <row r="2615" spans="4:4" x14ac:dyDescent="0.2">
      <c r="D2615" s="109"/>
    </row>
    <row r="2616" spans="4:4" x14ac:dyDescent="0.2">
      <c r="D2616" s="109"/>
    </row>
    <row r="2617" spans="4:4" x14ac:dyDescent="0.2">
      <c r="D2617" s="109"/>
    </row>
    <row r="2618" spans="4:4" x14ac:dyDescent="0.2">
      <c r="D2618" s="109"/>
    </row>
    <row r="2619" spans="4:4" x14ac:dyDescent="0.2">
      <c r="D2619" s="109"/>
    </row>
    <row r="2620" spans="4:4" x14ac:dyDescent="0.2">
      <c r="D2620" s="109"/>
    </row>
    <row r="2621" spans="4:4" x14ac:dyDescent="0.2">
      <c r="D2621" s="109"/>
    </row>
    <row r="2622" spans="4:4" x14ac:dyDescent="0.2">
      <c r="D2622" s="109"/>
    </row>
    <row r="2623" spans="4:4" x14ac:dyDescent="0.2">
      <c r="D2623" s="109"/>
    </row>
    <row r="2624" spans="4:4" x14ac:dyDescent="0.2">
      <c r="D2624" s="109"/>
    </row>
    <row r="2625" spans="4:4" x14ac:dyDescent="0.2">
      <c r="D2625" s="109"/>
    </row>
    <row r="2626" spans="4:4" x14ac:dyDescent="0.2">
      <c r="D2626" s="109"/>
    </row>
    <row r="2627" spans="4:4" x14ac:dyDescent="0.2">
      <c r="D2627" s="109"/>
    </row>
    <row r="2628" spans="4:4" x14ac:dyDescent="0.2">
      <c r="D2628" s="109"/>
    </row>
    <row r="2629" spans="4:4" x14ac:dyDescent="0.2">
      <c r="D2629" s="109"/>
    </row>
    <row r="2630" spans="4:4" x14ac:dyDescent="0.2">
      <c r="D2630" s="109"/>
    </row>
    <row r="2631" spans="4:4" x14ac:dyDescent="0.2">
      <c r="D2631" s="109"/>
    </row>
    <row r="2632" spans="4:4" x14ac:dyDescent="0.2">
      <c r="D2632" s="109"/>
    </row>
    <row r="2633" spans="4:4" x14ac:dyDescent="0.2">
      <c r="D2633" s="109"/>
    </row>
    <row r="2634" spans="4:4" x14ac:dyDescent="0.2">
      <c r="D2634" s="109"/>
    </row>
    <row r="2635" spans="4:4" x14ac:dyDescent="0.2">
      <c r="D2635" s="109"/>
    </row>
    <row r="2636" spans="4:4" x14ac:dyDescent="0.2">
      <c r="D2636" s="109"/>
    </row>
    <row r="2637" spans="4:4" x14ac:dyDescent="0.2">
      <c r="D2637" s="109"/>
    </row>
    <row r="2638" spans="4:4" x14ac:dyDescent="0.2">
      <c r="D2638" s="109"/>
    </row>
    <row r="2639" spans="4:4" x14ac:dyDescent="0.2">
      <c r="D2639" s="109"/>
    </row>
    <row r="2640" spans="4:4" x14ac:dyDescent="0.2">
      <c r="D2640" s="109"/>
    </row>
    <row r="2641" spans="4:4" x14ac:dyDescent="0.2">
      <c r="D2641" s="109"/>
    </row>
    <row r="2642" spans="4:4" x14ac:dyDescent="0.2">
      <c r="D2642" s="109"/>
    </row>
    <row r="2643" spans="4:4" x14ac:dyDescent="0.2">
      <c r="D2643" s="109"/>
    </row>
    <row r="2644" spans="4:4" x14ac:dyDescent="0.2">
      <c r="D2644" s="109"/>
    </row>
    <row r="2645" spans="4:4" x14ac:dyDescent="0.2">
      <c r="D2645" s="109"/>
    </row>
    <row r="2646" spans="4:4" x14ac:dyDescent="0.2">
      <c r="D2646" s="109"/>
    </row>
    <row r="2647" spans="4:4" x14ac:dyDescent="0.2">
      <c r="D2647" s="109"/>
    </row>
    <row r="2648" spans="4:4" x14ac:dyDescent="0.2">
      <c r="D2648" s="109"/>
    </row>
    <row r="2649" spans="4:4" x14ac:dyDescent="0.2">
      <c r="D2649" s="109"/>
    </row>
    <row r="2650" spans="4:4" x14ac:dyDescent="0.2">
      <c r="D2650" s="109"/>
    </row>
    <row r="2651" spans="4:4" x14ac:dyDescent="0.2">
      <c r="D2651" s="109"/>
    </row>
    <row r="2652" spans="4:4" x14ac:dyDescent="0.2">
      <c r="D2652" s="109"/>
    </row>
    <row r="2653" spans="4:4" x14ac:dyDescent="0.2">
      <c r="D2653" s="109"/>
    </row>
    <row r="2654" spans="4:4" x14ac:dyDescent="0.2">
      <c r="D2654" s="109"/>
    </row>
    <row r="2655" spans="4:4" x14ac:dyDescent="0.2">
      <c r="D2655" s="109"/>
    </row>
    <row r="2656" spans="4:4" x14ac:dyDescent="0.2">
      <c r="D2656" s="109"/>
    </row>
    <row r="2657" spans="4:4" x14ac:dyDescent="0.2">
      <c r="D2657" s="109"/>
    </row>
    <row r="2658" spans="4:4" x14ac:dyDescent="0.2">
      <c r="D2658" s="109"/>
    </row>
    <row r="2659" spans="4:4" x14ac:dyDescent="0.2">
      <c r="D2659" s="109"/>
    </row>
    <row r="2660" spans="4:4" x14ac:dyDescent="0.2">
      <c r="D2660" s="109"/>
    </row>
    <row r="2661" spans="4:4" x14ac:dyDescent="0.2">
      <c r="D2661" s="109"/>
    </row>
    <row r="2662" spans="4:4" x14ac:dyDescent="0.2">
      <c r="D2662" s="109"/>
    </row>
    <row r="2663" spans="4:4" x14ac:dyDescent="0.2">
      <c r="D2663" s="109"/>
    </row>
    <row r="2664" spans="4:4" x14ac:dyDescent="0.2">
      <c r="D2664" s="109"/>
    </row>
    <row r="2665" spans="4:4" x14ac:dyDescent="0.2">
      <c r="D2665" s="109"/>
    </row>
    <row r="2666" spans="4:4" x14ac:dyDescent="0.2">
      <c r="D2666" s="109"/>
    </row>
    <row r="2667" spans="4:4" x14ac:dyDescent="0.2">
      <c r="D2667" s="109"/>
    </row>
    <row r="2668" spans="4:4" x14ac:dyDescent="0.2">
      <c r="D2668" s="109"/>
    </row>
    <row r="2669" spans="4:4" x14ac:dyDescent="0.2">
      <c r="D2669" s="109"/>
    </row>
    <row r="2670" spans="4:4" x14ac:dyDescent="0.2">
      <c r="D2670" s="109"/>
    </row>
    <row r="2671" spans="4:4" x14ac:dyDescent="0.2">
      <c r="D2671" s="109"/>
    </row>
    <row r="2672" spans="4:4" x14ac:dyDescent="0.2">
      <c r="D2672" s="109"/>
    </row>
    <row r="2673" spans="4:4" x14ac:dyDescent="0.2">
      <c r="D2673" s="109"/>
    </row>
    <row r="2674" spans="4:4" x14ac:dyDescent="0.2">
      <c r="D2674" s="109"/>
    </row>
    <row r="2675" spans="4:4" x14ac:dyDescent="0.2">
      <c r="D2675" s="109"/>
    </row>
    <row r="2676" spans="4:4" x14ac:dyDescent="0.2">
      <c r="D2676" s="109"/>
    </row>
    <row r="2677" spans="4:4" x14ac:dyDescent="0.2">
      <c r="D2677" s="109"/>
    </row>
    <row r="2678" spans="4:4" x14ac:dyDescent="0.2">
      <c r="D2678" s="109"/>
    </row>
    <row r="2679" spans="4:4" x14ac:dyDescent="0.2">
      <c r="D2679" s="109"/>
    </row>
    <row r="2680" spans="4:4" x14ac:dyDescent="0.2">
      <c r="D2680" s="109"/>
    </row>
    <row r="2681" spans="4:4" x14ac:dyDescent="0.2">
      <c r="D2681" s="109"/>
    </row>
    <row r="2682" spans="4:4" x14ac:dyDescent="0.2">
      <c r="D2682" s="109"/>
    </row>
    <row r="2683" spans="4:4" x14ac:dyDescent="0.2">
      <c r="D2683" s="109"/>
    </row>
    <row r="2684" spans="4:4" x14ac:dyDescent="0.2">
      <c r="D2684" s="109"/>
    </row>
    <row r="2685" spans="4:4" x14ac:dyDescent="0.2">
      <c r="D2685" s="109"/>
    </row>
    <row r="2686" spans="4:4" x14ac:dyDescent="0.2">
      <c r="D2686" s="109"/>
    </row>
    <row r="2687" spans="4:4" x14ac:dyDescent="0.2">
      <c r="D2687" s="109"/>
    </row>
    <row r="2688" spans="4:4" x14ac:dyDescent="0.2">
      <c r="D2688" s="109"/>
    </row>
    <row r="2689" spans="4:4" x14ac:dyDescent="0.2">
      <c r="D2689" s="109"/>
    </row>
    <row r="2690" spans="4:4" x14ac:dyDescent="0.2">
      <c r="D2690" s="109"/>
    </row>
    <row r="2691" spans="4:4" x14ac:dyDescent="0.2">
      <c r="D2691" s="109"/>
    </row>
    <row r="2692" spans="4:4" x14ac:dyDescent="0.2">
      <c r="D2692" s="109"/>
    </row>
    <row r="2693" spans="4:4" x14ac:dyDescent="0.2">
      <c r="D2693" s="109"/>
    </row>
    <row r="2694" spans="4:4" x14ac:dyDescent="0.2">
      <c r="D2694" s="109"/>
    </row>
    <row r="2695" spans="4:4" x14ac:dyDescent="0.2">
      <c r="D2695" s="109"/>
    </row>
    <row r="2696" spans="4:4" x14ac:dyDescent="0.2">
      <c r="D2696" s="109"/>
    </row>
    <row r="2697" spans="4:4" x14ac:dyDescent="0.2">
      <c r="D2697" s="109"/>
    </row>
    <row r="2698" spans="4:4" x14ac:dyDescent="0.2">
      <c r="D2698" s="109"/>
    </row>
    <row r="2699" spans="4:4" x14ac:dyDescent="0.2">
      <c r="D2699" s="109"/>
    </row>
    <row r="2700" spans="4:4" x14ac:dyDescent="0.2">
      <c r="D2700" s="109"/>
    </row>
    <row r="2701" spans="4:4" x14ac:dyDescent="0.2">
      <c r="D2701" s="109"/>
    </row>
    <row r="2702" spans="4:4" x14ac:dyDescent="0.2">
      <c r="D2702" s="109"/>
    </row>
    <row r="2703" spans="4:4" x14ac:dyDescent="0.2">
      <c r="D2703" s="109"/>
    </row>
    <row r="2704" spans="4:4" x14ac:dyDescent="0.2">
      <c r="D2704" s="109"/>
    </row>
    <row r="2705" spans="4:4" x14ac:dyDescent="0.2">
      <c r="D2705" s="109"/>
    </row>
    <row r="2706" spans="4:4" x14ac:dyDescent="0.2">
      <c r="D2706" s="109"/>
    </row>
    <row r="2707" spans="4:4" x14ac:dyDescent="0.2">
      <c r="D2707" s="109"/>
    </row>
    <row r="2708" spans="4:4" x14ac:dyDescent="0.2">
      <c r="D2708" s="109"/>
    </row>
    <row r="2709" spans="4:4" x14ac:dyDescent="0.2">
      <c r="D2709" s="109"/>
    </row>
    <row r="2710" spans="4:4" x14ac:dyDescent="0.2">
      <c r="D2710" s="109"/>
    </row>
    <row r="2711" spans="4:4" x14ac:dyDescent="0.2">
      <c r="D2711" s="109"/>
    </row>
    <row r="2712" spans="4:4" x14ac:dyDescent="0.2">
      <c r="D2712" s="109"/>
    </row>
    <row r="2713" spans="4:4" x14ac:dyDescent="0.2">
      <c r="D2713" s="109"/>
    </row>
    <row r="2714" spans="4:4" x14ac:dyDescent="0.2">
      <c r="D2714" s="109"/>
    </row>
    <row r="2715" spans="4:4" x14ac:dyDescent="0.2">
      <c r="D2715" s="109"/>
    </row>
    <row r="2716" spans="4:4" x14ac:dyDescent="0.2">
      <c r="D2716" s="109"/>
    </row>
    <row r="2717" spans="4:4" x14ac:dyDescent="0.2">
      <c r="D2717" s="109"/>
    </row>
    <row r="2718" spans="4:4" x14ac:dyDescent="0.2">
      <c r="D2718" s="109"/>
    </row>
    <row r="2719" spans="4:4" x14ac:dyDescent="0.2">
      <c r="D2719" s="109"/>
    </row>
    <row r="2720" spans="4:4" x14ac:dyDescent="0.2">
      <c r="D2720" s="109"/>
    </row>
    <row r="2721" spans="4:4" x14ac:dyDescent="0.2">
      <c r="D2721" s="109"/>
    </row>
    <row r="2722" spans="4:4" x14ac:dyDescent="0.2">
      <c r="D2722" s="109"/>
    </row>
    <row r="2723" spans="4:4" x14ac:dyDescent="0.2">
      <c r="D2723" s="109"/>
    </row>
    <row r="2724" spans="4:4" x14ac:dyDescent="0.2">
      <c r="D2724" s="109"/>
    </row>
    <row r="2725" spans="4:4" x14ac:dyDescent="0.2">
      <c r="D2725" s="109"/>
    </row>
    <row r="2726" spans="4:4" x14ac:dyDescent="0.2">
      <c r="D2726" s="109"/>
    </row>
    <row r="2727" spans="4:4" x14ac:dyDescent="0.2">
      <c r="D2727" s="109"/>
    </row>
    <row r="2728" spans="4:4" x14ac:dyDescent="0.2">
      <c r="D2728" s="109"/>
    </row>
    <row r="2729" spans="4:4" x14ac:dyDescent="0.2">
      <c r="D2729" s="109"/>
    </row>
    <row r="2730" spans="4:4" x14ac:dyDescent="0.2">
      <c r="D2730" s="109"/>
    </row>
    <row r="2731" spans="4:4" x14ac:dyDescent="0.2">
      <c r="D2731" s="109"/>
    </row>
    <row r="2732" spans="4:4" x14ac:dyDescent="0.2">
      <c r="D2732" s="109"/>
    </row>
    <row r="2733" spans="4:4" x14ac:dyDescent="0.2">
      <c r="D2733" s="109"/>
    </row>
    <row r="2734" spans="4:4" x14ac:dyDescent="0.2">
      <c r="D2734" s="109"/>
    </row>
    <row r="2735" spans="4:4" x14ac:dyDescent="0.2">
      <c r="D2735" s="109"/>
    </row>
    <row r="2736" spans="4:4" x14ac:dyDescent="0.2">
      <c r="D2736" s="109"/>
    </row>
    <row r="2737" spans="4:4" x14ac:dyDescent="0.2">
      <c r="D2737" s="109"/>
    </row>
    <row r="2738" spans="4:4" x14ac:dyDescent="0.2">
      <c r="D2738" s="109"/>
    </row>
    <row r="2739" spans="4:4" x14ac:dyDescent="0.2">
      <c r="D2739" s="109"/>
    </row>
    <row r="2740" spans="4:4" x14ac:dyDescent="0.2">
      <c r="D2740" s="109"/>
    </row>
    <row r="2741" spans="4:4" x14ac:dyDescent="0.2">
      <c r="D2741" s="109"/>
    </row>
    <row r="2742" spans="4:4" x14ac:dyDescent="0.2">
      <c r="D2742" s="109"/>
    </row>
    <row r="2743" spans="4:4" x14ac:dyDescent="0.2">
      <c r="D2743" s="109"/>
    </row>
    <row r="2744" spans="4:4" x14ac:dyDescent="0.2">
      <c r="D2744" s="109"/>
    </row>
    <row r="2745" spans="4:4" x14ac:dyDescent="0.2">
      <c r="D2745" s="109"/>
    </row>
    <row r="2746" spans="4:4" x14ac:dyDescent="0.2">
      <c r="D2746" s="109"/>
    </row>
    <row r="2747" spans="4:4" x14ac:dyDescent="0.2">
      <c r="D2747" s="109"/>
    </row>
    <row r="2748" spans="4:4" x14ac:dyDescent="0.2">
      <c r="D2748" s="109"/>
    </row>
    <row r="2749" spans="4:4" x14ac:dyDescent="0.2">
      <c r="D2749" s="109"/>
    </row>
    <row r="2750" spans="4:4" x14ac:dyDescent="0.2">
      <c r="D2750" s="109"/>
    </row>
    <row r="2751" spans="4:4" x14ac:dyDescent="0.2">
      <c r="D2751" s="109"/>
    </row>
    <row r="2752" spans="4:4" x14ac:dyDescent="0.2">
      <c r="D2752" s="109"/>
    </row>
    <row r="2753" spans="4:4" x14ac:dyDescent="0.2">
      <c r="D2753" s="109"/>
    </row>
    <row r="2754" spans="4:4" x14ac:dyDescent="0.2">
      <c r="D2754" s="109"/>
    </row>
    <row r="2755" spans="4:4" x14ac:dyDescent="0.2">
      <c r="D2755" s="109"/>
    </row>
    <row r="2756" spans="4:4" x14ac:dyDescent="0.2">
      <c r="D2756" s="109"/>
    </row>
    <row r="2757" spans="4:4" x14ac:dyDescent="0.2">
      <c r="D2757" s="109"/>
    </row>
    <row r="2758" spans="4:4" x14ac:dyDescent="0.2">
      <c r="D2758" s="109"/>
    </row>
    <row r="2759" spans="4:4" x14ac:dyDescent="0.2">
      <c r="D2759" s="109"/>
    </row>
    <row r="2760" spans="4:4" x14ac:dyDescent="0.2">
      <c r="D2760" s="109"/>
    </row>
    <row r="2761" spans="4:4" x14ac:dyDescent="0.2">
      <c r="D2761" s="109"/>
    </row>
    <row r="2762" spans="4:4" x14ac:dyDescent="0.2">
      <c r="D2762" s="109"/>
    </row>
    <row r="2763" spans="4:4" x14ac:dyDescent="0.2">
      <c r="D2763" s="109"/>
    </row>
    <row r="2764" spans="4:4" x14ac:dyDescent="0.2">
      <c r="D2764" s="109"/>
    </row>
    <row r="2765" spans="4:4" x14ac:dyDescent="0.2">
      <c r="D2765" s="109"/>
    </row>
    <row r="2766" spans="4:4" x14ac:dyDescent="0.2">
      <c r="D2766" s="109"/>
    </row>
    <row r="2767" spans="4:4" x14ac:dyDescent="0.2">
      <c r="D2767" s="109"/>
    </row>
    <row r="2768" spans="4:4" x14ac:dyDescent="0.2">
      <c r="D2768" s="109"/>
    </row>
    <row r="2769" spans="4:4" x14ac:dyDescent="0.2">
      <c r="D2769" s="109"/>
    </row>
    <row r="2770" spans="4:4" x14ac:dyDescent="0.2">
      <c r="D2770" s="109"/>
    </row>
    <row r="2771" spans="4:4" x14ac:dyDescent="0.2">
      <c r="D2771" s="109"/>
    </row>
    <row r="2772" spans="4:4" x14ac:dyDescent="0.2">
      <c r="D2772" s="109"/>
    </row>
    <row r="2773" spans="4:4" x14ac:dyDescent="0.2">
      <c r="D2773" s="109"/>
    </row>
    <row r="2774" spans="4:4" x14ac:dyDescent="0.2">
      <c r="D2774" s="109"/>
    </row>
    <row r="2775" spans="4:4" x14ac:dyDescent="0.2">
      <c r="D2775" s="109"/>
    </row>
    <row r="2776" spans="4:4" x14ac:dyDescent="0.2">
      <c r="D2776" s="109"/>
    </row>
    <row r="2777" spans="4:4" x14ac:dyDescent="0.2">
      <c r="D2777" s="109"/>
    </row>
    <row r="2778" spans="4:4" x14ac:dyDescent="0.2">
      <c r="D2778" s="109"/>
    </row>
    <row r="2779" spans="4:4" x14ac:dyDescent="0.2">
      <c r="D2779" s="109"/>
    </row>
    <row r="2780" spans="4:4" x14ac:dyDescent="0.2">
      <c r="D2780" s="109"/>
    </row>
    <row r="2781" spans="4:4" x14ac:dyDescent="0.2">
      <c r="D2781" s="109"/>
    </row>
    <row r="2782" spans="4:4" x14ac:dyDescent="0.2">
      <c r="D2782" s="109"/>
    </row>
    <row r="2783" spans="4:4" x14ac:dyDescent="0.2">
      <c r="D2783" s="109"/>
    </row>
    <row r="2784" spans="4:4" x14ac:dyDescent="0.2">
      <c r="D2784" s="109"/>
    </row>
    <row r="2785" spans="4:4" x14ac:dyDescent="0.2">
      <c r="D2785" s="109"/>
    </row>
    <row r="2786" spans="4:4" x14ac:dyDescent="0.2">
      <c r="D2786" s="109"/>
    </row>
    <row r="2787" spans="4:4" x14ac:dyDescent="0.2">
      <c r="D2787" s="109"/>
    </row>
    <row r="2788" spans="4:4" x14ac:dyDescent="0.2">
      <c r="D2788" s="109"/>
    </row>
    <row r="2789" spans="4:4" x14ac:dyDescent="0.2">
      <c r="D2789" s="109"/>
    </row>
    <row r="2790" spans="4:4" x14ac:dyDescent="0.2">
      <c r="D2790" s="109"/>
    </row>
    <row r="2791" spans="4:4" x14ac:dyDescent="0.2">
      <c r="D2791" s="109"/>
    </row>
    <row r="2792" spans="4:4" x14ac:dyDescent="0.2">
      <c r="D2792" s="109"/>
    </row>
    <row r="2793" spans="4:4" x14ac:dyDescent="0.2">
      <c r="D2793" s="109"/>
    </row>
    <row r="2794" spans="4:4" x14ac:dyDescent="0.2">
      <c r="D2794" s="109"/>
    </row>
    <row r="2795" spans="4:4" x14ac:dyDescent="0.2">
      <c r="D2795" s="109"/>
    </row>
    <row r="2796" spans="4:4" x14ac:dyDescent="0.2">
      <c r="D2796" s="109"/>
    </row>
    <row r="2797" spans="4:4" x14ac:dyDescent="0.2">
      <c r="D2797" s="109"/>
    </row>
    <row r="2798" spans="4:4" x14ac:dyDescent="0.2">
      <c r="D2798" s="109"/>
    </row>
    <row r="2799" spans="4:4" x14ac:dyDescent="0.2">
      <c r="D2799" s="109"/>
    </row>
    <row r="2800" spans="4:4" x14ac:dyDescent="0.2">
      <c r="D2800" s="109"/>
    </row>
    <row r="2801" spans="4:4" x14ac:dyDescent="0.2">
      <c r="D2801" s="109"/>
    </row>
    <row r="2802" spans="4:4" x14ac:dyDescent="0.2">
      <c r="D2802" s="109"/>
    </row>
    <row r="2803" spans="4:4" x14ac:dyDescent="0.2">
      <c r="D2803" s="109"/>
    </row>
    <row r="2804" spans="4:4" x14ac:dyDescent="0.2">
      <c r="D2804" s="109"/>
    </row>
    <row r="2805" spans="4:4" x14ac:dyDescent="0.2">
      <c r="D2805" s="109"/>
    </row>
    <row r="2806" spans="4:4" x14ac:dyDescent="0.2">
      <c r="D2806" s="109"/>
    </row>
    <row r="2807" spans="4:4" x14ac:dyDescent="0.2">
      <c r="D2807" s="109"/>
    </row>
    <row r="2808" spans="4:4" x14ac:dyDescent="0.2">
      <c r="D2808" s="109"/>
    </row>
    <row r="2809" spans="4:4" x14ac:dyDescent="0.2">
      <c r="D2809" s="109"/>
    </row>
    <row r="2810" spans="4:4" x14ac:dyDescent="0.2">
      <c r="D2810" s="109"/>
    </row>
    <row r="2811" spans="4:4" x14ac:dyDescent="0.2">
      <c r="D2811" s="109"/>
    </row>
    <row r="2812" spans="4:4" x14ac:dyDescent="0.2">
      <c r="D2812" s="109"/>
    </row>
    <row r="2813" spans="4:4" x14ac:dyDescent="0.2">
      <c r="D2813" s="109"/>
    </row>
    <row r="2814" spans="4:4" x14ac:dyDescent="0.2">
      <c r="D2814" s="109"/>
    </row>
    <row r="2815" spans="4:4" x14ac:dyDescent="0.2">
      <c r="D2815" s="109"/>
    </row>
    <row r="2816" spans="4:4" x14ac:dyDescent="0.2">
      <c r="D2816" s="109"/>
    </row>
    <row r="2817" spans="4:4" x14ac:dyDescent="0.2">
      <c r="D2817" s="109"/>
    </row>
    <row r="2818" spans="4:4" x14ac:dyDescent="0.2">
      <c r="D2818" s="109"/>
    </row>
    <row r="2819" spans="4:4" x14ac:dyDescent="0.2">
      <c r="D2819" s="109"/>
    </row>
    <row r="2820" spans="4:4" x14ac:dyDescent="0.2">
      <c r="D2820" s="109"/>
    </row>
    <row r="2821" spans="4:4" x14ac:dyDescent="0.2">
      <c r="D2821" s="109"/>
    </row>
    <row r="2822" spans="4:4" x14ac:dyDescent="0.2">
      <c r="D2822" s="109"/>
    </row>
    <row r="2823" spans="4:4" x14ac:dyDescent="0.2">
      <c r="D2823" s="109"/>
    </row>
    <row r="2824" spans="4:4" x14ac:dyDescent="0.2">
      <c r="D2824" s="109"/>
    </row>
    <row r="2825" spans="4:4" x14ac:dyDescent="0.2">
      <c r="D2825" s="109"/>
    </row>
    <row r="2826" spans="4:4" x14ac:dyDescent="0.2">
      <c r="D2826" s="109"/>
    </row>
    <row r="2827" spans="4:4" x14ac:dyDescent="0.2">
      <c r="D2827" s="109"/>
    </row>
    <row r="2828" spans="4:4" x14ac:dyDescent="0.2">
      <c r="D2828" s="109"/>
    </row>
    <row r="2829" spans="4:4" x14ac:dyDescent="0.2">
      <c r="D2829" s="109"/>
    </row>
    <row r="2830" spans="4:4" x14ac:dyDescent="0.2">
      <c r="D2830" s="109"/>
    </row>
    <row r="2831" spans="4:4" x14ac:dyDescent="0.2">
      <c r="D2831" s="109"/>
    </row>
    <row r="2832" spans="4:4" x14ac:dyDescent="0.2">
      <c r="D2832" s="109"/>
    </row>
    <row r="2833" spans="4:4" x14ac:dyDescent="0.2">
      <c r="D2833" s="109"/>
    </row>
    <row r="2834" spans="4:4" x14ac:dyDescent="0.2">
      <c r="D2834" s="109"/>
    </row>
    <row r="2835" spans="4:4" x14ac:dyDescent="0.2">
      <c r="D2835" s="109"/>
    </row>
    <row r="2836" spans="4:4" x14ac:dyDescent="0.2">
      <c r="D2836" s="109"/>
    </row>
    <row r="2837" spans="4:4" x14ac:dyDescent="0.2">
      <c r="D2837" s="109"/>
    </row>
    <row r="2838" spans="4:4" x14ac:dyDescent="0.2">
      <c r="D2838" s="109"/>
    </row>
    <row r="2839" spans="4:4" x14ac:dyDescent="0.2">
      <c r="D2839" s="109"/>
    </row>
    <row r="2840" spans="4:4" x14ac:dyDescent="0.2">
      <c r="D2840" s="109"/>
    </row>
    <row r="2841" spans="4:4" x14ac:dyDescent="0.2">
      <c r="D2841" s="109"/>
    </row>
    <row r="2842" spans="4:4" x14ac:dyDescent="0.2">
      <c r="D2842" s="109"/>
    </row>
    <row r="2843" spans="4:4" x14ac:dyDescent="0.2">
      <c r="D2843" s="109"/>
    </row>
    <row r="2844" spans="4:4" x14ac:dyDescent="0.2">
      <c r="D2844" s="109"/>
    </row>
    <row r="2845" spans="4:4" x14ac:dyDescent="0.2">
      <c r="D2845" s="109"/>
    </row>
    <row r="2846" spans="4:4" x14ac:dyDescent="0.2">
      <c r="D2846" s="109"/>
    </row>
    <row r="2847" spans="4:4" x14ac:dyDescent="0.2">
      <c r="D2847" s="109"/>
    </row>
    <row r="2848" spans="4:4" x14ac:dyDescent="0.2">
      <c r="D2848" s="109"/>
    </row>
    <row r="2849" spans="4:4" x14ac:dyDescent="0.2">
      <c r="D2849" s="109"/>
    </row>
    <row r="2850" spans="4:4" x14ac:dyDescent="0.2">
      <c r="D2850" s="109"/>
    </row>
    <row r="2851" spans="4:4" x14ac:dyDescent="0.2">
      <c r="D2851" s="109"/>
    </row>
    <row r="2852" spans="4:4" x14ac:dyDescent="0.2">
      <c r="D2852" s="109"/>
    </row>
    <row r="2853" spans="4:4" x14ac:dyDescent="0.2">
      <c r="D2853" s="109"/>
    </row>
    <row r="2854" spans="4:4" x14ac:dyDescent="0.2">
      <c r="D2854" s="109"/>
    </row>
    <row r="2855" spans="4:4" x14ac:dyDescent="0.2">
      <c r="D2855" s="109"/>
    </row>
    <row r="2856" spans="4:4" x14ac:dyDescent="0.2">
      <c r="D2856" s="109"/>
    </row>
    <row r="2857" spans="4:4" x14ac:dyDescent="0.2">
      <c r="D2857" s="109"/>
    </row>
    <row r="2858" spans="4:4" x14ac:dyDescent="0.2">
      <c r="D2858" s="109"/>
    </row>
    <row r="2859" spans="4:4" x14ac:dyDescent="0.2">
      <c r="D2859" s="109"/>
    </row>
    <row r="2860" spans="4:4" x14ac:dyDescent="0.2">
      <c r="D2860" s="109"/>
    </row>
    <row r="2861" spans="4:4" x14ac:dyDescent="0.2">
      <c r="D2861" s="109"/>
    </row>
    <row r="2862" spans="4:4" x14ac:dyDescent="0.2">
      <c r="D2862" s="109"/>
    </row>
    <row r="2863" spans="4:4" x14ac:dyDescent="0.2">
      <c r="D2863" s="109"/>
    </row>
    <row r="2864" spans="4:4" x14ac:dyDescent="0.2">
      <c r="D2864" s="109"/>
    </row>
    <row r="2865" spans="4:4" x14ac:dyDescent="0.2">
      <c r="D2865" s="109"/>
    </row>
    <row r="2866" spans="4:4" x14ac:dyDescent="0.2">
      <c r="D2866" s="109"/>
    </row>
    <row r="2867" spans="4:4" x14ac:dyDescent="0.2">
      <c r="D2867" s="109"/>
    </row>
    <row r="2868" spans="4:4" x14ac:dyDescent="0.2">
      <c r="D2868" s="109"/>
    </row>
    <row r="2869" spans="4:4" x14ac:dyDescent="0.2">
      <c r="D2869" s="109"/>
    </row>
    <row r="2870" spans="4:4" x14ac:dyDescent="0.2">
      <c r="D2870" s="109"/>
    </row>
    <row r="2871" spans="4:4" x14ac:dyDescent="0.2">
      <c r="D2871" s="109"/>
    </row>
    <row r="2872" spans="4:4" x14ac:dyDescent="0.2">
      <c r="D2872" s="109"/>
    </row>
    <row r="2873" spans="4:4" x14ac:dyDescent="0.2">
      <c r="D2873" s="109"/>
    </row>
    <row r="2874" spans="4:4" x14ac:dyDescent="0.2">
      <c r="D2874" s="109"/>
    </row>
    <row r="2875" spans="4:4" x14ac:dyDescent="0.2">
      <c r="D2875" s="109"/>
    </row>
    <row r="2876" spans="4:4" x14ac:dyDescent="0.2">
      <c r="D2876" s="109"/>
    </row>
    <row r="2877" spans="4:4" x14ac:dyDescent="0.2">
      <c r="D2877" s="109"/>
    </row>
    <row r="2878" spans="4:4" x14ac:dyDescent="0.2">
      <c r="D2878" s="109"/>
    </row>
    <row r="2879" spans="4:4" x14ac:dyDescent="0.2">
      <c r="D2879" s="109"/>
    </row>
    <row r="2880" spans="4:4" x14ac:dyDescent="0.2">
      <c r="D2880" s="109"/>
    </row>
    <row r="2881" spans="4:4" x14ac:dyDescent="0.2">
      <c r="D2881" s="109"/>
    </row>
    <row r="2882" spans="4:4" x14ac:dyDescent="0.2">
      <c r="D2882" s="109"/>
    </row>
    <row r="2883" spans="4:4" x14ac:dyDescent="0.2">
      <c r="D2883" s="109"/>
    </row>
    <row r="2884" spans="4:4" x14ac:dyDescent="0.2">
      <c r="D2884" s="109"/>
    </row>
    <row r="2885" spans="4:4" x14ac:dyDescent="0.2">
      <c r="D2885" s="109"/>
    </row>
    <row r="2886" spans="4:4" x14ac:dyDescent="0.2">
      <c r="D2886" s="109"/>
    </row>
    <row r="2887" spans="4:4" x14ac:dyDescent="0.2">
      <c r="D2887" s="109"/>
    </row>
    <row r="2888" spans="4:4" x14ac:dyDescent="0.2">
      <c r="D2888" s="109"/>
    </row>
    <row r="2889" spans="4:4" x14ac:dyDescent="0.2">
      <c r="D2889" s="109"/>
    </row>
    <row r="2890" spans="4:4" x14ac:dyDescent="0.2">
      <c r="D2890" s="109"/>
    </row>
    <row r="2891" spans="4:4" x14ac:dyDescent="0.2">
      <c r="D2891" s="109"/>
    </row>
    <row r="2892" spans="4:4" x14ac:dyDescent="0.2">
      <c r="D2892" s="109"/>
    </row>
    <row r="2893" spans="4:4" x14ac:dyDescent="0.2">
      <c r="D2893" s="109"/>
    </row>
    <row r="2894" spans="4:4" x14ac:dyDescent="0.2">
      <c r="D2894" s="109"/>
    </row>
    <row r="2895" spans="4:4" x14ac:dyDescent="0.2">
      <c r="D2895" s="109"/>
    </row>
    <row r="2896" spans="4:4" x14ac:dyDescent="0.2">
      <c r="D2896" s="109"/>
    </row>
    <row r="2897" spans="4:4" x14ac:dyDescent="0.2">
      <c r="D2897" s="109"/>
    </row>
    <row r="2898" spans="4:4" x14ac:dyDescent="0.2">
      <c r="D2898" s="109"/>
    </row>
    <row r="2899" spans="4:4" x14ac:dyDescent="0.2">
      <c r="D2899" s="109"/>
    </row>
    <row r="2900" spans="4:4" x14ac:dyDescent="0.2">
      <c r="D2900" s="109"/>
    </row>
    <row r="2901" spans="4:4" x14ac:dyDescent="0.2">
      <c r="D2901" s="109"/>
    </row>
    <row r="2902" spans="4:4" x14ac:dyDescent="0.2">
      <c r="D2902" s="109"/>
    </row>
    <row r="2903" spans="4:4" x14ac:dyDescent="0.2">
      <c r="D2903" s="109"/>
    </row>
    <row r="2904" spans="4:4" x14ac:dyDescent="0.2">
      <c r="D2904" s="109"/>
    </row>
    <row r="2905" spans="4:4" x14ac:dyDescent="0.2">
      <c r="D2905" s="109"/>
    </row>
    <row r="2906" spans="4:4" x14ac:dyDescent="0.2">
      <c r="D2906" s="109"/>
    </row>
    <row r="2907" spans="4:4" x14ac:dyDescent="0.2">
      <c r="D2907" s="109"/>
    </row>
    <row r="2908" spans="4:4" x14ac:dyDescent="0.2">
      <c r="D2908" s="109"/>
    </row>
    <row r="2909" spans="4:4" x14ac:dyDescent="0.2">
      <c r="D2909" s="109"/>
    </row>
    <row r="2910" spans="4:4" x14ac:dyDescent="0.2">
      <c r="D2910" s="109"/>
    </row>
    <row r="2911" spans="4:4" x14ac:dyDescent="0.2">
      <c r="D2911" s="109"/>
    </row>
    <row r="2912" spans="4:4" x14ac:dyDescent="0.2">
      <c r="D2912" s="109"/>
    </row>
    <row r="2913" spans="4:4" x14ac:dyDescent="0.2">
      <c r="D2913" s="109"/>
    </row>
    <row r="2914" spans="4:4" x14ac:dyDescent="0.2">
      <c r="D2914" s="109"/>
    </row>
    <row r="2915" spans="4:4" x14ac:dyDescent="0.2">
      <c r="D2915" s="109"/>
    </row>
    <row r="2916" spans="4:4" x14ac:dyDescent="0.2">
      <c r="D2916" s="109"/>
    </row>
    <row r="2917" spans="4:4" x14ac:dyDescent="0.2">
      <c r="D2917" s="109"/>
    </row>
    <row r="2918" spans="4:4" x14ac:dyDescent="0.2">
      <c r="D2918" s="109"/>
    </row>
    <row r="2919" spans="4:4" x14ac:dyDescent="0.2">
      <c r="D2919" s="109"/>
    </row>
    <row r="2920" spans="4:4" x14ac:dyDescent="0.2">
      <c r="D2920" s="109"/>
    </row>
    <row r="2921" spans="4:4" x14ac:dyDescent="0.2">
      <c r="D2921" s="109"/>
    </row>
    <row r="2922" spans="4:4" x14ac:dyDescent="0.2">
      <c r="D2922" s="109"/>
    </row>
    <row r="2923" spans="4:4" x14ac:dyDescent="0.2">
      <c r="D2923" s="109"/>
    </row>
    <row r="2924" spans="4:4" x14ac:dyDescent="0.2">
      <c r="D2924" s="109"/>
    </row>
    <row r="2925" spans="4:4" x14ac:dyDescent="0.2">
      <c r="D2925" s="109"/>
    </row>
    <row r="2926" spans="4:4" x14ac:dyDescent="0.2">
      <c r="D2926" s="109"/>
    </row>
    <row r="2927" spans="4:4" x14ac:dyDescent="0.2">
      <c r="D2927" s="109"/>
    </row>
    <row r="2928" spans="4:4" x14ac:dyDescent="0.2">
      <c r="D2928" s="109"/>
    </row>
    <row r="2929" spans="4:4" x14ac:dyDescent="0.2">
      <c r="D2929" s="109"/>
    </row>
    <row r="2930" spans="4:4" x14ac:dyDescent="0.2">
      <c r="D2930" s="109"/>
    </row>
    <row r="2931" spans="4:4" x14ac:dyDescent="0.2">
      <c r="D2931" s="109"/>
    </row>
    <row r="2932" spans="4:4" x14ac:dyDescent="0.2">
      <c r="D2932" s="109"/>
    </row>
    <row r="2933" spans="4:4" x14ac:dyDescent="0.2">
      <c r="D2933" s="109"/>
    </row>
    <row r="2934" spans="4:4" x14ac:dyDescent="0.2">
      <c r="D2934" s="109"/>
    </row>
    <row r="2935" spans="4:4" x14ac:dyDescent="0.2">
      <c r="D2935" s="109"/>
    </row>
    <row r="2936" spans="4:4" x14ac:dyDescent="0.2">
      <c r="D2936" s="109"/>
    </row>
    <row r="2937" spans="4:4" x14ac:dyDescent="0.2">
      <c r="D2937" s="109"/>
    </row>
    <row r="2938" spans="4:4" x14ac:dyDescent="0.2">
      <c r="D2938" s="109"/>
    </row>
    <row r="2939" spans="4:4" x14ac:dyDescent="0.2">
      <c r="D2939" s="109"/>
    </row>
    <row r="2940" spans="4:4" x14ac:dyDescent="0.2">
      <c r="D2940" s="109"/>
    </row>
    <row r="2941" spans="4:4" x14ac:dyDescent="0.2">
      <c r="D2941" s="109"/>
    </row>
    <row r="2942" spans="4:4" x14ac:dyDescent="0.2">
      <c r="D2942" s="109"/>
    </row>
    <row r="2943" spans="4:4" x14ac:dyDescent="0.2">
      <c r="D2943" s="109"/>
    </row>
    <row r="2944" spans="4:4" x14ac:dyDescent="0.2">
      <c r="D2944" s="109"/>
    </row>
    <row r="2945" spans="4:4" x14ac:dyDescent="0.2">
      <c r="D2945" s="109"/>
    </row>
    <row r="2946" spans="4:4" x14ac:dyDescent="0.2">
      <c r="D2946" s="109"/>
    </row>
    <row r="2947" spans="4:4" x14ac:dyDescent="0.2">
      <c r="D2947" s="109"/>
    </row>
    <row r="2948" spans="4:4" x14ac:dyDescent="0.2">
      <c r="D2948" s="109"/>
    </row>
    <row r="2949" spans="4:4" x14ac:dyDescent="0.2">
      <c r="D2949" s="109"/>
    </row>
    <row r="2950" spans="4:4" x14ac:dyDescent="0.2">
      <c r="D2950" s="109"/>
    </row>
    <row r="2951" spans="4:4" x14ac:dyDescent="0.2">
      <c r="D2951" s="109"/>
    </row>
    <row r="2952" spans="4:4" x14ac:dyDescent="0.2">
      <c r="D2952" s="109"/>
    </row>
    <row r="2953" spans="4:4" x14ac:dyDescent="0.2">
      <c r="D2953" s="109"/>
    </row>
    <row r="2954" spans="4:4" x14ac:dyDescent="0.2">
      <c r="D2954" s="109"/>
    </row>
    <row r="2955" spans="4:4" x14ac:dyDescent="0.2">
      <c r="D2955" s="109"/>
    </row>
    <row r="2956" spans="4:4" x14ac:dyDescent="0.2">
      <c r="D2956" s="109"/>
    </row>
    <row r="2957" spans="4:4" x14ac:dyDescent="0.2">
      <c r="D2957" s="109"/>
    </row>
    <row r="2958" spans="4:4" x14ac:dyDescent="0.2">
      <c r="D2958" s="109"/>
    </row>
    <row r="2959" spans="4:4" x14ac:dyDescent="0.2">
      <c r="D2959" s="109"/>
    </row>
    <row r="2960" spans="4:4" x14ac:dyDescent="0.2">
      <c r="D2960" s="109"/>
    </row>
    <row r="2961" spans="4:4" x14ac:dyDescent="0.2">
      <c r="D2961" s="109"/>
    </row>
    <row r="2962" spans="4:4" x14ac:dyDescent="0.2">
      <c r="D2962" s="109"/>
    </row>
    <row r="2963" spans="4:4" x14ac:dyDescent="0.2">
      <c r="D2963" s="109"/>
    </row>
    <row r="2964" spans="4:4" x14ac:dyDescent="0.2">
      <c r="D2964" s="109"/>
    </row>
    <row r="2965" spans="4:4" x14ac:dyDescent="0.2">
      <c r="D2965" s="109"/>
    </row>
    <row r="2966" spans="4:4" x14ac:dyDescent="0.2">
      <c r="D2966" s="109"/>
    </row>
    <row r="2967" spans="4:4" x14ac:dyDescent="0.2">
      <c r="D2967" s="109"/>
    </row>
    <row r="2968" spans="4:4" x14ac:dyDescent="0.2">
      <c r="D2968" s="109"/>
    </row>
    <row r="2969" spans="4:4" x14ac:dyDescent="0.2">
      <c r="D2969" s="109"/>
    </row>
    <row r="2970" spans="4:4" x14ac:dyDescent="0.2">
      <c r="D2970" s="109"/>
    </row>
    <row r="2971" spans="4:4" x14ac:dyDescent="0.2">
      <c r="D2971" s="109"/>
    </row>
    <row r="2972" spans="4:4" x14ac:dyDescent="0.2">
      <c r="D2972" s="109"/>
    </row>
    <row r="2973" spans="4:4" x14ac:dyDescent="0.2">
      <c r="D2973" s="109"/>
    </row>
    <row r="2974" spans="4:4" x14ac:dyDescent="0.2">
      <c r="D2974" s="109"/>
    </row>
    <row r="2975" spans="4:4" x14ac:dyDescent="0.2">
      <c r="D2975" s="109"/>
    </row>
    <row r="2976" spans="4:4" x14ac:dyDescent="0.2">
      <c r="D2976" s="109"/>
    </row>
    <row r="2977" spans="4:4" x14ac:dyDescent="0.2">
      <c r="D2977" s="109"/>
    </row>
    <row r="2978" spans="4:4" x14ac:dyDescent="0.2">
      <c r="D2978" s="109"/>
    </row>
    <row r="2979" spans="4:4" x14ac:dyDescent="0.2">
      <c r="D2979" s="109"/>
    </row>
    <row r="2980" spans="4:4" x14ac:dyDescent="0.2">
      <c r="D2980" s="109"/>
    </row>
    <row r="2981" spans="4:4" x14ac:dyDescent="0.2">
      <c r="D2981" s="109"/>
    </row>
    <row r="2982" spans="4:4" x14ac:dyDescent="0.2">
      <c r="D2982" s="109"/>
    </row>
    <row r="2983" spans="4:4" x14ac:dyDescent="0.2">
      <c r="D2983" s="109"/>
    </row>
    <row r="2984" spans="4:4" x14ac:dyDescent="0.2">
      <c r="D2984" s="109"/>
    </row>
    <row r="2985" spans="4:4" x14ac:dyDescent="0.2">
      <c r="D2985" s="109"/>
    </row>
    <row r="2986" spans="4:4" x14ac:dyDescent="0.2">
      <c r="D2986" s="109"/>
    </row>
    <row r="2987" spans="4:4" x14ac:dyDescent="0.2">
      <c r="D2987" s="109"/>
    </row>
    <row r="2988" spans="4:4" x14ac:dyDescent="0.2">
      <c r="D2988" s="109"/>
    </row>
    <row r="2989" spans="4:4" x14ac:dyDescent="0.2">
      <c r="D2989" s="109"/>
    </row>
    <row r="2990" spans="4:4" x14ac:dyDescent="0.2">
      <c r="D2990" s="109"/>
    </row>
    <row r="2991" spans="4:4" x14ac:dyDescent="0.2">
      <c r="D2991" s="109"/>
    </row>
    <row r="2992" spans="4:4" x14ac:dyDescent="0.2">
      <c r="D2992" s="109"/>
    </row>
    <row r="2993" spans="4:4" x14ac:dyDescent="0.2">
      <c r="D2993" s="109"/>
    </row>
    <row r="2994" spans="4:4" x14ac:dyDescent="0.2">
      <c r="D2994" s="109"/>
    </row>
    <row r="2995" spans="4:4" x14ac:dyDescent="0.2">
      <c r="D2995" s="109"/>
    </row>
    <row r="2996" spans="4:4" x14ac:dyDescent="0.2">
      <c r="D2996" s="109"/>
    </row>
    <row r="2997" spans="4:4" x14ac:dyDescent="0.2">
      <c r="D2997" s="109"/>
    </row>
    <row r="2998" spans="4:4" x14ac:dyDescent="0.2">
      <c r="D2998" s="109"/>
    </row>
    <row r="2999" spans="4:4" x14ac:dyDescent="0.2">
      <c r="D2999" s="109"/>
    </row>
    <row r="3000" spans="4:4" x14ac:dyDescent="0.2">
      <c r="D3000" s="109"/>
    </row>
    <row r="3001" spans="4:4" x14ac:dyDescent="0.2">
      <c r="D3001" s="109"/>
    </row>
    <row r="3002" spans="4:4" x14ac:dyDescent="0.2">
      <c r="D3002" s="109"/>
    </row>
    <row r="3003" spans="4:4" x14ac:dyDescent="0.2">
      <c r="D3003" s="109"/>
    </row>
    <row r="3004" spans="4:4" x14ac:dyDescent="0.2">
      <c r="D3004" s="109"/>
    </row>
    <row r="3005" spans="4:4" x14ac:dyDescent="0.2">
      <c r="D3005" s="109"/>
    </row>
    <row r="3006" spans="4:4" x14ac:dyDescent="0.2">
      <c r="D3006" s="109"/>
    </row>
    <row r="3007" spans="4:4" x14ac:dyDescent="0.2">
      <c r="D3007" s="109"/>
    </row>
    <row r="3008" spans="4:4" x14ac:dyDescent="0.2">
      <c r="D3008" s="109"/>
    </row>
    <row r="3009" spans="4:4" x14ac:dyDescent="0.2">
      <c r="D3009" s="109"/>
    </row>
    <row r="3010" spans="4:4" x14ac:dyDescent="0.2">
      <c r="D3010" s="109"/>
    </row>
    <row r="3011" spans="4:4" x14ac:dyDescent="0.2">
      <c r="D3011" s="109"/>
    </row>
    <row r="3012" spans="4:4" x14ac:dyDescent="0.2">
      <c r="D3012" s="109"/>
    </row>
    <row r="3013" spans="4:4" x14ac:dyDescent="0.2">
      <c r="D3013" s="109"/>
    </row>
    <row r="3014" spans="4:4" x14ac:dyDescent="0.2">
      <c r="D3014" s="109"/>
    </row>
    <row r="3015" spans="4:4" x14ac:dyDescent="0.2">
      <c r="D3015" s="109"/>
    </row>
    <row r="3016" spans="4:4" x14ac:dyDescent="0.2">
      <c r="D3016" s="109"/>
    </row>
    <row r="3017" spans="4:4" x14ac:dyDescent="0.2">
      <c r="D3017" s="109"/>
    </row>
    <row r="3018" spans="4:4" x14ac:dyDescent="0.2">
      <c r="D3018" s="109"/>
    </row>
    <row r="3019" spans="4:4" x14ac:dyDescent="0.2">
      <c r="D3019" s="109"/>
    </row>
    <row r="3020" spans="4:4" x14ac:dyDescent="0.2">
      <c r="D3020" s="109"/>
    </row>
    <row r="3021" spans="4:4" x14ac:dyDescent="0.2">
      <c r="D3021" s="109"/>
    </row>
    <row r="3022" spans="4:4" x14ac:dyDescent="0.2">
      <c r="D3022" s="109"/>
    </row>
    <row r="3023" spans="4:4" x14ac:dyDescent="0.2">
      <c r="D3023" s="109"/>
    </row>
    <row r="3024" spans="4:4" x14ac:dyDescent="0.2">
      <c r="D3024" s="109"/>
    </row>
    <row r="3025" spans="4:4" x14ac:dyDescent="0.2">
      <c r="D3025" s="109"/>
    </row>
    <row r="3026" spans="4:4" x14ac:dyDescent="0.2">
      <c r="D3026" s="109"/>
    </row>
    <row r="3027" spans="4:4" x14ac:dyDescent="0.2">
      <c r="D3027" s="109"/>
    </row>
    <row r="3028" spans="4:4" x14ac:dyDescent="0.2">
      <c r="D3028" s="109"/>
    </row>
    <row r="3029" spans="4:4" x14ac:dyDescent="0.2">
      <c r="D3029" s="109"/>
    </row>
    <row r="3030" spans="4:4" x14ac:dyDescent="0.2">
      <c r="D3030" s="109"/>
    </row>
    <row r="3031" spans="4:4" x14ac:dyDescent="0.2">
      <c r="D3031" s="109"/>
    </row>
    <row r="3032" spans="4:4" x14ac:dyDescent="0.2">
      <c r="D3032" s="109"/>
    </row>
    <row r="3033" spans="4:4" x14ac:dyDescent="0.2">
      <c r="D3033" s="109"/>
    </row>
    <row r="3034" spans="4:4" x14ac:dyDescent="0.2">
      <c r="D3034" s="109"/>
    </row>
    <row r="3035" spans="4:4" x14ac:dyDescent="0.2">
      <c r="D3035" s="109"/>
    </row>
    <row r="3036" spans="4:4" x14ac:dyDescent="0.2">
      <c r="D3036" s="109"/>
    </row>
    <row r="3037" spans="4:4" x14ac:dyDescent="0.2">
      <c r="D3037" s="109"/>
    </row>
    <row r="3038" spans="4:4" x14ac:dyDescent="0.2">
      <c r="D3038" s="109"/>
    </row>
    <row r="3039" spans="4:4" x14ac:dyDescent="0.2">
      <c r="D3039" s="109"/>
    </row>
    <row r="3040" spans="4:4" x14ac:dyDescent="0.2">
      <c r="D3040" s="109"/>
    </row>
    <row r="3041" spans="4:4" x14ac:dyDescent="0.2">
      <c r="D3041" s="109"/>
    </row>
    <row r="3042" spans="4:4" x14ac:dyDescent="0.2">
      <c r="D3042" s="109"/>
    </row>
    <row r="3043" spans="4:4" x14ac:dyDescent="0.2">
      <c r="D3043" s="109"/>
    </row>
    <row r="3044" spans="4:4" x14ac:dyDescent="0.2">
      <c r="D3044" s="109"/>
    </row>
    <row r="3045" spans="4:4" x14ac:dyDescent="0.2">
      <c r="D3045" s="109"/>
    </row>
    <row r="3046" spans="4:4" x14ac:dyDescent="0.2">
      <c r="D3046" s="109"/>
    </row>
    <row r="3047" spans="4:4" x14ac:dyDescent="0.2">
      <c r="D3047" s="109"/>
    </row>
    <row r="3048" spans="4:4" x14ac:dyDescent="0.2">
      <c r="D3048" s="109"/>
    </row>
    <row r="3049" spans="4:4" x14ac:dyDescent="0.2">
      <c r="D3049" s="109"/>
    </row>
    <row r="3050" spans="4:4" x14ac:dyDescent="0.2">
      <c r="D3050" s="109"/>
    </row>
    <row r="3051" spans="4:4" x14ac:dyDescent="0.2">
      <c r="D3051" s="109"/>
    </row>
    <row r="3052" spans="4:4" x14ac:dyDescent="0.2">
      <c r="D3052" s="109"/>
    </row>
    <row r="3053" spans="4:4" x14ac:dyDescent="0.2">
      <c r="D3053" s="109"/>
    </row>
    <row r="3054" spans="4:4" x14ac:dyDescent="0.2">
      <c r="D3054" s="109"/>
    </row>
    <row r="3055" spans="4:4" x14ac:dyDescent="0.2">
      <c r="D3055" s="109"/>
    </row>
    <row r="3056" spans="4:4" x14ac:dyDescent="0.2">
      <c r="D3056" s="109"/>
    </row>
    <row r="3057" spans="4:4" x14ac:dyDescent="0.2">
      <c r="D3057" s="109"/>
    </row>
    <row r="3058" spans="4:4" x14ac:dyDescent="0.2">
      <c r="D3058" s="109"/>
    </row>
    <row r="3059" spans="4:4" x14ac:dyDescent="0.2">
      <c r="D3059" s="109"/>
    </row>
    <row r="3060" spans="4:4" x14ac:dyDescent="0.2">
      <c r="D3060" s="109"/>
    </row>
    <row r="3061" spans="4:4" x14ac:dyDescent="0.2">
      <c r="D3061" s="109"/>
    </row>
    <row r="3062" spans="4:4" x14ac:dyDescent="0.2">
      <c r="D3062" s="109"/>
    </row>
    <row r="3063" spans="4:4" x14ac:dyDescent="0.2">
      <c r="D3063" s="109"/>
    </row>
    <row r="3064" spans="4:4" x14ac:dyDescent="0.2">
      <c r="D3064" s="109"/>
    </row>
    <row r="3065" spans="4:4" x14ac:dyDescent="0.2">
      <c r="D3065" s="109"/>
    </row>
    <row r="3066" spans="4:4" x14ac:dyDescent="0.2">
      <c r="D3066" s="109"/>
    </row>
    <row r="3067" spans="4:4" x14ac:dyDescent="0.2">
      <c r="D3067" s="109"/>
    </row>
    <row r="3068" spans="4:4" x14ac:dyDescent="0.2">
      <c r="D3068" s="109"/>
    </row>
    <row r="3069" spans="4:4" x14ac:dyDescent="0.2">
      <c r="D3069" s="109"/>
    </row>
    <row r="3070" spans="4:4" x14ac:dyDescent="0.2">
      <c r="D3070" s="109"/>
    </row>
    <row r="3071" spans="4:4" x14ac:dyDescent="0.2">
      <c r="D3071" s="109"/>
    </row>
    <row r="3072" spans="4:4" x14ac:dyDescent="0.2">
      <c r="D3072" s="109"/>
    </row>
    <row r="3073" spans="4:4" x14ac:dyDescent="0.2">
      <c r="D3073" s="109"/>
    </row>
    <row r="3074" spans="4:4" x14ac:dyDescent="0.2">
      <c r="D3074" s="109"/>
    </row>
    <row r="3075" spans="4:4" x14ac:dyDescent="0.2">
      <c r="D3075" s="109"/>
    </row>
    <row r="3076" spans="4:4" x14ac:dyDescent="0.2">
      <c r="D3076" s="109"/>
    </row>
    <row r="3077" spans="4:4" x14ac:dyDescent="0.2">
      <c r="D3077" s="109"/>
    </row>
    <row r="3078" spans="4:4" x14ac:dyDescent="0.2">
      <c r="D3078" s="109"/>
    </row>
    <row r="3079" spans="4:4" x14ac:dyDescent="0.2">
      <c r="D3079" s="109"/>
    </row>
    <row r="3080" spans="4:4" x14ac:dyDescent="0.2">
      <c r="D3080" s="109"/>
    </row>
    <row r="3081" spans="4:4" x14ac:dyDescent="0.2">
      <c r="D3081" s="109"/>
    </row>
    <row r="3082" spans="4:4" x14ac:dyDescent="0.2">
      <c r="D3082" s="109"/>
    </row>
    <row r="3083" spans="4:4" x14ac:dyDescent="0.2">
      <c r="D3083" s="109"/>
    </row>
    <row r="3084" spans="4:4" x14ac:dyDescent="0.2">
      <c r="D3084" s="109"/>
    </row>
    <row r="3085" spans="4:4" x14ac:dyDescent="0.2">
      <c r="D3085" s="109"/>
    </row>
    <row r="3086" spans="4:4" x14ac:dyDescent="0.2">
      <c r="D3086" s="109"/>
    </row>
    <row r="3087" spans="4:4" x14ac:dyDescent="0.2">
      <c r="D3087" s="109"/>
    </row>
    <row r="3088" spans="4:4" x14ac:dyDescent="0.2">
      <c r="D3088" s="109"/>
    </row>
    <row r="3089" spans="4:4" x14ac:dyDescent="0.2">
      <c r="D3089" s="109"/>
    </row>
    <row r="3090" spans="4:4" x14ac:dyDescent="0.2">
      <c r="D3090" s="109"/>
    </row>
    <row r="3091" spans="4:4" x14ac:dyDescent="0.2">
      <c r="D3091" s="109"/>
    </row>
    <row r="3092" spans="4:4" x14ac:dyDescent="0.2">
      <c r="D3092" s="109"/>
    </row>
    <row r="3093" spans="4:4" x14ac:dyDescent="0.2">
      <c r="D3093" s="109"/>
    </row>
    <row r="3094" spans="4:4" x14ac:dyDescent="0.2">
      <c r="D3094" s="109"/>
    </row>
    <row r="3095" spans="4:4" x14ac:dyDescent="0.2">
      <c r="D3095" s="109"/>
    </row>
    <row r="3096" spans="4:4" x14ac:dyDescent="0.2">
      <c r="D3096" s="109"/>
    </row>
    <row r="3097" spans="4:4" x14ac:dyDescent="0.2">
      <c r="D3097" s="109"/>
    </row>
    <row r="3098" spans="4:4" x14ac:dyDescent="0.2">
      <c r="D3098" s="109"/>
    </row>
    <row r="3099" spans="4:4" x14ac:dyDescent="0.2">
      <c r="D3099" s="109"/>
    </row>
    <row r="3100" spans="4:4" x14ac:dyDescent="0.2">
      <c r="D3100" s="109"/>
    </row>
    <row r="3101" spans="4:4" x14ac:dyDescent="0.2">
      <c r="D3101" s="109"/>
    </row>
    <row r="3102" spans="4:4" x14ac:dyDescent="0.2">
      <c r="D3102" s="109"/>
    </row>
    <row r="3103" spans="4:4" x14ac:dyDescent="0.2">
      <c r="D3103" s="109"/>
    </row>
    <row r="3104" spans="4:4" x14ac:dyDescent="0.2">
      <c r="D3104" s="109"/>
    </row>
    <row r="3105" spans="4:4" x14ac:dyDescent="0.2">
      <c r="D3105" s="109"/>
    </row>
    <row r="3106" spans="4:4" x14ac:dyDescent="0.2">
      <c r="D3106" s="109"/>
    </row>
    <row r="3107" spans="4:4" x14ac:dyDescent="0.2">
      <c r="D3107" s="109"/>
    </row>
    <row r="3108" spans="4:4" x14ac:dyDescent="0.2">
      <c r="D3108" s="109"/>
    </row>
    <row r="3109" spans="4:4" x14ac:dyDescent="0.2">
      <c r="D3109" s="109"/>
    </row>
    <row r="3110" spans="4:4" x14ac:dyDescent="0.2">
      <c r="D3110" s="109"/>
    </row>
    <row r="3111" spans="4:4" x14ac:dyDescent="0.2">
      <c r="D3111" s="109"/>
    </row>
    <row r="3112" spans="4:4" x14ac:dyDescent="0.2">
      <c r="D3112" s="109"/>
    </row>
    <row r="3113" spans="4:4" x14ac:dyDescent="0.2">
      <c r="D3113" s="109"/>
    </row>
    <row r="3114" spans="4:4" x14ac:dyDescent="0.2">
      <c r="D3114" s="109"/>
    </row>
    <row r="3115" spans="4:4" x14ac:dyDescent="0.2">
      <c r="D3115" s="109"/>
    </row>
    <row r="3116" spans="4:4" x14ac:dyDescent="0.2">
      <c r="D3116" s="109"/>
    </row>
    <row r="3117" spans="4:4" x14ac:dyDescent="0.2">
      <c r="D3117" s="109"/>
    </row>
    <row r="3118" spans="4:4" x14ac:dyDescent="0.2">
      <c r="D3118" s="109"/>
    </row>
    <row r="3119" spans="4:4" x14ac:dyDescent="0.2">
      <c r="D3119" s="109"/>
    </row>
    <row r="3120" spans="4:4" x14ac:dyDescent="0.2">
      <c r="D3120" s="109"/>
    </row>
    <row r="3121" spans="4:4" x14ac:dyDescent="0.2">
      <c r="D3121" s="109"/>
    </row>
    <row r="3122" spans="4:4" x14ac:dyDescent="0.2">
      <c r="D3122" s="109"/>
    </row>
    <row r="3123" spans="4:4" x14ac:dyDescent="0.2">
      <c r="D3123" s="109"/>
    </row>
    <row r="3124" spans="4:4" x14ac:dyDescent="0.2">
      <c r="D3124" s="109"/>
    </row>
    <row r="3125" spans="4:4" x14ac:dyDescent="0.2">
      <c r="D3125" s="109"/>
    </row>
    <row r="3126" spans="4:4" x14ac:dyDescent="0.2">
      <c r="D3126" s="109"/>
    </row>
    <row r="3127" spans="4:4" x14ac:dyDescent="0.2">
      <c r="D3127" s="109"/>
    </row>
    <row r="3128" spans="4:4" x14ac:dyDescent="0.2">
      <c r="D3128" s="109"/>
    </row>
    <row r="3129" spans="4:4" x14ac:dyDescent="0.2">
      <c r="D3129" s="109"/>
    </row>
    <row r="3130" spans="4:4" x14ac:dyDescent="0.2">
      <c r="D3130" s="109"/>
    </row>
    <row r="3131" spans="4:4" x14ac:dyDescent="0.2">
      <c r="D3131" s="109"/>
    </row>
    <row r="3132" spans="4:4" x14ac:dyDescent="0.2">
      <c r="D3132" s="109"/>
    </row>
    <row r="3133" spans="4:4" x14ac:dyDescent="0.2">
      <c r="D3133" s="109"/>
    </row>
    <row r="3134" spans="4:4" x14ac:dyDescent="0.2">
      <c r="D3134" s="109"/>
    </row>
    <row r="3135" spans="4:4" x14ac:dyDescent="0.2">
      <c r="D3135" s="109"/>
    </row>
    <row r="3136" spans="4:4" x14ac:dyDescent="0.2">
      <c r="D3136" s="109"/>
    </row>
    <row r="3137" spans="4:4" x14ac:dyDescent="0.2">
      <c r="D3137" s="109"/>
    </row>
    <row r="3138" spans="4:4" x14ac:dyDescent="0.2">
      <c r="D3138" s="109"/>
    </row>
    <row r="3139" spans="4:4" x14ac:dyDescent="0.2">
      <c r="D3139" s="109"/>
    </row>
    <row r="3140" spans="4:4" x14ac:dyDescent="0.2">
      <c r="D3140" s="109"/>
    </row>
    <row r="3141" spans="4:4" x14ac:dyDescent="0.2">
      <c r="D3141" s="109"/>
    </row>
    <row r="3142" spans="4:4" x14ac:dyDescent="0.2">
      <c r="D3142" s="109"/>
    </row>
    <row r="3143" spans="4:4" x14ac:dyDescent="0.2">
      <c r="D3143" s="109"/>
    </row>
    <row r="3144" spans="4:4" x14ac:dyDescent="0.2">
      <c r="D3144" s="109"/>
    </row>
    <row r="3145" spans="4:4" x14ac:dyDescent="0.2">
      <c r="D3145" s="109"/>
    </row>
    <row r="3146" spans="4:4" x14ac:dyDescent="0.2">
      <c r="D3146" s="109"/>
    </row>
    <row r="3147" spans="4:4" x14ac:dyDescent="0.2">
      <c r="D3147" s="109"/>
    </row>
    <row r="3148" spans="4:4" x14ac:dyDescent="0.2">
      <c r="D3148" s="109"/>
    </row>
    <row r="3149" spans="4:4" x14ac:dyDescent="0.2">
      <c r="D3149" s="109"/>
    </row>
    <row r="3150" spans="4:4" x14ac:dyDescent="0.2">
      <c r="D3150" s="109"/>
    </row>
    <row r="3151" spans="4:4" x14ac:dyDescent="0.2">
      <c r="D3151" s="109"/>
    </row>
    <row r="3152" spans="4:4" x14ac:dyDescent="0.2">
      <c r="D3152" s="109"/>
    </row>
    <row r="3153" spans="4:4" x14ac:dyDescent="0.2">
      <c r="D3153" s="109"/>
    </row>
    <row r="3154" spans="4:4" x14ac:dyDescent="0.2">
      <c r="D3154" s="109"/>
    </row>
    <row r="3155" spans="4:4" x14ac:dyDescent="0.2">
      <c r="D3155" s="109"/>
    </row>
    <row r="3156" spans="4:4" x14ac:dyDescent="0.2">
      <c r="D3156" s="109"/>
    </row>
    <row r="3157" spans="4:4" x14ac:dyDescent="0.2">
      <c r="D3157" s="109"/>
    </row>
    <row r="3158" spans="4:4" x14ac:dyDescent="0.2">
      <c r="D3158" s="109"/>
    </row>
    <row r="3159" spans="4:4" x14ac:dyDescent="0.2">
      <c r="D3159" s="109"/>
    </row>
    <row r="3160" spans="4:4" x14ac:dyDescent="0.2">
      <c r="D3160" s="109"/>
    </row>
    <row r="3161" spans="4:4" x14ac:dyDescent="0.2">
      <c r="D3161" s="109"/>
    </row>
    <row r="3162" spans="4:4" x14ac:dyDescent="0.2">
      <c r="D3162" s="109"/>
    </row>
    <row r="3163" spans="4:4" x14ac:dyDescent="0.2">
      <c r="D3163" s="109"/>
    </row>
    <row r="3164" spans="4:4" x14ac:dyDescent="0.2">
      <c r="D3164" s="109"/>
    </row>
    <row r="3165" spans="4:4" x14ac:dyDescent="0.2">
      <c r="D3165" s="109"/>
    </row>
    <row r="3166" spans="4:4" x14ac:dyDescent="0.2">
      <c r="D3166" s="109"/>
    </row>
    <row r="3167" spans="4:4" x14ac:dyDescent="0.2">
      <c r="D3167" s="109"/>
    </row>
    <row r="3168" spans="4:4" x14ac:dyDescent="0.2">
      <c r="D3168" s="109"/>
    </row>
    <row r="3169" spans="4:4" x14ac:dyDescent="0.2">
      <c r="D3169" s="109"/>
    </row>
    <row r="3170" spans="4:4" x14ac:dyDescent="0.2">
      <c r="D3170" s="109"/>
    </row>
    <row r="3171" spans="4:4" x14ac:dyDescent="0.2">
      <c r="D3171" s="109"/>
    </row>
    <row r="3172" spans="4:4" x14ac:dyDescent="0.2">
      <c r="D3172" s="109"/>
    </row>
    <row r="3173" spans="4:4" x14ac:dyDescent="0.2">
      <c r="D3173" s="109"/>
    </row>
    <row r="3174" spans="4:4" x14ac:dyDescent="0.2">
      <c r="D3174" s="109"/>
    </row>
    <row r="3175" spans="4:4" x14ac:dyDescent="0.2">
      <c r="D3175" s="109"/>
    </row>
    <row r="3176" spans="4:4" x14ac:dyDescent="0.2">
      <c r="D3176" s="109"/>
    </row>
    <row r="3177" spans="4:4" x14ac:dyDescent="0.2">
      <c r="D3177" s="109"/>
    </row>
    <row r="3178" spans="4:4" x14ac:dyDescent="0.2">
      <c r="D3178" s="109"/>
    </row>
    <row r="3179" spans="4:4" x14ac:dyDescent="0.2">
      <c r="D3179" s="109"/>
    </row>
    <row r="3180" spans="4:4" x14ac:dyDescent="0.2">
      <c r="D3180" s="109"/>
    </row>
    <row r="3181" spans="4:4" x14ac:dyDescent="0.2">
      <c r="D3181" s="109"/>
    </row>
    <row r="3182" spans="4:4" x14ac:dyDescent="0.2">
      <c r="D3182" s="109"/>
    </row>
    <row r="3183" spans="4:4" x14ac:dyDescent="0.2">
      <c r="D3183" s="109"/>
    </row>
    <row r="3184" spans="4:4" x14ac:dyDescent="0.2">
      <c r="D3184" s="109"/>
    </row>
    <row r="3185" spans="4:4" x14ac:dyDescent="0.2">
      <c r="D3185" s="109"/>
    </row>
    <row r="3186" spans="4:4" x14ac:dyDescent="0.2">
      <c r="D3186" s="109"/>
    </row>
    <row r="3187" spans="4:4" x14ac:dyDescent="0.2">
      <c r="D3187" s="109"/>
    </row>
    <row r="3188" spans="4:4" x14ac:dyDescent="0.2">
      <c r="D3188" s="109"/>
    </row>
    <row r="3189" spans="4:4" x14ac:dyDescent="0.2">
      <c r="D3189" s="109"/>
    </row>
    <row r="3190" spans="4:4" x14ac:dyDescent="0.2">
      <c r="D3190" s="109"/>
    </row>
    <row r="3191" spans="4:4" x14ac:dyDescent="0.2">
      <c r="D3191" s="109"/>
    </row>
    <row r="3192" spans="4:4" x14ac:dyDescent="0.2">
      <c r="D3192" s="109"/>
    </row>
    <row r="3193" spans="4:4" x14ac:dyDescent="0.2">
      <c r="D3193" s="109"/>
    </row>
    <row r="3194" spans="4:4" x14ac:dyDescent="0.2">
      <c r="D3194" s="109"/>
    </row>
    <row r="3195" spans="4:4" x14ac:dyDescent="0.2">
      <c r="D3195" s="109"/>
    </row>
    <row r="3196" spans="4:4" x14ac:dyDescent="0.2">
      <c r="D3196" s="109"/>
    </row>
    <row r="3197" spans="4:4" x14ac:dyDescent="0.2">
      <c r="D3197" s="109"/>
    </row>
    <row r="3198" spans="4:4" x14ac:dyDescent="0.2">
      <c r="D3198" s="109"/>
    </row>
    <row r="3199" spans="4:4" x14ac:dyDescent="0.2">
      <c r="D3199" s="109"/>
    </row>
    <row r="3200" spans="4:4" x14ac:dyDescent="0.2">
      <c r="D3200" s="109"/>
    </row>
    <row r="3201" spans="4:4" x14ac:dyDescent="0.2">
      <c r="D3201" s="109"/>
    </row>
    <row r="3202" spans="4:4" x14ac:dyDescent="0.2">
      <c r="D3202" s="109"/>
    </row>
    <row r="3203" spans="4:4" x14ac:dyDescent="0.2">
      <c r="D3203" s="109"/>
    </row>
    <row r="3204" spans="4:4" x14ac:dyDescent="0.2">
      <c r="D3204" s="109"/>
    </row>
    <row r="3205" spans="4:4" x14ac:dyDescent="0.2">
      <c r="D3205" s="109"/>
    </row>
    <row r="3206" spans="4:4" x14ac:dyDescent="0.2">
      <c r="D3206" s="109"/>
    </row>
    <row r="3207" spans="4:4" x14ac:dyDescent="0.2">
      <c r="D3207" s="109"/>
    </row>
    <row r="3208" spans="4:4" x14ac:dyDescent="0.2">
      <c r="D3208" s="109"/>
    </row>
    <row r="3209" spans="4:4" x14ac:dyDescent="0.2">
      <c r="D3209" s="109"/>
    </row>
    <row r="3210" spans="4:4" x14ac:dyDescent="0.2">
      <c r="D3210" s="109"/>
    </row>
    <row r="3211" spans="4:4" x14ac:dyDescent="0.2">
      <c r="D3211" s="109"/>
    </row>
    <row r="3212" spans="4:4" x14ac:dyDescent="0.2">
      <c r="D3212" s="109"/>
    </row>
    <row r="3213" spans="4:4" x14ac:dyDescent="0.2">
      <c r="D3213" s="109"/>
    </row>
    <row r="3214" spans="4:4" x14ac:dyDescent="0.2">
      <c r="D3214" s="109"/>
    </row>
    <row r="3215" spans="4:4" x14ac:dyDescent="0.2">
      <c r="D3215" s="109"/>
    </row>
    <row r="3216" spans="4:4" x14ac:dyDescent="0.2">
      <c r="D3216" s="109"/>
    </row>
    <row r="3217" spans="4:4" x14ac:dyDescent="0.2">
      <c r="D3217" s="109"/>
    </row>
    <row r="3218" spans="4:4" x14ac:dyDescent="0.2">
      <c r="D3218" s="109"/>
    </row>
    <row r="3219" spans="4:4" x14ac:dyDescent="0.2">
      <c r="D3219" s="109"/>
    </row>
    <row r="3220" spans="4:4" x14ac:dyDescent="0.2">
      <c r="D3220" s="109"/>
    </row>
    <row r="3221" spans="4:4" x14ac:dyDescent="0.2">
      <c r="D3221" s="109"/>
    </row>
    <row r="3222" spans="4:4" x14ac:dyDescent="0.2">
      <c r="D3222" s="109"/>
    </row>
    <row r="3223" spans="4:4" x14ac:dyDescent="0.2">
      <c r="D3223" s="109"/>
    </row>
    <row r="3224" spans="4:4" x14ac:dyDescent="0.2">
      <c r="D3224" s="109"/>
    </row>
    <row r="3225" spans="4:4" x14ac:dyDescent="0.2">
      <c r="D3225" s="109"/>
    </row>
    <row r="3226" spans="4:4" x14ac:dyDescent="0.2">
      <c r="D3226" s="109"/>
    </row>
    <row r="3227" spans="4:4" x14ac:dyDescent="0.2">
      <c r="D3227" s="109"/>
    </row>
    <row r="3228" spans="4:4" x14ac:dyDescent="0.2">
      <c r="D3228" s="109"/>
    </row>
    <row r="3229" spans="4:4" x14ac:dyDescent="0.2">
      <c r="D3229" s="109"/>
    </row>
    <row r="3230" spans="4:4" x14ac:dyDescent="0.2">
      <c r="D3230" s="109"/>
    </row>
    <row r="3231" spans="4:4" x14ac:dyDescent="0.2">
      <c r="D3231" s="109"/>
    </row>
    <row r="3232" spans="4:4" x14ac:dyDescent="0.2">
      <c r="D3232" s="109"/>
    </row>
    <row r="3233" spans="4:4" x14ac:dyDescent="0.2">
      <c r="D3233" s="109"/>
    </row>
    <row r="3234" spans="4:4" x14ac:dyDescent="0.2">
      <c r="D3234" s="109"/>
    </row>
    <row r="3235" spans="4:4" x14ac:dyDescent="0.2">
      <c r="D3235" s="109"/>
    </row>
    <row r="3236" spans="4:4" x14ac:dyDescent="0.2">
      <c r="D3236" s="109"/>
    </row>
    <row r="3237" spans="4:4" x14ac:dyDescent="0.2">
      <c r="D3237" s="109"/>
    </row>
    <row r="3238" spans="4:4" x14ac:dyDescent="0.2">
      <c r="D3238" s="109"/>
    </row>
    <row r="3239" spans="4:4" x14ac:dyDescent="0.2">
      <c r="D3239" s="109"/>
    </row>
    <row r="3240" spans="4:4" x14ac:dyDescent="0.2">
      <c r="D3240" s="109"/>
    </row>
    <row r="3241" spans="4:4" x14ac:dyDescent="0.2">
      <c r="D3241" s="109"/>
    </row>
    <row r="3242" spans="4:4" x14ac:dyDescent="0.2">
      <c r="D3242" s="109"/>
    </row>
    <row r="3243" spans="4:4" x14ac:dyDescent="0.2">
      <c r="D3243" s="109"/>
    </row>
    <row r="3244" spans="4:4" x14ac:dyDescent="0.2">
      <c r="D3244" s="109"/>
    </row>
    <row r="3245" spans="4:4" x14ac:dyDescent="0.2">
      <c r="D3245" s="109"/>
    </row>
    <row r="3246" spans="4:4" x14ac:dyDescent="0.2">
      <c r="D3246" s="109"/>
    </row>
    <row r="3247" spans="4:4" x14ac:dyDescent="0.2">
      <c r="D3247" s="109"/>
    </row>
    <row r="3248" spans="4:4" x14ac:dyDescent="0.2">
      <c r="D3248" s="109"/>
    </row>
    <row r="3249" spans="4:4" x14ac:dyDescent="0.2">
      <c r="D3249" s="109"/>
    </row>
    <row r="3250" spans="4:4" x14ac:dyDescent="0.2">
      <c r="D3250" s="109"/>
    </row>
    <row r="3251" spans="4:4" x14ac:dyDescent="0.2">
      <c r="D3251" s="109"/>
    </row>
    <row r="3252" spans="4:4" x14ac:dyDescent="0.2">
      <c r="D3252" s="109"/>
    </row>
    <row r="3253" spans="4:4" x14ac:dyDescent="0.2">
      <c r="D3253" s="109"/>
    </row>
    <row r="3254" spans="4:4" x14ac:dyDescent="0.2">
      <c r="D3254" s="109"/>
    </row>
    <row r="3255" spans="4:4" x14ac:dyDescent="0.2">
      <c r="D3255" s="109"/>
    </row>
    <row r="3256" spans="4:4" x14ac:dyDescent="0.2">
      <c r="D3256" s="109"/>
    </row>
    <row r="3257" spans="4:4" x14ac:dyDescent="0.2">
      <c r="D3257" s="109"/>
    </row>
    <row r="3258" spans="4:4" x14ac:dyDescent="0.2">
      <c r="D3258" s="109"/>
    </row>
    <row r="3259" spans="4:4" x14ac:dyDescent="0.2">
      <c r="D3259" s="109"/>
    </row>
    <row r="3260" spans="4:4" x14ac:dyDescent="0.2">
      <c r="D3260" s="109"/>
    </row>
    <row r="3261" spans="4:4" x14ac:dyDescent="0.2">
      <c r="D3261" s="109"/>
    </row>
    <row r="3262" spans="4:4" x14ac:dyDescent="0.2">
      <c r="D3262" s="109"/>
    </row>
    <row r="3263" spans="4:4" x14ac:dyDescent="0.2">
      <c r="D3263" s="109"/>
    </row>
    <row r="3264" spans="4:4" x14ac:dyDescent="0.2">
      <c r="D3264" s="109"/>
    </row>
    <row r="3265" spans="4:4" x14ac:dyDescent="0.2">
      <c r="D3265" s="109"/>
    </row>
    <row r="3266" spans="4:4" x14ac:dyDescent="0.2">
      <c r="D3266" s="109"/>
    </row>
    <row r="3267" spans="4:4" x14ac:dyDescent="0.2">
      <c r="D3267" s="109"/>
    </row>
    <row r="3268" spans="4:4" x14ac:dyDescent="0.2">
      <c r="D3268" s="109"/>
    </row>
    <row r="3269" spans="4:4" x14ac:dyDescent="0.2">
      <c r="D3269" s="109"/>
    </row>
    <row r="3270" spans="4:4" x14ac:dyDescent="0.2">
      <c r="D3270" s="109"/>
    </row>
    <row r="3271" spans="4:4" x14ac:dyDescent="0.2">
      <c r="D3271" s="109"/>
    </row>
    <row r="3272" spans="4:4" x14ac:dyDescent="0.2">
      <c r="D3272" s="109"/>
    </row>
    <row r="3273" spans="4:4" x14ac:dyDescent="0.2">
      <c r="D3273" s="109"/>
    </row>
    <row r="3274" spans="4:4" x14ac:dyDescent="0.2">
      <c r="D3274" s="109"/>
    </row>
    <row r="3275" spans="4:4" x14ac:dyDescent="0.2">
      <c r="D3275" s="109"/>
    </row>
    <row r="3276" spans="4:4" x14ac:dyDescent="0.2">
      <c r="D3276" s="109"/>
    </row>
    <row r="3277" spans="4:4" x14ac:dyDescent="0.2">
      <c r="D3277" s="109"/>
    </row>
    <row r="3278" spans="4:4" x14ac:dyDescent="0.2">
      <c r="D3278" s="109"/>
    </row>
    <row r="3279" spans="4:4" x14ac:dyDescent="0.2">
      <c r="D3279" s="109"/>
    </row>
    <row r="3280" spans="4:4" x14ac:dyDescent="0.2">
      <c r="D3280" s="109"/>
    </row>
    <row r="3281" spans="4:4" x14ac:dyDescent="0.2">
      <c r="D3281" s="109"/>
    </row>
    <row r="3282" spans="4:4" x14ac:dyDescent="0.2">
      <c r="D3282" s="109"/>
    </row>
    <row r="3283" spans="4:4" x14ac:dyDescent="0.2">
      <c r="D3283" s="109"/>
    </row>
    <row r="3284" spans="4:4" x14ac:dyDescent="0.2">
      <c r="D3284" s="109"/>
    </row>
    <row r="3285" spans="4:4" x14ac:dyDescent="0.2">
      <c r="D3285" s="109"/>
    </row>
    <row r="3286" spans="4:4" x14ac:dyDescent="0.2">
      <c r="D3286" s="109"/>
    </row>
    <row r="3287" spans="4:4" x14ac:dyDescent="0.2">
      <c r="D3287" s="109"/>
    </row>
    <row r="3288" spans="4:4" x14ac:dyDescent="0.2">
      <c r="D3288" s="109"/>
    </row>
    <row r="3289" spans="4:4" x14ac:dyDescent="0.2">
      <c r="D3289" s="109"/>
    </row>
    <row r="3290" spans="4:4" x14ac:dyDescent="0.2">
      <c r="D3290" s="109"/>
    </row>
    <row r="3291" spans="4:4" x14ac:dyDescent="0.2">
      <c r="D3291" s="109"/>
    </row>
    <row r="3292" spans="4:4" x14ac:dyDescent="0.2">
      <c r="D3292" s="109"/>
    </row>
    <row r="3293" spans="4:4" x14ac:dyDescent="0.2">
      <c r="D3293" s="109"/>
    </row>
    <row r="3294" spans="4:4" x14ac:dyDescent="0.2">
      <c r="D3294" s="109"/>
    </row>
    <row r="3295" spans="4:4" x14ac:dyDescent="0.2">
      <c r="D3295" s="109"/>
    </row>
    <row r="3296" spans="4:4" x14ac:dyDescent="0.2">
      <c r="D3296" s="109"/>
    </row>
    <row r="3297" spans="4:4" x14ac:dyDescent="0.2">
      <c r="D3297" s="109"/>
    </row>
    <row r="3298" spans="4:4" x14ac:dyDescent="0.2">
      <c r="D3298" s="109"/>
    </row>
    <row r="3299" spans="4:4" x14ac:dyDescent="0.2">
      <c r="D3299" s="109"/>
    </row>
    <row r="3300" spans="4:4" x14ac:dyDescent="0.2">
      <c r="D3300" s="109"/>
    </row>
    <row r="3301" spans="4:4" x14ac:dyDescent="0.2">
      <c r="D3301" s="109"/>
    </row>
    <row r="3302" spans="4:4" x14ac:dyDescent="0.2">
      <c r="D3302" s="109"/>
    </row>
    <row r="3303" spans="4:4" x14ac:dyDescent="0.2">
      <c r="D3303" s="109"/>
    </row>
    <row r="3304" spans="4:4" x14ac:dyDescent="0.2">
      <c r="D3304" s="109"/>
    </row>
    <row r="3305" spans="4:4" x14ac:dyDescent="0.2">
      <c r="D3305" s="109"/>
    </row>
    <row r="3306" spans="4:4" x14ac:dyDescent="0.2">
      <c r="D3306" s="109"/>
    </row>
    <row r="3307" spans="4:4" x14ac:dyDescent="0.2">
      <c r="D3307" s="109"/>
    </row>
    <row r="3308" spans="4:4" x14ac:dyDescent="0.2">
      <c r="D3308" s="109"/>
    </row>
    <row r="3309" spans="4:4" x14ac:dyDescent="0.2">
      <c r="D3309" s="109"/>
    </row>
    <row r="3310" spans="4:4" x14ac:dyDescent="0.2">
      <c r="D3310" s="109"/>
    </row>
    <row r="3311" spans="4:4" x14ac:dyDescent="0.2">
      <c r="D3311" s="109"/>
    </row>
    <row r="3312" spans="4:4" x14ac:dyDescent="0.2">
      <c r="D3312" s="109"/>
    </row>
    <row r="3313" spans="4:4" x14ac:dyDescent="0.2">
      <c r="D3313" s="109"/>
    </row>
    <row r="3314" spans="4:4" x14ac:dyDescent="0.2">
      <c r="D3314" s="109"/>
    </row>
    <row r="3315" spans="4:4" x14ac:dyDescent="0.2">
      <c r="D3315" s="109"/>
    </row>
    <row r="3316" spans="4:4" x14ac:dyDescent="0.2">
      <c r="D3316" s="109"/>
    </row>
    <row r="3317" spans="4:4" x14ac:dyDescent="0.2">
      <c r="D3317" s="109"/>
    </row>
    <row r="3318" spans="4:4" x14ac:dyDescent="0.2">
      <c r="D3318" s="109"/>
    </row>
    <row r="3319" spans="4:4" x14ac:dyDescent="0.2">
      <c r="D3319" s="109"/>
    </row>
    <row r="3320" spans="4:4" x14ac:dyDescent="0.2">
      <c r="D3320" s="109"/>
    </row>
    <row r="3321" spans="4:4" x14ac:dyDescent="0.2">
      <c r="D3321" s="109"/>
    </row>
    <row r="3322" spans="4:4" x14ac:dyDescent="0.2">
      <c r="D3322" s="109"/>
    </row>
    <row r="3323" spans="4:4" x14ac:dyDescent="0.2">
      <c r="D3323" s="109"/>
    </row>
    <row r="3324" spans="4:4" x14ac:dyDescent="0.2">
      <c r="D3324" s="109"/>
    </row>
    <row r="3325" spans="4:4" x14ac:dyDescent="0.2">
      <c r="D3325" s="109"/>
    </row>
    <row r="3326" spans="4:4" x14ac:dyDescent="0.2">
      <c r="D3326" s="109"/>
    </row>
    <row r="3327" spans="4:4" x14ac:dyDescent="0.2">
      <c r="D3327" s="109"/>
    </row>
    <row r="3328" spans="4:4" x14ac:dyDescent="0.2">
      <c r="D3328" s="109"/>
    </row>
    <row r="3329" spans="4:4" x14ac:dyDescent="0.2">
      <c r="D3329" s="109"/>
    </row>
    <row r="3330" spans="4:4" x14ac:dyDescent="0.2">
      <c r="D3330" s="109"/>
    </row>
    <row r="3331" spans="4:4" x14ac:dyDescent="0.2">
      <c r="D3331" s="109"/>
    </row>
    <row r="3332" spans="4:4" x14ac:dyDescent="0.2">
      <c r="D3332" s="109"/>
    </row>
    <row r="3333" spans="4:4" x14ac:dyDescent="0.2">
      <c r="D3333" s="109"/>
    </row>
    <row r="3334" spans="4:4" x14ac:dyDescent="0.2">
      <c r="D3334" s="109"/>
    </row>
    <row r="3335" spans="4:4" x14ac:dyDescent="0.2">
      <c r="D3335" s="109"/>
    </row>
    <row r="3336" spans="4:4" x14ac:dyDescent="0.2">
      <c r="D3336" s="109"/>
    </row>
    <row r="3337" spans="4:4" x14ac:dyDescent="0.2">
      <c r="D3337" s="109"/>
    </row>
    <row r="3338" spans="4:4" x14ac:dyDescent="0.2">
      <c r="D3338" s="109"/>
    </row>
    <row r="3339" spans="4:4" x14ac:dyDescent="0.2">
      <c r="D3339" s="109"/>
    </row>
    <row r="3340" spans="4:4" x14ac:dyDescent="0.2">
      <c r="D3340" s="109"/>
    </row>
    <row r="3341" spans="4:4" x14ac:dyDescent="0.2">
      <c r="D3341" s="109"/>
    </row>
    <row r="3342" spans="4:4" x14ac:dyDescent="0.2">
      <c r="D3342" s="109"/>
    </row>
    <row r="3343" spans="4:4" x14ac:dyDescent="0.2">
      <c r="D3343" s="109"/>
    </row>
    <row r="3344" spans="4:4" x14ac:dyDescent="0.2">
      <c r="D3344" s="109"/>
    </row>
    <row r="3345" spans="4:4" x14ac:dyDescent="0.2">
      <c r="D3345" s="109"/>
    </row>
    <row r="3346" spans="4:4" x14ac:dyDescent="0.2">
      <c r="D3346" s="109"/>
    </row>
    <row r="3347" spans="4:4" x14ac:dyDescent="0.2">
      <c r="D3347" s="109"/>
    </row>
    <row r="3348" spans="4:4" x14ac:dyDescent="0.2">
      <c r="D3348" s="109"/>
    </row>
    <row r="3349" spans="4:4" x14ac:dyDescent="0.2">
      <c r="D3349" s="109"/>
    </row>
    <row r="3350" spans="4:4" x14ac:dyDescent="0.2">
      <c r="D3350" s="109"/>
    </row>
    <row r="3351" spans="4:4" x14ac:dyDescent="0.2">
      <c r="D3351" s="109"/>
    </row>
    <row r="3352" spans="4:4" x14ac:dyDescent="0.2">
      <c r="D3352" s="109"/>
    </row>
    <row r="3353" spans="4:4" x14ac:dyDescent="0.2">
      <c r="D3353" s="109"/>
    </row>
    <row r="3354" spans="4:4" x14ac:dyDescent="0.2">
      <c r="D3354" s="109"/>
    </row>
    <row r="3355" spans="4:4" x14ac:dyDescent="0.2">
      <c r="D3355" s="109"/>
    </row>
    <row r="3356" spans="4:4" x14ac:dyDescent="0.2">
      <c r="D3356" s="109"/>
    </row>
    <row r="3357" spans="4:4" x14ac:dyDescent="0.2">
      <c r="D3357" s="109"/>
    </row>
    <row r="3358" spans="4:4" x14ac:dyDescent="0.2">
      <c r="D3358" s="109"/>
    </row>
    <row r="3359" spans="4:4" x14ac:dyDescent="0.2">
      <c r="D3359" s="109"/>
    </row>
    <row r="3360" spans="4:4" x14ac:dyDescent="0.2">
      <c r="D3360" s="109"/>
    </row>
    <row r="3361" spans="4:4" x14ac:dyDescent="0.2">
      <c r="D3361" s="109"/>
    </row>
    <row r="3362" spans="4:4" x14ac:dyDescent="0.2">
      <c r="D3362" s="109"/>
    </row>
    <row r="3363" spans="4:4" x14ac:dyDescent="0.2">
      <c r="D3363" s="109"/>
    </row>
    <row r="3364" spans="4:4" x14ac:dyDescent="0.2">
      <c r="D3364" s="109"/>
    </row>
    <row r="3365" spans="4:4" x14ac:dyDescent="0.2">
      <c r="D3365" s="109"/>
    </row>
    <row r="3366" spans="4:4" x14ac:dyDescent="0.2">
      <c r="D3366" s="109"/>
    </row>
    <row r="3367" spans="4:4" x14ac:dyDescent="0.2">
      <c r="D3367" s="109"/>
    </row>
    <row r="3368" spans="4:4" x14ac:dyDescent="0.2">
      <c r="D3368" s="109"/>
    </row>
    <row r="3369" spans="4:4" x14ac:dyDescent="0.2">
      <c r="D3369" s="109"/>
    </row>
    <row r="3370" spans="4:4" x14ac:dyDescent="0.2">
      <c r="D3370" s="109"/>
    </row>
    <row r="3371" spans="4:4" x14ac:dyDescent="0.2">
      <c r="D3371" s="109"/>
    </row>
    <row r="3372" spans="4:4" x14ac:dyDescent="0.2">
      <c r="D3372" s="109"/>
    </row>
    <row r="3373" spans="4:4" x14ac:dyDescent="0.2">
      <c r="D3373" s="109"/>
    </row>
    <row r="3374" spans="4:4" x14ac:dyDescent="0.2">
      <c r="D3374" s="109"/>
    </row>
    <row r="3375" spans="4:4" x14ac:dyDescent="0.2">
      <c r="D3375" s="109"/>
    </row>
    <row r="3376" spans="4:4" x14ac:dyDescent="0.2">
      <c r="D3376" s="109"/>
    </row>
    <row r="3377" spans="4:4" x14ac:dyDescent="0.2">
      <c r="D3377" s="109"/>
    </row>
    <row r="3378" spans="4:4" x14ac:dyDescent="0.2">
      <c r="D3378" s="109"/>
    </row>
    <row r="3379" spans="4:4" x14ac:dyDescent="0.2">
      <c r="D3379" s="109"/>
    </row>
    <row r="3380" spans="4:4" x14ac:dyDescent="0.2">
      <c r="D3380" s="109"/>
    </row>
    <row r="3381" spans="4:4" x14ac:dyDescent="0.2">
      <c r="D3381" s="109"/>
    </row>
    <row r="3382" spans="4:4" x14ac:dyDescent="0.2">
      <c r="D3382" s="109"/>
    </row>
    <row r="3383" spans="4:4" x14ac:dyDescent="0.2">
      <c r="D3383" s="109"/>
    </row>
    <row r="3384" spans="4:4" x14ac:dyDescent="0.2">
      <c r="D3384" s="109"/>
    </row>
    <row r="3385" spans="4:4" x14ac:dyDescent="0.2">
      <c r="D3385" s="109"/>
    </row>
    <row r="3386" spans="4:4" x14ac:dyDescent="0.2">
      <c r="D3386" s="109"/>
    </row>
    <row r="3387" spans="4:4" x14ac:dyDescent="0.2">
      <c r="D3387" s="109"/>
    </row>
    <row r="3388" spans="4:4" x14ac:dyDescent="0.2">
      <c r="D3388" s="109"/>
    </row>
    <row r="3389" spans="4:4" x14ac:dyDescent="0.2">
      <c r="D3389" s="109"/>
    </row>
    <row r="3390" spans="4:4" x14ac:dyDescent="0.2">
      <c r="D3390" s="109"/>
    </row>
    <row r="3391" spans="4:4" x14ac:dyDescent="0.2">
      <c r="D3391" s="109"/>
    </row>
    <row r="3392" spans="4:4" x14ac:dyDescent="0.2">
      <c r="D3392" s="109"/>
    </row>
    <row r="3393" spans="4:4" x14ac:dyDescent="0.2">
      <c r="D3393" s="109"/>
    </row>
    <row r="3394" spans="4:4" x14ac:dyDescent="0.2">
      <c r="D3394" s="109"/>
    </row>
    <row r="3395" spans="4:4" x14ac:dyDescent="0.2">
      <c r="D3395" s="109"/>
    </row>
    <row r="3396" spans="4:4" x14ac:dyDescent="0.2">
      <c r="D3396" s="109"/>
    </row>
    <row r="3397" spans="4:4" x14ac:dyDescent="0.2">
      <c r="D3397" s="109"/>
    </row>
    <row r="3398" spans="4:4" x14ac:dyDescent="0.2">
      <c r="D3398" s="109"/>
    </row>
    <row r="3399" spans="4:4" x14ac:dyDescent="0.2">
      <c r="D3399" s="109"/>
    </row>
    <row r="3400" spans="4:4" x14ac:dyDescent="0.2">
      <c r="D3400" s="109"/>
    </row>
    <row r="3401" spans="4:4" x14ac:dyDescent="0.2">
      <c r="D3401" s="109"/>
    </row>
    <row r="3402" spans="4:4" x14ac:dyDescent="0.2">
      <c r="D3402" s="109"/>
    </row>
    <row r="3403" spans="4:4" x14ac:dyDescent="0.2">
      <c r="D3403" s="109"/>
    </row>
    <row r="3404" spans="4:4" x14ac:dyDescent="0.2">
      <c r="D3404" s="109"/>
    </row>
    <row r="3405" spans="4:4" x14ac:dyDescent="0.2">
      <c r="D3405" s="109"/>
    </row>
    <row r="3406" spans="4:4" x14ac:dyDescent="0.2">
      <c r="D3406" s="109"/>
    </row>
    <row r="3407" spans="4:4" x14ac:dyDescent="0.2">
      <c r="D3407" s="109"/>
    </row>
    <row r="3408" spans="4:4" x14ac:dyDescent="0.2">
      <c r="D3408" s="109"/>
    </row>
    <row r="3409" spans="4:4" x14ac:dyDescent="0.2">
      <c r="D3409" s="109"/>
    </row>
    <row r="3410" spans="4:4" x14ac:dyDescent="0.2">
      <c r="D3410" s="109"/>
    </row>
    <row r="3411" spans="4:4" x14ac:dyDescent="0.2">
      <c r="D3411" s="109"/>
    </row>
    <row r="3412" spans="4:4" x14ac:dyDescent="0.2">
      <c r="D3412" s="109"/>
    </row>
    <row r="3413" spans="4:4" x14ac:dyDescent="0.2">
      <c r="D3413" s="109"/>
    </row>
    <row r="3414" spans="4:4" x14ac:dyDescent="0.2">
      <c r="D3414" s="109"/>
    </row>
    <row r="3415" spans="4:4" x14ac:dyDescent="0.2">
      <c r="D3415" s="109"/>
    </row>
    <row r="3416" spans="4:4" x14ac:dyDescent="0.2">
      <c r="D3416" s="109"/>
    </row>
    <row r="3417" spans="4:4" x14ac:dyDescent="0.2">
      <c r="D3417" s="109"/>
    </row>
    <row r="3418" spans="4:4" x14ac:dyDescent="0.2">
      <c r="D3418" s="109"/>
    </row>
    <row r="3419" spans="4:4" x14ac:dyDescent="0.2">
      <c r="D3419" s="109"/>
    </row>
    <row r="3420" spans="4:4" x14ac:dyDescent="0.2">
      <c r="D3420" s="109"/>
    </row>
    <row r="3421" spans="4:4" x14ac:dyDescent="0.2">
      <c r="D3421" s="109"/>
    </row>
    <row r="3422" spans="4:4" x14ac:dyDescent="0.2">
      <c r="D3422" s="109"/>
    </row>
    <row r="3423" spans="4:4" x14ac:dyDescent="0.2">
      <c r="D3423" s="109"/>
    </row>
    <row r="3424" spans="4:4" x14ac:dyDescent="0.2">
      <c r="D3424" s="109"/>
    </row>
    <row r="3425" spans="4:4" x14ac:dyDescent="0.2">
      <c r="D3425" s="109"/>
    </row>
    <row r="3426" spans="4:4" x14ac:dyDescent="0.2">
      <c r="D3426" s="109"/>
    </row>
    <row r="3427" spans="4:4" x14ac:dyDescent="0.2">
      <c r="D3427" s="109"/>
    </row>
    <row r="3428" spans="4:4" x14ac:dyDescent="0.2">
      <c r="D3428" s="109"/>
    </row>
    <row r="3429" spans="4:4" x14ac:dyDescent="0.2">
      <c r="D3429" s="109"/>
    </row>
    <row r="3430" spans="4:4" x14ac:dyDescent="0.2">
      <c r="D3430" s="109"/>
    </row>
    <row r="3431" spans="4:4" x14ac:dyDescent="0.2">
      <c r="D3431" s="109"/>
    </row>
    <row r="3432" spans="4:4" x14ac:dyDescent="0.2">
      <c r="D3432" s="109"/>
    </row>
    <row r="3433" spans="4:4" x14ac:dyDescent="0.2">
      <c r="D3433" s="109"/>
    </row>
    <row r="3434" spans="4:4" x14ac:dyDescent="0.2">
      <c r="D3434" s="109"/>
    </row>
    <row r="3435" spans="4:4" x14ac:dyDescent="0.2">
      <c r="D3435" s="109"/>
    </row>
    <row r="3436" spans="4:4" x14ac:dyDescent="0.2">
      <c r="D3436" s="109"/>
    </row>
    <row r="3437" spans="4:4" x14ac:dyDescent="0.2">
      <c r="D3437" s="109"/>
    </row>
    <row r="3438" spans="4:4" x14ac:dyDescent="0.2">
      <c r="D3438" s="109"/>
    </row>
    <row r="3439" spans="4:4" x14ac:dyDescent="0.2">
      <c r="D3439" s="109"/>
    </row>
    <row r="3440" spans="4:4" x14ac:dyDescent="0.2">
      <c r="D3440" s="109"/>
    </row>
    <row r="3441" spans="4:4" x14ac:dyDescent="0.2">
      <c r="D3441" s="109"/>
    </row>
    <row r="3442" spans="4:4" x14ac:dyDescent="0.2">
      <c r="D3442" s="109"/>
    </row>
    <row r="3443" spans="4:4" x14ac:dyDescent="0.2">
      <c r="D3443" s="109"/>
    </row>
    <row r="3444" spans="4:4" x14ac:dyDescent="0.2">
      <c r="D3444" s="109"/>
    </row>
    <row r="3445" spans="4:4" x14ac:dyDescent="0.2">
      <c r="D3445" s="109"/>
    </row>
    <row r="3446" spans="4:4" x14ac:dyDescent="0.2">
      <c r="D3446" s="109"/>
    </row>
    <row r="3447" spans="4:4" x14ac:dyDescent="0.2">
      <c r="D3447" s="109"/>
    </row>
    <row r="3448" spans="4:4" x14ac:dyDescent="0.2">
      <c r="D3448" s="109"/>
    </row>
    <row r="3449" spans="4:4" x14ac:dyDescent="0.2">
      <c r="D3449" s="109"/>
    </row>
    <row r="3450" spans="4:4" x14ac:dyDescent="0.2">
      <c r="D3450" s="109"/>
    </row>
    <row r="3451" spans="4:4" x14ac:dyDescent="0.2">
      <c r="D3451" s="109"/>
    </row>
    <row r="3452" spans="4:4" x14ac:dyDescent="0.2">
      <c r="D3452" s="109"/>
    </row>
    <row r="3453" spans="4:4" x14ac:dyDescent="0.2">
      <c r="D3453" s="109"/>
    </row>
    <row r="3454" spans="4:4" x14ac:dyDescent="0.2">
      <c r="D3454" s="109"/>
    </row>
    <row r="3455" spans="4:4" x14ac:dyDescent="0.2">
      <c r="D3455" s="109"/>
    </row>
    <row r="3456" spans="4:4" x14ac:dyDescent="0.2">
      <c r="D3456" s="109"/>
    </row>
    <row r="3457" spans="4:4" x14ac:dyDescent="0.2">
      <c r="D3457" s="109"/>
    </row>
    <row r="3458" spans="4:4" x14ac:dyDescent="0.2">
      <c r="D3458" s="109"/>
    </row>
    <row r="3459" spans="4:4" x14ac:dyDescent="0.2">
      <c r="D3459" s="109"/>
    </row>
    <row r="3460" spans="4:4" x14ac:dyDescent="0.2">
      <c r="D3460" s="109"/>
    </row>
    <row r="3461" spans="4:4" x14ac:dyDescent="0.2">
      <c r="D3461" s="109"/>
    </row>
    <row r="3462" spans="4:4" x14ac:dyDescent="0.2">
      <c r="D3462" s="109"/>
    </row>
    <row r="3463" spans="4:4" x14ac:dyDescent="0.2">
      <c r="D3463" s="109"/>
    </row>
    <row r="3464" spans="4:4" x14ac:dyDescent="0.2">
      <c r="D3464" s="109"/>
    </row>
    <row r="3465" spans="4:4" x14ac:dyDescent="0.2">
      <c r="D3465" s="109"/>
    </row>
    <row r="3466" spans="4:4" x14ac:dyDescent="0.2">
      <c r="D3466" s="109"/>
    </row>
    <row r="3467" spans="4:4" x14ac:dyDescent="0.2">
      <c r="D3467" s="109"/>
    </row>
    <row r="3468" spans="4:4" x14ac:dyDescent="0.2">
      <c r="D3468" s="109"/>
    </row>
    <row r="3469" spans="4:4" x14ac:dyDescent="0.2">
      <c r="D3469" s="109"/>
    </row>
    <row r="3470" spans="4:4" x14ac:dyDescent="0.2">
      <c r="D3470" s="109"/>
    </row>
    <row r="3471" spans="4:4" x14ac:dyDescent="0.2">
      <c r="D3471" s="109"/>
    </row>
    <row r="3472" spans="4:4" x14ac:dyDescent="0.2">
      <c r="D3472" s="109"/>
    </row>
    <row r="3473" spans="4:4" x14ac:dyDescent="0.2">
      <c r="D3473" s="109"/>
    </row>
    <row r="3474" spans="4:4" x14ac:dyDescent="0.2">
      <c r="D3474" s="109"/>
    </row>
    <row r="3475" spans="4:4" x14ac:dyDescent="0.2">
      <c r="D3475" s="109"/>
    </row>
    <row r="3476" spans="4:4" x14ac:dyDescent="0.2">
      <c r="D3476" s="109"/>
    </row>
    <row r="3477" spans="4:4" x14ac:dyDescent="0.2">
      <c r="D3477" s="109"/>
    </row>
    <row r="3478" spans="4:4" x14ac:dyDescent="0.2">
      <c r="D3478" s="109"/>
    </row>
    <row r="3479" spans="4:4" x14ac:dyDescent="0.2">
      <c r="D3479" s="109"/>
    </row>
    <row r="3480" spans="4:4" x14ac:dyDescent="0.2">
      <c r="D3480" s="109"/>
    </row>
    <row r="3481" spans="4:4" x14ac:dyDescent="0.2">
      <c r="D3481" s="109"/>
    </row>
    <row r="3482" spans="4:4" x14ac:dyDescent="0.2">
      <c r="D3482" s="109"/>
    </row>
    <row r="3483" spans="4:4" x14ac:dyDescent="0.2">
      <c r="D3483" s="109"/>
    </row>
    <row r="3484" spans="4:4" x14ac:dyDescent="0.2">
      <c r="D3484" s="109"/>
    </row>
    <row r="3485" spans="4:4" x14ac:dyDescent="0.2">
      <c r="D3485" s="109"/>
    </row>
    <row r="3486" spans="4:4" x14ac:dyDescent="0.2">
      <c r="D3486" s="109"/>
    </row>
    <row r="3487" spans="4:4" x14ac:dyDescent="0.2">
      <c r="D3487" s="109"/>
    </row>
    <row r="3488" spans="4:4" x14ac:dyDescent="0.2">
      <c r="D3488" s="109"/>
    </row>
    <row r="3489" spans="4:4" x14ac:dyDescent="0.2">
      <c r="D3489" s="109"/>
    </row>
    <row r="3490" spans="4:4" x14ac:dyDescent="0.2">
      <c r="D3490" s="109"/>
    </row>
    <row r="3491" spans="4:4" x14ac:dyDescent="0.2">
      <c r="D3491" s="109"/>
    </row>
    <row r="3492" spans="4:4" x14ac:dyDescent="0.2">
      <c r="D3492" s="109"/>
    </row>
    <row r="3493" spans="4:4" x14ac:dyDescent="0.2">
      <c r="D3493" s="109"/>
    </row>
    <row r="3494" spans="4:4" x14ac:dyDescent="0.2">
      <c r="D3494" s="109"/>
    </row>
    <row r="3495" spans="4:4" x14ac:dyDescent="0.2">
      <c r="D3495" s="109"/>
    </row>
    <row r="3496" spans="4:4" x14ac:dyDescent="0.2">
      <c r="D3496" s="109"/>
    </row>
    <row r="3497" spans="4:4" x14ac:dyDescent="0.2">
      <c r="D3497" s="109"/>
    </row>
    <row r="3498" spans="4:4" x14ac:dyDescent="0.2">
      <c r="D3498" s="109"/>
    </row>
    <row r="3499" spans="4:4" x14ac:dyDescent="0.2">
      <c r="D3499" s="109"/>
    </row>
    <row r="3500" spans="4:4" x14ac:dyDescent="0.2">
      <c r="D3500" s="109"/>
    </row>
    <row r="3501" spans="4:4" x14ac:dyDescent="0.2">
      <c r="D3501" s="109"/>
    </row>
    <row r="3502" spans="4:4" x14ac:dyDescent="0.2">
      <c r="D3502" s="109"/>
    </row>
    <row r="3503" spans="4:4" x14ac:dyDescent="0.2">
      <c r="D3503" s="109"/>
    </row>
    <row r="3504" spans="4:4" x14ac:dyDescent="0.2">
      <c r="D3504" s="109"/>
    </row>
    <row r="3505" spans="4:4" x14ac:dyDescent="0.2">
      <c r="D3505" s="109"/>
    </row>
    <row r="3506" spans="4:4" x14ac:dyDescent="0.2">
      <c r="D3506" s="109"/>
    </row>
    <row r="3507" spans="4:4" x14ac:dyDescent="0.2">
      <c r="D3507" s="109"/>
    </row>
    <row r="3508" spans="4:4" x14ac:dyDescent="0.2">
      <c r="D3508" s="109"/>
    </row>
    <row r="3509" spans="4:4" x14ac:dyDescent="0.2">
      <c r="D3509" s="109"/>
    </row>
    <row r="3510" spans="4:4" x14ac:dyDescent="0.2">
      <c r="D3510" s="109"/>
    </row>
    <row r="3511" spans="4:4" x14ac:dyDescent="0.2">
      <c r="D3511" s="109"/>
    </row>
    <row r="3512" spans="4:4" x14ac:dyDescent="0.2">
      <c r="D3512" s="109"/>
    </row>
    <row r="3513" spans="4:4" x14ac:dyDescent="0.2">
      <c r="D3513" s="109"/>
    </row>
    <row r="3514" spans="4:4" x14ac:dyDescent="0.2">
      <c r="D3514" s="109"/>
    </row>
    <row r="3515" spans="4:4" x14ac:dyDescent="0.2">
      <c r="D3515" s="109"/>
    </row>
    <row r="3516" spans="4:4" x14ac:dyDescent="0.2">
      <c r="D3516" s="109"/>
    </row>
    <row r="3517" spans="4:4" x14ac:dyDescent="0.2">
      <c r="D3517" s="109"/>
    </row>
    <row r="3518" spans="4:4" x14ac:dyDescent="0.2">
      <c r="D3518" s="109"/>
    </row>
    <row r="3519" spans="4:4" x14ac:dyDescent="0.2">
      <c r="D3519" s="109"/>
    </row>
    <row r="3520" spans="4:4" x14ac:dyDescent="0.2">
      <c r="D3520" s="109"/>
    </row>
    <row r="3521" spans="4:4" x14ac:dyDescent="0.2">
      <c r="D3521" s="109"/>
    </row>
    <row r="3522" spans="4:4" x14ac:dyDescent="0.2">
      <c r="D3522" s="109"/>
    </row>
    <row r="3523" spans="4:4" x14ac:dyDescent="0.2">
      <c r="D3523" s="109"/>
    </row>
    <row r="3524" spans="4:4" x14ac:dyDescent="0.2">
      <c r="D3524" s="109"/>
    </row>
    <row r="3525" spans="4:4" x14ac:dyDescent="0.2">
      <c r="D3525" s="109"/>
    </row>
    <row r="3526" spans="4:4" x14ac:dyDescent="0.2">
      <c r="D3526" s="109"/>
    </row>
    <row r="3527" spans="4:4" x14ac:dyDescent="0.2">
      <c r="D3527" s="109"/>
    </row>
    <row r="3528" spans="4:4" x14ac:dyDescent="0.2">
      <c r="D3528" s="109"/>
    </row>
    <row r="3529" spans="4:4" x14ac:dyDescent="0.2">
      <c r="D3529" s="109"/>
    </row>
    <row r="3530" spans="4:4" x14ac:dyDescent="0.2">
      <c r="D3530" s="109"/>
    </row>
    <row r="3531" spans="4:4" x14ac:dyDescent="0.2">
      <c r="D3531" s="109"/>
    </row>
    <row r="3532" spans="4:4" x14ac:dyDescent="0.2">
      <c r="D3532" s="109"/>
    </row>
    <row r="3533" spans="4:4" x14ac:dyDescent="0.2">
      <c r="D3533" s="109"/>
    </row>
    <row r="3534" spans="4:4" x14ac:dyDescent="0.2">
      <c r="D3534" s="109"/>
    </row>
    <row r="3535" spans="4:4" x14ac:dyDescent="0.2">
      <c r="D3535" s="109"/>
    </row>
    <row r="3536" spans="4:4" x14ac:dyDescent="0.2">
      <c r="D3536" s="109"/>
    </row>
    <row r="3537" spans="4:4" x14ac:dyDescent="0.2">
      <c r="D3537" s="109"/>
    </row>
    <row r="3538" spans="4:4" x14ac:dyDescent="0.2">
      <c r="D3538" s="109"/>
    </row>
    <row r="3539" spans="4:4" x14ac:dyDescent="0.2">
      <c r="D3539" s="109"/>
    </row>
    <row r="3540" spans="4:4" x14ac:dyDescent="0.2">
      <c r="D3540" s="109"/>
    </row>
    <row r="3541" spans="4:4" x14ac:dyDescent="0.2">
      <c r="D3541" s="109"/>
    </row>
    <row r="3542" spans="4:4" x14ac:dyDescent="0.2">
      <c r="D3542" s="109"/>
    </row>
    <row r="3543" spans="4:4" x14ac:dyDescent="0.2">
      <c r="D3543" s="109"/>
    </row>
    <row r="3544" spans="4:4" x14ac:dyDescent="0.2">
      <c r="D3544" s="109"/>
    </row>
    <row r="3545" spans="4:4" x14ac:dyDescent="0.2">
      <c r="D3545" s="109"/>
    </row>
    <row r="3546" spans="4:4" x14ac:dyDescent="0.2">
      <c r="D3546" s="109"/>
    </row>
    <row r="3547" spans="4:4" x14ac:dyDescent="0.2">
      <c r="D3547" s="109"/>
    </row>
    <row r="3548" spans="4:4" x14ac:dyDescent="0.2">
      <c r="D3548" s="109"/>
    </row>
    <row r="3549" spans="4:4" x14ac:dyDescent="0.2">
      <c r="D3549" s="109"/>
    </row>
    <row r="3550" spans="4:4" x14ac:dyDescent="0.2">
      <c r="D3550" s="109"/>
    </row>
    <row r="3551" spans="4:4" x14ac:dyDescent="0.2">
      <c r="D3551" s="109"/>
    </row>
    <row r="3552" spans="4:4" x14ac:dyDescent="0.2">
      <c r="D3552" s="109"/>
    </row>
    <row r="3553" spans="4:4" x14ac:dyDescent="0.2">
      <c r="D3553" s="109"/>
    </row>
    <row r="3554" spans="4:4" x14ac:dyDescent="0.2">
      <c r="D3554" s="109"/>
    </row>
    <row r="3555" spans="4:4" x14ac:dyDescent="0.2">
      <c r="D3555" s="109"/>
    </row>
    <row r="3556" spans="4:4" x14ac:dyDescent="0.2">
      <c r="D3556" s="109"/>
    </row>
    <row r="3557" spans="4:4" x14ac:dyDescent="0.2">
      <c r="D3557" s="109"/>
    </row>
    <row r="3558" spans="4:4" x14ac:dyDescent="0.2">
      <c r="D3558" s="109"/>
    </row>
    <row r="3559" spans="4:4" x14ac:dyDescent="0.2">
      <c r="D3559" s="109"/>
    </row>
    <row r="3560" spans="4:4" x14ac:dyDescent="0.2">
      <c r="D3560" s="109"/>
    </row>
    <row r="3561" spans="4:4" x14ac:dyDescent="0.2">
      <c r="D3561" s="109"/>
    </row>
    <row r="3562" spans="4:4" x14ac:dyDescent="0.2">
      <c r="D3562" s="109"/>
    </row>
    <row r="3563" spans="4:4" x14ac:dyDescent="0.2">
      <c r="D3563" s="109"/>
    </row>
    <row r="3564" spans="4:4" x14ac:dyDescent="0.2">
      <c r="D3564" s="109"/>
    </row>
    <row r="3565" spans="4:4" x14ac:dyDescent="0.2">
      <c r="D3565" s="109"/>
    </row>
    <row r="3566" spans="4:4" x14ac:dyDescent="0.2">
      <c r="D3566" s="109"/>
    </row>
    <row r="3567" spans="4:4" x14ac:dyDescent="0.2">
      <c r="D3567" s="109"/>
    </row>
    <row r="3568" spans="4:4" x14ac:dyDescent="0.2">
      <c r="D3568" s="109"/>
    </row>
    <row r="3569" spans="4:4" x14ac:dyDescent="0.2">
      <c r="D3569" s="109"/>
    </row>
    <row r="3570" spans="4:4" x14ac:dyDescent="0.2">
      <c r="D3570" s="109"/>
    </row>
    <row r="3571" spans="4:4" x14ac:dyDescent="0.2">
      <c r="D3571" s="109"/>
    </row>
    <row r="3572" spans="4:4" x14ac:dyDescent="0.2">
      <c r="D3572" s="109"/>
    </row>
    <row r="3573" spans="4:4" x14ac:dyDescent="0.2">
      <c r="D3573" s="109"/>
    </row>
    <row r="3574" spans="4:4" x14ac:dyDescent="0.2">
      <c r="D3574" s="109"/>
    </row>
    <row r="3575" spans="4:4" x14ac:dyDescent="0.2">
      <c r="D3575" s="109"/>
    </row>
    <row r="3576" spans="4:4" x14ac:dyDescent="0.2">
      <c r="D3576" s="109"/>
    </row>
    <row r="3577" spans="4:4" x14ac:dyDescent="0.2">
      <c r="D3577" s="109"/>
    </row>
    <row r="3578" spans="4:4" x14ac:dyDescent="0.2">
      <c r="D3578" s="109"/>
    </row>
    <row r="3579" spans="4:4" x14ac:dyDescent="0.2">
      <c r="D3579" s="109"/>
    </row>
    <row r="3580" spans="4:4" x14ac:dyDescent="0.2">
      <c r="D3580" s="109"/>
    </row>
    <row r="3581" spans="4:4" x14ac:dyDescent="0.2">
      <c r="D3581" s="109"/>
    </row>
    <row r="3582" spans="4:4" x14ac:dyDescent="0.2">
      <c r="D3582" s="109"/>
    </row>
    <row r="3583" spans="4:4" x14ac:dyDescent="0.2">
      <c r="D3583" s="109"/>
    </row>
    <row r="3584" spans="4:4" x14ac:dyDescent="0.2">
      <c r="D3584" s="109"/>
    </row>
    <row r="3585" spans="4:4" x14ac:dyDescent="0.2">
      <c r="D3585" s="109"/>
    </row>
    <row r="3586" spans="4:4" x14ac:dyDescent="0.2">
      <c r="D3586" s="109"/>
    </row>
    <row r="3587" spans="4:4" x14ac:dyDescent="0.2">
      <c r="D3587" s="109"/>
    </row>
    <row r="3588" spans="4:4" x14ac:dyDescent="0.2">
      <c r="D3588" s="109"/>
    </row>
    <row r="3589" spans="4:4" x14ac:dyDescent="0.2">
      <c r="D3589" s="109"/>
    </row>
    <row r="3590" spans="4:4" x14ac:dyDescent="0.2">
      <c r="D3590" s="109"/>
    </row>
    <row r="3591" spans="4:4" x14ac:dyDescent="0.2">
      <c r="D3591" s="109"/>
    </row>
    <row r="3592" spans="4:4" x14ac:dyDescent="0.2">
      <c r="D3592" s="109"/>
    </row>
    <row r="3593" spans="4:4" x14ac:dyDescent="0.2">
      <c r="D3593" s="109"/>
    </row>
    <row r="3594" spans="4:4" x14ac:dyDescent="0.2">
      <c r="D3594" s="109"/>
    </row>
    <row r="3595" spans="4:4" x14ac:dyDescent="0.2">
      <c r="D3595" s="109"/>
    </row>
    <row r="3596" spans="4:4" x14ac:dyDescent="0.2">
      <c r="D3596" s="109"/>
    </row>
    <row r="3597" spans="4:4" x14ac:dyDescent="0.2">
      <c r="D3597" s="109"/>
    </row>
    <row r="3598" spans="4:4" x14ac:dyDescent="0.2">
      <c r="D3598" s="109"/>
    </row>
    <row r="3599" spans="4:4" x14ac:dyDescent="0.2">
      <c r="D3599" s="109"/>
    </row>
    <row r="3600" spans="4:4" x14ac:dyDescent="0.2">
      <c r="D3600" s="109"/>
    </row>
    <row r="3601" spans="4:4" x14ac:dyDescent="0.2">
      <c r="D3601" s="109"/>
    </row>
    <row r="3602" spans="4:4" x14ac:dyDescent="0.2">
      <c r="D3602" s="109"/>
    </row>
    <row r="3603" spans="4:4" x14ac:dyDescent="0.2">
      <c r="D3603" s="109"/>
    </row>
    <row r="3604" spans="4:4" x14ac:dyDescent="0.2">
      <c r="D3604" s="109"/>
    </row>
    <row r="3605" spans="4:4" x14ac:dyDescent="0.2">
      <c r="D3605" s="109"/>
    </row>
    <row r="3606" spans="4:4" x14ac:dyDescent="0.2">
      <c r="D3606" s="109"/>
    </row>
    <row r="3607" spans="4:4" x14ac:dyDescent="0.2">
      <c r="D3607" s="109"/>
    </row>
    <row r="3608" spans="4:4" x14ac:dyDescent="0.2">
      <c r="D3608" s="109"/>
    </row>
    <row r="3609" spans="4:4" x14ac:dyDescent="0.2">
      <c r="D3609" s="109"/>
    </row>
    <row r="3610" spans="4:4" x14ac:dyDescent="0.2">
      <c r="D3610" s="109"/>
    </row>
    <row r="3611" spans="4:4" x14ac:dyDescent="0.2">
      <c r="D3611" s="109"/>
    </row>
    <row r="3612" spans="4:4" x14ac:dyDescent="0.2">
      <c r="D3612" s="109"/>
    </row>
    <row r="3613" spans="4:4" x14ac:dyDescent="0.2">
      <c r="D3613" s="109"/>
    </row>
    <row r="3614" spans="4:4" x14ac:dyDescent="0.2">
      <c r="D3614" s="109"/>
    </row>
    <row r="3615" spans="4:4" x14ac:dyDescent="0.2">
      <c r="D3615" s="109"/>
    </row>
    <row r="3616" spans="4:4" x14ac:dyDescent="0.2">
      <c r="D3616" s="109"/>
    </row>
    <row r="3617" spans="4:4" x14ac:dyDescent="0.2">
      <c r="D3617" s="109"/>
    </row>
    <row r="3618" spans="4:4" x14ac:dyDescent="0.2">
      <c r="D3618" s="109"/>
    </row>
    <row r="3619" spans="4:4" x14ac:dyDescent="0.2">
      <c r="D3619" s="109"/>
    </row>
    <row r="3620" spans="4:4" x14ac:dyDescent="0.2">
      <c r="D3620" s="109"/>
    </row>
    <row r="3621" spans="4:4" x14ac:dyDescent="0.2">
      <c r="D3621" s="109"/>
    </row>
    <row r="3622" spans="4:4" x14ac:dyDescent="0.2">
      <c r="D3622" s="109"/>
    </row>
    <row r="3623" spans="4:4" x14ac:dyDescent="0.2">
      <c r="D3623" s="109"/>
    </row>
    <row r="3624" spans="4:4" x14ac:dyDescent="0.2">
      <c r="D3624" s="109"/>
    </row>
    <row r="3625" spans="4:4" x14ac:dyDescent="0.2">
      <c r="D3625" s="109"/>
    </row>
    <row r="3626" spans="4:4" x14ac:dyDescent="0.2">
      <c r="D3626" s="109"/>
    </row>
    <row r="3627" spans="4:4" x14ac:dyDescent="0.2">
      <c r="D3627" s="109"/>
    </row>
    <row r="3628" spans="4:4" x14ac:dyDescent="0.2">
      <c r="D3628" s="109"/>
    </row>
    <row r="3629" spans="4:4" x14ac:dyDescent="0.2">
      <c r="D3629" s="109"/>
    </row>
    <row r="3630" spans="4:4" x14ac:dyDescent="0.2">
      <c r="D3630" s="109"/>
    </row>
    <row r="3631" spans="4:4" x14ac:dyDescent="0.2">
      <c r="D3631" s="109"/>
    </row>
    <row r="3632" spans="4:4" x14ac:dyDescent="0.2">
      <c r="D3632" s="109"/>
    </row>
    <row r="3633" spans="4:4" x14ac:dyDescent="0.2">
      <c r="D3633" s="109"/>
    </row>
    <row r="3634" spans="4:4" x14ac:dyDescent="0.2">
      <c r="D3634" s="109"/>
    </row>
    <row r="3635" spans="4:4" x14ac:dyDescent="0.2">
      <c r="D3635" s="109"/>
    </row>
    <row r="3636" spans="4:4" x14ac:dyDescent="0.2">
      <c r="D3636" s="109"/>
    </row>
    <row r="3637" spans="4:4" x14ac:dyDescent="0.2">
      <c r="D3637" s="109"/>
    </row>
    <row r="3638" spans="4:4" x14ac:dyDescent="0.2">
      <c r="D3638" s="109"/>
    </row>
    <row r="3639" spans="4:4" x14ac:dyDescent="0.2">
      <c r="D3639" s="109"/>
    </row>
    <row r="3640" spans="4:4" x14ac:dyDescent="0.2">
      <c r="D3640" s="109"/>
    </row>
    <row r="3641" spans="4:4" x14ac:dyDescent="0.2">
      <c r="D3641" s="109"/>
    </row>
    <row r="3642" spans="4:4" x14ac:dyDescent="0.2">
      <c r="D3642" s="109"/>
    </row>
    <row r="3643" spans="4:4" x14ac:dyDescent="0.2">
      <c r="D3643" s="109"/>
    </row>
    <row r="3644" spans="4:4" x14ac:dyDescent="0.2">
      <c r="D3644" s="109"/>
    </row>
    <row r="3645" spans="4:4" x14ac:dyDescent="0.2">
      <c r="D3645" s="109"/>
    </row>
    <row r="3646" spans="4:4" x14ac:dyDescent="0.2">
      <c r="D3646" s="109"/>
    </row>
    <row r="3647" spans="4:4" x14ac:dyDescent="0.2">
      <c r="D3647" s="109"/>
    </row>
    <row r="3648" spans="4:4" x14ac:dyDescent="0.2">
      <c r="D3648" s="109"/>
    </row>
    <row r="3649" spans="4:4" x14ac:dyDescent="0.2">
      <c r="D3649" s="109"/>
    </row>
    <row r="3650" spans="4:4" x14ac:dyDescent="0.2">
      <c r="D3650" s="109"/>
    </row>
    <row r="3651" spans="4:4" x14ac:dyDescent="0.2">
      <c r="D3651" s="109"/>
    </row>
    <row r="3652" spans="4:4" x14ac:dyDescent="0.2">
      <c r="D3652" s="109"/>
    </row>
    <row r="3653" spans="4:4" x14ac:dyDescent="0.2">
      <c r="D3653" s="109"/>
    </row>
    <row r="3654" spans="4:4" x14ac:dyDescent="0.2">
      <c r="D3654" s="109"/>
    </row>
    <row r="3655" spans="4:4" x14ac:dyDescent="0.2">
      <c r="D3655" s="109"/>
    </row>
    <row r="3656" spans="4:4" x14ac:dyDescent="0.2">
      <c r="D3656" s="109"/>
    </row>
    <row r="3657" spans="4:4" x14ac:dyDescent="0.2">
      <c r="D3657" s="109"/>
    </row>
    <row r="3658" spans="4:4" x14ac:dyDescent="0.2">
      <c r="D3658" s="109"/>
    </row>
    <row r="3659" spans="4:4" x14ac:dyDescent="0.2">
      <c r="D3659" s="109"/>
    </row>
    <row r="3660" spans="4:4" x14ac:dyDescent="0.2">
      <c r="D3660" s="109"/>
    </row>
    <row r="3661" spans="4:4" x14ac:dyDescent="0.2">
      <c r="D3661" s="109"/>
    </row>
    <row r="3662" spans="4:4" x14ac:dyDescent="0.2">
      <c r="D3662" s="109"/>
    </row>
    <row r="3663" spans="4:4" x14ac:dyDescent="0.2">
      <c r="D3663" s="109"/>
    </row>
    <row r="3664" spans="4:4" x14ac:dyDescent="0.2">
      <c r="D3664" s="109"/>
    </row>
    <row r="3665" spans="4:4" x14ac:dyDescent="0.2">
      <c r="D3665" s="109"/>
    </row>
    <row r="3666" spans="4:4" x14ac:dyDescent="0.2">
      <c r="D3666" s="109"/>
    </row>
    <row r="3667" spans="4:4" x14ac:dyDescent="0.2">
      <c r="D3667" s="109"/>
    </row>
    <row r="3668" spans="4:4" x14ac:dyDescent="0.2">
      <c r="D3668" s="109"/>
    </row>
    <row r="3669" spans="4:4" x14ac:dyDescent="0.2">
      <c r="D3669" s="109"/>
    </row>
    <row r="3670" spans="4:4" x14ac:dyDescent="0.2">
      <c r="D3670" s="109"/>
    </row>
    <row r="3671" spans="4:4" x14ac:dyDescent="0.2">
      <c r="D3671" s="109"/>
    </row>
    <row r="3672" spans="4:4" x14ac:dyDescent="0.2">
      <c r="D3672" s="109"/>
    </row>
    <row r="3673" spans="4:4" x14ac:dyDescent="0.2">
      <c r="D3673" s="109"/>
    </row>
    <row r="3674" spans="4:4" x14ac:dyDescent="0.2">
      <c r="D3674" s="109"/>
    </row>
    <row r="3675" spans="4:4" x14ac:dyDescent="0.2">
      <c r="D3675" s="109"/>
    </row>
    <row r="3676" spans="4:4" x14ac:dyDescent="0.2">
      <c r="D3676" s="109"/>
    </row>
    <row r="3677" spans="4:4" x14ac:dyDescent="0.2">
      <c r="D3677" s="109"/>
    </row>
    <row r="3678" spans="4:4" x14ac:dyDescent="0.2">
      <c r="D3678" s="109"/>
    </row>
    <row r="3679" spans="4:4" x14ac:dyDescent="0.2">
      <c r="D3679" s="109"/>
    </row>
    <row r="3680" spans="4:4" x14ac:dyDescent="0.2">
      <c r="D3680" s="109"/>
    </row>
    <row r="3681" spans="4:4" x14ac:dyDescent="0.2">
      <c r="D3681" s="109"/>
    </row>
    <row r="3682" spans="4:4" x14ac:dyDescent="0.2">
      <c r="D3682" s="109"/>
    </row>
    <row r="3683" spans="4:4" x14ac:dyDescent="0.2">
      <c r="D3683" s="109"/>
    </row>
    <row r="3684" spans="4:4" x14ac:dyDescent="0.2">
      <c r="D3684" s="109"/>
    </row>
    <row r="3685" spans="4:4" x14ac:dyDescent="0.2">
      <c r="D3685" s="109"/>
    </row>
    <row r="3686" spans="4:4" x14ac:dyDescent="0.2">
      <c r="D3686" s="109"/>
    </row>
    <row r="3687" spans="4:4" x14ac:dyDescent="0.2">
      <c r="D3687" s="109"/>
    </row>
    <row r="3688" spans="4:4" x14ac:dyDescent="0.2">
      <c r="D3688" s="109"/>
    </row>
    <row r="3689" spans="4:4" x14ac:dyDescent="0.2">
      <c r="D3689" s="109"/>
    </row>
    <row r="3690" spans="4:4" x14ac:dyDescent="0.2">
      <c r="D3690" s="109"/>
    </row>
    <row r="3691" spans="4:4" x14ac:dyDescent="0.2">
      <c r="D3691" s="109"/>
    </row>
    <row r="3692" spans="4:4" x14ac:dyDescent="0.2">
      <c r="D3692" s="109"/>
    </row>
    <row r="3693" spans="4:4" x14ac:dyDescent="0.2">
      <c r="D3693" s="109"/>
    </row>
    <row r="3694" spans="4:4" x14ac:dyDescent="0.2">
      <c r="D3694" s="109"/>
    </row>
    <row r="3695" spans="4:4" x14ac:dyDescent="0.2">
      <c r="D3695" s="109"/>
    </row>
    <row r="3696" spans="4:4" x14ac:dyDescent="0.2">
      <c r="D3696" s="109"/>
    </row>
    <row r="3697" spans="4:4" x14ac:dyDescent="0.2">
      <c r="D3697" s="109"/>
    </row>
    <row r="3698" spans="4:4" x14ac:dyDescent="0.2">
      <c r="D3698" s="109"/>
    </row>
    <row r="3699" spans="4:4" x14ac:dyDescent="0.2">
      <c r="D3699" s="109"/>
    </row>
    <row r="3700" spans="4:4" x14ac:dyDescent="0.2">
      <c r="D3700" s="109"/>
    </row>
    <row r="3701" spans="4:4" x14ac:dyDescent="0.2">
      <c r="D3701" s="109"/>
    </row>
    <row r="3702" spans="4:4" x14ac:dyDescent="0.2">
      <c r="D3702" s="109"/>
    </row>
    <row r="3703" spans="4:4" x14ac:dyDescent="0.2">
      <c r="D3703" s="109"/>
    </row>
    <row r="3704" spans="4:4" x14ac:dyDescent="0.2">
      <c r="D3704" s="109"/>
    </row>
    <row r="3705" spans="4:4" x14ac:dyDescent="0.2">
      <c r="D3705" s="109"/>
    </row>
    <row r="3706" spans="4:4" x14ac:dyDescent="0.2">
      <c r="D3706" s="109"/>
    </row>
    <row r="3707" spans="4:4" x14ac:dyDescent="0.2">
      <c r="D3707" s="109"/>
    </row>
    <row r="3708" spans="4:4" x14ac:dyDescent="0.2">
      <c r="D3708" s="109"/>
    </row>
    <row r="3709" spans="4:4" x14ac:dyDescent="0.2">
      <c r="D3709" s="109"/>
    </row>
    <row r="3710" spans="4:4" x14ac:dyDescent="0.2">
      <c r="D3710" s="109"/>
    </row>
    <row r="3711" spans="4:4" x14ac:dyDescent="0.2">
      <c r="D3711" s="109"/>
    </row>
    <row r="3712" spans="4:4" x14ac:dyDescent="0.2">
      <c r="D3712" s="109"/>
    </row>
    <row r="3713" spans="4:4" x14ac:dyDescent="0.2">
      <c r="D3713" s="109"/>
    </row>
    <row r="3714" spans="4:4" x14ac:dyDescent="0.2">
      <c r="D3714" s="109"/>
    </row>
    <row r="3715" spans="4:4" x14ac:dyDescent="0.2">
      <c r="D3715" s="109"/>
    </row>
    <row r="3716" spans="4:4" x14ac:dyDescent="0.2">
      <c r="D3716" s="109"/>
    </row>
    <row r="3717" spans="4:4" x14ac:dyDescent="0.2">
      <c r="D3717" s="109"/>
    </row>
    <row r="3718" spans="4:4" x14ac:dyDescent="0.2">
      <c r="D3718" s="109"/>
    </row>
    <row r="3719" spans="4:4" x14ac:dyDescent="0.2">
      <c r="D3719" s="109"/>
    </row>
    <row r="3720" spans="4:4" x14ac:dyDescent="0.2">
      <c r="D3720" s="109"/>
    </row>
    <row r="3721" spans="4:4" x14ac:dyDescent="0.2">
      <c r="D3721" s="109"/>
    </row>
    <row r="3722" spans="4:4" x14ac:dyDescent="0.2">
      <c r="D3722" s="109"/>
    </row>
    <row r="3723" spans="4:4" x14ac:dyDescent="0.2">
      <c r="D3723" s="109"/>
    </row>
    <row r="3724" spans="4:4" x14ac:dyDescent="0.2">
      <c r="D3724" s="109"/>
    </row>
    <row r="3725" spans="4:4" x14ac:dyDescent="0.2">
      <c r="D3725" s="109"/>
    </row>
    <row r="3726" spans="4:4" x14ac:dyDescent="0.2">
      <c r="D3726" s="109"/>
    </row>
    <row r="3727" spans="4:4" x14ac:dyDescent="0.2">
      <c r="D3727" s="109"/>
    </row>
    <row r="3728" spans="4:4" x14ac:dyDescent="0.2">
      <c r="D3728" s="109"/>
    </row>
    <row r="3729" spans="4:4" x14ac:dyDescent="0.2">
      <c r="D3729" s="109"/>
    </row>
    <row r="3730" spans="4:4" x14ac:dyDescent="0.2">
      <c r="D3730" s="109"/>
    </row>
    <row r="3731" spans="4:4" x14ac:dyDescent="0.2">
      <c r="D3731" s="109"/>
    </row>
    <row r="3732" spans="4:4" x14ac:dyDescent="0.2">
      <c r="D3732" s="109"/>
    </row>
    <row r="3733" spans="4:4" x14ac:dyDescent="0.2">
      <c r="D3733" s="109"/>
    </row>
    <row r="3734" spans="4:4" x14ac:dyDescent="0.2">
      <c r="D3734" s="109"/>
    </row>
    <row r="3735" spans="4:4" x14ac:dyDescent="0.2">
      <c r="D3735" s="109"/>
    </row>
    <row r="3736" spans="4:4" x14ac:dyDescent="0.2">
      <c r="D3736" s="109"/>
    </row>
    <row r="3737" spans="4:4" x14ac:dyDescent="0.2">
      <c r="D3737" s="109"/>
    </row>
    <row r="3738" spans="4:4" x14ac:dyDescent="0.2">
      <c r="D3738" s="109"/>
    </row>
    <row r="3739" spans="4:4" x14ac:dyDescent="0.2">
      <c r="D3739" s="109"/>
    </row>
    <row r="3740" spans="4:4" x14ac:dyDescent="0.2">
      <c r="D3740" s="109"/>
    </row>
    <row r="3741" spans="4:4" x14ac:dyDescent="0.2">
      <c r="D3741" s="109"/>
    </row>
    <row r="3742" spans="4:4" x14ac:dyDescent="0.2">
      <c r="D3742" s="109"/>
    </row>
    <row r="3743" spans="4:4" x14ac:dyDescent="0.2">
      <c r="D3743" s="109"/>
    </row>
    <row r="3744" spans="4:4" x14ac:dyDescent="0.2">
      <c r="D3744" s="109"/>
    </row>
    <row r="3745" spans="4:4" x14ac:dyDescent="0.2">
      <c r="D3745" s="109"/>
    </row>
    <row r="3746" spans="4:4" x14ac:dyDescent="0.2">
      <c r="D3746" s="109"/>
    </row>
    <row r="3747" spans="4:4" x14ac:dyDescent="0.2">
      <c r="D3747" s="109"/>
    </row>
    <row r="3748" spans="4:4" x14ac:dyDescent="0.2">
      <c r="D3748" s="109"/>
    </row>
    <row r="3749" spans="4:4" x14ac:dyDescent="0.2">
      <c r="D3749" s="109"/>
    </row>
    <row r="3750" spans="4:4" x14ac:dyDescent="0.2">
      <c r="D3750" s="109"/>
    </row>
    <row r="3751" spans="4:4" x14ac:dyDescent="0.2">
      <c r="D3751" s="109"/>
    </row>
    <row r="3752" spans="4:4" x14ac:dyDescent="0.2">
      <c r="D3752" s="109"/>
    </row>
    <row r="3753" spans="4:4" x14ac:dyDescent="0.2">
      <c r="D3753" s="109"/>
    </row>
    <row r="3754" spans="4:4" x14ac:dyDescent="0.2">
      <c r="D3754" s="109"/>
    </row>
    <row r="3755" spans="4:4" x14ac:dyDescent="0.2">
      <c r="D3755" s="109"/>
    </row>
    <row r="3756" spans="4:4" x14ac:dyDescent="0.2">
      <c r="D3756" s="109"/>
    </row>
    <row r="3757" spans="4:4" x14ac:dyDescent="0.2">
      <c r="D3757" s="109"/>
    </row>
    <row r="3758" spans="4:4" x14ac:dyDescent="0.2">
      <c r="D3758" s="109"/>
    </row>
    <row r="3759" spans="4:4" x14ac:dyDescent="0.2">
      <c r="D3759" s="109"/>
    </row>
    <row r="3760" spans="4:4" x14ac:dyDescent="0.2">
      <c r="D3760" s="109"/>
    </row>
    <row r="3761" spans="4:4" x14ac:dyDescent="0.2">
      <c r="D3761" s="109"/>
    </row>
    <row r="3762" spans="4:4" x14ac:dyDescent="0.2">
      <c r="D3762" s="109"/>
    </row>
    <row r="3763" spans="4:4" x14ac:dyDescent="0.2">
      <c r="D3763" s="109"/>
    </row>
    <row r="3764" spans="4:4" x14ac:dyDescent="0.2">
      <c r="D3764" s="109"/>
    </row>
    <row r="3765" spans="4:4" x14ac:dyDescent="0.2">
      <c r="D3765" s="109"/>
    </row>
    <row r="3766" spans="4:4" x14ac:dyDescent="0.2">
      <c r="D3766" s="109"/>
    </row>
    <row r="3767" spans="4:4" x14ac:dyDescent="0.2">
      <c r="D3767" s="109"/>
    </row>
    <row r="3768" spans="4:4" x14ac:dyDescent="0.2">
      <c r="D3768" s="109"/>
    </row>
    <row r="3769" spans="4:4" x14ac:dyDescent="0.2">
      <c r="D3769" s="109"/>
    </row>
    <row r="3770" spans="4:4" x14ac:dyDescent="0.2">
      <c r="D3770" s="109"/>
    </row>
    <row r="3771" spans="4:4" x14ac:dyDescent="0.2">
      <c r="D3771" s="109"/>
    </row>
    <row r="3772" spans="4:4" x14ac:dyDescent="0.2">
      <c r="D3772" s="109"/>
    </row>
    <row r="3773" spans="4:4" x14ac:dyDescent="0.2">
      <c r="D3773" s="109"/>
    </row>
    <row r="3774" spans="4:4" x14ac:dyDescent="0.2">
      <c r="D3774" s="109"/>
    </row>
    <row r="3775" spans="4:4" x14ac:dyDescent="0.2">
      <c r="D3775" s="109"/>
    </row>
    <row r="3776" spans="4:4" x14ac:dyDescent="0.2">
      <c r="D3776" s="109"/>
    </row>
    <row r="3777" spans="4:4" x14ac:dyDescent="0.2">
      <c r="D3777" s="109"/>
    </row>
    <row r="3778" spans="4:4" x14ac:dyDescent="0.2">
      <c r="D3778" s="109"/>
    </row>
    <row r="3779" spans="4:4" x14ac:dyDescent="0.2">
      <c r="D3779" s="109"/>
    </row>
    <row r="3780" spans="4:4" x14ac:dyDescent="0.2">
      <c r="D3780" s="109"/>
    </row>
    <row r="3781" spans="4:4" x14ac:dyDescent="0.2">
      <c r="D3781" s="109"/>
    </row>
    <row r="3782" spans="4:4" x14ac:dyDescent="0.2">
      <c r="D3782" s="109"/>
    </row>
    <row r="3783" spans="4:4" x14ac:dyDescent="0.2">
      <c r="D3783" s="109"/>
    </row>
    <row r="3784" spans="4:4" x14ac:dyDescent="0.2">
      <c r="D3784" s="109"/>
    </row>
    <row r="3785" spans="4:4" x14ac:dyDescent="0.2">
      <c r="D3785" s="109"/>
    </row>
    <row r="3786" spans="4:4" x14ac:dyDescent="0.2">
      <c r="D3786" s="109"/>
    </row>
    <row r="3787" spans="4:4" x14ac:dyDescent="0.2">
      <c r="D3787" s="109"/>
    </row>
    <row r="3788" spans="4:4" x14ac:dyDescent="0.2">
      <c r="D3788" s="109"/>
    </row>
    <row r="3789" spans="4:4" x14ac:dyDescent="0.2">
      <c r="D3789" s="109"/>
    </row>
    <row r="3790" spans="4:4" x14ac:dyDescent="0.2">
      <c r="D3790" s="109"/>
    </row>
    <row r="3791" spans="4:4" x14ac:dyDescent="0.2">
      <c r="D3791" s="109"/>
    </row>
    <row r="3792" spans="4:4" x14ac:dyDescent="0.2">
      <c r="D3792" s="109"/>
    </row>
    <row r="3793" spans="4:4" x14ac:dyDescent="0.2">
      <c r="D3793" s="109"/>
    </row>
    <row r="3794" spans="4:4" x14ac:dyDescent="0.2">
      <c r="D3794" s="109"/>
    </row>
    <row r="3795" spans="4:4" x14ac:dyDescent="0.2">
      <c r="D3795" s="109"/>
    </row>
    <row r="3796" spans="4:4" x14ac:dyDescent="0.2">
      <c r="D3796" s="109"/>
    </row>
    <row r="3797" spans="4:4" x14ac:dyDescent="0.2">
      <c r="D3797" s="109"/>
    </row>
    <row r="3798" spans="4:4" x14ac:dyDescent="0.2">
      <c r="D3798" s="109"/>
    </row>
    <row r="3799" spans="4:4" x14ac:dyDescent="0.2">
      <c r="D3799" s="109"/>
    </row>
    <row r="3800" spans="4:4" x14ac:dyDescent="0.2">
      <c r="D3800" s="109"/>
    </row>
    <row r="3801" spans="4:4" x14ac:dyDescent="0.2">
      <c r="D3801" s="109"/>
    </row>
    <row r="3802" spans="4:4" x14ac:dyDescent="0.2">
      <c r="D3802" s="109"/>
    </row>
    <row r="3803" spans="4:4" x14ac:dyDescent="0.2">
      <c r="D3803" s="109"/>
    </row>
    <row r="3804" spans="4:4" x14ac:dyDescent="0.2">
      <c r="D3804" s="109"/>
    </row>
    <row r="3805" spans="4:4" x14ac:dyDescent="0.2">
      <c r="D3805" s="109"/>
    </row>
    <row r="3806" spans="4:4" x14ac:dyDescent="0.2">
      <c r="D3806" s="109"/>
    </row>
    <row r="3807" spans="4:4" x14ac:dyDescent="0.2">
      <c r="D3807" s="109"/>
    </row>
    <row r="3808" spans="4:4" x14ac:dyDescent="0.2">
      <c r="D3808" s="109"/>
    </row>
    <row r="3809" spans="4:4" x14ac:dyDescent="0.2">
      <c r="D3809" s="109"/>
    </row>
    <row r="3810" spans="4:4" x14ac:dyDescent="0.2">
      <c r="D3810" s="109"/>
    </row>
    <row r="3811" spans="4:4" x14ac:dyDescent="0.2">
      <c r="D3811" s="109"/>
    </row>
    <row r="3812" spans="4:4" x14ac:dyDescent="0.2">
      <c r="D3812" s="109"/>
    </row>
    <row r="3813" spans="4:4" x14ac:dyDescent="0.2">
      <c r="D3813" s="109"/>
    </row>
    <row r="3814" spans="4:4" x14ac:dyDescent="0.2">
      <c r="D3814" s="109"/>
    </row>
    <row r="3815" spans="4:4" x14ac:dyDescent="0.2">
      <c r="D3815" s="109"/>
    </row>
    <row r="3816" spans="4:4" x14ac:dyDescent="0.2">
      <c r="D3816" s="109"/>
    </row>
    <row r="3817" spans="4:4" x14ac:dyDescent="0.2">
      <c r="D3817" s="109"/>
    </row>
    <row r="3818" spans="4:4" x14ac:dyDescent="0.2">
      <c r="D3818" s="109"/>
    </row>
    <row r="3819" spans="4:4" x14ac:dyDescent="0.2">
      <c r="D3819" s="109"/>
    </row>
    <row r="3820" spans="4:4" x14ac:dyDescent="0.2">
      <c r="D3820" s="109"/>
    </row>
    <row r="3821" spans="4:4" x14ac:dyDescent="0.2">
      <c r="D3821" s="109"/>
    </row>
    <row r="3822" spans="4:4" x14ac:dyDescent="0.2">
      <c r="D3822" s="109"/>
    </row>
    <row r="3823" spans="4:4" x14ac:dyDescent="0.2">
      <c r="D3823" s="109"/>
    </row>
    <row r="3824" spans="4:4" x14ac:dyDescent="0.2">
      <c r="D3824" s="109"/>
    </row>
    <row r="3825" spans="4:4" x14ac:dyDescent="0.2">
      <c r="D3825" s="109"/>
    </row>
    <row r="3826" spans="4:4" x14ac:dyDescent="0.2">
      <c r="D3826" s="109"/>
    </row>
    <row r="3827" spans="4:4" x14ac:dyDescent="0.2">
      <c r="D3827" s="109"/>
    </row>
    <row r="3828" spans="4:4" x14ac:dyDescent="0.2">
      <c r="D3828" s="109"/>
    </row>
    <row r="3829" spans="4:4" x14ac:dyDescent="0.2">
      <c r="D3829" s="109"/>
    </row>
    <row r="3830" spans="4:4" x14ac:dyDescent="0.2">
      <c r="D3830" s="109"/>
    </row>
    <row r="3831" spans="4:4" x14ac:dyDescent="0.2">
      <c r="D3831" s="109"/>
    </row>
    <row r="3832" spans="4:4" x14ac:dyDescent="0.2">
      <c r="D3832" s="109"/>
    </row>
    <row r="3833" spans="4:4" x14ac:dyDescent="0.2">
      <c r="D3833" s="109"/>
    </row>
    <row r="3834" spans="4:4" x14ac:dyDescent="0.2">
      <c r="D3834" s="109"/>
    </row>
    <row r="3835" spans="4:4" x14ac:dyDescent="0.2">
      <c r="D3835" s="109"/>
    </row>
    <row r="3836" spans="4:4" x14ac:dyDescent="0.2">
      <c r="D3836" s="109"/>
    </row>
    <row r="3837" spans="4:4" x14ac:dyDescent="0.2">
      <c r="D3837" s="109"/>
    </row>
    <row r="3838" spans="4:4" x14ac:dyDescent="0.2">
      <c r="D3838" s="109"/>
    </row>
    <row r="3839" spans="4:4" x14ac:dyDescent="0.2">
      <c r="D3839" s="109"/>
    </row>
    <row r="3840" spans="4:4" x14ac:dyDescent="0.2">
      <c r="D3840" s="109"/>
    </row>
    <row r="3841" spans="4:4" x14ac:dyDescent="0.2">
      <c r="D3841" s="109"/>
    </row>
    <row r="3842" spans="4:4" x14ac:dyDescent="0.2">
      <c r="D3842" s="109"/>
    </row>
    <row r="3843" spans="4:4" x14ac:dyDescent="0.2">
      <c r="D3843" s="109"/>
    </row>
    <row r="3844" spans="4:4" x14ac:dyDescent="0.2">
      <c r="D3844" s="109"/>
    </row>
    <row r="3845" spans="4:4" x14ac:dyDescent="0.2">
      <c r="D3845" s="109"/>
    </row>
    <row r="3846" spans="4:4" x14ac:dyDescent="0.2">
      <c r="D3846" s="109"/>
    </row>
    <row r="3847" spans="4:4" x14ac:dyDescent="0.2">
      <c r="D3847" s="109"/>
    </row>
    <row r="3848" spans="4:4" x14ac:dyDescent="0.2">
      <c r="D3848" s="109"/>
    </row>
    <row r="3849" spans="4:4" x14ac:dyDescent="0.2">
      <c r="D3849" s="109"/>
    </row>
    <row r="3850" spans="4:4" x14ac:dyDescent="0.2">
      <c r="D3850" s="109"/>
    </row>
    <row r="3851" spans="4:4" x14ac:dyDescent="0.2">
      <c r="D3851" s="109"/>
    </row>
    <row r="3852" spans="4:4" x14ac:dyDescent="0.2">
      <c r="D3852" s="109"/>
    </row>
    <row r="3853" spans="4:4" x14ac:dyDescent="0.2">
      <c r="D3853" s="109"/>
    </row>
    <row r="3854" spans="4:4" x14ac:dyDescent="0.2">
      <c r="D3854" s="109"/>
    </row>
    <row r="3855" spans="4:4" x14ac:dyDescent="0.2">
      <c r="D3855" s="109"/>
    </row>
    <row r="3856" spans="4:4" x14ac:dyDescent="0.2">
      <c r="D3856" s="109"/>
    </row>
    <row r="3857" spans="4:4" x14ac:dyDescent="0.2">
      <c r="D3857" s="109"/>
    </row>
    <row r="3858" spans="4:4" x14ac:dyDescent="0.2">
      <c r="D3858" s="109"/>
    </row>
    <row r="3859" spans="4:4" x14ac:dyDescent="0.2">
      <c r="D3859" s="109"/>
    </row>
    <row r="3860" spans="4:4" x14ac:dyDescent="0.2">
      <c r="D3860" s="109"/>
    </row>
    <row r="3861" spans="4:4" x14ac:dyDescent="0.2">
      <c r="D3861" s="109"/>
    </row>
    <row r="3862" spans="4:4" x14ac:dyDescent="0.2">
      <c r="D3862" s="109"/>
    </row>
    <row r="3863" spans="4:4" x14ac:dyDescent="0.2">
      <c r="D3863" s="109"/>
    </row>
    <row r="3864" spans="4:4" x14ac:dyDescent="0.2">
      <c r="D3864" s="109"/>
    </row>
    <row r="3865" spans="4:4" x14ac:dyDescent="0.2">
      <c r="D3865" s="109"/>
    </row>
    <row r="3866" spans="4:4" x14ac:dyDescent="0.2">
      <c r="D3866" s="109"/>
    </row>
    <row r="3867" spans="4:4" x14ac:dyDescent="0.2">
      <c r="D3867" s="109"/>
    </row>
    <row r="3868" spans="4:4" x14ac:dyDescent="0.2">
      <c r="D3868" s="109"/>
    </row>
    <row r="3869" spans="4:4" x14ac:dyDescent="0.2">
      <c r="D3869" s="109"/>
    </row>
    <row r="3870" spans="4:4" x14ac:dyDescent="0.2">
      <c r="D3870" s="109"/>
    </row>
    <row r="3871" spans="4:4" x14ac:dyDescent="0.2">
      <c r="D3871" s="109"/>
    </row>
    <row r="3872" spans="4:4" x14ac:dyDescent="0.2">
      <c r="D3872" s="109"/>
    </row>
    <row r="3873" spans="4:4" x14ac:dyDescent="0.2">
      <c r="D3873" s="109"/>
    </row>
    <row r="3874" spans="4:4" x14ac:dyDescent="0.2">
      <c r="D3874" s="109"/>
    </row>
    <row r="3875" spans="4:4" x14ac:dyDescent="0.2">
      <c r="D3875" s="109"/>
    </row>
    <row r="3876" spans="4:4" x14ac:dyDescent="0.2">
      <c r="D3876" s="109"/>
    </row>
    <row r="3877" spans="4:4" x14ac:dyDescent="0.2">
      <c r="D3877" s="109"/>
    </row>
    <row r="3878" spans="4:4" x14ac:dyDescent="0.2">
      <c r="D3878" s="109"/>
    </row>
    <row r="3879" spans="4:4" x14ac:dyDescent="0.2">
      <c r="D3879" s="109"/>
    </row>
    <row r="3880" spans="4:4" x14ac:dyDescent="0.2">
      <c r="D3880" s="109"/>
    </row>
    <row r="3881" spans="4:4" x14ac:dyDescent="0.2">
      <c r="D3881" s="109"/>
    </row>
    <row r="3882" spans="4:4" x14ac:dyDescent="0.2">
      <c r="D3882" s="109"/>
    </row>
    <row r="3883" spans="4:4" x14ac:dyDescent="0.2">
      <c r="D3883" s="109"/>
    </row>
    <row r="3884" spans="4:4" x14ac:dyDescent="0.2">
      <c r="D3884" s="109"/>
    </row>
    <row r="3885" spans="4:4" x14ac:dyDescent="0.2">
      <c r="D3885" s="109"/>
    </row>
    <row r="3886" spans="4:4" x14ac:dyDescent="0.2">
      <c r="D3886" s="109"/>
    </row>
    <row r="3887" spans="4:4" x14ac:dyDescent="0.2">
      <c r="D3887" s="109"/>
    </row>
    <row r="3888" spans="4:4" x14ac:dyDescent="0.2">
      <c r="D3888" s="109"/>
    </row>
    <row r="3889" spans="4:4" x14ac:dyDescent="0.2">
      <c r="D3889" s="109"/>
    </row>
    <row r="3890" spans="4:4" x14ac:dyDescent="0.2">
      <c r="D3890" s="109"/>
    </row>
    <row r="3891" spans="4:4" x14ac:dyDescent="0.2">
      <c r="D3891" s="109"/>
    </row>
    <row r="3892" spans="4:4" x14ac:dyDescent="0.2">
      <c r="D3892" s="109"/>
    </row>
    <row r="3893" spans="4:4" x14ac:dyDescent="0.2">
      <c r="D3893" s="109"/>
    </row>
    <row r="3894" spans="4:4" x14ac:dyDescent="0.2">
      <c r="D3894" s="109"/>
    </row>
    <row r="3895" spans="4:4" x14ac:dyDescent="0.2">
      <c r="D3895" s="109"/>
    </row>
    <row r="3896" spans="4:4" x14ac:dyDescent="0.2">
      <c r="D3896" s="109"/>
    </row>
    <row r="3897" spans="4:4" x14ac:dyDescent="0.2">
      <c r="D3897" s="109"/>
    </row>
    <row r="3898" spans="4:4" x14ac:dyDescent="0.2">
      <c r="D3898" s="109"/>
    </row>
    <row r="3899" spans="4:4" x14ac:dyDescent="0.2">
      <c r="D3899" s="109"/>
    </row>
    <row r="3900" spans="4:4" x14ac:dyDescent="0.2">
      <c r="D3900" s="109"/>
    </row>
    <row r="3901" spans="4:4" x14ac:dyDescent="0.2">
      <c r="D3901" s="109"/>
    </row>
    <row r="3902" spans="4:4" x14ac:dyDescent="0.2">
      <c r="D3902" s="109"/>
    </row>
    <row r="3903" spans="4:4" x14ac:dyDescent="0.2">
      <c r="D3903" s="109"/>
    </row>
    <row r="3904" spans="4:4" x14ac:dyDescent="0.2">
      <c r="D3904" s="109"/>
    </row>
    <row r="3905" spans="4:4" x14ac:dyDescent="0.2">
      <c r="D3905" s="109"/>
    </row>
    <row r="3906" spans="4:4" x14ac:dyDescent="0.2">
      <c r="D3906" s="109"/>
    </row>
    <row r="3907" spans="4:4" x14ac:dyDescent="0.2">
      <c r="D3907" s="109"/>
    </row>
    <row r="3908" spans="4:4" x14ac:dyDescent="0.2">
      <c r="D3908" s="109"/>
    </row>
    <row r="3909" spans="4:4" x14ac:dyDescent="0.2">
      <c r="D3909" s="109"/>
    </row>
    <row r="3910" spans="4:4" x14ac:dyDescent="0.2">
      <c r="D3910" s="109"/>
    </row>
    <row r="3911" spans="4:4" x14ac:dyDescent="0.2">
      <c r="D3911" s="109"/>
    </row>
    <row r="3912" spans="4:4" x14ac:dyDescent="0.2">
      <c r="D3912" s="109"/>
    </row>
    <row r="3913" spans="4:4" x14ac:dyDescent="0.2">
      <c r="D3913" s="109"/>
    </row>
    <row r="3914" spans="4:4" x14ac:dyDescent="0.2">
      <c r="D3914" s="109"/>
    </row>
    <row r="3915" spans="4:4" x14ac:dyDescent="0.2">
      <c r="D3915" s="109"/>
    </row>
    <row r="3916" spans="4:4" x14ac:dyDescent="0.2">
      <c r="D3916" s="109"/>
    </row>
    <row r="3917" spans="4:4" x14ac:dyDescent="0.2">
      <c r="D3917" s="109"/>
    </row>
    <row r="3918" spans="4:4" x14ac:dyDescent="0.2">
      <c r="D3918" s="109"/>
    </row>
    <row r="3919" spans="4:4" x14ac:dyDescent="0.2">
      <c r="D3919" s="109"/>
    </row>
    <row r="3920" spans="4:4" x14ac:dyDescent="0.2">
      <c r="D3920" s="109"/>
    </row>
    <row r="3921" spans="4:4" x14ac:dyDescent="0.2">
      <c r="D3921" s="109"/>
    </row>
    <row r="3922" spans="4:4" x14ac:dyDescent="0.2">
      <c r="D3922" s="109"/>
    </row>
    <row r="3923" spans="4:4" x14ac:dyDescent="0.2">
      <c r="D3923" s="109"/>
    </row>
    <row r="3924" spans="4:4" x14ac:dyDescent="0.2">
      <c r="D3924" s="109"/>
    </row>
    <row r="3925" spans="4:4" x14ac:dyDescent="0.2">
      <c r="D3925" s="109"/>
    </row>
    <row r="3926" spans="4:4" x14ac:dyDescent="0.2">
      <c r="D3926" s="109"/>
    </row>
    <row r="3927" spans="4:4" x14ac:dyDescent="0.2">
      <c r="D3927" s="109"/>
    </row>
    <row r="3928" spans="4:4" x14ac:dyDescent="0.2">
      <c r="D3928" s="109"/>
    </row>
    <row r="3929" spans="4:4" x14ac:dyDescent="0.2">
      <c r="D3929" s="109"/>
    </row>
    <row r="3930" spans="4:4" x14ac:dyDescent="0.2">
      <c r="D3930" s="109"/>
    </row>
    <row r="3931" spans="4:4" x14ac:dyDescent="0.2">
      <c r="D3931" s="109"/>
    </row>
    <row r="3932" spans="4:4" x14ac:dyDescent="0.2">
      <c r="D3932" s="109"/>
    </row>
    <row r="3933" spans="4:4" x14ac:dyDescent="0.2">
      <c r="D3933" s="109"/>
    </row>
    <row r="3934" spans="4:4" x14ac:dyDescent="0.2">
      <c r="D3934" s="109"/>
    </row>
    <row r="3935" spans="4:4" x14ac:dyDescent="0.2">
      <c r="D3935" s="109"/>
    </row>
    <row r="3936" spans="4:4" x14ac:dyDescent="0.2">
      <c r="D3936" s="109"/>
    </row>
    <row r="3937" spans="4:4" x14ac:dyDescent="0.2">
      <c r="D3937" s="109"/>
    </row>
    <row r="3938" spans="4:4" x14ac:dyDescent="0.2">
      <c r="D3938" s="109"/>
    </row>
    <row r="3939" spans="4:4" x14ac:dyDescent="0.2">
      <c r="D3939" s="109"/>
    </row>
    <row r="3940" spans="4:4" x14ac:dyDescent="0.2">
      <c r="D3940" s="109"/>
    </row>
    <row r="3941" spans="4:4" x14ac:dyDescent="0.2">
      <c r="D3941" s="109"/>
    </row>
    <row r="3942" spans="4:4" x14ac:dyDescent="0.2">
      <c r="D3942" s="109"/>
    </row>
    <row r="3943" spans="4:4" x14ac:dyDescent="0.2">
      <c r="D3943" s="109"/>
    </row>
    <row r="3944" spans="4:4" x14ac:dyDescent="0.2">
      <c r="D3944" s="109"/>
    </row>
    <row r="3945" spans="4:4" x14ac:dyDescent="0.2">
      <c r="D3945" s="109"/>
    </row>
    <row r="3946" spans="4:4" x14ac:dyDescent="0.2">
      <c r="D3946" s="109"/>
    </row>
    <row r="3947" spans="4:4" x14ac:dyDescent="0.2">
      <c r="D3947" s="109"/>
    </row>
    <row r="3948" spans="4:4" x14ac:dyDescent="0.2">
      <c r="D3948" s="109"/>
    </row>
    <row r="3949" spans="4:4" x14ac:dyDescent="0.2">
      <c r="D3949" s="109"/>
    </row>
    <row r="3950" spans="4:4" x14ac:dyDescent="0.2">
      <c r="D3950" s="109"/>
    </row>
    <row r="3951" spans="4:4" x14ac:dyDescent="0.2">
      <c r="D3951" s="109"/>
    </row>
    <row r="3952" spans="4:4" x14ac:dyDescent="0.2">
      <c r="D3952" s="109"/>
    </row>
    <row r="3953" spans="4:4" x14ac:dyDescent="0.2">
      <c r="D3953" s="109"/>
    </row>
    <row r="3954" spans="4:4" x14ac:dyDescent="0.2">
      <c r="D3954" s="109"/>
    </row>
    <row r="3955" spans="4:4" x14ac:dyDescent="0.2">
      <c r="D3955" s="109"/>
    </row>
    <row r="3956" spans="4:4" x14ac:dyDescent="0.2">
      <c r="D3956" s="109"/>
    </row>
    <row r="3957" spans="4:4" x14ac:dyDescent="0.2">
      <c r="D3957" s="109"/>
    </row>
    <row r="3958" spans="4:4" x14ac:dyDescent="0.2">
      <c r="D3958" s="109"/>
    </row>
    <row r="3959" spans="4:4" x14ac:dyDescent="0.2">
      <c r="D3959" s="109"/>
    </row>
    <row r="3960" spans="4:4" x14ac:dyDescent="0.2">
      <c r="D3960" s="109"/>
    </row>
    <row r="3961" spans="4:4" x14ac:dyDescent="0.2">
      <c r="D3961" s="109"/>
    </row>
    <row r="3962" spans="4:4" x14ac:dyDescent="0.2">
      <c r="D3962" s="109"/>
    </row>
    <row r="3963" spans="4:4" x14ac:dyDescent="0.2">
      <c r="D3963" s="109"/>
    </row>
    <row r="3964" spans="4:4" x14ac:dyDescent="0.2">
      <c r="D3964" s="109"/>
    </row>
    <row r="3965" spans="4:4" x14ac:dyDescent="0.2">
      <c r="D3965" s="109"/>
    </row>
    <row r="3966" spans="4:4" x14ac:dyDescent="0.2">
      <c r="D3966" s="109"/>
    </row>
    <row r="3967" spans="4:4" x14ac:dyDescent="0.2">
      <c r="D3967" s="109"/>
    </row>
    <row r="3968" spans="4:4" x14ac:dyDescent="0.2">
      <c r="D3968" s="109"/>
    </row>
    <row r="3969" spans="4:4" x14ac:dyDescent="0.2">
      <c r="D3969" s="109"/>
    </row>
    <row r="3970" spans="4:4" x14ac:dyDescent="0.2">
      <c r="D3970" s="109"/>
    </row>
    <row r="3971" spans="4:4" x14ac:dyDescent="0.2">
      <c r="D3971" s="109"/>
    </row>
    <row r="3972" spans="4:4" x14ac:dyDescent="0.2">
      <c r="D3972" s="109"/>
    </row>
    <row r="3973" spans="4:4" x14ac:dyDescent="0.2">
      <c r="D3973" s="109"/>
    </row>
    <row r="3974" spans="4:4" x14ac:dyDescent="0.2">
      <c r="D3974" s="109"/>
    </row>
    <row r="3975" spans="4:4" x14ac:dyDescent="0.2">
      <c r="D3975" s="109"/>
    </row>
    <row r="3976" spans="4:4" x14ac:dyDescent="0.2">
      <c r="D3976" s="109"/>
    </row>
    <row r="3977" spans="4:4" x14ac:dyDescent="0.2">
      <c r="D3977" s="109"/>
    </row>
    <row r="3978" spans="4:4" x14ac:dyDescent="0.2">
      <c r="D3978" s="109"/>
    </row>
    <row r="3979" spans="4:4" x14ac:dyDescent="0.2">
      <c r="D3979" s="109"/>
    </row>
    <row r="3980" spans="4:4" x14ac:dyDescent="0.2">
      <c r="D3980" s="109"/>
    </row>
    <row r="3981" spans="4:4" x14ac:dyDescent="0.2">
      <c r="D3981" s="109"/>
    </row>
    <row r="3982" spans="4:4" x14ac:dyDescent="0.2">
      <c r="D3982" s="109"/>
    </row>
    <row r="3983" spans="4:4" x14ac:dyDescent="0.2">
      <c r="D3983" s="109"/>
    </row>
    <row r="3984" spans="4:4" x14ac:dyDescent="0.2">
      <c r="D3984" s="109"/>
    </row>
    <row r="3985" spans="4:4" x14ac:dyDescent="0.2">
      <c r="D3985" s="109"/>
    </row>
    <row r="3986" spans="4:4" x14ac:dyDescent="0.2">
      <c r="D3986" s="109"/>
    </row>
    <row r="3987" spans="4:4" x14ac:dyDescent="0.2">
      <c r="D3987" s="109"/>
    </row>
    <row r="3988" spans="4:4" x14ac:dyDescent="0.2">
      <c r="D3988" s="109"/>
    </row>
    <row r="3989" spans="4:4" x14ac:dyDescent="0.2">
      <c r="D3989" s="109"/>
    </row>
    <row r="3990" spans="4:4" x14ac:dyDescent="0.2">
      <c r="D3990" s="109"/>
    </row>
    <row r="3991" spans="4:4" x14ac:dyDescent="0.2">
      <c r="D3991" s="109"/>
    </row>
    <row r="3992" spans="4:4" x14ac:dyDescent="0.2">
      <c r="D3992" s="109"/>
    </row>
    <row r="3993" spans="4:4" x14ac:dyDescent="0.2">
      <c r="D3993" s="109"/>
    </row>
    <row r="3994" spans="4:4" x14ac:dyDescent="0.2">
      <c r="D3994" s="109"/>
    </row>
    <row r="3995" spans="4:4" x14ac:dyDescent="0.2">
      <c r="D3995" s="109"/>
    </row>
    <row r="3996" spans="4:4" x14ac:dyDescent="0.2">
      <c r="D3996" s="109"/>
    </row>
    <row r="3997" spans="4:4" x14ac:dyDescent="0.2">
      <c r="D3997" s="109"/>
    </row>
    <row r="3998" spans="4:4" x14ac:dyDescent="0.2">
      <c r="D3998" s="109"/>
    </row>
    <row r="3999" spans="4:4" x14ac:dyDescent="0.2">
      <c r="D3999" s="109"/>
    </row>
    <row r="4000" spans="4:4" x14ac:dyDescent="0.2">
      <c r="D4000" s="109"/>
    </row>
    <row r="4001" spans="4:4" x14ac:dyDescent="0.2">
      <c r="D4001" s="109"/>
    </row>
    <row r="4002" spans="4:4" x14ac:dyDescent="0.2">
      <c r="D4002" s="109"/>
    </row>
    <row r="4003" spans="4:4" x14ac:dyDescent="0.2">
      <c r="D4003" s="109"/>
    </row>
    <row r="4004" spans="4:4" x14ac:dyDescent="0.2">
      <c r="D4004" s="109"/>
    </row>
    <row r="4005" spans="4:4" x14ac:dyDescent="0.2">
      <c r="D4005" s="109"/>
    </row>
    <row r="4006" spans="4:4" x14ac:dyDescent="0.2">
      <c r="D4006" s="109"/>
    </row>
    <row r="4007" spans="4:4" x14ac:dyDescent="0.2">
      <c r="D4007" s="109"/>
    </row>
    <row r="4008" spans="4:4" x14ac:dyDescent="0.2">
      <c r="D4008" s="109"/>
    </row>
    <row r="4009" spans="4:4" x14ac:dyDescent="0.2">
      <c r="D4009" s="109"/>
    </row>
    <row r="4010" spans="4:4" x14ac:dyDescent="0.2">
      <c r="D4010" s="109"/>
    </row>
    <row r="4011" spans="4:4" x14ac:dyDescent="0.2">
      <c r="D4011" s="109"/>
    </row>
    <row r="4012" spans="4:4" x14ac:dyDescent="0.2">
      <c r="D4012" s="109"/>
    </row>
    <row r="4013" spans="4:4" x14ac:dyDescent="0.2">
      <c r="D4013" s="109"/>
    </row>
    <row r="4014" spans="4:4" x14ac:dyDescent="0.2">
      <c r="D4014" s="109"/>
    </row>
    <row r="4015" spans="4:4" x14ac:dyDescent="0.2">
      <c r="D4015" s="109"/>
    </row>
    <row r="4016" spans="4:4" x14ac:dyDescent="0.2">
      <c r="D4016" s="109"/>
    </row>
    <row r="4017" spans="4:4" x14ac:dyDescent="0.2">
      <c r="D4017" s="109"/>
    </row>
    <row r="4018" spans="4:4" x14ac:dyDescent="0.2">
      <c r="D4018" s="109"/>
    </row>
    <row r="4019" spans="4:4" x14ac:dyDescent="0.2">
      <c r="D4019" s="109"/>
    </row>
    <row r="4020" spans="4:4" x14ac:dyDescent="0.2">
      <c r="D4020" s="109"/>
    </row>
    <row r="4021" spans="4:4" x14ac:dyDescent="0.2">
      <c r="D4021" s="109"/>
    </row>
    <row r="4022" spans="4:4" x14ac:dyDescent="0.2">
      <c r="D4022" s="109"/>
    </row>
    <row r="4023" spans="4:4" x14ac:dyDescent="0.2">
      <c r="D4023" s="109"/>
    </row>
    <row r="4024" spans="4:4" x14ac:dyDescent="0.2">
      <c r="D4024" s="109"/>
    </row>
    <row r="4025" spans="4:4" x14ac:dyDescent="0.2">
      <c r="D4025" s="109"/>
    </row>
    <row r="4026" spans="4:4" x14ac:dyDescent="0.2">
      <c r="D4026" s="109"/>
    </row>
    <row r="4027" spans="4:4" x14ac:dyDescent="0.2">
      <c r="D4027" s="109"/>
    </row>
    <row r="4028" spans="4:4" x14ac:dyDescent="0.2">
      <c r="D4028" s="109"/>
    </row>
    <row r="4029" spans="4:4" x14ac:dyDescent="0.2">
      <c r="D4029" s="109"/>
    </row>
    <row r="4030" spans="4:4" x14ac:dyDescent="0.2">
      <c r="D4030" s="109"/>
    </row>
    <row r="4031" spans="4:4" x14ac:dyDescent="0.2">
      <c r="D4031" s="109"/>
    </row>
    <row r="4032" spans="4:4" x14ac:dyDescent="0.2">
      <c r="D4032" s="109"/>
    </row>
    <row r="4033" spans="4:4" x14ac:dyDescent="0.2">
      <c r="D4033" s="109"/>
    </row>
    <row r="4034" spans="4:4" x14ac:dyDescent="0.2">
      <c r="D4034" s="109"/>
    </row>
    <row r="4035" spans="4:4" x14ac:dyDescent="0.2">
      <c r="D4035" s="109"/>
    </row>
    <row r="4036" spans="4:4" x14ac:dyDescent="0.2">
      <c r="D4036" s="109"/>
    </row>
    <row r="4037" spans="4:4" x14ac:dyDescent="0.2">
      <c r="D4037" s="109"/>
    </row>
    <row r="4038" spans="4:4" x14ac:dyDescent="0.2">
      <c r="D4038" s="109"/>
    </row>
    <row r="4039" spans="4:4" x14ac:dyDescent="0.2">
      <c r="D4039" s="109"/>
    </row>
    <row r="4040" spans="4:4" x14ac:dyDescent="0.2">
      <c r="D4040" s="109"/>
    </row>
    <row r="4041" spans="4:4" x14ac:dyDescent="0.2">
      <c r="D4041" s="109"/>
    </row>
    <row r="4042" spans="4:4" x14ac:dyDescent="0.2">
      <c r="D4042" s="109"/>
    </row>
    <row r="4043" spans="4:4" x14ac:dyDescent="0.2">
      <c r="D4043" s="109"/>
    </row>
    <row r="4044" spans="4:4" x14ac:dyDescent="0.2">
      <c r="D4044" s="109"/>
    </row>
    <row r="4045" spans="4:4" x14ac:dyDescent="0.2">
      <c r="D4045" s="109"/>
    </row>
    <row r="4046" spans="4:4" x14ac:dyDescent="0.2">
      <c r="D4046" s="109"/>
    </row>
    <row r="4047" spans="4:4" x14ac:dyDescent="0.2">
      <c r="D4047" s="109"/>
    </row>
    <row r="4048" spans="4:4" x14ac:dyDescent="0.2">
      <c r="D4048" s="109"/>
    </row>
    <row r="4049" spans="4:4" x14ac:dyDescent="0.2">
      <c r="D4049" s="109"/>
    </row>
    <row r="4050" spans="4:4" x14ac:dyDescent="0.2">
      <c r="D4050" s="109"/>
    </row>
    <row r="4051" spans="4:4" x14ac:dyDescent="0.2">
      <c r="D4051" s="109"/>
    </row>
    <row r="4052" spans="4:4" x14ac:dyDescent="0.2">
      <c r="D4052" s="109"/>
    </row>
    <row r="4053" spans="4:4" x14ac:dyDescent="0.2">
      <c r="D4053" s="109"/>
    </row>
    <row r="4054" spans="4:4" x14ac:dyDescent="0.2">
      <c r="D4054" s="109"/>
    </row>
    <row r="4055" spans="4:4" x14ac:dyDescent="0.2">
      <c r="D4055" s="109"/>
    </row>
    <row r="4056" spans="4:4" x14ac:dyDescent="0.2">
      <c r="D4056" s="109"/>
    </row>
    <row r="4057" spans="4:4" x14ac:dyDescent="0.2">
      <c r="D4057" s="109"/>
    </row>
    <row r="4058" spans="4:4" x14ac:dyDescent="0.2">
      <c r="D4058" s="109"/>
    </row>
    <row r="4059" spans="4:4" x14ac:dyDescent="0.2">
      <c r="D4059" s="109"/>
    </row>
    <row r="4060" spans="4:4" x14ac:dyDescent="0.2">
      <c r="D4060" s="109"/>
    </row>
    <row r="4061" spans="4:4" x14ac:dyDescent="0.2">
      <c r="D4061" s="109"/>
    </row>
    <row r="4062" spans="4:4" x14ac:dyDescent="0.2">
      <c r="D4062" s="109"/>
    </row>
    <row r="4063" spans="4:4" x14ac:dyDescent="0.2">
      <c r="D4063" s="109"/>
    </row>
    <row r="4064" spans="4:4" x14ac:dyDescent="0.2">
      <c r="D4064" s="109"/>
    </row>
    <row r="4065" spans="4:4" x14ac:dyDescent="0.2">
      <c r="D4065" s="109"/>
    </row>
    <row r="4066" spans="4:4" x14ac:dyDescent="0.2">
      <c r="D4066" s="109"/>
    </row>
    <row r="4067" spans="4:4" x14ac:dyDescent="0.2">
      <c r="D4067" s="109"/>
    </row>
    <row r="4068" spans="4:4" x14ac:dyDescent="0.2">
      <c r="D4068" s="109"/>
    </row>
    <row r="4069" spans="4:4" x14ac:dyDescent="0.2">
      <c r="D4069" s="109"/>
    </row>
    <row r="4070" spans="4:4" x14ac:dyDescent="0.2">
      <c r="D4070" s="109"/>
    </row>
    <row r="4071" spans="4:4" x14ac:dyDescent="0.2">
      <c r="D4071" s="109"/>
    </row>
    <row r="4072" spans="4:4" x14ac:dyDescent="0.2">
      <c r="D4072" s="109"/>
    </row>
    <row r="4073" spans="4:4" x14ac:dyDescent="0.2">
      <c r="D4073" s="109"/>
    </row>
    <row r="4074" spans="4:4" x14ac:dyDescent="0.2">
      <c r="D4074" s="109"/>
    </row>
    <row r="4075" spans="4:4" x14ac:dyDescent="0.2">
      <c r="D4075" s="109"/>
    </row>
    <row r="4076" spans="4:4" x14ac:dyDescent="0.2">
      <c r="D4076" s="109"/>
    </row>
    <row r="4077" spans="4:4" x14ac:dyDescent="0.2">
      <c r="D4077" s="109"/>
    </row>
    <row r="4078" spans="4:4" x14ac:dyDescent="0.2">
      <c r="D4078" s="109"/>
    </row>
    <row r="4079" spans="4:4" x14ac:dyDescent="0.2">
      <c r="D4079" s="109"/>
    </row>
    <row r="4080" spans="4:4" x14ac:dyDescent="0.2">
      <c r="D4080" s="109"/>
    </row>
    <row r="4081" spans="4:4" x14ac:dyDescent="0.2">
      <c r="D4081" s="109"/>
    </row>
    <row r="4082" spans="4:4" x14ac:dyDescent="0.2">
      <c r="D4082" s="109"/>
    </row>
    <row r="4083" spans="4:4" x14ac:dyDescent="0.2">
      <c r="D4083" s="109"/>
    </row>
    <row r="4084" spans="4:4" x14ac:dyDescent="0.2">
      <c r="D4084" s="109"/>
    </row>
    <row r="4085" spans="4:4" x14ac:dyDescent="0.2">
      <c r="D4085" s="109"/>
    </row>
    <row r="4086" spans="4:4" x14ac:dyDescent="0.2">
      <c r="D4086" s="109"/>
    </row>
    <row r="4087" spans="4:4" x14ac:dyDescent="0.2">
      <c r="D4087" s="109"/>
    </row>
    <row r="4088" spans="4:4" x14ac:dyDescent="0.2">
      <c r="D4088" s="109"/>
    </row>
    <row r="4089" spans="4:4" x14ac:dyDescent="0.2">
      <c r="D4089" s="109"/>
    </row>
    <row r="4090" spans="4:4" x14ac:dyDescent="0.2">
      <c r="D4090" s="109"/>
    </row>
    <row r="4091" spans="4:4" x14ac:dyDescent="0.2">
      <c r="D4091" s="109"/>
    </row>
    <row r="4092" spans="4:4" x14ac:dyDescent="0.2">
      <c r="D4092" s="109"/>
    </row>
    <row r="4093" spans="4:4" x14ac:dyDescent="0.2">
      <c r="D4093" s="109"/>
    </row>
    <row r="4094" spans="4:4" x14ac:dyDescent="0.2">
      <c r="D4094" s="109"/>
    </row>
    <row r="4095" spans="4:4" x14ac:dyDescent="0.2">
      <c r="D4095" s="109"/>
    </row>
    <row r="4096" spans="4:4" x14ac:dyDescent="0.2">
      <c r="D4096" s="109"/>
    </row>
    <row r="4097" spans="4:4" x14ac:dyDescent="0.2">
      <c r="D4097" s="109"/>
    </row>
    <row r="4098" spans="4:4" x14ac:dyDescent="0.2">
      <c r="D4098" s="109"/>
    </row>
    <row r="4099" spans="4:4" x14ac:dyDescent="0.2">
      <c r="D4099" s="109"/>
    </row>
    <row r="4100" spans="4:4" x14ac:dyDescent="0.2">
      <c r="D4100" s="109"/>
    </row>
    <row r="4101" spans="4:4" x14ac:dyDescent="0.2">
      <c r="D4101" s="109"/>
    </row>
    <row r="4102" spans="4:4" x14ac:dyDescent="0.2">
      <c r="D4102" s="109"/>
    </row>
    <row r="4103" spans="4:4" x14ac:dyDescent="0.2">
      <c r="D4103" s="109"/>
    </row>
    <row r="4104" spans="4:4" x14ac:dyDescent="0.2">
      <c r="D4104" s="109"/>
    </row>
    <row r="4105" spans="4:4" x14ac:dyDescent="0.2">
      <c r="D4105" s="109"/>
    </row>
    <row r="4106" spans="4:4" x14ac:dyDescent="0.2">
      <c r="D4106" s="109"/>
    </row>
    <row r="4107" spans="4:4" x14ac:dyDescent="0.2">
      <c r="D4107" s="109"/>
    </row>
    <row r="4108" spans="4:4" x14ac:dyDescent="0.2">
      <c r="D4108" s="109"/>
    </row>
    <row r="4109" spans="4:4" x14ac:dyDescent="0.2">
      <c r="D4109" s="109"/>
    </row>
    <row r="4110" spans="4:4" x14ac:dyDescent="0.2">
      <c r="D4110" s="109"/>
    </row>
    <row r="4111" spans="4:4" x14ac:dyDescent="0.2">
      <c r="D4111" s="109"/>
    </row>
    <row r="4112" spans="4:4" x14ac:dyDescent="0.2">
      <c r="D4112" s="109"/>
    </row>
    <row r="4113" spans="4:4" x14ac:dyDescent="0.2">
      <c r="D4113" s="109"/>
    </row>
    <row r="4114" spans="4:4" x14ac:dyDescent="0.2">
      <c r="D4114" s="109"/>
    </row>
    <row r="4115" spans="4:4" x14ac:dyDescent="0.2">
      <c r="D4115" s="109"/>
    </row>
    <row r="4116" spans="4:4" x14ac:dyDescent="0.2">
      <c r="D4116" s="109"/>
    </row>
    <row r="4117" spans="4:4" x14ac:dyDescent="0.2">
      <c r="D4117" s="109"/>
    </row>
    <row r="4118" spans="4:4" x14ac:dyDescent="0.2">
      <c r="D4118" s="109"/>
    </row>
    <row r="4119" spans="4:4" x14ac:dyDescent="0.2">
      <c r="D4119" s="109"/>
    </row>
    <row r="4120" spans="4:4" x14ac:dyDescent="0.2">
      <c r="D4120" s="109"/>
    </row>
    <row r="4121" spans="4:4" x14ac:dyDescent="0.2">
      <c r="D4121" s="109"/>
    </row>
    <row r="4122" spans="4:4" x14ac:dyDescent="0.2">
      <c r="D4122" s="109"/>
    </row>
    <row r="4123" spans="4:4" x14ac:dyDescent="0.2">
      <c r="D4123" s="109"/>
    </row>
    <row r="4124" spans="4:4" x14ac:dyDescent="0.2">
      <c r="D4124" s="109"/>
    </row>
    <row r="4125" spans="4:4" x14ac:dyDescent="0.2">
      <c r="D4125" s="109"/>
    </row>
    <row r="4126" spans="4:4" x14ac:dyDescent="0.2">
      <c r="D4126" s="109"/>
    </row>
    <row r="4127" spans="4:4" x14ac:dyDescent="0.2">
      <c r="D4127" s="109"/>
    </row>
    <row r="4128" spans="4:4" x14ac:dyDescent="0.2">
      <c r="D4128" s="109"/>
    </row>
    <row r="4129" spans="4:4" x14ac:dyDescent="0.2">
      <c r="D4129" s="109"/>
    </row>
    <row r="4130" spans="4:4" x14ac:dyDescent="0.2">
      <c r="D4130" s="109"/>
    </row>
    <row r="4131" spans="4:4" x14ac:dyDescent="0.2">
      <c r="D4131" s="109"/>
    </row>
    <row r="4132" spans="4:4" x14ac:dyDescent="0.2">
      <c r="D4132" s="109"/>
    </row>
    <row r="4133" spans="4:4" x14ac:dyDescent="0.2">
      <c r="D4133" s="109"/>
    </row>
    <row r="4134" spans="4:4" x14ac:dyDescent="0.2">
      <c r="D4134" s="109"/>
    </row>
    <row r="4135" spans="4:4" x14ac:dyDescent="0.2">
      <c r="D4135" s="109"/>
    </row>
    <row r="4136" spans="4:4" x14ac:dyDescent="0.2">
      <c r="D4136" s="109"/>
    </row>
    <row r="4137" spans="4:4" x14ac:dyDescent="0.2">
      <c r="D4137" s="109"/>
    </row>
    <row r="4138" spans="4:4" x14ac:dyDescent="0.2">
      <c r="D4138" s="109"/>
    </row>
    <row r="4139" spans="4:4" x14ac:dyDescent="0.2">
      <c r="D4139" s="109"/>
    </row>
    <row r="4140" spans="4:4" x14ac:dyDescent="0.2">
      <c r="D4140" s="109"/>
    </row>
    <row r="4141" spans="4:4" x14ac:dyDescent="0.2">
      <c r="D4141" s="109"/>
    </row>
    <row r="4142" spans="4:4" x14ac:dyDescent="0.2">
      <c r="D4142" s="109"/>
    </row>
    <row r="4143" spans="4:4" x14ac:dyDescent="0.2">
      <c r="D4143" s="109"/>
    </row>
    <row r="4144" spans="4:4" x14ac:dyDescent="0.2">
      <c r="D4144" s="109"/>
    </row>
    <row r="4145" spans="4:4" x14ac:dyDescent="0.2">
      <c r="D4145" s="109"/>
    </row>
    <row r="4146" spans="4:4" x14ac:dyDescent="0.2">
      <c r="D4146" s="109"/>
    </row>
    <row r="4147" spans="4:4" x14ac:dyDescent="0.2">
      <c r="D4147" s="109"/>
    </row>
    <row r="4148" spans="4:4" x14ac:dyDescent="0.2">
      <c r="D4148" s="109"/>
    </row>
    <row r="4149" spans="4:4" x14ac:dyDescent="0.2">
      <c r="D4149" s="109"/>
    </row>
    <row r="4150" spans="4:4" x14ac:dyDescent="0.2">
      <c r="D4150" s="109"/>
    </row>
    <row r="4151" spans="4:4" x14ac:dyDescent="0.2">
      <c r="D4151" s="109"/>
    </row>
    <row r="4152" spans="4:4" x14ac:dyDescent="0.2">
      <c r="D4152" s="109"/>
    </row>
    <row r="4153" spans="4:4" x14ac:dyDescent="0.2">
      <c r="D4153" s="109"/>
    </row>
    <row r="4154" spans="4:4" x14ac:dyDescent="0.2">
      <c r="D4154" s="109"/>
    </row>
    <row r="4155" spans="4:4" x14ac:dyDescent="0.2">
      <c r="D4155" s="109"/>
    </row>
    <row r="4156" spans="4:4" x14ac:dyDescent="0.2">
      <c r="D4156" s="109"/>
    </row>
    <row r="4157" spans="4:4" x14ac:dyDescent="0.2">
      <c r="D4157" s="109"/>
    </row>
    <row r="4158" spans="4:4" x14ac:dyDescent="0.2">
      <c r="D4158" s="109"/>
    </row>
    <row r="4159" spans="4:4" x14ac:dyDescent="0.2">
      <c r="D4159" s="109"/>
    </row>
    <row r="4160" spans="4:4" x14ac:dyDescent="0.2">
      <c r="D4160" s="109"/>
    </row>
    <row r="4161" spans="4:4" x14ac:dyDescent="0.2">
      <c r="D4161" s="109"/>
    </row>
    <row r="4162" spans="4:4" x14ac:dyDescent="0.2">
      <c r="D4162" s="109"/>
    </row>
    <row r="4163" spans="4:4" x14ac:dyDescent="0.2">
      <c r="D4163" s="109"/>
    </row>
    <row r="4164" spans="4:4" x14ac:dyDescent="0.2">
      <c r="D4164" s="109"/>
    </row>
    <row r="4165" spans="4:4" x14ac:dyDescent="0.2">
      <c r="D4165" s="109"/>
    </row>
    <row r="4166" spans="4:4" x14ac:dyDescent="0.2">
      <c r="D4166" s="109"/>
    </row>
    <row r="4167" spans="4:4" x14ac:dyDescent="0.2">
      <c r="D4167" s="109"/>
    </row>
    <row r="4168" spans="4:4" x14ac:dyDescent="0.2">
      <c r="D4168" s="109"/>
    </row>
    <row r="4169" spans="4:4" x14ac:dyDescent="0.2">
      <c r="D4169" s="109"/>
    </row>
    <row r="4170" spans="4:4" x14ac:dyDescent="0.2">
      <c r="D4170" s="109"/>
    </row>
    <row r="4171" spans="4:4" x14ac:dyDescent="0.2">
      <c r="D4171" s="109"/>
    </row>
    <row r="4172" spans="4:4" x14ac:dyDescent="0.2">
      <c r="D4172" s="109"/>
    </row>
    <row r="4173" spans="4:4" x14ac:dyDescent="0.2">
      <c r="D4173" s="109"/>
    </row>
    <row r="4174" spans="4:4" x14ac:dyDescent="0.2">
      <c r="D4174" s="109"/>
    </row>
    <row r="4175" spans="4:4" x14ac:dyDescent="0.2">
      <c r="D4175" s="109"/>
    </row>
    <row r="4176" spans="4:4" x14ac:dyDescent="0.2">
      <c r="D4176" s="109"/>
    </row>
    <row r="4177" spans="4:4" x14ac:dyDescent="0.2">
      <c r="D4177" s="109"/>
    </row>
    <row r="4178" spans="4:4" x14ac:dyDescent="0.2">
      <c r="D4178" s="109"/>
    </row>
    <row r="4179" spans="4:4" x14ac:dyDescent="0.2">
      <c r="D4179" s="109"/>
    </row>
    <row r="4180" spans="4:4" x14ac:dyDescent="0.2">
      <c r="D4180" s="109"/>
    </row>
    <row r="4181" spans="4:4" x14ac:dyDescent="0.2">
      <c r="D4181" s="109"/>
    </row>
    <row r="4182" spans="4:4" x14ac:dyDescent="0.2">
      <c r="D4182" s="109"/>
    </row>
    <row r="4183" spans="4:4" x14ac:dyDescent="0.2">
      <c r="D4183" s="109"/>
    </row>
    <row r="4184" spans="4:4" x14ac:dyDescent="0.2">
      <c r="D4184" s="109"/>
    </row>
    <row r="4185" spans="4:4" x14ac:dyDescent="0.2">
      <c r="D4185" s="109"/>
    </row>
    <row r="4186" spans="4:4" x14ac:dyDescent="0.2">
      <c r="D4186" s="109"/>
    </row>
    <row r="4187" spans="4:4" x14ac:dyDescent="0.2">
      <c r="D4187" s="109"/>
    </row>
    <row r="4188" spans="4:4" x14ac:dyDescent="0.2">
      <c r="D4188" s="109"/>
    </row>
    <row r="4189" spans="4:4" x14ac:dyDescent="0.2">
      <c r="D4189" s="109"/>
    </row>
    <row r="4190" spans="4:4" x14ac:dyDescent="0.2">
      <c r="D4190" s="109"/>
    </row>
    <row r="4191" spans="4:4" x14ac:dyDescent="0.2">
      <c r="D4191" s="109"/>
    </row>
    <row r="4192" spans="4:4" x14ac:dyDescent="0.2">
      <c r="D4192" s="109"/>
    </row>
    <row r="4193" spans="4:4" x14ac:dyDescent="0.2">
      <c r="D4193" s="109"/>
    </row>
    <row r="4194" spans="4:4" x14ac:dyDescent="0.2">
      <c r="D4194" s="109"/>
    </row>
    <row r="4195" spans="4:4" x14ac:dyDescent="0.2">
      <c r="D4195" s="109"/>
    </row>
    <row r="4196" spans="4:4" x14ac:dyDescent="0.2">
      <c r="D4196" s="109"/>
    </row>
    <row r="4197" spans="4:4" x14ac:dyDescent="0.2">
      <c r="D4197" s="109"/>
    </row>
    <row r="4198" spans="4:4" x14ac:dyDescent="0.2">
      <c r="D4198" s="109"/>
    </row>
    <row r="4199" spans="4:4" x14ac:dyDescent="0.2">
      <c r="D4199" s="109"/>
    </row>
    <row r="4200" spans="4:4" x14ac:dyDescent="0.2">
      <c r="D4200" s="109"/>
    </row>
    <row r="4201" spans="4:4" x14ac:dyDescent="0.2">
      <c r="D4201" s="109"/>
    </row>
    <row r="4202" spans="4:4" x14ac:dyDescent="0.2">
      <c r="D4202" s="109"/>
    </row>
    <row r="4203" spans="4:4" x14ac:dyDescent="0.2">
      <c r="D4203" s="109"/>
    </row>
    <row r="4204" spans="4:4" x14ac:dyDescent="0.2">
      <c r="D4204" s="109"/>
    </row>
    <row r="4205" spans="4:4" x14ac:dyDescent="0.2">
      <c r="D4205" s="109"/>
    </row>
    <row r="4206" spans="4:4" x14ac:dyDescent="0.2">
      <c r="D4206" s="109"/>
    </row>
    <row r="4207" spans="4:4" x14ac:dyDescent="0.2">
      <c r="D4207" s="109"/>
    </row>
    <row r="4208" spans="4:4" x14ac:dyDescent="0.2">
      <c r="D4208" s="109"/>
    </row>
    <row r="4209" spans="4:4" x14ac:dyDescent="0.2">
      <c r="D4209" s="109"/>
    </row>
    <row r="4210" spans="4:4" x14ac:dyDescent="0.2">
      <c r="D4210" s="109"/>
    </row>
    <row r="4211" spans="4:4" x14ac:dyDescent="0.2">
      <c r="D4211" s="109"/>
    </row>
    <row r="4212" spans="4:4" x14ac:dyDescent="0.2">
      <c r="D4212" s="109"/>
    </row>
    <row r="4213" spans="4:4" x14ac:dyDescent="0.2">
      <c r="D4213" s="109"/>
    </row>
    <row r="4214" spans="4:4" x14ac:dyDescent="0.2">
      <c r="D4214" s="109"/>
    </row>
    <row r="4215" spans="4:4" x14ac:dyDescent="0.2">
      <c r="D4215" s="109"/>
    </row>
    <row r="4216" spans="4:4" x14ac:dyDescent="0.2">
      <c r="D4216" s="109"/>
    </row>
    <row r="4217" spans="4:4" x14ac:dyDescent="0.2">
      <c r="D4217" s="109"/>
    </row>
    <row r="4218" spans="4:4" x14ac:dyDescent="0.2">
      <c r="D4218" s="109"/>
    </row>
    <row r="4219" spans="4:4" x14ac:dyDescent="0.2">
      <c r="D4219" s="109"/>
    </row>
    <row r="4220" spans="4:4" x14ac:dyDescent="0.2">
      <c r="D4220" s="109"/>
    </row>
    <row r="4221" spans="4:4" x14ac:dyDescent="0.2">
      <c r="D4221" s="109"/>
    </row>
    <row r="4222" spans="4:4" x14ac:dyDescent="0.2">
      <c r="D4222" s="109"/>
    </row>
    <row r="4223" spans="4:4" x14ac:dyDescent="0.2">
      <c r="D4223" s="109"/>
    </row>
    <row r="4224" spans="4:4" x14ac:dyDescent="0.2">
      <c r="D4224" s="109"/>
    </row>
    <row r="4225" spans="4:4" x14ac:dyDescent="0.2">
      <c r="D4225" s="109"/>
    </row>
    <row r="4226" spans="4:4" x14ac:dyDescent="0.2">
      <c r="D4226" s="109"/>
    </row>
    <row r="4227" spans="4:4" x14ac:dyDescent="0.2">
      <c r="D4227" s="109"/>
    </row>
    <row r="4228" spans="4:4" x14ac:dyDescent="0.2">
      <c r="D4228" s="109"/>
    </row>
    <row r="4229" spans="4:4" x14ac:dyDescent="0.2">
      <c r="D4229" s="109"/>
    </row>
    <row r="4230" spans="4:4" x14ac:dyDescent="0.2">
      <c r="D4230" s="109"/>
    </row>
    <row r="4231" spans="4:4" x14ac:dyDescent="0.2">
      <c r="D4231" s="109"/>
    </row>
    <row r="4232" spans="4:4" x14ac:dyDescent="0.2">
      <c r="D4232" s="109"/>
    </row>
    <row r="4233" spans="4:4" x14ac:dyDescent="0.2">
      <c r="D4233" s="109"/>
    </row>
    <row r="4234" spans="4:4" x14ac:dyDescent="0.2">
      <c r="D4234" s="109"/>
    </row>
    <row r="4235" spans="4:4" x14ac:dyDescent="0.2">
      <c r="D4235" s="109"/>
    </row>
    <row r="4236" spans="4:4" x14ac:dyDescent="0.2">
      <c r="D4236" s="109"/>
    </row>
    <row r="4237" spans="4:4" x14ac:dyDescent="0.2">
      <c r="D4237" s="109"/>
    </row>
    <row r="4238" spans="4:4" x14ac:dyDescent="0.2">
      <c r="D4238" s="109"/>
    </row>
    <row r="4239" spans="4:4" x14ac:dyDescent="0.2">
      <c r="D4239" s="109"/>
    </row>
    <row r="4240" spans="4:4" x14ac:dyDescent="0.2">
      <c r="D4240" s="109"/>
    </row>
    <row r="4241" spans="4:4" x14ac:dyDescent="0.2">
      <c r="D4241" s="109"/>
    </row>
    <row r="4242" spans="4:4" x14ac:dyDescent="0.2">
      <c r="D4242" s="109"/>
    </row>
    <row r="4243" spans="4:4" x14ac:dyDescent="0.2">
      <c r="D4243" s="109"/>
    </row>
    <row r="4244" spans="4:4" x14ac:dyDescent="0.2">
      <c r="D4244" s="109"/>
    </row>
    <row r="4245" spans="4:4" x14ac:dyDescent="0.2">
      <c r="D4245" s="109"/>
    </row>
    <row r="4246" spans="4:4" x14ac:dyDescent="0.2">
      <c r="D4246" s="109"/>
    </row>
    <row r="4247" spans="4:4" x14ac:dyDescent="0.2">
      <c r="D4247" s="109"/>
    </row>
    <row r="4248" spans="4:4" x14ac:dyDescent="0.2">
      <c r="D4248" s="109"/>
    </row>
    <row r="4249" spans="4:4" x14ac:dyDescent="0.2">
      <c r="D4249" s="109"/>
    </row>
    <row r="4250" spans="4:4" x14ac:dyDescent="0.2">
      <c r="D4250" s="109"/>
    </row>
    <row r="4251" spans="4:4" x14ac:dyDescent="0.2">
      <c r="D4251" s="109"/>
    </row>
    <row r="4252" spans="4:4" x14ac:dyDescent="0.2">
      <c r="D4252" s="109"/>
    </row>
    <row r="4253" spans="4:4" x14ac:dyDescent="0.2">
      <c r="D4253" s="109"/>
    </row>
    <row r="4254" spans="4:4" x14ac:dyDescent="0.2">
      <c r="D4254" s="109"/>
    </row>
    <row r="4255" spans="4:4" x14ac:dyDescent="0.2">
      <c r="D4255" s="109"/>
    </row>
    <row r="4256" spans="4:4" x14ac:dyDescent="0.2">
      <c r="D4256" s="109"/>
    </row>
    <row r="4257" spans="4:4" x14ac:dyDescent="0.2">
      <c r="D4257" s="109"/>
    </row>
    <row r="4258" spans="4:4" x14ac:dyDescent="0.2">
      <c r="D4258" s="109"/>
    </row>
    <row r="4259" spans="4:4" x14ac:dyDescent="0.2">
      <c r="D4259" s="109"/>
    </row>
    <row r="4260" spans="4:4" x14ac:dyDescent="0.2">
      <c r="D4260" s="109"/>
    </row>
    <row r="4261" spans="4:4" x14ac:dyDescent="0.2">
      <c r="D4261" s="109"/>
    </row>
    <row r="4262" spans="4:4" x14ac:dyDescent="0.2">
      <c r="D4262" s="109"/>
    </row>
    <row r="4263" spans="4:4" x14ac:dyDescent="0.2">
      <c r="D4263" s="109"/>
    </row>
    <row r="4264" spans="4:4" x14ac:dyDescent="0.2">
      <c r="D4264" s="109"/>
    </row>
    <row r="4265" spans="4:4" x14ac:dyDescent="0.2">
      <c r="D4265" s="109"/>
    </row>
    <row r="4266" spans="4:4" x14ac:dyDescent="0.2">
      <c r="D4266" s="109"/>
    </row>
    <row r="4267" spans="4:4" x14ac:dyDescent="0.2">
      <c r="D4267" s="109"/>
    </row>
    <row r="4268" spans="4:4" x14ac:dyDescent="0.2">
      <c r="D4268" s="109"/>
    </row>
    <row r="4269" spans="4:4" x14ac:dyDescent="0.2">
      <c r="D4269" s="109"/>
    </row>
    <row r="4270" spans="4:4" x14ac:dyDescent="0.2">
      <c r="D4270" s="109"/>
    </row>
    <row r="4271" spans="4:4" x14ac:dyDescent="0.2">
      <c r="D4271" s="109"/>
    </row>
    <row r="4272" spans="4:4" x14ac:dyDescent="0.2">
      <c r="D4272" s="109"/>
    </row>
    <row r="4273" spans="4:4" x14ac:dyDescent="0.2">
      <c r="D4273" s="109"/>
    </row>
    <row r="4274" spans="4:4" x14ac:dyDescent="0.2">
      <c r="D4274" s="109"/>
    </row>
    <row r="4275" spans="4:4" x14ac:dyDescent="0.2">
      <c r="D4275" s="109"/>
    </row>
    <row r="4276" spans="4:4" x14ac:dyDescent="0.2">
      <c r="D4276" s="109"/>
    </row>
    <row r="4277" spans="4:4" x14ac:dyDescent="0.2">
      <c r="D4277" s="109"/>
    </row>
    <row r="4278" spans="4:4" x14ac:dyDescent="0.2">
      <c r="D4278" s="109"/>
    </row>
    <row r="4279" spans="4:4" x14ac:dyDescent="0.2">
      <c r="D4279" s="109"/>
    </row>
    <row r="4280" spans="4:4" x14ac:dyDescent="0.2">
      <c r="D4280" s="109"/>
    </row>
    <row r="4281" spans="4:4" x14ac:dyDescent="0.2">
      <c r="D4281" s="109"/>
    </row>
    <row r="4282" spans="4:4" x14ac:dyDescent="0.2">
      <c r="D4282" s="109"/>
    </row>
    <row r="4283" spans="4:4" x14ac:dyDescent="0.2">
      <c r="D4283" s="109"/>
    </row>
    <row r="4284" spans="4:4" x14ac:dyDescent="0.2">
      <c r="D4284" s="109"/>
    </row>
    <row r="4285" spans="4:4" x14ac:dyDescent="0.2">
      <c r="D4285" s="109"/>
    </row>
    <row r="4286" spans="4:4" x14ac:dyDescent="0.2">
      <c r="D4286" s="109"/>
    </row>
    <row r="4287" spans="4:4" x14ac:dyDescent="0.2">
      <c r="D4287" s="109"/>
    </row>
    <row r="4288" spans="4:4" x14ac:dyDescent="0.2">
      <c r="D4288" s="109"/>
    </row>
    <row r="4289" spans="4:4" x14ac:dyDescent="0.2">
      <c r="D4289" s="109"/>
    </row>
    <row r="4290" spans="4:4" x14ac:dyDescent="0.2">
      <c r="D4290" s="109"/>
    </row>
    <row r="4291" spans="4:4" x14ac:dyDescent="0.2">
      <c r="D4291" s="109"/>
    </row>
    <row r="4292" spans="4:4" x14ac:dyDescent="0.2">
      <c r="D4292" s="109"/>
    </row>
    <row r="4293" spans="4:4" x14ac:dyDescent="0.2">
      <c r="D4293" s="109"/>
    </row>
    <row r="4294" spans="4:4" x14ac:dyDescent="0.2">
      <c r="D4294" s="109"/>
    </row>
    <row r="4295" spans="4:4" x14ac:dyDescent="0.2">
      <c r="D4295" s="109"/>
    </row>
    <row r="4296" spans="4:4" x14ac:dyDescent="0.2">
      <c r="D4296" s="109"/>
    </row>
    <row r="4297" spans="4:4" x14ac:dyDescent="0.2">
      <c r="D4297" s="109"/>
    </row>
    <row r="4298" spans="4:4" x14ac:dyDescent="0.2">
      <c r="D4298" s="109"/>
    </row>
    <row r="4299" spans="4:4" x14ac:dyDescent="0.2">
      <c r="D4299" s="109"/>
    </row>
    <row r="4300" spans="4:4" x14ac:dyDescent="0.2">
      <c r="D4300" s="109"/>
    </row>
    <row r="4301" spans="4:4" x14ac:dyDescent="0.2">
      <c r="D4301" s="109"/>
    </row>
    <row r="4302" spans="4:4" x14ac:dyDescent="0.2">
      <c r="D4302" s="109"/>
    </row>
    <row r="4303" spans="4:4" x14ac:dyDescent="0.2">
      <c r="D4303" s="109"/>
    </row>
    <row r="4304" spans="4:4" x14ac:dyDescent="0.2">
      <c r="D4304" s="109"/>
    </row>
    <row r="4305" spans="4:4" x14ac:dyDescent="0.2">
      <c r="D4305" s="109"/>
    </row>
    <row r="4306" spans="4:4" x14ac:dyDescent="0.2">
      <c r="D4306" s="109"/>
    </row>
    <row r="4307" spans="4:4" x14ac:dyDescent="0.2">
      <c r="D4307" s="109"/>
    </row>
    <row r="4308" spans="4:4" x14ac:dyDescent="0.2">
      <c r="D4308" s="109"/>
    </row>
    <row r="4309" spans="4:4" x14ac:dyDescent="0.2">
      <c r="D4309" s="109"/>
    </row>
    <row r="4310" spans="4:4" x14ac:dyDescent="0.2">
      <c r="D4310" s="109"/>
    </row>
    <row r="4311" spans="4:4" x14ac:dyDescent="0.2">
      <c r="D4311" s="109"/>
    </row>
    <row r="4312" spans="4:4" x14ac:dyDescent="0.2">
      <c r="D4312" s="109"/>
    </row>
    <row r="4313" spans="4:4" x14ac:dyDescent="0.2">
      <c r="D4313" s="109"/>
    </row>
    <row r="4314" spans="4:4" x14ac:dyDescent="0.2">
      <c r="D4314" s="109"/>
    </row>
    <row r="4315" spans="4:4" x14ac:dyDescent="0.2">
      <c r="D4315" s="109"/>
    </row>
    <row r="4316" spans="4:4" x14ac:dyDescent="0.2">
      <c r="D4316" s="109"/>
    </row>
    <row r="4317" spans="4:4" x14ac:dyDescent="0.2">
      <c r="D4317" s="109"/>
    </row>
    <row r="4318" spans="4:4" x14ac:dyDescent="0.2">
      <c r="D4318" s="109"/>
    </row>
    <row r="4319" spans="4:4" x14ac:dyDescent="0.2">
      <c r="D4319" s="109"/>
    </row>
    <row r="4320" spans="4:4" x14ac:dyDescent="0.2">
      <c r="D4320" s="109"/>
    </row>
    <row r="4321" spans="4:4" x14ac:dyDescent="0.2">
      <c r="D4321" s="109"/>
    </row>
    <row r="4322" spans="4:4" x14ac:dyDescent="0.2">
      <c r="D4322" s="109"/>
    </row>
    <row r="4323" spans="4:4" x14ac:dyDescent="0.2">
      <c r="D4323" s="109"/>
    </row>
    <row r="4324" spans="4:4" x14ac:dyDescent="0.2">
      <c r="D4324" s="109"/>
    </row>
    <row r="4325" spans="4:4" x14ac:dyDescent="0.2">
      <c r="D4325" s="109"/>
    </row>
    <row r="4326" spans="4:4" x14ac:dyDescent="0.2">
      <c r="D4326" s="109"/>
    </row>
    <row r="4327" spans="4:4" x14ac:dyDescent="0.2">
      <c r="D4327" s="109"/>
    </row>
    <row r="4328" spans="4:4" x14ac:dyDescent="0.2">
      <c r="D4328" s="109"/>
    </row>
    <row r="4329" spans="4:4" x14ac:dyDescent="0.2">
      <c r="D4329" s="109"/>
    </row>
    <row r="4330" spans="4:4" x14ac:dyDescent="0.2">
      <c r="D4330" s="109"/>
    </row>
    <row r="4331" spans="4:4" x14ac:dyDescent="0.2">
      <c r="D4331" s="109"/>
    </row>
    <row r="4332" spans="4:4" x14ac:dyDescent="0.2">
      <c r="D4332" s="109"/>
    </row>
    <row r="4333" spans="4:4" x14ac:dyDescent="0.2">
      <c r="D4333" s="109"/>
    </row>
    <row r="4334" spans="4:4" x14ac:dyDescent="0.2">
      <c r="D4334" s="109"/>
    </row>
    <row r="4335" spans="4:4" x14ac:dyDescent="0.2">
      <c r="D4335" s="109"/>
    </row>
    <row r="4336" spans="4:4" x14ac:dyDescent="0.2">
      <c r="D4336" s="109"/>
    </row>
    <row r="4337" spans="4:4" x14ac:dyDescent="0.2">
      <c r="D4337" s="109"/>
    </row>
    <row r="4338" spans="4:4" x14ac:dyDescent="0.2">
      <c r="D4338" s="109"/>
    </row>
    <row r="4339" spans="4:4" x14ac:dyDescent="0.2">
      <c r="D4339" s="109"/>
    </row>
    <row r="4340" spans="4:4" x14ac:dyDescent="0.2">
      <c r="D4340" s="109"/>
    </row>
    <row r="4341" spans="4:4" x14ac:dyDescent="0.2">
      <c r="D4341" s="109"/>
    </row>
    <row r="4342" spans="4:4" x14ac:dyDescent="0.2">
      <c r="D4342" s="109"/>
    </row>
    <row r="4343" spans="4:4" x14ac:dyDescent="0.2">
      <c r="D4343" s="109"/>
    </row>
    <row r="4344" spans="4:4" x14ac:dyDescent="0.2">
      <c r="D4344" s="109"/>
    </row>
    <row r="4345" spans="4:4" x14ac:dyDescent="0.2">
      <c r="D4345" s="109"/>
    </row>
    <row r="4346" spans="4:4" x14ac:dyDescent="0.2">
      <c r="D4346" s="109"/>
    </row>
    <row r="4347" spans="4:4" x14ac:dyDescent="0.2">
      <c r="D4347" s="109"/>
    </row>
    <row r="4348" spans="4:4" x14ac:dyDescent="0.2">
      <c r="D4348" s="109"/>
    </row>
    <row r="4349" spans="4:4" x14ac:dyDescent="0.2">
      <c r="D4349" s="109"/>
    </row>
    <row r="4350" spans="4:4" x14ac:dyDescent="0.2">
      <c r="D4350" s="109"/>
    </row>
    <row r="4351" spans="4:4" x14ac:dyDescent="0.2">
      <c r="D4351" s="109"/>
    </row>
    <row r="4352" spans="4:4" x14ac:dyDescent="0.2">
      <c r="D4352" s="109"/>
    </row>
    <row r="4353" spans="4:4" x14ac:dyDescent="0.2">
      <c r="D4353" s="109"/>
    </row>
    <row r="4354" spans="4:4" x14ac:dyDescent="0.2">
      <c r="D4354" s="109"/>
    </row>
    <row r="4355" spans="4:4" x14ac:dyDescent="0.2">
      <c r="D4355" s="109"/>
    </row>
    <row r="4356" spans="4:4" x14ac:dyDescent="0.2">
      <c r="D4356" s="109"/>
    </row>
    <row r="4357" spans="4:4" x14ac:dyDescent="0.2">
      <c r="D4357" s="109"/>
    </row>
    <row r="4358" spans="4:4" x14ac:dyDescent="0.2">
      <c r="D4358" s="109"/>
    </row>
    <row r="4359" spans="4:4" x14ac:dyDescent="0.2">
      <c r="D4359" s="109"/>
    </row>
    <row r="4360" spans="4:4" x14ac:dyDescent="0.2">
      <c r="D4360" s="109"/>
    </row>
    <row r="4361" spans="4:4" x14ac:dyDescent="0.2">
      <c r="D4361" s="109"/>
    </row>
    <row r="4362" spans="4:4" x14ac:dyDescent="0.2">
      <c r="D4362" s="109"/>
    </row>
    <row r="4363" spans="4:4" x14ac:dyDescent="0.2">
      <c r="D4363" s="109"/>
    </row>
    <row r="4364" spans="4:4" x14ac:dyDescent="0.2">
      <c r="D4364" s="109"/>
    </row>
    <row r="4365" spans="4:4" x14ac:dyDescent="0.2">
      <c r="D4365" s="109"/>
    </row>
    <row r="4366" spans="4:4" x14ac:dyDescent="0.2">
      <c r="D4366" s="109"/>
    </row>
    <row r="4367" spans="4:4" x14ac:dyDescent="0.2">
      <c r="D4367" s="109"/>
    </row>
    <row r="4368" spans="4:4" x14ac:dyDescent="0.2">
      <c r="D4368" s="109"/>
    </row>
    <row r="4369" spans="4:4" x14ac:dyDescent="0.2">
      <c r="D4369" s="109"/>
    </row>
    <row r="4370" spans="4:4" x14ac:dyDescent="0.2">
      <c r="D4370" s="109"/>
    </row>
    <row r="4371" spans="4:4" x14ac:dyDescent="0.2">
      <c r="D4371" s="109"/>
    </row>
    <row r="4372" spans="4:4" x14ac:dyDescent="0.2">
      <c r="D4372" s="109"/>
    </row>
    <row r="4373" spans="4:4" x14ac:dyDescent="0.2">
      <c r="D4373" s="109"/>
    </row>
    <row r="4374" spans="4:4" x14ac:dyDescent="0.2">
      <c r="D4374" s="109"/>
    </row>
    <row r="4375" spans="4:4" x14ac:dyDescent="0.2">
      <c r="D4375" s="109"/>
    </row>
    <row r="4376" spans="4:4" x14ac:dyDescent="0.2">
      <c r="D4376" s="109"/>
    </row>
    <row r="4377" spans="4:4" x14ac:dyDescent="0.2">
      <c r="D4377" s="109"/>
    </row>
    <row r="4378" spans="4:4" x14ac:dyDescent="0.2">
      <c r="D4378" s="109"/>
    </row>
    <row r="4379" spans="4:4" x14ac:dyDescent="0.2">
      <c r="D4379" s="109"/>
    </row>
    <row r="4380" spans="4:4" x14ac:dyDescent="0.2">
      <c r="D4380" s="109"/>
    </row>
    <row r="4381" spans="4:4" x14ac:dyDescent="0.2">
      <c r="D4381" s="109"/>
    </row>
    <row r="4382" spans="4:4" x14ac:dyDescent="0.2">
      <c r="D4382" s="109"/>
    </row>
    <row r="4383" spans="4:4" x14ac:dyDescent="0.2">
      <c r="D4383" s="109"/>
    </row>
    <row r="4384" spans="4:4" x14ac:dyDescent="0.2">
      <c r="D4384" s="109"/>
    </row>
    <row r="4385" spans="4:4" x14ac:dyDescent="0.2">
      <c r="D4385" s="109"/>
    </row>
    <row r="4386" spans="4:4" x14ac:dyDescent="0.2">
      <c r="D4386" s="109"/>
    </row>
    <row r="4387" spans="4:4" x14ac:dyDescent="0.2">
      <c r="D4387" s="109"/>
    </row>
    <row r="4388" spans="4:4" x14ac:dyDescent="0.2">
      <c r="D4388" s="109"/>
    </row>
    <row r="4389" spans="4:4" x14ac:dyDescent="0.2">
      <c r="D4389" s="109"/>
    </row>
    <row r="4390" spans="4:4" x14ac:dyDescent="0.2">
      <c r="D4390" s="109"/>
    </row>
    <row r="4391" spans="4:4" x14ac:dyDescent="0.2">
      <c r="D4391" s="109"/>
    </row>
    <row r="4392" spans="4:4" x14ac:dyDescent="0.2">
      <c r="D4392" s="109"/>
    </row>
    <row r="4393" spans="4:4" x14ac:dyDescent="0.2">
      <c r="D4393" s="109"/>
    </row>
    <row r="4394" spans="4:4" x14ac:dyDescent="0.2">
      <c r="D4394" s="109"/>
    </row>
    <row r="4395" spans="4:4" x14ac:dyDescent="0.2">
      <c r="D4395" s="109"/>
    </row>
    <row r="4396" spans="4:4" x14ac:dyDescent="0.2">
      <c r="D4396" s="109"/>
    </row>
    <row r="4397" spans="4:4" x14ac:dyDescent="0.2">
      <c r="D4397" s="109"/>
    </row>
    <row r="4398" spans="4:4" x14ac:dyDescent="0.2">
      <c r="D4398" s="109"/>
    </row>
    <row r="4399" spans="4:4" x14ac:dyDescent="0.2">
      <c r="D4399" s="109"/>
    </row>
    <row r="4400" spans="4:4" x14ac:dyDescent="0.2">
      <c r="D4400" s="109"/>
    </row>
    <row r="4401" spans="4:4" x14ac:dyDescent="0.2">
      <c r="D4401" s="109"/>
    </row>
    <row r="4402" spans="4:4" x14ac:dyDescent="0.2">
      <c r="D4402" s="109"/>
    </row>
    <row r="4403" spans="4:4" x14ac:dyDescent="0.2">
      <c r="D4403" s="109"/>
    </row>
    <row r="4404" spans="4:4" x14ac:dyDescent="0.2">
      <c r="D4404" s="109"/>
    </row>
    <row r="4405" spans="4:4" x14ac:dyDescent="0.2">
      <c r="D4405" s="109"/>
    </row>
    <row r="4406" spans="4:4" x14ac:dyDescent="0.2">
      <c r="D4406" s="109"/>
    </row>
    <row r="4407" spans="4:4" x14ac:dyDescent="0.2">
      <c r="D4407" s="109"/>
    </row>
    <row r="4408" spans="4:4" x14ac:dyDescent="0.2">
      <c r="D4408" s="109"/>
    </row>
    <row r="4409" spans="4:4" x14ac:dyDescent="0.2">
      <c r="D4409" s="109"/>
    </row>
    <row r="4410" spans="4:4" x14ac:dyDescent="0.2">
      <c r="D4410" s="109"/>
    </row>
    <row r="4411" spans="4:4" x14ac:dyDescent="0.2">
      <c r="D4411" s="109"/>
    </row>
    <row r="4412" spans="4:4" x14ac:dyDescent="0.2">
      <c r="D4412" s="109"/>
    </row>
    <row r="4413" spans="4:4" x14ac:dyDescent="0.2">
      <c r="D4413" s="109"/>
    </row>
    <row r="4414" spans="4:4" x14ac:dyDescent="0.2">
      <c r="D4414" s="109"/>
    </row>
    <row r="4415" spans="4:4" x14ac:dyDescent="0.2">
      <c r="D4415" s="109"/>
    </row>
    <row r="4416" spans="4:4" x14ac:dyDescent="0.2">
      <c r="D4416" s="109"/>
    </row>
    <row r="4417" spans="4:4" x14ac:dyDescent="0.2">
      <c r="D4417" s="109"/>
    </row>
    <row r="4418" spans="4:4" x14ac:dyDescent="0.2">
      <c r="D4418" s="109"/>
    </row>
    <row r="4419" spans="4:4" x14ac:dyDescent="0.2">
      <c r="D4419" s="109"/>
    </row>
    <row r="4420" spans="4:4" x14ac:dyDescent="0.2">
      <c r="D4420" s="109"/>
    </row>
    <row r="4421" spans="4:4" x14ac:dyDescent="0.2">
      <c r="D4421" s="109"/>
    </row>
    <row r="4422" spans="4:4" x14ac:dyDescent="0.2">
      <c r="D4422" s="109"/>
    </row>
    <row r="4423" spans="4:4" x14ac:dyDescent="0.2">
      <c r="D4423" s="109"/>
    </row>
    <row r="4424" spans="4:4" x14ac:dyDescent="0.2">
      <c r="D4424" s="109"/>
    </row>
    <row r="4425" spans="4:4" x14ac:dyDescent="0.2">
      <c r="D4425" s="109"/>
    </row>
    <row r="4426" spans="4:4" x14ac:dyDescent="0.2">
      <c r="D4426" s="109"/>
    </row>
    <row r="4427" spans="4:4" x14ac:dyDescent="0.2">
      <c r="D4427" s="109"/>
    </row>
    <row r="4428" spans="4:4" x14ac:dyDescent="0.2">
      <c r="D4428" s="109"/>
    </row>
    <row r="4429" spans="4:4" x14ac:dyDescent="0.2">
      <c r="D4429" s="109"/>
    </row>
    <row r="4430" spans="4:4" x14ac:dyDescent="0.2">
      <c r="D4430" s="109"/>
    </row>
    <row r="4431" spans="4:4" x14ac:dyDescent="0.2">
      <c r="D4431" s="109"/>
    </row>
    <row r="4432" spans="4:4" x14ac:dyDescent="0.2">
      <c r="D4432" s="109"/>
    </row>
    <row r="4433" spans="4:4" x14ac:dyDescent="0.2">
      <c r="D4433" s="109"/>
    </row>
    <row r="4434" spans="4:4" x14ac:dyDescent="0.2">
      <c r="D4434" s="109"/>
    </row>
    <row r="4435" spans="4:4" x14ac:dyDescent="0.2">
      <c r="D4435" s="109"/>
    </row>
    <row r="4436" spans="4:4" x14ac:dyDescent="0.2">
      <c r="D4436" s="109"/>
    </row>
    <row r="4437" spans="4:4" x14ac:dyDescent="0.2">
      <c r="D4437" s="109"/>
    </row>
    <row r="4438" spans="4:4" x14ac:dyDescent="0.2">
      <c r="D4438" s="109"/>
    </row>
    <row r="4439" spans="4:4" x14ac:dyDescent="0.2">
      <c r="D4439" s="109"/>
    </row>
    <row r="4440" spans="4:4" x14ac:dyDescent="0.2">
      <c r="D4440" s="109"/>
    </row>
    <row r="4441" spans="4:4" x14ac:dyDescent="0.2">
      <c r="D4441" s="109"/>
    </row>
    <row r="4442" spans="4:4" x14ac:dyDescent="0.2">
      <c r="D4442" s="109"/>
    </row>
    <row r="4443" spans="4:4" x14ac:dyDescent="0.2">
      <c r="D4443" s="109"/>
    </row>
    <row r="4444" spans="4:4" x14ac:dyDescent="0.2">
      <c r="D4444" s="109"/>
    </row>
    <row r="4445" spans="4:4" x14ac:dyDescent="0.2">
      <c r="D4445" s="109"/>
    </row>
    <row r="4446" spans="4:4" x14ac:dyDescent="0.2">
      <c r="D4446" s="109"/>
    </row>
    <row r="4447" spans="4:4" x14ac:dyDescent="0.2">
      <c r="D4447" s="109"/>
    </row>
    <row r="4448" spans="4:4" x14ac:dyDescent="0.2">
      <c r="D4448" s="109"/>
    </row>
    <row r="4449" spans="4:4" x14ac:dyDescent="0.2">
      <c r="D4449" s="109"/>
    </row>
    <row r="4450" spans="4:4" x14ac:dyDescent="0.2">
      <c r="D4450" s="109"/>
    </row>
    <row r="4451" spans="4:4" x14ac:dyDescent="0.2">
      <c r="D4451" s="109"/>
    </row>
    <row r="4452" spans="4:4" x14ac:dyDescent="0.2">
      <c r="D4452" s="109"/>
    </row>
    <row r="4453" spans="4:4" x14ac:dyDescent="0.2">
      <c r="D4453" s="109"/>
    </row>
    <row r="4454" spans="4:4" x14ac:dyDescent="0.2">
      <c r="D4454" s="109"/>
    </row>
    <row r="4455" spans="4:4" x14ac:dyDescent="0.2">
      <c r="D4455" s="109"/>
    </row>
    <row r="4456" spans="4:4" x14ac:dyDescent="0.2">
      <c r="D4456" s="109"/>
    </row>
    <row r="4457" spans="4:4" x14ac:dyDescent="0.2">
      <c r="D4457" s="109"/>
    </row>
    <row r="4458" spans="4:4" x14ac:dyDescent="0.2">
      <c r="D4458" s="109"/>
    </row>
    <row r="4459" spans="4:4" x14ac:dyDescent="0.2">
      <c r="D4459" s="109"/>
    </row>
    <row r="4460" spans="4:4" x14ac:dyDescent="0.2">
      <c r="D4460" s="109"/>
    </row>
    <row r="4461" spans="4:4" x14ac:dyDescent="0.2">
      <c r="D4461" s="109"/>
    </row>
    <row r="4462" spans="4:4" x14ac:dyDescent="0.2">
      <c r="D4462" s="109"/>
    </row>
    <row r="4463" spans="4:4" x14ac:dyDescent="0.2">
      <c r="D4463" s="109"/>
    </row>
    <row r="4464" spans="4:4" x14ac:dyDescent="0.2">
      <c r="D4464" s="109"/>
    </row>
    <row r="4465" spans="4:4" x14ac:dyDescent="0.2">
      <c r="D4465" s="109"/>
    </row>
    <row r="4466" spans="4:4" x14ac:dyDescent="0.2">
      <c r="D4466" s="109"/>
    </row>
    <row r="4467" spans="4:4" x14ac:dyDescent="0.2">
      <c r="D4467" s="109"/>
    </row>
    <row r="4468" spans="4:4" x14ac:dyDescent="0.2">
      <c r="D4468" s="109"/>
    </row>
    <row r="4469" spans="4:4" x14ac:dyDescent="0.2">
      <c r="D4469" s="109"/>
    </row>
    <row r="4470" spans="4:4" x14ac:dyDescent="0.2">
      <c r="D4470" s="109"/>
    </row>
    <row r="4471" spans="4:4" x14ac:dyDescent="0.2">
      <c r="D4471" s="109"/>
    </row>
    <row r="4472" spans="4:4" x14ac:dyDescent="0.2">
      <c r="D4472" s="109"/>
    </row>
    <row r="4473" spans="4:4" x14ac:dyDescent="0.2">
      <c r="D4473" s="109"/>
    </row>
    <row r="4474" spans="4:4" x14ac:dyDescent="0.2">
      <c r="D4474" s="109"/>
    </row>
    <row r="4475" spans="4:4" x14ac:dyDescent="0.2">
      <c r="D4475" s="109"/>
    </row>
    <row r="4476" spans="4:4" x14ac:dyDescent="0.2">
      <c r="D4476" s="109"/>
    </row>
    <row r="4477" spans="4:4" x14ac:dyDescent="0.2">
      <c r="D4477" s="109"/>
    </row>
    <row r="4478" spans="4:4" x14ac:dyDescent="0.2">
      <c r="D4478" s="109"/>
    </row>
    <row r="4479" spans="4:4" x14ac:dyDescent="0.2">
      <c r="D4479" s="109"/>
    </row>
    <row r="4480" spans="4:4" x14ac:dyDescent="0.2">
      <c r="D4480" s="109"/>
    </row>
    <row r="4481" spans="4:4" x14ac:dyDescent="0.2">
      <c r="D4481" s="109"/>
    </row>
    <row r="4482" spans="4:4" x14ac:dyDescent="0.2">
      <c r="D4482" s="109"/>
    </row>
    <row r="4483" spans="4:4" x14ac:dyDescent="0.2">
      <c r="D4483" s="109"/>
    </row>
    <row r="4484" spans="4:4" x14ac:dyDescent="0.2">
      <c r="D4484" s="109"/>
    </row>
    <row r="4485" spans="4:4" x14ac:dyDescent="0.2">
      <c r="D4485" s="109"/>
    </row>
    <row r="4486" spans="4:4" x14ac:dyDescent="0.2">
      <c r="D4486" s="109"/>
    </row>
    <row r="4487" spans="4:4" x14ac:dyDescent="0.2">
      <c r="D4487" s="109"/>
    </row>
    <row r="4488" spans="4:4" x14ac:dyDescent="0.2">
      <c r="D4488" s="109"/>
    </row>
    <row r="4489" spans="4:4" x14ac:dyDescent="0.2">
      <c r="D4489" s="109"/>
    </row>
    <row r="4490" spans="4:4" x14ac:dyDescent="0.2">
      <c r="D4490" s="109"/>
    </row>
    <row r="4491" spans="4:4" x14ac:dyDescent="0.2">
      <c r="D4491" s="109"/>
    </row>
    <row r="4492" spans="4:4" x14ac:dyDescent="0.2">
      <c r="D4492" s="109"/>
    </row>
    <row r="4493" spans="4:4" x14ac:dyDescent="0.2">
      <c r="D4493" s="109"/>
    </row>
    <row r="4494" spans="4:4" x14ac:dyDescent="0.2">
      <c r="D4494" s="109"/>
    </row>
    <row r="4495" spans="4:4" x14ac:dyDescent="0.2">
      <c r="D4495" s="109"/>
    </row>
    <row r="4496" spans="4:4" x14ac:dyDescent="0.2">
      <c r="D4496" s="109"/>
    </row>
    <row r="4497" spans="4:4" x14ac:dyDescent="0.2">
      <c r="D4497" s="109"/>
    </row>
    <row r="4498" spans="4:4" x14ac:dyDescent="0.2">
      <c r="D4498" s="109"/>
    </row>
    <row r="4499" spans="4:4" x14ac:dyDescent="0.2">
      <c r="D4499" s="109"/>
    </row>
    <row r="4500" spans="4:4" x14ac:dyDescent="0.2">
      <c r="D4500" s="109"/>
    </row>
    <row r="4501" spans="4:4" x14ac:dyDescent="0.2">
      <c r="D4501" s="109"/>
    </row>
    <row r="4502" spans="4:4" x14ac:dyDescent="0.2">
      <c r="D4502" s="109"/>
    </row>
    <row r="4503" spans="4:4" x14ac:dyDescent="0.2">
      <c r="D4503" s="109"/>
    </row>
    <row r="4504" spans="4:4" x14ac:dyDescent="0.2">
      <c r="D4504" s="109"/>
    </row>
    <row r="4505" spans="4:4" x14ac:dyDescent="0.2">
      <c r="D4505" s="109"/>
    </row>
    <row r="4506" spans="4:4" x14ac:dyDescent="0.2">
      <c r="D4506" s="109"/>
    </row>
    <row r="4507" spans="4:4" x14ac:dyDescent="0.2">
      <c r="D4507" s="109"/>
    </row>
    <row r="4508" spans="4:4" x14ac:dyDescent="0.2">
      <c r="D4508" s="109"/>
    </row>
    <row r="4509" spans="4:4" x14ac:dyDescent="0.2">
      <c r="D4509" s="109"/>
    </row>
    <row r="4510" spans="4:4" x14ac:dyDescent="0.2">
      <c r="D4510" s="109"/>
    </row>
    <row r="4511" spans="4:4" x14ac:dyDescent="0.2">
      <c r="D4511" s="109"/>
    </row>
    <row r="4512" spans="4:4" x14ac:dyDescent="0.2">
      <c r="D4512" s="109"/>
    </row>
    <row r="4513" spans="4:4" x14ac:dyDescent="0.2">
      <c r="D4513" s="109"/>
    </row>
    <row r="4514" spans="4:4" x14ac:dyDescent="0.2">
      <c r="D4514" s="109"/>
    </row>
    <row r="4515" spans="4:4" x14ac:dyDescent="0.2">
      <c r="D4515" s="109"/>
    </row>
    <row r="4516" spans="4:4" x14ac:dyDescent="0.2">
      <c r="D4516" s="109"/>
    </row>
    <row r="4517" spans="4:4" x14ac:dyDescent="0.2">
      <c r="D4517" s="109"/>
    </row>
    <row r="4518" spans="4:4" x14ac:dyDescent="0.2">
      <c r="D4518" s="109"/>
    </row>
    <row r="4519" spans="4:4" x14ac:dyDescent="0.2">
      <c r="D4519" s="109"/>
    </row>
    <row r="4520" spans="4:4" x14ac:dyDescent="0.2">
      <c r="D4520" s="109"/>
    </row>
    <row r="4521" spans="4:4" x14ac:dyDescent="0.2">
      <c r="D4521" s="109"/>
    </row>
    <row r="4522" spans="4:4" x14ac:dyDescent="0.2">
      <c r="D4522" s="109"/>
    </row>
    <row r="4523" spans="4:4" x14ac:dyDescent="0.2">
      <c r="D4523" s="109"/>
    </row>
    <row r="4524" spans="4:4" x14ac:dyDescent="0.2">
      <c r="D4524" s="109"/>
    </row>
    <row r="4525" spans="4:4" x14ac:dyDescent="0.2">
      <c r="D4525" s="109"/>
    </row>
    <row r="4526" spans="4:4" x14ac:dyDescent="0.2">
      <c r="D4526" s="109"/>
    </row>
    <row r="4527" spans="4:4" x14ac:dyDescent="0.2">
      <c r="D4527" s="109"/>
    </row>
    <row r="4528" spans="4:4" x14ac:dyDescent="0.2">
      <c r="D4528" s="109"/>
    </row>
    <row r="4529" spans="4:4" x14ac:dyDescent="0.2">
      <c r="D4529" s="109"/>
    </row>
    <row r="4530" spans="4:4" x14ac:dyDescent="0.2">
      <c r="D4530" s="109"/>
    </row>
    <row r="4531" spans="4:4" x14ac:dyDescent="0.2">
      <c r="D4531" s="109"/>
    </row>
    <row r="4532" spans="4:4" x14ac:dyDescent="0.2">
      <c r="D4532" s="109"/>
    </row>
    <row r="4533" spans="4:4" x14ac:dyDescent="0.2">
      <c r="D4533" s="109"/>
    </row>
    <row r="4534" spans="4:4" x14ac:dyDescent="0.2">
      <c r="D4534" s="109"/>
    </row>
    <row r="4535" spans="4:4" x14ac:dyDescent="0.2">
      <c r="D4535" s="109"/>
    </row>
    <row r="4536" spans="4:4" x14ac:dyDescent="0.2">
      <c r="D4536" s="109"/>
    </row>
    <row r="4537" spans="4:4" x14ac:dyDescent="0.2">
      <c r="D4537" s="109"/>
    </row>
    <row r="4538" spans="4:4" x14ac:dyDescent="0.2">
      <c r="D4538" s="109"/>
    </row>
    <row r="4539" spans="4:4" x14ac:dyDescent="0.2">
      <c r="D4539" s="109"/>
    </row>
    <row r="4540" spans="4:4" x14ac:dyDescent="0.2">
      <c r="D4540" s="109"/>
    </row>
    <row r="4541" spans="4:4" x14ac:dyDescent="0.2">
      <c r="D4541" s="109"/>
    </row>
    <row r="4542" spans="4:4" x14ac:dyDescent="0.2">
      <c r="D4542" s="109"/>
    </row>
    <row r="4543" spans="4:4" x14ac:dyDescent="0.2">
      <c r="D4543" s="109"/>
    </row>
    <row r="4544" spans="4:4" x14ac:dyDescent="0.2">
      <c r="D4544" s="109"/>
    </row>
    <row r="4545" spans="4:4" x14ac:dyDescent="0.2">
      <c r="D4545" s="109"/>
    </row>
    <row r="4546" spans="4:4" x14ac:dyDescent="0.2">
      <c r="D4546" s="109"/>
    </row>
    <row r="4547" spans="4:4" x14ac:dyDescent="0.2">
      <c r="D4547" s="109"/>
    </row>
    <row r="4548" spans="4:4" x14ac:dyDescent="0.2">
      <c r="D4548" s="109"/>
    </row>
    <row r="4549" spans="4:4" x14ac:dyDescent="0.2">
      <c r="D4549" s="109"/>
    </row>
    <row r="4550" spans="4:4" x14ac:dyDescent="0.2">
      <c r="D4550" s="109"/>
    </row>
    <row r="4551" spans="4:4" x14ac:dyDescent="0.2">
      <c r="D4551" s="109"/>
    </row>
    <row r="4552" spans="4:4" x14ac:dyDescent="0.2">
      <c r="D4552" s="109"/>
    </row>
    <row r="4553" spans="4:4" x14ac:dyDescent="0.2">
      <c r="D4553" s="109"/>
    </row>
    <row r="4554" spans="4:4" x14ac:dyDescent="0.2">
      <c r="D4554" s="109"/>
    </row>
    <row r="4555" spans="4:4" x14ac:dyDescent="0.2">
      <c r="D4555" s="109"/>
    </row>
    <row r="4556" spans="4:4" x14ac:dyDescent="0.2">
      <c r="D4556" s="109"/>
    </row>
    <row r="4557" spans="4:4" x14ac:dyDescent="0.2">
      <c r="D4557" s="109"/>
    </row>
    <row r="4558" spans="4:4" x14ac:dyDescent="0.2">
      <c r="D4558" s="109"/>
    </row>
    <row r="4559" spans="4:4" x14ac:dyDescent="0.2">
      <c r="D4559" s="109"/>
    </row>
    <row r="4560" spans="4:4" x14ac:dyDescent="0.2">
      <c r="D4560" s="109"/>
    </row>
    <row r="4561" spans="4:4" x14ac:dyDescent="0.2">
      <c r="D4561" s="109"/>
    </row>
    <row r="4562" spans="4:4" x14ac:dyDescent="0.2">
      <c r="D4562" s="109"/>
    </row>
    <row r="4563" spans="4:4" x14ac:dyDescent="0.2">
      <c r="D4563" s="109"/>
    </row>
    <row r="4564" spans="4:4" x14ac:dyDescent="0.2">
      <c r="D4564" s="109"/>
    </row>
    <row r="4565" spans="4:4" x14ac:dyDescent="0.2">
      <c r="D4565" s="109"/>
    </row>
    <row r="4566" spans="4:4" x14ac:dyDescent="0.2">
      <c r="D4566" s="109"/>
    </row>
    <row r="4567" spans="4:4" x14ac:dyDescent="0.2">
      <c r="D4567" s="109"/>
    </row>
    <row r="4568" spans="4:4" x14ac:dyDescent="0.2">
      <c r="D4568" s="109"/>
    </row>
    <row r="4569" spans="4:4" x14ac:dyDescent="0.2">
      <c r="D4569" s="109"/>
    </row>
    <row r="4570" spans="4:4" x14ac:dyDescent="0.2">
      <c r="D4570" s="109"/>
    </row>
    <row r="4571" spans="4:4" x14ac:dyDescent="0.2">
      <c r="D4571" s="109"/>
    </row>
    <row r="4572" spans="4:4" x14ac:dyDescent="0.2">
      <c r="D4572" s="109"/>
    </row>
    <row r="4573" spans="4:4" x14ac:dyDescent="0.2">
      <c r="D4573" s="109"/>
    </row>
    <row r="4574" spans="4:4" x14ac:dyDescent="0.2">
      <c r="D4574" s="109"/>
    </row>
    <row r="4575" spans="4:4" x14ac:dyDescent="0.2">
      <c r="D4575" s="109"/>
    </row>
    <row r="4576" spans="4:4" x14ac:dyDescent="0.2">
      <c r="D4576" s="109"/>
    </row>
    <row r="4577" spans="4:4" x14ac:dyDescent="0.2">
      <c r="D4577" s="109"/>
    </row>
    <row r="4578" spans="4:4" x14ac:dyDescent="0.2">
      <c r="D4578" s="109"/>
    </row>
    <row r="4579" spans="4:4" x14ac:dyDescent="0.2">
      <c r="D4579" s="109"/>
    </row>
    <row r="4580" spans="4:4" x14ac:dyDescent="0.2">
      <c r="D4580" s="109"/>
    </row>
    <row r="4581" spans="4:4" x14ac:dyDescent="0.2">
      <c r="D4581" s="109"/>
    </row>
    <row r="4582" spans="4:4" x14ac:dyDescent="0.2">
      <c r="D4582" s="109"/>
    </row>
    <row r="4583" spans="4:4" x14ac:dyDescent="0.2">
      <c r="D4583" s="109"/>
    </row>
    <row r="4584" spans="4:4" x14ac:dyDescent="0.2">
      <c r="D4584" s="109"/>
    </row>
    <row r="4585" spans="4:4" x14ac:dyDescent="0.2">
      <c r="D4585" s="109"/>
    </row>
    <row r="4586" spans="4:4" x14ac:dyDescent="0.2">
      <c r="D4586" s="109"/>
    </row>
    <row r="4587" spans="4:4" x14ac:dyDescent="0.2">
      <c r="D4587" s="109"/>
    </row>
    <row r="4588" spans="4:4" x14ac:dyDescent="0.2">
      <c r="D4588" s="109"/>
    </row>
    <row r="4589" spans="4:4" x14ac:dyDescent="0.2">
      <c r="D4589" s="109"/>
    </row>
    <row r="4590" spans="4:4" x14ac:dyDescent="0.2">
      <c r="D4590" s="109"/>
    </row>
    <row r="4591" spans="4:4" x14ac:dyDescent="0.2">
      <c r="D4591" s="109"/>
    </row>
    <row r="4592" spans="4:4" x14ac:dyDescent="0.2">
      <c r="D4592" s="109"/>
    </row>
    <row r="4593" spans="4:4" x14ac:dyDescent="0.2">
      <c r="D4593" s="109"/>
    </row>
    <row r="4594" spans="4:4" x14ac:dyDescent="0.2">
      <c r="D4594" s="109"/>
    </row>
    <row r="4595" spans="4:4" x14ac:dyDescent="0.2">
      <c r="D4595" s="109"/>
    </row>
    <row r="4596" spans="4:4" x14ac:dyDescent="0.2">
      <c r="D4596" s="109"/>
    </row>
    <row r="4597" spans="4:4" x14ac:dyDescent="0.2">
      <c r="D4597" s="109"/>
    </row>
    <row r="4598" spans="4:4" x14ac:dyDescent="0.2">
      <c r="D4598" s="109"/>
    </row>
    <row r="4599" spans="4:4" x14ac:dyDescent="0.2">
      <c r="D4599" s="109"/>
    </row>
    <row r="4600" spans="4:4" x14ac:dyDescent="0.2">
      <c r="D4600" s="109"/>
    </row>
    <row r="4601" spans="4:4" x14ac:dyDescent="0.2">
      <c r="D4601" s="109"/>
    </row>
    <row r="4602" spans="4:4" x14ac:dyDescent="0.2">
      <c r="D4602" s="109"/>
    </row>
    <row r="4603" spans="4:4" x14ac:dyDescent="0.2">
      <c r="D4603" s="109"/>
    </row>
    <row r="4604" spans="4:4" x14ac:dyDescent="0.2">
      <c r="D4604" s="109"/>
    </row>
    <row r="4605" spans="4:4" x14ac:dyDescent="0.2">
      <c r="D4605" s="109"/>
    </row>
    <row r="4606" spans="4:4" x14ac:dyDescent="0.2">
      <c r="D4606" s="109"/>
    </row>
    <row r="4607" spans="4:4" x14ac:dyDescent="0.2">
      <c r="D4607" s="109"/>
    </row>
    <row r="4608" spans="4:4" x14ac:dyDescent="0.2">
      <c r="D4608" s="109"/>
    </row>
    <row r="4609" spans="4:4" x14ac:dyDescent="0.2">
      <c r="D4609" s="109"/>
    </row>
    <row r="4610" spans="4:4" x14ac:dyDescent="0.2">
      <c r="D4610" s="109"/>
    </row>
    <row r="4611" spans="4:4" x14ac:dyDescent="0.2">
      <c r="D4611" s="109"/>
    </row>
    <row r="4612" spans="4:4" x14ac:dyDescent="0.2">
      <c r="D4612" s="109"/>
    </row>
    <row r="4613" spans="4:4" x14ac:dyDescent="0.2">
      <c r="D4613" s="109"/>
    </row>
    <row r="4614" spans="4:4" x14ac:dyDescent="0.2">
      <c r="D4614" s="109"/>
    </row>
    <row r="4615" spans="4:4" x14ac:dyDescent="0.2">
      <c r="D4615" s="109"/>
    </row>
    <row r="4616" spans="4:4" x14ac:dyDescent="0.2">
      <c r="D4616" s="109"/>
    </row>
    <row r="4617" spans="4:4" x14ac:dyDescent="0.2">
      <c r="D4617" s="109"/>
    </row>
    <row r="4618" spans="4:4" x14ac:dyDescent="0.2">
      <c r="D4618" s="109"/>
    </row>
    <row r="4619" spans="4:4" x14ac:dyDescent="0.2">
      <c r="D4619" s="109"/>
    </row>
    <row r="4620" spans="4:4" x14ac:dyDescent="0.2">
      <c r="D4620" s="109"/>
    </row>
    <row r="4621" spans="4:4" x14ac:dyDescent="0.2">
      <c r="D4621" s="109"/>
    </row>
    <row r="4622" spans="4:4" x14ac:dyDescent="0.2">
      <c r="D4622" s="109"/>
    </row>
    <row r="4623" spans="4:4" x14ac:dyDescent="0.2">
      <c r="D4623" s="109"/>
    </row>
    <row r="4624" spans="4:4" x14ac:dyDescent="0.2">
      <c r="D4624" s="109"/>
    </row>
    <row r="4625" spans="4:4" x14ac:dyDescent="0.2">
      <c r="D4625" s="109"/>
    </row>
    <row r="4626" spans="4:4" x14ac:dyDescent="0.2">
      <c r="D4626" s="109"/>
    </row>
    <row r="4627" spans="4:4" x14ac:dyDescent="0.2">
      <c r="D4627" s="109"/>
    </row>
    <row r="4628" spans="4:4" x14ac:dyDescent="0.2">
      <c r="D4628" s="109"/>
    </row>
    <row r="4629" spans="4:4" x14ac:dyDescent="0.2">
      <c r="D4629" s="109"/>
    </row>
    <row r="4630" spans="4:4" x14ac:dyDescent="0.2">
      <c r="D4630" s="109"/>
    </row>
    <row r="4631" spans="4:4" x14ac:dyDescent="0.2">
      <c r="D4631" s="109"/>
    </row>
    <row r="4632" spans="4:4" x14ac:dyDescent="0.2">
      <c r="D4632" s="109"/>
    </row>
    <row r="4633" spans="4:4" x14ac:dyDescent="0.2">
      <c r="D4633" s="109"/>
    </row>
    <row r="4634" spans="4:4" x14ac:dyDescent="0.2">
      <c r="D4634" s="109"/>
    </row>
    <row r="4635" spans="4:4" x14ac:dyDescent="0.2">
      <c r="D4635" s="109"/>
    </row>
    <row r="4636" spans="4:4" x14ac:dyDescent="0.2">
      <c r="D4636" s="109"/>
    </row>
    <row r="4637" spans="4:4" x14ac:dyDescent="0.2">
      <c r="D4637" s="109"/>
    </row>
    <row r="4638" spans="4:4" x14ac:dyDescent="0.2">
      <c r="D4638" s="109"/>
    </row>
    <row r="4639" spans="4:4" x14ac:dyDescent="0.2">
      <c r="D4639" s="109"/>
    </row>
    <row r="4640" spans="4:4" x14ac:dyDescent="0.2">
      <c r="D4640" s="109"/>
    </row>
    <row r="4641" spans="4:4" x14ac:dyDescent="0.2">
      <c r="D4641" s="109"/>
    </row>
    <row r="4642" spans="4:4" x14ac:dyDescent="0.2">
      <c r="D4642" s="109"/>
    </row>
    <row r="4643" spans="4:4" x14ac:dyDescent="0.2">
      <c r="D4643" s="109"/>
    </row>
    <row r="4644" spans="4:4" x14ac:dyDescent="0.2">
      <c r="D4644" s="109"/>
    </row>
    <row r="4645" spans="4:4" x14ac:dyDescent="0.2">
      <c r="D4645" s="109"/>
    </row>
    <row r="4646" spans="4:4" x14ac:dyDescent="0.2">
      <c r="D4646" s="109"/>
    </row>
    <row r="4647" spans="4:4" x14ac:dyDescent="0.2">
      <c r="D4647" s="109"/>
    </row>
    <row r="4648" spans="4:4" x14ac:dyDescent="0.2">
      <c r="D4648" s="109"/>
    </row>
    <row r="4649" spans="4:4" x14ac:dyDescent="0.2">
      <c r="D4649" s="109"/>
    </row>
    <row r="4650" spans="4:4" x14ac:dyDescent="0.2">
      <c r="D4650" s="109"/>
    </row>
    <row r="4651" spans="4:4" x14ac:dyDescent="0.2">
      <c r="D4651" s="109"/>
    </row>
    <row r="4652" spans="4:4" x14ac:dyDescent="0.2">
      <c r="D4652" s="109"/>
    </row>
    <row r="4653" spans="4:4" x14ac:dyDescent="0.2">
      <c r="D4653" s="109"/>
    </row>
    <row r="4654" spans="4:4" x14ac:dyDescent="0.2">
      <c r="D4654" s="109"/>
    </row>
    <row r="4655" spans="4:4" x14ac:dyDescent="0.2">
      <c r="D4655" s="109"/>
    </row>
    <row r="4656" spans="4:4" x14ac:dyDescent="0.2">
      <c r="D4656" s="109"/>
    </row>
    <row r="4657" spans="4:4" x14ac:dyDescent="0.2">
      <c r="D4657" s="109"/>
    </row>
    <row r="4658" spans="4:4" x14ac:dyDescent="0.2">
      <c r="D4658" s="109"/>
    </row>
    <row r="4659" spans="4:4" x14ac:dyDescent="0.2">
      <c r="D4659" s="109"/>
    </row>
    <row r="4660" spans="4:4" x14ac:dyDescent="0.2">
      <c r="D4660" s="109"/>
    </row>
    <row r="4661" spans="4:4" x14ac:dyDescent="0.2">
      <c r="D4661" s="109"/>
    </row>
    <row r="4662" spans="4:4" x14ac:dyDescent="0.2">
      <c r="D4662" s="109"/>
    </row>
    <row r="4663" spans="4:4" x14ac:dyDescent="0.2">
      <c r="D4663" s="109"/>
    </row>
    <row r="4664" spans="4:4" x14ac:dyDescent="0.2">
      <c r="D4664" s="109"/>
    </row>
    <row r="4665" spans="4:4" x14ac:dyDescent="0.2">
      <c r="D4665" s="109"/>
    </row>
    <row r="4666" spans="4:4" x14ac:dyDescent="0.2">
      <c r="D4666" s="109"/>
    </row>
    <row r="4667" spans="4:4" x14ac:dyDescent="0.2">
      <c r="D4667" s="109"/>
    </row>
    <row r="4668" spans="4:4" x14ac:dyDescent="0.2">
      <c r="D4668" s="109"/>
    </row>
    <row r="4669" spans="4:4" x14ac:dyDescent="0.2">
      <c r="D4669" s="109"/>
    </row>
    <row r="4670" spans="4:4" x14ac:dyDescent="0.2">
      <c r="D4670" s="109"/>
    </row>
    <row r="4671" spans="4:4" x14ac:dyDescent="0.2">
      <c r="D4671" s="109"/>
    </row>
    <row r="4672" spans="4:4" x14ac:dyDescent="0.2">
      <c r="D4672" s="109"/>
    </row>
    <row r="4673" spans="4:4" x14ac:dyDescent="0.2">
      <c r="D4673" s="109"/>
    </row>
    <row r="4674" spans="4:4" x14ac:dyDescent="0.2">
      <c r="D4674" s="109"/>
    </row>
    <row r="4675" spans="4:4" x14ac:dyDescent="0.2">
      <c r="D4675" s="109"/>
    </row>
    <row r="4676" spans="4:4" x14ac:dyDescent="0.2">
      <c r="D4676" s="109"/>
    </row>
    <row r="4677" spans="4:4" x14ac:dyDescent="0.2">
      <c r="D4677" s="109"/>
    </row>
    <row r="4678" spans="4:4" x14ac:dyDescent="0.2">
      <c r="D4678" s="109"/>
    </row>
    <row r="4679" spans="4:4" x14ac:dyDescent="0.2">
      <c r="D4679" s="109"/>
    </row>
    <row r="4680" spans="4:4" x14ac:dyDescent="0.2">
      <c r="D4680" s="109"/>
    </row>
    <row r="4681" spans="4:4" x14ac:dyDescent="0.2">
      <c r="D4681" s="109"/>
    </row>
    <row r="4682" spans="4:4" x14ac:dyDescent="0.2">
      <c r="D4682" s="109"/>
    </row>
    <row r="4683" spans="4:4" x14ac:dyDescent="0.2">
      <c r="D4683" s="109"/>
    </row>
    <row r="4684" spans="4:4" x14ac:dyDescent="0.2">
      <c r="D4684" s="109"/>
    </row>
    <row r="4685" spans="4:4" x14ac:dyDescent="0.2">
      <c r="D4685" s="109"/>
    </row>
    <row r="4686" spans="4:4" x14ac:dyDescent="0.2">
      <c r="D4686" s="109"/>
    </row>
    <row r="4687" spans="4:4" x14ac:dyDescent="0.2">
      <c r="D4687" s="109"/>
    </row>
    <row r="4688" spans="4:4" x14ac:dyDescent="0.2">
      <c r="D4688" s="109"/>
    </row>
    <row r="4689" spans="4:4" x14ac:dyDescent="0.2">
      <c r="D4689" s="109"/>
    </row>
    <row r="4690" spans="4:4" x14ac:dyDescent="0.2">
      <c r="D4690" s="109"/>
    </row>
    <row r="4691" spans="4:4" x14ac:dyDescent="0.2">
      <c r="D4691" s="109"/>
    </row>
    <row r="4692" spans="4:4" x14ac:dyDescent="0.2">
      <c r="D4692" s="109"/>
    </row>
    <row r="4693" spans="4:4" x14ac:dyDescent="0.2">
      <c r="D4693" s="109"/>
    </row>
    <row r="4694" spans="4:4" x14ac:dyDescent="0.2">
      <c r="D4694" s="109"/>
    </row>
    <row r="4695" spans="4:4" x14ac:dyDescent="0.2">
      <c r="D4695" s="109"/>
    </row>
    <row r="4696" spans="4:4" x14ac:dyDescent="0.2">
      <c r="D4696" s="109"/>
    </row>
    <row r="4697" spans="4:4" x14ac:dyDescent="0.2">
      <c r="D4697" s="109"/>
    </row>
    <row r="4698" spans="4:4" x14ac:dyDescent="0.2">
      <c r="D4698" s="109"/>
    </row>
    <row r="4699" spans="4:4" x14ac:dyDescent="0.2">
      <c r="D4699" s="109"/>
    </row>
    <row r="4700" spans="4:4" x14ac:dyDescent="0.2">
      <c r="D4700" s="109"/>
    </row>
    <row r="4701" spans="4:4" x14ac:dyDescent="0.2">
      <c r="D4701" s="109"/>
    </row>
    <row r="4702" spans="4:4" x14ac:dyDescent="0.2">
      <c r="D4702" s="109"/>
    </row>
    <row r="4703" spans="4:4" x14ac:dyDescent="0.2">
      <c r="D4703" s="109"/>
    </row>
    <row r="4704" spans="4:4" x14ac:dyDescent="0.2">
      <c r="D4704" s="109"/>
    </row>
    <row r="4705" spans="4:4" x14ac:dyDescent="0.2">
      <c r="D4705" s="109"/>
    </row>
    <row r="4706" spans="4:4" x14ac:dyDescent="0.2">
      <c r="D4706" s="109"/>
    </row>
    <row r="4707" spans="4:4" x14ac:dyDescent="0.2">
      <c r="D4707" s="109"/>
    </row>
    <row r="4708" spans="4:4" x14ac:dyDescent="0.2">
      <c r="D4708" s="109"/>
    </row>
    <row r="4709" spans="4:4" x14ac:dyDescent="0.2">
      <c r="D4709" s="109"/>
    </row>
    <row r="4710" spans="4:4" x14ac:dyDescent="0.2">
      <c r="D4710" s="109"/>
    </row>
    <row r="4711" spans="4:4" x14ac:dyDescent="0.2">
      <c r="D4711" s="109"/>
    </row>
    <row r="4712" spans="4:4" x14ac:dyDescent="0.2">
      <c r="D4712" s="109"/>
    </row>
    <row r="4713" spans="4:4" x14ac:dyDescent="0.2">
      <c r="D4713" s="109"/>
    </row>
    <row r="4714" spans="4:4" x14ac:dyDescent="0.2">
      <c r="D4714" s="109"/>
    </row>
    <row r="4715" spans="4:4" x14ac:dyDescent="0.2">
      <c r="D4715" s="109"/>
    </row>
    <row r="4716" spans="4:4" x14ac:dyDescent="0.2">
      <c r="D4716" s="109"/>
    </row>
    <row r="4717" spans="4:4" x14ac:dyDescent="0.2">
      <c r="D4717" s="109"/>
    </row>
    <row r="4718" spans="4:4" x14ac:dyDescent="0.2">
      <c r="D4718" s="109"/>
    </row>
    <row r="4719" spans="4:4" x14ac:dyDescent="0.2">
      <c r="D4719" s="109"/>
    </row>
    <row r="4720" spans="4:4" x14ac:dyDescent="0.2">
      <c r="D4720" s="109"/>
    </row>
    <row r="4721" spans="4:4" x14ac:dyDescent="0.2">
      <c r="D4721" s="109"/>
    </row>
    <row r="4722" spans="4:4" x14ac:dyDescent="0.2">
      <c r="D4722" s="109"/>
    </row>
    <row r="4723" spans="4:4" x14ac:dyDescent="0.2">
      <c r="D4723" s="109"/>
    </row>
    <row r="4724" spans="4:4" x14ac:dyDescent="0.2">
      <c r="D4724" s="109"/>
    </row>
    <row r="4725" spans="4:4" x14ac:dyDescent="0.2">
      <c r="D4725" s="109"/>
    </row>
    <row r="4726" spans="4:4" x14ac:dyDescent="0.2">
      <c r="D4726" s="109"/>
    </row>
    <row r="4727" spans="4:4" x14ac:dyDescent="0.2">
      <c r="D4727" s="109"/>
    </row>
    <row r="4728" spans="4:4" x14ac:dyDescent="0.2">
      <c r="D4728" s="109"/>
    </row>
    <row r="4729" spans="4:4" x14ac:dyDescent="0.2">
      <c r="D4729" s="109"/>
    </row>
    <row r="4730" spans="4:4" x14ac:dyDescent="0.2">
      <c r="D4730" s="109"/>
    </row>
    <row r="4731" spans="4:4" x14ac:dyDescent="0.2">
      <c r="D4731" s="109"/>
    </row>
    <row r="4732" spans="4:4" x14ac:dyDescent="0.2">
      <c r="D4732" s="109"/>
    </row>
    <row r="4733" spans="4:4" x14ac:dyDescent="0.2">
      <c r="D4733" s="109"/>
    </row>
    <row r="4734" spans="4:4" x14ac:dyDescent="0.2">
      <c r="D4734" s="109"/>
    </row>
    <row r="4735" spans="4:4" x14ac:dyDescent="0.2">
      <c r="D4735" s="109"/>
    </row>
    <row r="4736" spans="4:4" x14ac:dyDescent="0.2">
      <c r="D4736" s="109"/>
    </row>
    <row r="4737" spans="4:4" x14ac:dyDescent="0.2">
      <c r="D4737" s="109"/>
    </row>
    <row r="4738" spans="4:4" x14ac:dyDescent="0.2">
      <c r="D4738" s="109"/>
    </row>
    <row r="4739" spans="4:4" x14ac:dyDescent="0.2">
      <c r="D4739" s="109"/>
    </row>
    <row r="4740" spans="4:4" x14ac:dyDescent="0.2">
      <c r="D4740" s="109"/>
    </row>
    <row r="4741" spans="4:4" x14ac:dyDescent="0.2">
      <c r="D4741" s="109"/>
    </row>
    <row r="4742" spans="4:4" x14ac:dyDescent="0.2">
      <c r="D4742" s="109"/>
    </row>
    <row r="4743" spans="4:4" x14ac:dyDescent="0.2">
      <c r="D4743" s="109"/>
    </row>
    <row r="4744" spans="4:4" x14ac:dyDescent="0.2">
      <c r="D4744" s="109"/>
    </row>
    <row r="4745" spans="4:4" x14ac:dyDescent="0.2">
      <c r="D4745" s="109"/>
    </row>
    <row r="4746" spans="4:4" x14ac:dyDescent="0.2">
      <c r="D4746" s="109"/>
    </row>
    <row r="4747" spans="4:4" x14ac:dyDescent="0.2">
      <c r="D4747" s="109"/>
    </row>
    <row r="4748" spans="4:4" x14ac:dyDescent="0.2">
      <c r="D4748" s="109"/>
    </row>
    <row r="4749" spans="4:4" x14ac:dyDescent="0.2">
      <c r="D4749" s="109"/>
    </row>
    <row r="4750" spans="4:4" x14ac:dyDescent="0.2">
      <c r="D4750" s="109"/>
    </row>
    <row r="4751" spans="4:4" x14ac:dyDescent="0.2">
      <c r="D4751" s="109"/>
    </row>
    <row r="4752" spans="4:4" x14ac:dyDescent="0.2">
      <c r="D4752" s="109"/>
    </row>
    <row r="4753" spans="4:4" x14ac:dyDescent="0.2">
      <c r="D4753" s="109"/>
    </row>
    <row r="4754" spans="4:4" x14ac:dyDescent="0.2">
      <c r="D4754" s="109"/>
    </row>
    <row r="4755" spans="4:4" x14ac:dyDescent="0.2">
      <c r="D4755" s="109"/>
    </row>
    <row r="4756" spans="4:4" x14ac:dyDescent="0.2">
      <c r="D4756" s="109"/>
    </row>
    <row r="4757" spans="4:4" x14ac:dyDescent="0.2">
      <c r="D4757" s="109"/>
    </row>
    <row r="4758" spans="4:4" x14ac:dyDescent="0.2">
      <c r="D4758" s="109"/>
    </row>
    <row r="4759" spans="4:4" x14ac:dyDescent="0.2">
      <c r="D4759" s="109"/>
    </row>
    <row r="4760" spans="4:4" x14ac:dyDescent="0.2">
      <c r="D4760" s="109"/>
    </row>
    <row r="4761" spans="4:4" x14ac:dyDescent="0.2">
      <c r="D4761" s="109"/>
    </row>
    <row r="4762" spans="4:4" x14ac:dyDescent="0.2">
      <c r="D4762" s="109"/>
    </row>
    <row r="4763" spans="4:4" x14ac:dyDescent="0.2">
      <c r="D4763" s="109"/>
    </row>
    <row r="4764" spans="4:4" x14ac:dyDescent="0.2">
      <c r="D4764" s="109"/>
    </row>
    <row r="4765" spans="4:4" x14ac:dyDescent="0.2">
      <c r="D4765" s="109"/>
    </row>
    <row r="4766" spans="4:4" x14ac:dyDescent="0.2">
      <c r="D4766" s="109"/>
    </row>
    <row r="4767" spans="4:4" x14ac:dyDescent="0.2">
      <c r="D4767" s="109"/>
    </row>
    <row r="4768" spans="4:4" x14ac:dyDescent="0.2">
      <c r="D4768" s="109"/>
    </row>
    <row r="4769" spans="4:4" x14ac:dyDescent="0.2">
      <c r="D4769" s="109"/>
    </row>
    <row r="4770" spans="4:4" x14ac:dyDescent="0.2">
      <c r="D4770" s="109"/>
    </row>
    <row r="4771" spans="4:4" x14ac:dyDescent="0.2">
      <c r="D4771" s="109"/>
    </row>
    <row r="4772" spans="4:4" x14ac:dyDescent="0.2">
      <c r="D4772" s="109"/>
    </row>
    <row r="4773" spans="4:4" x14ac:dyDescent="0.2">
      <c r="D4773" s="109"/>
    </row>
    <row r="4774" spans="4:4" x14ac:dyDescent="0.2">
      <c r="D4774" s="109"/>
    </row>
    <row r="4775" spans="4:4" x14ac:dyDescent="0.2">
      <c r="D4775" s="109"/>
    </row>
    <row r="4776" spans="4:4" x14ac:dyDescent="0.2">
      <c r="D4776" s="109"/>
    </row>
    <row r="4777" spans="4:4" x14ac:dyDescent="0.2">
      <c r="D4777" s="109"/>
    </row>
    <row r="4778" spans="4:4" x14ac:dyDescent="0.2">
      <c r="D4778" s="109"/>
    </row>
    <row r="4779" spans="4:4" x14ac:dyDescent="0.2">
      <c r="D4779" s="109"/>
    </row>
    <row r="4780" spans="4:4" x14ac:dyDescent="0.2">
      <c r="D4780" s="109"/>
    </row>
    <row r="4781" spans="4:4" x14ac:dyDescent="0.2">
      <c r="D4781" s="109"/>
    </row>
    <row r="4782" spans="4:4" x14ac:dyDescent="0.2">
      <c r="D4782" s="109"/>
    </row>
    <row r="4783" spans="4:4" x14ac:dyDescent="0.2">
      <c r="D4783" s="109"/>
    </row>
    <row r="4784" spans="4:4" x14ac:dyDescent="0.2">
      <c r="D4784" s="109"/>
    </row>
    <row r="4785" spans="4:4" x14ac:dyDescent="0.2">
      <c r="D4785" s="109"/>
    </row>
    <row r="4786" spans="4:4" x14ac:dyDescent="0.2">
      <c r="D4786" s="109"/>
    </row>
    <row r="4787" spans="4:4" x14ac:dyDescent="0.2">
      <c r="D4787" s="109"/>
    </row>
    <row r="4788" spans="4:4" x14ac:dyDescent="0.2">
      <c r="D4788" s="109"/>
    </row>
    <row r="4789" spans="4:4" x14ac:dyDescent="0.2">
      <c r="D4789" s="109"/>
    </row>
    <row r="4790" spans="4:4" x14ac:dyDescent="0.2">
      <c r="D4790" s="109"/>
    </row>
    <row r="4791" spans="4:4" x14ac:dyDescent="0.2">
      <c r="D4791" s="109"/>
    </row>
    <row r="4792" spans="4:4" x14ac:dyDescent="0.2">
      <c r="D4792" s="109"/>
    </row>
    <row r="4793" spans="4:4" x14ac:dyDescent="0.2">
      <c r="D4793" s="109"/>
    </row>
    <row r="4794" spans="4:4" x14ac:dyDescent="0.2">
      <c r="D4794" s="109"/>
    </row>
    <row r="4795" spans="4:4" x14ac:dyDescent="0.2">
      <c r="D4795" s="109"/>
    </row>
    <row r="4796" spans="4:4" x14ac:dyDescent="0.2">
      <c r="D4796" s="109"/>
    </row>
    <row r="4797" spans="4:4" x14ac:dyDescent="0.2">
      <c r="D4797" s="109"/>
    </row>
    <row r="4798" spans="4:4" x14ac:dyDescent="0.2">
      <c r="D4798" s="109"/>
    </row>
    <row r="4799" spans="4:4" x14ac:dyDescent="0.2">
      <c r="D4799" s="109"/>
    </row>
    <row r="4800" spans="4:4" x14ac:dyDescent="0.2">
      <c r="D4800" s="109"/>
    </row>
    <row r="4801" spans="4:4" x14ac:dyDescent="0.2">
      <c r="D4801" s="109"/>
    </row>
    <row r="4802" spans="4:4" x14ac:dyDescent="0.2">
      <c r="D4802" s="109"/>
    </row>
    <row r="4803" spans="4:4" x14ac:dyDescent="0.2">
      <c r="D4803" s="109"/>
    </row>
    <row r="4804" spans="4:4" x14ac:dyDescent="0.2">
      <c r="D4804" s="109"/>
    </row>
    <row r="4805" spans="4:4" x14ac:dyDescent="0.2">
      <c r="D4805" s="109"/>
    </row>
    <row r="4806" spans="4:4" x14ac:dyDescent="0.2">
      <c r="D4806" s="109"/>
    </row>
    <row r="4807" spans="4:4" x14ac:dyDescent="0.2">
      <c r="D4807" s="109"/>
    </row>
    <row r="4808" spans="4:4" x14ac:dyDescent="0.2">
      <c r="D4808" s="109"/>
    </row>
    <row r="4809" spans="4:4" x14ac:dyDescent="0.2">
      <c r="D4809" s="109"/>
    </row>
    <row r="4810" spans="4:4" x14ac:dyDescent="0.2">
      <c r="D4810" s="109"/>
    </row>
    <row r="4811" spans="4:4" x14ac:dyDescent="0.2">
      <c r="D4811" s="109"/>
    </row>
    <row r="4812" spans="4:4" x14ac:dyDescent="0.2">
      <c r="D4812" s="109"/>
    </row>
    <row r="4813" spans="4:4" x14ac:dyDescent="0.2">
      <c r="D4813" s="109"/>
    </row>
    <row r="4814" spans="4:4" x14ac:dyDescent="0.2">
      <c r="D4814" s="109"/>
    </row>
    <row r="4815" spans="4:4" x14ac:dyDescent="0.2">
      <c r="D4815" s="109"/>
    </row>
    <row r="4816" spans="4:4" x14ac:dyDescent="0.2">
      <c r="D4816" s="109"/>
    </row>
    <row r="4817" spans="4:4" x14ac:dyDescent="0.2">
      <c r="D4817" s="109"/>
    </row>
    <row r="4818" spans="4:4" x14ac:dyDescent="0.2">
      <c r="D4818" s="109"/>
    </row>
    <row r="4819" spans="4:4" x14ac:dyDescent="0.2">
      <c r="D4819" s="109"/>
    </row>
    <row r="4820" spans="4:4" x14ac:dyDescent="0.2">
      <c r="D4820" s="109"/>
    </row>
    <row r="4821" spans="4:4" x14ac:dyDescent="0.2">
      <c r="D4821" s="109"/>
    </row>
    <row r="4822" spans="4:4" x14ac:dyDescent="0.2">
      <c r="D4822" s="109"/>
    </row>
    <row r="4823" spans="4:4" x14ac:dyDescent="0.2">
      <c r="D4823" s="109"/>
    </row>
    <row r="4824" spans="4:4" x14ac:dyDescent="0.2">
      <c r="D4824" s="109"/>
    </row>
    <row r="4825" spans="4:4" x14ac:dyDescent="0.2">
      <c r="D4825" s="109"/>
    </row>
    <row r="4826" spans="4:4" x14ac:dyDescent="0.2">
      <c r="D4826" s="109"/>
    </row>
    <row r="4827" spans="4:4" x14ac:dyDescent="0.2">
      <c r="D4827" s="109"/>
    </row>
    <row r="4828" spans="4:4" x14ac:dyDescent="0.2">
      <c r="D4828" s="109"/>
    </row>
    <row r="4829" spans="4:4" x14ac:dyDescent="0.2">
      <c r="D4829" s="109"/>
    </row>
    <row r="4830" spans="4:4" x14ac:dyDescent="0.2">
      <c r="D4830" s="109"/>
    </row>
    <row r="4831" spans="4:4" x14ac:dyDescent="0.2">
      <c r="D4831" s="109"/>
    </row>
    <row r="4832" spans="4:4" x14ac:dyDescent="0.2">
      <c r="D4832" s="109"/>
    </row>
    <row r="4833" spans="4:4" x14ac:dyDescent="0.2">
      <c r="D4833" s="109"/>
    </row>
    <row r="4834" spans="4:4" x14ac:dyDescent="0.2">
      <c r="D4834" s="109"/>
    </row>
    <row r="4835" spans="4:4" x14ac:dyDescent="0.2">
      <c r="D4835" s="109"/>
    </row>
    <row r="4836" spans="4:4" x14ac:dyDescent="0.2">
      <c r="D4836" s="109"/>
    </row>
    <row r="4837" spans="4:4" x14ac:dyDescent="0.2">
      <c r="D4837" s="109"/>
    </row>
    <row r="4838" spans="4:4" x14ac:dyDescent="0.2">
      <c r="D4838" s="109"/>
    </row>
    <row r="4839" spans="4:4" x14ac:dyDescent="0.2">
      <c r="D4839" s="109"/>
    </row>
    <row r="4840" spans="4:4" x14ac:dyDescent="0.2">
      <c r="D4840" s="109"/>
    </row>
    <row r="4841" spans="4:4" x14ac:dyDescent="0.2">
      <c r="D4841" s="109"/>
    </row>
    <row r="4842" spans="4:4" x14ac:dyDescent="0.2">
      <c r="D4842" s="109"/>
    </row>
    <row r="4843" spans="4:4" x14ac:dyDescent="0.2">
      <c r="D4843" s="109"/>
    </row>
    <row r="4844" spans="4:4" x14ac:dyDescent="0.2">
      <c r="D4844" s="109"/>
    </row>
    <row r="4845" spans="4:4" x14ac:dyDescent="0.2">
      <c r="D4845" s="109"/>
    </row>
    <row r="4846" spans="4:4" x14ac:dyDescent="0.2">
      <c r="D4846" s="109"/>
    </row>
    <row r="4847" spans="4:4" x14ac:dyDescent="0.2">
      <c r="D4847" s="109"/>
    </row>
    <row r="4848" spans="4:4" x14ac:dyDescent="0.2">
      <c r="D4848" s="109"/>
    </row>
    <row r="4849" spans="4:4" x14ac:dyDescent="0.2">
      <c r="D4849" s="109"/>
    </row>
    <row r="4850" spans="4:4" x14ac:dyDescent="0.2">
      <c r="D4850" s="109"/>
    </row>
    <row r="4851" spans="4:4" x14ac:dyDescent="0.2">
      <c r="D4851" s="109"/>
    </row>
    <row r="4852" spans="4:4" x14ac:dyDescent="0.2">
      <c r="D4852" s="109"/>
    </row>
    <row r="4853" spans="4:4" x14ac:dyDescent="0.2">
      <c r="D4853" s="109"/>
    </row>
    <row r="4854" spans="4:4" x14ac:dyDescent="0.2">
      <c r="D4854" s="109"/>
    </row>
    <row r="4855" spans="4:4" x14ac:dyDescent="0.2">
      <c r="D4855" s="109"/>
    </row>
    <row r="4856" spans="4:4" x14ac:dyDescent="0.2">
      <c r="D4856" s="109"/>
    </row>
    <row r="4857" spans="4:4" x14ac:dyDescent="0.2">
      <c r="D4857" s="109"/>
    </row>
    <row r="4858" spans="4:4" x14ac:dyDescent="0.2">
      <c r="D4858" s="109"/>
    </row>
    <row r="4859" spans="4:4" x14ac:dyDescent="0.2">
      <c r="D4859" s="109"/>
    </row>
    <row r="4860" spans="4:4" x14ac:dyDescent="0.2">
      <c r="D4860" s="109"/>
    </row>
    <row r="4861" spans="4:4" x14ac:dyDescent="0.2">
      <c r="D4861" s="109"/>
    </row>
    <row r="4862" spans="4:4" x14ac:dyDescent="0.2">
      <c r="D4862" s="109"/>
    </row>
    <row r="4863" spans="4:4" x14ac:dyDescent="0.2">
      <c r="D4863" s="109"/>
    </row>
    <row r="4864" spans="4:4" x14ac:dyDescent="0.2">
      <c r="D4864" s="109"/>
    </row>
    <row r="4865" spans="4:4" x14ac:dyDescent="0.2">
      <c r="D4865" s="109"/>
    </row>
    <row r="4866" spans="4:4" x14ac:dyDescent="0.2">
      <c r="D4866" s="109"/>
    </row>
    <row r="4867" spans="4:4" x14ac:dyDescent="0.2">
      <c r="D4867" s="109"/>
    </row>
    <row r="4868" spans="4:4" x14ac:dyDescent="0.2">
      <c r="D4868" s="109"/>
    </row>
    <row r="4869" spans="4:4" x14ac:dyDescent="0.2">
      <c r="D4869" s="109"/>
    </row>
    <row r="4870" spans="4:4" x14ac:dyDescent="0.2">
      <c r="D4870" s="109"/>
    </row>
    <row r="4871" spans="4:4" x14ac:dyDescent="0.2">
      <c r="D4871" s="109"/>
    </row>
    <row r="4872" spans="4:4" x14ac:dyDescent="0.2">
      <c r="D4872" s="109"/>
    </row>
    <row r="4873" spans="4:4" x14ac:dyDescent="0.2">
      <c r="D4873" s="109"/>
    </row>
    <row r="4874" spans="4:4" x14ac:dyDescent="0.2">
      <c r="D4874" s="109"/>
    </row>
    <row r="4875" spans="4:4" x14ac:dyDescent="0.2">
      <c r="D4875" s="109"/>
    </row>
    <row r="4876" spans="4:4" x14ac:dyDescent="0.2">
      <c r="D4876" s="109"/>
    </row>
    <row r="4877" spans="4:4" x14ac:dyDescent="0.2">
      <c r="D4877" s="109"/>
    </row>
    <row r="4878" spans="4:4" x14ac:dyDescent="0.2">
      <c r="D4878" s="109"/>
    </row>
    <row r="4879" spans="4:4" x14ac:dyDescent="0.2">
      <c r="D4879" s="109"/>
    </row>
    <row r="4880" spans="4:4" x14ac:dyDescent="0.2">
      <c r="D4880" s="109"/>
    </row>
    <row r="4881" spans="4:4" x14ac:dyDescent="0.2">
      <c r="D4881" s="109"/>
    </row>
    <row r="4882" spans="4:4" x14ac:dyDescent="0.2">
      <c r="D4882" s="109"/>
    </row>
    <row r="4883" spans="4:4" x14ac:dyDescent="0.2">
      <c r="D4883" s="109"/>
    </row>
    <row r="4884" spans="4:4" x14ac:dyDescent="0.2">
      <c r="D4884" s="109"/>
    </row>
    <row r="4885" spans="4:4" x14ac:dyDescent="0.2">
      <c r="D4885" s="109"/>
    </row>
    <row r="4886" spans="4:4" x14ac:dyDescent="0.2">
      <c r="D4886" s="109"/>
    </row>
    <row r="4887" spans="4:4" x14ac:dyDescent="0.2">
      <c r="D4887" s="109"/>
    </row>
    <row r="4888" spans="4:4" x14ac:dyDescent="0.2">
      <c r="D4888" s="109"/>
    </row>
    <row r="4889" spans="4:4" x14ac:dyDescent="0.2">
      <c r="D4889" s="109"/>
    </row>
    <row r="4890" spans="4:4" x14ac:dyDescent="0.2">
      <c r="D4890" s="109"/>
    </row>
    <row r="4891" spans="4:4" x14ac:dyDescent="0.2">
      <c r="D4891" s="109"/>
    </row>
    <row r="4892" spans="4:4" x14ac:dyDescent="0.2">
      <c r="D4892" s="109"/>
    </row>
    <row r="4893" spans="4:4" x14ac:dyDescent="0.2">
      <c r="D4893" s="109"/>
    </row>
    <row r="4894" spans="4:4" x14ac:dyDescent="0.2">
      <c r="D4894" s="109"/>
    </row>
    <row r="4895" spans="4:4" x14ac:dyDescent="0.2">
      <c r="D4895" s="109"/>
    </row>
    <row r="4896" spans="4:4" x14ac:dyDescent="0.2">
      <c r="D4896" s="109"/>
    </row>
    <row r="4897" spans="4:4" x14ac:dyDescent="0.2">
      <c r="D4897" s="109"/>
    </row>
    <row r="4898" spans="4:4" x14ac:dyDescent="0.2">
      <c r="D4898" s="109"/>
    </row>
    <row r="4899" spans="4:4" x14ac:dyDescent="0.2">
      <c r="D4899" s="109"/>
    </row>
    <row r="4900" spans="4:4" x14ac:dyDescent="0.2">
      <c r="D4900" s="109"/>
    </row>
    <row r="4901" spans="4:4" x14ac:dyDescent="0.2">
      <c r="D4901" s="109"/>
    </row>
    <row r="4902" spans="4:4" x14ac:dyDescent="0.2">
      <c r="D4902" s="109"/>
    </row>
    <row r="4903" spans="4:4" x14ac:dyDescent="0.2">
      <c r="D4903" s="109"/>
    </row>
    <row r="4904" spans="4:4" x14ac:dyDescent="0.2">
      <c r="D4904" s="109"/>
    </row>
    <row r="4905" spans="4:4" x14ac:dyDescent="0.2">
      <c r="D4905" s="109"/>
    </row>
    <row r="4906" spans="4:4" x14ac:dyDescent="0.2">
      <c r="D4906" s="109"/>
    </row>
    <row r="4907" spans="4:4" x14ac:dyDescent="0.2">
      <c r="D4907" s="109"/>
    </row>
    <row r="4908" spans="4:4" x14ac:dyDescent="0.2">
      <c r="D4908" s="109"/>
    </row>
    <row r="4909" spans="4:4" x14ac:dyDescent="0.2">
      <c r="D4909" s="109"/>
    </row>
    <row r="4910" spans="4:4" x14ac:dyDescent="0.2">
      <c r="D4910" s="109"/>
    </row>
    <row r="4911" spans="4:4" x14ac:dyDescent="0.2">
      <c r="D4911" s="109"/>
    </row>
    <row r="4912" spans="4:4" x14ac:dyDescent="0.2">
      <c r="D4912" s="109"/>
    </row>
    <row r="4913" spans="4:4" x14ac:dyDescent="0.2">
      <c r="D4913" s="109"/>
    </row>
    <row r="4914" spans="4:4" x14ac:dyDescent="0.2">
      <c r="D4914" s="109"/>
    </row>
    <row r="4915" spans="4:4" x14ac:dyDescent="0.2">
      <c r="D4915" s="109"/>
    </row>
    <row r="4916" spans="4:4" x14ac:dyDescent="0.2">
      <c r="D4916" s="109"/>
    </row>
    <row r="4917" spans="4:4" x14ac:dyDescent="0.2">
      <c r="D4917" s="109"/>
    </row>
    <row r="4918" spans="4:4" x14ac:dyDescent="0.2">
      <c r="D4918" s="109"/>
    </row>
    <row r="4919" spans="4:4" x14ac:dyDescent="0.2">
      <c r="D4919" s="109"/>
    </row>
    <row r="4920" spans="4:4" x14ac:dyDescent="0.2">
      <c r="D4920" s="109"/>
    </row>
    <row r="4921" spans="4:4" x14ac:dyDescent="0.2">
      <c r="D4921" s="109"/>
    </row>
    <row r="4922" spans="4:4" x14ac:dyDescent="0.2">
      <c r="D4922" s="109"/>
    </row>
    <row r="4923" spans="4:4" x14ac:dyDescent="0.2">
      <c r="D4923" s="109"/>
    </row>
    <row r="4924" spans="4:4" x14ac:dyDescent="0.2">
      <c r="D4924" s="109"/>
    </row>
    <row r="4925" spans="4:4" x14ac:dyDescent="0.2">
      <c r="D4925" s="109"/>
    </row>
    <row r="4926" spans="4:4" x14ac:dyDescent="0.2">
      <c r="D4926" s="109"/>
    </row>
    <row r="4927" spans="4:4" x14ac:dyDescent="0.2">
      <c r="D4927" s="109"/>
    </row>
    <row r="4928" spans="4:4" x14ac:dyDescent="0.2">
      <c r="D4928" s="109"/>
    </row>
    <row r="4929" spans="4:4" x14ac:dyDescent="0.2">
      <c r="D4929" s="109"/>
    </row>
    <row r="4930" spans="4:4" x14ac:dyDescent="0.2">
      <c r="D4930" s="109"/>
    </row>
    <row r="4931" spans="4:4" x14ac:dyDescent="0.2">
      <c r="D4931" s="109"/>
    </row>
    <row r="4932" spans="4:4" x14ac:dyDescent="0.2">
      <c r="D4932" s="109"/>
    </row>
    <row r="4933" spans="4:4" x14ac:dyDescent="0.2">
      <c r="D4933" s="109"/>
    </row>
    <row r="4934" spans="4:4" x14ac:dyDescent="0.2">
      <c r="D4934" s="109"/>
    </row>
    <row r="4935" spans="4:4" x14ac:dyDescent="0.2">
      <c r="D4935" s="109"/>
    </row>
    <row r="4936" spans="4:4" x14ac:dyDescent="0.2">
      <c r="D4936" s="109"/>
    </row>
    <row r="4937" spans="4:4" x14ac:dyDescent="0.2">
      <c r="D4937" s="109"/>
    </row>
    <row r="4938" spans="4:4" x14ac:dyDescent="0.2">
      <c r="D4938" s="109"/>
    </row>
    <row r="4939" spans="4:4" x14ac:dyDescent="0.2">
      <c r="D4939" s="109"/>
    </row>
    <row r="4940" spans="4:4" x14ac:dyDescent="0.2">
      <c r="D4940" s="109"/>
    </row>
    <row r="4941" spans="4:4" x14ac:dyDescent="0.2">
      <c r="D4941" s="109"/>
    </row>
    <row r="4942" spans="4:4" x14ac:dyDescent="0.2">
      <c r="D4942" s="109"/>
    </row>
    <row r="4943" spans="4:4" x14ac:dyDescent="0.2">
      <c r="D4943" s="109"/>
    </row>
    <row r="4944" spans="4:4" x14ac:dyDescent="0.2">
      <c r="D4944" s="109"/>
    </row>
    <row r="4945" spans="4:4" x14ac:dyDescent="0.2">
      <c r="D4945" s="109"/>
    </row>
    <row r="4946" spans="4:4" x14ac:dyDescent="0.2">
      <c r="D4946" s="109"/>
    </row>
    <row r="4947" spans="4:4" x14ac:dyDescent="0.2">
      <c r="D4947" s="109"/>
    </row>
    <row r="4948" spans="4:4" x14ac:dyDescent="0.2">
      <c r="D4948" s="109"/>
    </row>
    <row r="4949" spans="4:4" x14ac:dyDescent="0.2">
      <c r="D4949" s="109"/>
    </row>
    <row r="4950" spans="4:4" x14ac:dyDescent="0.2">
      <c r="D4950" s="109"/>
    </row>
    <row r="4951" spans="4:4" x14ac:dyDescent="0.2">
      <c r="D4951" s="109"/>
    </row>
    <row r="4952" spans="4:4" x14ac:dyDescent="0.2">
      <c r="D4952" s="109"/>
    </row>
    <row r="4953" spans="4:4" x14ac:dyDescent="0.2">
      <c r="D4953" s="109"/>
    </row>
    <row r="4954" spans="4:4" x14ac:dyDescent="0.2">
      <c r="D4954" s="109"/>
    </row>
    <row r="4955" spans="4:4" x14ac:dyDescent="0.2">
      <c r="D4955" s="109"/>
    </row>
    <row r="4956" spans="4:4" x14ac:dyDescent="0.2">
      <c r="D4956" s="109"/>
    </row>
    <row r="4957" spans="4:4" x14ac:dyDescent="0.2">
      <c r="D4957" s="109"/>
    </row>
    <row r="4958" spans="4:4" x14ac:dyDescent="0.2">
      <c r="D4958" s="109"/>
    </row>
    <row r="4959" spans="4:4" x14ac:dyDescent="0.2">
      <c r="D4959" s="109"/>
    </row>
    <row r="4960" spans="4:4" x14ac:dyDescent="0.2">
      <c r="D4960" s="109"/>
    </row>
    <row r="4961" spans="4:4" x14ac:dyDescent="0.2">
      <c r="D4961" s="109"/>
    </row>
    <row r="4962" spans="4:4" x14ac:dyDescent="0.2">
      <c r="D4962" s="109"/>
    </row>
    <row r="4963" spans="4:4" x14ac:dyDescent="0.2">
      <c r="D4963" s="109"/>
    </row>
    <row r="4964" spans="4:4" x14ac:dyDescent="0.2">
      <c r="D4964" s="109"/>
    </row>
    <row r="4965" spans="4:4" x14ac:dyDescent="0.2">
      <c r="D4965" s="109"/>
    </row>
    <row r="4966" spans="4:4" x14ac:dyDescent="0.2">
      <c r="D4966" s="109"/>
    </row>
    <row r="4967" spans="4:4" x14ac:dyDescent="0.2">
      <c r="D4967" s="109"/>
    </row>
    <row r="4968" spans="4:4" x14ac:dyDescent="0.2">
      <c r="D4968" s="109"/>
    </row>
    <row r="4969" spans="4:4" x14ac:dyDescent="0.2">
      <c r="D4969" s="109"/>
    </row>
    <row r="4970" spans="4:4" x14ac:dyDescent="0.2">
      <c r="D4970" s="109"/>
    </row>
    <row r="4971" spans="4:4" x14ac:dyDescent="0.2">
      <c r="D4971" s="109"/>
    </row>
    <row r="4972" spans="4:4" x14ac:dyDescent="0.2">
      <c r="D4972" s="109"/>
    </row>
    <row r="4973" spans="4:4" x14ac:dyDescent="0.2">
      <c r="D4973" s="109"/>
    </row>
    <row r="4974" spans="4:4" x14ac:dyDescent="0.2">
      <c r="D4974" s="109"/>
    </row>
    <row r="4975" spans="4:4" x14ac:dyDescent="0.2">
      <c r="D4975" s="109"/>
    </row>
    <row r="4976" spans="4:4" x14ac:dyDescent="0.2">
      <c r="D4976" s="109"/>
    </row>
    <row r="4977" spans="4:4" x14ac:dyDescent="0.2">
      <c r="D4977" s="109"/>
    </row>
    <row r="4978" spans="4:4" x14ac:dyDescent="0.2">
      <c r="D4978" s="109"/>
    </row>
    <row r="4979" spans="4:4" x14ac:dyDescent="0.2">
      <c r="D4979" s="109"/>
    </row>
    <row r="4980" spans="4:4" x14ac:dyDescent="0.2">
      <c r="D4980" s="109"/>
    </row>
    <row r="4981" spans="4:4" x14ac:dyDescent="0.2">
      <c r="D4981" s="109"/>
    </row>
    <row r="4982" spans="4:4" x14ac:dyDescent="0.2">
      <c r="D4982" s="109"/>
    </row>
    <row r="4983" spans="4:4" x14ac:dyDescent="0.2">
      <c r="D4983" s="109"/>
    </row>
    <row r="4984" spans="4:4" x14ac:dyDescent="0.2">
      <c r="D4984" s="109"/>
    </row>
    <row r="4985" spans="4:4" x14ac:dyDescent="0.2">
      <c r="D4985" s="109"/>
    </row>
    <row r="4986" spans="4:4" x14ac:dyDescent="0.2">
      <c r="D4986" s="109"/>
    </row>
    <row r="4987" spans="4:4" x14ac:dyDescent="0.2">
      <c r="D4987" s="109"/>
    </row>
    <row r="4988" spans="4:4" x14ac:dyDescent="0.2">
      <c r="D4988" s="109"/>
    </row>
    <row r="4989" spans="4:4" x14ac:dyDescent="0.2">
      <c r="D4989" s="109"/>
    </row>
    <row r="4990" spans="4:4" x14ac:dyDescent="0.2">
      <c r="D4990" s="109"/>
    </row>
    <row r="4991" spans="4:4" x14ac:dyDescent="0.2">
      <c r="D4991" s="109"/>
    </row>
    <row r="4992" spans="4:4" x14ac:dyDescent="0.2">
      <c r="D4992" s="109"/>
    </row>
    <row r="4993" spans="4:4" x14ac:dyDescent="0.2">
      <c r="D4993" s="109"/>
    </row>
    <row r="4994" spans="4:4" x14ac:dyDescent="0.2">
      <c r="D4994" s="109"/>
    </row>
    <row r="4995" spans="4:4" x14ac:dyDescent="0.2">
      <c r="D4995" s="109"/>
    </row>
    <row r="4996" spans="4:4" x14ac:dyDescent="0.2">
      <c r="D4996" s="109"/>
    </row>
    <row r="4997" spans="4:4" x14ac:dyDescent="0.2">
      <c r="D4997" s="109"/>
    </row>
    <row r="4998" spans="4:4" x14ac:dyDescent="0.2">
      <c r="D4998" s="109"/>
    </row>
    <row r="4999" spans="4:4" x14ac:dyDescent="0.2">
      <c r="D4999" s="109"/>
    </row>
    <row r="5000" spans="4:4" x14ac:dyDescent="0.2">
      <c r="D5000" s="109"/>
    </row>
  </sheetData>
  <mergeCells count="15">
    <mergeCell ref="C46:G46"/>
    <mergeCell ref="C51:G51"/>
    <mergeCell ref="C54:G54"/>
    <mergeCell ref="C15:G15"/>
    <mergeCell ref="C18:G18"/>
    <mergeCell ref="C30:G30"/>
    <mergeCell ref="C32:G32"/>
    <mergeCell ref="C36:G36"/>
    <mergeCell ref="C38:G38"/>
    <mergeCell ref="C13:G13"/>
    <mergeCell ref="A1:G1"/>
    <mergeCell ref="C2:G2"/>
    <mergeCell ref="C3:G3"/>
    <mergeCell ref="C4:G4"/>
    <mergeCell ref="C10:G10"/>
  </mergeCells>
  <hyperlinks>
    <hyperlink ref="C2:G2" location="REKAPITULACE!A1" display="ZŠ Hapalova - Brno" xr:uid="{9A8C705D-3BE1-4B4C-8384-9C47991F47B1}"/>
  </hyperlinks>
  <pageMargins left="0.59055118110236204" right="0.196850393700787" top="0.78740157499999996" bottom="0.78740157499999996" header="0.3" footer="0.3"/>
  <pageSetup paperSize="9" scale="91" orientation="landscape"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0DD6B-74C3-4D87-932D-8389EE43074A}">
  <sheetPr codeName="List6">
    <tabColor rgb="FFFFC000"/>
    <outlinePr summaryBelow="0"/>
  </sheetPr>
  <dimension ref="A1:K4999"/>
  <sheetViews>
    <sheetView zoomScaleNormal="100" workbookViewId="0">
      <pane ySplit="7" topLeftCell="A50" activePane="bottomLeft" state="frozen"/>
      <selection pane="bottomLeft" activeCell="A114" sqref="A114:G114"/>
    </sheetView>
  </sheetViews>
  <sheetFormatPr defaultColWidth="9.140625" defaultRowHeight="12.75" outlineLevelRow="1" x14ac:dyDescent="0.2"/>
  <cols>
    <col min="1" max="1" width="3.42578125" style="110" customWidth="1"/>
    <col min="2" max="2" width="12.5703125" style="189" customWidth="1"/>
    <col min="3" max="3" width="63.28515625" style="189" customWidth="1"/>
    <col min="4" max="4" width="4.85546875" style="110" customWidth="1"/>
    <col min="5" max="5" width="10.5703125" style="110" customWidth="1"/>
    <col min="6" max="6" width="9.85546875" style="110" customWidth="1"/>
    <col min="7" max="7" width="12.7109375" style="110" customWidth="1"/>
    <col min="8" max="11" width="8.7109375" style="110" customWidth="1"/>
    <col min="12" max="16384" width="9.140625" style="110"/>
  </cols>
  <sheetData>
    <row r="1" spans="1:11" ht="15.75" customHeight="1" x14ac:dyDescent="0.25">
      <c r="A1" s="1512" t="s">
        <v>2956</v>
      </c>
      <c r="B1" s="1512"/>
      <c r="C1" s="1512"/>
      <c r="D1" s="1512"/>
      <c r="E1" s="1512"/>
      <c r="F1" s="1512"/>
      <c r="G1" s="1512"/>
    </row>
    <row r="2" spans="1:11" ht="24.95" customHeight="1" x14ac:dyDescent="0.2">
      <c r="A2" s="187" t="s">
        <v>76</v>
      </c>
      <c r="B2" s="188" t="s">
        <v>2957</v>
      </c>
      <c r="C2" s="1574" t="s">
        <v>2958</v>
      </c>
      <c r="D2" s="1575"/>
      <c r="E2" s="1575"/>
      <c r="F2" s="1575"/>
      <c r="G2" s="1576"/>
    </row>
    <row r="3" spans="1:11" ht="24.95" customHeight="1" x14ac:dyDescent="0.2">
      <c r="A3" s="187" t="s">
        <v>78</v>
      </c>
      <c r="B3" s="188" t="s">
        <v>2961</v>
      </c>
      <c r="C3" s="1582" t="s">
        <v>174</v>
      </c>
      <c r="D3" s="1583"/>
      <c r="E3" s="1583"/>
      <c r="F3" s="1583"/>
      <c r="G3" s="1579"/>
    </row>
    <row r="4" spans="1:11" ht="24.95" customHeight="1" x14ac:dyDescent="0.2">
      <c r="A4" s="190" t="s">
        <v>79</v>
      </c>
      <c r="B4" s="191" t="s">
        <v>2961</v>
      </c>
      <c r="C4" s="1584" t="s">
        <v>3404</v>
      </c>
      <c r="D4" s="1585"/>
      <c r="E4" s="1585"/>
      <c r="F4" s="1585"/>
      <c r="G4" s="1586"/>
    </row>
    <row r="5" spans="1:11" x14ac:dyDescent="0.2">
      <c r="D5" s="109"/>
    </row>
    <row r="6" spans="1:11" ht="38.25" x14ac:dyDescent="0.2">
      <c r="A6" s="192" t="s">
        <v>80</v>
      </c>
      <c r="B6" s="193" t="s">
        <v>81</v>
      </c>
      <c r="C6" s="193" t="s">
        <v>82</v>
      </c>
      <c r="D6" s="194" t="s">
        <v>83</v>
      </c>
      <c r="E6" s="192" t="s">
        <v>2962</v>
      </c>
      <c r="F6" s="195" t="s">
        <v>2963</v>
      </c>
      <c r="G6" s="192" t="s">
        <v>178</v>
      </c>
      <c r="H6" s="196" t="s">
        <v>2966</v>
      </c>
      <c r="I6" s="196" t="s">
        <v>2967</v>
      </c>
      <c r="J6" s="196" t="s">
        <v>2968</v>
      </c>
      <c r="K6" s="196" t="s">
        <v>2969</v>
      </c>
    </row>
    <row r="7" spans="1:11" hidden="1" x14ac:dyDescent="0.2">
      <c r="A7" s="174"/>
      <c r="B7" s="175"/>
      <c r="C7" s="175"/>
      <c r="D7" s="177"/>
      <c r="E7" s="197"/>
      <c r="F7" s="178"/>
      <c r="G7" s="178"/>
      <c r="H7" s="178"/>
      <c r="I7" s="178"/>
      <c r="J7" s="178"/>
      <c r="K7" s="178"/>
    </row>
    <row r="8" spans="1:11" x14ac:dyDescent="0.2">
      <c r="A8" s="198" t="s">
        <v>89</v>
      </c>
      <c r="B8" s="199" t="s">
        <v>1399</v>
      </c>
      <c r="C8" s="200" t="s">
        <v>1400</v>
      </c>
      <c r="D8" s="201"/>
      <c r="E8" s="202"/>
      <c r="F8" s="203"/>
      <c r="G8" s="203">
        <f>SUM(G11,G9)</f>
        <v>0</v>
      </c>
      <c r="H8" s="203"/>
      <c r="I8" s="203">
        <f>SUM(I9:I11)</f>
        <v>0.05</v>
      </c>
      <c r="J8" s="203"/>
      <c r="K8" s="203">
        <f>SUM(K9:K11)</f>
        <v>3.0300000000000002</v>
      </c>
    </row>
    <row r="9" spans="1:11" ht="33.75" outlineLevel="1" x14ac:dyDescent="0.2">
      <c r="A9" s="204">
        <v>1</v>
      </c>
      <c r="B9" s="205" t="s">
        <v>3405</v>
      </c>
      <c r="C9" s="206" t="s">
        <v>3406</v>
      </c>
      <c r="D9" s="207" t="s">
        <v>374</v>
      </c>
      <c r="E9" s="208">
        <v>30</v>
      </c>
      <c r="F9" s="209">
        <v>0</v>
      </c>
      <c r="G9" s="210">
        <f>ROUND(E9*F9,2)</f>
        <v>0</v>
      </c>
      <c r="H9" s="210">
        <v>1.33E-3</v>
      </c>
      <c r="I9" s="210">
        <f>ROUND(E9*H9,2)</f>
        <v>0.04</v>
      </c>
      <c r="J9" s="210">
        <v>7.3999999999999996E-2</v>
      </c>
      <c r="K9" s="210">
        <f>ROUND(E9*J9,2)</f>
        <v>2.2200000000000002</v>
      </c>
    </row>
    <row r="10" spans="1:11" outlineLevel="1" x14ac:dyDescent="0.2">
      <c r="A10" s="211"/>
      <c r="B10" s="212"/>
      <c r="C10" s="1580" t="s">
        <v>3407</v>
      </c>
      <c r="D10" s="1581"/>
      <c r="E10" s="1581"/>
      <c r="F10" s="1581"/>
      <c r="G10" s="1581"/>
      <c r="H10" s="153"/>
      <c r="I10" s="153"/>
      <c r="J10" s="153"/>
      <c r="K10" s="153"/>
    </row>
    <row r="11" spans="1:11" ht="22.5" outlineLevel="1" x14ac:dyDescent="0.2">
      <c r="A11" s="213">
        <v>2</v>
      </c>
      <c r="B11" s="214" t="s">
        <v>3010</v>
      </c>
      <c r="C11" s="215" t="s">
        <v>3011</v>
      </c>
      <c r="D11" s="216" t="s">
        <v>383</v>
      </c>
      <c r="E11" s="217">
        <v>30</v>
      </c>
      <c r="F11" s="218">
        <v>0</v>
      </c>
      <c r="G11" s="219">
        <f>ROUND(E11*F11,2)</f>
        <v>0</v>
      </c>
      <c r="H11" s="219">
        <v>4.8999999999999998E-4</v>
      </c>
      <c r="I11" s="219">
        <f>ROUND(E11*H11,2)</f>
        <v>0.01</v>
      </c>
      <c r="J11" s="219">
        <v>2.7E-2</v>
      </c>
      <c r="K11" s="219">
        <f>ROUND(E11*J11,2)</f>
        <v>0.81</v>
      </c>
    </row>
    <row r="12" spans="1:11" x14ac:dyDescent="0.2">
      <c r="A12" s="198" t="s">
        <v>89</v>
      </c>
      <c r="B12" s="199" t="s">
        <v>1948</v>
      </c>
      <c r="C12" s="200" t="s">
        <v>1949</v>
      </c>
      <c r="D12" s="201"/>
      <c r="E12" s="202"/>
      <c r="F12" s="203"/>
      <c r="G12" s="203">
        <f>SUM(G13:G21)</f>
        <v>0</v>
      </c>
      <c r="H12" s="203"/>
      <c r="I12" s="203">
        <f>SUM(I13:I22)</f>
        <v>0.28000000000000003</v>
      </c>
      <c r="J12" s="203"/>
      <c r="K12" s="203">
        <f>SUM(K13:K22)</f>
        <v>0</v>
      </c>
    </row>
    <row r="13" spans="1:11" outlineLevel="1" x14ac:dyDescent="0.2">
      <c r="A13" s="213">
        <v>3</v>
      </c>
      <c r="B13" s="214" t="s">
        <v>3013</v>
      </c>
      <c r="C13" s="215" t="s">
        <v>3014</v>
      </c>
      <c r="D13" s="216" t="s">
        <v>2975</v>
      </c>
      <c r="E13" s="1329">
        <v>590</v>
      </c>
      <c r="F13" s="218">
        <v>0</v>
      </c>
      <c r="G13" s="219">
        <f t="shared" ref="G13:G21" si="0">ROUND(E13*F13,2)</f>
        <v>0</v>
      </c>
      <c r="H13" s="219">
        <v>0</v>
      </c>
      <c r="I13" s="219">
        <f t="shared" ref="I13:I21" si="1">ROUND(E13*H13,2)</f>
        <v>0</v>
      </c>
      <c r="J13" s="219">
        <v>0</v>
      </c>
      <c r="K13" s="219">
        <f t="shared" ref="K13:K21" si="2">ROUND(E13*J13,2)</f>
        <v>0</v>
      </c>
    </row>
    <row r="14" spans="1:11" ht="22.5" outlineLevel="1" x14ac:dyDescent="0.2">
      <c r="A14" s="213">
        <v>4</v>
      </c>
      <c r="B14" s="214" t="s">
        <v>3408</v>
      </c>
      <c r="C14" s="215" t="s">
        <v>3409</v>
      </c>
      <c r="D14" s="216" t="s">
        <v>383</v>
      </c>
      <c r="E14" s="217">
        <v>1290</v>
      </c>
      <c r="F14" s="218">
        <v>0</v>
      </c>
      <c r="G14" s="219">
        <f t="shared" si="0"/>
        <v>0</v>
      </c>
      <c r="H14" s="219">
        <v>2.0000000000000002E-5</v>
      </c>
      <c r="I14" s="219">
        <f t="shared" si="1"/>
        <v>0.03</v>
      </c>
      <c r="J14" s="219">
        <v>0</v>
      </c>
      <c r="K14" s="219">
        <f t="shared" si="2"/>
        <v>0</v>
      </c>
    </row>
    <row r="15" spans="1:11" ht="22.5" outlineLevel="1" x14ac:dyDescent="0.2">
      <c r="A15" s="213">
        <v>5</v>
      </c>
      <c r="B15" s="214" t="s">
        <v>3410</v>
      </c>
      <c r="C15" s="215" t="s">
        <v>3411</v>
      </c>
      <c r="D15" s="216" t="s">
        <v>383</v>
      </c>
      <c r="E15" s="217">
        <v>176</v>
      </c>
      <c r="F15" s="218">
        <v>0</v>
      </c>
      <c r="G15" s="219">
        <f t="shared" si="0"/>
        <v>0</v>
      </c>
      <c r="H15" s="219">
        <v>2.0000000000000002E-5</v>
      </c>
      <c r="I15" s="219">
        <f t="shared" si="1"/>
        <v>0</v>
      </c>
      <c r="J15" s="219">
        <v>0</v>
      </c>
      <c r="K15" s="219">
        <f t="shared" si="2"/>
        <v>0</v>
      </c>
    </row>
    <row r="16" spans="1:11" ht="22.5" outlineLevel="1" x14ac:dyDescent="0.2">
      <c r="A16" s="213">
        <v>6</v>
      </c>
      <c r="B16" s="214" t="s">
        <v>3412</v>
      </c>
      <c r="C16" s="215" t="s">
        <v>3413</v>
      </c>
      <c r="D16" s="216" t="s">
        <v>383</v>
      </c>
      <c r="E16" s="217">
        <v>76</v>
      </c>
      <c r="F16" s="218">
        <v>0</v>
      </c>
      <c r="G16" s="219">
        <f t="shared" si="0"/>
        <v>0</v>
      </c>
      <c r="H16" s="219">
        <v>5.0000000000000002E-5</v>
      </c>
      <c r="I16" s="219">
        <f t="shared" si="1"/>
        <v>0</v>
      </c>
      <c r="J16" s="219">
        <v>0</v>
      </c>
      <c r="K16" s="219">
        <f t="shared" si="2"/>
        <v>0</v>
      </c>
    </row>
    <row r="17" spans="1:11" ht="33.75" outlineLevel="1" x14ac:dyDescent="0.2">
      <c r="A17" s="213">
        <v>7</v>
      </c>
      <c r="B17" s="214" t="s">
        <v>3035</v>
      </c>
      <c r="C17" s="215" t="s">
        <v>3036</v>
      </c>
      <c r="D17" s="216" t="s">
        <v>383</v>
      </c>
      <c r="E17" s="217">
        <v>118</v>
      </c>
      <c r="F17" s="218">
        <v>0</v>
      </c>
      <c r="G17" s="219">
        <f t="shared" si="0"/>
        <v>0</v>
      </c>
      <c r="H17" s="219">
        <v>3.6999999999999999E-4</v>
      </c>
      <c r="I17" s="219">
        <f t="shared" si="1"/>
        <v>0.04</v>
      </c>
      <c r="J17" s="219">
        <v>0</v>
      </c>
      <c r="K17" s="219">
        <f t="shared" si="2"/>
        <v>0</v>
      </c>
    </row>
    <row r="18" spans="1:11" ht="33.75" outlineLevel="1" x14ac:dyDescent="0.2">
      <c r="A18" s="213">
        <v>8</v>
      </c>
      <c r="B18" s="214" t="s">
        <v>3414</v>
      </c>
      <c r="C18" s="215" t="s">
        <v>3415</v>
      </c>
      <c r="D18" s="216" t="s">
        <v>383</v>
      </c>
      <c r="E18" s="217">
        <v>244</v>
      </c>
      <c r="F18" s="218">
        <v>0</v>
      </c>
      <c r="G18" s="219">
        <f t="shared" si="0"/>
        <v>0</v>
      </c>
      <c r="H18" s="219">
        <v>4.2000000000000002E-4</v>
      </c>
      <c r="I18" s="219">
        <f t="shared" si="1"/>
        <v>0.1</v>
      </c>
      <c r="J18" s="219">
        <v>0</v>
      </c>
      <c r="K18" s="219">
        <f t="shared" si="2"/>
        <v>0</v>
      </c>
    </row>
    <row r="19" spans="1:11" ht="33.75" outlineLevel="1" x14ac:dyDescent="0.2">
      <c r="A19" s="213">
        <v>9</v>
      </c>
      <c r="B19" s="214" t="s">
        <v>3416</v>
      </c>
      <c r="C19" s="215" t="s">
        <v>3417</v>
      </c>
      <c r="D19" s="216" t="s">
        <v>383</v>
      </c>
      <c r="E19" s="217">
        <v>216</v>
      </c>
      <c r="F19" s="218">
        <v>0</v>
      </c>
      <c r="G19" s="219">
        <f t="shared" si="0"/>
        <v>0</v>
      </c>
      <c r="H19" s="219">
        <v>4.8000000000000001E-4</v>
      </c>
      <c r="I19" s="219">
        <f t="shared" si="1"/>
        <v>0.1</v>
      </c>
      <c r="J19" s="219">
        <v>0</v>
      </c>
      <c r="K19" s="219">
        <f t="shared" si="2"/>
        <v>0</v>
      </c>
    </row>
    <row r="20" spans="1:11" ht="33.75" outlineLevel="1" x14ac:dyDescent="0.2">
      <c r="A20" s="213">
        <v>10</v>
      </c>
      <c r="B20" s="214" t="s">
        <v>3418</v>
      </c>
      <c r="C20" s="215" t="s">
        <v>3419</v>
      </c>
      <c r="D20" s="216" t="s">
        <v>383</v>
      </c>
      <c r="E20" s="217">
        <v>12</v>
      </c>
      <c r="F20" s="218">
        <v>0</v>
      </c>
      <c r="G20" s="219">
        <f t="shared" si="0"/>
        <v>0</v>
      </c>
      <c r="H20" s="219">
        <v>8.8000000000000003E-4</v>
      </c>
      <c r="I20" s="219">
        <f t="shared" si="1"/>
        <v>0.01</v>
      </c>
      <c r="J20" s="219">
        <v>0</v>
      </c>
      <c r="K20" s="219">
        <f t="shared" si="2"/>
        <v>0</v>
      </c>
    </row>
    <row r="21" spans="1:11" outlineLevel="1" x14ac:dyDescent="0.2">
      <c r="A21" s="204">
        <v>11</v>
      </c>
      <c r="B21" s="205" t="s">
        <v>3420</v>
      </c>
      <c r="C21" s="206" t="s">
        <v>3421</v>
      </c>
      <c r="D21" s="207" t="s">
        <v>1878</v>
      </c>
      <c r="E21" s="208">
        <f>SUM(G13:G20)/100</f>
        <v>0</v>
      </c>
      <c r="F21" s="209">
        <v>2</v>
      </c>
      <c r="G21" s="210">
        <f t="shared" si="0"/>
        <v>0</v>
      </c>
      <c r="H21" s="210">
        <v>0</v>
      </c>
      <c r="I21" s="210">
        <f t="shared" si="1"/>
        <v>0</v>
      </c>
      <c r="J21" s="210">
        <v>0</v>
      </c>
      <c r="K21" s="210">
        <f t="shared" si="2"/>
        <v>0</v>
      </c>
    </row>
    <row r="22" spans="1:11" outlineLevel="1" x14ac:dyDescent="0.2">
      <c r="A22" s="211"/>
      <c r="B22" s="212"/>
      <c r="C22" s="1580" t="s">
        <v>3320</v>
      </c>
      <c r="D22" s="1581"/>
      <c r="E22" s="1581"/>
      <c r="F22" s="1581"/>
      <c r="G22" s="1581"/>
      <c r="H22" s="153"/>
      <c r="I22" s="153"/>
      <c r="J22" s="153"/>
      <c r="K22" s="153"/>
    </row>
    <row r="23" spans="1:11" x14ac:dyDescent="0.2">
      <c r="A23" s="198" t="s">
        <v>89</v>
      </c>
      <c r="B23" s="199" t="s">
        <v>3422</v>
      </c>
      <c r="C23" s="200" t="s">
        <v>3423</v>
      </c>
      <c r="D23" s="201"/>
      <c r="E23" s="202"/>
      <c r="F23" s="203"/>
      <c r="G23" s="203">
        <f>SUM(G24:G39)</f>
        <v>0</v>
      </c>
      <c r="H23" s="203"/>
      <c r="I23" s="203">
        <f>SUM(I24:I40)</f>
        <v>0</v>
      </c>
      <c r="J23" s="203"/>
      <c r="K23" s="203">
        <f>SUM(K24:K40)</f>
        <v>0</v>
      </c>
    </row>
    <row r="24" spans="1:11" ht="22.5" outlineLevel="1" x14ac:dyDescent="0.2">
      <c r="A24" s="213">
        <v>12</v>
      </c>
      <c r="B24" s="214" t="s">
        <v>3424</v>
      </c>
      <c r="C24" s="215" t="s">
        <v>3425</v>
      </c>
      <c r="D24" s="216" t="s">
        <v>1707</v>
      </c>
      <c r="E24" s="217">
        <v>2</v>
      </c>
      <c r="F24" s="218">
        <v>0</v>
      </c>
      <c r="G24" s="219">
        <f t="shared" ref="G24:G39" si="3">ROUND(E24*F24,2)</f>
        <v>0</v>
      </c>
      <c r="H24" s="219">
        <v>5.0000000000000001E-4</v>
      </c>
      <c r="I24" s="219">
        <f t="shared" ref="I24:I39" si="4">ROUND(E24*H24,2)</f>
        <v>0</v>
      </c>
      <c r="J24" s="219">
        <v>0</v>
      </c>
      <c r="K24" s="219">
        <f t="shared" ref="K24:K39" si="5">ROUND(E24*J24,2)</f>
        <v>0</v>
      </c>
    </row>
    <row r="25" spans="1:11" outlineLevel="1" x14ac:dyDescent="0.2">
      <c r="A25" s="213">
        <v>13</v>
      </c>
      <c r="B25" s="214" t="s">
        <v>3426</v>
      </c>
      <c r="C25" s="215" t="s">
        <v>3427</v>
      </c>
      <c r="D25" s="216" t="s">
        <v>1707</v>
      </c>
      <c r="E25" s="217">
        <v>1</v>
      </c>
      <c r="F25" s="218">
        <v>0</v>
      </c>
      <c r="G25" s="219">
        <f t="shared" si="3"/>
        <v>0</v>
      </c>
      <c r="H25" s="219">
        <v>7.3999999999999999E-4</v>
      </c>
      <c r="I25" s="219">
        <f t="shared" si="4"/>
        <v>0</v>
      </c>
      <c r="J25" s="219">
        <v>0</v>
      </c>
      <c r="K25" s="219">
        <f t="shared" si="5"/>
        <v>0</v>
      </c>
    </row>
    <row r="26" spans="1:11" outlineLevel="1" x14ac:dyDescent="0.2">
      <c r="A26" s="213">
        <v>14</v>
      </c>
      <c r="B26" s="214" t="s">
        <v>3428</v>
      </c>
      <c r="C26" s="215" t="s">
        <v>3429</v>
      </c>
      <c r="D26" s="216" t="s">
        <v>1707</v>
      </c>
      <c r="E26" s="217">
        <v>2</v>
      </c>
      <c r="F26" s="218">
        <v>0</v>
      </c>
      <c r="G26" s="219">
        <f t="shared" si="3"/>
        <v>0</v>
      </c>
      <c r="H26" s="219">
        <v>0</v>
      </c>
      <c r="I26" s="219">
        <f t="shared" si="4"/>
        <v>0</v>
      </c>
      <c r="J26" s="219">
        <v>0</v>
      </c>
      <c r="K26" s="219">
        <f t="shared" si="5"/>
        <v>0</v>
      </c>
    </row>
    <row r="27" spans="1:11" outlineLevel="1" x14ac:dyDescent="0.2">
      <c r="A27" s="213">
        <v>15</v>
      </c>
      <c r="B27" s="214" t="s">
        <v>3430</v>
      </c>
      <c r="C27" s="215" t="s">
        <v>3431</v>
      </c>
      <c r="D27" s="216" t="s">
        <v>2978</v>
      </c>
      <c r="E27" s="217">
        <v>1</v>
      </c>
      <c r="F27" s="218">
        <v>0</v>
      </c>
      <c r="G27" s="219">
        <f t="shared" si="3"/>
        <v>0</v>
      </c>
      <c r="H27" s="219">
        <v>0</v>
      </c>
      <c r="I27" s="219">
        <f t="shared" si="4"/>
        <v>0</v>
      </c>
      <c r="J27" s="219">
        <v>0</v>
      </c>
      <c r="K27" s="219">
        <f t="shared" si="5"/>
        <v>0</v>
      </c>
    </row>
    <row r="28" spans="1:11" outlineLevel="1" x14ac:dyDescent="0.2">
      <c r="A28" s="213">
        <v>16</v>
      </c>
      <c r="B28" s="214" t="s">
        <v>3432</v>
      </c>
      <c r="C28" s="215" t="s">
        <v>3433</v>
      </c>
      <c r="D28" s="216" t="s">
        <v>2978</v>
      </c>
      <c r="E28" s="217">
        <v>1</v>
      </c>
      <c r="F28" s="218">
        <v>0</v>
      </c>
      <c r="G28" s="219">
        <f t="shared" si="3"/>
        <v>0</v>
      </c>
      <c r="H28" s="219">
        <v>0</v>
      </c>
      <c r="I28" s="219">
        <f t="shared" si="4"/>
        <v>0</v>
      </c>
      <c r="J28" s="219">
        <v>0</v>
      </c>
      <c r="K28" s="219">
        <f t="shared" si="5"/>
        <v>0</v>
      </c>
    </row>
    <row r="29" spans="1:11" outlineLevel="1" x14ac:dyDescent="0.2">
      <c r="A29" s="213">
        <v>17</v>
      </c>
      <c r="B29" s="214" t="s">
        <v>3434</v>
      </c>
      <c r="C29" s="215" t="s">
        <v>3435</v>
      </c>
      <c r="D29" s="216" t="s">
        <v>2978</v>
      </c>
      <c r="E29" s="217">
        <v>19</v>
      </c>
      <c r="F29" s="218">
        <v>0</v>
      </c>
      <c r="G29" s="219">
        <f t="shared" si="3"/>
        <v>0</v>
      </c>
      <c r="H29" s="219">
        <v>0</v>
      </c>
      <c r="I29" s="219">
        <f t="shared" si="4"/>
        <v>0</v>
      </c>
      <c r="J29" s="219">
        <v>0</v>
      </c>
      <c r="K29" s="219">
        <f t="shared" si="5"/>
        <v>0</v>
      </c>
    </row>
    <row r="30" spans="1:11" outlineLevel="1" x14ac:dyDescent="0.2">
      <c r="A30" s="213">
        <v>18</v>
      </c>
      <c r="B30" s="214" t="s">
        <v>3436</v>
      </c>
      <c r="C30" s="215" t="s">
        <v>3437</v>
      </c>
      <c r="D30" s="216" t="s">
        <v>2978</v>
      </c>
      <c r="E30" s="217">
        <v>1</v>
      </c>
      <c r="F30" s="218">
        <v>0</v>
      </c>
      <c r="G30" s="219">
        <f t="shared" si="3"/>
        <v>0</v>
      </c>
      <c r="H30" s="219">
        <v>0</v>
      </c>
      <c r="I30" s="219">
        <f t="shared" si="4"/>
        <v>0</v>
      </c>
      <c r="J30" s="219">
        <v>0</v>
      </c>
      <c r="K30" s="219">
        <f t="shared" si="5"/>
        <v>0</v>
      </c>
    </row>
    <row r="31" spans="1:11" outlineLevel="1" x14ac:dyDescent="0.2">
      <c r="A31" s="213">
        <v>19</v>
      </c>
      <c r="B31" s="214" t="s">
        <v>3438</v>
      </c>
      <c r="C31" s="215" t="s">
        <v>3439</v>
      </c>
      <c r="D31" s="216" t="s">
        <v>2978</v>
      </c>
      <c r="E31" s="217">
        <v>2</v>
      </c>
      <c r="F31" s="218">
        <v>0</v>
      </c>
      <c r="G31" s="219">
        <f t="shared" si="3"/>
        <v>0</v>
      </c>
      <c r="H31" s="219">
        <v>0</v>
      </c>
      <c r="I31" s="219">
        <f t="shared" si="4"/>
        <v>0</v>
      </c>
      <c r="J31" s="219">
        <v>0</v>
      </c>
      <c r="K31" s="219">
        <f t="shared" si="5"/>
        <v>0</v>
      </c>
    </row>
    <row r="32" spans="1:11" outlineLevel="1" x14ac:dyDescent="0.2">
      <c r="A32" s="213">
        <v>20</v>
      </c>
      <c r="B32" s="214" t="s">
        <v>3440</v>
      </c>
      <c r="C32" s="215" t="s">
        <v>3441</v>
      </c>
      <c r="D32" s="216" t="s">
        <v>2978</v>
      </c>
      <c r="E32" s="217">
        <v>2</v>
      </c>
      <c r="F32" s="218">
        <v>0</v>
      </c>
      <c r="G32" s="219">
        <f t="shared" si="3"/>
        <v>0</v>
      </c>
      <c r="H32" s="219">
        <v>0</v>
      </c>
      <c r="I32" s="219">
        <f t="shared" si="4"/>
        <v>0</v>
      </c>
      <c r="J32" s="219">
        <v>0</v>
      </c>
      <c r="K32" s="219">
        <f t="shared" si="5"/>
        <v>0</v>
      </c>
    </row>
    <row r="33" spans="1:11" outlineLevel="1" x14ac:dyDescent="0.2">
      <c r="A33" s="213">
        <v>21</v>
      </c>
      <c r="B33" s="214" t="s">
        <v>3442</v>
      </c>
      <c r="C33" s="215" t="s">
        <v>3443</v>
      </c>
      <c r="D33" s="216" t="s">
        <v>2978</v>
      </c>
      <c r="E33" s="217">
        <v>10</v>
      </c>
      <c r="F33" s="218">
        <v>0</v>
      </c>
      <c r="G33" s="219">
        <f t="shared" si="3"/>
        <v>0</v>
      </c>
      <c r="H33" s="219">
        <v>0</v>
      </c>
      <c r="I33" s="219">
        <f t="shared" si="4"/>
        <v>0</v>
      </c>
      <c r="J33" s="219">
        <v>0</v>
      </c>
      <c r="K33" s="219">
        <f t="shared" si="5"/>
        <v>0</v>
      </c>
    </row>
    <row r="34" spans="1:11" outlineLevel="1" x14ac:dyDescent="0.2">
      <c r="A34" s="213">
        <v>22</v>
      </c>
      <c r="B34" s="214" t="s">
        <v>3444</v>
      </c>
      <c r="C34" s="215" t="s">
        <v>3445</v>
      </c>
      <c r="D34" s="216" t="s">
        <v>2978</v>
      </c>
      <c r="E34" s="217">
        <v>1</v>
      </c>
      <c r="F34" s="218">
        <v>0</v>
      </c>
      <c r="G34" s="219">
        <f t="shared" si="3"/>
        <v>0</v>
      </c>
      <c r="H34" s="219">
        <v>0</v>
      </c>
      <c r="I34" s="219">
        <f t="shared" si="4"/>
        <v>0</v>
      </c>
      <c r="J34" s="219">
        <v>0</v>
      </c>
      <c r="K34" s="219">
        <f t="shared" si="5"/>
        <v>0</v>
      </c>
    </row>
    <row r="35" spans="1:11" outlineLevel="1" x14ac:dyDescent="0.2">
      <c r="A35" s="213">
        <v>23</v>
      </c>
      <c r="B35" s="214" t="s">
        <v>3446</v>
      </c>
      <c r="C35" s="215" t="s">
        <v>3447</v>
      </c>
      <c r="D35" s="216" t="s">
        <v>2978</v>
      </c>
      <c r="E35" s="217">
        <v>1</v>
      </c>
      <c r="F35" s="218">
        <v>0</v>
      </c>
      <c r="G35" s="219">
        <f t="shared" si="3"/>
        <v>0</v>
      </c>
      <c r="H35" s="219">
        <v>0</v>
      </c>
      <c r="I35" s="219">
        <f t="shared" si="4"/>
        <v>0</v>
      </c>
      <c r="J35" s="219">
        <v>0</v>
      </c>
      <c r="K35" s="219">
        <f t="shared" si="5"/>
        <v>0</v>
      </c>
    </row>
    <row r="36" spans="1:11" outlineLevel="1" x14ac:dyDescent="0.2">
      <c r="A36" s="213">
        <v>24</v>
      </c>
      <c r="B36" s="214" t="s">
        <v>3448</v>
      </c>
      <c r="C36" s="215" t="s">
        <v>3449</v>
      </c>
      <c r="D36" s="216" t="s">
        <v>2978</v>
      </c>
      <c r="E36" s="217">
        <v>2</v>
      </c>
      <c r="F36" s="218">
        <v>0</v>
      </c>
      <c r="G36" s="219">
        <f t="shared" si="3"/>
        <v>0</v>
      </c>
      <c r="H36" s="219">
        <v>0</v>
      </c>
      <c r="I36" s="219">
        <f t="shared" si="4"/>
        <v>0</v>
      </c>
      <c r="J36" s="219">
        <v>0</v>
      </c>
      <c r="K36" s="219">
        <f t="shared" si="5"/>
        <v>0</v>
      </c>
    </row>
    <row r="37" spans="1:11" outlineLevel="1" x14ac:dyDescent="0.2">
      <c r="A37" s="213">
        <v>25</v>
      </c>
      <c r="B37" s="214" t="s">
        <v>3450</v>
      </c>
      <c r="C37" s="215" t="s">
        <v>3451</v>
      </c>
      <c r="D37" s="216" t="s">
        <v>2978</v>
      </c>
      <c r="E37" s="217">
        <v>4</v>
      </c>
      <c r="F37" s="218">
        <v>0</v>
      </c>
      <c r="G37" s="219">
        <f t="shared" si="3"/>
        <v>0</v>
      </c>
      <c r="H37" s="219">
        <v>0</v>
      </c>
      <c r="I37" s="219">
        <f t="shared" si="4"/>
        <v>0</v>
      </c>
      <c r="J37" s="219">
        <v>0</v>
      </c>
      <c r="K37" s="219">
        <f t="shared" si="5"/>
        <v>0</v>
      </c>
    </row>
    <row r="38" spans="1:11" outlineLevel="1" x14ac:dyDescent="0.2">
      <c r="A38" s="213">
        <v>26</v>
      </c>
      <c r="B38" s="214" t="s">
        <v>3169</v>
      </c>
      <c r="C38" s="215" t="s">
        <v>3170</v>
      </c>
      <c r="D38" s="216" t="s">
        <v>374</v>
      </c>
      <c r="E38" s="217">
        <v>2</v>
      </c>
      <c r="F38" s="218">
        <v>0</v>
      </c>
      <c r="G38" s="219">
        <f t="shared" si="3"/>
        <v>0</v>
      </c>
      <c r="H38" s="219">
        <v>9.0000000000000006E-5</v>
      </c>
      <c r="I38" s="219">
        <f t="shared" si="4"/>
        <v>0</v>
      </c>
      <c r="J38" s="219">
        <v>0</v>
      </c>
      <c r="K38" s="219">
        <f t="shared" si="5"/>
        <v>0</v>
      </c>
    </row>
    <row r="39" spans="1:11" outlineLevel="1" x14ac:dyDescent="0.2">
      <c r="A39" s="204">
        <v>27</v>
      </c>
      <c r="B39" s="205" t="s">
        <v>3452</v>
      </c>
      <c r="C39" s="206" t="s">
        <v>3453</v>
      </c>
      <c r="D39" s="207" t="s">
        <v>1878</v>
      </c>
      <c r="E39" s="208">
        <f>SUM(G24:G38)/100</f>
        <v>0</v>
      </c>
      <c r="F39" s="209">
        <v>4.25</v>
      </c>
      <c r="G39" s="210">
        <f t="shared" si="3"/>
        <v>0</v>
      </c>
      <c r="H39" s="210">
        <v>0</v>
      </c>
      <c r="I39" s="210">
        <f t="shared" si="4"/>
        <v>0</v>
      </c>
      <c r="J39" s="210">
        <v>0</v>
      </c>
      <c r="K39" s="210">
        <f t="shared" si="5"/>
        <v>0</v>
      </c>
    </row>
    <row r="40" spans="1:11" outlineLevel="1" x14ac:dyDescent="0.2">
      <c r="A40" s="211"/>
      <c r="B40" s="212"/>
      <c r="C40" s="1580" t="s">
        <v>3173</v>
      </c>
      <c r="D40" s="1581"/>
      <c r="E40" s="1581"/>
      <c r="F40" s="1581"/>
      <c r="G40" s="1581"/>
      <c r="H40" s="153"/>
      <c r="I40" s="153"/>
      <c r="J40" s="153"/>
      <c r="K40" s="153"/>
    </row>
    <row r="41" spans="1:11" x14ac:dyDescent="0.2">
      <c r="A41" s="198" t="s">
        <v>89</v>
      </c>
      <c r="B41" s="199" t="s">
        <v>3272</v>
      </c>
      <c r="C41" s="200" t="s">
        <v>3273</v>
      </c>
      <c r="D41" s="201"/>
      <c r="E41" s="202"/>
      <c r="F41" s="203"/>
      <c r="G41" s="203">
        <f>SUM(G42:G67)</f>
        <v>0</v>
      </c>
      <c r="H41" s="203"/>
      <c r="I41" s="203">
        <f>SUM(I42:I67)</f>
        <v>2.2899999999999991</v>
      </c>
      <c r="J41" s="203"/>
      <c r="K41" s="203">
        <f>SUM(K42:K67)</f>
        <v>0.14000000000000001</v>
      </c>
    </row>
    <row r="42" spans="1:11" outlineLevel="1" x14ac:dyDescent="0.2">
      <c r="A42" s="213">
        <v>28</v>
      </c>
      <c r="B42" s="214" t="s">
        <v>3454</v>
      </c>
      <c r="C42" s="215" t="s">
        <v>3455</v>
      </c>
      <c r="D42" s="216" t="s">
        <v>2978</v>
      </c>
      <c r="E42" s="217">
        <v>1</v>
      </c>
      <c r="F42" s="218">
        <v>0</v>
      </c>
      <c r="G42" s="219">
        <f t="shared" ref="G42:G67" si="6">ROUND(E42*F42,2)</f>
        <v>0</v>
      </c>
      <c r="H42" s="219">
        <v>1E-4</v>
      </c>
      <c r="I42" s="219">
        <f t="shared" ref="I42:I67" si="7">ROUND(E42*H42,2)</f>
        <v>0</v>
      </c>
      <c r="J42" s="219">
        <v>0.14000000000000001</v>
      </c>
      <c r="K42" s="219">
        <f t="shared" ref="K42:K67" si="8">ROUND(E42*J42,2)</f>
        <v>0.14000000000000001</v>
      </c>
    </row>
    <row r="43" spans="1:11" ht="22.5" outlineLevel="1" x14ac:dyDescent="0.2">
      <c r="A43" s="213">
        <v>29</v>
      </c>
      <c r="B43" s="214" t="s">
        <v>3456</v>
      </c>
      <c r="C43" s="215" t="s">
        <v>3457</v>
      </c>
      <c r="D43" s="216" t="s">
        <v>374</v>
      </c>
      <c r="E43" s="217">
        <v>4</v>
      </c>
      <c r="F43" s="218">
        <v>0</v>
      </c>
      <c r="G43" s="219">
        <f t="shared" si="6"/>
        <v>0</v>
      </c>
      <c r="H43" s="219">
        <v>7.7999999999999999E-4</v>
      </c>
      <c r="I43" s="219">
        <f t="shared" si="7"/>
        <v>0</v>
      </c>
      <c r="J43" s="219">
        <v>0</v>
      </c>
      <c r="K43" s="219">
        <f t="shared" si="8"/>
        <v>0</v>
      </c>
    </row>
    <row r="44" spans="1:11" ht="22.5" outlineLevel="1" x14ac:dyDescent="0.2">
      <c r="A44" s="213">
        <v>30</v>
      </c>
      <c r="B44" s="214" t="s">
        <v>3458</v>
      </c>
      <c r="C44" s="215" t="s">
        <v>3459</v>
      </c>
      <c r="D44" s="216" t="s">
        <v>374</v>
      </c>
      <c r="E44" s="217">
        <v>6</v>
      </c>
      <c r="F44" s="218">
        <v>0</v>
      </c>
      <c r="G44" s="219">
        <f t="shared" si="6"/>
        <v>0</v>
      </c>
      <c r="H44" s="219">
        <v>1.1299999999999999E-3</v>
      </c>
      <c r="I44" s="219">
        <f t="shared" si="7"/>
        <v>0.01</v>
      </c>
      <c r="J44" s="219">
        <v>0</v>
      </c>
      <c r="K44" s="219">
        <f t="shared" si="8"/>
        <v>0</v>
      </c>
    </row>
    <row r="45" spans="1:11" ht="22.5" outlineLevel="1" x14ac:dyDescent="0.2">
      <c r="A45" s="213">
        <v>31</v>
      </c>
      <c r="B45" s="214" t="s">
        <v>3460</v>
      </c>
      <c r="C45" s="215" t="s">
        <v>3461</v>
      </c>
      <c r="D45" s="216" t="s">
        <v>374</v>
      </c>
      <c r="E45" s="217">
        <v>2</v>
      </c>
      <c r="F45" s="218">
        <v>0</v>
      </c>
      <c r="G45" s="219">
        <f t="shared" si="6"/>
        <v>0</v>
      </c>
      <c r="H45" s="219">
        <v>1.58E-3</v>
      </c>
      <c r="I45" s="219">
        <f t="shared" si="7"/>
        <v>0</v>
      </c>
      <c r="J45" s="219">
        <v>0</v>
      </c>
      <c r="K45" s="219">
        <f t="shared" si="8"/>
        <v>0</v>
      </c>
    </row>
    <row r="46" spans="1:11" outlineLevel="1" x14ac:dyDescent="0.2">
      <c r="A46" s="213">
        <v>32</v>
      </c>
      <c r="B46" s="214" t="s">
        <v>3462</v>
      </c>
      <c r="C46" s="215" t="s">
        <v>3463</v>
      </c>
      <c r="D46" s="216" t="s">
        <v>2978</v>
      </c>
      <c r="E46" s="217">
        <v>4</v>
      </c>
      <c r="F46" s="218">
        <v>0</v>
      </c>
      <c r="G46" s="219">
        <f t="shared" si="6"/>
        <v>0</v>
      </c>
      <c r="H46" s="219">
        <v>0.20621999999999999</v>
      </c>
      <c r="I46" s="219">
        <f t="shared" si="7"/>
        <v>0.82</v>
      </c>
      <c r="J46" s="219">
        <v>0</v>
      </c>
      <c r="K46" s="219">
        <f t="shared" si="8"/>
        <v>0</v>
      </c>
    </row>
    <row r="47" spans="1:11" outlineLevel="1" x14ac:dyDescent="0.2">
      <c r="A47" s="213">
        <v>33</v>
      </c>
      <c r="B47" s="214" t="s">
        <v>3464</v>
      </c>
      <c r="C47" s="215" t="s">
        <v>3465</v>
      </c>
      <c r="D47" s="216" t="s">
        <v>2978</v>
      </c>
      <c r="E47" s="217">
        <v>2</v>
      </c>
      <c r="F47" s="218">
        <v>0</v>
      </c>
      <c r="G47" s="219">
        <f t="shared" si="6"/>
        <v>0</v>
      </c>
      <c r="H47" s="219">
        <v>0.20621999999999999</v>
      </c>
      <c r="I47" s="219">
        <f t="shared" si="7"/>
        <v>0.41</v>
      </c>
      <c r="J47" s="219">
        <v>0</v>
      </c>
      <c r="K47" s="219">
        <f t="shared" si="8"/>
        <v>0</v>
      </c>
    </row>
    <row r="48" spans="1:11" outlineLevel="1" x14ac:dyDescent="0.2">
      <c r="A48" s="213">
        <v>34</v>
      </c>
      <c r="B48" s="214" t="s">
        <v>3466</v>
      </c>
      <c r="C48" s="215" t="s">
        <v>3467</v>
      </c>
      <c r="D48" s="216" t="s">
        <v>2978</v>
      </c>
      <c r="E48" s="217">
        <v>1</v>
      </c>
      <c r="F48" s="218">
        <v>0</v>
      </c>
      <c r="G48" s="219">
        <f t="shared" si="6"/>
        <v>0</v>
      </c>
      <c r="H48" s="219">
        <v>0.20621999999999999</v>
      </c>
      <c r="I48" s="219">
        <f t="shared" si="7"/>
        <v>0.21</v>
      </c>
      <c r="J48" s="219">
        <v>0</v>
      </c>
      <c r="K48" s="219">
        <f t="shared" si="8"/>
        <v>0</v>
      </c>
    </row>
    <row r="49" spans="1:11" outlineLevel="1" x14ac:dyDescent="0.2">
      <c r="A49" s="213">
        <v>35</v>
      </c>
      <c r="B49" s="214" t="s">
        <v>3468</v>
      </c>
      <c r="C49" s="215" t="s">
        <v>3469</v>
      </c>
      <c r="D49" s="216" t="s">
        <v>2978</v>
      </c>
      <c r="E49" s="217">
        <v>1</v>
      </c>
      <c r="F49" s="218">
        <v>0</v>
      </c>
      <c r="G49" s="219">
        <f t="shared" si="6"/>
        <v>0</v>
      </c>
      <c r="H49" s="219">
        <v>0.20621999999999999</v>
      </c>
      <c r="I49" s="219">
        <f t="shared" si="7"/>
        <v>0.21</v>
      </c>
      <c r="J49" s="219">
        <v>0</v>
      </c>
      <c r="K49" s="219">
        <f t="shared" si="8"/>
        <v>0</v>
      </c>
    </row>
    <row r="50" spans="1:11" outlineLevel="1" x14ac:dyDescent="0.2">
      <c r="A50" s="213">
        <v>36</v>
      </c>
      <c r="B50" s="214" t="s">
        <v>3470</v>
      </c>
      <c r="C50" s="215" t="s">
        <v>3471</v>
      </c>
      <c r="D50" s="216" t="s">
        <v>2975</v>
      </c>
      <c r="E50" s="217">
        <v>1.7</v>
      </c>
      <c r="F50" s="218">
        <v>0</v>
      </c>
      <c r="G50" s="219">
        <f t="shared" si="6"/>
        <v>0</v>
      </c>
      <c r="H50" s="219">
        <v>0.20621999999999999</v>
      </c>
      <c r="I50" s="219">
        <f t="shared" si="7"/>
        <v>0.35</v>
      </c>
      <c r="J50" s="219">
        <v>0</v>
      </c>
      <c r="K50" s="219">
        <f t="shared" si="8"/>
        <v>0</v>
      </c>
    </row>
    <row r="51" spans="1:11" outlineLevel="1" x14ac:dyDescent="0.2">
      <c r="A51" s="213">
        <v>37</v>
      </c>
      <c r="B51" s="214" t="s">
        <v>3472</v>
      </c>
      <c r="C51" s="215" t="s">
        <v>3473</v>
      </c>
      <c r="D51" s="216" t="s">
        <v>1707</v>
      </c>
      <c r="E51" s="217">
        <v>1</v>
      </c>
      <c r="F51" s="218">
        <v>0</v>
      </c>
      <c r="G51" s="219">
        <f t="shared" si="6"/>
        <v>0</v>
      </c>
      <c r="H51" s="219">
        <v>1.1299999999999999E-3</v>
      </c>
      <c r="I51" s="219">
        <f t="shared" si="7"/>
        <v>0</v>
      </c>
      <c r="J51" s="219">
        <v>0</v>
      </c>
      <c r="K51" s="219">
        <f t="shared" si="8"/>
        <v>0</v>
      </c>
    </row>
    <row r="52" spans="1:11" outlineLevel="1" x14ac:dyDescent="0.2">
      <c r="A52" s="213">
        <v>38</v>
      </c>
      <c r="B52" s="214" t="s">
        <v>3474</v>
      </c>
      <c r="C52" s="215" t="s">
        <v>3475</v>
      </c>
      <c r="D52" s="216" t="s">
        <v>1707</v>
      </c>
      <c r="E52" s="217">
        <v>1</v>
      </c>
      <c r="F52" s="218">
        <v>0</v>
      </c>
      <c r="G52" s="219">
        <f t="shared" si="6"/>
        <v>0</v>
      </c>
      <c r="H52" s="219">
        <v>6.3E-3</v>
      </c>
      <c r="I52" s="219">
        <f t="shared" si="7"/>
        <v>0.01</v>
      </c>
      <c r="J52" s="219">
        <v>0</v>
      </c>
      <c r="K52" s="219">
        <f t="shared" si="8"/>
        <v>0</v>
      </c>
    </row>
    <row r="53" spans="1:11" outlineLevel="1" x14ac:dyDescent="0.2">
      <c r="A53" s="213">
        <v>39</v>
      </c>
      <c r="B53" s="214" t="s">
        <v>3476</v>
      </c>
      <c r="C53" s="215" t="s">
        <v>3477</v>
      </c>
      <c r="D53" s="216" t="s">
        <v>1707</v>
      </c>
      <c r="E53" s="217">
        <v>2</v>
      </c>
      <c r="F53" s="218">
        <v>0</v>
      </c>
      <c r="G53" s="219">
        <f t="shared" si="6"/>
        <v>0</v>
      </c>
      <c r="H53" s="219">
        <v>2.5590000000000002E-2</v>
      </c>
      <c r="I53" s="219">
        <f t="shared" si="7"/>
        <v>0.05</v>
      </c>
      <c r="J53" s="219">
        <v>0</v>
      </c>
      <c r="K53" s="219">
        <f t="shared" si="8"/>
        <v>0</v>
      </c>
    </row>
    <row r="54" spans="1:11" outlineLevel="1" x14ac:dyDescent="0.2">
      <c r="A54" s="213">
        <v>40</v>
      </c>
      <c r="B54" s="214" t="s">
        <v>3478</v>
      </c>
      <c r="C54" s="215" t="s">
        <v>3479</v>
      </c>
      <c r="D54" s="216" t="s">
        <v>2978</v>
      </c>
      <c r="E54" s="217">
        <v>1</v>
      </c>
      <c r="F54" s="218">
        <v>0</v>
      </c>
      <c r="G54" s="219">
        <f t="shared" si="6"/>
        <v>0</v>
      </c>
      <c r="H54" s="219">
        <v>2.5590000000000002E-2</v>
      </c>
      <c r="I54" s="219">
        <f t="shared" si="7"/>
        <v>0.03</v>
      </c>
      <c r="J54" s="219">
        <v>0</v>
      </c>
      <c r="K54" s="219">
        <f t="shared" si="8"/>
        <v>0</v>
      </c>
    </row>
    <row r="55" spans="1:11" outlineLevel="1" x14ac:dyDescent="0.2">
      <c r="A55" s="213">
        <v>41</v>
      </c>
      <c r="B55" s="214" t="s">
        <v>3480</v>
      </c>
      <c r="C55" s="215" t="s">
        <v>3481</v>
      </c>
      <c r="D55" s="216" t="s">
        <v>1707</v>
      </c>
      <c r="E55" s="217">
        <v>4</v>
      </c>
      <c r="F55" s="218">
        <v>0</v>
      </c>
      <c r="G55" s="219">
        <f t="shared" si="6"/>
        <v>0</v>
      </c>
      <c r="H55" s="219">
        <v>2.5590000000000002E-2</v>
      </c>
      <c r="I55" s="219">
        <f t="shared" si="7"/>
        <v>0.1</v>
      </c>
      <c r="J55" s="219">
        <v>0</v>
      </c>
      <c r="K55" s="219">
        <f t="shared" si="8"/>
        <v>0</v>
      </c>
    </row>
    <row r="56" spans="1:11" outlineLevel="1" x14ac:dyDescent="0.2">
      <c r="A56" s="213">
        <v>42</v>
      </c>
      <c r="B56" s="214" t="s">
        <v>3482</v>
      </c>
      <c r="C56" s="215" t="s">
        <v>3483</v>
      </c>
      <c r="D56" s="216" t="s">
        <v>1707</v>
      </c>
      <c r="E56" s="217">
        <v>2</v>
      </c>
      <c r="F56" s="218">
        <v>0</v>
      </c>
      <c r="G56" s="219">
        <f t="shared" si="6"/>
        <v>0</v>
      </c>
      <c r="H56" s="219">
        <v>2.5590000000000002E-2</v>
      </c>
      <c r="I56" s="219">
        <f t="shared" si="7"/>
        <v>0.05</v>
      </c>
      <c r="J56" s="219">
        <v>0</v>
      </c>
      <c r="K56" s="219">
        <f t="shared" si="8"/>
        <v>0</v>
      </c>
    </row>
    <row r="57" spans="1:11" ht="33.75" outlineLevel="1" x14ac:dyDescent="0.2">
      <c r="A57" s="213">
        <v>43</v>
      </c>
      <c r="B57" s="214" t="s">
        <v>3484</v>
      </c>
      <c r="C57" s="215" t="s">
        <v>3485</v>
      </c>
      <c r="D57" s="216" t="s">
        <v>374</v>
      </c>
      <c r="E57" s="217">
        <v>1</v>
      </c>
      <c r="F57" s="218">
        <v>0</v>
      </c>
      <c r="G57" s="219">
        <f t="shared" si="6"/>
        <v>0</v>
      </c>
      <c r="H57" s="219">
        <v>2.2200000000000001E-2</v>
      </c>
      <c r="I57" s="219">
        <f t="shared" si="7"/>
        <v>0.02</v>
      </c>
      <c r="J57" s="219">
        <v>0</v>
      </c>
      <c r="K57" s="219">
        <f t="shared" si="8"/>
        <v>0</v>
      </c>
    </row>
    <row r="58" spans="1:11" outlineLevel="1" x14ac:dyDescent="0.2">
      <c r="A58" s="213">
        <v>44</v>
      </c>
      <c r="B58" s="214" t="s">
        <v>3486</v>
      </c>
      <c r="C58" s="215" t="s">
        <v>3487</v>
      </c>
      <c r="D58" s="216" t="s">
        <v>2978</v>
      </c>
      <c r="E58" s="217">
        <v>1</v>
      </c>
      <c r="F58" s="218">
        <v>0</v>
      </c>
      <c r="G58" s="219">
        <f t="shared" si="6"/>
        <v>0</v>
      </c>
      <c r="H58" s="219">
        <v>0</v>
      </c>
      <c r="I58" s="219">
        <f t="shared" si="7"/>
        <v>0</v>
      </c>
      <c r="J58" s="219">
        <v>0</v>
      </c>
      <c r="K58" s="219">
        <f t="shared" si="8"/>
        <v>0</v>
      </c>
    </row>
    <row r="59" spans="1:11" outlineLevel="1" x14ac:dyDescent="0.2">
      <c r="A59" s="213">
        <v>45</v>
      </c>
      <c r="B59" s="214" t="s">
        <v>3488</v>
      </c>
      <c r="C59" s="215" t="s">
        <v>3489</v>
      </c>
      <c r="D59" s="216" t="s">
        <v>2978</v>
      </c>
      <c r="E59" s="217">
        <v>1</v>
      </c>
      <c r="F59" s="218">
        <v>0</v>
      </c>
      <c r="G59" s="219">
        <f t="shared" si="6"/>
        <v>0</v>
      </c>
      <c r="H59" s="219">
        <v>0</v>
      </c>
      <c r="I59" s="219">
        <f t="shared" si="7"/>
        <v>0</v>
      </c>
      <c r="J59" s="219">
        <v>0</v>
      </c>
      <c r="K59" s="219">
        <f t="shared" si="8"/>
        <v>0</v>
      </c>
    </row>
    <row r="60" spans="1:11" outlineLevel="1" x14ac:dyDescent="0.2">
      <c r="A60" s="213">
        <v>46</v>
      </c>
      <c r="B60" s="214" t="s">
        <v>3490</v>
      </c>
      <c r="C60" s="215" t="s">
        <v>3491</v>
      </c>
      <c r="D60" s="216" t="s">
        <v>2978</v>
      </c>
      <c r="E60" s="217">
        <v>1</v>
      </c>
      <c r="F60" s="218">
        <v>0</v>
      </c>
      <c r="G60" s="219">
        <f t="shared" si="6"/>
        <v>0</v>
      </c>
      <c r="H60" s="219">
        <v>0</v>
      </c>
      <c r="I60" s="219">
        <f t="shared" si="7"/>
        <v>0</v>
      </c>
      <c r="J60" s="219">
        <v>0</v>
      </c>
      <c r="K60" s="219">
        <f t="shared" si="8"/>
        <v>0</v>
      </c>
    </row>
    <row r="61" spans="1:11" outlineLevel="1" x14ac:dyDescent="0.2">
      <c r="A61" s="213">
        <v>47</v>
      </c>
      <c r="B61" s="214" t="s">
        <v>3492</v>
      </c>
      <c r="C61" s="215" t="s">
        <v>3493</v>
      </c>
      <c r="D61" s="216" t="s">
        <v>2978</v>
      </c>
      <c r="E61" s="217">
        <v>2</v>
      </c>
      <c r="F61" s="218">
        <v>0</v>
      </c>
      <c r="G61" s="219">
        <f t="shared" si="6"/>
        <v>0</v>
      </c>
      <c r="H61" s="219">
        <v>0</v>
      </c>
      <c r="I61" s="219">
        <f t="shared" si="7"/>
        <v>0</v>
      </c>
      <c r="J61" s="219">
        <v>0</v>
      </c>
      <c r="K61" s="219">
        <f t="shared" si="8"/>
        <v>0</v>
      </c>
    </row>
    <row r="62" spans="1:11" outlineLevel="1" x14ac:dyDescent="0.2">
      <c r="A62" s="213">
        <v>48</v>
      </c>
      <c r="B62" s="214" t="s">
        <v>3494</v>
      </c>
      <c r="C62" s="215" t="s">
        <v>3495</v>
      </c>
      <c r="D62" s="216" t="s">
        <v>2978</v>
      </c>
      <c r="E62" s="217">
        <v>1</v>
      </c>
      <c r="F62" s="218">
        <v>0</v>
      </c>
      <c r="G62" s="219">
        <f t="shared" si="6"/>
        <v>0</v>
      </c>
      <c r="H62" s="219">
        <v>0</v>
      </c>
      <c r="I62" s="219">
        <f t="shared" si="7"/>
        <v>0</v>
      </c>
      <c r="J62" s="219">
        <v>0</v>
      </c>
      <c r="K62" s="219">
        <f t="shared" si="8"/>
        <v>0</v>
      </c>
    </row>
    <row r="63" spans="1:11" outlineLevel="1" x14ac:dyDescent="0.2">
      <c r="A63" s="213">
        <v>49</v>
      </c>
      <c r="B63" s="214" t="s">
        <v>3496</v>
      </c>
      <c r="C63" s="215" t="s">
        <v>3497</v>
      </c>
      <c r="D63" s="216" t="s">
        <v>2978</v>
      </c>
      <c r="E63" s="217">
        <v>1</v>
      </c>
      <c r="F63" s="218">
        <v>0</v>
      </c>
      <c r="G63" s="219">
        <f t="shared" si="6"/>
        <v>0</v>
      </c>
      <c r="H63" s="219">
        <v>0</v>
      </c>
      <c r="I63" s="219">
        <f t="shared" si="7"/>
        <v>0</v>
      </c>
      <c r="J63" s="219">
        <v>0</v>
      </c>
      <c r="K63" s="219">
        <f t="shared" si="8"/>
        <v>0</v>
      </c>
    </row>
    <row r="64" spans="1:11" outlineLevel="1" x14ac:dyDescent="0.2">
      <c r="A64" s="213">
        <v>50</v>
      </c>
      <c r="B64" s="214" t="s">
        <v>3498</v>
      </c>
      <c r="C64" s="215" t="s">
        <v>3499</v>
      </c>
      <c r="D64" s="216" t="s">
        <v>2978</v>
      </c>
      <c r="E64" s="217">
        <v>1</v>
      </c>
      <c r="F64" s="218">
        <v>0</v>
      </c>
      <c r="G64" s="219">
        <f t="shared" si="6"/>
        <v>0</v>
      </c>
      <c r="H64" s="219">
        <v>0</v>
      </c>
      <c r="I64" s="219">
        <f t="shared" si="7"/>
        <v>0</v>
      </c>
      <c r="J64" s="219">
        <v>0</v>
      </c>
      <c r="K64" s="219">
        <f t="shared" si="8"/>
        <v>0</v>
      </c>
    </row>
    <row r="65" spans="1:11" outlineLevel="1" x14ac:dyDescent="0.2">
      <c r="A65" s="213">
        <v>51</v>
      </c>
      <c r="B65" s="214" t="s">
        <v>3500</v>
      </c>
      <c r="C65" s="215" t="s">
        <v>3501</v>
      </c>
      <c r="D65" s="216" t="s">
        <v>2978</v>
      </c>
      <c r="E65" s="217">
        <v>1</v>
      </c>
      <c r="F65" s="218">
        <v>0</v>
      </c>
      <c r="G65" s="219">
        <f t="shared" si="6"/>
        <v>0</v>
      </c>
      <c r="H65" s="219">
        <v>0</v>
      </c>
      <c r="I65" s="219">
        <f t="shared" si="7"/>
        <v>0</v>
      </c>
      <c r="J65" s="219">
        <v>0</v>
      </c>
      <c r="K65" s="219">
        <f t="shared" si="8"/>
        <v>0</v>
      </c>
    </row>
    <row r="66" spans="1:11" ht="22.5" outlineLevel="1" x14ac:dyDescent="0.2">
      <c r="A66" s="213">
        <v>52</v>
      </c>
      <c r="B66" s="214" t="s">
        <v>3502</v>
      </c>
      <c r="C66" s="215" t="s">
        <v>3503</v>
      </c>
      <c r="D66" s="216" t="s">
        <v>261</v>
      </c>
      <c r="E66" s="217">
        <v>3</v>
      </c>
      <c r="F66" s="218">
        <v>0</v>
      </c>
      <c r="G66" s="219">
        <f t="shared" si="6"/>
        <v>0</v>
      </c>
      <c r="H66" s="219">
        <v>5.1999999999999998E-3</v>
      </c>
      <c r="I66" s="219">
        <f t="shared" si="7"/>
        <v>0.02</v>
      </c>
      <c r="J66" s="219">
        <v>0</v>
      </c>
      <c r="K66" s="219">
        <f t="shared" si="8"/>
        <v>0</v>
      </c>
    </row>
    <row r="67" spans="1:11" outlineLevel="1" x14ac:dyDescent="0.2">
      <c r="A67" s="213">
        <v>53</v>
      </c>
      <c r="B67" s="214" t="s">
        <v>3504</v>
      </c>
      <c r="C67" s="215" t="s">
        <v>3505</v>
      </c>
      <c r="D67" s="216" t="s">
        <v>1878</v>
      </c>
      <c r="E67" s="217">
        <f>SUM(G42:G66)/100</f>
        <v>0</v>
      </c>
      <c r="F67" s="218">
        <v>1.85</v>
      </c>
      <c r="G67" s="219">
        <f t="shared" si="6"/>
        <v>0</v>
      </c>
      <c r="H67" s="219">
        <v>0</v>
      </c>
      <c r="I67" s="219">
        <f t="shared" si="7"/>
        <v>0</v>
      </c>
      <c r="J67" s="219">
        <v>0</v>
      </c>
      <c r="K67" s="219">
        <f t="shared" si="8"/>
        <v>0</v>
      </c>
    </row>
    <row r="68" spans="1:11" x14ac:dyDescent="0.2">
      <c r="A68" s="198" t="s">
        <v>89</v>
      </c>
      <c r="B68" s="199" t="s">
        <v>3506</v>
      </c>
      <c r="C68" s="200" t="s">
        <v>3507</v>
      </c>
      <c r="D68" s="201"/>
      <c r="E68" s="202"/>
      <c r="F68" s="203"/>
      <c r="G68" s="1451">
        <f>SUM(G69:G73,G75,G77,G79,G81,G83,G85,G87,G89,G91,G93,G95,G97,G99,G101:G115)</f>
        <v>0</v>
      </c>
      <c r="H68" s="203"/>
      <c r="I68" s="203">
        <f>SUM(I69:I115)</f>
        <v>14.69</v>
      </c>
      <c r="J68" s="203"/>
      <c r="K68" s="203">
        <f>SUM(K69:K115)</f>
        <v>0</v>
      </c>
    </row>
    <row r="69" spans="1:11" outlineLevel="1" x14ac:dyDescent="0.2">
      <c r="A69" s="213">
        <v>54</v>
      </c>
      <c r="B69" s="214" t="s">
        <v>3508</v>
      </c>
      <c r="C69" s="215" t="s">
        <v>3509</v>
      </c>
      <c r="D69" s="216" t="s">
        <v>356</v>
      </c>
      <c r="E69" s="217">
        <v>540</v>
      </c>
      <c r="F69" s="218">
        <v>0</v>
      </c>
      <c r="G69" s="219">
        <f>ROUND(E69*F69,2)</f>
        <v>0</v>
      </c>
      <c r="H69" s="219">
        <v>0</v>
      </c>
      <c r="I69" s="219">
        <f>ROUND(E69*H69,2)</f>
        <v>0</v>
      </c>
      <c r="J69" s="219">
        <v>0</v>
      </c>
      <c r="K69" s="219">
        <f>ROUND(E69*J69,2)</f>
        <v>0</v>
      </c>
    </row>
    <row r="70" spans="1:11" outlineLevel="1" x14ac:dyDescent="0.2">
      <c r="A70" s="213">
        <v>55</v>
      </c>
      <c r="B70" s="214" t="s">
        <v>3510</v>
      </c>
      <c r="C70" s="215" t="s">
        <v>3511</v>
      </c>
      <c r="D70" s="216" t="s">
        <v>2978</v>
      </c>
      <c r="E70" s="217">
        <v>4</v>
      </c>
      <c r="F70" s="218">
        <v>0</v>
      </c>
      <c r="G70" s="219">
        <f>ROUND(E70*F70,2)</f>
        <v>0</v>
      </c>
      <c r="H70" s="219">
        <v>0</v>
      </c>
      <c r="I70" s="219">
        <f>ROUND(E70*H70,2)</f>
        <v>0</v>
      </c>
      <c r="J70" s="219">
        <v>0</v>
      </c>
      <c r="K70" s="219">
        <f>ROUND(E70*J70,2)</f>
        <v>0</v>
      </c>
    </row>
    <row r="71" spans="1:11" ht="22.5" outlineLevel="1" x14ac:dyDescent="0.2">
      <c r="A71" s="213">
        <v>56</v>
      </c>
      <c r="B71" s="214" t="s">
        <v>3512</v>
      </c>
      <c r="C71" s="215" t="s">
        <v>3513</v>
      </c>
      <c r="D71" s="216" t="s">
        <v>374</v>
      </c>
      <c r="E71" s="217">
        <v>306</v>
      </c>
      <c r="F71" s="218">
        <v>0</v>
      </c>
      <c r="G71" s="219">
        <f>ROUND(E71*F71,2)</f>
        <v>0</v>
      </c>
      <c r="H71" s="219">
        <v>0</v>
      </c>
      <c r="I71" s="219">
        <f>ROUND(E71*H71,2)</f>
        <v>0</v>
      </c>
      <c r="J71" s="219">
        <v>0</v>
      </c>
      <c r="K71" s="219">
        <f>ROUND(E71*J71,2)</f>
        <v>0</v>
      </c>
    </row>
    <row r="72" spans="1:11" outlineLevel="1" x14ac:dyDescent="0.2">
      <c r="A72" s="213">
        <v>57</v>
      </c>
      <c r="B72" s="214" t="s">
        <v>3514</v>
      </c>
      <c r="C72" s="215" t="s">
        <v>3515</v>
      </c>
      <c r="D72" s="216" t="s">
        <v>2978</v>
      </c>
      <c r="E72" s="217">
        <v>8</v>
      </c>
      <c r="F72" s="218">
        <v>0</v>
      </c>
      <c r="G72" s="219">
        <f>ROUND(E72*F72,2)</f>
        <v>0</v>
      </c>
      <c r="H72" s="219">
        <v>0</v>
      </c>
      <c r="I72" s="219">
        <f>ROUND(E72*H72,2)</f>
        <v>0</v>
      </c>
      <c r="J72" s="219">
        <v>0</v>
      </c>
      <c r="K72" s="219">
        <f>ROUND(E72*J72,2)</f>
        <v>0</v>
      </c>
    </row>
    <row r="73" spans="1:11" ht="22.5" outlineLevel="1" x14ac:dyDescent="0.2">
      <c r="A73" s="204">
        <v>58</v>
      </c>
      <c r="B73" s="205" t="s">
        <v>3516</v>
      </c>
      <c r="C73" s="206" t="s">
        <v>3517</v>
      </c>
      <c r="D73" s="207" t="s">
        <v>383</v>
      </c>
      <c r="E73" s="208">
        <v>1290</v>
      </c>
      <c r="F73" s="209">
        <v>0</v>
      </c>
      <c r="G73" s="210">
        <f>ROUND(E73*F73,2)</f>
        <v>0</v>
      </c>
      <c r="H73" s="210">
        <v>7.6000000000000004E-4</v>
      </c>
      <c r="I73" s="210">
        <f>ROUND(E73*H73,2)</f>
        <v>0.98</v>
      </c>
      <c r="J73" s="210">
        <v>0</v>
      </c>
      <c r="K73" s="210">
        <f>ROUND(E73*J73,2)</f>
        <v>0</v>
      </c>
    </row>
    <row r="74" spans="1:11" outlineLevel="1" x14ac:dyDescent="0.2">
      <c r="A74" s="211"/>
      <c r="B74" s="212"/>
      <c r="C74" s="1580" t="s">
        <v>3518</v>
      </c>
      <c r="D74" s="1581"/>
      <c r="E74" s="1581"/>
      <c r="F74" s="1581"/>
      <c r="G74" s="1581"/>
      <c r="H74" s="153"/>
      <c r="I74" s="153"/>
      <c r="J74" s="153"/>
      <c r="K74" s="153"/>
    </row>
    <row r="75" spans="1:11" ht="22.5" outlineLevel="1" x14ac:dyDescent="0.2">
      <c r="A75" s="204">
        <v>59</v>
      </c>
      <c r="B75" s="205" t="s">
        <v>3519</v>
      </c>
      <c r="C75" s="206" t="s">
        <v>3520</v>
      </c>
      <c r="D75" s="207" t="s">
        <v>383</v>
      </c>
      <c r="E75" s="208">
        <v>176</v>
      </c>
      <c r="F75" s="209">
        <v>0</v>
      </c>
      <c r="G75" s="210">
        <f>ROUND(E75*F75,2)</f>
        <v>0</v>
      </c>
      <c r="H75" s="210">
        <v>8.8000000000000003E-4</v>
      </c>
      <c r="I75" s="210">
        <f>ROUND(E75*H75,2)</f>
        <v>0.15</v>
      </c>
      <c r="J75" s="210">
        <v>0</v>
      </c>
      <c r="K75" s="210">
        <f>ROUND(E75*J75,2)</f>
        <v>0</v>
      </c>
    </row>
    <row r="76" spans="1:11" outlineLevel="1" x14ac:dyDescent="0.2">
      <c r="A76" s="211"/>
      <c r="B76" s="212"/>
      <c r="C76" s="1580" t="s">
        <v>3518</v>
      </c>
      <c r="D76" s="1581"/>
      <c r="E76" s="1581"/>
      <c r="F76" s="1581"/>
      <c r="G76" s="1581"/>
      <c r="H76" s="153"/>
      <c r="I76" s="153"/>
      <c r="J76" s="153"/>
      <c r="K76" s="153"/>
    </row>
    <row r="77" spans="1:11" ht="22.5" outlineLevel="1" x14ac:dyDescent="0.2">
      <c r="A77" s="204">
        <v>60</v>
      </c>
      <c r="B77" s="205" t="s">
        <v>3521</v>
      </c>
      <c r="C77" s="206" t="s">
        <v>3522</v>
      </c>
      <c r="D77" s="207" t="s">
        <v>383</v>
      </c>
      <c r="E77" s="208">
        <v>76</v>
      </c>
      <c r="F77" s="209">
        <v>0</v>
      </c>
      <c r="G77" s="210">
        <f>ROUND(E77*F77,2)</f>
        <v>0</v>
      </c>
      <c r="H77" s="210">
        <v>1.01E-3</v>
      </c>
      <c r="I77" s="210">
        <f>ROUND(E77*H77,2)</f>
        <v>0.08</v>
      </c>
      <c r="J77" s="210">
        <v>0</v>
      </c>
      <c r="K77" s="210">
        <f>ROUND(E77*J77,2)</f>
        <v>0</v>
      </c>
    </row>
    <row r="78" spans="1:11" outlineLevel="1" x14ac:dyDescent="0.2">
      <c r="A78" s="211"/>
      <c r="B78" s="212"/>
      <c r="C78" s="1580" t="s">
        <v>3518</v>
      </c>
      <c r="D78" s="1581"/>
      <c r="E78" s="1581"/>
      <c r="F78" s="1581"/>
      <c r="G78" s="1581"/>
      <c r="H78" s="153"/>
      <c r="I78" s="153"/>
      <c r="J78" s="153"/>
      <c r="K78" s="153"/>
    </row>
    <row r="79" spans="1:11" ht="22.5" outlineLevel="1" x14ac:dyDescent="0.2">
      <c r="A79" s="204">
        <v>61</v>
      </c>
      <c r="B79" s="205" t="s">
        <v>3523</v>
      </c>
      <c r="C79" s="206" t="s">
        <v>3524</v>
      </c>
      <c r="D79" s="207" t="s">
        <v>383</v>
      </c>
      <c r="E79" s="208">
        <v>118</v>
      </c>
      <c r="F79" s="209">
        <v>0</v>
      </c>
      <c r="G79" s="210">
        <f>ROUND(E79*F79,2)</f>
        <v>0</v>
      </c>
      <c r="H79" s="210">
        <v>1.6000000000000001E-3</v>
      </c>
      <c r="I79" s="210">
        <f>ROUND(E79*H79,2)</f>
        <v>0.19</v>
      </c>
      <c r="J79" s="210">
        <v>0</v>
      </c>
      <c r="K79" s="210">
        <f>ROUND(E79*J79,2)</f>
        <v>0</v>
      </c>
    </row>
    <row r="80" spans="1:11" outlineLevel="1" x14ac:dyDescent="0.2">
      <c r="A80" s="211"/>
      <c r="B80" s="212"/>
      <c r="C80" s="1580" t="s">
        <v>3518</v>
      </c>
      <c r="D80" s="1581"/>
      <c r="E80" s="1581"/>
      <c r="F80" s="1581"/>
      <c r="G80" s="1581"/>
      <c r="H80" s="153"/>
      <c r="I80" s="153"/>
      <c r="J80" s="153"/>
      <c r="K80" s="153"/>
    </row>
    <row r="81" spans="1:11" ht="22.5" outlineLevel="1" x14ac:dyDescent="0.2">
      <c r="A81" s="204">
        <v>62</v>
      </c>
      <c r="B81" s="205" t="s">
        <v>3525</v>
      </c>
      <c r="C81" s="206" t="s">
        <v>3526</v>
      </c>
      <c r="D81" s="207" t="s">
        <v>383</v>
      </c>
      <c r="E81" s="208">
        <v>244</v>
      </c>
      <c r="F81" s="209">
        <v>0</v>
      </c>
      <c r="G81" s="210">
        <f>ROUND(E81*F81,2)</f>
        <v>0</v>
      </c>
      <c r="H81" s="210">
        <v>1.9599999999999999E-3</v>
      </c>
      <c r="I81" s="210">
        <f>ROUND(E81*H81,2)</f>
        <v>0.48</v>
      </c>
      <c r="J81" s="210">
        <v>0</v>
      </c>
      <c r="K81" s="210">
        <f>ROUND(E81*J81,2)</f>
        <v>0</v>
      </c>
    </row>
    <row r="82" spans="1:11" outlineLevel="1" x14ac:dyDescent="0.2">
      <c r="A82" s="211"/>
      <c r="B82" s="212"/>
      <c r="C82" s="1580" t="s">
        <v>3518</v>
      </c>
      <c r="D82" s="1581"/>
      <c r="E82" s="1581"/>
      <c r="F82" s="1581"/>
      <c r="G82" s="1581"/>
      <c r="H82" s="153"/>
      <c r="I82" s="153"/>
      <c r="J82" s="153"/>
      <c r="K82" s="153"/>
    </row>
    <row r="83" spans="1:11" ht="22.5" outlineLevel="1" x14ac:dyDescent="0.2">
      <c r="A83" s="204">
        <v>63</v>
      </c>
      <c r="B83" s="205" t="s">
        <v>3527</v>
      </c>
      <c r="C83" s="206" t="s">
        <v>3528</v>
      </c>
      <c r="D83" s="207" t="s">
        <v>383</v>
      </c>
      <c r="E83" s="208">
        <v>216</v>
      </c>
      <c r="F83" s="209">
        <v>0</v>
      </c>
      <c r="G83" s="210">
        <f>ROUND(E83*F83,2)</f>
        <v>0</v>
      </c>
      <c r="H83" s="210">
        <v>2.31E-3</v>
      </c>
      <c r="I83" s="210">
        <f>ROUND(E83*H83,2)</f>
        <v>0.5</v>
      </c>
      <c r="J83" s="210">
        <v>0</v>
      </c>
      <c r="K83" s="210">
        <f>ROUND(E83*J83,2)</f>
        <v>0</v>
      </c>
    </row>
    <row r="84" spans="1:11" outlineLevel="1" x14ac:dyDescent="0.2">
      <c r="A84" s="211"/>
      <c r="B84" s="212"/>
      <c r="C84" s="1580" t="s">
        <v>3518</v>
      </c>
      <c r="D84" s="1581"/>
      <c r="E84" s="1581"/>
      <c r="F84" s="1581"/>
      <c r="G84" s="1581"/>
      <c r="H84" s="153"/>
      <c r="I84" s="153"/>
      <c r="J84" s="153"/>
      <c r="K84" s="153"/>
    </row>
    <row r="85" spans="1:11" ht="22.5" outlineLevel="1" x14ac:dyDescent="0.2">
      <c r="A85" s="204">
        <v>64</v>
      </c>
      <c r="B85" s="205" t="s">
        <v>3529</v>
      </c>
      <c r="C85" s="206" t="s">
        <v>3530</v>
      </c>
      <c r="D85" s="207" t="s">
        <v>383</v>
      </c>
      <c r="E85" s="208">
        <v>12</v>
      </c>
      <c r="F85" s="209">
        <v>0</v>
      </c>
      <c r="G85" s="210">
        <f>ROUND(E85*F85,2)</f>
        <v>0</v>
      </c>
      <c r="H85" s="210">
        <v>3.7399999999999998E-3</v>
      </c>
      <c r="I85" s="210">
        <f>ROUND(E85*H85,2)</f>
        <v>0.04</v>
      </c>
      <c r="J85" s="210">
        <v>0</v>
      </c>
      <c r="K85" s="210">
        <f>ROUND(E85*J85,2)</f>
        <v>0</v>
      </c>
    </row>
    <row r="86" spans="1:11" outlineLevel="1" x14ac:dyDescent="0.2">
      <c r="A86" s="211"/>
      <c r="B86" s="212"/>
      <c r="C86" s="1580" t="s">
        <v>3518</v>
      </c>
      <c r="D86" s="1581"/>
      <c r="E86" s="1581"/>
      <c r="F86" s="1581"/>
      <c r="G86" s="1581"/>
      <c r="H86" s="153"/>
      <c r="I86" s="153"/>
      <c r="J86" s="153"/>
      <c r="K86" s="153"/>
    </row>
    <row r="87" spans="1:11" ht="22.5" outlineLevel="1" x14ac:dyDescent="0.2">
      <c r="A87" s="204">
        <v>65</v>
      </c>
      <c r="B87" s="205" t="s">
        <v>3531</v>
      </c>
      <c r="C87" s="206" t="s">
        <v>3532</v>
      </c>
      <c r="D87" s="207" t="s">
        <v>383</v>
      </c>
      <c r="E87" s="208">
        <v>1290</v>
      </c>
      <c r="F87" s="209">
        <v>0</v>
      </c>
      <c r="G87" s="210">
        <f>ROUND(E87*F87,2)</f>
        <v>0</v>
      </c>
      <c r="H87" s="210">
        <v>5.8700000000000002E-3</v>
      </c>
      <c r="I87" s="210">
        <f>ROUND(E87*H87,2)</f>
        <v>7.57</v>
      </c>
      <c r="J87" s="210">
        <v>0</v>
      </c>
      <c r="K87" s="210">
        <f>ROUND(E87*J87,2)</f>
        <v>0</v>
      </c>
    </row>
    <row r="88" spans="1:11" outlineLevel="1" x14ac:dyDescent="0.2">
      <c r="A88" s="211"/>
      <c r="B88" s="212"/>
      <c r="C88" s="1580" t="s">
        <v>3533</v>
      </c>
      <c r="D88" s="1581"/>
      <c r="E88" s="1581"/>
      <c r="F88" s="1581"/>
      <c r="G88" s="1581"/>
      <c r="H88" s="153"/>
      <c r="I88" s="153"/>
      <c r="J88" s="153"/>
      <c r="K88" s="153"/>
    </row>
    <row r="89" spans="1:11" ht="22.5" outlineLevel="1" x14ac:dyDescent="0.2">
      <c r="A89" s="204">
        <v>66</v>
      </c>
      <c r="B89" s="205" t="s">
        <v>3534</v>
      </c>
      <c r="C89" s="206" t="s">
        <v>3535</v>
      </c>
      <c r="D89" s="207" t="s">
        <v>383</v>
      </c>
      <c r="E89" s="208">
        <v>176</v>
      </c>
      <c r="F89" s="209">
        <v>0</v>
      </c>
      <c r="G89" s="210">
        <f>ROUND(E89*F89,2)</f>
        <v>0</v>
      </c>
      <c r="H89" s="210">
        <v>5.8700000000000002E-3</v>
      </c>
      <c r="I89" s="210">
        <f>ROUND(E89*H89,2)</f>
        <v>1.03</v>
      </c>
      <c r="J89" s="210">
        <v>0</v>
      </c>
      <c r="K89" s="210">
        <f>ROUND(E89*J89,2)</f>
        <v>0</v>
      </c>
    </row>
    <row r="90" spans="1:11" outlineLevel="1" x14ac:dyDescent="0.2">
      <c r="A90" s="211"/>
      <c r="B90" s="212"/>
      <c r="C90" s="1580" t="s">
        <v>3533</v>
      </c>
      <c r="D90" s="1581"/>
      <c r="E90" s="1581"/>
      <c r="F90" s="1581"/>
      <c r="G90" s="1581"/>
      <c r="H90" s="153"/>
      <c r="I90" s="153"/>
      <c r="J90" s="153"/>
      <c r="K90" s="153"/>
    </row>
    <row r="91" spans="1:11" ht="22.5" outlineLevel="1" x14ac:dyDescent="0.2">
      <c r="A91" s="204">
        <v>67</v>
      </c>
      <c r="B91" s="205" t="s">
        <v>3536</v>
      </c>
      <c r="C91" s="206" t="s">
        <v>3537</v>
      </c>
      <c r="D91" s="207" t="s">
        <v>383</v>
      </c>
      <c r="E91" s="208">
        <v>76</v>
      </c>
      <c r="F91" s="209">
        <v>0</v>
      </c>
      <c r="G91" s="210">
        <f>ROUND(E91*F91,2)</f>
        <v>0</v>
      </c>
      <c r="H91" s="210">
        <v>5.8900000000000003E-3</v>
      </c>
      <c r="I91" s="210">
        <f>ROUND(E91*H91,2)</f>
        <v>0.45</v>
      </c>
      <c r="J91" s="210">
        <v>0</v>
      </c>
      <c r="K91" s="210">
        <f>ROUND(E91*J91,2)</f>
        <v>0</v>
      </c>
    </row>
    <row r="92" spans="1:11" outlineLevel="1" x14ac:dyDescent="0.2">
      <c r="A92" s="211"/>
      <c r="B92" s="212"/>
      <c r="C92" s="1580" t="s">
        <v>3533</v>
      </c>
      <c r="D92" s="1581"/>
      <c r="E92" s="1581"/>
      <c r="F92" s="1581"/>
      <c r="G92" s="1581"/>
      <c r="H92" s="153"/>
      <c r="I92" s="153"/>
      <c r="J92" s="153"/>
      <c r="K92" s="153"/>
    </row>
    <row r="93" spans="1:11" ht="22.5" outlineLevel="1" x14ac:dyDescent="0.2">
      <c r="A93" s="204">
        <v>68</v>
      </c>
      <c r="B93" s="205" t="s">
        <v>3538</v>
      </c>
      <c r="C93" s="206" t="s">
        <v>3539</v>
      </c>
      <c r="D93" s="207" t="s">
        <v>383</v>
      </c>
      <c r="E93" s="208">
        <v>118</v>
      </c>
      <c r="F93" s="209">
        <v>0</v>
      </c>
      <c r="G93" s="210">
        <f>ROUND(E93*F93,2)</f>
        <v>0</v>
      </c>
      <c r="H93" s="210">
        <v>4.8999999999999998E-3</v>
      </c>
      <c r="I93" s="210">
        <f>ROUND(E93*H93,2)</f>
        <v>0.57999999999999996</v>
      </c>
      <c r="J93" s="210">
        <v>0</v>
      </c>
      <c r="K93" s="210">
        <f>ROUND(E93*J93,2)</f>
        <v>0</v>
      </c>
    </row>
    <row r="94" spans="1:11" outlineLevel="1" x14ac:dyDescent="0.2">
      <c r="A94" s="211"/>
      <c r="B94" s="212"/>
      <c r="C94" s="1580" t="s">
        <v>3533</v>
      </c>
      <c r="D94" s="1581"/>
      <c r="E94" s="1581"/>
      <c r="F94" s="1581"/>
      <c r="G94" s="1581"/>
      <c r="H94" s="153"/>
      <c r="I94" s="153"/>
      <c r="J94" s="153"/>
      <c r="K94" s="153"/>
    </row>
    <row r="95" spans="1:11" ht="22.5" outlineLevel="1" x14ac:dyDescent="0.2">
      <c r="A95" s="204">
        <v>69</v>
      </c>
      <c r="B95" s="205" t="s">
        <v>3540</v>
      </c>
      <c r="C95" s="206" t="s">
        <v>3541</v>
      </c>
      <c r="D95" s="207" t="s">
        <v>383</v>
      </c>
      <c r="E95" s="208">
        <v>244</v>
      </c>
      <c r="F95" s="209">
        <v>0</v>
      </c>
      <c r="G95" s="210">
        <f>ROUND(E95*F95,2)</f>
        <v>0</v>
      </c>
      <c r="H95" s="210">
        <v>4.8999999999999998E-3</v>
      </c>
      <c r="I95" s="210">
        <f>ROUND(E95*H95,2)</f>
        <v>1.2</v>
      </c>
      <c r="J95" s="210">
        <v>0</v>
      </c>
      <c r="K95" s="210">
        <f>ROUND(E95*J95,2)</f>
        <v>0</v>
      </c>
    </row>
    <row r="96" spans="1:11" outlineLevel="1" x14ac:dyDescent="0.2">
      <c r="A96" s="211"/>
      <c r="B96" s="212"/>
      <c r="C96" s="1580" t="s">
        <v>3533</v>
      </c>
      <c r="D96" s="1581"/>
      <c r="E96" s="1581"/>
      <c r="F96" s="1581"/>
      <c r="G96" s="1581"/>
      <c r="H96" s="153"/>
      <c r="I96" s="153"/>
      <c r="J96" s="153"/>
      <c r="K96" s="153"/>
    </row>
    <row r="97" spans="1:11" ht="22.5" outlineLevel="1" x14ac:dyDescent="0.2">
      <c r="A97" s="204">
        <v>70</v>
      </c>
      <c r="B97" s="205" t="s">
        <v>3542</v>
      </c>
      <c r="C97" s="206" t="s">
        <v>3543</v>
      </c>
      <c r="D97" s="207" t="s">
        <v>383</v>
      </c>
      <c r="E97" s="208">
        <v>216</v>
      </c>
      <c r="F97" s="209">
        <v>0</v>
      </c>
      <c r="G97" s="210">
        <f>ROUND(E97*F97,2)</f>
        <v>0</v>
      </c>
      <c r="H97" s="210">
        <v>4.9199999999999999E-3</v>
      </c>
      <c r="I97" s="210">
        <f>ROUND(E97*H97,2)</f>
        <v>1.06</v>
      </c>
      <c r="J97" s="210">
        <v>0</v>
      </c>
      <c r="K97" s="210">
        <f>ROUND(E97*J97,2)</f>
        <v>0</v>
      </c>
    </row>
    <row r="98" spans="1:11" outlineLevel="1" x14ac:dyDescent="0.2">
      <c r="A98" s="211"/>
      <c r="B98" s="212"/>
      <c r="C98" s="1580" t="s">
        <v>3533</v>
      </c>
      <c r="D98" s="1581"/>
      <c r="E98" s="1581"/>
      <c r="F98" s="1581"/>
      <c r="G98" s="1581"/>
      <c r="H98" s="153"/>
      <c r="I98" s="153"/>
      <c r="J98" s="153"/>
      <c r="K98" s="153"/>
    </row>
    <row r="99" spans="1:11" ht="22.5" outlineLevel="1" x14ac:dyDescent="0.2">
      <c r="A99" s="204">
        <v>71</v>
      </c>
      <c r="B99" s="205" t="s">
        <v>3544</v>
      </c>
      <c r="C99" s="206" t="s">
        <v>3545</v>
      </c>
      <c r="D99" s="207" t="s">
        <v>383</v>
      </c>
      <c r="E99" s="208">
        <v>12</v>
      </c>
      <c r="F99" s="209">
        <v>0</v>
      </c>
      <c r="G99" s="210">
        <f>ROUND(E99*F99,2)</f>
        <v>0</v>
      </c>
      <c r="H99" s="210">
        <v>4.9699999999999996E-3</v>
      </c>
      <c r="I99" s="210">
        <f>ROUND(E99*H99,2)</f>
        <v>0.06</v>
      </c>
      <c r="J99" s="210">
        <v>0</v>
      </c>
      <c r="K99" s="210">
        <f>ROUND(E99*J99,2)</f>
        <v>0</v>
      </c>
    </row>
    <row r="100" spans="1:11" outlineLevel="1" x14ac:dyDescent="0.2">
      <c r="A100" s="211"/>
      <c r="B100" s="212"/>
      <c r="C100" s="1580" t="s">
        <v>3533</v>
      </c>
      <c r="D100" s="1581"/>
      <c r="E100" s="1581"/>
      <c r="F100" s="1581"/>
      <c r="G100" s="1581"/>
      <c r="H100" s="153"/>
      <c r="I100" s="153"/>
      <c r="J100" s="153"/>
      <c r="K100" s="153"/>
    </row>
    <row r="101" spans="1:11" outlineLevel="1" x14ac:dyDescent="0.2">
      <c r="A101" s="213">
        <v>72</v>
      </c>
      <c r="B101" s="214" t="s">
        <v>3546</v>
      </c>
      <c r="C101" s="215" t="s">
        <v>3547</v>
      </c>
      <c r="D101" s="216" t="s">
        <v>2975</v>
      </c>
      <c r="E101" s="217">
        <v>570</v>
      </c>
      <c r="F101" s="218">
        <v>0</v>
      </c>
      <c r="G101" s="219">
        <f t="shared" ref="G101:G115" si="9">ROUND(E101*F101,2)</f>
        <v>0</v>
      </c>
      <c r="H101" s="219">
        <v>0</v>
      </c>
      <c r="I101" s="219">
        <f t="shared" ref="I101:I115" si="10">ROUND(E101*H101,2)</f>
        <v>0</v>
      </c>
      <c r="J101" s="219">
        <v>0</v>
      </c>
      <c r="K101" s="219">
        <f t="shared" ref="K101:K115" si="11">ROUND(E101*J101,2)</f>
        <v>0</v>
      </c>
    </row>
    <row r="102" spans="1:11" outlineLevel="1" x14ac:dyDescent="0.2">
      <c r="A102" s="213">
        <v>73</v>
      </c>
      <c r="B102" s="214" t="s">
        <v>3548</v>
      </c>
      <c r="C102" s="215" t="s">
        <v>3549</v>
      </c>
      <c r="D102" s="216" t="s">
        <v>2978</v>
      </c>
      <c r="E102" s="217">
        <v>548</v>
      </c>
      <c r="F102" s="218">
        <v>0</v>
      </c>
      <c r="G102" s="219">
        <f t="shared" si="9"/>
        <v>0</v>
      </c>
      <c r="H102" s="219">
        <v>0</v>
      </c>
      <c r="I102" s="219">
        <f t="shared" si="10"/>
        <v>0</v>
      </c>
      <c r="J102" s="219">
        <v>0</v>
      </c>
      <c r="K102" s="219">
        <f t="shared" si="11"/>
        <v>0</v>
      </c>
    </row>
    <row r="103" spans="1:11" ht="22.5" outlineLevel="1" x14ac:dyDescent="0.2">
      <c r="A103" s="213">
        <v>74</v>
      </c>
      <c r="B103" s="214" t="s">
        <v>3550</v>
      </c>
      <c r="C103" s="215" t="s">
        <v>3551</v>
      </c>
      <c r="D103" s="216" t="s">
        <v>383</v>
      </c>
      <c r="E103" s="217">
        <v>3180</v>
      </c>
      <c r="F103" s="218">
        <v>0</v>
      </c>
      <c r="G103" s="219">
        <f t="shared" si="9"/>
        <v>0</v>
      </c>
      <c r="H103" s="219">
        <v>1E-4</v>
      </c>
      <c r="I103" s="219">
        <f t="shared" si="10"/>
        <v>0.32</v>
      </c>
      <c r="J103" s="219">
        <v>0</v>
      </c>
      <c r="K103" s="219">
        <f t="shared" si="11"/>
        <v>0</v>
      </c>
    </row>
    <row r="104" spans="1:11" outlineLevel="1" x14ac:dyDescent="0.2">
      <c r="A104" s="213">
        <v>75</v>
      </c>
      <c r="B104" s="214" t="s">
        <v>3552</v>
      </c>
      <c r="C104" s="215" t="s">
        <v>3553</v>
      </c>
      <c r="D104" s="216" t="s">
        <v>2978</v>
      </c>
      <c r="E104" s="217">
        <v>30</v>
      </c>
      <c r="F104" s="218">
        <v>0</v>
      </c>
      <c r="G104" s="219">
        <f t="shared" si="9"/>
        <v>0</v>
      </c>
      <c r="H104" s="219">
        <v>0</v>
      </c>
      <c r="I104" s="219">
        <f t="shared" si="10"/>
        <v>0</v>
      </c>
      <c r="J104" s="219">
        <v>0</v>
      </c>
      <c r="K104" s="219">
        <f t="shared" si="11"/>
        <v>0</v>
      </c>
    </row>
    <row r="105" spans="1:11" outlineLevel="1" x14ac:dyDescent="0.2">
      <c r="A105" s="213">
        <v>76</v>
      </c>
      <c r="B105" s="214" t="s">
        <v>3554</v>
      </c>
      <c r="C105" s="215" t="s">
        <v>3555</v>
      </c>
      <c r="D105" s="216" t="s">
        <v>2978</v>
      </c>
      <c r="E105" s="217">
        <v>1633</v>
      </c>
      <c r="F105" s="218">
        <v>0</v>
      </c>
      <c r="G105" s="219">
        <f t="shared" si="9"/>
        <v>0</v>
      </c>
      <c r="H105" s="219">
        <v>0</v>
      </c>
      <c r="I105" s="219">
        <f t="shared" si="10"/>
        <v>0</v>
      </c>
      <c r="J105" s="219">
        <v>0</v>
      </c>
      <c r="K105" s="219">
        <f t="shared" si="11"/>
        <v>0</v>
      </c>
    </row>
    <row r="106" spans="1:11" outlineLevel="1" x14ac:dyDescent="0.2">
      <c r="A106" s="213">
        <v>77</v>
      </c>
      <c r="B106" s="214" t="s">
        <v>3556</v>
      </c>
      <c r="C106" s="215" t="s">
        <v>3557</v>
      </c>
      <c r="D106" s="216" t="s">
        <v>2975</v>
      </c>
      <c r="E106" s="217">
        <v>680</v>
      </c>
      <c r="F106" s="218">
        <v>0</v>
      </c>
      <c r="G106" s="219">
        <f t="shared" si="9"/>
        <v>0</v>
      </c>
      <c r="H106" s="219">
        <v>0</v>
      </c>
      <c r="I106" s="219">
        <f t="shared" si="10"/>
        <v>0</v>
      </c>
      <c r="J106" s="219">
        <v>0</v>
      </c>
      <c r="K106" s="219">
        <f t="shared" si="11"/>
        <v>0</v>
      </c>
    </row>
    <row r="107" spans="1:11" outlineLevel="1" x14ac:dyDescent="0.2">
      <c r="A107" s="213">
        <v>78</v>
      </c>
      <c r="B107" s="214" t="s">
        <v>3558</v>
      </c>
      <c r="C107" s="215" t="s">
        <v>3559</v>
      </c>
      <c r="D107" s="216" t="s">
        <v>356</v>
      </c>
      <c r="E107" s="217">
        <v>590</v>
      </c>
      <c r="F107" s="218">
        <v>0</v>
      </c>
      <c r="G107" s="219">
        <f t="shared" si="9"/>
        <v>0</v>
      </c>
      <c r="H107" s="219">
        <v>0</v>
      </c>
      <c r="I107" s="219">
        <f t="shared" si="10"/>
        <v>0</v>
      </c>
      <c r="J107" s="219">
        <v>0</v>
      </c>
      <c r="K107" s="219">
        <f t="shared" si="11"/>
        <v>0</v>
      </c>
    </row>
    <row r="108" spans="1:11" outlineLevel="1" x14ac:dyDescent="0.2">
      <c r="A108" s="213">
        <v>79</v>
      </c>
      <c r="B108" s="214" t="s">
        <v>3560</v>
      </c>
      <c r="C108" s="215" t="s">
        <v>3561</v>
      </c>
      <c r="D108" s="216" t="s">
        <v>2978</v>
      </c>
      <c r="E108" s="217">
        <v>70</v>
      </c>
      <c r="F108" s="218">
        <v>0</v>
      </c>
      <c r="G108" s="219">
        <f t="shared" si="9"/>
        <v>0</v>
      </c>
      <c r="H108" s="219">
        <v>0</v>
      </c>
      <c r="I108" s="219">
        <f t="shared" si="10"/>
        <v>0</v>
      </c>
      <c r="J108" s="219">
        <v>0</v>
      </c>
      <c r="K108" s="219">
        <f t="shared" si="11"/>
        <v>0</v>
      </c>
    </row>
    <row r="109" spans="1:11" outlineLevel="1" x14ac:dyDescent="0.2">
      <c r="A109" s="213">
        <v>80</v>
      </c>
      <c r="B109" s="214" t="s">
        <v>3562</v>
      </c>
      <c r="C109" s="215" t="s">
        <v>3563</v>
      </c>
      <c r="D109" s="216" t="s">
        <v>2978</v>
      </c>
      <c r="E109" s="217">
        <v>90</v>
      </c>
      <c r="F109" s="218">
        <v>0</v>
      </c>
      <c r="G109" s="219">
        <f t="shared" si="9"/>
        <v>0</v>
      </c>
      <c r="H109" s="219">
        <v>0</v>
      </c>
      <c r="I109" s="219">
        <f t="shared" si="10"/>
        <v>0</v>
      </c>
      <c r="J109" s="219">
        <v>0</v>
      </c>
      <c r="K109" s="219">
        <f t="shared" si="11"/>
        <v>0</v>
      </c>
    </row>
    <row r="110" spans="1:11" outlineLevel="1" x14ac:dyDescent="0.2">
      <c r="A110" s="213">
        <v>81</v>
      </c>
      <c r="B110" s="214" t="s">
        <v>3564</v>
      </c>
      <c r="C110" s="215" t="s">
        <v>3565</v>
      </c>
      <c r="D110" s="216" t="s">
        <v>2975</v>
      </c>
      <c r="E110" s="217">
        <v>80</v>
      </c>
      <c r="F110" s="218">
        <v>0</v>
      </c>
      <c r="G110" s="219">
        <f t="shared" si="9"/>
        <v>0</v>
      </c>
      <c r="H110" s="219">
        <v>0</v>
      </c>
      <c r="I110" s="219">
        <f t="shared" si="10"/>
        <v>0</v>
      </c>
      <c r="J110" s="219">
        <v>0</v>
      </c>
      <c r="K110" s="219">
        <f t="shared" si="11"/>
        <v>0</v>
      </c>
    </row>
    <row r="111" spans="1:11" outlineLevel="1" x14ac:dyDescent="0.2">
      <c r="A111" s="213">
        <v>82</v>
      </c>
      <c r="B111" s="214" t="s">
        <v>3566</v>
      </c>
      <c r="C111" s="215" t="s">
        <v>3567</v>
      </c>
      <c r="D111" s="216" t="s">
        <v>2978</v>
      </c>
      <c r="E111" s="217">
        <v>70</v>
      </c>
      <c r="F111" s="218">
        <v>0</v>
      </c>
      <c r="G111" s="219">
        <f t="shared" si="9"/>
        <v>0</v>
      </c>
      <c r="H111" s="219">
        <v>0</v>
      </c>
      <c r="I111" s="219">
        <f t="shared" si="10"/>
        <v>0</v>
      </c>
      <c r="J111" s="219">
        <v>0</v>
      </c>
      <c r="K111" s="219">
        <f t="shared" si="11"/>
        <v>0</v>
      </c>
    </row>
    <row r="112" spans="1:11" outlineLevel="1" x14ac:dyDescent="0.2">
      <c r="A112" s="213">
        <v>83</v>
      </c>
      <c r="B112" s="214" t="s">
        <v>3568</v>
      </c>
      <c r="C112" s="215" t="s">
        <v>3569</v>
      </c>
      <c r="D112" s="216" t="s">
        <v>2978</v>
      </c>
      <c r="E112" s="217">
        <v>2</v>
      </c>
      <c r="F112" s="218">
        <v>0</v>
      </c>
      <c r="G112" s="219">
        <f t="shared" si="9"/>
        <v>0</v>
      </c>
      <c r="H112" s="219">
        <v>0</v>
      </c>
      <c r="I112" s="219">
        <f t="shared" si="10"/>
        <v>0</v>
      </c>
      <c r="J112" s="219">
        <v>0</v>
      </c>
      <c r="K112" s="219">
        <f t="shared" si="11"/>
        <v>0</v>
      </c>
    </row>
    <row r="113" spans="1:11" outlineLevel="1" x14ac:dyDescent="0.2">
      <c r="A113" s="213">
        <v>84</v>
      </c>
      <c r="B113" s="214" t="s">
        <v>3570</v>
      </c>
      <c r="C113" s="215" t="s">
        <v>3571</v>
      </c>
      <c r="D113" s="216" t="s">
        <v>2978</v>
      </c>
      <c r="E113" s="217">
        <v>2</v>
      </c>
      <c r="F113" s="218">
        <v>0</v>
      </c>
      <c r="G113" s="219">
        <f t="shared" si="9"/>
        <v>0</v>
      </c>
      <c r="H113" s="219">
        <v>0</v>
      </c>
      <c r="I113" s="219">
        <f t="shared" si="10"/>
        <v>0</v>
      </c>
      <c r="J113" s="219">
        <v>0</v>
      </c>
      <c r="K113" s="219">
        <f t="shared" si="11"/>
        <v>0</v>
      </c>
    </row>
    <row r="114" spans="1:11" outlineLevel="1" x14ac:dyDescent="0.2">
      <c r="A114" s="213">
        <v>85</v>
      </c>
      <c r="B114" s="214" t="s">
        <v>3572</v>
      </c>
      <c r="C114" s="215" t="s">
        <v>3573</v>
      </c>
      <c r="D114" s="216" t="s">
        <v>2978</v>
      </c>
      <c r="E114" s="1329">
        <v>4</v>
      </c>
      <c r="F114" s="218">
        <v>0</v>
      </c>
      <c r="G114" s="219">
        <f t="shared" si="9"/>
        <v>0</v>
      </c>
      <c r="H114" s="219">
        <v>0</v>
      </c>
      <c r="I114" s="219">
        <f t="shared" si="10"/>
        <v>0</v>
      </c>
      <c r="J114" s="219">
        <v>0</v>
      </c>
      <c r="K114" s="219">
        <f t="shared" si="11"/>
        <v>0</v>
      </c>
    </row>
    <row r="115" spans="1:11" outlineLevel="1" x14ac:dyDescent="0.2">
      <c r="A115" s="213">
        <v>86</v>
      </c>
      <c r="B115" s="214" t="s">
        <v>3574</v>
      </c>
      <c r="C115" s="215" t="s">
        <v>3575</v>
      </c>
      <c r="D115" s="216" t="s">
        <v>1878</v>
      </c>
      <c r="E115" s="217">
        <f>SUM(G101:G114,G99,G97,G95,G93,G91,G89,G87,G85,G83,G81,G79,G77,G75,G73,G72,G69:G71)/100</f>
        <v>0</v>
      </c>
      <c r="F115" s="218">
        <v>3.4</v>
      </c>
      <c r="G115" s="219">
        <f t="shared" si="9"/>
        <v>0</v>
      </c>
      <c r="H115" s="219">
        <v>0</v>
      </c>
      <c r="I115" s="219">
        <f t="shared" si="10"/>
        <v>0</v>
      </c>
      <c r="J115" s="219">
        <v>0</v>
      </c>
      <c r="K115" s="219">
        <f t="shared" si="11"/>
        <v>0</v>
      </c>
    </row>
    <row r="116" spans="1:11" x14ac:dyDescent="0.2">
      <c r="A116" s="198" t="s">
        <v>89</v>
      </c>
      <c r="B116" s="199" t="s">
        <v>3276</v>
      </c>
      <c r="C116" s="200" t="s">
        <v>3277</v>
      </c>
      <c r="D116" s="201"/>
      <c r="E116" s="202"/>
      <c r="F116" s="203"/>
      <c r="G116" s="203">
        <f>SUM(G117:G151)</f>
        <v>0</v>
      </c>
      <c r="H116" s="203"/>
      <c r="I116" s="203">
        <f>SUM(I117:I151)</f>
        <v>0.28000000000000003</v>
      </c>
      <c r="J116" s="203"/>
      <c r="K116" s="203">
        <f>SUM(K117:K151)</f>
        <v>0</v>
      </c>
    </row>
    <row r="117" spans="1:11" outlineLevel="1" x14ac:dyDescent="0.2">
      <c r="A117" s="213">
        <v>87</v>
      </c>
      <c r="B117" s="214" t="s">
        <v>3359</v>
      </c>
      <c r="C117" s="215" t="s">
        <v>3360</v>
      </c>
      <c r="D117" s="216" t="s">
        <v>2978</v>
      </c>
      <c r="E117" s="217">
        <v>6</v>
      </c>
      <c r="F117" s="218">
        <v>0</v>
      </c>
      <c r="G117" s="219">
        <f t="shared" ref="G117:G151" si="12">ROUND(E117*F117,2)</f>
        <v>0</v>
      </c>
      <c r="H117" s="219">
        <v>0</v>
      </c>
      <c r="I117" s="219">
        <f t="shared" ref="I117:I151" si="13">ROUND(E117*H117,2)</f>
        <v>0</v>
      </c>
      <c r="J117" s="219">
        <v>0</v>
      </c>
      <c r="K117" s="219">
        <f t="shared" ref="K117:K151" si="14">ROUND(E117*J117,2)</f>
        <v>0</v>
      </c>
    </row>
    <row r="118" spans="1:11" outlineLevel="1" x14ac:dyDescent="0.2">
      <c r="A118" s="213">
        <v>88</v>
      </c>
      <c r="B118" s="214" t="s">
        <v>3576</v>
      </c>
      <c r="C118" s="215" t="s">
        <v>3577</v>
      </c>
      <c r="D118" s="216" t="s">
        <v>2978</v>
      </c>
      <c r="E118" s="217">
        <v>8</v>
      </c>
      <c r="F118" s="218">
        <v>0</v>
      </c>
      <c r="G118" s="219">
        <f t="shared" si="12"/>
        <v>0</v>
      </c>
      <c r="H118" s="219">
        <v>0</v>
      </c>
      <c r="I118" s="219">
        <f t="shared" si="13"/>
        <v>0</v>
      </c>
      <c r="J118" s="219">
        <v>0</v>
      </c>
      <c r="K118" s="219">
        <f t="shared" si="14"/>
        <v>0</v>
      </c>
    </row>
    <row r="119" spans="1:11" outlineLevel="1" x14ac:dyDescent="0.2">
      <c r="A119" s="213">
        <v>89</v>
      </c>
      <c r="B119" s="214" t="s">
        <v>3578</v>
      </c>
      <c r="C119" s="215" t="s">
        <v>3579</v>
      </c>
      <c r="D119" s="216" t="s">
        <v>2978</v>
      </c>
      <c r="E119" s="217">
        <v>6</v>
      </c>
      <c r="F119" s="218">
        <v>0</v>
      </c>
      <c r="G119" s="219">
        <f t="shared" si="12"/>
        <v>0</v>
      </c>
      <c r="H119" s="219">
        <v>0</v>
      </c>
      <c r="I119" s="219">
        <f t="shared" si="13"/>
        <v>0</v>
      </c>
      <c r="J119" s="219">
        <v>0</v>
      </c>
      <c r="K119" s="219">
        <f t="shared" si="14"/>
        <v>0</v>
      </c>
    </row>
    <row r="120" spans="1:11" outlineLevel="1" x14ac:dyDescent="0.2">
      <c r="A120" s="213">
        <v>90</v>
      </c>
      <c r="B120" s="214" t="s">
        <v>3282</v>
      </c>
      <c r="C120" s="215" t="s">
        <v>3283</v>
      </c>
      <c r="D120" s="216" t="s">
        <v>2978</v>
      </c>
      <c r="E120" s="217">
        <v>2</v>
      </c>
      <c r="F120" s="218">
        <v>0</v>
      </c>
      <c r="G120" s="219">
        <f t="shared" si="12"/>
        <v>0</v>
      </c>
      <c r="H120" s="219">
        <v>1.238E-2</v>
      </c>
      <c r="I120" s="219">
        <f t="shared" si="13"/>
        <v>0.02</v>
      </c>
      <c r="J120" s="219">
        <v>0</v>
      </c>
      <c r="K120" s="219">
        <f t="shared" si="14"/>
        <v>0</v>
      </c>
    </row>
    <row r="121" spans="1:11" outlineLevel="1" x14ac:dyDescent="0.2">
      <c r="A121" s="213">
        <v>91</v>
      </c>
      <c r="B121" s="214" t="s">
        <v>3580</v>
      </c>
      <c r="C121" s="215" t="s">
        <v>3581</v>
      </c>
      <c r="D121" s="216" t="s">
        <v>2978</v>
      </c>
      <c r="E121" s="217">
        <v>2</v>
      </c>
      <c r="F121" s="218">
        <v>0</v>
      </c>
      <c r="G121" s="219">
        <f t="shared" si="12"/>
        <v>0</v>
      </c>
      <c r="H121" s="219">
        <v>1.238E-2</v>
      </c>
      <c r="I121" s="219">
        <f t="shared" si="13"/>
        <v>0.02</v>
      </c>
      <c r="J121" s="219">
        <v>0</v>
      </c>
      <c r="K121" s="219">
        <f t="shared" si="14"/>
        <v>0</v>
      </c>
    </row>
    <row r="122" spans="1:11" outlineLevel="1" x14ac:dyDescent="0.2">
      <c r="A122" s="213">
        <v>92</v>
      </c>
      <c r="B122" s="214" t="s">
        <v>3284</v>
      </c>
      <c r="C122" s="215" t="s">
        <v>3285</v>
      </c>
      <c r="D122" s="216" t="s">
        <v>2978</v>
      </c>
      <c r="E122" s="217">
        <v>5</v>
      </c>
      <c r="F122" s="218">
        <v>0</v>
      </c>
      <c r="G122" s="219">
        <f t="shared" si="12"/>
        <v>0</v>
      </c>
      <c r="H122" s="219">
        <v>1.238E-2</v>
      </c>
      <c r="I122" s="219">
        <f t="shared" si="13"/>
        <v>0.06</v>
      </c>
      <c r="J122" s="219">
        <v>0</v>
      </c>
      <c r="K122" s="219">
        <f t="shared" si="14"/>
        <v>0</v>
      </c>
    </row>
    <row r="123" spans="1:11" outlineLevel="1" x14ac:dyDescent="0.2">
      <c r="A123" s="213">
        <v>93</v>
      </c>
      <c r="B123" s="214" t="s">
        <v>3582</v>
      </c>
      <c r="C123" s="215" t="s">
        <v>3583</v>
      </c>
      <c r="D123" s="216" t="s">
        <v>1707</v>
      </c>
      <c r="E123" s="217">
        <v>5</v>
      </c>
      <c r="F123" s="218">
        <v>0</v>
      </c>
      <c r="G123" s="219">
        <f t="shared" si="12"/>
        <v>0</v>
      </c>
      <c r="H123" s="219">
        <v>1.238E-2</v>
      </c>
      <c r="I123" s="219">
        <f t="shared" si="13"/>
        <v>0.06</v>
      </c>
      <c r="J123" s="219">
        <v>0</v>
      </c>
      <c r="K123" s="219">
        <f t="shared" si="14"/>
        <v>0</v>
      </c>
    </row>
    <row r="124" spans="1:11" ht="22.5" outlineLevel="1" x14ac:dyDescent="0.2">
      <c r="A124" s="213">
        <v>94</v>
      </c>
      <c r="B124" s="214" t="s">
        <v>3584</v>
      </c>
      <c r="C124" s="215" t="s">
        <v>3585</v>
      </c>
      <c r="D124" s="216" t="s">
        <v>374</v>
      </c>
      <c r="E124" s="217">
        <v>20</v>
      </c>
      <c r="F124" s="218">
        <v>0</v>
      </c>
      <c r="G124" s="219">
        <f t="shared" si="12"/>
        <v>0</v>
      </c>
      <c r="H124" s="219">
        <v>1E-4</v>
      </c>
      <c r="I124" s="219">
        <f t="shared" si="13"/>
        <v>0</v>
      </c>
      <c r="J124" s="219">
        <v>0</v>
      </c>
      <c r="K124" s="219">
        <f t="shared" si="14"/>
        <v>0</v>
      </c>
    </row>
    <row r="125" spans="1:11" ht="22.5" outlineLevel="1" x14ac:dyDescent="0.2">
      <c r="A125" s="213">
        <v>95</v>
      </c>
      <c r="B125" s="214" t="s">
        <v>3586</v>
      </c>
      <c r="C125" s="215" t="s">
        <v>3587</v>
      </c>
      <c r="D125" s="216" t="s">
        <v>374</v>
      </c>
      <c r="E125" s="217">
        <v>153</v>
      </c>
      <c r="F125" s="218">
        <v>0</v>
      </c>
      <c r="G125" s="219">
        <f t="shared" si="12"/>
        <v>0</v>
      </c>
      <c r="H125" s="219">
        <v>1.3999999999999999E-4</v>
      </c>
      <c r="I125" s="219">
        <f t="shared" si="13"/>
        <v>0.02</v>
      </c>
      <c r="J125" s="219">
        <v>0</v>
      </c>
      <c r="K125" s="219">
        <f t="shared" si="14"/>
        <v>0</v>
      </c>
    </row>
    <row r="126" spans="1:11" ht="22.5" outlineLevel="1" x14ac:dyDescent="0.2">
      <c r="A126" s="213">
        <v>96</v>
      </c>
      <c r="B126" s="214" t="s">
        <v>3588</v>
      </c>
      <c r="C126" s="215" t="s">
        <v>3589</v>
      </c>
      <c r="D126" s="216" t="s">
        <v>374</v>
      </c>
      <c r="E126" s="217">
        <v>7</v>
      </c>
      <c r="F126" s="218">
        <v>0</v>
      </c>
      <c r="G126" s="219">
        <f t="shared" si="12"/>
        <v>0</v>
      </c>
      <c r="H126" s="219">
        <v>2.0000000000000001E-4</v>
      </c>
      <c r="I126" s="219">
        <f t="shared" si="13"/>
        <v>0</v>
      </c>
      <c r="J126" s="219">
        <v>0</v>
      </c>
      <c r="K126" s="219">
        <f t="shared" si="14"/>
        <v>0</v>
      </c>
    </row>
    <row r="127" spans="1:11" ht="22.5" outlineLevel="1" x14ac:dyDescent="0.2">
      <c r="A127" s="213">
        <v>97</v>
      </c>
      <c r="B127" s="214" t="s">
        <v>3590</v>
      </c>
      <c r="C127" s="215" t="s">
        <v>3591</v>
      </c>
      <c r="D127" s="216" t="s">
        <v>374</v>
      </c>
      <c r="E127" s="217">
        <v>34</v>
      </c>
      <c r="F127" s="218">
        <v>0</v>
      </c>
      <c r="G127" s="219">
        <f t="shared" si="12"/>
        <v>0</v>
      </c>
      <c r="H127" s="219">
        <v>1.8000000000000001E-4</v>
      </c>
      <c r="I127" s="219">
        <f t="shared" si="13"/>
        <v>0.01</v>
      </c>
      <c r="J127" s="219">
        <v>0</v>
      </c>
      <c r="K127" s="219">
        <f t="shared" si="14"/>
        <v>0</v>
      </c>
    </row>
    <row r="128" spans="1:11" ht="22.5" outlineLevel="1" x14ac:dyDescent="0.2">
      <c r="A128" s="213">
        <v>98</v>
      </c>
      <c r="B128" s="214" t="s">
        <v>3592</v>
      </c>
      <c r="C128" s="215" t="s">
        <v>3593</v>
      </c>
      <c r="D128" s="216" t="s">
        <v>374</v>
      </c>
      <c r="E128" s="217">
        <v>6</v>
      </c>
      <c r="F128" s="218">
        <v>0</v>
      </c>
      <c r="G128" s="219">
        <f t="shared" si="12"/>
        <v>0</v>
      </c>
      <c r="H128" s="219">
        <v>3.1E-4</v>
      </c>
      <c r="I128" s="219">
        <f t="shared" si="13"/>
        <v>0</v>
      </c>
      <c r="J128" s="219">
        <v>0</v>
      </c>
      <c r="K128" s="219">
        <f t="shared" si="14"/>
        <v>0</v>
      </c>
    </row>
    <row r="129" spans="1:11" ht="22.5" outlineLevel="1" x14ac:dyDescent="0.2">
      <c r="A129" s="213">
        <v>99</v>
      </c>
      <c r="B129" s="214" t="s">
        <v>3594</v>
      </c>
      <c r="C129" s="215" t="s">
        <v>3595</v>
      </c>
      <c r="D129" s="216" t="s">
        <v>374</v>
      </c>
      <c r="E129" s="217">
        <v>2</v>
      </c>
      <c r="F129" s="218">
        <v>0</v>
      </c>
      <c r="G129" s="219">
        <f t="shared" si="12"/>
        <v>0</v>
      </c>
      <c r="H129" s="219">
        <v>4.8000000000000001E-4</v>
      </c>
      <c r="I129" s="219">
        <f t="shared" si="13"/>
        <v>0</v>
      </c>
      <c r="J129" s="219">
        <v>0</v>
      </c>
      <c r="K129" s="219">
        <f t="shared" si="14"/>
        <v>0</v>
      </c>
    </row>
    <row r="130" spans="1:11" ht="22.5" outlineLevel="1" x14ac:dyDescent="0.2">
      <c r="A130" s="213">
        <v>100</v>
      </c>
      <c r="B130" s="214" t="s">
        <v>3596</v>
      </c>
      <c r="C130" s="215" t="s">
        <v>3597</v>
      </c>
      <c r="D130" s="216" t="s">
        <v>374</v>
      </c>
      <c r="E130" s="217">
        <v>16</v>
      </c>
      <c r="F130" s="218">
        <v>0</v>
      </c>
      <c r="G130" s="219">
        <f t="shared" si="12"/>
        <v>0</v>
      </c>
      <c r="H130" s="219">
        <v>6.8000000000000005E-4</v>
      </c>
      <c r="I130" s="219">
        <f t="shared" si="13"/>
        <v>0.01</v>
      </c>
      <c r="J130" s="219">
        <v>0</v>
      </c>
      <c r="K130" s="219">
        <f t="shared" si="14"/>
        <v>0</v>
      </c>
    </row>
    <row r="131" spans="1:11" ht="22.5" outlineLevel="1" x14ac:dyDescent="0.2">
      <c r="A131" s="213">
        <v>101</v>
      </c>
      <c r="B131" s="214" t="s">
        <v>3598</v>
      </c>
      <c r="C131" s="215" t="s">
        <v>3599</v>
      </c>
      <c r="D131" s="216" t="s">
        <v>374</v>
      </c>
      <c r="E131" s="217">
        <v>16</v>
      </c>
      <c r="F131" s="218">
        <v>0</v>
      </c>
      <c r="G131" s="219">
        <f t="shared" si="12"/>
        <v>0</v>
      </c>
      <c r="H131" s="219">
        <v>1.0399999999999999E-3</v>
      </c>
      <c r="I131" s="219">
        <f t="shared" si="13"/>
        <v>0.02</v>
      </c>
      <c r="J131" s="219">
        <v>0</v>
      </c>
      <c r="K131" s="219">
        <f t="shared" si="14"/>
        <v>0</v>
      </c>
    </row>
    <row r="132" spans="1:11" ht="22.5" outlineLevel="1" x14ac:dyDescent="0.2">
      <c r="A132" s="213">
        <v>102</v>
      </c>
      <c r="B132" s="214" t="s">
        <v>3600</v>
      </c>
      <c r="C132" s="215" t="s">
        <v>3601</v>
      </c>
      <c r="D132" s="216" t="s">
        <v>374</v>
      </c>
      <c r="E132" s="217">
        <v>2</v>
      </c>
      <c r="F132" s="218">
        <v>0</v>
      </c>
      <c r="G132" s="219">
        <f t="shared" si="12"/>
        <v>0</v>
      </c>
      <c r="H132" s="219">
        <v>1.6299999999999999E-3</v>
      </c>
      <c r="I132" s="219">
        <f t="shared" si="13"/>
        <v>0</v>
      </c>
      <c r="J132" s="219">
        <v>0</v>
      </c>
      <c r="K132" s="219">
        <f t="shared" si="14"/>
        <v>0</v>
      </c>
    </row>
    <row r="133" spans="1:11" ht="22.5" outlineLevel="1" x14ac:dyDescent="0.2">
      <c r="A133" s="213">
        <v>103</v>
      </c>
      <c r="B133" s="214" t="s">
        <v>3602</v>
      </c>
      <c r="C133" s="215" t="s">
        <v>3603</v>
      </c>
      <c r="D133" s="216" t="s">
        <v>374</v>
      </c>
      <c r="E133" s="217">
        <v>4</v>
      </c>
      <c r="F133" s="218">
        <v>0</v>
      </c>
      <c r="G133" s="219">
        <f t="shared" si="12"/>
        <v>0</v>
      </c>
      <c r="H133" s="219">
        <v>1.4999999999999999E-4</v>
      </c>
      <c r="I133" s="219">
        <f t="shared" si="13"/>
        <v>0</v>
      </c>
      <c r="J133" s="219">
        <v>0</v>
      </c>
      <c r="K133" s="219">
        <f t="shared" si="14"/>
        <v>0</v>
      </c>
    </row>
    <row r="134" spans="1:11" ht="22.5" outlineLevel="1" x14ac:dyDescent="0.2">
      <c r="A134" s="213">
        <v>104</v>
      </c>
      <c r="B134" s="214" t="s">
        <v>3604</v>
      </c>
      <c r="C134" s="215" t="s">
        <v>3605</v>
      </c>
      <c r="D134" s="216" t="s">
        <v>374</v>
      </c>
      <c r="E134" s="217">
        <v>4</v>
      </c>
      <c r="F134" s="218">
        <v>0</v>
      </c>
      <c r="G134" s="219">
        <f t="shared" si="12"/>
        <v>0</v>
      </c>
      <c r="H134" s="219">
        <v>5.5000000000000003E-4</v>
      </c>
      <c r="I134" s="219">
        <f t="shared" si="13"/>
        <v>0</v>
      </c>
      <c r="J134" s="219">
        <v>0</v>
      </c>
      <c r="K134" s="219">
        <f t="shared" si="14"/>
        <v>0</v>
      </c>
    </row>
    <row r="135" spans="1:11" ht="22.5" outlineLevel="1" x14ac:dyDescent="0.2">
      <c r="A135" s="213">
        <v>105</v>
      </c>
      <c r="B135" s="214" t="s">
        <v>3606</v>
      </c>
      <c r="C135" s="215" t="s">
        <v>3607</v>
      </c>
      <c r="D135" s="216" t="s">
        <v>374</v>
      </c>
      <c r="E135" s="217">
        <v>4</v>
      </c>
      <c r="F135" s="218">
        <v>0</v>
      </c>
      <c r="G135" s="219">
        <f t="shared" si="12"/>
        <v>0</v>
      </c>
      <c r="H135" s="219">
        <v>6.8000000000000005E-4</v>
      </c>
      <c r="I135" s="219">
        <f t="shared" si="13"/>
        <v>0</v>
      </c>
      <c r="J135" s="219">
        <v>0</v>
      </c>
      <c r="K135" s="219">
        <f t="shared" si="14"/>
        <v>0</v>
      </c>
    </row>
    <row r="136" spans="1:11" ht="22.5" outlineLevel="1" x14ac:dyDescent="0.2">
      <c r="A136" s="213">
        <v>106</v>
      </c>
      <c r="B136" s="214" t="s">
        <v>3608</v>
      </c>
      <c r="C136" s="215" t="s">
        <v>3609</v>
      </c>
      <c r="D136" s="216" t="s">
        <v>374</v>
      </c>
      <c r="E136" s="217">
        <v>7</v>
      </c>
      <c r="F136" s="218">
        <v>0</v>
      </c>
      <c r="G136" s="219">
        <f t="shared" si="12"/>
        <v>0</v>
      </c>
      <c r="H136" s="219">
        <v>2.5999999999999998E-4</v>
      </c>
      <c r="I136" s="219">
        <f t="shared" si="13"/>
        <v>0</v>
      </c>
      <c r="J136" s="219">
        <v>0</v>
      </c>
      <c r="K136" s="219">
        <f t="shared" si="14"/>
        <v>0</v>
      </c>
    </row>
    <row r="137" spans="1:11" ht="22.5" outlineLevel="1" x14ac:dyDescent="0.2">
      <c r="A137" s="213">
        <v>107</v>
      </c>
      <c r="B137" s="214" t="s">
        <v>3610</v>
      </c>
      <c r="C137" s="215" t="s">
        <v>3611</v>
      </c>
      <c r="D137" s="216" t="s">
        <v>374</v>
      </c>
      <c r="E137" s="217">
        <v>142</v>
      </c>
      <c r="F137" s="218">
        <v>0</v>
      </c>
      <c r="G137" s="219">
        <f t="shared" si="12"/>
        <v>0</v>
      </c>
      <c r="H137" s="219">
        <v>4.4999999999999999E-4</v>
      </c>
      <c r="I137" s="219">
        <f t="shared" si="13"/>
        <v>0.06</v>
      </c>
      <c r="J137" s="219">
        <v>0</v>
      </c>
      <c r="K137" s="219">
        <f t="shared" si="14"/>
        <v>0</v>
      </c>
    </row>
    <row r="138" spans="1:11" ht="22.5" outlineLevel="1" x14ac:dyDescent="0.2">
      <c r="A138" s="213">
        <v>108</v>
      </c>
      <c r="B138" s="214" t="s">
        <v>3612</v>
      </c>
      <c r="C138" s="215" t="s">
        <v>3613</v>
      </c>
      <c r="D138" s="216" t="s">
        <v>374</v>
      </c>
      <c r="E138" s="217">
        <v>4</v>
      </c>
      <c r="F138" s="218">
        <v>0</v>
      </c>
      <c r="G138" s="219">
        <f t="shared" si="12"/>
        <v>0</v>
      </c>
      <c r="H138" s="219">
        <v>4.4999999999999999E-4</v>
      </c>
      <c r="I138" s="219">
        <f t="shared" si="13"/>
        <v>0</v>
      </c>
      <c r="J138" s="219">
        <v>0</v>
      </c>
      <c r="K138" s="219">
        <f t="shared" si="14"/>
        <v>0</v>
      </c>
    </row>
    <row r="139" spans="1:11" outlineLevel="1" x14ac:dyDescent="0.2">
      <c r="A139" s="213">
        <v>109</v>
      </c>
      <c r="B139" s="214" t="s">
        <v>3614</v>
      </c>
      <c r="C139" s="215" t="s">
        <v>3615</v>
      </c>
      <c r="D139" s="216" t="s">
        <v>374</v>
      </c>
      <c r="E139" s="217">
        <v>2</v>
      </c>
      <c r="F139" s="218">
        <v>0</v>
      </c>
      <c r="G139" s="219">
        <f t="shared" si="12"/>
        <v>0</v>
      </c>
      <c r="H139" s="219">
        <v>5.0000000000000001E-4</v>
      </c>
      <c r="I139" s="219">
        <f t="shared" si="13"/>
        <v>0</v>
      </c>
      <c r="J139" s="219">
        <v>0</v>
      </c>
      <c r="K139" s="219">
        <f t="shared" si="14"/>
        <v>0</v>
      </c>
    </row>
    <row r="140" spans="1:11" ht="22.5" outlineLevel="1" x14ac:dyDescent="0.2">
      <c r="A140" s="213">
        <v>110</v>
      </c>
      <c r="B140" s="214" t="s">
        <v>3616</v>
      </c>
      <c r="C140" s="215" t="s">
        <v>3617</v>
      </c>
      <c r="D140" s="216" t="s">
        <v>374</v>
      </c>
      <c r="E140" s="217">
        <v>28</v>
      </c>
      <c r="F140" s="218">
        <v>0</v>
      </c>
      <c r="G140" s="219">
        <f t="shared" si="12"/>
        <v>0</v>
      </c>
      <c r="H140" s="219">
        <v>0</v>
      </c>
      <c r="I140" s="219">
        <f t="shared" si="13"/>
        <v>0</v>
      </c>
      <c r="J140" s="219">
        <v>0</v>
      </c>
      <c r="K140" s="219">
        <f t="shared" si="14"/>
        <v>0</v>
      </c>
    </row>
    <row r="141" spans="1:11" ht="22.5" outlineLevel="1" x14ac:dyDescent="0.2">
      <c r="A141" s="213">
        <v>111</v>
      </c>
      <c r="B141" s="214" t="s">
        <v>3618</v>
      </c>
      <c r="C141" s="215" t="s">
        <v>3619</v>
      </c>
      <c r="D141" s="216" t="s">
        <v>374</v>
      </c>
      <c r="E141" s="217">
        <v>4</v>
      </c>
      <c r="F141" s="218">
        <v>0</v>
      </c>
      <c r="G141" s="219">
        <f t="shared" si="12"/>
        <v>0</v>
      </c>
      <c r="H141" s="219">
        <v>1.6000000000000001E-4</v>
      </c>
      <c r="I141" s="219">
        <f t="shared" si="13"/>
        <v>0</v>
      </c>
      <c r="J141" s="219">
        <v>0</v>
      </c>
      <c r="K141" s="219">
        <f t="shared" si="14"/>
        <v>0</v>
      </c>
    </row>
    <row r="142" spans="1:11" ht="22.5" outlineLevel="1" x14ac:dyDescent="0.2">
      <c r="A142" s="213">
        <v>112</v>
      </c>
      <c r="B142" s="214" t="s">
        <v>3620</v>
      </c>
      <c r="C142" s="215" t="s">
        <v>3621</v>
      </c>
      <c r="D142" s="216" t="s">
        <v>374</v>
      </c>
      <c r="E142" s="217">
        <v>4</v>
      </c>
      <c r="F142" s="218">
        <v>0</v>
      </c>
      <c r="G142" s="219">
        <f t="shared" si="12"/>
        <v>0</v>
      </c>
      <c r="H142" s="219">
        <v>5.5999999999999995E-4</v>
      </c>
      <c r="I142" s="219">
        <f t="shared" si="13"/>
        <v>0</v>
      </c>
      <c r="J142" s="219">
        <v>0</v>
      </c>
      <c r="K142" s="219">
        <f t="shared" si="14"/>
        <v>0</v>
      </c>
    </row>
    <row r="143" spans="1:11" ht="22.5" outlineLevel="1" x14ac:dyDescent="0.2">
      <c r="A143" s="213">
        <v>113</v>
      </c>
      <c r="B143" s="214" t="s">
        <v>3622</v>
      </c>
      <c r="C143" s="215" t="s">
        <v>3623</v>
      </c>
      <c r="D143" s="216" t="s">
        <v>374</v>
      </c>
      <c r="E143" s="217">
        <v>3</v>
      </c>
      <c r="F143" s="218">
        <v>0</v>
      </c>
      <c r="G143" s="219">
        <f t="shared" si="12"/>
        <v>0</v>
      </c>
      <c r="H143" s="219">
        <v>8.4000000000000003E-4</v>
      </c>
      <c r="I143" s="219">
        <f t="shared" si="13"/>
        <v>0</v>
      </c>
      <c r="J143" s="219">
        <v>0</v>
      </c>
      <c r="K143" s="219">
        <f t="shared" si="14"/>
        <v>0</v>
      </c>
    </row>
    <row r="144" spans="1:11" ht="22.5" outlineLevel="1" x14ac:dyDescent="0.2">
      <c r="A144" s="213">
        <v>114</v>
      </c>
      <c r="B144" s="214" t="s">
        <v>3624</v>
      </c>
      <c r="C144" s="215" t="s">
        <v>3625</v>
      </c>
      <c r="D144" s="216" t="s">
        <v>374</v>
      </c>
      <c r="E144" s="217">
        <v>16</v>
      </c>
      <c r="F144" s="218">
        <v>0</v>
      </c>
      <c r="G144" s="219">
        <f t="shared" si="12"/>
        <v>0</v>
      </c>
      <c r="H144" s="219">
        <v>2.4000000000000001E-4</v>
      </c>
      <c r="I144" s="219">
        <f t="shared" si="13"/>
        <v>0</v>
      </c>
      <c r="J144" s="219">
        <v>0</v>
      </c>
      <c r="K144" s="219">
        <f t="shared" si="14"/>
        <v>0</v>
      </c>
    </row>
    <row r="145" spans="1:11" ht="33.75" outlineLevel="1" x14ac:dyDescent="0.2">
      <c r="A145" s="213">
        <v>115</v>
      </c>
      <c r="B145" s="214" t="s">
        <v>3626</v>
      </c>
      <c r="C145" s="215" t="s">
        <v>3627</v>
      </c>
      <c r="D145" s="216" t="s">
        <v>374</v>
      </c>
      <c r="E145" s="217">
        <v>12</v>
      </c>
      <c r="F145" s="218">
        <v>0</v>
      </c>
      <c r="G145" s="219">
        <f t="shared" si="12"/>
        <v>0</v>
      </c>
      <c r="H145" s="219">
        <v>3.2000000000000003E-4</v>
      </c>
      <c r="I145" s="219">
        <f t="shared" si="13"/>
        <v>0</v>
      </c>
      <c r="J145" s="219">
        <v>0</v>
      </c>
      <c r="K145" s="219">
        <f t="shared" si="14"/>
        <v>0</v>
      </c>
    </row>
    <row r="146" spans="1:11" outlineLevel="1" x14ac:dyDescent="0.2">
      <c r="A146" s="213">
        <v>116</v>
      </c>
      <c r="B146" s="214" t="s">
        <v>3628</v>
      </c>
      <c r="C146" s="215" t="s">
        <v>3629</v>
      </c>
      <c r="D146" s="216" t="s">
        <v>2978</v>
      </c>
      <c r="E146" s="217">
        <v>1</v>
      </c>
      <c r="F146" s="218">
        <v>0</v>
      </c>
      <c r="G146" s="219">
        <f t="shared" si="12"/>
        <v>0</v>
      </c>
      <c r="H146" s="219">
        <v>0</v>
      </c>
      <c r="I146" s="219">
        <f t="shared" si="13"/>
        <v>0</v>
      </c>
      <c r="J146" s="219">
        <v>0</v>
      </c>
      <c r="K146" s="219">
        <f t="shared" si="14"/>
        <v>0</v>
      </c>
    </row>
    <row r="147" spans="1:11" outlineLevel="1" x14ac:dyDescent="0.2">
      <c r="A147" s="213">
        <v>117</v>
      </c>
      <c r="B147" s="214" t="s">
        <v>3630</v>
      </c>
      <c r="C147" s="215" t="s">
        <v>3631</v>
      </c>
      <c r="D147" s="216" t="s">
        <v>2978</v>
      </c>
      <c r="E147" s="217">
        <v>2</v>
      </c>
      <c r="F147" s="218">
        <v>0</v>
      </c>
      <c r="G147" s="219">
        <f t="shared" si="12"/>
        <v>0</v>
      </c>
      <c r="H147" s="219">
        <v>0</v>
      </c>
      <c r="I147" s="219">
        <f t="shared" si="13"/>
        <v>0</v>
      </c>
      <c r="J147" s="219">
        <v>0</v>
      </c>
      <c r="K147" s="219">
        <f t="shared" si="14"/>
        <v>0</v>
      </c>
    </row>
    <row r="148" spans="1:11" outlineLevel="1" x14ac:dyDescent="0.2">
      <c r="A148" s="213">
        <v>118</v>
      </c>
      <c r="B148" s="214" t="s">
        <v>3632</v>
      </c>
      <c r="C148" s="215" t="s">
        <v>3633</v>
      </c>
      <c r="D148" s="216" t="s">
        <v>2978</v>
      </c>
      <c r="E148" s="217">
        <v>3</v>
      </c>
      <c r="F148" s="218">
        <v>0</v>
      </c>
      <c r="G148" s="219">
        <f t="shared" si="12"/>
        <v>0</v>
      </c>
      <c r="H148" s="219">
        <v>0</v>
      </c>
      <c r="I148" s="219">
        <f t="shared" si="13"/>
        <v>0</v>
      </c>
      <c r="J148" s="219">
        <v>0</v>
      </c>
      <c r="K148" s="219">
        <f t="shared" si="14"/>
        <v>0</v>
      </c>
    </row>
    <row r="149" spans="1:11" outlineLevel="1" x14ac:dyDescent="0.2">
      <c r="A149" s="213">
        <v>119</v>
      </c>
      <c r="B149" s="214" t="s">
        <v>3634</v>
      </c>
      <c r="C149" s="215" t="s">
        <v>3635</v>
      </c>
      <c r="D149" s="216" t="s">
        <v>2978</v>
      </c>
      <c r="E149" s="217">
        <v>1</v>
      </c>
      <c r="F149" s="218">
        <v>0</v>
      </c>
      <c r="G149" s="219">
        <f t="shared" si="12"/>
        <v>0</v>
      </c>
      <c r="H149" s="219">
        <v>0</v>
      </c>
      <c r="I149" s="219">
        <f t="shared" si="13"/>
        <v>0</v>
      </c>
      <c r="J149" s="219">
        <v>0</v>
      </c>
      <c r="K149" s="219">
        <f t="shared" si="14"/>
        <v>0</v>
      </c>
    </row>
    <row r="150" spans="1:11" outlineLevel="1" x14ac:dyDescent="0.2">
      <c r="A150" s="213">
        <v>120</v>
      </c>
      <c r="B150" s="214" t="s">
        <v>3636</v>
      </c>
      <c r="C150" s="215" t="s">
        <v>3637</v>
      </c>
      <c r="D150" s="216" t="s">
        <v>2978</v>
      </c>
      <c r="E150" s="217">
        <v>7</v>
      </c>
      <c r="F150" s="218">
        <v>0</v>
      </c>
      <c r="G150" s="219">
        <f t="shared" si="12"/>
        <v>0</v>
      </c>
      <c r="H150" s="219">
        <v>0</v>
      </c>
      <c r="I150" s="219">
        <f t="shared" si="13"/>
        <v>0</v>
      </c>
      <c r="J150" s="219">
        <v>0</v>
      </c>
      <c r="K150" s="219">
        <f t="shared" si="14"/>
        <v>0</v>
      </c>
    </row>
    <row r="151" spans="1:11" outlineLevel="1" x14ac:dyDescent="0.2">
      <c r="A151" s="213">
        <v>121</v>
      </c>
      <c r="B151" s="214" t="s">
        <v>3638</v>
      </c>
      <c r="C151" s="215" t="s">
        <v>3639</v>
      </c>
      <c r="D151" s="216" t="s">
        <v>1878</v>
      </c>
      <c r="E151" s="217">
        <f>SUM(G117:G150)/100</f>
        <v>0</v>
      </c>
      <c r="F151" s="218">
        <v>0.38</v>
      </c>
      <c r="G151" s="219">
        <f t="shared" si="12"/>
        <v>0</v>
      </c>
      <c r="H151" s="219">
        <v>0</v>
      </c>
      <c r="I151" s="219">
        <f t="shared" si="13"/>
        <v>0</v>
      </c>
      <c r="J151" s="219">
        <v>0</v>
      </c>
      <c r="K151" s="219">
        <f t="shared" si="14"/>
        <v>0</v>
      </c>
    </row>
    <row r="152" spans="1:11" x14ac:dyDescent="0.2">
      <c r="A152" s="198" t="s">
        <v>89</v>
      </c>
      <c r="B152" s="199" t="s">
        <v>3640</v>
      </c>
      <c r="C152" s="200" t="s">
        <v>3641</v>
      </c>
      <c r="D152" s="201"/>
      <c r="E152" s="202"/>
      <c r="F152" s="203"/>
      <c r="G152" s="203">
        <f>SUM(G153:G178)</f>
        <v>0</v>
      </c>
      <c r="H152" s="203"/>
      <c r="I152" s="203">
        <f>SUM(I153:I178)</f>
        <v>0.8600000000000001</v>
      </c>
      <c r="J152" s="203"/>
      <c r="K152" s="203">
        <f>SUM(K153:K178)</f>
        <v>0</v>
      </c>
    </row>
    <row r="153" spans="1:11" outlineLevel="1" x14ac:dyDescent="0.2">
      <c r="A153" s="213">
        <v>122</v>
      </c>
      <c r="B153" s="214" t="s">
        <v>3642</v>
      </c>
      <c r="C153" s="215" t="s">
        <v>3643</v>
      </c>
      <c r="D153" s="216" t="s">
        <v>374</v>
      </c>
      <c r="E153" s="217">
        <v>2</v>
      </c>
      <c r="F153" s="218">
        <v>0</v>
      </c>
      <c r="G153" s="219">
        <f t="shared" ref="G153:G178" si="15">ROUND(E153*F153,2)</f>
        <v>0</v>
      </c>
      <c r="H153" s="219">
        <v>5.1900000000000002E-3</v>
      </c>
      <c r="I153" s="219">
        <f t="shared" ref="I153:I178" si="16">ROUND(E153*H153,2)</f>
        <v>0.01</v>
      </c>
      <c r="J153" s="219">
        <v>0</v>
      </c>
      <c r="K153" s="219">
        <f t="shared" ref="K153:K178" si="17">ROUND(E153*J153,2)</f>
        <v>0</v>
      </c>
    </row>
    <row r="154" spans="1:11" outlineLevel="1" x14ac:dyDescent="0.2">
      <c r="A154" s="213">
        <v>123</v>
      </c>
      <c r="B154" s="214" t="s">
        <v>3644</v>
      </c>
      <c r="C154" s="215" t="s">
        <v>3645</v>
      </c>
      <c r="D154" s="216" t="s">
        <v>374</v>
      </c>
      <c r="E154" s="217">
        <v>1</v>
      </c>
      <c r="F154" s="218">
        <v>0</v>
      </c>
      <c r="G154" s="219">
        <f t="shared" si="15"/>
        <v>0</v>
      </c>
      <c r="H154" s="219">
        <v>5.1900000000000002E-3</v>
      </c>
      <c r="I154" s="219">
        <f t="shared" si="16"/>
        <v>0.01</v>
      </c>
      <c r="J154" s="219">
        <v>0</v>
      </c>
      <c r="K154" s="219">
        <f t="shared" si="17"/>
        <v>0</v>
      </c>
    </row>
    <row r="155" spans="1:11" outlineLevel="1" x14ac:dyDescent="0.2">
      <c r="A155" s="213">
        <v>124</v>
      </c>
      <c r="B155" s="214" t="s">
        <v>3646</v>
      </c>
      <c r="C155" s="215" t="s">
        <v>3647</v>
      </c>
      <c r="D155" s="216" t="s">
        <v>374</v>
      </c>
      <c r="E155" s="217">
        <v>4</v>
      </c>
      <c r="F155" s="218">
        <v>0</v>
      </c>
      <c r="G155" s="219">
        <f t="shared" si="15"/>
        <v>0</v>
      </c>
      <c r="H155" s="219">
        <v>5.1900000000000002E-3</v>
      </c>
      <c r="I155" s="219">
        <f t="shared" si="16"/>
        <v>0.02</v>
      </c>
      <c r="J155" s="219">
        <v>0</v>
      </c>
      <c r="K155" s="219">
        <f t="shared" si="17"/>
        <v>0</v>
      </c>
    </row>
    <row r="156" spans="1:11" ht="22.5" outlineLevel="1" x14ac:dyDescent="0.2">
      <c r="A156" s="213">
        <v>125</v>
      </c>
      <c r="B156" s="214" t="s">
        <v>3648</v>
      </c>
      <c r="C156" s="215" t="s">
        <v>3649</v>
      </c>
      <c r="D156" s="216" t="s">
        <v>374</v>
      </c>
      <c r="E156" s="217">
        <v>1</v>
      </c>
      <c r="F156" s="218">
        <v>0</v>
      </c>
      <c r="G156" s="219">
        <f t="shared" si="15"/>
        <v>0</v>
      </c>
      <c r="H156" s="219">
        <v>1.9800000000000002E-2</v>
      </c>
      <c r="I156" s="219">
        <f t="shared" si="16"/>
        <v>0.02</v>
      </c>
      <c r="J156" s="219">
        <v>0</v>
      </c>
      <c r="K156" s="219">
        <f t="shared" si="17"/>
        <v>0</v>
      </c>
    </row>
    <row r="157" spans="1:11" ht="22.5" outlineLevel="1" x14ac:dyDescent="0.2">
      <c r="A157" s="213">
        <v>126</v>
      </c>
      <c r="B157" s="214" t="s">
        <v>3650</v>
      </c>
      <c r="C157" s="215" t="s">
        <v>3651</v>
      </c>
      <c r="D157" s="216" t="s">
        <v>374</v>
      </c>
      <c r="E157" s="217">
        <v>2</v>
      </c>
      <c r="F157" s="218">
        <v>0</v>
      </c>
      <c r="G157" s="219">
        <f t="shared" si="15"/>
        <v>0</v>
      </c>
      <c r="H157" s="219">
        <v>9.5999999999999992E-3</v>
      </c>
      <c r="I157" s="219">
        <f t="shared" si="16"/>
        <v>0.02</v>
      </c>
      <c r="J157" s="219">
        <v>0</v>
      </c>
      <c r="K157" s="219">
        <f t="shared" si="17"/>
        <v>0</v>
      </c>
    </row>
    <row r="158" spans="1:11" ht="22.5" outlineLevel="1" x14ac:dyDescent="0.2">
      <c r="A158" s="213">
        <v>127</v>
      </c>
      <c r="B158" s="214" t="s">
        <v>3652</v>
      </c>
      <c r="C158" s="215" t="s">
        <v>3653</v>
      </c>
      <c r="D158" s="216" t="s">
        <v>374</v>
      </c>
      <c r="E158" s="217">
        <v>1</v>
      </c>
      <c r="F158" s="218">
        <v>0</v>
      </c>
      <c r="G158" s="219">
        <f t="shared" si="15"/>
        <v>0</v>
      </c>
      <c r="H158" s="219">
        <v>1.43E-2</v>
      </c>
      <c r="I158" s="219">
        <f t="shared" si="16"/>
        <v>0.01</v>
      </c>
      <c r="J158" s="219">
        <v>0</v>
      </c>
      <c r="K158" s="219">
        <f t="shared" si="17"/>
        <v>0</v>
      </c>
    </row>
    <row r="159" spans="1:11" outlineLevel="1" x14ac:dyDescent="0.2">
      <c r="A159" s="213">
        <v>128</v>
      </c>
      <c r="B159" s="214" t="s">
        <v>3654</v>
      </c>
      <c r="C159" s="215" t="s">
        <v>3655</v>
      </c>
      <c r="D159" s="216" t="s">
        <v>374</v>
      </c>
      <c r="E159" s="217">
        <v>1</v>
      </c>
      <c r="F159" s="218">
        <v>0</v>
      </c>
      <c r="G159" s="219">
        <f t="shared" si="15"/>
        <v>0</v>
      </c>
      <c r="H159" s="219">
        <v>5.0000000000000001E-3</v>
      </c>
      <c r="I159" s="219">
        <f t="shared" si="16"/>
        <v>0.01</v>
      </c>
      <c r="J159" s="219">
        <v>0</v>
      </c>
      <c r="K159" s="219">
        <f t="shared" si="17"/>
        <v>0</v>
      </c>
    </row>
    <row r="160" spans="1:11" outlineLevel="1" x14ac:dyDescent="0.2">
      <c r="A160" s="213">
        <v>129</v>
      </c>
      <c r="B160" s="214" t="s">
        <v>3656</v>
      </c>
      <c r="C160" s="215" t="s">
        <v>3657</v>
      </c>
      <c r="D160" s="216" t="s">
        <v>374</v>
      </c>
      <c r="E160" s="217">
        <v>1</v>
      </c>
      <c r="F160" s="218">
        <v>0</v>
      </c>
      <c r="G160" s="219">
        <f t="shared" si="15"/>
        <v>0</v>
      </c>
      <c r="H160" s="219">
        <v>5.0000000000000001E-3</v>
      </c>
      <c r="I160" s="219">
        <f t="shared" si="16"/>
        <v>0.01</v>
      </c>
      <c r="J160" s="219">
        <v>0</v>
      </c>
      <c r="K160" s="219">
        <f t="shared" si="17"/>
        <v>0</v>
      </c>
    </row>
    <row r="161" spans="1:11" outlineLevel="1" x14ac:dyDescent="0.2">
      <c r="A161" s="213">
        <v>130</v>
      </c>
      <c r="B161" s="214" t="s">
        <v>3658</v>
      </c>
      <c r="C161" s="215" t="s">
        <v>3659</v>
      </c>
      <c r="D161" s="216" t="s">
        <v>374</v>
      </c>
      <c r="E161" s="217">
        <v>27</v>
      </c>
      <c r="F161" s="218">
        <v>0</v>
      </c>
      <c r="G161" s="219">
        <f t="shared" si="15"/>
        <v>0</v>
      </c>
      <c r="H161" s="219">
        <v>5.0000000000000001E-3</v>
      </c>
      <c r="I161" s="219">
        <f t="shared" si="16"/>
        <v>0.14000000000000001</v>
      </c>
      <c r="J161" s="219">
        <v>0</v>
      </c>
      <c r="K161" s="219">
        <f t="shared" si="17"/>
        <v>0</v>
      </c>
    </row>
    <row r="162" spans="1:11" outlineLevel="1" x14ac:dyDescent="0.2">
      <c r="A162" s="213">
        <v>131</v>
      </c>
      <c r="B162" s="214" t="s">
        <v>3660</v>
      </c>
      <c r="C162" s="215" t="s">
        <v>3661</v>
      </c>
      <c r="D162" s="216" t="s">
        <v>374</v>
      </c>
      <c r="E162" s="217">
        <v>9</v>
      </c>
      <c r="F162" s="218">
        <v>0</v>
      </c>
      <c r="G162" s="219">
        <f t="shared" si="15"/>
        <v>0</v>
      </c>
      <c r="H162" s="219">
        <v>5.0000000000000001E-3</v>
      </c>
      <c r="I162" s="219">
        <f t="shared" si="16"/>
        <v>0.05</v>
      </c>
      <c r="J162" s="219">
        <v>0</v>
      </c>
      <c r="K162" s="219">
        <f t="shared" si="17"/>
        <v>0</v>
      </c>
    </row>
    <row r="163" spans="1:11" outlineLevel="1" x14ac:dyDescent="0.2">
      <c r="A163" s="213">
        <v>132</v>
      </c>
      <c r="B163" s="214" t="s">
        <v>3662</v>
      </c>
      <c r="C163" s="215" t="s">
        <v>3663</v>
      </c>
      <c r="D163" s="216" t="s">
        <v>374</v>
      </c>
      <c r="E163" s="217">
        <v>21</v>
      </c>
      <c r="F163" s="218">
        <v>0</v>
      </c>
      <c r="G163" s="219">
        <f t="shared" si="15"/>
        <v>0</v>
      </c>
      <c r="H163" s="219">
        <v>5.0000000000000001E-3</v>
      </c>
      <c r="I163" s="219">
        <f t="shared" si="16"/>
        <v>0.11</v>
      </c>
      <c r="J163" s="219">
        <v>0</v>
      </c>
      <c r="K163" s="219">
        <f t="shared" si="17"/>
        <v>0</v>
      </c>
    </row>
    <row r="164" spans="1:11" outlineLevel="1" x14ac:dyDescent="0.2">
      <c r="A164" s="213">
        <v>133</v>
      </c>
      <c r="B164" s="214" t="s">
        <v>3664</v>
      </c>
      <c r="C164" s="215" t="s">
        <v>3665</v>
      </c>
      <c r="D164" s="216" t="s">
        <v>374</v>
      </c>
      <c r="E164" s="217">
        <v>16</v>
      </c>
      <c r="F164" s="218">
        <v>0</v>
      </c>
      <c r="G164" s="219">
        <f t="shared" si="15"/>
        <v>0</v>
      </c>
      <c r="H164" s="219">
        <v>5.0000000000000001E-3</v>
      </c>
      <c r="I164" s="219">
        <f t="shared" si="16"/>
        <v>0.08</v>
      </c>
      <c r="J164" s="219">
        <v>0</v>
      </c>
      <c r="K164" s="219">
        <f t="shared" si="17"/>
        <v>0</v>
      </c>
    </row>
    <row r="165" spans="1:11" outlineLevel="1" x14ac:dyDescent="0.2">
      <c r="A165" s="213">
        <v>134</v>
      </c>
      <c r="B165" s="214" t="s">
        <v>3666</v>
      </c>
      <c r="C165" s="215" t="s">
        <v>3667</v>
      </c>
      <c r="D165" s="216" t="s">
        <v>374</v>
      </c>
      <c r="E165" s="217">
        <v>18</v>
      </c>
      <c r="F165" s="218">
        <v>0</v>
      </c>
      <c r="G165" s="219">
        <f t="shared" si="15"/>
        <v>0</v>
      </c>
      <c r="H165" s="219">
        <v>5.0000000000000001E-3</v>
      </c>
      <c r="I165" s="219">
        <f t="shared" si="16"/>
        <v>0.09</v>
      </c>
      <c r="J165" s="219">
        <v>0</v>
      </c>
      <c r="K165" s="219">
        <f t="shared" si="17"/>
        <v>0</v>
      </c>
    </row>
    <row r="166" spans="1:11" outlineLevel="1" x14ac:dyDescent="0.2">
      <c r="A166" s="213">
        <v>135</v>
      </c>
      <c r="B166" s="214" t="s">
        <v>3668</v>
      </c>
      <c r="C166" s="215" t="s">
        <v>3669</v>
      </c>
      <c r="D166" s="216" t="s">
        <v>374</v>
      </c>
      <c r="E166" s="217">
        <v>14</v>
      </c>
      <c r="F166" s="218">
        <v>0</v>
      </c>
      <c r="G166" s="219">
        <f t="shared" si="15"/>
        <v>0</v>
      </c>
      <c r="H166" s="219">
        <v>5.0000000000000001E-3</v>
      </c>
      <c r="I166" s="219">
        <f t="shared" si="16"/>
        <v>7.0000000000000007E-2</v>
      </c>
      <c r="J166" s="219">
        <v>0</v>
      </c>
      <c r="K166" s="219">
        <f t="shared" si="17"/>
        <v>0</v>
      </c>
    </row>
    <row r="167" spans="1:11" outlineLevel="1" x14ac:dyDescent="0.2">
      <c r="A167" s="213">
        <v>136</v>
      </c>
      <c r="B167" s="214" t="s">
        <v>3670</v>
      </c>
      <c r="C167" s="215" t="s">
        <v>3671</v>
      </c>
      <c r="D167" s="216" t="s">
        <v>374</v>
      </c>
      <c r="E167" s="217">
        <v>5</v>
      </c>
      <c r="F167" s="218">
        <v>0</v>
      </c>
      <c r="G167" s="219">
        <f t="shared" si="15"/>
        <v>0</v>
      </c>
      <c r="H167" s="219">
        <v>5.0000000000000001E-3</v>
      </c>
      <c r="I167" s="219">
        <f t="shared" si="16"/>
        <v>0.03</v>
      </c>
      <c r="J167" s="219">
        <v>0</v>
      </c>
      <c r="K167" s="219">
        <f t="shared" si="17"/>
        <v>0</v>
      </c>
    </row>
    <row r="168" spans="1:11" outlineLevel="1" x14ac:dyDescent="0.2">
      <c r="A168" s="213">
        <v>137</v>
      </c>
      <c r="B168" s="214" t="s">
        <v>3672</v>
      </c>
      <c r="C168" s="215" t="s">
        <v>3673</v>
      </c>
      <c r="D168" s="216" t="s">
        <v>374</v>
      </c>
      <c r="E168" s="217">
        <v>4</v>
      </c>
      <c r="F168" s="218">
        <v>0</v>
      </c>
      <c r="G168" s="219">
        <f t="shared" si="15"/>
        <v>0</v>
      </c>
      <c r="H168" s="219">
        <v>5.0000000000000001E-3</v>
      </c>
      <c r="I168" s="219">
        <f t="shared" si="16"/>
        <v>0.02</v>
      </c>
      <c r="J168" s="219">
        <v>0</v>
      </c>
      <c r="K168" s="219">
        <f t="shared" si="17"/>
        <v>0</v>
      </c>
    </row>
    <row r="169" spans="1:11" outlineLevel="1" x14ac:dyDescent="0.2">
      <c r="A169" s="213">
        <v>138</v>
      </c>
      <c r="B169" s="214" t="s">
        <v>3674</v>
      </c>
      <c r="C169" s="215" t="s">
        <v>3675</v>
      </c>
      <c r="D169" s="216" t="s">
        <v>374</v>
      </c>
      <c r="E169" s="217">
        <v>3</v>
      </c>
      <c r="F169" s="218">
        <v>0</v>
      </c>
      <c r="G169" s="219">
        <f t="shared" si="15"/>
        <v>0</v>
      </c>
      <c r="H169" s="219">
        <v>5.0000000000000001E-3</v>
      </c>
      <c r="I169" s="219">
        <f t="shared" si="16"/>
        <v>0.02</v>
      </c>
      <c r="J169" s="219">
        <v>0</v>
      </c>
      <c r="K169" s="219">
        <f t="shared" si="17"/>
        <v>0</v>
      </c>
    </row>
    <row r="170" spans="1:11" outlineLevel="1" x14ac:dyDescent="0.2">
      <c r="A170" s="213">
        <v>139</v>
      </c>
      <c r="B170" s="214" t="s">
        <v>3676</v>
      </c>
      <c r="C170" s="215" t="s">
        <v>3677</v>
      </c>
      <c r="D170" s="216" t="s">
        <v>374</v>
      </c>
      <c r="E170" s="217">
        <v>1</v>
      </c>
      <c r="F170" s="218">
        <v>0</v>
      </c>
      <c r="G170" s="219">
        <f t="shared" si="15"/>
        <v>0</v>
      </c>
      <c r="H170" s="219">
        <v>5.0000000000000001E-3</v>
      </c>
      <c r="I170" s="219">
        <f t="shared" si="16"/>
        <v>0.01</v>
      </c>
      <c r="J170" s="219">
        <v>0</v>
      </c>
      <c r="K170" s="219">
        <f t="shared" si="17"/>
        <v>0</v>
      </c>
    </row>
    <row r="171" spans="1:11" outlineLevel="1" x14ac:dyDescent="0.2">
      <c r="A171" s="213">
        <v>140</v>
      </c>
      <c r="B171" s="214" t="s">
        <v>3678</v>
      </c>
      <c r="C171" s="215" t="s">
        <v>3679</v>
      </c>
      <c r="D171" s="216" t="s">
        <v>374</v>
      </c>
      <c r="E171" s="217">
        <v>2</v>
      </c>
      <c r="F171" s="218">
        <v>0</v>
      </c>
      <c r="G171" s="219">
        <f t="shared" si="15"/>
        <v>0</v>
      </c>
      <c r="H171" s="219">
        <v>5.0000000000000001E-3</v>
      </c>
      <c r="I171" s="219">
        <f t="shared" si="16"/>
        <v>0.01</v>
      </c>
      <c r="J171" s="219">
        <v>0</v>
      </c>
      <c r="K171" s="219">
        <f t="shared" si="17"/>
        <v>0</v>
      </c>
    </row>
    <row r="172" spans="1:11" outlineLevel="1" x14ac:dyDescent="0.2">
      <c r="A172" s="213">
        <v>141</v>
      </c>
      <c r="B172" s="214" t="s">
        <v>3680</v>
      </c>
      <c r="C172" s="215" t="s">
        <v>3681</v>
      </c>
      <c r="D172" s="216" t="s">
        <v>374</v>
      </c>
      <c r="E172" s="217">
        <v>1</v>
      </c>
      <c r="F172" s="218">
        <v>0</v>
      </c>
      <c r="G172" s="219">
        <f t="shared" si="15"/>
        <v>0</v>
      </c>
      <c r="H172" s="219">
        <v>5.0000000000000001E-3</v>
      </c>
      <c r="I172" s="219">
        <f t="shared" si="16"/>
        <v>0.01</v>
      </c>
      <c r="J172" s="219">
        <v>0</v>
      </c>
      <c r="K172" s="219">
        <f t="shared" si="17"/>
        <v>0</v>
      </c>
    </row>
    <row r="173" spans="1:11" outlineLevel="1" x14ac:dyDescent="0.2">
      <c r="A173" s="213">
        <v>142</v>
      </c>
      <c r="B173" s="214" t="s">
        <v>3682</v>
      </c>
      <c r="C173" s="215" t="s">
        <v>3683</v>
      </c>
      <c r="D173" s="216" t="s">
        <v>374</v>
      </c>
      <c r="E173" s="217">
        <v>6</v>
      </c>
      <c r="F173" s="218">
        <v>0</v>
      </c>
      <c r="G173" s="219">
        <f t="shared" si="15"/>
        <v>0</v>
      </c>
      <c r="H173" s="219">
        <v>5.0000000000000001E-3</v>
      </c>
      <c r="I173" s="219">
        <f t="shared" si="16"/>
        <v>0.03</v>
      </c>
      <c r="J173" s="219">
        <v>0</v>
      </c>
      <c r="K173" s="219">
        <f t="shared" si="17"/>
        <v>0</v>
      </c>
    </row>
    <row r="174" spans="1:11" outlineLevel="1" x14ac:dyDescent="0.2">
      <c r="A174" s="213">
        <v>143</v>
      </c>
      <c r="B174" s="214" t="s">
        <v>3684</v>
      </c>
      <c r="C174" s="215" t="s">
        <v>3685</v>
      </c>
      <c r="D174" s="216" t="s">
        <v>374</v>
      </c>
      <c r="E174" s="217">
        <v>3</v>
      </c>
      <c r="F174" s="218">
        <v>0</v>
      </c>
      <c r="G174" s="219">
        <f t="shared" si="15"/>
        <v>0</v>
      </c>
      <c r="H174" s="219">
        <v>5.0000000000000001E-3</v>
      </c>
      <c r="I174" s="219">
        <f t="shared" si="16"/>
        <v>0.02</v>
      </c>
      <c r="J174" s="219">
        <v>0</v>
      </c>
      <c r="K174" s="219">
        <f t="shared" si="17"/>
        <v>0</v>
      </c>
    </row>
    <row r="175" spans="1:11" outlineLevel="1" x14ac:dyDescent="0.2">
      <c r="A175" s="213">
        <v>144</v>
      </c>
      <c r="B175" s="214" t="s">
        <v>3686</v>
      </c>
      <c r="C175" s="215" t="s">
        <v>3687</v>
      </c>
      <c r="D175" s="216" t="s">
        <v>374</v>
      </c>
      <c r="E175" s="217">
        <v>3</v>
      </c>
      <c r="F175" s="218">
        <v>0</v>
      </c>
      <c r="G175" s="219">
        <f t="shared" si="15"/>
        <v>0</v>
      </c>
      <c r="H175" s="219">
        <v>5.0000000000000001E-3</v>
      </c>
      <c r="I175" s="219">
        <f t="shared" si="16"/>
        <v>0.02</v>
      </c>
      <c r="J175" s="219">
        <v>0</v>
      </c>
      <c r="K175" s="219">
        <f t="shared" si="17"/>
        <v>0</v>
      </c>
    </row>
    <row r="176" spans="1:11" outlineLevel="1" x14ac:dyDescent="0.2">
      <c r="A176" s="213">
        <v>145</v>
      </c>
      <c r="B176" s="214" t="s">
        <v>3688</v>
      </c>
      <c r="C176" s="215" t="s">
        <v>3689</v>
      </c>
      <c r="D176" s="216" t="s">
        <v>374</v>
      </c>
      <c r="E176" s="217">
        <v>3</v>
      </c>
      <c r="F176" s="218">
        <v>0</v>
      </c>
      <c r="G176" s="219">
        <f t="shared" si="15"/>
        <v>0</v>
      </c>
      <c r="H176" s="219">
        <v>5.0000000000000001E-3</v>
      </c>
      <c r="I176" s="219">
        <f t="shared" si="16"/>
        <v>0.02</v>
      </c>
      <c r="J176" s="219">
        <v>0</v>
      </c>
      <c r="K176" s="219">
        <f t="shared" si="17"/>
        <v>0</v>
      </c>
    </row>
    <row r="177" spans="1:11" outlineLevel="1" x14ac:dyDescent="0.2">
      <c r="A177" s="213">
        <v>146</v>
      </c>
      <c r="B177" s="214" t="s">
        <v>3690</v>
      </c>
      <c r="C177" s="215" t="s">
        <v>3691</v>
      </c>
      <c r="D177" s="216" t="s">
        <v>374</v>
      </c>
      <c r="E177" s="217">
        <v>4</v>
      </c>
      <c r="F177" s="218">
        <v>0</v>
      </c>
      <c r="G177" s="219">
        <f t="shared" si="15"/>
        <v>0</v>
      </c>
      <c r="H177" s="219">
        <v>5.0000000000000001E-3</v>
      </c>
      <c r="I177" s="219">
        <f t="shared" si="16"/>
        <v>0.02</v>
      </c>
      <c r="J177" s="219">
        <v>0</v>
      </c>
      <c r="K177" s="219">
        <f t="shared" si="17"/>
        <v>0</v>
      </c>
    </row>
    <row r="178" spans="1:11" outlineLevel="1" x14ac:dyDescent="0.2">
      <c r="A178" s="213">
        <v>147</v>
      </c>
      <c r="B178" s="214" t="s">
        <v>3692</v>
      </c>
      <c r="C178" s="215" t="s">
        <v>3693</v>
      </c>
      <c r="D178" s="216" t="s">
        <v>1878</v>
      </c>
      <c r="E178" s="217">
        <f>SUM(G153:G177)/100</f>
        <v>0</v>
      </c>
      <c r="F178" s="218">
        <v>2.9</v>
      </c>
      <c r="G178" s="219">
        <f t="shared" si="15"/>
        <v>0</v>
      </c>
      <c r="H178" s="219">
        <v>0</v>
      </c>
      <c r="I178" s="219">
        <f t="shared" si="16"/>
        <v>0</v>
      </c>
      <c r="J178" s="219">
        <v>0</v>
      </c>
      <c r="K178" s="219">
        <f t="shared" si="17"/>
        <v>0</v>
      </c>
    </row>
    <row r="179" spans="1:11" x14ac:dyDescent="0.2">
      <c r="A179" s="198" t="s">
        <v>89</v>
      </c>
      <c r="B179" s="199" t="s">
        <v>2550</v>
      </c>
      <c r="C179" s="200" t="s">
        <v>2551</v>
      </c>
      <c r="D179" s="201"/>
      <c r="E179" s="202"/>
      <c r="F179" s="203"/>
      <c r="G179" s="203">
        <f>SUM(G180:G192)</f>
        <v>0</v>
      </c>
      <c r="H179" s="203"/>
      <c r="I179" s="203">
        <f>SUM(I180:I193)</f>
        <v>6.0000000000000005E-2</v>
      </c>
      <c r="J179" s="203"/>
      <c r="K179" s="203">
        <f>SUM(K180:K193)</f>
        <v>0</v>
      </c>
    </row>
    <row r="180" spans="1:11" outlineLevel="1" x14ac:dyDescent="0.2">
      <c r="A180" s="213">
        <v>148</v>
      </c>
      <c r="B180" s="214" t="s">
        <v>3292</v>
      </c>
      <c r="C180" s="215" t="s">
        <v>3293</v>
      </c>
      <c r="D180" s="216" t="s">
        <v>2978</v>
      </c>
      <c r="E180" s="217">
        <v>24</v>
      </c>
      <c r="F180" s="218">
        <v>0</v>
      </c>
      <c r="G180" s="219">
        <f t="shared" ref="G180:G192" si="18">ROUND(E180*F180,2)</f>
        <v>0</v>
      </c>
      <c r="H180" s="219">
        <v>1.7000000000000001E-4</v>
      </c>
      <c r="I180" s="219">
        <f t="shared" ref="I180:I192" si="19">ROUND(E180*H180,2)</f>
        <v>0</v>
      </c>
      <c r="J180" s="219">
        <v>0</v>
      </c>
      <c r="K180" s="219">
        <f t="shared" ref="K180:K192" si="20">ROUND(E180*J180,2)</f>
        <v>0</v>
      </c>
    </row>
    <row r="181" spans="1:11" outlineLevel="1" x14ac:dyDescent="0.2">
      <c r="A181" s="213">
        <v>149</v>
      </c>
      <c r="B181" s="214" t="s">
        <v>3294</v>
      </c>
      <c r="C181" s="215" t="s">
        <v>3694</v>
      </c>
      <c r="D181" s="216" t="s">
        <v>2978</v>
      </c>
      <c r="E181" s="217">
        <v>26</v>
      </c>
      <c r="F181" s="218">
        <v>0</v>
      </c>
      <c r="G181" s="219">
        <f t="shared" si="18"/>
        <v>0</v>
      </c>
      <c r="H181" s="219">
        <v>1.7000000000000001E-4</v>
      </c>
      <c r="I181" s="219">
        <f t="shared" si="19"/>
        <v>0</v>
      </c>
      <c r="J181" s="219">
        <v>0</v>
      </c>
      <c r="K181" s="219">
        <f t="shared" si="20"/>
        <v>0</v>
      </c>
    </row>
    <row r="182" spans="1:11" outlineLevel="1" x14ac:dyDescent="0.2">
      <c r="A182" s="213">
        <v>150</v>
      </c>
      <c r="B182" s="214" t="s">
        <v>3296</v>
      </c>
      <c r="C182" s="215" t="s">
        <v>3297</v>
      </c>
      <c r="D182" s="216" t="s">
        <v>2554</v>
      </c>
      <c r="E182" s="217">
        <v>180</v>
      </c>
      <c r="F182" s="218">
        <v>0</v>
      </c>
      <c r="G182" s="219">
        <f t="shared" si="18"/>
        <v>0</v>
      </c>
      <c r="H182" s="219">
        <v>1.7000000000000001E-4</v>
      </c>
      <c r="I182" s="219">
        <f t="shared" si="19"/>
        <v>0.03</v>
      </c>
      <c r="J182" s="219">
        <v>0</v>
      </c>
      <c r="K182" s="219">
        <f t="shared" si="20"/>
        <v>0</v>
      </c>
    </row>
    <row r="183" spans="1:11" ht="22.5" outlineLevel="1" x14ac:dyDescent="0.2">
      <c r="A183" s="213">
        <v>151</v>
      </c>
      <c r="B183" s="214" t="s">
        <v>3695</v>
      </c>
      <c r="C183" s="215" t="s">
        <v>3696</v>
      </c>
      <c r="D183" s="216" t="s">
        <v>374</v>
      </c>
      <c r="E183" s="217">
        <v>8</v>
      </c>
      <c r="F183" s="218">
        <v>0</v>
      </c>
      <c r="G183" s="219">
        <f t="shared" si="18"/>
        <v>0</v>
      </c>
      <c r="H183" s="219">
        <v>5.0000000000000001E-4</v>
      </c>
      <c r="I183" s="219">
        <f t="shared" si="19"/>
        <v>0</v>
      </c>
      <c r="J183" s="219">
        <v>0</v>
      </c>
      <c r="K183" s="219">
        <f t="shared" si="20"/>
        <v>0</v>
      </c>
    </row>
    <row r="184" spans="1:11" outlineLevel="1" x14ac:dyDescent="0.2">
      <c r="A184" s="213">
        <v>152</v>
      </c>
      <c r="B184" s="214" t="s">
        <v>3300</v>
      </c>
      <c r="C184" s="215" t="s">
        <v>3301</v>
      </c>
      <c r="D184" s="216" t="s">
        <v>383</v>
      </c>
      <c r="E184" s="217">
        <v>36</v>
      </c>
      <c r="F184" s="218">
        <v>0</v>
      </c>
      <c r="G184" s="219">
        <f t="shared" si="18"/>
        <v>0</v>
      </c>
      <c r="H184" s="219">
        <v>3.2000000000000003E-4</v>
      </c>
      <c r="I184" s="219">
        <f t="shared" si="19"/>
        <v>0.01</v>
      </c>
      <c r="J184" s="219">
        <v>0</v>
      </c>
      <c r="K184" s="219">
        <f t="shared" si="20"/>
        <v>0</v>
      </c>
    </row>
    <row r="185" spans="1:11" ht="22.5" outlineLevel="1" x14ac:dyDescent="0.2">
      <c r="A185" s="213">
        <v>153</v>
      </c>
      <c r="B185" s="214" t="s">
        <v>3697</v>
      </c>
      <c r="C185" s="215" t="s">
        <v>3698</v>
      </c>
      <c r="D185" s="216" t="s">
        <v>374</v>
      </c>
      <c r="E185" s="217">
        <v>26</v>
      </c>
      <c r="F185" s="218">
        <v>0</v>
      </c>
      <c r="G185" s="219">
        <f t="shared" si="18"/>
        <v>0</v>
      </c>
      <c r="H185" s="219">
        <v>4.0000000000000003E-5</v>
      </c>
      <c r="I185" s="219">
        <f t="shared" si="19"/>
        <v>0</v>
      </c>
      <c r="J185" s="219">
        <v>0</v>
      </c>
      <c r="K185" s="219">
        <f t="shared" si="20"/>
        <v>0</v>
      </c>
    </row>
    <row r="186" spans="1:11" ht="22.5" outlineLevel="1" x14ac:dyDescent="0.2">
      <c r="A186" s="213">
        <v>154</v>
      </c>
      <c r="B186" s="214" t="s">
        <v>3699</v>
      </c>
      <c r="C186" s="215" t="s">
        <v>3700</v>
      </c>
      <c r="D186" s="216" t="s">
        <v>374</v>
      </c>
      <c r="E186" s="217">
        <v>28</v>
      </c>
      <c r="F186" s="218">
        <v>0</v>
      </c>
      <c r="G186" s="219">
        <f t="shared" si="18"/>
        <v>0</v>
      </c>
      <c r="H186" s="219">
        <v>5.0000000000000002E-5</v>
      </c>
      <c r="I186" s="219">
        <f t="shared" si="19"/>
        <v>0</v>
      </c>
      <c r="J186" s="219">
        <v>0</v>
      </c>
      <c r="K186" s="219">
        <f t="shared" si="20"/>
        <v>0</v>
      </c>
    </row>
    <row r="187" spans="1:11" ht="22.5" outlineLevel="1" x14ac:dyDescent="0.2">
      <c r="A187" s="213">
        <v>155</v>
      </c>
      <c r="B187" s="214" t="s">
        <v>3701</v>
      </c>
      <c r="C187" s="215" t="s">
        <v>3702</v>
      </c>
      <c r="D187" s="216" t="s">
        <v>374</v>
      </c>
      <c r="E187" s="217">
        <v>12</v>
      </c>
      <c r="F187" s="218">
        <v>0</v>
      </c>
      <c r="G187" s="219">
        <f t="shared" si="18"/>
        <v>0</v>
      </c>
      <c r="H187" s="219">
        <v>5.0000000000000002E-5</v>
      </c>
      <c r="I187" s="219">
        <f t="shared" si="19"/>
        <v>0</v>
      </c>
      <c r="J187" s="219">
        <v>0</v>
      </c>
      <c r="K187" s="219">
        <f t="shared" si="20"/>
        <v>0</v>
      </c>
    </row>
    <row r="188" spans="1:11" ht="22.5" outlineLevel="1" x14ac:dyDescent="0.2">
      <c r="A188" s="213">
        <v>156</v>
      </c>
      <c r="B188" s="214" t="s">
        <v>3302</v>
      </c>
      <c r="C188" s="215" t="s">
        <v>3303</v>
      </c>
      <c r="D188" s="216" t="s">
        <v>374</v>
      </c>
      <c r="E188" s="217">
        <v>36</v>
      </c>
      <c r="F188" s="218">
        <v>0</v>
      </c>
      <c r="G188" s="219">
        <f t="shared" si="18"/>
        <v>0</v>
      </c>
      <c r="H188" s="219">
        <v>5.0000000000000002E-5</v>
      </c>
      <c r="I188" s="219">
        <f t="shared" si="19"/>
        <v>0</v>
      </c>
      <c r="J188" s="219">
        <v>0</v>
      </c>
      <c r="K188" s="219">
        <f t="shared" si="20"/>
        <v>0</v>
      </c>
    </row>
    <row r="189" spans="1:11" ht="22.5" outlineLevel="1" x14ac:dyDescent="0.2">
      <c r="A189" s="213">
        <v>157</v>
      </c>
      <c r="B189" s="214" t="s">
        <v>3304</v>
      </c>
      <c r="C189" s="215" t="s">
        <v>3305</v>
      </c>
      <c r="D189" s="216" t="s">
        <v>374</v>
      </c>
      <c r="E189" s="217">
        <v>106</v>
      </c>
      <c r="F189" s="218">
        <v>0</v>
      </c>
      <c r="G189" s="219">
        <f t="shared" si="18"/>
        <v>0</v>
      </c>
      <c r="H189" s="219">
        <v>6.0000000000000002E-5</v>
      </c>
      <c r="I189" s="219">
        <f t="shared" si="19"/>
        <v>0.01</v>
      </c>
      <c r="J189" s="219">
        <v>0</v>
      </c>
      <c r="K189" s="219">
        <f t="shared" si="20"/>
        <v>0</v>
      </c>
    </row>
    <row r="190" spans="1:11" ht="22.5" outlineLevel="1" x14ac:dyDescent="0.2">
      <c r="A190" s="213">
        <v>158</v>
      </c>
      <c r="B190" s="214" t="s">
        <v>3306</v>
      </c>
      <c r="C190" s="215" t="s">
        <v>3307</v>
      </c>
      <c r="D190" s="216" t="s">
        <v>374</v>
      </c>
      <c r="E190" s="217">
        <v>94</v>
      </c>
      <c r="F190" s="218">
        <v>0</v>
      </c>
      <c r="G190" s="219">
        <f t="shared" si="18"/>
        <v>0</v>
      </c>
      <c r="H190" s="219">
        <v>6.9999999999999994E-5</v>
      </c>
      <c r="I190" s="219">
        <f t="shared" si="19"/>
        <v>0.01</v>
      </c>
      <c r="J190" s="219">
        <v>0</v>
      </c>
      <c r="K190" s="219">
        <f t="shared" si="20"/>
        <v>0</v>
      </c>
    </row>
    <row r="191" spans="1:11" outlineLevel="1" x14ac:dyDescent="0.2">
      <c r="A191" s="213">
        <v>159</v>
      </c>
      <c r="B191" s="214" t="s">
        <v>3703</v>
      </c>
      <c r="C191" s="215" t="s">
        <v>3704</v>
      </c>
      <c r="D191" s="216" t="s">
        <v>374</v>
      </c>
      <c r="E191" s="217">
        <v>6</v>
      </c>
      <c r="F191" s="218">
        <v>0</v>
      </c>
      <c r="G191" s="219">
        <f t="shared" si="18"/>
        <v>0</v>
      </c>
      <c r="H191" s="219">
        <v>9.0000000000000006E-5</v>
      </c>
      <c r="I191" s="219">
        <f t="shared" si="19"/>
        <v>0</v>
      </c>
      <c r="J191" s="219">
        <v>0</v>
      </c>
      <c r="K191" s="219">
        <f t="shared" si="20"/>
        <v>0</v>
      </c>
    </row>
    <row r="192" spans="1:11" outlineLevel="1" x14ac:dyDescent="0.2">
      <c r="A192" s="204">
        <v>160</v>
      </c>
      <c r="B192" s="205" t="s">
        <v>3394</v>
      </c>
      <c r="C192" s="206" t="s">
        <v>3395</v>
      </c>
      <c r="D192" s="207" t="s">
        <v>1878</v>
      </c>
      <c r="E192" s="208">
        <f>SUM(G180:G191)/100</f>
        <v>0</v>
      </c>
      <c r="F192" s="209">
        <v>1.8</v>
      </c>
      <c r="G192" s="210">
        <f t="shared" si="18"/>
        <v>0</v>
      </c>
      <c r="H192" s="210">
        <v>0</v>
      </c>
      <c r="I192" s="210">
        <f t="shared" si="19"/>
        <v>0</v>
      </c>
      <c r="J192" s="210">
        <v>0</v>
      </c>
      <c r="K192" s="210">
        <f t="shared" si="20"/>
        <v>0</v>
      </c>
    </row>
    <row r="193" spans="1:11" outlineLevel="1" x14ac:dyDescent="0.2">
      <c r="A193" s="211"/>
      <c r="B193" s="212"/>
      <c r="C193" s="1580" t="s">
        <v>3320</v>
      </c>
      <c r="D193" s="1581"/>
      <c r="E193" s="1581"/>
      <c r="F193" s="1581"/>
      <c r="G193" s="1581"/>
      <c r="H193" s="153"/>
      <c r="I193" s="153"/>
      <c r="J193" s="153"/>
      <c r="K193" s="153"/>
    </row>
    <row r="194" spans="1:11" x14ac:dyDescent="0.2">
      <c r="A194" s="198" t="s">
        <v>89</v>
      </c>
      <c r="B194" s="199" t="s">
        <v>3321</v>
      </c>
      <c r="C194" s="200" t="s">
        <v>3322</v>
      </c>
      <c r="D194" s="201"/>
      <c r="E194" s="202"/>
      <c r="F194" s="203"/>
      <c r="G194" s="203">
        <f>SUM(G195:G203)</f>
        <v>0</v>
      </c>
      <c r="H194" s="203"/>
      <c r="I194" s="203">
        <f>SUM(I195:I203)</f>
        <v>0</v>
      </c>
      <c r="J194" s="203"/>
      <c r="K194" s="203">
        <f>SUM(K195:K203)</f>
        <v>0</v>
      </c>
    </row>
    <row r="195" spans="1:11" outlineLevel="1" x14ac:dyDescent="0.2">
      <c r="A195" s="213">
        <v>162</v>
      </c>
      <c r="B195" s="214" t="s">
        <v>3323</v>
      </c>
      <c r="C195" s="215" t="s">
        <v>3324</v>
      </c>
      <c r="D195" s="216" t="s">
        <v>3325</v>
      </c>
      <c r="E195" s="217">
        <v>40</v>
      </c>
      <c r="F195" s="218">
        <v>0</v>
      </c>
      <c r="G195" s="219">
        <f t="shared" ref="G195:G203" si="21">ROUND(E195*F195,2)</f>
        <v>0</v>
      </c>
      <c r="H195" s="219">
        <v>0</v>
      </c>
      <c r="I195" s="219">
        <f t="shared" ref="I195:I203" si="22">ROUND(E195*H195,2)</f>
        <v>0</v>
      </c>
      <c r="J195" s="219">
        <v>0</v>
      </c>
      <c r="K195" s="219">
        <f t="shared" ref="K195:K203" si="23">ROUND(E195*J195,2)</f>
        <v>0</v>
      </c>
    </row>
    <row r="196" spans="1:11" outlineLevel="1" x14ac:dyDescent="0.2">
      <c r="A196" s="213">
        <v>163</v>
      </c>
      <c r="B196" s="214" t="s">
        <v>3705</v>
      </c>
      <c r="C196" s="215" t="s">
        <v>3706</v>
      </c>
      <c r="D196" s="216" t="s">
        <v>3325</v>
      </c>
      <c r="E196" s="217">
        <v>8</v>
      </c>
      <c r="F196" s="218">
        <v>0</v>
      </c>
      <c r="G196" s="219">
        <f t="shared" si="21"/>
        <v>0</v>
      </c>
      <c r="H196" s="219">
        <v>0</v>
      </c>
      <c r="I196" s="219">
        <f t="shared" si="22"/>
        <v>0</v>
      </c>
      <c r="J196" s="219">
        <v>0</v>
      </c>
      <c r="K196" s="219">
        <f t="shared" si="23"/>
        <v>0</v>
      </c>
    </row>
    <row r="197" spans="1:11" outlineLevel="1" x14ac:dyDescent="0.2">
      <c r="A197" s="213">
        <v>164</v>
      </c>
      <c r="B197" s="214" t="s">
        <v>3707</v>
      </c>
      <c r="C197" s="215" t="s">
        <v>3708</v>
      </c>
      <c r="D197" s="216" t="s">
        <v>3325</v>
      </c>
      <c r="E197" s="217">
        <v>24</v>
      </c>
      <c r="F197" s="218">
        <v>0</v>
      </c>
      <c r="G197" s="219">
        <f t="shared" si="21"/>
        <v>0</v>
      </c>
      <c r="H197" s="219">
        <v>0</v>
      </c>
      <c r="I197" s="219">
        <f t="shared" si="22"/>
        <v>0</v>
      </c>
      <c r="J197" s="219">
        <v>0</v>
      </c>
      <c r="K197" s="219">
        <f t="shared" si="23"/>
        <v>0</v>
      </c>
    </row>
    <row r="198" spans="1:11" outlineLevel="1" x14ac:dyDescent="0.2">
      <c r="A198" s="213">
        <v>165</v>
      </c>
      <c r="B198" s="214" t="s">
        <v>3709</v>
      </c>
      <c r="C198" s="215" t="s">
        <v>3710</v>
      </c>
      <c r="D198" s="216" t="s">
        <v>3325</v>
      </c>
      <c r="E198" s="217">
        <v>32</v>
      </c>
      <c r="F198" s="218">
        <v>0</v>
      </c>
      <c r="G198" s="219">
        <f t="shared" si="21"/>
        <v>0</v>
      </c>
      <c r="H198" s="219">
        <v>0</v>
      </c>
      <c r="I198" s="219">
        <f t="shared" si="22"/>
        <v>0</v>
      </c>
      <c r="J198" s="219">
        <v>0</v>
      </c>
      <c r="K198" s="219">
        <f t="shared" si="23"/>
        <v>0</v>
      </c>
    </row>
    <row r="199" spans="1:11" outlineLevel="1" x14ac:dyDescent="0.2">
      <c r="A199" s="213">
        <v>166</v>
      </c>
      <c r="B199" s="214" t="s">
        <v>3332</v>
      </c>
      <c r="C199" s="215" t="s">
        <v>3333</v>
      </c>
      <c r="D199" s="216" t="s">
        <v>3325</v>
      </c>
      <c r="E199" s="217">
        <v>60</v>
      </c>
      <c r="F199" s="218">
        <v>0</v>
      </c>
      <c r="G199" s="219">
        <f t="shared" si="21"/>
        <v>0</v>
      </c>
      <c r="H199" s="219">
        <v>0</v>
      </c>
      <c r="I199" s="219">
        <f t="shared" si="22"/>
        <v>0</v>
      </c>
      <c r="J199" s="219">
        <v>0</v>
      </c>
      <c r="K199" s="219">
        <f t="shared" si="23"/>
        <v>0</v>
      </c>
    </row>
    <row r="200" spans="1:11" outlineLevel="1" x14ac:dyDescent="0.2">
      <c r="A200" s="213">
        <v>167</v>
      </c>
      <c r="B200" s="214" t="s">
        <v>3334</v>
      </c>
      <c r="C200" s="215" t="s">
        <v>3335</v>
      </c>
      <c r="D200" s="216" t="s">
        <v>3325</v>
      </c>
      <c r="E200" s="217">
        <v>60</v>
      </c>
      <c r="F200" s="218">
        <v>0</v>
      </c>
      <c r="G200" s="219">
        <f t="shared" si="21"/>
        <v>0</v>
      </c>
      <c r="H200" s="219">
        <v>0</v>
      </c>
      <c r="I200" s="219">
        <f t="shared" si="22"/>
        <v>0</v>
      </c>
      <c r="J200" s="219">
        <v>0</v>
      </c>
      <c r="K200" s="219">
        <f t="shared" si="23"/>
        <v>0</v>
      </c>
    </row>
    <row r="201" spans="1:11" ht="22.5" outlineLevel="1" x14ac:dyDescent="0.2">
      <c r="A201" s="213">
        <v>168</v>
      </c>
      <c r="B201" s="214" t="s">
        <v>3336</v>
      </c>
      <c r="C201" s="215" t="s">
        <v>3403</v>
      </c>
      <c r="D201" s="216" t="s">
        <v>1707</v>
      </c>
      <c r="E201" s="217">
        <v>1</v>
      </c>
      <c r="F201" s="218">
        <v>0</v>
      </c>
      <c r="G201" s="219">
        <f t="shared" si="21"/>
        <v>0</v>
      </c>
      <c r="H201" s="219">
        <v>0</v>
      </c>
      <c r="I201" s="219">
        <f t="shared" si="22"/>
        <v>0</v>
      </c>
      <c r="J201" s="219">
        <v>0</v>
      </c>
      <c r="K201" s="219">
        <f t="shared" si="23"/>
        <v>0</v>
      </c>
    </row>
    <row r="202" spans="1:11" outlineLevel="1" x14ac:dyDescent="0.2">
      <c r="A202" s="213">
        <v>169</v>
      </c>
      <c r="B202" s="214" t="s">
        <v>3711</v>
      </c>
      <c r="C202" s="215" t="s">
        <v>3339</v>
      </c>
      <c r="D202" s="216" t="s">
        <v>3325</v>
      </c>
      <c r="E202" s="217">
        <v>10</v>
      </c>
      <c r="F202" s="218">
        <v>0</v>
      </c>
      <c r="G202" s="219">
        <f t="shared" si="21"/>
        <v>0</v>
      </c>
      <c r="H202" s="219">
        <v>0</v>
      </c>
      <c r="I202" s="219">
        <f t="shared" si="22"/>
        <v>0</v>
      </c>
      <c r="J202" s="219">
        <v>0</v>
      </c>
      <c r="K202" s="219">
        <f t="shared" si="23"/>
        <v>0</v>
      </c>
    </row>
    <row r="203" spans="1:11" outlineLevel="1" x14ac:dyDescent="0.2">
      <c r="A203" s="204">
        <v>170</v>
      </c>
      <c r="B203" s="205" t="s">
        <v>3342</v>
      </c>
      <c r="C203" s="206" t="s">
        <v>3343</v>
      </c>
      <c r="D203" s="207" t="s">
        <v>3325</v>
      </c>
      <c r="E203" s="208">
        <v>50</v>
      </c>
      <c r="F203" s="209">
        <v>0</v>
      </c>
      <c r="G203" s="210">
        <f t="shared" si="21"/>
        <v>0</v>
      </c>
      <c r="H203" s="210">
        <v>0</v>
      </c>
      <c r="I203" s="210">
        <f t="shared" si="22"/>
        <v>0</v>
      </c>
      <c r="J203" s="210">
        <v>0</v>
      </c>
      <c r="K203" s="210">
        <f t="shared" si="23"/>
        <v>0</v>
      </c>
    </row>
    <row r="204" spans="1:11" x14ac:dyDescent="0.2">
      <c r="A204" s="174"/>
      <c r="B204" s="175"/>
      <c r="C204" s="176"/>
      <c r="D204" s="177"/>
      <c r="E204" s="174"/>
      <c r="F204" s="174"/>
      <c r="G204" s="174"/>
      <c r="H204" s="174"/>
      <c r="I204" s="174"/>
      <c r="J204" s="174"/>
      <c r="K204" s="174"/>
    </row>
    <row r="205" spans="1:11" x14ac:dyDescent="0.2">
      <c r="A205" s="220"/>
      <c r="B205" s="221" t="s">
        <v>178</v>
      </c>
      <c r="C205" s="222"/>
      <c r="D205" s="223"/>
      <c r="E205" s="224"/>
      <c r="F205" s="224"/>
      <c r="G205" s="225">
        <f>G8+G12+G23+G41+G68+G116+G152+G179+G194</f>
        <v>0</v>
      </c>
      <c r="H205" s="174"/>
      <c r="I205" s="174"/>
      <c r="J205" s="174"/>
      <c r="K205" s="174"/>
    </row>
    <row r="206" spans="1:11" x14ac:dyDescent="0.2">
      <c r="C206" s="226"/>
      <c r="D206" s="109"/>
    </row>
    <row r="207" spans="1:11" x14ac:dyDescent="0.2">
      <c r="D207" s="109"/>
    </row>
    <row r="208" spans="1:11" x14ac:dyDescent="0.2">
      <c r="D208" s="109"/>
    </row>
    <row r="209" spans="4:4" x14ac:dyDescent="0.2">
      <c r="D209" s="109"/>
    </row>
    <row r="210" spans="4:4" x14ac:dyDescent="0.2">
      <c r="D210" s="109"/>
    </row>
    <row r="211" spans="4:4" x14ac:dyDescent="0.2">
      <c r="D211" s="109"/>
    </row>
    <row r="212" spans="4:4" x14ac:dyDescent="0.2">
      <c r="D212" s="109"/>
    </row>
    <row r="213" spans="4:4" x14ac:dyDescent="0.2">
      <c r="D213" s="109"/>
    </row>
    <row r="214" spans="4:4" x14ac:dyDescent="0.2">
      <c r="D214" s="109"/>
    </row>
    <row r="215" spans="4:4" x14ac:dyDescent="0.2">
      <c r="D215" s="109"/>
    </row>
    <row r="216" spans="4:4" x14ac:dyDescent="0.2">
      <c r="D216" s="109"/>
    </row>
    <row r="217" spans="4:4" x14ac:dyDescent="0.2">
      <c r="D217" s="109"/>
    </row>
    <row r="218" spans="4:4" x14ac:dyDescent="0.2">
      <c r="D218" s="109"/>
    </row>
    <row r="219" spans="4:4" x14ac:dyDescent="0.2">
      <c r="D219" s="109"/>
    </row>
    <row r="220" spans="4:4" x14ac:dyDescent="0.2">
      <c r="D220" s="109"/>
    </row>
    <row r="221" spans="4:4" x14ac:dyDescent="0.2">
      <c r="D221" s="109"/>
    </row>
    <row r="222" spans="4:4" x14ac:dyDescent="0.2">
      <c r="D222" s="109"/>
    </row>
    <row r="223" spans="4:4" x14ac:dyDescent="0.2">
      <c r="D223" s="109"/>
    </row>
    <row r="224" spans="4:4" x14ac:dyDescent="0.2">
      <c r="D224" s="109"/>
    </row>
    <row r="225" spans="4:4" x14ac:dyDescent="0.2">
      <c r="D225" s="109"/>
    </row>
    <row r="226" spans="4:4" x14ac:dyDescent="0.2">
      <c r="D226" s="109"/>
    </row>
    <row r="227" spans="4:4" x14ac:dyDescent="0.2">
      <c r="D227" s="109"/>
    </row>
    <row r="228" spans="4:4" x14ac:dyDescent="0.2">
      <c r="D228" s="109"/>
    </row>
    <row r="229" spans="4:4" x14ac:dyDescent="0.2">
      <c r="D229" s="109"/>
    </row>
    <row r="230" spans="4:4" x14ac:dyDescent="0.2">
      <c r="D230" s="109"/>
    </row>
    <row r="231" spans="4:4" x14ac:dyDescent="0.2">
      <c r="D231" s="109"/>
    </row>
    <row r="232" spans="4:4" x14ac:dyDescent="0.2">
      <c r="D232" s="109"/>
    </row>
    <row r="233" spans="4:4" x14ac:dyDescent="0.2">
      <c r="D233" s="109"/>
    </row>
    <row r="234" spans="4:4" x14ac:dyDescent="0.2">
      <c r="D234" s="109"/>
    </row>
    <row r="235" spans="4:4" x14ac:dyDescent="0.2">
      <c r="D235" s="109"/>
    </row>
    <row r="236" spans="4:4" x14ac:dyDescent="0.2">
      <c r="D236" s="109"/>
    </row>
    <row r="237" spans="4:4" x14ac:dyDescent="0.2">
      <c r="D237" s="109"/>
    </row>
    <row r="238" spans="4:4" x14ac:dyDescent="0.2">
      <c r="D238" s="109"/>
    </row>
    <row r="239" spans="4:4" x14ac:dyDescent="0.2">
      <c r="D239" s="109"/>
    </row>
    <row r="240" spans="4:4" x14ac:dyDescent="0.2">
      <c r="D240" s="109"/>
    </row>
    <row r="241" spans="4:4" x14ac:dyDescent="0.2">
      <c r="D241" s="109"/>
    </row>
    <row r="242" spans="4:4" x14ac:dyDescent="0.2">
      <c r="D242" s="109"/>
    </row>
    <row r="243" spans="4:4" x14ac:dyDescent="0.2">
      <c r="D243" s="109"/>
    </row>
    <row r="244" spans="4:4" x14ac:dyDescent="0.2">
      <c r="D244" s="109"/>
    </row>
    <row r="245" spans="4:4" x14ac:dyDescent="0.2">
      <c r="D245" s="109"/>
    </row>
    <row r="246" spans="4:4" x14ac:dyDescent="0.2">
      <c r="D246" s="109"/>
    </row>
    <row r="247" spans="4:4" x14ac:dyDescent="0.2">
      <c r="D247" s="109"/>
    </row>
    <row r="248" spans="4:4" x14ac:dyDescent="0.2">
      <c r="D248" s="109"/>
    </row>
    <row r="249" spans="4:4" x14ac:dyDescent="0.2">
      <c r="D249" s="109"/>
    </row>
    <row r="250" spans="4:4" x14ac:dyDescent="0.2">
      <c r="D250" s="109"/>
    </row>
    <row r="251" spans="4:4" x14ac:dyDescent="0.2">
      <c r="D251" s="109"/>
    </row>
    <row r="252" spans="4:4" x14ac:dyDescent="0.2">
      <c r="D252" s="109"/>
    </row>
    <row r="253" spans="4:4" x14ac:dyDescent="0.2">
      <c r="D253" s="109"/>
    </row>
    <row r="254" spans="4:4" x14ac:dyDescent="0.2">
      <c r="D254" s="109"/>
    </row>
    <row r="255" spans="4:4" x14ac:dyDescent="0.2">
      <c r="D255" s="109"/>
    </row>
    <row r="256" spans="4:4" x14ac:dyDescent="0.2">
      <c r="D256" s="109"/>
    </row>
    <row r="257" spans="4:4" x14ac:dyDescent="0.2">
      <c r="D257" s="109"/>
    </row>
    <row r="258" spans="4:4" x14ac:dyDescent="0.2">
      <c r="D258" s="109"/>
    </row>
    <row r="259" spans="4:4" x14ac:dyDescent="0.2">
      <c r="D259" s="109"/>
    </row>
    <row r="260" spans="4:4" x14ac:dyDescent="0.2">
      <c r="D260" s="109"/>
    </row>
    <row r="261" spans="4:4" x14ac:dyDescent="0.2">
      <c r="D261" s="109"/>
    </row>
    <row r="262" spans="4:4" x14ac:dyDescent="0.2">
      <c r="D262" s="109"/>
    </row>
    <row r="263" spans="4:4" x14ac:dyDescent="0.2">
      <c r="D263" s="109"/>
    </row>
    <row r="264" spans="4:4" x14ac:dyDescent="0.2">
      <c r="D264" s="109"/>
    </row>
    <row r="265" spans="4:4" x14ac:dyDescent="0.2">
      <c r="D265" s="109"/>
    </row>
    <row r="266" spans="4:4" x14ac:dyDescent="0.2">
      <c r="D266" s="109"/>
    </row>
    <row r="267" spans="4:4" x14ac:dyDescent="0.2">
      <c r="D267" s="109"/>
    </row>
    <row r="268" spans="4:4" x14ac:dyDescent="0.2">
      <c r="D268" s="109"/>
    </row>
    <row r="269" spans="4:4" x14ac:dyDescent="0.2">
      <c r="D269" s="109"/>
    </row>
    <row r="270" spans="4:4" x14ac:dyDescent="0.2">
      <c r="D270" s="109"/>
    </row>
    <row r="271" spans="4:4" x14ac:dyDescent="0.2">
      <c r="D271" s="109"/>
    </row>
    <row r="272" spans="4:4" x14ac:dyDescent="0.2">
      <c r="D272" s="109"/>
    </row>
    <row r="273" spans="4:4" x14ac:dyDescent="0.2">
      <c r="D273" s="109"/>
    </row>
    <row r="274" spans="4:4" x14ac:dyDescent="0.2">
      <c r="D274" s="109"/>
    </row>
    <row r="275" spans="4:4" x14ac:dyDescent="0.2">
      <c r="D275" s="109"/>
    </row>
    <row r="276" spans="4:4" x14ac:dyDescent="0.2">
      <c r="D276" s="109"/>
    </row>
    <row r="277" spans="4:4" x14ac:dyDescent="0.2">
      <c r="D277" s="109"/>
    </row>
    <row r="278" spans="4:4" x14ac:dyDescent="0.2">
      <c r="D278" s="109"/>
    </row>
    <row r="279" spans="4:4" x14ac:dyDescent="0.2">
      <c r="D279" s="109"/>
    </row>
    <row r="280" spans="4:4" x14ac:dyDescent="0.2">
      <c r="D280" s="109"/>
    </row>
    <row r="281" spans="4:4" x14ac:dyDescent="0.2">
      <c r="D281" s="109"/>
    </row>
    <row r="282" spans="4:4" x14ac:dyDescent="0.2">
      <c r="D282" s="109"/>
    </row>
    <row r="283" spans="4:4" x14ac:dyDescent="0.2">
      <c r="D283" s="109"/>
    </row>
    <row r="284" spans="4:4" x14ac:dyDescent="0.2">
      <c r="D284" s="109"/>
    </row>
    <row r="285" spans="4:4" x14ac:dyDescent="0.2">
      <c r="D285" s="109"/>
    </row>
    <row r="286" spans="4:4" x14ac:dyDescent="0.2">
      <c r="D286" s="109"/>
    </row>
    <row r="287" spans="4:4" x14ac:dyDescent="0.2">
      <c r="D287" s="109"/>
    </row>
    <row r="288" spans="4:4" x14ac:dyDescent="0.2">
      <c r="D288" s="109"/>
    </row>
    <row r="289" spans="4:4" x14ac:dyDescent="0.2">
      <c r="D289" s="109"/>
    </row>
    <row r="290" spans="4:4" x14ac:dyDescent="0.2">
      <c r="D290" s="109"/>
    </row>
    <row r="291" spans="4:4" x14ac:dyDescent="0.2">
      <c r="D291" s="109"/>
    </row>
    <row r="292" spans="4:4" x14ac:dyDescent="0.2">
      <c r="D292" s="109"/>
    </row>
    <row r="293" spans="4:4" x14ac:dyDescent="0.2">
      <c r="D293" s="109"/>
    </row>
    <row r="294" spans="4:4" x14ac:dyDescent="0.2">
      <c r="D294" s="109"/>
    </row>
    <row r="295" spans="4:4" x14ac:dyDescent="0.2">
      <c r="D295" s="109"/>
    </row>
    <row r="296" spans="4:4" x14ac:dyDescent="0.2">
      <c r="D296" s="109"/>
    </row>
    <row r="297" spans="4:4" x14ac:dyDescent="0.2">
      <c r="D297" s="109"/>
    </row>
    <row r="298" spans="4:4" x14ac:dyDescent="0.2">
      <c r="D298" s="109"/>
    </row>
    <row r="299" spans="4:4" x14ac:dyDescent="0.2">
      <c r="D299" s="109"/>
    </row>
    <row r="300" spans="4:4" x14ac:dyDescent="0.2">
      <c r="D300" s="109"/>
    </row>
    <row r="301" spans="4:4" x14ac:dyDescent="0.2">
      <c r="D301" s="109"/>
    </row>
    <row r="302" spans="4:4" x14ac:dyDescent="0.2">
      <c r="D302" s="109"/>
    </row>
    <row r="303" spans="4:4" x14ac:dyDescent="0.2">
      <c r="D303" s="109"/>
    </row>
    <row r="304" spans="4:4" x14ac:dyDescent="0.2">
      <c r="D304" s="109"/>
    </row>
    <row r="305" spans="4:4" x14ac:dyDescent="0.2">
      <c r="D305" s="109"/>
    </row>
    <row r="306" spans="4:4" x14ac:dyDescent="0.2">
      <c r="D306" s="109"/>
    </row>
    <row r="307" spans="4:4" x14ac:dyDescent="0.2">
      <c r="D307" s="109"/>
    </row>
    <row r="308" spans="4:4" x14ac:dyDescent="0.2">
      <c r="D308" s="109"/>
    </row>
    <row r="309" spans="4:4" x14ac:dyDescent="0.2">
      <c r="D309" s="109"/>
    </row>
    <row r="310" spans="4:4" x14ac:dyDescent="0.2">
      <c r="D310" s="109"/>
    </row>
    <row r="311" spans="4:4" x14ac:dyDescent="0.2">
      <c r="D311" s="109"/>
    </row>
    <row r="312" spans="4:4" x14ac:dyDescent="0.2">
      <c r="D312" s="109"/>
    </row>
    <row r="313" spans="4:4" x14ac:dyDescent="0.2">
      <c r="D313" s="109"/>
    </row>
    <row r="314" spans="4:4" x14ac:dyDescent="0.2">
      <c r="D314" s="109"/>
    </row>
    <row r="315" spans="4:4" x14ac:dyDescent="0.2">
      <c r="D315" s="109"/>
    </row>
    <row r="316" spans="4:4" x14ac:dyDescent="0.2">
      <c r="D316" s="109"/>
    </row>
    <row r="317" spans="4:4" x14ac:dyDescent="0.2">
      <c r="D317" s="109"/>
    </row>
    <row r="318" spans="4:4" x14ac:dyDescent="0.2">
      <c r="D318" s="109"/>
    </row>
    <row r="319" spans="4:4" x14ac:dyDescent="0.2">
      <c r="D319" s="109"/>
    </row>
    <row r="320" spans="4:4" x14ac:dyDescent="0.2">
      <c r="D320" s="109"/>
    </row>
    <row r="321" spans="4:4" x14ac:dyDescent="0.2">
      <c r="D321" s="109"/>
    </row>
    <row r="322" spans="4:4" x14ac:dyDescent="0.2">
      <c r="D322" s="109"/>
    </row>
    <row r="323" spans="4:4" x14ac:dyDescent="0.2">
      <c r="D323" s="109"/>
    </row>
    <row r="324" spans="4:4" x14ac:dyDescent="0.2">
      <c r="D324" s="109"/>
    </row>
    <row r="325" spans="4:4" x14ac:dyDescent="0.2">
      <c r="D325" s="109"/>
    </row>
    <row r="326" spans="4:4" x14ac:dyDescent="0.2">
      <c r="D326" s="109"/>
    </row>
    <row r="327" spans="4:4" x14ac:dyDescent="0.2">
      <c r="D327" s="109"/>
    </row>
    <row r="328" spans="4:4" x14ac:dyDescent="0.2">
      <c r="D328" s="109"/>
    </row>
    <row r="329" spans="4:4" x14ac:dyDescent="0.2">
      <c r="D329" s="109"/>
    </row>
    <row r="330" spans="4:4" x14ac:dyDescent="0.2">
      <c r="D330" s="109"/>
    </row>
    <row r="331" spans="4:4" x14ac:dyDescent="0.2">
      <c r="D331" s="109"/>
    </row>
    <row r="332" spans="4:4" x14ac:dyDescent="0.2">
      <c r="D332" s="109"/>
    </row>
    <row r="333" spans="4:4" x14ac:dyDescent="0.2">
      <c r="D333" s="109"/>
    </row>
    <row r="334" spans="4:4" x14ac:dyDescent="0.2">
      <c r="D334" s="109"/>
    </row>
    <row r="335" spans="4:4" x14ac:dyDescent="0.2">
      <c r="D335" s="109"/>
    </row>
    <row r="336" spans="4:4" x14ac:dyDescent="0.2">
      <c r="D336" s="109"/>
    </row>
    <row r="337" spans="4:4" x14ac:dyDescent="0.2">
      <c r="D337" s="109"/>
    </row>
    <row r="338" spans="4:4" x14ac:dyDescent="0.2">
      <c r="D338" s="109"/>
    </row>
    <row r="339" spans="4:4" x14ac:dyDescent="0.2">
      <c r="D339" s="109"/>
    </row>
    <row r="340" spans="4:4" x14ac:dyDescent="0.2">
      <c r="D340" s="109"/>
    </row>
    <row r="341" spans="4:4" x14ac:dyDescent="0.2">
      <c r="D341" s="109"/>
    </row>
    <row r="342" spans="4:4" x14ac:dyDescent="0.2">
      <c r="D342" s="109"/>
    </row>
    <row r="343" spans="4:4" x14ac:dyDescent="0.2">
      <c r="D343" s="109"/>
    </row>
    <row r="344" spans="4:4" x14ac:dyDescent="0.2">
      <c r="D344" s="109"/>
    </row>
    <row r="345" spans="4:4" x14ac:dyDescent="0.2">
      <c r="D345" s="109"/>
    </row>
    <row r="346" spans="4:4" x14ac:dyDescent="0.2">
      <c r="D346" s="109"/>
    </row>
    <row r="347" spans="4:4" x14ac:dyDescent="0.2">
      <c r="D347" s="109"/>
    </row>
    <row r="348" spans="4:4" x14ac:dyDescent="0.2">
      <c r="D348" s="109"/>
    </row>
    <row r="349" spans="4:4" x14ac:dyDescent="0.2">
      <c r="D349" s="109"/>
    </row>
    <row r="350" spans="4:4" x14ac:dyDescent="0.2">
      <c r="D350" s="109"/>
    </row>
    <row r="351" spans="4:4" x14ac:dyDescent="0.2">
      <c r="D351" s="109"/>
    </row>
    <row r="352" spans="4:4" x14ac:dyDescent="0.2">
      <c r="D352" s="109"/>
    </row>
    <row r="353" spans="4:4" x14ac:dyDescent="0.2">
      <c r="D353" s="109"/>
    </row>
    <row r="354" spans="4:4" x14ac:dyDescent="0.2">
      <c r="D354" s="109"/>
    </row>
    <row r="355" spans="4:4" x14ac:dyDescent="0.2">
      <c r="D355" s="109"/>
    </row>
    <row r="356" spans="4:4" x14ac:dyDescent="0.2">
      <c r="D356" s="109"/>
    </row>
    <row r="357" spans="4:4" x14ac:dyDescent="0.2">
      <c r="D357" s="109"/>
    </row>
    <row r="358" spans="4:4" x14ac:dyDescent="0.2">
      <c r="D358" s="109"/>
    </row>
    <row r="359" spans="4:4" x14ac:dyDescent="0.2">
      <c r="D359" s="109"/>
    </row>
    <row r="360" spans="4:4" x14ac:dyDescent="0.2">
      <c r="D360" s="109"/>
    </row>
    <row r="361" spans="4:4" x14ac:dyDescent="0.2">
      <c r="D361" s="109"/>
    </row>
    <row r="362" spans="4:4" x14ac:dyDescent="0.2">
      <c r="D362" s="109"/>
    </row>
    <row r="363" spans="4:4" x14ac:dyDescent="0.2">
      <c r="D363" s="109"/>
    </row>
    <row r="364" spans="4:4" x14ac:dyDescent="0.2">
      <c r="D364" s="109"/>
    </row>
    <row r="365" spans="4:4" x14ac:dyDescent="0.2">
      <c r="D365" s="109"/>
    </row>
    <row r="366" spans="4:4" x14ac:dyDescent="0.2">
      <c r="D366" s="109"/>
    </row>
    <row r="367" spans="4:4" x14ac:dyDescent="0.2">
      <c r="D367" s="109"/>
    </row>
    <row r="368" spans="4:4" x14ac:dyDescent="0.2">
      <c r="D368" s="109"/>
    </row>
    <row r="369" spans="4:4" x14ac:dyDescent="0.2">
      <c r="D369" s="109"/>
    </row>
    <row r="370" spans="4:4" x14ac:dyDescent="0.2">
      <c r="D370" s="109"/>
    </row>
    <row r="371" spans="4:4" x14ac:dyDescent="0.2">
      <c r="D371" s="109"/>
    </row>
    <row r="372" spans="4:4" x14ac:dyDescent="0.2">
      <c r="D372" s="109"/>
    </row>
    <row r="373" spans="4:4" x14ac:dyDescent="0.2">
      <c r="D373" s="109"/>
    </row>
    <row r="374" spans="4:4" x14ac:dyDescent="0.2">
      <c r="D374" s="109"/>
    </row>
    <row r="375" spans="4:4" x14ac:dyDescent="0.2">
      <c r="D375" s="109"/>
    </row>
    <row r="376" spans="4:4" x14ac:dyDescent="0.2">
      <c r="D376" s="109"/>
    </row>
    <row r="377" spans="4:4" x14ac:dyDescent="0.2">
      <c r="D377" s="109"/>
    </row>
    <row r="378" spans="4:4" x14ac:dyDescent="0.2">
      <c r="D378" s="109"/>
    </row>
    <row r="379" spans="4:4" x14ac:dyDescent="0.2">
      <c r="D379" s="109"/>
    </row>
    <row r="380" spans="4:4" x14ac:dyDescent="0.2">
      <c r="D380" s="109"/>
    </row>
    <row r="381" spans="4:4" x14ac:dyDescent="0.2">
      <c r="D381" s="109"/>
    </row>
    <row r="382" spans="4:4" x14ac:dyDescent="0.2">
      <c r="D382" s="109"/>
    </row>
    <row r="383" spans="4:4" x14ac:dyDescent="0.2">
      <c r="D383" s="109"/>
    </row>
    <row r="384" spans="4:4" x14ac:dyDescent="0.2">
      <c r="D384" s="109"/>
    </row>
    <row r="385" spans="4:4" x14ac:dyDescent="0.2">
      <c r="D385" s="109"/>
    </row>
    <row r="386" spans="4:4" x14ac:dyDescent="0.2">
      <c r="D386" s="109"/>
    </row>
    <row r="387" spans="4:4" x14ac:dyDescent="0.2">
      <c r="D387" s="109"/>
    </row>
    <row r="388" spans="4:4" x14ac:dyDescent="0.2">
      <c r="D388" s="109"/>
    </row>
    <row r="389" spans="4:4" x14ac:dyDescent="0.2">
      <c r="D389" s="109"/>
    </row>
    <row r="390" spans="4:4" x14ac:dyDescent="0.2">
      <c r="D390" s="109"/>
    </row>
    <row r="391" spans="4:4" x14ac:dyDescent="0.2">
      <c r="D391" s="109"/>
    </row>
    <row r="392" spans="4:4" x14ac:dyDescent="0.2">
      <c r="D392" s="109"/>
    </row>
    <row r="393" spans="4:4" x14ac:dyDescent="0.2">
      <c r="D393" s="109"/>
    </row>
    <row r="394" spans="4:4" x14ac:dyDescent="0.2">
      <c r="D394" s="109"/>
    </row>
    <row r="395" spans="4:4" x14ac:dyDescent="0.2">
      <c r="D395" s="109"/>
    </row>
    <row r="396" spans="4:4" x14ac:dyDescent="0.2">
      <c r="D396" s="109"/>
    </row>
    <row r="397" spans="4:4" x14ac:dyDescent="0.2">
      <c r="D397" s="109"/>
    </row>
    <row r="398" spans="4:4" x14ac:dyDescent="0.2">
      <c r="D398" s="109"/>
    </row>
    <row r="399" spans="4:4" x14ac:dyDescent="0.2">
      <c r="D399" s="109"/>
    </row>
    <row r="400" spans="4:4" x14ac:dyDescent="0.2">
      <c r="D400" s="109"/>
    </row>
    <row r="401" spans="4:4" x14ac:dyDescent="0.2">
      <c r="D401" s="109"/>
    </row>
    <row r="402" spans="4:4" x14ac:dyDescent="0.2">
      <c r="D402" s="109"/>
    </row>
    <row r="403" spans="4:4" x14ac:dyDescent="0.2">
      <c r="D403" s="109"/>
    </row>
    <row r="404" spans="4:4" x14ac:dyDescent="0.2">
      <c r="D404" s="109"/>
    </row>
    <row r="405" spans="4:4" x14ac:dyDescent="0.2">
      <c r="D405" s="109"/>
    </row>
    <row r="406" spans="4:4" x14ac:dyDescent="0.2">
      <c r="D406" s="109"/>
    </row>
    <row r="407" spans="4:4" x14ac:dyDescent="0.2">
      <c r="D407" s="109"/>
    </row>
    <row r="408" spans="4:4" x14ac:dyDescent="0.2">
      <c r="D408" s="109"/>
    </row>
    <row r="409" spans="4:4" x14ac:dyDescent="0.2">
      <c r="D409" s="109"/>
    </row>
    <row r="410" spans="4:4" x14ac:dyDescent="0.2">
      <c r="D410" s="109"/>
    </row>
    <row r="411" spans="4:4" x14ac:dyDescent="0.2">
      <c r="D411" s="109"/>
    </row>
    <row r="412" spans="4:4" x14ac:dyDescent="0.2">
      <c r="D412" s="109"/>
    </row>
    <row r="413" spans="4:4" x14ac:dyDescent="0.2">
      <c r="D413" s="109"/>
    </row>
    <row r="414" spans="4:4" x14ac:dyDescent="0.2">
      <c r="D414" s="109"/>
    </row>
    <row r="415" spans="4:4" x14ac:dyDescent="0.2">
      <c r="D415" s="109"/>
    </row>
    <row r="416" spans="4:4" x14ac:dyDescent="0.2">
      <c r="D416" s="109"/>
    </row>
    <row r="417" spans="4:4" x14ac:dyDescent="0.2">
      <c r="D417" s="109"/>
    </row>
    <row r="418" spans="4:4" x14ac:dyDescent="0.2">
      <c r="D418" s="109"/>
    </row>
    <row r="419" spans="4:4" x14ac:dyDescent="0.2">
      <c r="D419" s="109"/>
    </row>
    <row r="420" spans="4:4" x14ac:dyDescent="0.2">
      <c r="D420" s="109"/>
    </row>
    <row r="421" spans="4:4" x14ac:dyDescent="0.2">
      <c r="D421" s="109"/>
    </row>
    <row r="422" spans="4:4" x14ac:dyDescent="0.2">
      <c r="D422" s="109"/>
    </row>
    <row r="423" spans="4:4" x14ac:dyDescent="0.2">
      <c r="D423" s="109"/>
    </row>
    <row r="424" spans="4:4" x14ac:dyDescent="0.2">
      <c r="D424" s="109"/>
    </row>
    <row r="425" spans="4:4" x14ac:dyDescent="0.2">
      <c r="D425" s="109"/>
    </row>
    <row r="426" spans="4:4" x14ac:dyDescent="0.2">
      <c r="D426" s="109"/>
    </row>
    <row r="427" spans="4:4" x14ac:dyDescent="0.2">
      <c r="D427" s="109"/>
    </row>
    <row r="428" spans="4:4" x14ac:dyDescent="0.2">
      <c r="D428" s="109"/>
    </row>
    <row r="429" spans="4:4" x14ac:dyDescent="0.2">
      <c r="D429" s="109"/>
    </row>
    <row r="430" spans="4:4" x14ac:dyDescent="0.2">
      <c r="D430" s="109"/>
    </row>
    <row r="431" spans="4:4" x14ac:dyDescent="0.2">
      <c r="D431" s="109"/>
    </row>
    <row r="432" spans="4:4" x14ac:dyDescent="0.2">
      <c r="D432" s="109"/>
    </row>
    <row r="433" spans="4:4" x14ac:dyDescent="0.2">
      <c r="D433" s="109"/>
    </row>
    <row r="434" spans="4:4" x14ac:dyDescent="0.2">
      <c r="D434" s="109"/>
    </row>
    <row r="435" spans="4:4" x14ac:dyDescent="0.2">
      <c r="D435" s="109"/>
    </row>
    <row r="436" spans="4:4" x14ac:dyDescent="0.2">
      <c r="D436" s="109"/>
    </row>
    <row r="437" spans="4:4" x14ac:dyDescent="0.2">
      <c r="D437" s="109"/>
    </row>
    <row r="438" spans="4:4" x14ac:dyDescent="0.2">
      <c r="D438" s="109"/>
    </row>
    <row r="439" spans="4:4" x14ac:dyDescent="0.2">
      <c r="D439" s="109"/>
    </row>
    <row r="440" spans="4:4" x14ac:dyDescent="0.2">
      <c r="D440" s="109"/>
    </row>
    <row r="441" spans="4:4" x14ac:dyDescent="0.2">
      <c r="D441" s="109"/>
    </row>
    <row r="442" spans="4:4" x14ac:dyDescent="0.2">
      <c r="D442" s="109"/>
    </row>
    <row r="443" spans="4:4" x14ac:dyDescent="0.2">
      <c r="D443" s="109"/>
    </row>
    <row r="444" spans="4:4" x14ac:dyDescent="0.2">
      <c r="D444" s="109"/>
    </row>
    <row r="445" spans="4:4" x14ac:dyDescent="0.2">
      <c r="D445" s="109"/>
    </row>
    <row r="446" spans="4:4" x14ac:dyDescent="0.2">
      <c r="D446" s="109"/>
    </row>
    <row r="447" spans="4:4" x14ac:dyDescent="0.2">
      <c r="D447" s="109"/>
    </row>
    <row r="448" spans="4:4" x14ac:dyDescent="0.2">
      <c r="D448" s="109"/>
    </row>
    <row r="449" spans="4:4" x14ac:dyDescent="0.2">
      <c r="D449" s="109"/>
    </row>
    <row r="450" spans="4:4" x14ac:dyDescent="0.2">
      <c r="D450" s="109"/>
    </row>
    <row r="451" spans="4:4" x14ac:dyDescent="0.2">
      <c r="D451" s="109"/>
    </row>
    <row r="452" spans="4:4" x14ac:dyDescent="0.2">
      <c r="D452" s="109"/>
    </row>
    <row r="453" spans="4:4" x14ac:dyDescent="0.2">
      <c r="D453" s="109"/>
    </row>
    <row r="454" spans="4:4" x14ac:dyDescent="0.2">
      <c r="D454" s="109"/>
    </row>
    <row r="455" spans="4:4" x14ac:dyDescent="0.2">
      <c r="D455" s="109"/>
    </row>
    <row r="456" spans="4:4" x14ac:dyDescent="0.2">
      <c r="D456" s="109"/>
    </row>
    <row r="457" spans="4:4" x14ac:dyDescent="0.2">
      <c r="D457" s="109"/>
    </row>
    <row r="458" spans="4:4" x14ac:dyDescent="0.2">
      <c r="D458" s="109"/>
    </row>
    <row r="459" spans="4:4" x14ac:dyDescent="0.2">
      <c r="D459" s="109"/>
    </row>
    <row r="460" spans="4:4" x14ac:dyDescent="0.2">
      <c r="D460" s="109"/>
    </row>
    <row r="461" spans="4:4" x14ac:dyDescent="0.2">
      <c r="D461" s="109"/>
    </row>
    <row r="462" spans="4:4" x14ac:dyDescent="0.2">
      <c r="D462" s="109"/>
    </row>
    <row r="463" spans="4:4" x14ac:dyDescent="0.2">
      <c r="D463" s="109"/>
    </row>
    <row r="464" spans="4:4" x14ac:dyDescent="0.2">
      <c r="D464" s="109"/>
    </row>
    <row r="465" spans="4:4" x14ac:dyDescent="0.2">
      <c r="D465" s="109"/>
    </row>
    <row r="466" spans="4:4" x14ac:dyDescent="0.2">
      <c r="D466" s="109"/>
    </row>
    <row r="467" spans="4:4" x14ac:dyDescent="0.2">
      <c r="D467" s="109"/>
    </row>
    <row r="468" spans="4:4" x14ac:dyDescent="0.2">
      <c r="D468" s="109"/>
    </row>
    <row r="469" spans="4:4" x14ac:dyDescent="0.2">
      <c r="D469" s="109"/>
    </row>
    <row r="470" spans="4:4" x14ac:dyDescent="0.2">
      <c r="D470" s="109"/>
    </row>
    <row r="471" spans="4:4" x14ac:dyDescent="0.2">
      <c r="D471" s="109"/>
    </row>
    <row r="472" spans="4:4" x14ac:dyDescent="0.2">
      <c r="D472" s="109"/>
    </row>
    <row r="473" spans="4:4" x14ac:dyDescent="0.2">
      <c r="D473" s="109"/>
    </row>
    <row r="474" spans="4:4" x14ac:dyDescent="0.2">
      <c r="D474" s="109"/>
    </row>
    <row r="475" spans="4:4" x14ac:dyDescent="0.2">
      <c r="D475" s="109"/>
    </row>
    <row r="476" spans="4:4" x14ac:dyDescent="0.2">
      <c r="D476" s="109"/>
    </row>
    <row r="477" spans="4:4" x14ac:dyDescent="0.2">
      <c r="D477" s="109"/>
    </row>
    <row r="478" spans="4:4" x14ac:dyDescent="0.2">
      <c r="D478" s="109"/>
    </row>
    <row r="479" spans="4:4" x14ac:dyDescent="0.2">
      <c r="D479" s="109"/>
    </row>
    <row r="480" spans="4:4" x14ac:dyDescent="0.2">
      <c r="D480" s="109"/>
    </row>
    <row r="481" spans="4:4" x14ac:dyDescent="0.2">
      <c r="D481" s="109"/>
    </row>
    <row r="482" spans="4:4" x14ac:dyDescent="0.2">
      <c r="D482" s="109"/>
    </row>
    <row r="483" spans="4:4" x14ac:dyDescent="0.2">
      <c r="D483" s="109"/>
    </row>
    <row r="484" spans="4:4" x14ac:dyDescent="0.2">
      <c r="D484" s="109"/>
    </row>
    <row r="485" spans="4:4" x14ac:dyDescent="0.2">
      <c r="D485" s="109"/>
    </row>
    <row r="486" spans="4:4" x14ac:dyDescent="0.2">
      <c r="D486" s="109"/>
    </row>
    <row r="487" spans="4:4" x14ac:dyDescent="0.2">
      <c r="D487" s="109"/>
    </row>
    <row r="488" spans="4:4" x14ac:dyDescent="0.2">
      <c r="D488" s="109"/>
    </row>
    <row r="489" spans="4:4" x14ac:dyDescent="0.2">
      <c r="D489" s="109"/>
    </row>
    <row r="490" spans="4:4" x14ac:dyDescent="0.2">
      <c r="D490" s="109"/>
    </row>
    <row r="491" spans="4:4" x14ac:dyDescent="0.2">
      <c r="D491" s="109"/>
    </row>
    <row r="492" spans="4:4" x14ac:dyDescent="0.2">
      <c r="D492" s="109"/>
    </row>
    <row r="493" spans="4:4" x14ac:dyDescent="0.2">
      <c r="D493" s="109"/>
    </row>
    <row r="494" spans="4:4" x14ac:dyDescent="0.2">
      <c r="D494" s="109"/>
    </row>
    <row r="495" spans="4:4" x14ac:dyDescent="0.2">
      <c r="D495" s="109"/>
    </row>
    <row r="496" spans="4:4" x14ac:dyDescent="0.2">
      <c r="D496" s="109"/>
    </row>
    <row r="497" spans="4:4" x14ac:dyDescent="0.2">
      <c r="D497" s="109"/>
    </row>
    <row r="498" spans="4:4" x14ac:dyDescent="0.2">
      <c r="D498" s="109"/>
    </row>
    <row r="499" spans="4:4" x14ac:dyDescent="0.2">
      <c r="D499" s="109"/>
    </row>
    <row r="500" spans="4:4" x14ac:dyDescent="0.2">
      <c r="D500" s="109"/>
    </row>
    <row r="501" spans="4:4" x14ac:dyDescent="0.2">
      <c r="D501" s="109"/>
    </row>
    <row r="502" spans="4:4" x14ac:dyDescent="0.2">
      <c r="D502" s="109"/>
    </row>
    <row r="503" spans="4:4" x14ac:dyDescent="0.2">
      <c r="D503" s="109"/>
    </row>
    <row r="504" spans="4:4" x14ac:dyDescent="0.2">
      <c r="D504" s="109"/>
    </row>
    <row r="505" spans="4:4" x14ac:dyDescent="0.2">
      <c r="D505" s="109"/>
    </row>
    <row r="506" spans="4:4" x14ac:dyDescent="0.2">
      <c r="D506" s="109"/>
    </row>
    <row r="507" spans="4:4" x14ac:dyDescent="0.2">
      <c r="D507" s="109"/>
    </row>
    <row r="508" spans="4:4" x14ac:dyDescent="0.2">
      <c r="D508" s="109"/>
    </row>
    <row r="509" spans="4:4" x14ac:dyDescent="0.2">
      <c r="D509" s="109"/>
    </row>
    <row r="510" spans="4:4" x14ac:dyDescent="0.2">
      <c r="D510" s="109"/>
    </row>
    <row r="511" spans="4:4" x14ac:dyDescent="0.2">
      <c r="D511" s="109"/>
    </row>
    <row r="512" spans="4:4" x14ac:dyDescent="0.2">
      <c r="D512" s="109"/>
    </row>
    <row r="513" spans="4:4" x14ac:dyDescent="0.2">
      <c r="D513" s="109"/>
    </row>
    <row r="514" spans="4:4" x14ac:dyDescent="0.2">
      <c r="D514" s="109"/>
    </row>
    <row r="515" spans="4:4" x14ac:dyDescent="0.2">
      <c r="D515" s="109"/>
    </row>
    <row r="516" spans="4:4" x14ac:dyDescent="0.2">
      <c r="D516" s="109"/>
    </row>
    <row r="517" spans="4:4" x14ac:dyDescent="0.2">
      <c r="D517" s="109"/>
    </row>
    <row r="518" spans="4:4" x14ac:dyDescent="0.2">
      <c r="D518" s="109"/>
    </row>
    <row r="519" spans="4:4" x14ac:dyDescent="0.2">
      <c r="D519" s="109"/>
    </row>
    <row r="520" spans="4:4" x14ac:dyDescent="0.2">
      <c r="D520" s="109"/>
    </row>
    <row r="521" spans="4:4" x14ac:dyDescent="0.2">
      <c r="D521" s="109"/>
    </row>
    <row r="522" spans="4:4" x14ac:dyDescent="0.2">
      <c r="D522" s="109"/>
    </row>
    <row r="523" spans="4:4" x14ac:dyDescent="0.2">
      <c r="D523" s="109"/>
    </row>
    <row r="524" spans="4:4" x14ac:dyDescent="0.2">
      <c r="D524" s="109"/>
    </row>
    <row r="525" spans="4:4" x14ac:dyDescent="0.2">
      <c r="D525" s="109"/>
    </row>
    <row r="526" spans="4:4" x14ac:dyDescent="0.2">
      <c r="D526" s="109"/>
    </row>
    <row r="527" spans="4:4" x14ac:dyDescent="0.2">
      <c r="D527" s="109"/>
    </row>
    <row r="528" spans="4:4" x14ac:dyDescent="0.2">
      <c r="D528" s="109"/>
    </row>
    <row r="529" spans="4:4" x14ac:dyDescent="0.2">
      <c r="D529" s="109"/>
    </row>
    <row r="530" spans="4:4" x14ac:dyDescent="0.2">
      <c r="D530" s="109"/>
    </row>
    <row r="531" spans="4:4" x14ac:dyDescent="0.2">
      <c r="D531" s="109"/>
    </row>
    <row r="532" spans="4:4" x14ac:dyDescent="0.2">
      <c r="D532" s="109"/>
    </row>
    <row r="533" spans="4:4" x14ac:dyDescent="0.2">
      <c r="D533" s="109"/>
    </row>
    <row r="534" spans="4:4" x14ac:dyDescent="0.2">
      <c r="D534" s="109"/>
    </row>
    <row r="535" spans="4:4" x14ac:dyDescent="0.2">
      <c r="D535" s="109"/>
    </row>
    <row r="536" spans="4:4" x14ac:dyDescent="0.2">
      <c r="D536" s="109"/>
    </row>
    <row r="537" spans="4:4" x14ac:dyDescent="0.2">
      <c r="D537" s="109"/>
    </row>
    <row r="538" spans="4:4" x14ac:dyDescent="0.2">
      <c r="D538" s="109"/>
    </row>
    <row r="539" spans="4:4" x14ac:dyDescent="0.2">
      <c r="D539" s="109"/>
    </row>
    <row r="540" spans="4:4" x14ac:dyDescent="0.2">
      <c r="D540" s="109"/>
    </row>
    <row r="541" spans="4:4" x14ac:dyDescent="0.2">
      <c r="D541" s="109"/>
    </row>
    <row r="542" spans="4:4" x14ac:dyDescent="0.2">
      <c r="D542" s="109"/>
    </row>
    <row r="543" spans="4:4" x14ac:dyDescent="0.2">
      <c r="D543" s="109"/>
    </row>
    <row r="544" spans="4:4" x14ac:dyDescent="0.2">
      <c r="D544" s="109"/>
    </row>
    <row r="545" spans="4:4" x14ac:dyDescent="0.2">
      <c r="D545" s="109"/>
    </row>
    <row r="546" spans="4:4" x14ac:dyDescent="0.2">
      <c r="D546" s="109"/>
    </row>
    <row r="547" spans="4:4" x14ac:dyDescent="0.2">
      <c r="D547" s="109"/>
    </row>
    <row r="548" spans="4:4" x14ac:dyDescent="0.2">
      <c r="D548" s="109"/>
    </row>
    <row r="549" spans="4:4" x14ac:dyDescent="0.2">
      <c r="D549" s="109"/>
    </row>
    <row r="550" spans="4:4" x14ac:dyDescent="0.2">
      <c r="D550" s="109"/>
    </row>
    <row r="551" spans="4:4" x14ac:dyDescent="0.2">
      <c r="D551" s="109"/>
    </row>
    <row r="552" spans="4:4" x14ac:dyDescent="0.2">
      <c r="D552" s="109"/>
    </row>
    <row r="553" spans="4:4" x14ac:dyDescent="0.2">
      <c r="D553" s="109"/>
    </row>
    <row r="554" spans="4:4" x14ac:dyDescent="0.2">
      <c r="D554" s="109"/>
    </row>
    <row r="555" spans="4:4" x14ac:dyDescent="0.2">
      <c r="D555" s="109"/>
    </row>
    <row r="556" spans="4:4" x14ac:dyDescent="0.2">
      <c r="D556" s="109"/>
    </row>
    <row r="557" spans="4:4" x14ac:dyDescent="0.2">
      <c r="D557" s="109"/>
    </row>
    <row r="558" spans="4:4" x14ac:dyDescent="0.2">
      <c r="D558" s="109"/>
    </row>
    <row r="559" spans="4:4" x14ac:dyDescent="0.2">
      <c r="D559" s="109"/>
    </row>
    <row r="560" spans="4:4" x14ac:dyDescent="0.2">
      <c r="D560" s="109"/>
    </row>
    <row r="561" spans="4:4" x14ac:dyDescent="0.2">
      <c r="D561" s="109"/>
    </row>
    <row r="562" spans="4:4" x14ac:dyDescent="0.2">
      <c r="D562" s="109"/>
    </row>
    <row r="563" spans="4:4" x14ac:dyDescent="0.2">
      <c r="D563" s="109"/>
    </row>
    <row r="564" spans="4:4" x14ac:dyDescent="0.2">
      <c r="D564" s="109"/>
    </row>
    <row r="565" spans="4:4" x14ac:dyDescent="0.2">
      <c r="D565" s="109"/>
    </row>
    <row r="566" spans="4:4" x14ac:dyDescent="0.2">
      <c r="D566" s="109"/>
    </row>
    <row r="567" spans="4:4" x14ac:dyDescent="0.2">
      <c r="D567" s="109"/>
    </row>
    <row r="568" spans="4:4" x14ac:dyDescent="0.2">
      <c r="D568" s="109"/>
    </row>
    <row r="569" spans="4:4" x14ac:dyDescent="0.2">
      <c r="D569" s="109"/>
    </row>
    <row r="570" spans="4:4" x14ac:dyDescent="0.2">
      <c r="D570" s="109"/>
    </row>
    <row r="571" spans="4:4" x14ac:dyDescent="0.2">
      <c r="D571" s="109"/>
    </row>
    <row r="572" spans="4:4" x14ac:dyDescent="0.2">
      <c r="D572" s="109"/>
    </row>
    <row r="573" spans="4:4" x14ac:dyDescent="0.2">
      <c r="D573" s="109"/>
    </row>
    <row r="574" spans="4:4" x14ac:dyDescent="0.2">
      <c r="D574" s="109"/>
    </row>
    <row r="575" spans="4:4" x14ac:dyDescent="0.2">
      <c r="D575" s="109"/>
    </row>
    <row r="576" spans="4:4" x14ac:dyDescent="0.2">
      <c r="D576" s="109"/>
    </row>
    <row r="577" spans="4:4" x14ac:dyDescent="0.2">
      <c r="D577" s="109"/>
    </row>
    <row r="578" spans="4:4" x14ac:dyDescent="0.2">
      <c r="D578" s="109"/>
    </row>
    <row r="579" spans="4:4" x14ac:dyDescent="0.2">
      <c r="D579" s="109"/>
    </row>
    <row r="580" spans="4:4" x14ac:dyDescent="0.2">
      <c r="D580" s="109"/>
    </row>
    <row r="581" spans="4:4" x14ac:dyDescent="0.2">
      <c r="D581" s="109"/>
    </row>
    <row r="582" spans="4:4" x14ac:dyDescent="0.2">
      <c r="D582" s="109"/>
    </row>
    <row r="583" spans="4:4" x14ac:dyDescent="0.2">
      <c r="D583" s="109"/>
    </row>
    <row r="584" spans="4:4" x14ac:dyDescent="0.2">
      <c r="D584" s="109"/>
    </row>
    <row r="585" spans="4:4" x14ac:dyDescent="0.2">
      <c r="D585" s="109"/>
    </row>
    <row r="586" spans="4:4" x14ac:dyDescent="0.2">
      <c r="D586" s="109"/>
    </row>
    <row r="587" spans="4:4" x14ac:dyDescent="0.2">
      <c r="D587" s="109"/>
    </row>
    <row r="588" spans="4:4" x14ac:dyDescent="0.2">
      <c r="D588" s="109"/>
    </row>
    <row r="589" spans="4:4" x14ac:dyDescent="0.2">
      <c r="D589" s="109"/>
    </row>
    <row r="590" spans="4:4" x14ac:dyDescent="0.2">
      <c r="D590" s="109"/>
    </row>
    <row r="591" spans="4:4" x14ac:dyDescent="0.2">
      <c r="D591" s="109"/>
    </row>
    <row r="592" spans="4:4" x14ac:dyDescent="0.2">
      <c r="D592" s="109"/>
    </row>
    <row r="593" spans="4:4" x14ac:dyDescent="0.2">
      <c r="D593" s="109"/>
    </row>
    <row r="594" spans="4:4" x14ac:dyDescent="0.2">
      <c r="D594" s="109"/>
    </row>
    <row r="595" spans="4:4" x14ac:dyDescent="0.2">
      <c r="D595" s="109"/>
    </row>
    <row r="596" spans="4:4" x14ac:dyDescent="0.2">
      <c r="D596" s="109"/>
    </row>
    <row r="597" spans="4:4" x14ac:dyDescent="0.2">
      <c r="D597" s="109"/>
    </row>
    <row r="598" spans="4:4" x14ac:dyDescent="0.2">
      <c r="D598" s="109"/>
    </row>
    <row r="599" spans="4:4" x14ac:dyDescent="0.2">
      <c r="D599" s="109"/>
    </row>
    <row r="600" spans="4:4" x14ac:dyDescent="0.2">
      <c r="D600" s="109"/>
    </row>
    <row r="601" spans="4:4" x14ac:dyDescent="0.2">
      <c r="D601" s="109"/>
    </row>
    <row r="602" spans="4:4" x14ac:dyDescent="0.2">
      <c r="D602" s="109"/>
    </row>
    <row r="603" spans="4:4" x14ac:dyDescent="0.2">
      <c r="D603" s="109"/>
    </row>
    <row r="604" spans="4:4" x14ac:dyDescent="0.2">
      <c r="D604" s="109"/>
    </row>
    <row r="605" spans="4:4" x14ac:dyDescent="0.2">
      <c r="D605" s="109"/>
    </row>
    <row r="606" spans="4:4" x14ac:dyDescent="0.2">
      <c r="D606" s="109"/>
    </row>
    <row r="607" spans="4:4" x14ac:dyDescent="0.2">
      <c r="D607" s="109"/>
    </row>
    <row r="608" spans="4:4" x14ac:dyDescent="0.2">
      <c r="D608" s="109"/>
    </row>
    <row r="609" spans="4:4" x14ac:dyDescent="0.2">
      <c r="D609" s="109"/>
    </row>
    <row r="610" spans="4:4" x14ac:dyDescent="0.2">
      <c r="D610" s="109"/>
    </row>
    <row r="611" spans="4:4" x14ac:dyDescent="0.2">
      <c r="D611" s="109"/>
    </row>
    <row r="612" spans="4:4" x14ac:dyDescent="0.2">
      <c r="D612" s="109"/>
    </row>
    <row r="613" spans="4:4" x14ac:dyDescent="0.2">
      <c r="D613" s="109"/>
    </row>
    <row r="614" spans="4:4" x14ac:dyDescent="0.2">
      <c r="D614" s="109"/>
    </row>
    <row r="615" spans="4:4" x14ac:dyDescent="0.2">
      <c r="D615" s="109"/>
    </row>
    <row r="616" spans="4:4" x14ac:dyDescent="0.2">
      <c r="D616" s="109"/>
    </row>
    <row r="617" spans="4:4" x14ac:dyDescent="0.2">
      <c r="D617" s="109"/>
    </row>
    <row r="618" spans="4:4" x14ac:dyDescent="0.2">
      <c r="D618" s="109"/>
    </row>
    <row r="619" spans="4:4" x14ac:dyDescent="0.2">
      <c r="D619" s="109"/>
    </row>
    <row r="620" spans="4:4" x14ac:dyDescent="0.2">
      <c r="D620" s="109"/>
    </row>
    <row r="621" spans="4:4" x14ac:dyDescent="0.2">
      <c r="D621" s="109"/>
    </row>
    <row r="622" spans="4:4" x14ac:dyDescent="0.2">
      <c r="D622" s="109"/>
    </row>
    <row r="623" spans="4:4" x14ac:dyDescent="0.2">
      <c r="D623" s="109"/>
    </row>
    <row r="624" spans="4:4" x14ac:dyDescent="0.2">
      <c r="D624" s="109"/>
    </row>
    <row r="625" spans="4:4" x14ac:dyDescent="0.2">
      <c r="D625" s="109"/>
    </row>
    <row r="626" spans="4:4" x14ac:dyDescent="0.2">
      <c r="D626" s="109"/>
    </row>
    <row r="627" spans="4:4" x14ac:dyDescent="0.2">
      <c r="D627" s="109"/>
    </row>
    <row r="628" spans="4:4" x14ac:dyDescent="0.2">
      <c r="D628" s="109"/>
    </row>
    <row r="629" spans="4:4" x14ac:dyDescent="0.2">
      <c r="D629" s="109"/>
    </row>
    <row r="630" spans="4:4" x14ac:dyDescent="0.2">
      <c r="D630" s="109"/>
    </row>
    <row r="631" spans="4:4" x14ac:dyDescent="0.2">
      <c r="D631" s="109"/>
    </row>
    <row r="632" spans="4:4" x14ac:dyDescent="0.2">
      <c r="D632" s="109"/>
    </row>
    <row r="633" spans="4:4" x14ac:dyDescent="0.2">
      <c r="D633" s="109"/>
    </row>
    <row r="634" spans="4:4" x14ac:dyDescent="0.2">
      <c r="D634" s="109"/>
    </row>
    <row r="635" spans="4:4" x14ac:dyDescent="0.2">
      <c r="D635" s="109"/>
    </row>
    <row r="636" spans="4:4" x14ac:dyDescent="0.2">
      <c r="D636" s="109"/>
    </row>
    <row r="637" spans="4:4" x14ac:dyDescent="0.2">
      <c r="D637" s="109"/>
    </row>
    <row r="638" spans="4:4" x14ac:dyDescent="0.2">
      <c r="D638" s="109"/>
    </row>
    <row r="639" spans="4:4" x14ac:dyDescent="0.2">
      <c r="D639" s="109"/>
    </row>
    <row r="640" spans="4:4" x14ac:dyDescent="0.2">
      <c r="D640" s="109"/>
    </row>
    <row r="641" spans="4:4" x14ac:dyDescent="0.2">
      <c r="D641" s="109"/>
    </row>
    <row r="642" spans="4:4" x14ac:dyDescent="0.2">
      <c r="D642" s="109"/>
    </row>
    <row r="643" spans="4:4" x14ac:dyDescent="0.2">
      <c r="D643" s="109"/>
    </row>
    <row r="644" spans="4:4" x14ac:dyDescent="0.2">
      <c r="D644" s="109"/>
    </row>
    <row r="645" spans="4:4" x14ac:dyDescent="0.2">
      <c r="D645" s="109"/>
    </row>
    <row r="646" spans="4:4" x14ac:dyDescent="0.2">
      <c r="D646" s="109"/>
    </row>
    <row r="647" spans="4:4" x14ac:dyDescent="0.2">
      <c r="D647" s="109"/>
    </row>
    <row r="648" spans="4:4" x14ac:dyDescent="0.2">
      <c r="D648" s="109"/>
    </row>
    <row r="649" spans="4:4" x14ac:dyDescent="0.2">
      <c r="D649" s="109"/>
    </row>
    <row r="650" spans="4:4" x14ac:dyDescent="0.2">
      <c r="D650" s="109"/>
    </row>
    <row r="651" spans="4:4" x14ac:dyDescent="0.2">
      <c r="D651" s="109"/>
    </row>
    <row r="652" spans="4:4" x14ac:dyDescent="0.2">
      <c r="D652" s="109"/>
    </row>
    <row r="653" spans="4:4" x14ac:dyDescent="0.2">
      <c r="D653" s="109"/>
    </row>
    <row r="654" spans="4:4" x14ac:dyDescent="0.2">
      <c r="D654" s="109"/>
    </row>
    <row r="655" spans="4:4" x14ac:dyDescent="0.2">
      <c r="D655" s="109"/>
    </row>
    <row r="656" spans="4:4" x14ac:dyDescent="0.2">
      <c r="D656" s="109"/>
    </row>
    <row r="657" spans="4:4" x14ac:dyDescent="0.2">
      <c r="D657" s="109"/>
    </row>
    <row r="658" spans="4:4" x14ac:dyDescent="0.2">
      <c r="D658" s="109"/>
    </row>
    <row r="659" spans="4:4" x14ac:dyDescent="0.2">
      <c r="D659" s="109"/>
    </row>
    <row r="660" spans="4:4" x14ac:dyDescent="0.2">
      <c r="D660" s="109"/>
    </row>
    <row r="661" spans="4:4" x14ac:dyDescent="0.2">
      <c r="D661" s="109"/>
    </row>
    <row r="662" spans="4:4" x14ac:dyDescent="0.2">
      <c r="D662" s="109"/>
    </row>
    <row r="663" spans="4:4" x14ac:dyDescent="0.2">
      <c r="D663" s="109"/>
    </row>
    <row r="664" spans="4:4" x14ac:dyDescent="0.2">
      <c r="D664" s="109"/>
    </row>
    <row r="665" spans="4:4" x14ac:dyDescent="0.2">
      <c r="D665" s="109"/>
    </row>
    <row r="666" spans="4:4" x14ac:dyDescent="0.2">
      <c r="D666" s="109"/>
    </row>
    <row r="667" spans="4:4" x14ac:dyDescent="0.2">
      <c r="D667" s="109"/>
    </row>
    <row r="668" spans="4:4" x14ac:dyDescent="0.2">
      <c r="D668" s="109"/>
    </row>
    <row r="669" spans="4:4" x14ac:dyDescent="0.2">
      <c r="D669" s="109"/>
    </row>
    <row r="670" spans="4:4" x14ac:dyDescent="0.2">
      <c r="D670" s="109"/>
    </row>
    <row r="671" spans="4:4" x14ac:dyDescent="0.2">
      <c r="D671" s="109"/>
    </row>
    <row r="672" spans="4:4" x14ac:dyDescent="0.2">
      <c r="D672" s="109"/>
    </row>
    <row r="673" spans="4:4" x14ac:dyDescent="0.2">
      <c r="D673" s="109"/>
    </row>
    <row r="674" spans="4:4" x14ac:dyDescent="0.2">
      <c r="D674" s="109"/>
    </row>
    <row r="675" spans="4:4" x14ac:dyDescent="0.2">
      <c r="D675" s="109"/>
    </row>
    <row r="676" spans="4:4" x14ac:dyDescent="0.2">
      <c r="D676" s="109"/>
    </row>
    <row r="677" spans="4:4" x14ac:dyDescent="0.2">
      <c r="D677" s="109"/>
    </row>
    <row r="678" spans="4:4" x14ac:dyDescent="0.2">
      <c r="D678" s="109"/>
    </row>
    <row r="679" spans="4:4" x14ac:dyDescent="0.2">
      <c r="D679" s="109"/>
    </row>
    <row r="680" spans="4:4" x14ac:dyDescent="0.2">
      <c r="D680" s="109"/>
    </row>
    <row r="681" spans="4:4" x14ac:dyDescent="0.2">
      <c r="D681" s="109"/>
    </row>
    <row r="682" spans="4:4" x14ac:dyDescent="0.2">
      <c r="D682" s="109"/>
    </row>
    <row r="683" spans="4:4" x14ac:dyDescent="0.2">
      <c r="D683" s="109"/>
    </row>
    <row r="684" spans="4:4" x14ac:dyDescent="0.2">
      <c r="D684" s="109"/>
    </row>
    <row r="685" spans="4:4" x14ac:dyDescent="0.2">
      <c r="D685" s="109"/>
    </row>
    <row r="686" spans="4:4" x14ac:dyDescent="0.2">
      <c r="D686" s="109"/>
    </row>
    <row r="687" spans="4:4" x14ac:dyDescent="0.2">
      <c r="D687" s="109"/>
    </row>
    <row r="688" spans="4:4" x14ac:dyDescent="0.2">
      <c r="D688" s="109"/>
    </row>
    <row r="689" spans="4:4" x14ac:dyDescent="0.2">
      <c r="D689" s="109"/>
    </row>
    <row r="690" spans="4:4" x14ac:dyDescent="0.2">
      <c r="D690" s="109"/>
    </row>
    <row r="691" spans="4:4" x14ac:dyDescent="0.2">
      <c r="D691" s="109"/>
    </row>
    <row r="692" spans="4:4" x14ac:dyDescent="0.2">
      <c r="D692" s="109"/>
    </row>
    <row r="693" spans="4:4" x14ac:dyDescent="0.2">
      <c r="D693" s="109"/>
    </row>
    <row r="694" spans="4:4" x14ac:dyDescent="0.2">
      <c r="D694" s="109"/>
    </row>
    <row r="695" spans="4:4" x14ac:dyDescent="0.2">
      <c r="D695" s="109"/>
    </row>
    <row r="696" spans="4:4" x14ac:dyDescent="0.2">
      <c r="D696" s="109"/>
    </row>
    <row r="697" spans="4:4" x14ac:dyDescent="0.2">
      <c r="D697" s="109"/>
    </row>
    <row r="698" spans="4:4" x14ac:dyDescent="0.2">
      <c r="D698" s="109"/>
    </row>
    <row r="699" spans="4:4" x14ac:dyDescent="0.2">
      <c r="D699" s="109"/>
    </row>
    <row r="700" spans="4:4" x14ac:dyDescent="0.2">
      <c r="D700" s="109"/>
    </row>
    <row r="701" spans="4:4" x14ac:dyDescent="0.2">
      <c r="D701" s="109"/>
    </row>
    <row r="702" spans="4:4" x14ac:dyDescent="0.2">
      <c r="D702" s="109"/>
    </row>
    <row r="703" spans="4:4" x14ac:dyDescent="0.2">
      <c r="D703" s="109"/>
    </row>
    <row r="704" spans="4:4" x14ac:dyDescent="0.2">
      <c r="D704" s="109"/>
    </row>
    <row r="705" spans="4:4" x14ac:dyDescent="0.2">
      <c r="D705" s="109"/>
    </row>
    <row r="706" spans="4:4" x14ac:dyDescent="0.2">
      <c r="D706" s="109"/>
    </row>
    <row r="707" spans="4:4" x14ac:dyDescent="0.2">
      <c r="D707" s="109"/>
    </row>
    <row r="708" spans="4:4" x14ac:dyDescent="0.2">
      <c r="D708" s="109"/>
    </row>
    <row r="709" spans="4:4" x14ac:dyDescent="0.2">
      <c r="D709" s="109"/>
    </row>
    <row r="710" spans="4:4" x14ac:dyDescent="0.2">
      <c r="D710" s="109"/>
    </row>
    <row r="711" spans="4:4" x14ac:dyDescent="0.2">
      <c r="D711" s="109"/>
    </row>
    <row r="712" spans="4:4" x14ac:dyDescent="0.2">
      <c r="D712" s="109"/>
    </row>
    <row r="713" spans="4:4" x14ac:dyDescent="0.2">
      <c r="D713" s="109"/>
    </row>
    <row r="714" spans="4:4" x14ac:dyDescent="0.2">
      <c r="D714" s="109"/>
    </row>
    <row r="715" spans="4:4" x14ac:dyDescent="0.2">
      <c r="D715" s="109"/>
    </row>
    <row r="716" spans="4:4" x14ac:dyDescent="0.2">
      <c r="D716" s="109"/>
    </row>
    <row r="717" spans="4:4" x14ac:dyDescent="0.2">
      <c r="D717" s="109"/>
    </row>
    <row r="718" spans="4:4" x14ac:dyDescent="0.2">
      <c r="D718" s="109"/>
    </row>
    <row r="719" spans="4:4" x14ac:dyDescent="0.2">
      <c r="D719" s="109"/>
    </row>
    <row r="720" spans="4:4" x14ac:dyDescent="0.2">
      <c r="D720" s="109"/>
    </row>
    <row r="721" spans="4:4" x14ac:dyDescent="0.2">
      <c r="D721" s="109"/>
    </row>
    <row r="722" spans="4:4" x14ac:dyDescent="0.2">
      <c r="D722" s="109"/>
    </row>
    <row r="723" spans="4:4" x14ac:dyDescent="0.2">
      <c r="D723" s="109"/>
    </row>
    <row r="724" spans="4:4" x14ac:dyDescent="0.2">
      <c r="D724" s="109"/>
    </row>
    <row r="725" spans="4:4" x14ac:dyDescent="0.2">
      <c r="D725" s="109"/>
    </row>
    <row r="726" spans="4:4" x14ac:dyDescent="0.2">
      <c r="D726" s="109"/>
    </row>
    <row r="727" spans="4:4" x14ac:dyDescent="0.2">
      <c r="D727" s="109"/>
    </row>
    <row r="728" spans="4:4" x14ac:dyDescent="0.2">
      <c r="D728" s="109"/>
    </row>
    <row r="729" spans="4:4" x14ac:dyDescent="0.2">
      <c r="D729" s="109"/>
    </row>
    <row r="730" spans="4:4" x14ac:dyDescent="0.2">
      <c r="D730" s="109"/>
    </row>
    <row r="731" spans="4:4" x14ac:dyDescent="0.2">
      <c r="D731" s="109"/>
    </row>
    <row r="732" spans="4:4" x14ac:dyDescent="0.2">
      <c r="D732" s="109"/>
    </row>
    <row r="733" spans="4:4" x14ac:dyDescent="0.2">
      <c r="D733" s="109"/>
    </row>
    <row r="734" spans="4:4" x14ac:dyDescent="0.2">
      <c r="D734" s="109"/>
    </row>
    <row r="735" spans="4:4" x14ac:dyDescent="0.2">
      <c r="D735" s="109"/>
    </row>
    <row r="736" spans="4:4" x14ac:dyDescent="0.2">
      <c r="D736" s="109"/>
    </row>
    <row r="737" spans="4:4" x14ac:dyDescent="0.2">
      <c r="D737" s="109"/>
    </row>
    <row r="738" spans="4:4" x14ac:dyDescent="0.2">
      <c r="D738" s="109"/>
    </row>
    <row r="739" spans="4:4" x14ac:dyDescent="0.2">
      <c r="D739" s="109"/>
    </row>
    <row r="740" spans="4:4" x14ac:dyDescent="0.2">
      <c r="D740" s="109"/>
    </row>
    <row r="741" spans="4:4" x14ac:dyDescent="0.2">
      <c r="D741" s="109"/>
    </row>
    <row r="742" spans="4:4" x14ac:dyDescent="0.2">
      <c r="D742" s="109"/>
    </row>
    <row r="743" spans="4:4" x14ac:dyDescent="0.2">
      <c r="D743" s="109"/>
    </row>
    <row r="744" spans="4:4" x14ac:dyDescent="0.2">
      <c r="D744" s="109"/>
    </row>
    <row r="745" spans="4:4" x14ac:dyDescent="0.2">
      <c r="D745" s="109"/>
    </row>
    <row r="746" spans="4:4" x14ac:dyDescent="0.2">
      <c r="D746" s="109"/>
    </row>
    <row r="747" spans="4:4" x14ac:dyDescent="0.2">
      <c r="D747" s="109"/>
    </row>
    <row r="748" spans="4:4" x14ac:dyDescent="0.2">
      <c r="D748" s="109"/>
    </row>
    <row r="749" spans="4:4" x14ac:dyDescent="0.2">
      <c r="D749" s="109"/>
    </row>
    <row r="750" spans="4:4" x14ac:dyDescent="0.2">
      <c r="D750" s="109"/>
    </row>
    <row r="751" spans="4:4" x14ac:dyDescent="0.2">
      <c r="D751" s="109"/>
    </row>
    <row r="752" spans="4:4" x14ac:dyDescent="0.2">
      <c r="D752" s="109"/>
    </row>
    <row r="753" spans="4:4" x14ac:dyDescent="0.2">
      <c r="D753" s="109"/>
    </row>
    <row r="754" spans="4:4" x14ac:dyDescent="0.2">
      <c r="D754" s="109"/>
    </row>
    <row r="755" spans="4:4" x14ac:dyDescent="0.2">
      <c r="D755" s="109"/>
    </row>
    <row r="756" spans="4:4" x14ac:dyDescent="0.2">
      <c r="D756" s="109"/>
    </row>
    <row r="757" spans="4:4" x14ac:dyDescent="0.2">
      <c r="D757" s="109"/>
    </row>
    <row r="758" spans="4:4" x14ac:dyDescent="0.2">
      <c r="D758" s="109"/>
    </row>
    <row r="759" spans="4:4" x14ac:dyDescent="0.2">
      <c r="D759" s="109"/>
    </row>
    <row r="760" spans="4:4" x14ac:dyDescent="0.2">
      <c r="D760" s="109"/>
    </row>
    <row r="761" spans="4:4" x14ac:dyDescent="0.2">
      <c r="D761" s="109"/>
    </row>
    <row r="762" spans="4:4" x14ac:dyDescent="0.2">
      <c r="D762" s="109"/>
    </row>
    <row r="763" spans="4:4" x14ac:dyDescent="0.2">
      <c r="D763" s="109"/>
    </row>
    <row r="764" spans="4:4" x14ac:dyDescent="0.2">
      <c r="D764" s="109"/>
    </row>
    <row r="765" spans="4:4" x14ac:dyDescent="0.2">
      <c r="D765" s="109"/>
    </row>
    <row r="766" spans="4:4" x14ac:dyDescent="0.2">
      <c r="D766" s="109"/>
    </row>
    <row r="767" spans="4:4" x14ac:dyDescent="0.2">
      <c r="D767" s="109"/>
    </row>
    <row r="768" spans="4:4" x14ac:dyDescent="0.2">
      <c r="D768" s="109"/>
    </row>
    <row r="769" spans="4:4" x14ac:dyDescent="0.2">
      <c r="D769" s="109"/>
    </row>
    <row r="770" spans="4:4" x14ac:dyDescent="0.2">
      <c r="D770" s="109"/>
    </row>
    <row r="771" spans="4:4" x14ac:dyDescent="0.2">
      <c r="D771" s="109"/>
    </row>
    <row r="772" spans="4:4" x14ac:dyDescent="0.2">
      <c r="D772" s="109"/>
    </row>
    <row r="773" spans="4:4" x14ac:dyDescent="0.2">
      <c r="D773" s="109"/>
    </row>
    <row r="774" spans="4:4" x14ac:dyDescent="0.2">
      <c r="D774" s="109"/>
    </row>
    <row r="775" spans="4:4" x14ac:dyDescent="0.2">
      <c r="D775" s="109"/>
    </row>
    <row r="776" spans="4:4" x14ac:dyDescent="0.2">
      <c r="D776" s="109"/>
    </row>
    <row r="777" spans="4:4" x14ac:dyDescent="0.2">
      <c r="D777" s="109"/>
    </row>
    <row r="778" spans="4:4" x14ac:dyDescent="0.2">
      <c r="D778" s="109"/>
    </row>
    <row r="779" spans="4:4" x14ac:dyDescent="0.2">
      <c r="D779" s="109"/>
    </row>
    <row r="780" spans="4:4" x14ac:dyDescent="0.2">
      <c r="D780" s="109"/>
    </row>
    <row r="781" spans="4:4" x14ac:dyDescent="0.2">
      <c r="D781" s="109"/>
    </row>
    <row r="782" spans="4:4" x14ac:dyDescent="0.2">
      <c r="D782" s="109"/>
    </row>
    <row r="783" spans="4:4" x14ac:dyDescent="0.2">
      <c r="D783" s="109"/>
    </row>
    <row r="784" spans="4:4" x14ac:dyDescent="0.2">
      <c r="D784" s="109"/>
    </row>
    <row r="785" spans="4:4" x14ac:dyDescent="0.2">
      <c r="D785" s="109"/>
    </row>
    <row r="786" spans="4:4" x14ac:dyDescent="0.2">
      <c r="D786" s="109"/>
    </row>
    <row r="787" spans="4:4" x14ac:dyDescent="0.2">
      <c r="D787" s="109"/>
    </row>
    <row r="788" spans="4:4" x14ac:dyDescent="0.2">
      <c r="D788" s="109"/>
    </row>
    <row r="789" spans="4:4" x14ac:dyDescent="0.2">
      <c r="D789" s="109"/>
    </row>
    <row r="790" spans="4:4" x14ac:dyDescent="0.2">
      <c r="D790" s="109"/>
    </row>
    <row r="791" spans="4:4" x14ac:dyDescent="0.2">
      <c r="D791" s="109"/>
    </row>
    <row r="792" spans="4:4" x14ac:dyDescent="0.2">
      <c r="D792" s="109"/>
    </row>
    <row r="793" spans="4:4" x14ac:dyDescent="0.2">
      <c r="D793" s="109"/>
    </row>
    <row r="794" spans="4:4" x14ac:dyDescent="0.2">
      <c r="D794" s="109"/>
    </row>
    <row r="795" spans="4:4" x14ac:dyDescent="0.2">
      <c r="D795" s="109"/>
    </row>
    <row r="796" spans="4:4" x14ac:dyDescent="0.2">
      <c r="D796" s="109"/>
    </row>
    <row r="797" spans="4:4" x14ac:dyDescent="0.2">
      <c r="D797" s="109"/>
    </row>
    <row r="798" spans="4:4" x14ac:dyDescent="0.2">
      <c r="D798" s="109"/>
    </row>
    <row r="799" spans="4:4" x14ac:dyDescent="0.2">
      <c r="D799" s="109"/>
    </row>
    <row r="800" spans="4:4" x14ac:dyDescent="0.2">
      <c r="D800" s="109"/>
    </row>
    <row r="801" spans="4:4" x14ac:dyDescent="0.2">
      <c r="D801" s="109"/>
    </row>
    <row r="802" spans="4:4" x14ac:dyDescent="0.2">
      <c r="D802" s="109"/>
    </row>
    <row r="803" spans="4:4" x14ac:dyDescent="0.2">
      <c r="D803" s="109"/>
    </row>
    <row r="804" spans="4:4" x14ac:dyDescent="0.2">
      <c r="D804" s="109"/>
    </row>
    <row r="805" spans="4:4" x14ac:dyDescent="0.2">
      <c r="D805" s="109"/>
    </row>
    <row r="806" spans="4:4" x14ac:dyDescent="0.2">
      <c r="D806" s="109"/>
    </row>
    <row r="807" spans="4:4" x14ac:dyDescent="0.2">
      <c r="D807" s="109"/>
    </row>
    <row r="808" spans="4:4" x14ac:dyDescent="0.2">
      <c r="D808" s="109"/>
    </row>
    <row r="809" spans="4:4" x14ac:dyDescent="0.2">
      <c r="D809" s="109"/>
    </row>
    <row r="810" spans="4:4" x14ac:dyDescent="0.2">
      <c r="D810" s="109"/>
    </row>
    <row r="811" spans="4:4" x14ac:dyDescent="0.2">
      <c r="D811" s="109"/>
    </row>
    <row r="812" spans="4:4" x14ac:dyDescent="0.2">
      <c r="D812" s="109"/>
    </row>
    <row r="813" spans="4:4" x14ac:dyDescent="0.2">
      <c r="D813" s="109"/>
    </row>
    <row r="814" spans="4:4" x14ac:dyDescent="0.2">
      <c r="D814" s="109"/>
    </row>
    <row r="815" spans="4:4" x14ac:dyDescent="0.2">
      <c r="D815" s="109"/>
    </row>
    <row r="816" spans="4:4" x14ac:dyDescent="0.2">
      <c r="D816" s="109"/>
    </row>
    <row r="817" spans="4:4" x14ac:dyDescent="0.2">
      <c r="D817" s="109"/>
    </row>
    <row r="818" spans="4:4" x14ac:dyDescent="0.2">
      <c r="D818" s="109"/>
    </row>
    <row r="819" spans="4:4" x14ac:dyDescent="0.2">
      <c r="D819" s="109"/>
    </row>
    <row r="820" spans="4:4" x14ac:dyDescent="0.2">
      <c r="D820" s="109"/>
    </row>
    <row r="821" spans="4:4" x14ac:dyDescent="0.2">
      <c r="D821" s="109"/>
    </row>
    <row r="822" spans="4:4" x14ac:dyDescent="0.2">
      <c r="D822" s="109"/>
    </row>
    <row r="823" spans="4:4" x14ac:dyDescent="0.2">
      <c r="D823" s="109"/>
    </row>
    <row r="824" spans="4:4" x14ac:dyDescent="0.2">
      <c r="D824" s="109"/>
    </row>
    <row r="825" spans="4:4" x14ac:dyDescent="0.2">
      <c r="D825" s="109"/>
    </row>
    <row r="826" spans="4:4" x14ac:dyDescent="0.2">
      <c r="D826" s="109"/>
    </row>
    <row r="827" spans="4:4" x14ac:dyDescent="0.2">
      <c r="D827" s="109"/>
    </row>
    <row r="828" spans="4:4" x14ac:dyDescent="0.2">
      <c r="D828" s="109"/>
    </row>
    <row r="829" spans="4:4" x14ac:dyDescent="0.2">
      <c r="D829" s="109"/>
    </row>
    <row r="830" spans="4:4" x14ac:dyDescent="0.2">
      <c r="D830" s="109"/>
    </row>
    <row r="831" spans="4:4" x14ac:dyDescent="0.2">
      <c r="D831" s="109"/>
    </row>
    <row r="832" spans="4:4" x14ac:dyDescent="0.2">
      <c r="D832" s="109"/>
    </row>
    <row r="833" spans="4:4" x14ac:dyDescent="0.2">
      <c r="D833" s="109"/>
    </row>
    <row r="834" spans="4:4" x14ac:dyDescent="0.2">
      <c r="D834" s="109"/>
    </row>
    <row r="835" spans="4:4" x14ac:dyDescent="0.2">
      <c r="D835" s="109"/>
    </row>
    <row r="836" spans="4:4" x14ac:dyDescent="0.2">
      <c r="D836" s="109"/>
    </row>
    <row r="837" spans="4:4" x14ac:dyDescent="0.2">
      <c r="D837" s="109"/>
    </row>
    <row r="838" spans="4:4" x14ac:dyDescent="0.2">
      <c r="D838" s="109"/>
    </row>
    <row r="839" spans="4:4" x14ac:dyDescent="0.2">
      <c r="D839" s="109"/>
    </row>
    <row r="840" spans="4:4" x14ac:dyDescent="0.2">
      <c r="D840" s="109"/>
    </row>
    <row r="841" spans="4:4" x14ac:dyDescent="0.2">
      <c r="D841" s="109"/>
    </row>
    <row r="842" spans="4:4" x14ac:dyDescent="0.2">
      <c r="D842" s="109"/>
    </row>
    <row r="843" spans="4:4" x14ac:dyDescent="0.2">
      <c r="D843" s="109"/>
    </row>
    <row r="844" spans="4:4" x14ac:dyDescent="0.2">
      <c r="D844" s="109"/>
    </row>
    <row r="845" spans="4:4" x14ac:dyDescent="0.2">
      <c r="D845" s="109"/>
    </row>
    <row r="846" spans="4:4" x14ac:dyDescent="0.2">
      <c r="D846" s="109"/>
    </row>
    <row r="847" spans="4:4" x14ac:dyDescent="0.2">
      <c r="D847" s="109"/>
    </row>
    <row r="848" spans="4:4" x14ac:dyDescent="0.2">
      <c r="D848" s="109"/>
    </row>
    <row r="849" spans="4:4" x14ac:dyDescent="0.2">
      <c r="D849" s="109"/>
    </row>
    <row r="850" spans="4:4" x14ac:dyDescent="0.2">
      <c r="D850" s="109"/>
    </row>
    <row r="851" spans="4:4" x14ac:dyDescent="0.2">
      <c r="D851" s="109"/>
    </row>
    <row r="852" spans="4:4" x14ac:dyDescent="0.2">
      <c r="D852" s="109"/>
    </row>
    <row r="853" spans="4:4" x14ac:dyDescent="0.2">
      <c r="D853" s="109"/>
    </row>
    <row r="854" spans="4:4" x14ac:dyDescent="0.2">
      <c r="D854" s="109"/>
    </row>
    <row r="855" spans="4:4" x14ac:dyDescent="0.2">
      <c r="D855" s="109"/>
    </row>
    <row r="856" spans="4:4" x14ac:dyDescent="0.2">
      <c r="D856" s="109"/>
    </row>
    <row r="857" spans="4:4" x14ac:dyDescent="0.2">
      <c r="D857" s="109"/>
    </row>
    <row r="858" spans="4:4" x14ac:dyDescent="0.2">
      <c r="D858" s="109"/>
    </row>
    <row r="859" spans="4:4" x14ac:dyDescent="0.2">
      <c r="D859" s="109"/>
    </row>
    <row r="860" spans="4:4" x14ac:dyDescent="0.2">
      <c r="D860" s="109"/>
    </row>
    <row r="861" spans="4:4" x14ac:dyDescent="0.2">
      <c r="D861" s="109"/>
    </row>
    <row r="862" spans="4:4" x14ac:dyDescent="0.2">
      <c r="D862" s="109"/>
    </row>
    <row r="863" spans="4:4" x14ac:dyDescent="0.2">
      <c r="D863" s="109"/>
    </row>
    <row r="864" spans="4:4" x14ac:dyDescent="0.2">
      <c r="D864" s="109"/>
    </row>
    <row r="865" spans="4:4" x14ac:dyDescent="0.2">
      <c r="D865" s="109"/>
    </row>
    <row r="866" spans="4:4" x14ac:dyDescent="0.2">
      <c r="D866" s="109"/>
    </row>
    <row r="867" spans="4:4" x14ac:dyDescent="0.2">
      <c r="D867" s="109"/>
    </row>
    <row r="868" spans="4:4" x14ac:dyDescent="0.2">
      <c r="D868" s="109"/>
    </row>
    <row r="869" spans="4:4" x14ac:dyDescent="0.2">
      <c r="D869" s="109"/>
    </row>
    <row r="870" spans="4:4" x14ac:dyDescent="0.2">
      <c r="D870" s="109"/>
    </row>
    <row r="871" spans="4:4" x14ac:dyDescent="0.2">
      <c r="D871" s="109"/>
    </row>
    <row r="872" spans="4:4" x14ac:dyDescent="0.2">
      <c r="D872" s="109"/>
    </row>
    <row r="873" spans="4:4" x14ac:dyDescent="0.2">
      <c r="D873" s="109"/>
    </row>
    <row r="874" spans="4:4" x14ac:dyDescent="0.2">
      <c r="D874" s="109"/>
    </row>
    <row r="875" spans="4:4" x14ac:dyDescent="0.2">
      <c r="D875" s="109"/>
    </row>
    <row r="876" spans="4:4" x14ac:dyDescent="0.2">
      <c r="D876" s="109"/>
    </row>
    <row r="877" spans="4:4" x14ac:dyDescent="0.2">
      <c r="D877" s="109"/>
    </row>
    <row r="878" spans="4:4" x14ac:dyDescent="0.2">
      <c r="D878" s="109"/>
    </row>
    <row r="879" spans="4:4" x14ac:dyDescent="0.2">
      <c r="D879" s="109"/>
    </row>
    <row r="880" spans="4:4" x14ac:dyDescent="0.2">
      <c r="D880" s="109"/>
    </row>
    <row r="881" spans="4:4" x14ac:dyDescent="0.2">
      <c r="D881" s="109"/>
    </row>
    <row r="882" spans="4:4" x14ac:dyDescent="0.2">
      <c r="D882" s="109"/>
    </row>
    <row r="883" spans="4:4" x14ac:dyDescent="0.2">
      <c r="D883" s="109"/>
    </row>
    <row r="884" spans="4:4" x14ac:dyDescent="0.2">
      <c r="D884" s="109"/>
    </row>
    <row r="885" spans="4:4" x14ac:dyDescent="0.2">
      <c r="D885" s="109"/>
    </row>
    <row r="886" spans="4:4" x14ac:dyDescent="0.2">
      <c r="D886" s="109"/>
    </row>
    <row r="887" spans="4:4" x14ac:dyDescent="0.2">
      <c r="D887" s="109"/>
    </row>
    <row r="888" spans="4:4" x14ac:dyDescent="0.2">
      <c r="D888" s="109"/>
    </row>
    <row r="889" spans="4:4" x14ac:dyDescent="0.2">
      <c r="D889" s="109"/>
    </row>
    <row r="890" spans="4:4" x14ac:dyDescent="0.2">
      <c r="D890" s="109"/>
    </row>
    <row r="891" spans="4:4" x14ac:dyDescent="0.2">
      <c r="D891" s="109"/>
    </row>
    <row r="892" spans="4:4" x14ac:dyDescent="0.2">
      <c r="D892" s="109"/>
    </row>
    <row r="893" spans="4:4" x14ac:dyDescent="0.2">
      <c r="D893" s="109"/>
    </row>
    <row r="894" spans="4:4" x14ac:dyDescent="0.2">
      <c r="D894" s="109"/>
    </row>
    <row r="895" spans="4:4" x14ac:dyDescent="0.2">
      <c r="D895" s="109"/>
    </row>
    <row r="896" spans="4:4" x14ac:dyDescent="0.2">
      <c r="D896" s="109"/>
    </row>
    <row r="897" spans="4:4" x14ac:dyDescent="0.2">
      <c r="D897" s="109"/>
    </row>
    <row r="898" spans="4:4" x14ac:dyDescent="0.2">
      <c r="D898" s="109"/>
    </row>
    <row r="899" spans="4:4" x14ac:dyDescent="0.2">
      <c r="D899" s="109"/>
    </row>
    <row r="900" spans="4:4" x14ac:dyDescent="0.2">
      <c r="D900" s="109"/>
    </row>
    <row r="901" spans="4:4" x14ac:dyDescent="0.2">
      <c r="D901" s="109"/>
    </row>
    <row r="902" spans="4:4" x14ac:dyDescent="0.2">
      <c r="D902" s="109"/>
    </row>
    <row r="903" spans="4:4" x14ac:dyDescent="0.2">
      <c r="D903" s="109"/>
    </row>
    <row r="904" spans="4:4" x14ac:dyDescent="0.2">
      <c r="D904" s="109"/>
    </row>
    <row r="905" spans="4:4" x14ac:dyDescent="0.2">
      <c r="D905" s="109"/>
    </row>
    <row r="906" spans="4:4" x14ac:dyDescent="0.2">
      <c r="D906" s="109"/>
    </row>
    <row r="907" spans="4:4" x14ac:dyDescent="0.2">
      <c r="D907" s="109"/>
    </row>
    <row r="908" spans="4:4" x14ac:dyDescent="0.2">
      <c r="D908" s="109"/>
    </row>
    <row r="909" spans="4:4" x14ac:dyDescent="0.2">
      <c r="D909" s="109"/>
    </row>
    <row r="910" spans="4:4" x14ac:dyDescent="0.2">
      <c r="D910" s="109"/>
    </row>
    <row r="911" spans="4:4" x14ac:dyDescent="0.2">
      <c r="D911" s="109"/>
    </row>
    <row r="912" spans="4:4" x14ac:dyDescent="0.2">
      <c r="D912" s="109"/>
    </row>
    <row r="913" spans="4:4" x14ac:dyDescent="0.2">
      <c r="D913" s="109"/>
    </row>
    <row r="914" spans="4:4" x14ac:dyDescent="0.2">
      <c r="D914" s="109"/>
    </row>
    <row r="915" spans="4:4" x14ac:dyDescent="0.2">
      <c r="D915" s="109"/>
    </row>
    <row r="916" spans="4:4" x14ac:dyDescent="0.2">
      <c r="D916" s="109"/>
    </row>
    <row r="917" spans="4:4" x14ac:dyDescent="0.2">
      <c r="D917" s="109"/>
    </row>
    <row r="918" spans="4:4" x14ac:dyDescent="0.2">
      <c r="D918" s="109"/>
    </row>
    <row r="919" spans="4:4" x14ac:dyDescent="0.2">
      <c r="D919" s="109"/>
    </row>
    <row r="920" spans="4:4" x14ac:dyDescent="0.2">
      <c r="D920" s="109"/>
    </row>
    <row r="921" spans="4:4" x14ac:dyDescent="0.2">
      <c r="D921" s="109"/>
    </row>
    <row r="922" spans="4:4" x14ac:dyDescent="0.2">
      <c r="D922" s="109"/>
    </row>
    <row r="923" spans="4:4" x14ac:dyDescent="0.2">
      <c r="D923" s="109"/>
    </row>
    <row r="924" spans="4:4" x14ac:dyDescent="0.2">
      <c r="D924" s="109"/>
    </row>
    <row r="925" spans="4:4" x14ac:dyDescent="0.2">
      <c r="D925" s="109"/>
    </row>
    <row r="926" spans="4:4" x14ac:dyDescent="0.2">
      <c r="D926" s="109"/>
    </row>
    <row r="927" spans="4:4" x14ac:dyDescent="0.2">
      <c r="D927" s="109"/>
    </row>
    <row r="928" spans="4:4" x14ac:dyDescent="0.2">
      <c r="D928" s="109"/>
    </row>
    <row r="929" spans="4:4" x14ac:dyDescent="0.2">
      <c r="D929" s="109"/>
    </row>
    <row r="930" spans="4:4" x14ac:dyDescent="0.2">
      <c r="D930" s="109"/>
    </row>
    <row r="931" spans="4:4" x14ac:dyDescent="0.2">
      <c r="D931" s="109"/>
    </row>
    <row r="932" spans="4:4" x14ac:dyDescent="0.2">
      <c r="D932" s="109"/>
    </row>
    <row r="933" spans="4:4" x14ac:dyDescent="0.2">
      <c r="D933" s="109"/>
    </row>
    <row r="934" spans="4:4" x14ac:dyDescent="0.2">
      <c r="D934" s="109"/>
    </row>
    <row r="935" spans="4:4" x14ac:dyDescent="0.2">
      <c r="D935" s="109"/>
    </row>
    <row r="936" spans="4:4" x14ac:dyDescent="0.2">
      <c r="D936" s="109"/>
    </row>
    <row r="937" spans="4:4" x14ac:dyDescent="0.2">
      <c r="D937" s="109"/>
    </row>
    <row r="938" spans="4:4" x14ac:dyDescent="0.2">
      <c r="D938" s="109"/>
    </row>
    <row r="939" spans="4:4" x14ac:dyDescent="0.2">
      <c r="D939" s="109"/>
    </row>
    <row r="940" spans="4:4" x14ac:dyDescent="0.2">
      <c r="D940" s="109"/>
    </row>
    <row r="941" spans="4:4" x14ac:dyDescent="0.2">
      <c r="D941" s="109"/>
    </row>
    <row r="942" spans="4:4" x14ac:dyDescent="0.2">
      <c r="D942" s="109"/>
    </row>
    <row r="943" spans="4:4" x14ac:dyDescent="0.2">
      <c r="D943" s="109"/>
    </row>
    <row r="944" spans="4:4" x14ac:dyDescent="0.2">
      <c r="D944" s="109"/>
    </row>
    <row r="945" spans="4:4" x14ac:dyDescent="0.2">
      <c r="D945" s="109"/>
    </row>
    <row r="946" spans="4:4" x14ac:dyDescent="0.2">
      <c r="D946" s="109"/>
    </row>
    <row r="947" spans="4:4" x14ac:dyDescent="0.2">
      <c r="D947" s="109"/>
    </row>
    <row r="948" spans="4:4" x14ac:dyDescent="0.2">
      <c r="D948" s="109"/>
    </row>
    <row r="949" spans="4:4" x14ac:dyDescent="0.2">
      <c r="D949" s="109"/>
    </row>
    <row r="950" spans="4:4" x14ac:dyDescent="0.2">
      <c r="D950" s="109"/>
    </row>
    <row r="951" spans="4:4" x14ac:dyDescent="0.2">
      <c r="D951" s="109"/>
    </row>
    <row r="952" spans="4:4" x14ac:dyDescent="0.2">
      <c r="D952" s="109"/>
    </row>
    <row r="953" spans="4:4" x14ac:dyDescent="0.2">
      <c r="D953" s="109"/>
    </row>
    <row r="954" spans="4:4" x14ac:dyDescent="0.2">
      <c r="D954" s="109"/>
    </row>
    <row r="955" spans="4:4" x14ac:dyDescent="0.2">
      <c r="D955" s="109"/>
    </row>
    <row r="956" spans="4:4" x14ac:dyDescent="0.2">
      <c r="D956" s="109"/>
    </row>
    <row r="957" spans="4:4" x14ac:dyDescent="0.2">
      <c r="D957" s="109"/>
    </row>
    <row r="958" spans="4:4" x14ac:dyDescent="0.2">
      <c r="D958" s="109"/>
    </row>
    <row r="959" spans="4:4" x14ac:dyDescent="0.2">
      <c r="D959" s="109"/>
    </row>
    <row r="960" spans="4:4" x14ac:dyDescent="0.2">
      <c r="D960" s="109"/>
    </row>
    <row r="961" spans="4:4" x14ac:dyDescent="0.2">
      <c r="D961" s="109"/>
    </row>
    <row r="962" spans="4:4" x14ac:dyDescent="0.2">
      <c r="D962" s="109"/>
    </row>
    <row r="963" spans="4:4" x14ac:dyDescent="0.2">
      <c r="D963" s="109"/>
    </row>
    <row r="964" spans="4:4" x14ac:dyDescent="0.2">
      <c r="D964" s="109"/>
    </row>
    <row r="965" spans="4:4" x14ac:dyDescent="0.2">
      <c r="D965" s="109"/>
    </row>
    <row r="966" spans="4:4" x14ac:dyDescent="0.2">
      <c r="D966" s="109"/>
    </row>
    <row r="967" spans="4:4" x14ac:dyDescent="0.2">
      <c r="D967" s="109"/>
    </row>
    <row r="968" spans="4:4" x14ac:dyDescent="0.2">
      <c r="D968" s="109"/>
    </row>
    <row r="969" spans="4:4" x14ac:dyDescent="0.2">
      <c r="D969" s="109"/>
    </row>
    <row r="970" spans="4:4" x14ac:dyDescent="0.2">
      <c r="D970" s="109"/>
    </row>
    <row r="971" spans="4:4" x14ac:dyDescent="0.2">
      <c r="D971" s="109"/>
    </row>
    <row r="972" spans="4:4" x14ac:dyDescent="0.2">
      <c r="D972" s="109"/>
    </row>
    <row r="973" spans="4:4" x14ac:dyDescent="0.2">
      <c r="D973" s="109"/>
    </row>
    <row r="974" spans="4:4" x14ac:dyDescent="0.2">
      <c r="D974" s="109"/>
    </row>
    <row r="975" spans="4:4" x14ac:dyDescent="0.2">
      <c r="D975" s="109"/>
    </row>
    <row r="976" spans="4:4" x14ac:dyDescent="0.2">
      <c r="D976" s="109"/>
    </row>
    <row r="977" spans="4:4" x14ac:dyDescent="0.2">
      <c r="D977" s="109"/>
    </row>
    <row r="978" spans="4:4" x14ac:dyDescent="0.2">
      <c r="D978" s="109"/>
    </row>
    <row r="979" spans="4:4" x14ac:dyDescent="0.2">
      <c r="D979" s="109"/>
    </row>
    <row r="980" spans="4:4" x14ac:dyDescent="0.2">
      <c r="D980" s="109"/>
    </row>
    <row r="981" spans="4:4" x14ac:dyDescent="0.2">
      <c r="D981" s="109"/>
    </row>
    <row r="982" spans="4:4" x14ac:dyDescent="0.2">
      <c r="D982" s="109"/>
    </row>
    <row r="983" spans="4:4" x14ac:dyDescent="0.2">
      <c r="D983" s="109"/>
    </row>
    <row r="984" spans="4:4" x14ac:dyDescent="0.2">
      <c r="D984" s="109"/>
    </row>
    <row r="985" spans="4:4" x14ac:dyDescent="0.2">
      <c r="D985" s="109"/>
    </row>
    <row r="986" spans="4:4" x14ac:dyDescent="0.2">
      <c r="D986" s="109"/>
    </row>
    <row r="987" spans="4:4" x14ac:dyDescent="0.2">
      <c r="D987" s="109"/>
    </row>
    <row r="988" spans="4:4" x14ac:dyDescent="0.2">
      <c r="D988" s="109"/>
    </row>
    <row r="989" spans="4:4" x14ac:dyDescent="0.2">
      <c r="D989" s="109"/>
    </row>
    <row r="990" spans="4:4" x14ac:dyDescent="0.2">
      <c r="D990" s="109"/>
    </row>
    <row r="991" spans="4:4" x14ac:dyDescent="0.2">
      <c r="D991" s="109"/>
    </row>
    <row r="992" spans="4:4" x14ac:dyDescent="0.2">
      <c r="D992" s="109"/>
    </row>
    <row r="993" spans="4:4" x14ac:dyDescent="0.2">
      <c r="D993" s="109"/>
    </row>
    <row r="994" spans="4:4" x14ac:dyDescent="0.2">
      <c r="D994" s="109"/>
    </row>
    <row r="995" spans="4:4" x14ac:dyDescent="0.2">
      <c r="D995" s="109"/>
    </row>
    <row r="996" spans="4:4" x14ac:dyDescent="0.2">
      <c r="D996" s="109"/>
    </row>
    <row r="997" spans="4:4" x14ac:dyDescent="0.2">
      <c r="D997" s="109"/>
    </row>
    <row r="998" spans="4:4" x14ac:dyDescent="0.2">
      <c r="D998" s="109"/>
    </row>
    <row r="999" spans="4:4" x14ac:dyDescent="0.2">
      <c r="D999" s="109"/>
    </row>
    <row r="1000" spans="4:4" x14ac:dyDescent="0.2">
      <c r="D1000" s="109"/>
    </row>
    <row r="1001" spans="4:4" x14ac:dyDescent="0.2">
      <c r="D1001" s="109"/>
    </row>
    <row r="1002" spans="4:4" x14ac:dyDescent="0.2">
      <c r="D1002" s="109"/>
    </row>
    <row r="1003" spans="4:4" x14ac:dyDescent="0.2">
      <c r="D1003" s="109"/>
    </row>
    <row r="1004" spans="4:4" x14ac:dyDescent="0.2">
      <c r="D1004" s="109"/>
    </row>
    <row r="1005" spans="4:4" x14ac:dyDescent="0.2">
      <c r="D1005" s="109"/>
    </row>
    <row r="1006" spans="4:4" x14ac:dyDescent="0.2">
      <c r="D1006" s="109"/>
    </row>
    <row r="1007" spans="4:4" x14ac:dyDescent="0.2">
      <c r="D1007" s="109"/>
    </row>
    <row r="1008" spans="4:4" x14ac:dyDescent="0.2">
      <c r="D1008" s="109"/>
    </row>
    <row r="1009" spans="4:4" x14ac:dyDescent="0.2">
      <c r="D1009" s="109"/>
    </row>
    <row r="1010" spans="4:4" x14ac:dyDescent="0.2">
      <c r="D1010" s="109"/>
    </row>
    <row r="1011" spans="4:4" x14ac:dyDescent="0.2">
      <c r="D1011" s="109"/>
    </row>
    <row r="1012" spans="4:4" x14ac:dyDescent="0.2">
      <c r="D1012" s="109"/>
    </row>
    <row r="1013" spans="4:4" x14ac:dyDescent="0.2">
      <c r="D1013" s="109"/>
    </row>
    <row r="1014" spans="4:4" x14ac:dyDescent="0.2">
      <c r="D1014" s="109"/>
    </row>
    <row r="1015" spans="4:4" x14ac:dyDescent="0.2">
      <c r="D1015" s="109"/>
    </row>
    <row r="1016" spans="4:4" x14ac:dyDescent="0.2">
      <c r="D1016" s="109"/>
    </row>
    <row r="1017" spans="4:4" x14ac:dyDescent="0.2">
      <c r="D1017" s="109"/>
    </row>
    <row r="1018" spans="4:4" x14ac:dyDescent="0.2">
      <c r="D1018" s="109"/>
    </row>
    <row r="1019" spans="4:4" x14ac:dyDescent="0.2">
      <c r="D1019" s="109"/>
    </row>
    <row r="1020" spans="4:4" x14ac:dyDescent="0.2">
      <c r="D1020" s="109"/>
    </row>
    <row r="1021" spans="4:4" x14ac:dyDescent="0.2">
      <c r="D1021" s="109"/>
    </row>
    <row r="1022" spans="4:4" x14ac:dyDescent="0.2">
      <c r="D1022" s="109"/>
    </row>
    <row r="1023" spans="4:4" x14ac:dyDescent="0.2">
      <c r="D1023" s="109"/>
    </row>
    <row r="1024" spans="4:4" x14ac:dyDescent="0.2">
      <c r="D1024" s="109"/>
    </row>
    <row r="1025" spans="4:4" x14ac:dyDescent="0.2">
      <c r="D1025" s="109"/>
    </row>
    <row r="1026" spans="4:4" x14ac:dyDescent="0.2">
      <c r="D1026" s="109"/>
    </row>
    <row r="1027" spans="4:4" x14ac:dyDescent="0.2">
      <c r="D1027" s="109"/>
    </row>
    <row r="1028" spans="4:4" x14ac:dyDescent="0.2">
      <c r="D1028" s="109"/>
    </row>
    <row r="1029" spans="4:4" x14ac:dyDescent="0.2">
      <c r="D1029" s="109"/>
    </row>
    <row r="1030" spans="4:4" x14ac:dyDescent="0.2">
      <c r="D1030" s="109"/>
    </row>
    <row r="1031" spans="4:4" x14ac:dyDescent="0.2">
      <c r="D1031" s="109"/>
    </row>
    <row r="1032" spans="4:4" x14ac:dyDescent="0.2">
      <c r="D1032" s="109"/>
    </row>
    <row r="1033" spans="4:4" x14ac:dyDescent="0.2">
      <c r="D1033" s="109"/>
    </row>
    <row r="1034" spans="4:4" x14ac:dyDescent="0.2">
      <c r="D1034" s="109"/>
    </row>
    <row r="1035" spans="4:4" x14ac:dyDescent="0.2">
      <c r="D1035" s="109"/>
    </row>
    <row r="1036" spans="4:4" x14ac:dyDescent="0.2">
      <c r="D1036" s="109"/>
    </row>
    <row r="1037" spans="4:4" x14ac:dyDescent="0.2">
      <c r="D1037" s="109"/>
    </row>
    <row r="1038" spans="4:4" x14ac:dyDescent="0.2">
      <c r="D1038" s="109"/>
    </row>
    <row r="1039" spans="4:4" x14ac:dyDescent="0.2">
      <c r="D1039" s="109"/>
    </row>
    <row r="1040" spans="4:4" x14ac:dyDescent="0.2">
      <c r="D1040" s="109"/>
    </row>
    <row r="1041" spans="4:4" x14ac:dyDescent="0.2">
      <c r="D1041" s="109"/>
    </row>
    <row r="1042" spans="4:4" x14ac:dyDescent="0.2">
      <c r="D1042" s="109"/>
    </row>
    <row r="1043" spans="4:4" x14ac:dyDescent="0.2">
      <c r="D1043" s="109"/>
    </row>
    <row r="1044" spans="4:4" x14ac:dyDescent="0.2">
      <c r="D1044" s="109"/>
    </row>
    <row r="1045" spans="4:4" x14ac:dyDescent="0.2">
      <c r="D1045" s="109"/>
    </row>
    <row r="1046" spans="4:4" x14ac:dyDescent="0.2">
      <c r="D1046" s="109"/>
    </row>
    <row r="1047" spans="4:4" x14ac:dyDescent="0.2">
      <c r="D1047" s="109"/>
    </row>
    <row r="1048" spans="4:4" x14ac:dyDescent="0.2">
      <c r="D1048" s="109"/>
    </row>
    <row r="1049" spans="4:4" x14ac:dyDescent="0.2">
      <c r="D1049" s="109"/>
    </row>
    <row r="1050" spans="4:4" x14ac:dyDescent="0.2">
      <c r="D1050" s="109"/>
    </row>
    <row r="1051" spans="4:4" x14ac:dyDescent="0.2">
      <c r="D1051" s="109"/>
    </row>
    <row r="1052" spans="4:4" x14ac:dyDescent="0.2">
      <c r="D1052" s="109"/>
    </row>
    <row r="1053" spans="4:4" x14ac:dyDescent="0.2">
      <c r="D1053" s="109"/>
    </row>
    <row r="1054" spans="4:4" x14ac:dyDescent="0.2">
      <c r="D1054" s="109"/>
    </row>
    <row r="1055" spans="4:4" x14ac:dyDescent="0.2">
      <c r="D1055" s="109"/>
    </row>
    <row r="1056" spans="4:4" x14ac:dyDescent="0.2">
      <c r="D1056" s="109"/>
    </row>
    <row r="1057" spans="4:4" x14ac:dyDescent="0.2">
      <c r="D1057" s="109"/>
    </row>
    <row r="1058" spans="4:4" x14ac:dyDescent="0.2">
      <c r="D1058" s="109"/>
    </row>
    <row r="1059" spans="4:4" x14ac:dyDescent="0.2">
      <c r="D1059" s="109"/>
    </row>
    <row r="1060" spans="4:4" x14ac:dyDescent="0.2">
      <c r="D1060" s="109"/>
    </row>
    <row r="1061" spans="4:4" x14ac:dyDescent="0.2">
      <c r="D1061" s="109"/>
    </row>
    <row r="1062" spans="4:4" x14ac:dyDescent="0.2">
      <c r="D1062" s="109"/>
    </row>
    <row r="1063" spans="4:4" x14ac:dyDescent="0.2">
      <c r="D1063" s="109"/>
    </row>
    <row r="1064" spans="4:4" x14ac:dyDescent="0.2">
      <c r="D1064" s="109"/>
    </row>
    <row r="1065" spans="4:4" x14ac:dyDescent="0.2">
      <c r="D1065" s="109"/>
    </row>
    <row r="1066" spans="4:4" x14ac:dyDescent="0.2">
      <c r="D1066" s="109"/>
    </row>
    <row r="1067" spans="4:4" x14ac:dyDescent="0.2">
      <c r="D1067" s="109"/>
    </row>
    <row r="1068" spans="4:4" x14ac:dyDescent="0.2">
      <c r="D1068" s="109"/>
    </row>
    <row r="1069" spans="4:4" x14ac:dyDescent="0.2">
      <c r="D1069" s="109"/>
    </row>
    <row r="1070" spans="4:4" x14ac:dyDescent="0.2">
      <c r="D1070" s="109"/>
    </row>
    <row r="1071" spans="4:4" x14ac:dyDescent="0.2">
      <c r="D1071" s="109"/>
    </row>
    <row r="1072" spans="4:4" x14ac:dyDescent="0.2">
      <c r="D1072" s="109"/>
    </row>
    <row r="1073" spans="4:4" x14ac:dyDescent="0.2">
      <c r="D1073" s="109"/>
    </row>
    <row r="1074" spans="4:4" x14ac:dyDescent="0.2">
      <c r="D1074" s="109"/>
    </row>
    <row r="1075" spans="4:4" x14ac:dyDescent="0.2">
      <c r="D1075" s="109"/>
    </row>
    <row r="1076" spans="4:4" x14ac:dyDescent="0.2">
      <c r="D1076" s="109"/>
    </row>
    <row r="1077" spans="4:4" x14ac:dyDescent="0.2">
      <c r="D1077" s="109"/>
    </row>
    <row r="1078" spans="4:4" x14ac:dyDescent="0.2">
      <c r="D1078" s="109"/>
    </row>
    <row r="1079" spans="4:4" x14ac:dyDescent="0.2">
      <c r="D1079" s="109"/>
    </row>
    <row r="1080" spans="4:4" x14ac:dyDescent="0.2">
      <c r="D1080" s="109"/>
    </row>
    <row r="1081" spans="4:4" x14ac:dyDescent="0.2">
      <c r="D1081" s="109"/>
    </row>
    <row r="1082" spans="4:4" x14ac:dyDescent="0.2">
      <c r="D1082" s="109"/>
    </row>
    <row r="1083" spans="4:4" x14ac:dyDescent="0.2">
      <c r="D1083" s="109"/>
    </row>
    <row r="1084" spans="4:4" x14ac:dyDescent="0.2">
      <c r="D1084" s="109"/>
    </row>
    <row r="1085" spans="4:4" x14ac:dyDescent="0.2">
      <c r="D1085" s="109"/>
    </row>
    <row r="1086" spans="4:4" x14ac:dyDescent="0.2">
      <c r="D1086" s="109"/>
    </row>
    <row r="1087" spans="4:4" x14ac:dyDescent="0.2">
      <c r="D1087" s="109"/>
    </row>
    <row r="1088" spans="4:4" x14ac:dyDescent="0.2">
      <c r="D1088" s="109"/>
    </row>
    <row r="1089" spans="4:4" x14ac:dyDescent="0.2">
      <c r="D1089" s="109"/>
    </row>
    <row r="1090" spans="4:4" x14ac:dyDescent="0.2">
      <c r="D1090" s="109"/>
    </row>
    <row r="1091" spans="4:4" x14ac:dyDescent="0.2">
      <c r="D1091" s="109"/>
    </row>
    <row r="1092" spans="4:4" x14ac:dyDescent="0.2">
      <c r="D1092" s="109"/>
    </row>
    <row r="1093" spans="4:4" x14ac:dyDescent="0.2">
      <c r="D1093" s="109"/>
    </row>
    <row r="1094" spans="4:4" x14ac:dyDescent="0.2">
      <c r="D1094" s="109"/>
    </row>
    <row r="1095" spans="4:4" x14ac:dyDescent="0.2">
      <c r="D1095" s="109"/>
    </row>
    <row r="1096" spans="4:4" x14ac:dyDescent="0.2">
      <c r="D1096" s="109"/>
    </row>
    <row r="1097" spans="4:4" x14ac:dyDescent="0.2">
      <c r="D1097" s="109"/>
    </row>
    <row r="1098" spans="4:4" x14ac:dyDescent="0.2">
      <c r="D1098" s="109"/>
    </row>
    <row r="1099" spans="4:4" x14ac:dyDescent="0.2">
      <c r="D1099" s="109"/>
    </row>
    <row r="1100" spans="4:4" x14ac:dyDescent="0.2">
      <c r="D1100" s="109"/>
    </row>
    <row r="1101" spans="4:4" x14ac:dyDescent="0.2">
      <c r="D1101" s="109"/>
    </row>
    <row r="1102" spans="4:4" x14ac:dyDescent="0.2">
      <c r="D1102" s="109"/>
    </row>
    <row r="1103" spans="4:4" x14ac:dyDescent="0.2">
      <c r="D1103" s="109"/>
    </row>
    <row r="1104" spans="4:4" x14ac:dyDescent="0.2">
      <c r="D1104" s="109"/>
    </row>
    <row r="1105" spans="4:4" x14ac:dyDescent="0.2">
      <c r="D1105" s="109"/>
    </row>
    <row r="1106" spans="4:4" x14ac:dyDescent="0.2">
      <c r="D1106" s="109"/>
    </row>
    <row r="1107" spans="4:4" x14ac:dyDescent="0.2">
      <c r="D1107" s="109"/>
    </row>
    <row r="1108" spans="4:4" x14ac:dyDescent="0.2">
      <c r="D1108" s="109"/>
    </row>
    <row r="1109" spans="4:4" x14ac:dyDescent="0.2">
      <c r="D1109" s="109"/>
    </row>
    <row r="1110" spans="4:4" x14ac:dyDescent="0.2">
      <c r="D1110" s="109"/>
    </row>
    <row r="1111" spans="4:4" x14ac:dyDescent="0.2">
      <c r="D1111" s="109"/>
    </row>
    <row r="1112" spans="4:4" x14ac:dyDescent="0.2">
      <c r="D1112" s="109"/>
    </row>
    <row r="1113" spans="4:4" x14ac:dyDescent="0.2">
      <c r="D1113" s="109"/>
    </row>
    <row r="1114" spans="4:4" x14ac:dyDescent="0.2">
      <c r="D1114" s="109"/>
    </row>
    <row r="1115" spans="4:4" x14ac:dyDescent="0.2">
      <c r="D1115" s="109"/>
    </row>
    <row r="1116" spans="4:4" x14ac:dyDescent="0.2">
      <c r="D1116" s="109"/>
    </row>
    <row r="1117" spans="4:4" x14ac:dyDescent="0.2">
      <c r="D1117" s="109"/>
    </row>
    <row r="1118" spans="4:4" x14ac:dyDescent="0.2">
      <c r="D1118" s="109"/>
    </row>
    <row r="1119" spans="4:4" x14ac:dyDescent="0.2">
      <c r="D1119" s="109"/>
    </row>
    <row r="1120" spans="4:4" x14ac:dyDescent="0.2">
      <c r="D1120" s="109"/>
    </row>
    <row r="1121" spans="4:4" x14ac:dyDescent="0.2">
      <c r="D1121" s="109"/>
    </row>
    <row r="1122" spans="4:4" x14ac:dyDescent="0.2">
      <c r="D1122" s="109"/>
    </row>
    <row r="1123" spans="4:4" x14ac:dyDescent="0.2">
      <c r="D1123" s="109"/>
    </row>
    <row r="1124" spans="4:4" x14ac:dyDescent="0.2">
      <c r="D1124" s="109"/>
    </row>
    <row r="1125" spans="4:4" x14ac:dyDescent="0.2">
      <c r="D1125" s="109"/>
    </row>
    <row r="1126" spans="4:4" x14ac:dyDescent="0.2">
      <c r="D1126" s="109"/>
    </row>
    <row r="1127" spans="4:4" x14ac:dyDescent="0.2">
      <c r="D1127" s="109"/>
    </row>
    <row r="1128" spans="4:4" x14ac:dyDescent="0.2">
      <c r="D1128" s="109"/>
    </row>
    <row r="1129" spans="4:4" x14ac:dyDescent="0.2">
      <c r="D1129" s="109"/>
    </row>
    <row r="1130" spans="4:4" x14ac:dyDescent="0.2">
      <c r="D1130" s="109"/>
    </row>
    <row r="1131" spans="4:4" x14ac:dyDescent="0.2">
      <c r="D1131" s="109"/>
    </row>
    <row r="1132" spans="4:4" x14ac:dyDescent="0.2">
      <c r="D1132" s="109"/>
    </row>
    <row r="1133" spans="4:4" x14ac:dyDescent="0.2">
      <c r="D1133" s="109"/>
    </row>
    <row r="1134" spans="4:4" x14ac:dyDescent="0.2">
      <c r="D1134" s="109"/>
    </row>
    <row r="1135" spans="4:4" x14ac:dyDescent="0.2">
      <c r="D1135" s="109"/>
    </row>
    <row r="1136" spans="4:4" x14ac:dyDescent="0.2">
      <c r="D1136" s="109"/>
    </row>
    <row r="1137" spans="4:4" x14ac:dyDescent="0.2">
      <c r="D1137" s="109"/>
    </row>
    <row r="1138" spans="4:4" x14ac:dyDescent="0.2">
      <c r="D1138" s="109"/>
    </row>
    <row r="1139" spans="4:4" x14ac:dyDescent="0.2">
      <c r="D1139" s="109"/>
    </row>
    <row r="1140" spans="4:4" x14ac:dyDescent="0.2">
      <c r="D1140" s="109"/>
    </row>
    <row r="1141" spans="4:4" x14ac:dyDescent="0.2">
      <c r="D1141" s="109"/>
    </row>
    <row r="1142" spans="4:4" x14ac:dyDescent="0.2">
      <c r="D1142" s="109"/>
    </row>
    <row r="1143" spans="4:4" x14ac:dyDescent="0.2">
      <c r="D1143" s="109"/>
    </row>
    <row r="1144" spans="4:4" x14ac:dyDescent="0.2">
      <c r="D1144" s="109"/>
    </row>
    <row r="1145" spans="4:4" x14ac:dyDescent="0.2">
      <c r="D1145" s="109"/>
    </row>
    <row r="1146" spans="4:4" x14ac:dyDescent="0.2">
      <c r="D1146" s="109"/>
    </row>
    <row r="1147" spans="4:4" x14ac:dyDescent="0.2">
      <c r="D1147" s="109"/>
    </row>
    <row r="1148" spans="4:4" x14ac:dyDescent="0.2">
      <c r="D1148" s="109"/>
    </row>
    <row r="1149" spans="4:4" x14ac:dyDescent="0.2">
      <c r="D1149" s="109"/>
    </row>
    <row r="1150" spans="4:4" x14ac:dyDescent="0.2">
      <c r="D1150" s="109"/>
    </row>
    <row r="1151" spans="4:4" x14ac:dyDescent="0.2">
      <c r="D1151" s="109"/>
    </row>
    <row r="1152" spans="4:4" x14ac:dyDescent="0.2">
      <c r="D1152" s="109"/>
    </row>
    <row r="1153" spans="4:4" x14ac:dyDescent="0.2">
      <c r="D1153" s="109"/>
    </row>
    <row r="1154" spans="4:4" x14ac:dyDescent="0.2">
      <c r="D1154" s="109"/>
    </row>
    <row r="1155" spans="4:4" x14ac:dyDescent="0.2">
      <c r="D1155" s="109"/>
    </row>
    <row r="1156" spans="4:4" x14ac:dyDescent="0.2">
      <c r="D1156" s="109"/>
    </row>
    <row r="1157" spans="4:4" x14ac:dyDescent="0.2">
      <c r="D1157" s="109"/>
    </row>
    <row r="1158" spans="4:4" x14ac:dyDescent="0.2">
      <c r="D1158" s="109"/>
    </row>
    <row r="1159" spans="4:4" x14ac:dyDescent="0.2">
      <c r="D1159" s="109"/>
    </row>
    <row r="1160" spans="4:4" x14ac:dyDescent="0.2">
      <c r="D1160" s="109"/>
    </row>
    <row r="1161" spans="4:4" x14ac:dyDescent="0.2">
      <c r="D1161" s="109"/>
    </row>
    <row r="1162" spans="4:4" x14ac:dyDescent="0.2">
      <c r="D1162" s="109"/>
    </row>
    <row r="1163" spans="4:4" x14ac:dyDescent="0.2">
      <c r="D1163" s="109"/>
    </row>
    <row r="1164" spans="4:4" x14ac:dyDescent="0.2">
      <c r="D1164" s="109"/>
    </row>
    <row r="1165" spans="4:4" x14ac:dyDescent="0.2">
      <c r="D1165" s="109"/>
    </row>
    <row r="1166" spans="4:4" x14ac:dyDescent="0.2">
      <c r="D1166" s="109"/>
    </row>
    <row r="1167" spans="4:4" x14ac:dyDescent="0.2">
      <c r="D1167" s="109"/>
    </row>
    <row r="1168" spans="4:4" x14ac:dyDescent="0.2">
      <c r="D1168" s="109"/>
    </row>
    <row r="1169" spans="4:4" x14ac:dyDescent="0.2">
      <c r="D1169" s="109"/>
    </row>
    <row r="1170" spans="4:4" x14ac:dyDescent="0.2">
      <c r="D1170" s="109"/>
    </row>
    <row r="1171" spans="4:4" x14ac:dyDescent="0.2">
      <c r="D1171" s="109"/>
    </row>
    <row r="1172" spans="4:4" x14ac:dyDescent="0.2">
      <c r="D1172" s="109"/>
    </row>
    <row r="1173" spans="4:4" x14ac:dyDescent="0.2">
      <c r="D1173" s="109"/>
    </row>
    <row r="1174" spans="4:4" x14ac:dyDescent="0.2">
      <c r="D1174" s="109"/>
    </row>
    <row r="1175" spans="4:4" x14ac:dyDescent="0.2">
      <c r="D1175" s="109"/>
    </row>
    <row r="1176" spans="4:4" x14ac:dyDescent="0.2">
      <c r="D1176" s="109"/>
    </row>
    <row r="1177" spans="4:4" x14ac:dyDescent="0.2">
      <c r="D1177" s="109"/>
    </row>
    <row r="1178" spans="4:4" x14ac:dyDescent="0.2">
      <c r="D1178" s="109"/>
    </row>
    <row r="1179" spans="4:4" x14ac:dyDescent="0.2">
      <c r="D1179" s="109"/>
    </row>
    <row r="1180" spans="4:4" x14ac:dyDescent="0.2">
      <c r="D1180" s="109"/>
    </row>
    <row r="1181" spans="4:4" x14ac:dyDescent="0.2">
      <c r="D1181" s="109"/>
    </row>
    <row r="1182" spans="4:4" x14ac:dyDescent="0.2">
      <c r="D1182" s="109"/>
    </row>
    <row r="1183" spans="4:4" x14ac:dyDescent="0.2">
      <c r="D1183" s="109"/>
    </row>
    <row r="1184" spans="4:4" x14ac:dyDescent="0.2">
      <c r="D1184" s="109"/>
    </row>
    <row r="1185" spans="4:4" x14ac:dyDescent="0.2">
      <c r="D1185" s="109"/>
    </row>
    <row r="1186" spans="4:4" x14ac:dyDescent="0.2">
      <c r="D1186" s="109"/>
    </row>
    <row r="1187" spans="4:4" x14ac:dyDescent="0.2">
      <c r="D1187" s="109"/>
    </row>
    <row r="1188" spans="4:4" x14ac:dyDescent="0.2">
      <c r="D1188" s="109"/>
    </row>
    <row r="1189" spans="4:4" x14ac:dyDescent="0.2">
      <c r="D1189" s="109"/>
    </row>
    <row r="1190" spans="4:4" x14ac:dyDescent="0.2">
      <c r="D1190" s="109"/>
    </row>
    <row r="1191" spans="4:4" x14ac:dyDescent="0.2">
      <c r="D1191" s="109"/>
    </row>
    <row r="1192" spans="4:4" x14ac:dyDescent="0.2">
      <c r="D1192" s="109"/>
    </row>
    <row r="1193" spans="4:4" x14ac:dyDescent="0.2">
      <c r="D1193" s="109"/>
    </row>
    <row r="1194" spans="4:4" x14ac:dyDescent="0.2">
      <c r="D1194" s="109"/>
    </row>
    <row r="1195" spans="4:4" x14ac:dyDescent="0.2">
      <c r="D1195" s="109"/>
    </row>
    <row r="1196" spans="4:4" x14ac:dyDescent="0.2">
      <c r="D1196" s="109"/>
    </row>
    <row r="1197" spans="4:4" x14ac:dyDescent="0.2">
      <c r="D1197" s="109"/>
    </row>
    <row r="1198" spans="4:4" x14ac:dyDescent="0.2">
      <c r="D1198" s="109"/>
    </row>
    <row r="1199" spans="4:4" x14ac:dyDescent="0.2">
      <c r="D1199" s="109"/>
    </row>
    <row r="1200" spans="4:4" x14ac:dyDescent="0.2">
      <c r="D1200" s="109"/>
    </row>
    <row r="1201" spans="4:4" x14ac:dyDescent="0.2">
      <c r="D1201" s="109"/>
    </row>
    <row r="1202" spans="4:4" x14ac:dyDescent="0.2">
      <c r="D1202" s="109"/>
    </row>
    <row r="1203" spans="4:4" x14ac:dyDescent="0.2">
      <c r="D1203" s="109"/>
    </row>
    <row r="1204" spans="4:4" x14ac:dyDescent="0.2">
      <c r="D1204" s="109"/>
    </row>
    <row r="1205" spans="4:4" x14ac:dyDescent="0.2">
      <c r="D1205" s="109"/>
    </row>
    <row r="1206" spans="4:4" x14ac:dyDescent="0.2">
      <c r="D1206" s="109"/>
    </row>
    <row r="1207" spans="4:4" x14ac:dyDescent="0.2">
      <c r="D1207" s="109"/>
    </row>
    <row r="1208" spans="4:4" x14ac:dyDescent="0.2">
      <c r="D1208" s="109"/>
    </row>
    <row r="1209" spans="4:4" x14ac:dyDescent="0.2">
      <c r="D1209" s="109"/>
    </row>
    <row r="1210" spans="4:4" x14ac:dyDescent="0.2">
      <c r="D1210" s="109"/>
    </row>
    <row r="1211" spans="4:4" x14ac:dyDescent="0.2">
      <c r="D1211" s="109"/>
    </row>
    <row r="1212" spans="4:4" x14ac:dyDescent="0.2">
      <c r="D1212" s="109"/>
    </row>
    <row r="1213" spans="4:4" x14ac:dyDescent="0.2">
      <c r="D1213" s="109"/>
    </row>
    <row r="1214" spans="4:4" x14ac:dyDescent="0.2">
      <c r="D1214" s="109"/>
    </row>
    <row r="1215" spans="4:4" x14ac:dyDescent="0.2">
      <c r="D1215" s="109"/>
    </row>
    <row r="1216" spans="4:4" x14ac:dyDescent="0.2">
      <c r="D1216" s="109"/>
    </row>
    <row r="1217" spans="4:4" x14ac:dyDescent="0.2">
      <c r="D1217" s="109"/>
    </row>
    <row r="1218" spans="4:4" x14ac:dyDescent="0.2">
      <c r="D1218" s="109"/>
    </row>
    <row r="1219" spans="4:4" x14ac:dyDescent="0.2">
      <c r="D1219" s="109"/>
    </row>
    <row r="1220" spans="4:4" x14ac:dyDescent="0.2">
      <c r="D1220" s="109"/>
    </row>
    <row r="1221" spans="4:4" x14ac:dyDescent="0.2">
      <c r="D1221" s="109"/>
    </row>
    <row r="1222" spans="4:4" x14ac:dyDescent="0.2">
      <c r="D1222" s="109"/>
    </row>
    <row r="1223" spans="4:4" x14ac:dyDescent="0.2">
      <c r="D1223" s="109"/>
    </row>
    <row r="1224" spans="4:4" x14ac:dyDescent="0.2">
      <c r="D1224" s="109"/>
    </row>
    <row r="1225" spans="4:4" x14ac:dyDescent="0.2">
      <c r="D1225" s="109"/>
    </row>
    <row r="1226" spans="4:4" x14ac:dyDescent="0.2">
      <c r="D1226" s="109"/>
    </row>
    <row r="1227" spans="4:4" x14ac:dyDescent="0.2">
      <c r="D1227" s="109"/>
    </row>
    <row r="1228" spans="4:4" x14ac:dyDescent="0.2">
      <c r="D1228" s="109"/>
    </row>
    <row r="1229" spans="4:4" x14ac:dyDescent="0.2">
      <c r="D1229" s="109"/>
    </row>
    <row r="1230" spans="4:4" x14ac:dyDescent="0.2">
      <c r="D1230" s="109"/>
    </row>
    <row r="1231" spans="4:4" x14ac:dyDescent="0.2">
      <c r="D1231" s="109"/>
    </row>
    <row r="1232" spans="4:4" x14ac:dyDescent="0.2">
      <c r="D1232" s="109"/>
    </row>
    <row r="1233" spans="4:4" x14ac:dyDescent="0.2">
      <c r="D1233" s="109"/>
    </row>
    <row r="1234" spans="4:4" x14ac:dyDescent="0.2">
      <c r="D1234" s="109"/>
    </row>
    <row r="1235" spans="4:4" x14ac:dyDescent="0.2">
      <c r="D1235" s="109"/>
    </row>
    <row r="1236" spans="4:4" x14ac:dyDescent="0.2">
      <c r="D1236" s="109"/>
    </row>
    <row r="1237" spans="4:4" x14ac:dyDescent="0.2">
      <c r="D1237" s="109"/>
    </row>
    <row r="1238" spans="4:4" x14ac:dyDescent="0.2">
      <c r="D1238" s="109"/>
    </row>
    <row r="1239" spans="4:4" x14ac:dyDescent="0.2">
      <c r="D1239" s="109"/>
    </row>
    <row r="1240" spans="4:4" x14ac:dyDescent="0.2">
      <c r="D1240" s="109"/>
    </row>
    <row r="1241" spans="4:4" x14ac:dyDescent="0.2">
      <c r="D1241" s="109"/>
    </row>
    <row r="1242" spans="4:4" x14ac:dyDescent="0.2">
      <c r="D1242" s="109"/>
    </row>
    <row r="1243" spans="4:4" x14ac:dyDescent="0.2">
      <c r="D1243" s="109"/>
    </row>
    <row r="1244" spans="4:4" x14ac:dyDescent="0.2">
      <c r="D1244" s="109"/>
    </row>
    <row r="1245" spans="4:4" x14ac:dyDescent="0.2">
      <c r="D1245" s="109"/>
    </row>
    <row r="1246" spans="4:4" x14ac:dyDescent="0.2">
      <c r="D1246" s="109"/>
    </row>
    <row r="1247" spans="4:4" x14ac:dyDescent="0.2">
      <c r="D1247" s="109"/>
    </row>
    <row r="1248" spans="4:4" x14ac:dyDescent="0.2">
      <c r="D1248" s="109"/>
    </row>
    <row r="1249" spans="4:4" x14ac:dyDescent="0.2">
      <c r="D1249" s="109"/>
    </row>
    <row r="1250" spans="4:4" x14ac:dyDescent="0.2">
      <c r="D1250" s="109"/>
    </row>
    <row r="1251" spans="4:4" x14ac:dyDescent="0.2">
      <c r="D1251" s="109"/>
    </row>
    <row r="1252" spans="4:4" x14ac:dyDescent="0.2">
      <c r="D1252" s="109"/>
    </row>
    <row r="1253" spans="4:4" x14ac:dyDescent="0.2">
      <c r="D1253" s="109"/>
    </row>
    <row r="1254" spans="4:4" x14ac:dyDescent="0.2">
      <c r="D1254" s="109"/>
    </row>
    <row r="1255" spans="4:4" x14ac:dyDescent="0.2">
      <c r="D1255" s="109"/>
    </row>
    <row r="1256" spans="4:4" x14ac:dyDescent="0.2">
      <c r="D1256" s="109"/>
    </row>
    <row r="1257" spans="4:4" x14ac:dyDescent="0.2">
      <c r="D1257" s="109"/>
    </row>
    <row r="1258" spans="4:4" x14ac:dyDescent="0.2">
      <c r="D1258" s="109"/>
    </row>
    <row r="1259" spans="4:4" x14ac:dyDescent="0.2">
      <c r="D1259" s="109"/>
    </row>
    <row r="1260" spans="4:4" x14ac:dyDescent="0.2">
      <c r="D1260" s="109"/>
    </row>
    <row r="1261" spans="4:4" x14ac:dyDescent="0.2">
      <c r="D1261" s="109"/>
    </row>
    <row r="1262" spans="4:4" x14ac:dyDescent="0.2">
      <c r="D1262" s="109"/>
    </row>
    <row r="1263" spans="4:4" x14ac:dyDescent="0.2">
      <c r="D1263" s="109"/>
    </row>
    <row r="1264" spans="4:4" x14ac:dyDescent="0.2">
      <c r="D1264" s="109"/>
    </row>
    <row r="1265" spans="4:4" x14ac:dyDescent="0.2">
      <c r="D1265" s="109"/>
    </row>
    <row r="1266" spans="4:4" x14ac:dyDescent="0.2">
      <c r="D1266" s="109"/>
    </row>
    <row r="1267" spans="4:4" x14ac:dyDescent="0.2">
      <c r="D1267" s="109"/>
    </row>
    <row r="1268" spans="4:4" x14ac:dyDescent="0.2">
      <c r="D1268" s="109"/>
    </row>
    <row r="1269" spans="4:4" x14ac:dyDescent="0.2">
      <c r="D1269" s="109"/>
    </row>
    <row r="1270" spans="4:4" x14ac:dyDescent="0.2">
      <c r="D1270" s="109"/>
    </row>
    <row r="1271" spans="4:4" x14ac:dyDescent="0.2">
      <c r="D1271" s="109"/>
    </row>
    <row r="1272" spans="4:4" x14ac:dyDescent="0.2">
      <c r="D1272" s="109"/>
    </row>
    <row r="1273" spans="4:4" x14ac:dyDescent="0.2">
      <c r="D1273" s="109"/>
    </row>
    <row r="1274" spans="4:4" x14ac:dyDescent="0.2">
      <c r="D1274" s="109"/>
    </row>
    <row r="1275" spans="4:4" x14ac:dyDescent="0.2">
      <c r="D1275" s="109"/>
    </row>
    <row r="1276" spans="4:4" x14ac:dyDescent="0.2">
      <c r="D1276" s="109"/>
    </row>
    <row r="1277" spans="4:4" x14ac:dyDescent="0.2">
      <c r="D1277" s="109"/>
    </row>
    <row r="1278" spans="4:4" x14ac:dyDescent="0.2">
      <c r="D1278" s="109"/>
    </row>
    <row r="1279" spans="4:4" x14ac:dyDescent="0.2">
      <c r="D1279" s="109"/>
    </row>
    <row r="1280" spans="4:4" x14ac:dyDescent="0.2">
      <c r="D1280" s="109"/>
    </row>
    <row r="1281" spans="4:4" x14ac:dyDescent="0.2">
      <c r="D1281" s="109"/>
    </row>
    <row r="1282" spans="4:4" x14ac:dyDescent="0.2">
      <c r="D1282" s="109"/>
    </row>
    <row r="1283" spans="4:4" x14ac:dyDescent="0.2">
      <c r="D1283" s="109"/>
    </row>
    <row r="1284" spans="4:4" x14ac:dyDescent="0.2">
      <c r="D1284" s="109"/>
    </row>
    <row r="1285" spans="4:4" x14ac:dyDescent="0.2">
      <c r="D1285" s="109"/>
    </row>
    <row r="1286" spans="4:4" x14ac:dyDescent="0.2">
      <c r="D1286" s="109"/>
    </row>
    <row r="1287" spans="4:4" x14ac:dyDescent="0.2">
      <c r="D1287" s="109"/>
    </row>
    <row r="1288" spans="4:4" x14ac:dyDescent="0.2">
      <c r="D1288" s="109"/>
    </row>
    <row r="1289" spans="4:4" x14ac:dyDescent="0.2">
      <c r="D1289" s="109"/>
    </row>
    <row r="1290" spans="4:4" x14ac:dyDescent="0.2">
      <c r="D1290" s="109"/>
    </row>
    <row r="1291" spans="4:4" x14ac:dyDescent="0.2">
      <c r="D1291" s="109"/>
    </row>
    <row r="1292" spans="4:4" x14ac:dyDescent="0.2">
      <c r="D1292" s="109"/>
    </row>
    <row r="1293" spans="4:4" x14ac:dyDescent="0.2">
      <c r="D1293" s="109"/>
    </row>
    <row r="1294" spans="4:4" x14ac:dyDescent="0.2">
      <c r="D1294" s="109"/>
    </row>
    <row r="1295" spans="4:4" x14ac:dyDescent="0.2">
      <c r="D1295" s="109"/>
    </row>
    <row r="1296" spans="4:4" x14ac:dyDescent="0.2">
      <c r="D1296" s="109"/>
    </row>
    <row r="1297" spans="4:4" x14ac:dyDescent="0.2">
      <c r="D1297" s="109"/>
    </row>
    <row r="1298" spans="4:4" x14ac:dyDescent="0.2">
      <c r="D1298" s="109"/>
    </row>
    <row r="1299" spans="4:4" x14ac:dyDescent="0.2">
      <c r="D1299" s="109"/>
    </row>
    <row r="1300" spans="4:4" x14ac:dyDescent="0.2">
      <c r="D1300" s="109"/>
    </row>
    <row r="1301" spans="4:4" x14ac:dyDescent="0.2">
      <c r="D1301" s="109"/>
    </row>
    <row r="1302" spans="4:4" x14ac:dyDescent="0.2">
      <c r="D1302" s="109"/>
    </row>
    <row r="1303" spans="4:4" x14ac:dyDescent="0.2">
      <c r="D1303" s="109"/>
    </row>
    <row r="1304" spans="4:4" x14ac:dyDescent="0.2">
      <c r="D1304" s="109"/>
    </row>
    <row r="1305" spans="4:4" x14ac:dyDescent="0.2">
      <c r="D1305" s="109"/>
    </row>
    <row r="1306" spans="4:4" x14ac:dyDescent="0.2">
      <c r="D1306" s="109"/>
    </row>
    <row r="1307" spans="4:4" x14ac:dyDescent="0.2">
      <c r="D1307" s="109"/>
    </row>
    <row r="1308" spans="4:4" x14ac:dyDescent="0.2">
      <c r="D1308" s="109"/>
    </row>
    <row r="1309" spans="4:4" x14ac:dyDescent="0.2">
      <c r="D1309" s="109"/>
    </row>
    <row r="1310" spans="4:4" x14ac:dyDescent="0.2">
      <c r="D1310" s="109"/>
    </row>
    <row r="1311" spans="4:4" x14ac:dyDescent="0.2">
      <c r="D1311" s="109"/>
    </row>
    <row r="1312" spans="4:4" x14ac:dyDescent="0.2">
      <c r="D1312" s="109"/>
    </row>
    <row r="1313" spans="4:4" x14ac:dyDescent="0.2">
      <c r="D1313" s="109"/>
    </row>
    <row r="1314" spans="4:4" x14ac:dyDescent="0.2">
      <c r="D1314" s="109"/>
    </row>
    <row r="1315" spans="4:4" x14ac:dyDescent="0.2">
      <c r="D1315" s="109"/>
    </row>
    <row r="1316" spans="4:4" x14ac:dyDescent="0.2">
      <c r="D1316" s="109"/>
    </row>
    <row r="1317" spans="4:4" x14ac:dyDescent="0.2">
      <c r="D1317" s="109"/>
    </row>
    <row r="1318" spans="4:4" x14ac:dyDescent="0.2">
      <c r="D1318" s="109"/>
    </row>
    <row r="1319" spans="4:4" x14ac:dyDescent="0.2">
      <c r="D1319" s="109"/>
    </row>
    <row r="1320" spans="4:4" x14ac:dyDescent="0.2">
      <c r="D1320" s="109"/>
    </row>
    <row r="1321" spans="4:4" x14ac:dyDescent="0.2">
      <c r="D1321" s="109"/>
    </row>
    <row r="1322" spans="4:4" x14ac:dyDescent="0.2">
      <c r="D1322" s="109"/>
    </row>
    <row r="1323" spans="4:4" x14ac:dyDescent="0.2">
      <c r="D1323" s="109"/>
    </row>
    <row r="1324" spans="4:4" x14ac:dyDescent="0.2">
      <c r="D1324" s="109"/>
    </row>
    <row r="1325" spans="4:4" x14ac:dyDescent="0.2">
      <c r="D1325" s="109"/>
    </row>
    <row r="1326" spans="4:4" x14ac:dyDescent="0.2">
      <c r="D1326" s="109"/>
    </row>
    <row r="1327" spans="4:4" x14ac:dyDescent="0.2">
      <c r="D1327" s="109"/>
    </row>
    <row r="1328" spans="4:4" x14ac:dyDescent="0.2">
      <c r="D1328" s="109"/>
    </row>
    <row r="1329" spans="4:4" x14ac:dyDescent="0.2">
      <c r="D1329" s="109"/>
    </row>
    <row r="1330" spans="4:4" x14ac:dyDescent="0.2">
      <c r="D1330" s="109"/>
    </row>
    <row r="1331" spans="4:4" x14ac:dyDescent="0.2">
      <c r="D1331" s="109"/>
    </row>
    <row r="1332" spans="4:4" x14ac:dyDescent="0.2">
      <c r="D1332" s="109"/>
    </row>
    <row r="1333" spans="4:4" x14ac:dyDescent="0.2">
      <c r="D1333" s="109"/>
    </row>
    <row r="1334" spans="4:4" x14ac:dyDescent="0.2">
      <c r="D1334" s="109"/>
    </row>
    <row r="1335" spans="4:4" x14ac:dyDescent="0.2">
      <c r="D1335" s="109"/>
    </row>
    <row r="1336" spans="4:4" x14ac:dyDescent="0.2">
      <c r="D1336" s="109"/>
    </row>
    <row r="1337" spans="4:4" x14ac:dyDescent="0.2">
      <c r="D1337" s="109"/>
    </row>
    <row r="1338" spans="4:4" x14ac:dyDescent="0.2">
      <c r="D1338" s="109"/>
    </row>
    <row r="1339" spans="4:4" x14ac:dyDescent="0.2">
      <c r="D1339" s="109"/>
    </row>
    <row r="1340" spans="4:4" x14ac:dyDescent="0.2">
      <c r="D1340" s="109"/>
    </row>
    <row r="1341" spans="4:4" x14ac:dyDescent="0.2">
      <c r="D1341" s="109"/>
    </row>
    <row r="1342" spans="4:4" x14ac:dyDescent="0.2">
      <c r="D1342" s="109"/>
    </row>
    <row r="1343" spans="4:4" x14ac:dyDescent="0.2">
      <c r="D1343" s="109"/>
    </row>
    <row r="1344" spans="4:4" x14ac:dyDescent="0.2">
      <c r="D1344" s="109"/>
    </row>
    <row r="1345" spans="4:4" x14ac:dyDescent="0.2">
      <c r="D1345" s="109"/>
    </row>
    <row r="1346" spans="4:4" x14ac:dyDescent="0.2">
      <c r="D1346" s="109"/>
    </row>
    <row r="1347" spans="4:4" x14ac:dyDescent="0.2">
      <c r="D1347" s="109"/>
    </row>
    <row r="1348" spans="4:4" x14ac:dyDescent="0.2">
      <c r="D1348" s="109"/>
    </row>
    <row r="1349" spans="4:4" x14ac:dyDescent="0.2">
      <c r="D1349" s="109"/>
    </row>
    <row r="1350" spans="4:4" x14ac:dyDescent="0.2">
      <c r="D1350" s="109"/>
    </row>
    <row r="1351" spans="4:4" x14ac:dyDescent="0.2">
      <c r="D1351" s="109"/>
    </row>
    <row r="1352" spans="4:4" x14ac:dyDescent="0.2">
      <c r="D1352" s="109"/>
    </row>
    <row r="1353" spans="4:4" x14ac:dyDescent="0.2">
      <c r="D1353" s="109"/>
    </row>
    <row r="1354" spans="4:4" x14ac:dyDescent="0.2">
      <c r="D1354" s="109"/>
    </row>
    <row r="1355" spans="4:4" x14ac:dyDescent="0.2">
      <c r="D1355" s="109"/>
    </row>
    <row r="1356" spans="4:4" x14ac:dyDescent="0.2">
      <c r="D1356" s="109"/>
    </row>
    <row r="1357" spans="4:4" x14ac:dyDescent="0.2">
      <c r="D1357" s="109"/>
    </row>
    <row r="1358" spans="4:4" x14ac:dyDescent="0.2">
      <c r="D1358" s="109"/>
    </row>
    <row r="1359" spans="4:4" x14ac:dyDescent="0.2">
      <c r="D1359" s="109"/>
    </row>
    <row r="1360" spans="4:4" x14ac:dyDescent="0.2">
      <c r="D1360" s="109"/>
    </row>
    <row r="1361" spans="4:4" x14ac:dyDescent="0.2">
      <c r="D1361" s="109"/>
    </row>
    <row r="1362" spans="4:4" x14ac:dyDescent="0.2">
      <c r="D1362" s="109"/>
    </row>
    <row r="1363" spans="4:4" x14ac:dyDescent="0.2">
      <c r="D1363" s="109"/>
    </row>
    <row r="1364" spans="4:4" x14ac:dyDescent="0.2">
      <c r="D1364" s="109"/>
    </row>
    <row r="1365" spans="4:4" x14ac:dyDescent="0.2">
      <c r="D1365" s="109"/>
    </row>
    <row r="1366" spans="4:4" x14ac:dyDescent="0.2">
      <c r="D1366" s="109"/>
    </row>
    <row r="1367" spans="4:4" x14ac:dyDescent="0.2">
      <c r="D1367" s="109"/>
    </row>
    <row r="1368" spans="4:4" x14ac:dyDescent="0.2">
      <c r="D1368" s="109"/>
    </row>
    <row r="1369" spans="4:4" x14ac:dyDescent="0.2">
      <c r="D1369" s="109"/>
    </row>
    <row r="1370" spans="4:4" x14ac:dyDescent="0.2">
      <c r="D1370" s="109"/>
    </row>
    <row r="1371" spans="4:4" x14ac:dyDescent="0.2">
      <c r="D1371" s="109"/>
    </row>
    <row r="1372" spans="4:4" x14ac:dyDescent="0.2">
      <c r="D1372" s="109"/>
    </row>
    <row r="1373" spans="4:4" x14ac:dyDescent="0.2">
      <c r="D1373" s="109"/>
    </row>
    <row r="1374" spans="4:4" x14ac:dyDescent="0.2">
      <c r="D1374" s="109"/>
    </row>
    <row r="1375" spans="4:4" x14ac:dyDescent="0.2">
      <c r="D1375" s="109"/>
    </row>
    <row r="1376" spans="4:4" x14ac:dyDescent="0.2">
      <c r="D1376" s="109"/>
    </row>
    <row r="1377" spans="4:4" x14ac:dyDescent="0.2">
      <c r="D1377" s="109"/>
    </row>
    <row r="1378" spans="4:4" x14ac:dyDescent="0.2">
      <c r="D1378" s="109"/>
    </row>
    <row r="1379" spans="4:4" x14ac:dyDescent="0.2">
      <c r="D1379" s="109"/>
    </row>
    <row r="1380" spans="4:4" x14ac:dyDescent="0.2">
      <c r="D1380" s="109"/>
    </row>
    <row r="1381" spans="4:4" x14ac:dyDescent="0.2">
      <c r="D1381" s="109"/>
    </row>
    <row r="1382" spans="4:4" x14ac:dyDescent="0.2">
      <c r="D1382" s="109"/>
    </row>
    <row r="1383" spans="4:4" x14ac:dyDescent="0.2">
      <c r="D1383" s="109"/>
    </row>
    <row r="1384" spans="4:4" x14ac:dyDescent="0.2">
      <c r="D1384" s="109"/>
    </row>
    <row r="1385" spans="4:4" x14ac:dyDescent="0.2">
      <c r="D1385" s="109"/>
    </row>
    <row r="1386" spans="4:4" x14ac:dyDescent="0.2">
      <c r="D1386" s="109"/>
    </row>
    <row r="1387" spans="4:4" x14ac:dyDescent="0.2">
      <c r="D1387" s="109"/>
    </row>
    <row r="1388" spans="4:4" x14ac:dyDescent="0.2">
      <c r="D1388" s="109"/>
    </row>
    <row r="1389" spans="4:4" x14ac:dyDescent="0.2">
      <c r="D1389" s="109"/>
    </row>
    <row r="1390" spans="4:4" x14ac:dyDescent="0.2">
      <c r="D1390" s="109"/>
    </row>
    <row r="1391" spans="4:4" x14ac:dyDescent="0.2">
      <c r="D1391" s="109"/>
    </row>
    <row r="1392" spans="4:4" x14ac:dyDescent="0.2">
      <c r="D1392" s="109"/>
    </row>
    <row r="1393" spans="4:4" x14ac:dyDescent="0.2">
      <c r="D1393" s="109"/>
    </row>
    <row r="1394" spans="4:4" x14ac:dyDescent="0.2">
      <c r="D1394" s="109"/>
    </row>
    <row r="1395" spans="4:4" x14ac:dyDescent="0.2">
      <c r="D1395" s="109"/>
    </row>
    <row r="1396" spans="4:4" x14ac:dyDescent="0.2">
      <c r="D1396" s="109"/>
    </row>
    <row r="1397" spans="4:4" x14ac:dyDescent="0.2">
      <c r="D1397" s="109"/>
    </row>
    <row r="1398" spans="4:4" x14ac:dyDescent="0.2">
      <c r="D1398" s="109"/>
    </row>
    <row r="1399" spans="4:4" x14ac:dyDescent="0.2">
      <c r="D1399" s="109"/>
    </row>
    <row r="1400" spans="4:4" x14ac:dyDescent="0.2">
      <c r="D1400" s="109"/>
    </row>
    <row r="1401" spans="4:4" x14ac:dyDescent="0.2">
      <c r="D1401" s="109"/>
    </row>
    <row r="1402" spans="4:4" x14ac:dyDescent="0.2">
      <c r="D1402" s="109"/>
    </row>
    <row r="1403" spans="4:4" x14ac:dyDescent="0.2">
      <c r="D1403" s="109"/>
    </row>
    <row r="1404" spans="4:4" x14ac:dyDescent="0.2">
      <c r="D1404" s="109"/>
    </row>
    <row r="1405" spans="4:4" x14ac:dyDescent="0.2">
      <c r="D1405" s="109"/>
    </row>
    <row r="1406" spans="4:4" x14ac:dyDescent="0.2">
      <c r="D1406" s="109"/>
    </row>
    <row r="1407" spans="4:4" x14ac:dyDescent="0.2">
      <c r="D1407" s="109"/>
    </row>
    <row r="1408" spans="4:4" x14ac:dyDescent="0.2">
      <c r="D1408" s="109"/>
    </row>
    <row r="1409" spans="4:4" x14ac:dyDescent="0.2">
      <c r="D1409" s="109"/>
    </row>
    <row r="1410" spans="4:4" x14ac:dyDescent="0.2">
      <c r="D1410" s="109"/>
    </row>
    <row r="1411" spans="4:4" x14ac:dyDescent="0.2">
      <c r="D1411" s="109"/>
    </row>
    <row r="1412" spans="4:4" x14ac:dyDescent="0.2">
      <c r="D1412" s="109"/>
    </row>
    <row r="1413" spans="4:4" x14ac:dyDescent="0.2">
      <c r="D1413" s="109"/>
    </row>
    <row r="1414" spans="4:4" x14ac:dyDescent="0.2">
      <c r="D1414" s="109"/>
    </row>
    <row r="1415" spans="4:4" x14ac:dyDescent="0.2">
      <c r="D1415" s="109"/>
    </row>
    <row r="1416" spans="4:4" x14ac:dyDescent="0.2">
      <c r="D1416" s="109"/>
    </row>
    <row r="1417" spans="4:4" x14ac:dyDescent="0.2">
      <c r="D1417" s="109"/>
    </row>
    <row r="1418" spans="4:4" x14ac:dyDescent="0.2">
      <c r="D1418" s="109"/>
    </row>
    <row r="1419" spans="4:4" x14ac:dyDescent="0.2">
      <c r="D1419" s="109"/>
    </row>
    <row r="1420" spans="4:4" x14ac:dyDescent="0.2">
      <c r="D1420" s="109"/>
    </row>
    <row r="1421" spans="4:4" x14ac:dyDescent="0.2">
      <c r="D1421" s="109"/>
    </row>
    <row r="1422" spans="4:4" x14ac:dyDescent="0.2">
      <c r="D1422" s="109"/>
    </row>
    <row r="1423" spans="4:4" x14ac:dyDescent="0.2">
      <c r="D1423" s="109"/>
    </row>
    <row r="1424" spans="4:4" x14ac:dyDescent="0.2">
      <c r="D1424" s="109"/>
    </row>
    <row r="1425" spans="4:4" x14ac:dyDescent="0.2">
      <c r="D1425" s="109"/>
    </row>
    <row r="1426" spans="4:4" x14ac:dyDescent="0.2">
      <c r="D1426" s="109"/>
    </row>
    <row r="1427" spans="4:4" x14ac:dyDescent="0.2">
      <c r="D1427" s="109"/>
    </row>
    <row r="1428" spans="4:4" x14ac:dyDescent="0.2">
      <c r="D1428" s="109"/>
    </row>
    <row r="1429" spans="4:4" x14ac:dyDescent="0.2">
      <c r="D1429" s="109"/>
    </row>
    <row r="1430" spans="4:4" x14ac:dyDescent="0.2">
      <c r="D1430" s="109"/>
    </row>
    <row r="1431" spans="4:4" x14ac:dyDescent="0.2">
      <c r="D1431" s="109"/>
    </row>
    <row r="1432" spans="4:4" x14ac:dyDescent="0.2">
      <c r="D1432" s="109"/>
    </row>
    <row r="1433" spans="4:4" x14ac:dyDescent="0.2">
      <c r="D1433" s="109"/>
    </row>
    <row r="1434" spans="4:4" x14ac:dyDescent="0.2">
      <c r="D1434" s="109"/>
    </row>
    <row r="1435" spans="4:4" x14ac:dyDescent="0.2">
      <c r="D1435" s="109"/>
    </row>
    <row r="1436" spans="4:4" x14ac:dyDescent="0.2">
      <c r="D1436" s="109"/>
    </row>
    <row r="1437" spans="4:4" x14ac:dyDescent="0.2">
      <c r="D1437" s="109"/>
    </row>
    <row r="1438" spans="4:4" x14ac:dyDescent="0.2">
      <c r="D1438" s="109"/>
    </row>
    <row r="1439" spans="4:4" x14ac:dyDescent="0.2">
      <c r="D1439" s="109"/>
    </row>
    <row r="1440" spans="4:4" x14ac:dyDescent="0.2">
      <c r="D1440" s="109"/>
    </row>
    <row r="1441" spans="4:4" x14ac:dyDescent="0.2">
      <c r="D1441" s="109"/>
    </row>
    <row r="1442" spans="4:4" x14ac:dyDescent="0.2">
      <c r="D1442" s="109"/>
    </row>
    <row r="1443" spans="4:4" x14ac:dyDescent="0.2">
      <c r="D1443" s="109"/>
    </row>
    <row r="1444" spans="4:4" x14ac:dyDescent="0.2">
      <c r="D1444" s="109"/>
    </row>
    <row r="1445" spans="4:4" x14ac:dyDescent="0.2">
      <c r="D1445" s="109"/>
    </row>
    <row r="1446" spans="4:4" x14ac:dyDescent="0.2">
      <c r="D1446" s="109"/>
    </row>
    <row r="1447" spans="4:4" x14ac:dyDescent="0.2">
      <c r="D1447" s="109"/>
    </row>
    <row r="1448" spans="4:4" x14ac:dyDescent="0.2">
      <c r="D1448" s="109"/>
    </row>
    <row r="1449" spans="4:4" x14ac:dyDescent="0.2">
      <c r="D1449" s="109"/>
    </row>
    <row r="1450" spans="4:4" x14ac:dyDescent="0.2">
      <c r="D1450" s="109"/>
    </row>
    <row r="1451" spans="4:4" x14ac:dyDescent="0.2">
      <c r="D1451" s="109"/>
    </row>
    <row r="1452" spans="4:4" x14ac:dyDescent="0.2">
      <c r="D1452" s="109"/>
    </row>
    <row r="1453" spans="4:4" x14ac:dyDescent="0.2">
      <c r="D1453" s="109"/>
    </row>
    <row r="1454" spans="4:4" x14ac:dyDescent="0.2">
      <c r="D1454" s="109"/>
    </row>
    <row r="1455" spans="4:4" x14ac:dyDescent="0.2">
      <c r="D1455" s="109"/>
    </row>
    <row r="1456" spans="4:4" x14ac:dyDescent="0.2">
      <c r="D1456" s="109"/>
    </row>
    <row r="1457" spans="4:4" x14ac:dyDescent="0.2">
      <c r="D1457" s="109"/>
    </row>
    <row r="1458" spans="4:4" x14ac:dyDescent="0.2">
      <c r="D1458" s="109"/>
    </row>
    <row r="1459" spans="4:4" x14ac:dyDescent="0.2">
      <c r="D1459" s="109"/>
    </row>
    <row r="1460" spans="4:4" x14ac:dyDescent="0.2">
      <c r="D1460" s="109"/>
    </row>
    <row r="1461" spans="4:4" x14ac:dyDescent="0.2">
      <c r="D1461" s="109"/>
    </row>
    <row r="1462" spans="4:4" x14ac:dyDescent="0.2">
      <c r="D1462" s="109"/>
    </row>
    <row r="1463" spans="4:4" x14ac:dyDescent="0.2">
      <c r="D1463" s="109"/>
    </row>
    <row r="1464" spans="4:4" x14ac:dyDescent="0.2">
      <c r="D1464" s="109"/>
    </row>
    <row r="1465" spans="4:4" x14ac:dyDescent="0.2">
      <c r="D1465" s="109"/>
    </row>
    <row r="1466" spans="4:4" x14ac:dyDescent="0.2">
      <c r="D1466" s="109"/>
    </row>
    <row r="1467" spans="4:4" x14ac:dyDescent="0.2">
      <c r="D1467" s="109"/>
    </row>
    <row r="1468" spans="4:4" x14ac:dyDescent="0.2">
      <c r="D1468" s="109"/>
    </row>
    <row r="1469" spans="4:4" x14ac:dyDescent="0.2">
      <c r="D1469" s="109"/>
    </row>
    <row r="1470" spans="4:4" x14ac:dyDescent="0.2">
      <c r="D1470" s="109"/>
    </row>
    <row r="1471" spans="4:4" x14ac:dyDescent="0.2">
      <c r="D1471" s="109"/>
    </row>
    <row r="1472" spans="4:4" x14ac:dyDescent="0.2">
      <c r="D1472" s="109"/>
    </row>
    <row r="1473" spans="4:4" x14ac:dyDescent="0.2">
      <c r="D1473" s="109"/>
    </row>
    <row r="1474" spans="4:4" x14ac:dyDescent="0.2">
      <c r="D1474" s="109"/>
    </row>
    <row r="1475" spans="4:4" x14ac:dyDescent="0.2">
      <c r="D1475" s="109"/>
    </row>
    <row r="1476" spans="4:4" x14ac:dyDescent="0.2">
      <c r="D1476" s="109"/>
    </row>
    <row r="1477" spans="4:4" x14ac:dyDescent="0.2">
      <c r="D1477" s="109"/>
    </row>
    <row r="1478" spans="4:4" x14ac:dyDescent="0.2">
      <c r="D1478" s="109"/>
    </row>
    <row r="1479" spans="4:4" x14ac:dyDescent="0.2">
      <c r="D1479" s="109"/>
    </row>
    <row r="1480" spans="4:4" x14ac:dyDescent="0.2">
      <c r="D1480" s="109"/>
    </row>
    <row r="1481" spans="4:4" x14ac:dyDescent="0.2">
      <c r="D1481" s="109"/>
    </row>
    <row r="1482" spans="4:4" x14ac:dyDescent="0.2">
      <c r="D1482" s="109"/>
    </row>
    <row r="1483" spans="4:4" x14ac:dyDescent="0.2">
      <c r="D1483" s="109"/>
    </row>
    <row r="1484" spans="4:4" x14ac:dyDescent="0.2">
      <c r="D1484" s="109"/>
    </row>
    <row r="1485" spans="4:4" x14ac:dyDescent="0.2">
      <c r="D1485" s="109"/>
    </row>
    <row r="1486" spans="4:4" x14ac:dyDescent="0.2">
      <c r="D1486" s="109"/>
    </row>
    <row r="1487" spans="4:4" x14ac:dyDescent="0.2">
      <c r="D1487" s="109"/>
    </row>
    <row r="1488" spans="4:4" x14ac:dyDescent="0.2">
      <c r="D1488" s="109"/>
    </row>
    <row r="1489" spans="4:4" x14ac:dyDescent="0.2">
      <c r="D1489" s="109"/>
    </row>
    <row r="1490" spans="4:4" x14ac:dyDescent="0.2">
      <c r="D1490" s="109"/>
    </row>
    <row r="1491" spans="4:4" x14ac:dyDescent="0.2">
      <c r="D1491" s="109"/>
    </row>
    <row r="1492" spans="4:4" x14ac:dyDescent="0.2">
      <c r="D1492" s="109"/>
    </row>
    <row r="1493" spans="4:4" x14ac:dyDescent="0.2">
      <c r="D1493" s="109"/>
    </row>
    <row r="1494" spans="4:4" x14ac:dyDescent="0.2">
      <c r="D1494" s="109"/>
    </row>
    <row r="1495" spans="4:4" x14ac:dyDescent="0.2">
      <c r="D1495" s="109"/>
    </row>
    <row r="1496" spans="4:4" x14ac:dyDescent="0.2">
      <c r="D1496" s="109"/>
    </row>
    <row r="1497" spans="4:4" x14ac:dyDescent="0.2">
      <c r="D1497" s="109"/>
    </row>
    <row r="1498" spans="4:4" x14ac:dyDescent="0.2">
      <c r="D1498" s="109"/>
    </row>
    <row r="1499" spans="4:4" x14ac:dyDescent="0.2">
      <c r="D1499" s="109"/>
    </row>
    <row r="1500" spans="4:4" x14ac:dyDescent="0.2">
      <c r="D1500" s="109"/>
    </row>
    <row r="1501" spans="4:4" x14ac:dyDescent="0.2">
      <c r="D1501" s="109"/>
    </row>
    <row r="1502" spans="4:4" x14ac:dyDescent="0.2">
      <c r="D1502" s="109"/>
    </row>
    <row r="1503" spans="4:4" x14ac:dyDescent="0.2">
      <c r="D1503" s="109"/>
    </row>
    <row r="1504" spans="4:4" x14ac:dyDescent="0.2">
      <c r="D1504" s="109"/>
    </row>
    <row r="1505" spans="4:4" x14ac:dyDescent="0.2">
      <c r="D1505" s="109"/>
    </row>
    <row r="1506" spans="4:4" x14ac:dyDescent="0.2">
      <c r="D1506" s="109"/>
    </row>
    <row r="1507" spans="4:4" x14ac:dyDescent="0.2">
      <c r="D1507" s="109"/>
    </row>
    <row r="1508" spans="4:4" x14ac:dyDescent="0.2">
      <c r="D1508" s="109"/>
    </row>
    <row r="1509" spans="4:4" x14ac:dyDescent="0.2">
      <c r="D1509" s="109"/>
    </row>
    <row r="1510" spans="4:4" x14ac:dyDescent="0.2">
      <c r="D1510" s="109"/>
    </row>
    <row r="1511" spans="4:4" x14ac:dyDescent="0.2">
      <c r="D1511" s="109"/>
    </row>
    <row r="1512" spans="4:4" x14ac:dyDescent="0.2">
      <c r="D1512" s="109"/>
    </row>
    <row r="1513" spans="4:4" x14ac:dyDescent="0.2">
      <c r="D1513" s="109"/>
    </row>
    <row r="1514" spans="4:4" x14ac:dyDescent="0.2">
      <c r="D1514" s="109"/>
    </row>
    <row r="1515" spans="4:4" x14ac:dyDescent="0.2">
      <c r="D1515" s="109"/>
    </row>
    <row r="1516" spans="4:4" x14ac:dyDescent="0.2">
      <c r="D1516" s="109"/>
    </row>
    <row r="1517" spans="4:4" x14ac:dyDescent="0.2">
      <c r="D1517" s="109"/>
    </row>
    <row r="1518" spans="4:4" x14ac:dyDescent="0.2">
      <c r="D1518" s="109"/>
    </row>
    <row r="1519" spans="4:4" x14ac:dyDescent="0.2">
      <c r="D1519" s="109"/>
    </row>
    <row r="1520" spans="4:4" x14ac:dyDescent="0.2">
      <c r="D1520" s="109"/>
    </row>
    <row r="1521" spans="4:4" x14ac:dyDescent="0.2">
      <c r="D1521" s="109"/>
    </row>
    <row r="1522" spans="4:4" x14ac:dyDescent="0.2">
      <c r="D1522" s="109"/>
    </row>
    <row r="1523" spans="4:4" x14ac:dyDescent="0.2">
      <c r="D1523" s="109"/>
    </row>
    <row r="1524" spans="4:4" x14ac:dyDescent="0.2">
      <c r="D1524" s="109"/>
    </row>
    <row r="1525" spans="4:4" x14ac:dyDescent="0.2">
      <c r="D1525" s="109"/>
    </row>
    <row r="1526" spans="4:4" x14ac:dyDescent="0.2">
      <c r="D1526" s="109"/>
    </row>
    <row r="1527" spans="4:4" x14ac:dyDescent="0.2">
      <c r="D1527" s="109"/>
    </row>
    <row r="1528" spans="4:4" x14ac:dyDescent="0.2">
      <c r="D1528" s="109"/>
    </row>
    <row r="1529" spans="4:4" x14ac:dyDescent="0.2">
      <c r="D1529" s="109"/>
    </row>
    <row r="1530" spans="4:4" x14ac:dyDescent="0.2">
      <c r="D1530" s="109"/>
    </row>
    <row r="1531" spans="4:4" x14ac:dyDescent="0.2">
      <c r="D1531" s="109"/>
    </row>
    <row r="1532" spans="4:4" x14ac:dyDescent="0.2">
      <c r="D1532" s="109"/>
    </row>
    <row r="1533" spans="4:4" x14ac:dyDescent="0.2">
      <c r="D1533" s="109"/>
    </row>
    <row r="1534" spans="4:4" x14ac:dyDescent="0.2">
      <c r="D1534" s="109"/>
    </row>
    <row r="1535" spans="4:4" x14ac:dyDescent="0.2">
      <c r="D1535" s="109"/>
    </row>
    <row r="1536" spans="4:4" x14ac:dyDescent="0.2">
      <c r="D1536" s="109"/>
    </row>
    <row r="1537" spans="4:4" x14ac:dyDescent="0.2">
      <c r="D1537" s="109"/>
    </row>
    <row r="1538" spans="4:4" x14ac:dyDescent="0.2">
      <c r="D1538" s="109"/>
    </row>
    <row r="1539" spans="4:4" x14ac:dyDescent="0.2">
      <c r="D1539" s="109"/>
    </row>
    <row r="1540" spans="4:4" x14ac:dyDescent="0.2">
      <c r="D1540" s="109"/>
    </row>
    <row r="1541" spans="4:4" x14ac:dyDescent="0.2">
      <c r="D1541" s="109"/>
    </row>
    <row r="1542" spans="4:4" x14ac:dyDescent="0.2">
      <c r="D1542" s="109"/>
    </row>
    <row r="1543" spans="4:4" x14ac:dyDescent="0.2">
      <c r="D1543" s="109"/>
    </row>
    <row r="1544" spans="4:4" x14ac:dyDescent="0.2">
      <c r="D1544" s="109"/>
    </row>
    <row r="1545" spans="4:4" x14ac:dyDescent="0.2">
      <c r="D1545" s="109"/>
    </row>
    <row r="1546" spans="4:4" x14ac:dyDescent="0.2">
      <c r="D1546" s="109"/>
    </row>
    <row r="1547" spans="4:4" x14ac:dyDescent="0.2">
      <c r="D1547" s="109"/>
    </row>
    <row r="1548" spans="4:4" x14ac:dyDescent="0.2">
      <c r="D1548" s="109"/>
    </row>
    <row r="1549" spans="4:4" x14ac:dyDescent="0.2">
      <c r="D1549" s="109"/>
    </row>
    <row r="1550" spans="4:4" x14ac:dyDescent="0.2">
      <c r="D1550" s="109"/>
    </row>
    <row r="1551" spans="4:4" x14ac:dyDescent="0.2">
      <c r="D1551" s="109"/>
    </row>
    <row r="1552" spans="4:4" x14ac:dyDescent="0.2">
      <c r="D1552" s="109"/>
    </row>
    <row r="1553" spans="4:4" x14ac:dyDescent="0.2">
      <c r="D1553" s="109"/>
    </row>
    <row r="1554" spans="4:4" x14ac:dyDescent="0.2">
      <c r="D1554" s="109"/>
    </row>
    <row r="1555" spans="4:4" x14ac:dyDescent="0.2">
      <c r="D1555" s="109"/>
    </row>
    <row r="1556" spans="4:4" x14ac:dyDescent="0.2">
      <c r="D1556" s="109"/>
    </row>
    <row r="1557" spans="4:4" x14ac:dyDescent="0.2">
      <c r="D1557" s="109"/>
    </row>
    <row r="1558" spans="4:4" x14ac:dyDescent="0.2">
      <c r="D1558" s="109"/>
    </row>
    <row r="1559" spans="4:4" x14ac:dyDescent="0.2">
      <c r="D1559" s="109"/>
    </row>
    <row r="1560" spans="4:4" x14ac:dyDescent="0.2">
      <c r="D1560" s="109"/>
    </row>
    <row r="1561" spans="4:4" x14ac:dyDescent="0.2">
      <c r="D1561" s="109"/>
    </row>
    <row r="1562" spans="4:4" x14ac:dyDescent="0.2">
      <c r="D1562" s="109"/>
    </row>
    <row r="1563" spans="4:4" x14ac:dyDescent="0.2">
      <c r="D1563" s="109"/>
    </row>
    <row r="1564" spans="4:4" x14ac:dyDescent="0.2">
      <c r="D1564" s="109"/>
    </row>
    <row r="1565" spans="4:4" x14ac:dyDescent="0.2">
      <c r="D1565" s="109"/>
    </row>
    <row r="1566" spans="4:4" x14ac:dyDescent="0.2">
      <c r="D1566" s="109"/>
    </row>
    <row r="1567" spans="4:4" x14ac:dyDescent="0.2">
      <c r="D1567" s="109"/>
    </row>
    <row r="1568" spans="4:4" x14ac:dyDescent="0.2">
      <c r="D1568" s="109"/>
    </row>
    <row r="1569" spans="4:4" x14ac:dyDescent="0.2">
      <c r="D1569" s="109"/>
    </row>
    <row r="1570" spans="4:4" x14ac:dyDescent="0.2">
      <c r="D1570" s="109"/>
    </row>
    <row r="1571" spans="4:4" x14ac:dyDescent="0.2">
      <c r="D1571" s="109"/>
    </row>
    <row r="1572" spans="4:4" x14ac:dyDescent="0.2">
      <c r="D1572" s="109"/>
    </row>
    <row r="1573" spans="4:4" x14ac:dyDescent="0.2">
      <c r="D1573" s="109"/>
    </row>
    <row r="1574" spans="4:4" x14ac:dyDescent="0.2">
      <c r="D1574" s="109"/>
    </row>
    <row r="1575" spans="4:4" x14ac:dyDescent="0.2">
      <c r="D1575" s="109"/>
    </row>
    <row r="1576" spans="4:4" x14ac:dyDescent="0.2">
      <c r="D1576" s="109"/>
    </row>
    <row r="1577" spans="4:4" x14ac:dyDescent="0.2">
      <c r="D1577" s="109"/>
    </row>
    <row r="1578" spans="4:4" x14ac:dyDescent="0.2">
      <c r="D1578" s="109"/>
    </row>
    <row r="1579" spans="4:4" x14ac:dyDescent="0.2">
      <c r="D1579" s="109"/>
    </row>
    <row r="1580" spans="4:4" x14ac:dyDescent="0.2">
      <c r="D1580" s="109"/>
    </row>
    <row r="1581" spans="4:4" x14ac:dyDescent="0.2">
      <c r="D1581" s="109"/>
    </row>
    <row r="1582" spans="4:4" x14ac:dyDescent="0.2">
      <c r="D1582" s="109"/>
    </row>
    <row r="1583" spans="4:4" x14ac:dyDescent="0.2">
      <c r="D1583" s="109"/>
    </row>
    <row r="1584" spans="4:4" x14ac:dyDescent="0.2">
      <c r="D1584" s="109"/>
    </row>
    <row r="1585" spans="4:4" x14ac:dyDescent="0.2">
      <c r="D1585" s="109"/>
    </row>
    <row r="1586" spans="4:4" x14ac:dyDescent="0.2">
      <c r="D1586" s="109"/>
    </row>
    <row r="1587" spans="4:4" x14ac:dyDescent="0.2">
      <c r="D1587" s="109"/>
    </row>
    <row r="1588" spans="4:4" x14ac:dyDescent="0.2">
      <c r="D1588" s="109"/>
    </row>
    <row r="1589" spans="4:4" x14ac:dyDescent="0.2">
      <c r="D1589" s="109"/>
    </row>
    <row r="1590" spans="4:4" x14ac:dyDescent="0.2">
      <c r="D1590" s="109"/>
    </row>
    <row r="1591" spans="4:4" x14ac:dyDescent="0.2">
      <c r="D1591" s="109"/>
    </row>
    <row r="1592" spans="4:4" x14ac:dyDescent="0.2">
      <c r="D1592" s="109"/>
    </row>
    <row r="1593" spans="4:4" x14ac:dyDescent="0.2">
      <c r="D1593" s="109"/>
    </row>
    <row r="1594" spans="4:4" x14ac:dyDescent="0.2">
      <c r="D1594" s="109"/>
    </row>
    <row r="1595" spans="4:4" x14ac:dyDescent="0.2">
      <c r="D1595" s="109"/>
    </row>
    <row r="1596" spans="4:4" x14ac:dyDescent="0.2">
      <c r="D1596" s="109"/>
    </row>
    <row r="1597" spans="4:4" x14ac:dyDescent="0.2">
      <c r="D1597" s="109"/>
    </row>
    <row r="1598" spans="4:4" x14ac:dyDescent="0.2">
      <c r="D1598" s="109"/>
    </row>
    <row r="1599" spans="4:4" x14ac:dyDescent="0.2">
      <c r="D1599" s="109"/>
    </row>
    <row r="1600" spans="4:4" x14ac:dyDescent="0.2">
      <c r="D1600" s="109"/>
    </row>
    <row r="1601" spans="4:4" x14ac:dyDescent="0.2">
      <c r="D1601" s="109"/>
    </row>
    <row r="1602" spans="4:4" x14ac:dyDescent="0.2">
      <c r="D1602" s="109"/>
    </row>
    <row r="1603" spans="4:4" x14ac:dyDescent="0.2">
      <c r="D1603" s="109"/>
    </row>
    <row r="1604" spans="4:4" x14ac:dyDescent="0.2">
      <c r="D1604" s="109"/>
    </row>
    <row r="1605" spans="4:4" x14ac:dyDescent="0.2">
      <c r="D1605" s="109"/>
    </row>
    <row r="1606" spans="4:4" x14ac:dyDescent="0.2">
      <c r="D1606" s="109"/>
    </row>
    <row r="1607" spans="4:4" x14ac:dyDescent="0.2">
      <c r="D1607" s="109"/>
    </row>
    <row r="1608" spans="4:4" x14ac:dyDescent="0.2">
      <c r="D1608" s="109"/>
    </row>
    <row r="1609" spans="4:4" x14ac:dyDescent="0.2">
      <c r="D1609" s="109"/>
    </row>
    <row r="1610" spans="4:4" x14ac:dyDescent="0.2">
      <c r="D1610" s="109"/>
    </row>
    <row r="1611" spans="4:4" x14ac:dyDescent="0.2">
      <c r="D1611" s="109"/>
    </row>
    <row r="1612" spans="4:4" x14ac:dyDescent="0.2">
      <c r="D1612" s="109"/>
    </row>
    <row r="1613" spans="4:4" x14ac:dyDescent="0.2">
      <c r="D1613" s="109"/>
    </row>
    <row r="1614" spans="4:4" x14ac:dyDescent="0.2">
      <c r="D1614" s="109"/>
    </row>
    <row r="1615" spans="4:4" x14ac:dyDescent="0.2">
      <c r="D1615" s="109"/>
    </row>
    <row r="1616" spans="4:4" x14ac:dyDescent="0.2">
      <c r="D1616" s="109"/>
    </row>
    <row r="1617" spans="4:4" x14ac:dyDescent="0.2">
      <c r="D1617" s="109"/>
    </row>
    <row r="1618" spans="4:4" x14ac:dyDescent="0.2">
      <c r="D1618" s="109"/>
    </row>
    <row r="1619" spans="4:4" x14ac:dyDescent="0.2">
      <c r="D1619" s="109"/>
    </row>
    <row r="1620" spans="4:4" x14ac:dyDescent="0.2">
      <c r="D1620" s="109"/>
    </row>
    <row r="1621" spans="4:4" x14ac:dyDescent="0.2">
      <c r="D1621" s="109"/>
    </row>
    <row r="1622" spans="4:4" x14ac:dyDescent="0.2">
      <c r="D1622" s="109"/>
    </row>
    <row r="1623" spans="4:4" x14ac:dyDescent="0.2">
      <c r="D1623" s="109"/>
    </row>
    <row r="1624" spans="4:4" x14ac:dyDescent="0.2">
      <c r="D1624" s="109"/>
    </row>
    <row r="1625" spans="4:4" x14ac:dyDescent="0.2">
      <c r="D1625" s="109"/>
    </row>
    <row r="1626" spans="4:4" x14ac:dyDescent="0.2">
      <c r="D1626" s="109"/>
    </row>
    <row r="1627" spans="4:4" x14ac:dyDescent="0.2">
      <c r="D1627" s="109"/>
    </row>
    <row r="1628" spans="4:4" x14ac:dyDescent="0.2">
      <c r="D1628" s="109"/>
    </row>
    <row r="1629" spans="4:4" x14ac:dyDescent="0.2">
      <c r="D1629" s="109"/>
    </row>
    <row r="1630" spans="4:4" x14ac:dyDescent="0.2">
      <c r="D1630" s="109"/>
    </row>
    <row r="1631" spans="4:4" x14ac:dyDescent="0.2">
      <c r="D1631" s="109"/>
    </row>
    <row r="1632" spans="4:4" x14ac:dyDescent="0.2">
      <c r="D1632" s="109"/>
    </row>
    <row r="1633" spans="4:4" x14ac:dyDescent="0.2">
      <c r="D1633" s="109"/>
    </row>
    <row r="1634" spans="4:4" x14ac:dyDescent="0.2">
      <c r="D1634" s="109"/>
    </row>
    <row r="1635" spans="4:4" x14ac:dyDescent="0.2">
      <c r="D1635" s="109"/>
    </row>
    <row r="1636" spans="4:4" x14ac:dyDescent="0.2">
      <c r="D1636" s="109"/>
    </row>
    <row r="1637" spans="4:4" x14ac:dyDescent="0.2">
      <c r="D1637" s="109"/>
    </row>
    <row r="1638" spans="4:4" x14ac:dyDescent="0.2">
      <c r="D1638" s="109"/>
    </row>
    <row r="1639" spans="4:4" x14ac:dyDescent="0.2">
      <c r="D1639" s="109"/>
    </row>
    <row r="1640" spans="4:4" x14ac:dyDescent="0.2">
      <c r="D1640" s="109"/>
    </row>
    <row r="1641" spans="4:4" x14ac:dyDescent="0.2">
      <c r="D1641" s="109"/>
    </row>
    <row r="1642" spans="4:4" x14ac:dyDescent="0.2">
      <c r="D1642" s="109"/>
    </row>
    <row r="1643" spans="4:4" x14ac:dyDescent="0.2">
      <c r="D1643" s="109"/>
    </row>
    <row r="1644" spans="4:4" x14ac:dyDescent="0.2">
      <c r="D1644" s="109"/>
    </row>
    <row r="1645" spans="4:4" x14ac:dyDescent="0.2">
      <c r="D1645" s="109"/>
    </row>
    <row r="1646" spans="4:4" x14ac:dyDescent="0.2">
      <c r="D1646" s="109"/>
    </row>
    <row r="1647" spans="4:4" x14ac:dyDescent="0.2">
      <c r="D1647" s="109"/>
    </row>
    <row r="1648" spans="4:4" x14ac:dyDescent="0.2">
      <c r="D1648" s="109"/>
    </row>
    <row r="1649" spans="4:4" x14ac:dyDescent="0.2">
      <c r="D1649" s="109"/>
    </row>
    <row r="1650" spans="4:4" x14ac:dyDescent="0.2">
      <c r="D1650" s="109"/>
    </row>
    <row r="1651" spans="4:4" x14ac:dyDescent="0.2">
      <c r="D1651" s="109"/>
    </row>
    <row r="1652" spans="4:4" x14ac:dyDescent="0.2">
      <c r="D1652" s="109"/>
    </row>
    <row r="1653" spans="4:4" x14ac:dyDescent="0.2">
      <c r="D1653" s="109"/>
    </row>
    <row r="1654" spans="4:4" x14ac:dyDescent="0.2">
      <c r="D1654" s="109"/>
    </row>
    <row r="1655" spans="4:4" x14ac:dyDescent="0.2">
      <c r="D1655" s="109"/>
    </row>
    <row r="1656" spans="4:4" x14ac:dyDescent="0.2">
      <c r="D1656" s="109"/>
    </row>
    <row r="1657" spans="4:4" x14ac:dyDescent="0.2">
      <c r="D1657" s="109"/>
    </row>
    <row r="1658" spans="4:4" x14ac:dyDescent="0.2">
      <c r="D1658" s="109"/>
    </row>
    <row r="1659" spans="4:4" x14ac:dyDescent="0.2">
      <c r="D1659" s="109"/>
    </row>
    <row r="1660" spans="4:4" x14ac:dyDescent="0.2">
      <c r="D1660" s="109"/>
    </row>
    <row r="1661" spans="4:4" x14ac:dyDescent="0.2">
      <c r="D1661" s="109"/>
    </row>
    <row r="1662" spans="4:4" x14ac:dyDescent="0.2">
      <c r="D1662" s="109"/>
    </row>
    <row r="1663" spans="4:4" x14ac:dyDescent="0.2">
      <c r="D1663" s="109"/>
    </row>
    <row r="1664" spans="4:4" x14ac:dyDescent="0.2">
      <c r="D1664" s="109"/>
    </row>
    <row r="1665" spans="4:4" x14ac:dyDescent="0.2">
      <c r="D1665" s="109"/>
    </row>
    <row r="1666" spans="4:4" x14ac:dyDescent="0.2">
      <c r="D1666" s="109"/>
    </row>
    <row r="1667" spans="4:4" x14ac:dyDescent="0.2">
      <c r="D1667" s="109"/>
    </row>
    <row r="1668" spans="4:4" x14ac:dyDescent="0.2">
      <c r="D1668" s="109"/>
    </row>
    <row r="1669" spans="4:4" x14ac:dyDescent="0.2">
      <c r="D1669" s="109"/>
    </row>
    <row r="1670" spans="4:4" x14ac:dyDescent="0.2">
      <c r="D1670" s="109"/>
    </row>
    <row r="1671" spans="4:4" x14ac:dyDescent="0.2">
      <c r="D1671" s="109"/>
    </row>
    <row r="1672" spans="4:4" x14ac:dyDescent="0.2">
      <c r="D1672" s="109"/>
    </row>
    <row r="1673" spans="4:4" x14ac:dyDescent="0.2">
      <c r="D1673" s="109"/>
    </row>
    <row r="1674" spans="4:4" x14ac:dyDescent="0.2">
      <c r="D1674" s="109"/>
    </row>
    <row r="1675" spans="4:4" x14ac:dyDescent="0.2">
      <c r="D1675" s="109"/>
    </row>
    <row r="1676" spans="4:4" x14ac:dyDescent="0.2">
      <c r="D1676" s="109"/>
    </row>
    <row r="1677" spans="4:4" x14ac:dyDescent="0.2">
      <c r="D1677" s="109"/>
    </row>
    <row r="1678" spans="4:4" x14ac:dyDescent="0.2">
      <c r="D1678" s="109"/>
    </row>
    <row r="1679" spans="4:4" x14ac:dyDescent="0.2">
      <c r="D1679" s="109"/>
    </row>
    <row r="1680" spans="4:4" x14ac:dyDescent="0.2">
      <c r="D1680" s="109"/>
    </row>
    <row r="1681" spans="4:4" x14ac:dyDescent="0.2">
      <c r="D1681" s="109"/>
    </row>
    <row r="1682" spans="4:4" x14ac:dyDescent="0.2">
      <c r="D1682" s="109"/>
    </row>
    <row r="1683" spans="4:4" x14ac:dyDescent="0.2">
      <c r="D1683" s="109"/>
    </row>
    <row r="1684" spans="4:4" x14ac:dyDescent="0.2">
      <c r="D1684" s="109"/>
    </row>
    <row r="1685" spans="4:4" x14ac:dyDescent="0.2">
      <c r="D1685" s="109"/>
    </row>
    <row r="1686" spans="4:4" x14ac:dyDescent="0.2">
      <c r="D1686" s="109"/>
    </row>
    <row r="1687" spans="4:4" x14ac:dyDescent="0.2">
      <c r="D1687" s="109"/>
    </row>
    <row r="1688" spans="4:4" x14ac:dyDescent="0.2">
      <c r="D1688" s="109"/>
    </row>
    <row r="1689" spans="4:4" x14ac:dyDescent="0.2">
      <c r="D1689" s="109"/>
    </row>
    <row r="1690" spans="4:4" x14ac:dyDescent="0.2">
      <c r="D1690" s="109"/>
    </row>
    <row r="1691" spans="4:4" x14ac:dyDescent="0.2">
      <c r="D1691" s="109"/>
    </row>
    <row r="1692" spans="4:4" x14ac:dyDescent="0.2">
      <c r="D1692" s="109"/>
    </row>
    <row r="1693" spans="4:4" x14ac:dyDescent="0.2">
      <c r="D1693" s="109"/>
    </row>
    <row r="1694" spans="4:4" x14ac:dyDescent="0.2">
      <c r="D1694" s="109"/>
    </row>
    <row r="1695" spans="4:4" x14ac:dyDescent="0.2">
      <c r="D1695" s="109"/>
    </row>
    <row r="1696" spans="4:4" x14ac:dyDescent="0.2">
      <c r="D1696" s="109"/>
    </row>
    <row r="1697" spans="4:4" x14ac:dyDescent="0.2">
      <c r="D1697" s="109"/>
    </row>
    <row r="1698" spans="4:4" x14ac:dyDescent="0.2">
      <c r="D1698" s="109"/>
    </row>
    <row r="1699" spans="4:4" x14ac:dyDescent="0.2">
      <c r="D1699" s="109"/>
    </row>
    <row r="1700" spans="4:4" x14ac:dyDescent="0.2">
      <c r="D1700" s="109"/>
    </row>
    <row r="1701" spans="4:4" x14ac:dyDescent="0.2">
      <c r="D1701" s="109"/>
    </row>
    <row r="1702" spans="4:4" x14ac:dyDescent="0.2">
      <c r="D1702" s="109"/>
    </row>
    <row r="1703" spans="4:4" x14ac:dyDescent="0.2">
      <c r="D1703" s="109"/>
    </row>
    <row r="1704" spans="4:4" x14ac:dyDescent="0.2">
      <c r="D1704" s="109"/>
    </row>
    <row r="1705" spans="4:4" x14ac:dyDescent="0.2">
      <c r="D1705" s="109"/>
    </row>
    <row r="1706" spans="4:4" x14ac:dyDescent="0.2">
      <c r="D1706" s="109"/>
    </row>
    <row r="1707" spans="4:4" x14ac:dyDescent="0.2">
      <c r="D1707" s="109"/>
    </row>
    <row r="1708" spans="4:4" x14ac:dyDescent="0.2">
      <c r="D1708" s="109"/>
    </row>
    <row r="1709" spans="4:4" x14ac:dyDescent="0.2">
      <c r="D1709" s="109"/>
    </row>
    <row r="1710" spans="4:4" x14ac:dyDescent="0.2">
      <c r="D1710" s="109"/>
    </row>
    <row r="1711" spans="4:4" x14ac:dyDescent="0.2">
      <c r="D1711" s="109"/>
    </row>
    <row r="1712" spans="4:4" x14ac:dyDescent="0.2">
      <c r="D1712" s="109"/>
    </row>
    <row r="1713" spans="4:4" x14ac:dyDescent="0.2">
      <c r="D1713" s="109"/>
    </row>
    <row r="1714" spans="4:4" x14ac:dyDescent="0.2">
      <c r="D1714" s="109"/>
    </row>
    <row r="1715" spans="4:4" x14ac:dyDescent="0.2">
      <c r="D1715" s="109"/>
    </row>
    <row r="1716" spans="4:4" x14ac:dyDescent="0.2">
      <c r="D1716" s="109"/>
    </row>
    <row r="1717" spans="4:4" x14ac:dyDescent="0.2">
      <c r="D1717" s="109"/>
    </row>
    <row r="1718" spans="4:4" x14ac:dyDescent="0.2">
      <c r="D1718" s="109"/>
    </row>
    <row r="1719" spans="4:4" x14ac:dyDescent="0.2">
      <c r="D1719" s="109"/>
    </row>
    <row r="1720" spans="4:4" x14ac:dyDescent="0.2">
      <c r="D1720" s="109"/>
    </row>
    <row r="1721" spans="4:4" x14ac:dyDescent="0.2">
      <c r="D1721" s="109"/>
    </row>
    <row r="1722" spans="4:4" x14ac:dyDescent="0.2">
      <c r="D1722" s="109"/>
    </row>
    <row r="1723" spans="4:4" x14ac:dyDescent="0.2">
      <c r="D1723" s="109"/>
    </row>
    <row r="1724" spans="4:4" x14ac:dyDescent="0.2">
      <c r="D1724" s="109"/>
    </row>
    <row r="1725" spans="4:4" x14ac:dyDescent="0.2">
      <c r="D1725" s="109"/>
    </row>
    <row r="1726" spans="4:4" x14ac:dyDescent="0.2">
      <c r="D1726" s="109"/>
    </row>
    <row r="1727" spans="4:4" x14ac:dyDescent="0.2">
      <c r="D1727" s="109"/>
    </row>
    <row r="1728" spans="4:4" x14ac:dyDescent="0.2">
      <c r="D1728" s="109"/>
    </row>
    <row r="1729" spans="4:4" x14ac:dyDescent="0.2">
      <c r="D1729" s="109"/>
    </row>
    <row r="1730" spans="4:4" x14ac:dyDescent="0.2">
      <c r="D1730" s="109"/>
    </row>
    <row r="1731" spans="4:4" x14ac:dyDescent="0.2">
      <c r="D1731" s="109"/>
    </row>
    <row r="1732" spans="4:4" x14ac:dyDescent="0.2">
      <c r="D1732" s="109"/>
    </row>
    <row r="1733" spans="4:4" x14ac:dyDescent="0.2">
      <c r="D1733" s="109"/>
    </row>
    <row r="1734" spans="4:4" x14ac:dyDescent="0.2">
      <c r="D1734" s="109"/>
    </row>
    <row r="1735" spans="4:4" x14ac:dyDescent="0.2">
      <c r="D1735" s="109"/>
    </row>
    <row r="1736" spans="4:4" x14ac:dyDescent="0.2">
      <c r="D1736" s="109"/>
    </row>
    <row r="1737" spans="4:4" x14ac:dyDescent="0.2">
      <c r="D1737" s="109"/>
    </row>
    <row r="1738" spans="4:4" x14ac:dyDescent="0.2">
      <c r="D1738" s="109"/>
    </row>
    <row r="1739" spans="4:4" x14ac:dyDescent="0.2">
      <c r="D1739" s="109"/>
    </row>
    <row r="1740" spans="4:4" x14ac:dyDescent="0.2">
      <c r="D1740" s="109"/>
    </row>
    <row r="1741" spans="4:4" x14ac:dyDescent="0.2">
      <c r="D1741" s="109"/>
    </row>
    <row r="1742" spans="4:4" x14ac:dyDescent="0.2">
      <c r="D1742" s="109"/>
    </row>
    <row r="1743" spans="4:4" x14ac:dyDescent="0.2">
      <c r="D1743" s="109"/>
    </row>
    <row r="1744" spans="4:4" x14ac:dyDescent="0.2">
      <c r="D1744" s="109"/>
    </row>
    <row r="1745" spans="4:4" x14ac:dyDescent="0.2">
      <c r="D1745" s="109"/>
    </row>
    <row r="1746" spans="4:4" x14ac:dyDescent="0.2">
      <c r="D1746" s="109"/>
    </row>
    <row r="1747" spans="4:4" x14ac:dyDescent="0.2">
      <c r="D1747" s="109"/>
    </row>
    <row r="1748" spans="4:4" x14ac:dyDescent="0.2">
      <c r="D1748" s="109"/>
    </row>
    <row r="1749" spans="4:4" x14ac:dyDescent="0.2">
      <c r="D1749" s="109"/>
    </row>
    <row r="1750" spans="4:4" x14ac:dyDescent="0.2">
      <c r="D1750" s="109"/>
    </row>
    <row r="1751" spans="4:4" x14ac:dyDescent="0.2">
      <c r="D1751" s="109"/>
    </row>
    <row r="1752" spans="4:4" x14ac:dyDescent="0.2">
      <c r="D1752" s="109"/>
    </row>
    <row r="1753" spans="4:4" x14ac:dyDescent="0.2">
      <c r="D1753" s="109"/>
    </row>
    <row r="1754" spans="4:4" x14ac:dyDescent="0.2">
      <c r="D1754" s="109"/>
    </row>
    <row r="1755" spans="4:4" x14ac:dyDescent="0.2">
      <c r="D1755" s="109"/>
    </row>
    <row r="1756" spans="4:4" x14ac:dyDescent="0.2">
      <c r="D1756" s="109"/>
    </row>
    <row r="1757" spans="4:4" x14ac:dyDescent="0.2">
      <c r="D1757" s="109"/>
    </row>
    <row r="1758" spans="4:4" x14ac:dyDescent="0.2">
      <c r="D1758" s="109"/>
    </row>
    <row r="1759" spans="4:4" x14ac:dyDescent="0.2">
      <c r="D1759" s="109"/>
    </row>
    <row r="1760" spans="4:4" x14ac:dyDescent="0.2">
      <c r="D1760" s="109"/>
    </row>
    <row r="1761" spans="4:4" x14ac:dyDescent="0.2">
      <c r="D1761" s="109"/>
    </row>
    <row r="1762" spans="4:4" x14ac:dyDescent="0.2">
      <c r="D1762" s="109"/>
    </row>
    <row r="1763" spans="4:4" x14ac:dyDescent="0.2">
      <c r="D1763" s="109"/>
    </row>
    <row r="1764" spans="4:4" x14ac:dyDescent="0.2">
      <c r="D1764" s="109"/>
    </row>
    <row r="1765" spans="4:4" x14ac:dyDescent="0.2">
      <c r="D1765" s="109"/>
    </row>
    <row r="1766" spans="4:4" x14ac:dyDescent="0.2">
      <c r="D1766" s="109"/>
    </row>
    <row r="1767" spans="4:4" x14ac:dyDescent="0.2">
      <c r="D1767" s="109"/>
    </row>
    <row r="1768" spans="4:4" x14ac:dyDescent="0.2">
      <c r="D1768" s="109"/>
    </row>
    <row r="1769" spans="4:4" x14ac:dyDescent="0.2">
      <c r="D1769" s="109"/>
    </row>
    <row r="1770" spans="4:4" x14ac:dyDescent="0.2">
      <c r="D1770" s="109"/>
    </row>
    <row r="1771" spans="4:4" x14ac:dyDescent="0.2">
      <c r="D1771" s="109"/>
    </row>
    <row r="1772" spans="4:4" x14ac:dyDescent="0.2">
      <c r="D1772" s="109"/>
    </row>
    <row r="1773" spans="4:4" x14ac:dyDescent="0.2">
      <c r="D1773" s="109"/>
    </row>
    <row r="1774" spans="4:4" x14ac:dyDescent="0.2">
      <c r="D1774" s="109"/>
    </row>
    <row r="1775" spans="4:4" x14ac:dyDescent="0.2">
      <c r="D1775" s="109"/>
    </row>
    <row r="1776" spans="4:4" x14ac:dyDescent="0.2">
      <c r="D1776" s="109"/>
    </row>
    <row r="1777" spans="4:4" x14ac:dyDescent="0.2">
      <c r="D1777" s="109"/>
    </row>
    <row r="1778" spans="4:4" x14ac:dyDescent="0.2">
      <c r="D1778" s="109"/>
    </row>
    <row r="1779" spans="4:4" x14ac:dyDescent="0.2">
      <c r="D1779" s="109"/>
    </row>
    <row r="1780" spans="4:4" x14ac:dyDescent="0.2">
      <c r="D1780" s="109"/>
    </row>
    <row r="1781" spans="4:4" x14ac:dyDescent="0.2">
      <c r="D1781" s="109"/>
    </row>
    <row r="1782" spans="4:4" x14ac:dyDescent="0.2">
      <c r="D1782" s="109"/>
    </row>
    <row r="1783" spans="4:4" x14ac:dyDescent="0.2">
      <c r="D1783" s="109"/>
    </row>
    <row r="1784" spans="4:4" x14ac:dyDescent="0.2">
      <c r="D1784" s="109"/>
    </row>
    <row r="1785" spans="4:4" x14ac:dyDescent="0.2">
      <c r="D1785" s="109"/>
    </row>
    <row r="1786" spans="4:4" x14ac:dyDescent="0.2">
      <c r="D1786" s="109"/>
    </row>
    <row r="1787" spans="4:4" x14ac:dyDescent="0.2">
      <c r="D1787" s="109"/>
    </row>
    <row r="1788" spans="4:4" x14ac:dyDescent="0.2">
      <c r="D1788" s="109"/>
    </row>
    <row r="1789" spans="4:4" x14ac:dyDescent="0.2">
      <c r="D1789" s="109"/>
    </row>
    <row r="1790" spans="4:4" x14ac:dyDescent="0.2">
      <c r="D1790" s="109"/>
    </row>
    <row r="1791" spans="4:4" x14ac:dyDescent="0.2">
      <c r="D1791" s="109"/>
    </row>
    <row r="1792" spans="4:4" x14ac:dyDescent="0.2">
      <c r="D1792" s="109"/>
    </row>
    <row r="1793" spans="4:4" x14ac:dyDescent="0.2">
      <c r="D1793" s="109"/>
    </row>
    <row r="1794" spans="4:4" x14ac:dyDescent="0.2">
      <c r="D1794" s="109"/>
    </row>
    <row r="1795" spans="4:4" x14ac:dyDescent="0.2">
      <c r="D1795" s="109"/>
    </row>
    <row r="1796" spans="4:4" x14ac:dyDescent="0.2">
      <c r="D1796" s="109"/>
    </row>
    <row r="1797" spans="4:4" x14ac:dyDescent="0.2">
      <c r="D1797" s="109"/>
    </row>
    <row r="1798" spans="4:4" x14ac:dyDescent="0.2">
      <c r="D1798" s="109"/>
    </row>
    <row r="1799" spans="4:4" x14ac:dyDescent="0.2">
      <c r="D1799" s="109"/>
    </row>
    <row r="1800" spans="4:4" x14ac:dyDescent="0.2">
      <c r="D1800" s="109"/>
    </row>
    <row r="1801" spans="4:4" x14ac:dyDescent="0.2">
      <c r="D1801" s="109"/>
    </row>
    <row r="1802" spans="4:4" x14ac:dyDescent="0.2">
      <c r="D1802" s="109"/>
    </row>
    <row r="1803" spans="4:4" x14ac:dyDescent="0.2">
      <c r="D1803" s="109"/>
    </row>
    <row r="1804" spans="4:4" x14ac:dyDescent="0.2">
      <c r="D1804" s="109"/>
    </row>
    <row r="1805" spans="4:4" x14ac:dyDescent="0.2">
      <c r="D1805" s="109"/>
    </row>
    <row r="1806" spans="4:4" x14ac:dyDescent="0.2">
      <c r="D1806" s="109"/>
    </row>
    <row r="1807" spans="4:4" x14ac:dyDescent="0.2">
      <c r="D1807" s="109"/>
    </row>
    <row r="1808" spans="4:4" x14ac:dyDescent="0.2">
      <c r="D1808" s="109"/>
    </row>
    <row r="1809" spans="4:4" x14ac:dyDescent="0.2">
      <c r="D1809" s="109"/>
    </row>
    <row r="1810" spans="4:4" x14ac:dyDescent="0.2">
      <c r="D1810" s="109"/>
    </row>
    <row r="1811" spans="4:4" x14ac:dyDescent="0.2">
      <c r="D1811" s="109"/>
    </row>
    <row r="1812" spans="4:4" x14ac:dyDescent="0.2">
      <c r="D1812" s="109"/>
    </row>
    <row r="1813" spans="4:4" x14ac:dyDescent="0.2">
      <c r="D1813" s="109"/>
    </row>
    <row r="1814" spans="4:4" x14ac:dyDescent="0.2">
      <c r="D1814" s="109"/>
    </row>
    <row r="1815" spans="4:4" x14ac:dyDescent="0.2">
      <c r="D1815" s="109"/>
    </row>
    <row r="1816" spans="4:4" x14ac:dyDescent="0.2">
      <c r="D1816" s="109"/>
    </row>
    <row r="1817" spans="4:4" x14ac:dyDescent="0.2">
      <c r="D1817" s="109"/>
    </row>
    <row r="1818" spans="4:4" x14ac:dyDescent="0.2">
      <c r="D1818" s="109"/>
    </row>
    <row r="1819" spans="4:4" x14ac:dyDescent="0.2">
      <c r="D1819" s="109"/>
    </row>
    <row r="1820" spans="4:4" x14ac:dyDescent="0.2">
      <c r="D1820" s="109"/>
    </row>
    <row r="1821" spans="4:4" x14ac:dyDescent="0.2">
      <c r="D1821" s="109"/>
    </row>
    <row r="1822" spans="4:4" x14ac:dyDescent="0.2">
      <c r="D1822" s="109"/>
    </row>
    <row r="1823" spans="4:4" x14ac:dyDescent="0.2">
      <c r="D1823" s="109"/>
    </row>
    <row r="1824" spans="4:4" x14ac:dyDescent="0.2">
      <c r="D1824" s="109"/>
    </row>
    <row r="1825" spans="4:4" x14ac:dyDescent="0.2">
      <c r="D1825" s="109"/>
    </row>
    <row r="1826" spans="4:4" x14ac:dyDescent="0.2">
      <c r="D1826" s="109"/>
    </row>
    <row r="1827" spans="4:4" x14ac:dyDescent="0.2">
      <c r="D1827" s="109"/>
    </row>
    <row r="1828" spans="4:4" x14ac:dyDescent="0.2">
      <c r="D1828" s="109"/>
    </row>
    <row r="1829" spans="4:4" x14ac:dyDescent="0.2">
      <c r="D1829" s="109"/>
    </row>
    <row r="1830" spans="4:4" x14ac:dyDescent="0.2">
      <c r="D1830" s="109"/>
    </row>
    <row r="1831" spans="4:4" x14ac:dyDescent="0.2">
      <c r="D1831" s="109"/>
    </row>
    <row r="1832" spans="4:4" x14ac:dyDescent="0.2">
      <c r="D1832" s="109"/>
    </row>
    <row r="1833" spans="4:4" x14ac:dyDescent="0.2">
      <c r="D1833" s="109"/>
    </row>
    <row r="1834" spans="4:4" x14ac:dyDescent="0.2">
      <c r="D1834" s="109"/>
    </row>
    <row r="1835" spans="4:4" x14ac:dyDescent="0.2">
      <c r="D1835" s="109"/>
    </row>
    <row r="1836" spans="4:4" x14ac:dyDescent="0.2">
      <c r="D1836" s="109"/>
    </row>
    <row r="1837" spans="4:4" x14ac:dyDescent="0.2">
      <c r="D1837" s="109"/>
    </row>
    <row r="1838" spans="4:4" x14ac:dyDescent="0.2">
      <c r="D1838" s="109"/>
    </row>
    <row r="1839" spans="4:4" x14ac:dyDescent="0.2">
      <c r="D1839" s="109"/>
    </row>
    <row r="1840" spans="4:4" x14ac:dyDescent="0.2">
      <c r="D1840" s="109"/>
    </row>
    <row r="1841" spans="4:4" x14ac:dyDescent="0.2">
      <c r="D1841" s="109"/>
    </row>
    <row r="1842" spans="4:4" x14ac:dyDescent="0.2">
      <c r="D1842" s="109"/>
    </row>
    <row r="1843" spans="4:4" x14ac:dyDescent="0.2">
      <c r="D1843" s="109"/>
    </row>
    <row r="1844" spans="4:4" x14ac:dyDescent="0.2">
      <c r="D1844" s="109"/>
    </row>
    <row r="1845" spans="4:4" x14ac:dyDescent="0.2">
      <c r="D1845" s="109"/>
    </row>
    <row r="1846" spans="4:4" x14ac:dyDescent="0.2">
      <c r="D1846" s="109"/>
    </row>
    <row r="1847" spans="4:4" x14ac:dyDescent="0.2">
      <c r="D1847" s="109"/>
    </row>
    <row r="1848" spans="4:4" x14ac:dyDescent="0.2">
      <c r="D1848" s="109"/>
    </row>
    <row r="1849" spans="4:4" x14ac:dyDescent="0.2">
      <c r="D1849" s="109"/>
    </row>
    <row r="1850" spans="4:4" x14ac:dyDescent="0.2">
      <c r="D1850" s="109"/>
    </row>
    <row r="1851" spans="4:4" x14ac:dyDescent="0.2">
      <c r="D1851" s="109"/>
    </row>
    <row r="1852" spans="4:4" x14ac:dyDescent="0.2">
      <c r="D1852" s="109"/>
    </row>
    <row r="1853" spans="4:4" x14ac:dyDescent="0.2">
      <c r="D1853" s="109"/>
    </row>
    <row r="1854" spans="4:4" x14ac:dyDescent="0.2">
      <c r="D1854" s="109"/>
    </row>
    <row r="1855" spans="4:4" x14ac:dyDescent="0.2">
      <c r="D1855" s="109"/>
    </row>
    <row r="1856" spans="4:4" x14ac:dyDescent="0.2">
      <c r="D1856" s="109"/>
    </row>
    <row r="1857" spans="4:4" x14ac:dyDescent="0.2">
      <c r="D1857" s="109"/>
    </row>
    <row r="1858" spans="4:4" x14ac:dyDescent="0.2">
      <c r="D1858" s="109"/>
    </row>
    <row r="1859" spans="4:4" x14ac:dyDescent="0.2">
      <c r="D1859" s="109"/>
    </row>
    <row r="1860" spans="4:4" x14ac:dyDescent="0.2">
      <c r="D1860" s="109"/>
    </row>
    <row r="1861" spans="4:4" x14ac:dyDescent="0.2">
      <c r="D1861" s="109"/>
    </row>
    <row r="1862" spans="4:4" x14ac:dyDescent="0.2">
      <c r="D1862" s="109"/>
    </row>
    <row r="1863" spans="4:4" x14ac:dyDescent="0.2">
      <c r="D1863" s="109"/>
    </row>
    <row r="1864" spans="4:4" x14ac:dyDescent="0.2">
      <c r="D1864" s="109"/>
    </row>
    <row r="1865" spans="4:4" x14ac:dyDescent="0.2">
      <c r="D1865" s="109"/>
    </row>
    <row r="1866" spans="4:4" x14ac:dyDescent="0.2">
      <c r="D1866" s="109"/>
    </row>
    <row r="1867" spans="4:4" x14ac:dyDescent="0.2">
      <c r="D1867" s="109"/>
    </row>
    <row r="1868" spans="4:4" x14ac:dyDescent="0.2">
      <c r="D1868" s="109"/>
    </row>
    <row r="1869" spans="4:4" x14ac:dyDescent="0.2">
      <c r="D1869" s="109"/>
    </row>
    <row r="1870" spans="4:4" x14ac:dyDescent="0.2">
      <c r="D1870" s="109"/>
    </row>
    <row r="1871" spans="4:4" x14ac:dyDescent="0.2">
      <c r="D1871" s="109"/>
    </row>
    <row r="1872" spans="4:4" x14ac:dyDescent="0.2">
      <c r="D1872" s="109"/>
    </row>
    <row r="1873" spans="4:4" x14ac:dyDescent="0.2">
      <c r="D1873" s="109"/>
    </row>
    <row r="1874" spans="4:4" x14ac:dyDescent="0.2">
      <c r="D1874" s="109"/>
    </row>
    <row r="1875" spans="4:4" x14ac:dyDescent="0.2">
      <c r="D1875" s="109"/>
    </row>
    <row r="1876" spans="4:4" x14ac:dyDescent="0.2">
      <c r="D1876" s="109"/>
    </row>
    <row r="1877" spans="4:4" x14ac:dyDescent="0.2">
      <c r="D1877" s="109"/>
    </row>
    <row r="1878" spans="4:4" x14ac:dyDescent="0.2">
      <c r="D1878" s="109"/>
    </row>
    <row r="1879" spans="4:4" x14ac:dyDescent="0.2">
      <c r="D1879" s="109"/>
    </row>
    <row r="1880" spans="4:4" x14ac:dyDescent="0.2">
      <c r="D1880" s="109"/>
    </row>
    <row r="1881" spans="4:4" x14ac:dyDescent="0.2">
      <c r="D1881" s="109"/>
    </row>
    <row r="1882" spans="4:4" x14ac:dyDescent="0.2">
      <c r="D1882" s="109"/>
    </row>
    <row r="1883" spans="4:4" x14ac:dyDescent="0.2">
      <c r="D1883" s="109"/>
    </row>
    <row r="1884" spans="4:4" x14ac:dyDescent="0.2">
      <c r="D1884" s="109"/>
    </row>
    <row r="1885" spans="4:4" x14ac:dyDescent="0.2">
      <c r="D1885" s="109"/>
    </row>
    <row r="1886" spans="4:4" x14ac:dyDescent="0.2">
      <c r="D1886" s="109"/>
    </row>
    <row r="1887" spans="4:4" x14ac:dyDescent="0.2">
      <c r="D1887" s="109"/>
    </row>
    <row r="1888" spans="4:4" x14ac:dyDescent="0.2">
      <c r="D1888" s="109"/>
    </row>
    <row r="1889" spans="4:4" x14ac:dyDescent="0.2">
      <c r="D1889" s="109"/>
    </row>
    <row r="1890" spans="4:4" x14ac:dyDescent="0.2">
      <c r="D1890" s="109"/>
    </row>
    <row r="1891" spans="4:4" x14ac:dyDescent="0.2">
      <c r="D1891" s="109"/>
    </row>
    <row r="1892" spans="4:4" x14ac:dyDescent="0.2">
      <c r="D1892" s="109"/>
    </row>
    <row r="1893" spans="4:4" x14ac:dyDescent="0.2">
      <c r="D1893" s="109"/>
    </row>
    <row r="1894" spans="4:4" x14ac:dyDescent="0.2">
      <c r="D1894" s="109"/>
    </row>
    <row r="1895" spans="4:4" x14ac:dyDescent="0.2">
      <c r="D1895" s="109"/>
    </row>
    <row r="1896" spans="4:4" x14ac:dyDescent="0.2">
      <c r="D1896" s="109"/>
    </row>
    <row r="1897" spans="4:4" x14ac:dyDescent="0.2">
      <c r="D1897" s="109"/>
    </row>
    <row r="1898" spans="4:4" x14ac:dyDescent="0.2">
      <c r="D1898" s="109"/>
    </row>
    <row r="1899" spans="4:4" x14ac:dyDescent="0.2">
      <c r="D1899" s="109"/>
    </row>
    <row r="1900" spans="4:4" x14ac:dyDescent="0.2">
      <c r="D1900" s="109"/>
    </row>
    <row r="1901" spans="4:4" x14ac:dyDescent="0.2">
      <c r="D1901" s="109"/>
    </row>
    <row r="1902" spans="4:4" x14ac:dyDescent="0.2">
      <c r="D1902" s="109"/>
    </row>
    <row r="1903" spans="4:4" x14ac:dyDescent="0.2">
      <c r="D1903" s="109"/>
    </row>
    <row r="1904" spans="4:4" x14ac:dyDescent="0.2">
      <c r="D1904" s="109"/>
    </row>
    <row r="1905" spans="4:4" x14ac:dyDescent="0.2">
      <c r="D1905" s="109"/>
    </row>
    <row r="1906" spans="4:4" x14ac:dyDescent="0.2">
      <c r="D1906" s="109"/>
    </row>
    <row r="1907" spans="4:4" x14ac:dyDescent="0.2">
      <c r="D1907" s="109"/>
    </row>
    <row r="1908" spans="4:4" x14ac:dyDescent="0.2">
      <c r="D1908" s="109"/>
    </row>
    <row r="1909" spans="4:4" x14ac:dyDescent="0.2">
      <c r="D1909" s="109"/>
    </row>
    <row r="1910" spans="4:4" x14ac:dyDescent="0.2">
      <c r="D1910" s="109"/>
    </row>
    <row r="1911" spans="4:4" x14ac:dyDescent="0.2">
      <c r="D1911" s="109"/>
    </row>
    <row r="1912" spans="4:4" x14ac:dyDescent="0.2">
      <c r="D1912" s="109"/>
    </row>
    <row r="1913" spans="4:4" x14ac:dyDescent="0.2">
      <c r="D1913" s="109"/>
    </row>
    <row r="1914" spans="4:4" x14ac:dyDescent="0.2">
      <c r="D1914" s="109"/>
    </row>
    <row r="1915" spans="4:4" x14ac:dyDescent="0.2">
      <c r="D1915" s="109"/>
    </row>
    <row r="1916" spans="4:4" x14ac:dyDescent="0.2">
      <c r="D1916" s="109"/>
    </row>
    <row r="1917" spans="4:4" x14ac:dyDescent="0.2">
      <c r="D1917" s="109"/>
    </row>
    <row r="1918" spans="4:4" x14ac:dyDescent="0.2">
      <c r="D1918" s="109"/>
    </row>
    <row r="1919" spans="4:4" x14ac:dyDescent="0.2">
      <c r="D1919" s="109"/>
    </row>
    <row r="1920" spans="4:4" x14ac:dyDescent="0.2">
      <c r="D1920" s="109"/>
    </row>
    <row r="1921" spans="4:4" x14ac:dyDescent="0.2">
      <c r="D1921" s="109"/>
    </row>
    <row r="1922" spans="4:4" x14ac:dyDescent="0.2">
      <c r="D1922" s="109"/>
    </row>
    <row r="1923" spans="4:4" x14ac:dyDescent="0.2">
      <c r="D1923" s="109"/>
    </row>
    <row r="1924" spans="4:4" x14ac:dyDescent="0.2">
      <c r="D1924" s="109"/>
    </row>
    <row r="1925" spans="4:4" x14ac:dyDescent="0.2">
      <c r="D1925" s="109"/>
    </row>
    <row r="1926" spans="4:4" x14ac:dyDescent="0.2">
      <c r="D1926" s="109"/>
    </row>
    <row r="1927" spans="4:4" x14ac:dyDescent="0.2">
      <c r="D1927" s="109"/>
    </row>
    <row r="1928" spans="4:4" x14ac:dyDescent="0.2">
      <c r="D1928" s="109"/>
    </row>
    <row r="1929" spans="4:4" x14ac:dyDescent="0.2">
      <c r="D1929" s="109"/>
    </row>
    <row r="1930" spans="4:4" x14ac:dyDescent="0.2">
      <c r="D1930" s="109"/>
    </row>
    <row r="1931" spans="4:4" x14ac:dyDescent="0.2">
      <c r="D1931" s="109"/>
    </row>
    <row r="1932" spans="4:4" x14ac:dyDescent="0.2">
      <c r="D1932" s="109"/>
    </row>
    <row r="1933" spans="4:4" x14ac:dyDescent="0.2">
      <c r="D1933" s="109"/>
    </row>
    <row r="1934" spans="4:4" x14ac:dyDescent="0.2">
      <c r="D1934" s="109"/>
    </row>
    <row r="1935" spans="4:4" x14ac:dyDescent="0.2">
      <c r="D1935" s="109"/>
    </row>
    <row r="1936" spans="4:4" x14ac:dyDescent="0.2">
      <c r="D1936" s="109"/>
    </row>
    <row r="1937" spans="4:4" x14ac:dyDescent="0.2">
      <c r="D1937" s="109"/>
    </row>
    <row r="1938" spans="4:4" x14ac:dyDescent="0.2">
      <c r="D1938" s="109"/>
    </row>
    <row r="1939" spans="4:4" x14ac:dyDescent="0.2">
      <c r="D1939" s="109"/>
    </row>
    <row r="1940" spans="4:4" x14ac:dyDescent="0.2">
      <c r="D1940" s="109"/>
    </row>
    <row r="1941" spans="4:4" x14ac:dyDescent="0.2">
      <c r="D1941" s="109"/>
    </row>
    <row r="1942" spans="4:4" x14ac:dyDescent="0.2">
      <c r="D1942" s="109"/>
    </row>
    <row r="1943" spans="4:4" x14ac:dyDescent="0.2">
      <c r="D1943" s="109"/>
    </row>
    <row r="1944" spans="4:4" x14ac:dyDescent="0.2">
      <c r="D1944" s="109"/>
    </row>
    <row r="1945" spans="4:4" x14ac:dyDescent="0.2">
      <c r="D1945" s="109"/>
    </row>
    <row r="1946" spans="4:4" x14ac:dyDescent="0.2">
      <c r="D1946" s="109"/>
    </row>
    <row r="1947" spans="4:4" x14ac:dyDescent="0.2">
      <c r="D1947" s="109"/>
    </row>
    <row r="1948" spans="4:4" x14ac:dyDescent="0.2">
      <c r="D1948" s="109"/>
    </row>
    <row r="1949" spans="4:4" x14ac:dyDescent="0.2">
      <c r="D1949" s="109"/>
    </row>
    <row r="1950" spans="4:4" x14ac:dyDescent="0.2">
      <c r="D1950" s="109"/>
    </row>
    <row r="1951" spans="4:4" x14ac:dyDescent="0.2">
      <c r="D1951" s="109"/>
    </row>
    <row r="1952" spans="4:4" x14ac:dyDescent="0.2">
      <c r="D1952" s="109"/>
    </row>
    <row r="1953" spans="4:4" x14ac:dyDescent="0.2">
      <c r="D1953" s="109"/>
    </row>
    <row r="1954" spans="4:4" x14ac:dyDescent="0.2">
      <c r="D1954" s="109"/>
    </row>
    <row r="1955" spans="4:4" x14ac:dyDescent="0.2">
      <c r="D1955" s="109"/>
    </row>
    <row r="1956" spans="4:4" x14ac:dyDescent="0.2">
      <c r="D1956" s="109"/>
    </row>
    <row r="1957" spans="4:4" x14ac:dyDescent="0.2">
      <c r="D1957" s="109"/>
    </row>
    <row r="1958" spans="4:4" x14ac:dyDescent="0.2">
      <c r="D1958" s="109"/>
    </row>
    <row r="1959" spans="4:4" x14ac:dyDescent="0.2">
      <c r="D1959" s="109"/>
    </row>
    <row r="1960" spans="4:4" x14ac:dyDescent="0.2">
      <c r="D1960" s="109"/>
    </row>
    <row r="1961" spans="4:4" x14ac:dyDescent="0.2">
      <c r="D1961" s="109"/>
    </row>
    <row r="1962" spans="4:4" x14ac:dyDescent="0.2">
      <c r="D1962" s="109"/>
    </row>
    <row r="1963" spans="4:4" x14ac:dyDescent="0.2">
      <c r="D1963" s="109"/>
    </row>
    <row r="1964" spans="4:4" x14ac:dyDescent="0.2">
      <c r="D1964" s="109"/>
    </row>
    <row r="1965" spans="4:4" x14ac:dyDescent="0.2">
      <c r="D1965" s="109"/>
    </row>
    <row r="1966" spans="4:4" x14ac:dyDescent="0.2">
      <c r="D1966" s="109"/>
    </row>
    <row r="1967" spans="4:4" x14ac:dyDescent="0.2">
      <c r="D1967" s="109"/>
    </row>
    <row r="1968" spans="4:4" x14ac:dyDescent="0.2">
      <c r="D1968" s="109"/>
    </row>
    <row r="1969" spans="4:4" x14ac:dyDescent="0.2">
      <c r="D1969" s="109"/>
    </row>
    <row r="1970" spans="4:4" x14ac:dyDescent="0.2">
      <c r="D1970" s="109"/>
    </row>
    <row r="1971" spans="4:4" x14ac:dyDescent="0.2">
      <c r="D1971" s="109"/>
    </row>
    <row r="1972" spans="4:4" x14ac:dyDescent="0.2">
      <c r="D1972" s="109"/>
    </row>
    <row r="1973" spans="4:4" x14ac:dyDescent="0.2">
      <c r="D1973" s="109"/>
    </row>
    <row r="1974" spans="4:4" x14ac:dyDescent="0.2">
      <c r="D1974" s="109"/>
    </row>
    <row r="1975" spans="4:4" x14ac:dyDescent="0.2">
      <c r="D1975" s="109"/>
    </row>
    <row r="1976" spans="4:4" x14ac:dyDescent="0.2">
      <c r="D1976" s="109"/>
    </row>
    <row r="1977" spans="4:4" x14ac:dyDescent="0.2">
      <c r="D1977" s="109"/>
    </row>
    <row r="1978" spans="4:4" x14ac:dyDescent="0.2">
      <c r="D1978" s="109"/>
    </row>
    <row r="1979" spans="4:4" x14ac:dyDescent="0.2">
      <c r="D1979" s="109"/>
    </row>
    <row r="1980" spans="4:4" x14ac:dyDescent="0.2">
      <c r="D1980" s="109"/>
    </row>
    <row r="1981" spans="4:4" x14ac:dyDescent="0.2">
      <c r="D1981" s="109"/>
    </row>
    <row r="1982" spans="4:4" x14ac:dyDescent="0.2">
      <c r="D1982" s="109"/>
    </row>
    <row r="1983" spans="4:4" x14ac:dyDescent="0.2">
      <c r="D1983" s="109"/>
    </row>
    <row r="1984" spans="4:4" x14ac:dyDescent="0.2">
      <c r="D1984" s="109"/>
    </row>
    <row r="1985" spans="4:4" x14ac:dyDescent="0.2">
      <c r="D1985" s="109"/>
    </row>
    <row r="1986" spans="4:4" x14ac:dyDescent="0.2">
      <c r="D1986" s="109"/>
    </row>
    <row r="1987" spans="4:4" x14ac:dyDescent="0.2">
      <c r="D1987" s="109"/>
    </row>
    <row r="1988" spans="4:4" x14ac:dyDescent="0.2">
      <c r="D1988" s="109"/>
    </row>
    <row r="1989" spans="4:4" x14ac:dyDescent="0.2">
      <c r="D1989" s="109"/>
    </row>
    <row r="1990" spans="4:4" x14ac:dyDescent="0.2">
      <c r="D1990" s="109"/>
    </row>
    <row r="1991" spans="4:4" x14ac:dyDescent="0.2">
      <c r="D1991" s="109"/>
    </row>
    <row r="1992" spans="4:4" x14ac:dyDescent="0.2">
      <c r="D1992" s="109"/>
    </row>
    <row r="1993" spans="4:4" x14ac:dyDescent="0.2">
      <c r="D1993" s="109"/>
    </row>
    <row r="1994" spans="4:4" x14ac:dyDescent="0.2">
      <c r="D1994" s="109"/>
    </row>
    <row r="1995" spans="4:4" x14ac:dyDescent="0.2">
      <c r="D1995" s="109"/>
    </row>
    <row r="1996" spans="4:4" x14ac:dyDescent="0.2">
      <c r="D1996" s="109"/>
    </row>
    <row r="1997" spans="4:4" x14ac:dyDescent="0.2">
      <c r="D1997" s="109"/>
    </row>
    <row r="1998" spans="4:4" x14ac:dyDescent="0.2">
      <c r="D1998" s="109"/>
    </row>
    <row r="1999" spans="4:4" x14ac:dyDescent="0.2">
      <c r="D1999" s="109"/>
    </row>
    <row r="2000" spans="4:4" x14ac:dyDescent="0.2">
      <c r="D2000" s="109"/>
    </row>
    <row r="2001" spans="4:4" x14ac:dyDescent="0.2">
      <c r="D2001" s="109"/>
    </row>
    <row r="2002" spans="4:4" x14ac:dyDescent="0.2">
      <c r="D2002" s="109"/>
    </row>
    <row r="2003" spans="4:4" x14ac:dyDescent="0.2">
      <c r="D2003" s="109"/>
    </row>
    <row r="2004" spans="4:4" x14ac:dyDescent="0.2">
      <c r="D2004" s="109"/>
    </row>
    <row r="2005" spans="4:4" x14ac:dyDescent="0.2">
      <c r="D2005" s="109"/>
    </row>
    <row r="2006" spans="4:4" x14ac:dyDescent="0.2">
      <c r="D2006" s="109"/>
    </row>
    <row r="2007" spans="4:4" x14ac:dyDescent="0.2">
      <c r="D2007" s="109"/>
    </row>
    <row r="2008" spans="4:4" x14ac:dyDescent="0.2">
      <c r="D2008" s="109"/>
    </row>
    <row r="2009" spans="4:4" x14ac:dyDescent="0.2">
      <c r="D2009" s="109"/>
    </row>
    <row r="2010" spans="4:4" x14ac:dyDescent="0.2">
      <c r="D2010" s="109"/>
    </row>
    <row r="2011" spans="4:4" x14ac:dyDescent="0.2">
      <c r="D2011" s="109"/>
    </row>
    <row r="2012" spans="4:4" x14ac:dyDescent="0.2">
      <c r="D2012" s="109"/>
    </row>
    <row r="2013" spans="4:4" x14ac:dyDescent="0.2">
      <c r="D2013" s="109"/>
    </row>
    <row r="2014" spans="4:4" x14ac:dyDescent="0.2">
      <c r="D2014" s="109"/>
    </row>
    <row r="2015" spans="4:4" x14ac:dyDescent="0.2">
      <c r="D2015" s="109"/>
    </row>
    <row r="2016" spans="4:4" x14ac:dyDescent="0.2">
      <c r="D2016" s="109"/>
    </row>
    <row r="2017" spans="4:4" x14ac:dyDescent="0.2">
      <c r="D2017" s="109"/>
    </row>
    <row r="2018" spans="4:4" x14ac:dyDescent="0.2">
      <c r="D2018" s="109"/>
    </row>
    <row r="2019" spans="4:4" x14ac:dyDescent="0.2">
      <c r="D2019" s="109"/>
    </row>
    <row r="2020" spans="4:4" x14ac:dyDescent="0.2">
      <c r="D2020" s="109"/>
    </row>
    <row r="2021" spans="4:4" x14ac:dyDescent="0.2">
      <c r="D2021" s="109"/>
    </row>
    <row r="2022" spans="4:4" x14ac:dyDescent="0.2">
      <c r="D2022" s="109"/>
    </row>
    <row r="2023" spans="4:4" x14ac:dyDescent="0.2">
      <c r="D2023" s="109"/>
    </row>
    <row r="2024" spans="4:4" x14ac:dyDescent="0.2">
      <c r="D2024" s="109"/>
    </row>
    <row r="2025" spans="4:4" x14ac:dyDescent="0.2">
      <c r="D2025" s="109"/>
    </row>
    <row r="2026" spans="4:4" x14ac:dyDescent="0.2">
      <c r="D2026" s="109"/>
    </row>
    <row r="2027" spans="4:4" x14ac:dyDescent="0.2">
      <c r="D2027" s="109"/>
    </row>
    <row r="2028" spans="4:4" x14ac:dyDescent="0.2">
      <c r="D2028" s="109"/>
    </row>
    <row r="2029" spans="4:4" x14ac:dyDescent="0.2">
      <c r="D2029" s="109"/>
    </row>
    <row r="2030" spans="4:4" x14ac:dyDescent="0.2">
      <c r="D2030" s="109"/>
    </row>
    <row r="2031" spans="4:4" x14ac:dyDescent="0.2">
      <c r="D2031" s="109"/>
    </row>
    <row r="2032" spans="4:4" x14ac:dyDescent="0.2">
      <c r="D2032" s="109"/>
    </row>
    <row r="2033" spans="4:4" x14ac:dyDescent="0.2">
      <c r="D2033" s="109"/>
    </row>
    <row r="2034" spans="4:4" x14ac:dyDescent="0.2">
      <c r="D2034" s="109"/>
    </row>
    <row r="2035" spans="4:4" x14ac:dyDescent="0.2">
      <c r="D2035" s="109"/>
    </row>
    <row r="2036" spans="4:4" x14ac:dyDescent="0.2">
      <c r="D2036" s="109"/>
    </row>
    <row r="2037" spans="4:4" x14ac:dyDescent="0.2">
      <c r="D2037" s="109"/>
    </row>
    <row r="2038" spans="4:4" x14ac:dyDescent="0.2">
      <c r="D2038" s="109"/>
    </row>
    <row r="2039" spans="4:4" x14ac:dyDescent="0.2">
      <c r="D2039" s="109"/>
    </row>
    <row r="2040" spans="4:4" x14ac:dyDescent="0.2">
      <c r="D2040" s="109"/>
    </row>
    <row r="2041" spans="4:4" x14ac:dyDescent="0.2">
      <c r="D2041" s="109"/>
    </row>
    <row r="2042" spans="4:4" x14ac:dyDescent="0.2">
      <c r="D2042" s="109"/>
    </row>
    <row r="2043" spans="4:4" x14ac:dyDescent="0.2">
      <c r="D2043" s="109"/>
    </row>
    <row r="2044" spans="4:4" x14ac:dyDescent="0.2">
      <c r="D2044" s="109"/>
    </row>
    <row r="2045" spans="4:4" x14ac:dyDescent="0.2">
      <c r="D2045" s="109"/>
    </row>
    <row r="2046" spans="4:4" x14ac:dyDescent="0.2">
      <c r="D2046" s="109"/>
    </row>
    <row r="2047" spans="4:4" x14ac:dyDescent="0.2">
      <c r="D2047" s="109"/>
    </row>
    <row r="2048" spans="4:4" x14ac:dyDescent="0.2">
      <c r="D2048" s="109"/>
    </row>
    <row r="2049" spans="4:4" x14ac:dyDescent="0.2">
      <c r="D2049" s="109"/>
    </row>
    <row r="2050" spans="4:4" x14ac:dyDescent="0.2">
      <c r="D2050" s="109"/>
    </row>
    <row r="2051" spans="4:4" x14ac:dyDescent="0.2">
      <c r="D2051" s="109"/>
    </row>
    <row r="2052" spans="4:4" x14ac:dyDescent="0.2">
      <c r="D2052" s="109"/>
    </row>
    <row r="2053" spans="4:4" x14ac:dyDescent="0.2">
      <c r="D2053" s="109"/>
    </row>
    <row r="2054" spans="4:4" x14ac:dyDescent="0.2">
      <c r="D2054" s="109"/>
    </row>
    <row r="2055" spans="4:4" x14ac:dyDescent="0.2">
      <c r="D2055" s="109"/>
    </row>
    <row r="2056" spans="4:4" x14ac:dyDescent="0.2">
      <c r="D2056" s="109"/>
    </row>
    <row r="2057" spans="4:4" x14ac:dyDescent="0.2">
      <c r="D2057" s="109"/>
    </row>
    <row r="2058" spans="4:4" x14ac:dyDescent="0.2">
      <c r="D2058" s="109"/>
    </row>
    <row r="2059" spans="4:4" x14ac:dyDescent="0.2">
      <c r="D2059" s="109"/>
    </row>
    <row r="2060" spans="4:4" x14ac:dyDescent="0.2">
      <c r="D2060" s="109"/>
    </row>
    <row r="2061" spans="4:4" x14ac:dyDescent="0.2">
      <c r="D2061" s="109"/>
    </row>
    <row r="2062" spans="4:4" x14ac:dyDescent="0.2">
      <c r="D2062" s="109"/>
    </row>
    <row r="2063" spans="4:4" x14ac:dyDescent="0.2">
      <c r="D2063" s="109"/>
    </row>
    <row r="2064" spans="4:4" x14ac:dyDescent="0.2">
      <c r="D2064" s="109"/>
    </row>
    <row r="2065" spans="4:4" x14ac:dyDescent="0.2">
      <c r="D2065" s="109"/>
    </row>
    <row r="2066" spans="4:4" x14ac:dyDescent="0.2">
      <c r="D2066" s="109"/>
    </row>
    <row r="2067" spans="4:4" x14ac:dyDescent="0.2">
      <c r="D2067" s="109"/>
    </row>
    <row r="2068" spans="4:4" x14ac:dyDescent="0.2">
      <c r="D2068" s="109"/>
    </row>
    <row r="2069" spans="4:4" x14ac:dyDescent="0.2">
      <c r="D2069" s="109"/>
    </row>
    <row r="2070" spans="4:4" x14ac:dyDescent="0.2">
      <c r="D2070" s="109"/>
    </row>
    <row r="2071" spans="4:4" x14ac:dyDescent="0.2">
      <c r="D2071" s="109"/>
    </row>
    <row r="2072" spans="4:4" x14ac:dyDescent="0.2">
      <c r="D2072" s="109"/>
    </row>
    <row r="2073" spans="4:4" x14ac:dyDescent="0.2">
      <c r="D2073" s="109"/>
    </row>
    <row r="2074" spans="4:4" x14ac:dyDescent="0.2">
      <c r="D2074" s="109"/>
    </row>
    <row r="2075" spans="4:4" x14ac:dyDescent="0.2">
      <c r="D2075" s="109"/>
    </row>
    <row r="2076" spans="4:4" x14ac:dyDescent="0.2">
      <c r="D2076" s="109"/>
    </row>
    <row r="2077" spans="4:4" x14ac:dyDescent="0.2">
      <c r="D2077" s="109"/>
    </row>
    <row r="2078" spans="4:4" x14ac:dyDescent="0.2">
      <c r="D2078" s="109"/>
    </row>
    <row r="2079" spans="4:4" x14ac:dyDescent="0.2">
      <c r="D2079" s="109"/>
    </row>
    <row r="2080" spans="4:4" x14ac:dyDescent="0.2">
      <c r="D2080" s="109"/>
    </row>
    <row r="2081" spans="4:4" x14ac:dyDescent="0.2">
      <c r="D2081" s="109"/>
    </row>
    <row r="2082" spans="4:4" x14ac:dyDescent="0.2">
      <c r="D2082" s="109"/>
    </row>
    <row r="2083" spans="4:4" x14ac:dyDescent="0.2">
      <c r="D2083" s="109"/>
    </row>
    <row r="2084" spans="4:4" x14ac:dyDescent="0.2">
      <c r="D2084" s="109"/>
    </row>
    <row r="2085" spans="4:4" x14ac:dyDescent="0.2">
      <c r="D2085" s="109"/>
    </row>
    <row r="2086" spans="4:4" x14ac:dyDescent="0.2">
      <c r="D2086" s="109"/>
    </row>
    <row r="2087" spans="4:4" x14ac:dyDescent="0.2">
      <c r="D2087" s="109"/>
    </row>
    <row r="2088" spans="4:4" x14ac:dyDescent="0.2">
      <c r="D2088" s="109"/>
    </row>
    <row r="2089" spans="4:4" x14ac:dyDescent="0.2">
      <c r="D2089" s="109"/>
    </row>
    <row r="2090" spans="4:4" x14ac:dyDescent="0.2">
      <c r="D2090" s="109"/>
    </row>
    <row r="2091" spans="4:4" x14ac:dyDescent="0.2">
      <c r="D2091" s="109"/>
    </row>
    <row r="2092" spans="4:4" x14ac:dyDescent="0.2">
      <c r="D2092" s="109"/>
    </row>
    <row r="2093" spans="4:4" x14ac:dyDescent="0.2">
      <c r="D2093" s="109"/>
    </row>
    <row r="2094" spans="4:4" x14ac:dyDescent="0.2">
      <c r="D2094" s="109"/>
    </row>
    <row r="2095" spans="4:4" x14ac:dyDescent="0.2">
      <c r="D2095" s="109"/>
    </row>
    <row r="2096" spans="4:4" x14ac:dyDescent="0.2">
      <c r="D2096" s="109"/>
    </row>
    <row r="2097" spans="4:4" x14ac:dyDescent="0.2">
      <c r="D2097" s="109"/>
    </row>
    <row r="2098" spans="4:4" x14ac:dyDescent="0.2">
      <c r="D2098" s="109"/>
    </row>
    <row r="2099" spans="4:4" x14ac:dyDescent="0.2">
      <c r="D2099" s="109"/>
    </row>
    <row r="2100" spans="4:4" x14ac:dyDescent="0.2">
      <c r="D2100" s="109"/>
    </row>
    <row r="2101" spans="4:4" x14ac:dyDescent="0.2">
      <c r="D2101" s="109"/>
    </row>
    <row r="2102" spans="4:4" x14ac:dyDescent="0.2">
      <c r="D2102" s="109"/>
    </row>
    <row r="2103" spans="4:4" x14ac:dyDescent="0.2">
      <c r="D2103" s="109"/>
    </row>
    <row r="2104" spans="4:4" x14ac:dyDescent="0.2">
      <c r="D2104" s="109"/>
    </row>
    <row r="2105" spans="4:4" x14ac:dyDescent="0.2">
      <c r="D2105" s="109"/>
    </row>
    <row r="2106" spans="4:4" x14ac:dyDescent="0.2">
      <c r="D2106" s="109"/>
    </row>
    <row r="2107" spans="4:4" x14ac:dyDescent="0.2">
      <c r="D2107" s="109"/>
    </row>
    <row r="2108" spans="4:4" x14ac:dyDescent="0.2">
      <c r="D2108" s="109"/>
    </row>
    <row r="2109" spans="4:4" x14ac:dyDescent="0.2">
      <c r="D2109" s="109"/>
    </row>
    <row r="2110" spans="4:4" x14ac:dyDescent="0.2">
      <c r="D2110" s="109"/>
    </row>
    <row r="2111" spans="4:4" x14ac:dyDescent="0.2">
      <c r="D2111" s="109"/>
    </row>
    <row r="2112" spans="4:4" x14ac:dyDescent="0.2">
      <c r="D2112" s="109"/>
    </row>
    <row r="2113" spans="4:4" x14ac:dyDescent="0.2">
      <c r="D2113" s="109"/>
    </row>
    <row r="2114" spans="4:4" x14ac:dyDescent="0.2">
      <c r="D2114" s="109"/>
    </row>
    <row r="2115" spans="4:4" x14ac:dyDescent="0.2">
      <c r="D2115" s="109"/>
    </row>
    <row r="2116" spans="4:4" x14ac:dyDescent="0.2">
      <c r="D2116" s="109"/>
    </row>
    <row r="2117" spans="4:4" x14ac:dyDescent="0.2">
      <c r="D2117" s="109"/>
    </row>
    <row r="2118" spans="4:4" x14ac:dyDescent="0.2">
      <c r="D2118" s="109"/>
    </row>
    <row r="2119" spans="4:4" x14ac:dyDescent="0.2">
      <c r="D2119" s="109"/>
    </row>
    <row r="2120" spans="4:4" x14ac:dyDescent="0.2">
      <c r="D2120" s="109"/>
    </row>
    <row r="2121" spans="4:4" x14ac:dyDescent="0.2">
      <c r="D2121" s="109"/>
    </row>
    <row r="2122" spans="4:4" x14ac:dyDescent="0.2">
      <c r="D2122" s="109"/>
    </row>
    <row r="2123" spans="4:4" x14ac:dyDescent="0.2">
      <c r="D2123" s="109"/>
    </row>
    <row r="2124" spans="4:4" x14ac:dyDescent="0.2">
      <c r="D2124" s="109"/>
    </row>
    <row r="2125" spans="4:4" x14ac:dyDescent="0.2">
      <c r="D2125" s="109"/>
    </row>
    <row r="2126" spans="4:4" x14ac:dyDescent="0.2">
      <c r="D2126" s="109"/>
    </row>
    <row r="2127" spans="4:4" x14ac:dyDescent="0.2">
      <c r="D2127" s="109"/>
    </row>
    <row r="2128" spans="4:4" x14ac:dyDescent="0.2">
      <c r="D2128" s="109"/>
    </row>
    <row r="2129" spans="4:4" x14ac:dyDescent="0.2">
      <c r="D2129" s="109"/>
    </row>
    <row r="2130" spans="4:4" x14ac:dyDescent="0.2">
      <c r="D2130" s="109"/>
    </row>
    <row r="2131" spans="4:4" x14ac:dyDescent="0.2">
      <c r="D2131" s="109"/>
    </row>
    <row r="2132" spans="4:4" x14ac:dyDescent="0.2">
      <c r="D2132" s="109"/>
    </row>
    <row r="2133" spans="4:4" x14ac:dyDescent="0.2">
      <c r="D2133" s="109"/>
    </row>
    <row r="2134" spans="4:4" x14ac:dyDescent="0.2">
      <c r="D2134" s="109"/>
    </row>
    <row r="2135" spans="4:4" x14ac:dyDescent="0.2">
      <c r="D2135" s="109"/>
    </row>
    <row r="2136" spans="4:4" x14ac:dyDescent="0.2">
      <c r="D2136" s="109"/>
    </row>
    <row r="2137" spans="4:4" x14ac:dyDescent="0.2">
      <c r="D2137" s="109"/>
    </row>
    <row r="2138" spans="4:4" x14ac:dyDescent="0.2">
      <c r="D2138" s="109"/>
    </row>
    <row r="2139" spans="4:4" x14ac:dyDescent="0.2">
      <c r="D2139" s="109"/>
    </row>
    <row r="2140" spans="4:4" x14ac:dyDescent="0.2">
      <c r="D2140" s="109"/>
    </row>
    <row r="2141" spans="4:4" x14ac:dyDescent="0.2">
      <c r="D2141" s="109"/>
    </row>
    <row r="2142" spans="4:4" x14ac:dyDescent="0.2">
      <c r="D2142" s="109"/>
    </row>
    <row r="2143" spans="4:4" x14ac:dyDescent="0.2">
      <c r="D2143" s="109"/>
    </row>
    <row r="2144" spans="4:4" x14ac:dyDescent="0.2">
      <c r="D2144" s="109"/>
    </row>
    <row r="2145" spans="4:4" x14ac:dyDescent="0.2">
      <c r="D2145" s="109"/>
    </row>
    <row r="2146" spans="4:4" x14ac:dyDescent="0.2">
      <c r="D2146" s="109"/>
    </row>
    <row r="2147" spans="4:4" x14ac:dyDescent="0.2">
      <c r="D2147" s="109"/>
    </row>
    <row r="2148" spans="4:4" x14ac:dyDescent="0.2">
      <c r="D2148" s="109"/>
    </row>
    <row r="2149" spans="4:4" x14ac:dyDescent="0.2">
      <c r="D2149" s="109"/>
    </row>
    <row r="2150" spans="4:4" x14ac:dyDescent="0.2">
      <c r="D2150" s="109"/>
    </row>
    <row r="2151" spans="4:4" x14ac:dyDescent="0.2">
      <c r="D2151" s="109"/>
    </row>
    <row r="2152" spans="4:4" x14ac:dyDescent="0.2">
      <c r="D2152" s="109"/>
    </row>
    <row r="2153" spans="4:4" x14ac:dyDescent="0.2">
      <c r="D2153" s="109"/>
    </row>
    <row r="2154" spans="4:4" x14ac:dyDescent="0.2">
      <c r="D2154" s="109"/>
    </row>
    <row r="2155" spans="4:4" x14ac:dyDescent="0.2">
      <c r="D2155" s="109"/>
    </row>
    <row r="2156" spans="4:4" x14ac:dyDescent="0.2">
      <c r="D2156" s="109"/>
    </row>
    <row r="2157" spans="4:4" x14ac:dyDescent="0.2">
      <c r="D2157" s="109"/>
    </row>
    <row r="2158" spans="4:4" x14ac:dyDescent="0.2">
      <c r="D2158" s="109"/>
    </row>
    <row r="2159" spans="4:4" x14ac:dyDescent="0.2">
      <c r="D2159" s="109"/>
    </row>
    <row r="2160" spans="4:4" x14ac:dyDescent="0.2">
      <c r="D2160" s="109"/>
    </row>
    <row r="2161" spans="4:4" x14ac:dyDescent="0.2">
      <c r="D2161" s="109"/>
    </row>
    <row r="2162" spans="4:4" x14ac:dyDescent="0.2">
      <c r="D2162" s="109"/>
    </row>
    <row r="2163" spans="4:4" x14ac:dyDescent="0.2">
      <c r="D2163" s="109"/>
    </row>
    <row r="2164" spans="4:4" x14ac:dyDescent="0.2">
      <c r="D2164" s="109"/>
    </row>
    <row r="2165" spans="4:4" x14ac:dyDescent="0.2">
      <c r="D2165" s="109"/>
    </row>
    <row r="2166" spans="4:4" x14ac:dyDescent="0.2">
      <c r="D2166" s="109"/>
    </row>
    <row r="2167" spans="4:4" x14ac:dyDescent="0.2">
      <c r="D2167" s="109"/>
    </row>
    <row r="2168" spans="4:4" x14ac:dyDescent="0.2">
      <c r="D2168" s="109"/>
    </row>
    <row r="2169" spans="4:4" x14ac:dyDescent="0.2">
      <c r="D2169" s="109"/>
    </row>
    <row r="2170" spans="4:4" x14ac:dyDescent="0.2">
      <c r="D2170" s="109"/>
    </row>
    <row r="2171" spans="4:4" x14ac:dyDescent="0.2">
      <c r="D2171" s="109"/>
    </row>
    <row r="2172" spans="4:4" x14ac:dyDescent="0.2">
      <c r="D2172" s="109"/>
    </row>
    <row r="2173" spans="4:4" x14ac:dyDescent="0.2">
      <c r="D2173" s="109"/>
    </row>
    <row r="2174" spans="4:4" x14ac:dyDescent="0.2">
      <c r="D2174" s="109"/>
    </row>
    <row r="2175" spans="4:4" x14ac:dyDescent="0.2">
      <c r="D2175" s="109"/>
    </row>
    <row r="2176" spans="4:4" x14ac:dyDescent="0.2">
      <c r="D2176" s="109"/>
    </row>
    <row r="2177" spans="4:4" x14ac:dyDescent="0.2">
      <c r="D2177" s="109"/>
    </row>
    <row r="2178" spans="4:4" x14ac:dyDescent="0.2">
      <c r="D2178" s="109"/>
    </row>
    <row r="2179" spans="4:4" x14ac:dyDescent="0.2">
      <c r="D2179" s="109"/>
    </row>
    <row r="2180" spans="4:4" x14ac:dyDescent="0.2">
      <c r="D2180" s="109"/>
    </row>
    <row r="2181" spans="4:4" x14ac:dyDescent="0.2">
      <c r="D2181" s="109"/>
    </row>
    <row r="2182" spans="4:4" x14ac:dyDescent="0.2">
      <c r="D2182" s="109"/>
    </row>
    <row r="2183" spans="4:4" x14ac:dyDescent="0.2">
      <c r="D2183" s="109"/>
    </row>
    <row r="2184" spans="4:4" x14ac:dyDescent="0.2">
      <c r="D2184" s="109"/>
    </row>
    <row r="2185" spans="4:4" x14ac:dyDescent="0.2">
      <c r="D2185" s="109"/>
    </row>
    <row r="2186" spans="4:4" x14ac:dyDescent="0.2">
      <c r="D2186" s="109"/>
    </row>
    <row r="2187" spans="4:4" x14ac:dyDescent="0.2">
      <c r="D2187" s="109"/>
    </row>
    <row r="2188" spans="4:4" x14ac:dyDescent="0.2">
      <c r="D2188" s="109"/>
    </row>
    <row r="2189" spans="4:4" x14ac:dyDescent="0.2">
      <c r="D2189" s="109"/>
    </row>
    <row r="2190" spans="4:4" x14ac:dyDescent="0.2">
      <c r="D2190" s="109"/>
    </row>
    <row r="2191" spans="4:4" x14ac:dyDescent="0.2">
      <c r="D2191" s="109"/>
    </row>
    <row r="2192" spans="4:4" x14ac:dyDescent="0.2">
      <c r="D2192" s="109"/>
    </row>
    <row r="2193" spans="4:4" x14ac:dyDescent="0.2">
      <c r="D2193" s="109"/>
    </row>
    <row r="2194" spans="4:4" x14ac:dyDescent="0.2">
      <c r="D2194" s="109"/>
    </row>
    <row r="2195" spans="4:4" x14ac:dyDescent="0.2">
      <c r="D2195" s="109"/>
    </row>
    <row r="2196" spans="4:4" x14ac:dyDescent="0.2">
      <c r="D2196" s="109"/>
    </row>
    <row r="2197" spans="4:4" x14ac:dyDescent="0.2">
      <c r="D2197" s="109"/>
    </row>
    <row r="2198" spans="4:4" x14ac:dyDescent="0.2">
      <c r="D2198" s="109"/>
    </row>
    <row r="2199" spans="4:4" x14ac:dyDescent="0.2">
      <c r="D2199" s="109"/>
    </row>
    <row r="2200" spans="4:4" x14ac:dyDescent="0.2">
      <c r="D2200" s="109"/>
    </row>
    <row r="2201" spans="4:4" x14ac:dyDescent="0.2">
      <c r="D2201" s="109"/>
    </row>
    <row r="2202" spans="4:4" x14ac:dyDescent="0.2">
      <c r="D2202" s="109"/>
    </row>
    <row r="2203" spans="4:4" x14ac:dyDescent="0.2">
      <c r="D2203" s="109"/>
    </row>
    <row r="2204" spans="4:4" x14ac:dyDescent="0.2">
      <c r="D2204" s="109"/>
    </row>
    <row r="2205" spans="4:4" x14ac:dyDescent="0.2">
      <c r="D2205" s="109"/>
    </row>
    <row r="2206" spans="4:4" x14ac:dyDescent="0.2">
      <c r="D2206" s="109"/>
    </row>
    <row r="2207" spans="4:4" x14ac:dyDescent="0.2">
      <c r="D2207" s="109"/>
    </row>
    <row r="2208" spans="4:4" x14ac:dyDescent="0.2">
      <c r="D2208" s="109"/>
    </row>
    <row r="2209" spans="4:4" x14ac:dyDescent="0.2">
      <c r="D2209" s="109"/>
    </row>
    <row r="2210" spans="4:4" x14ac:dyDescent="0.2">
      <c r="D2210" s="109"/>
    </row>
    <row r="2211" spans="4:4" x14ac:dyDescent="0.2">
      <c r="D2211" s="109"/>
    </row>
    <row r="2212" spans="4:4" x14ac:dyDescent="0.2">
      <c r="D2212" s="109"/>
    </row>
    <row r="2213" spans="4:4" x14ac:dyDescent="0.2">
      <c r="D2213" s="109"/>
    </row>
    <row r="2214" spans="4:4" x14ac:dyDescent="0.2">
      <c r="D2214" s="109"/>
    </row>
    <row r="2215" spans="4:4" x14ac:dyDescent="0.2">
      <c r="D2215" s="109"/>
    </row>
    <row r="2216" spans="4:4" x14ac:dyDescent="0.2">
      <c r="D2216" s="109"/>
    </row>
    <row r="2217" spans="4:4" x14ac:dyDescent="0.2">
      <c r="D2217" s="109"/>
    </row>
    <row r="2218" spans="4:4" x14ac:dyDescent="0.2">
      <c r="D2218" s="109"/>
    </row>
    <row r="2219" spans="4:4" x14ac:dyDescent="0.2">
      <c r="D2219" s="109"/>
    </row>
    <row r="2220" spans="4:4" x14ac:dyDescent="0.2">
      <c r="D2220" s="109"/>
    </row>
    <row r="2221" spans="4:4" x14ac:dyDescent="0.2">
      <c r="D2221" s="109"/>
    </row>
    <row r="2222" spans="4:4" x14ac:dyDescent="0.2">
      <c r="D2222" s="109"/>
    </row>
    <row r="2223" spans="4:4" x14ac:dyDescent="0.2">
      <c r="D2223" s="109"/>
    </row>
    <row r="2224" spans="4:4" x14ac:dyDescent="0.2">
      <c r="D2224" s="109"/>
    </row>
    <row r="2225" spans="4:4" x14ac:dyDescent="0.2">
      <c r="D2225" s="109"/>
    </row>
    <row r="2226" spans="4:4" x14ac:dyDescent="0.2">
      <c r="D2226" s="109"/>
    </row>
    <row r="2227" spans="4:4" x14ac:dyDescent="0.2">
      <c r="D2227" s="109"/>
    </row>
    <row r="2228" spans="4:4" x14ac:dyDescent="0.2">
      <c r="D2228" s="109"/>
    </row>
    <row r="2229" spans="4:4" x14ac:dyDescent="0.2">
      <c r="D2229" s="109"/>
    </row>
    <row r="2230" spans="4:4" x14ac:dyDescent="0.2">
      <c r="D2230" s="109"/>
    </row>
    <row r="2231" spans="4:4" x14ac:dyDescent="0.2">
      <c r="D2231" s="109"/>
    </row>
    <row r="2232" spans="4:4" x14ac:dyDescent="0.2">
      <c r="D2232" s="109"/>
    </row>
    <row r="2233" spans="4:4" x14ac:dyDescent="0.2">
      <c r="D2233" s="109"/>
    </row>
    <row r="2234" spans="4:4" x14ac:dyDescent="0.2">
      <c r="D2234" s="109"/>
    </row>
    <row r="2235" spans="4:4" x14ac:dyDescent="0.2">
      <c r="D2235" s="109"/>
    </row>
    <row r="2236" spans="4:4" x14ac:dyDescent="0.2">
      <c r="D2236" s="109"/>
    </row>
    <row r="2237" spans="4:4" x14ac:dyDescent="0.2">
      <c r="D2237" s="109"/>
    </row>
    <row r="2238" spans="4:4" x14ac:dyDescent="0.2">
      <c r="D2238" s="109"/>
    </row>
    <row r="2239" spans="4:4" x14ac:dyDescent="0.2">
      <c r="D2239" s="109"/>
    </row>
    <row r="2240" spans="4:4" x14ac:dyDescent="0.2">
      <c r="D2240" s="109"/>
    </row>
    <row r="2241" spans="4:4" x14ac:dyDescent="0.2">
      <c r="D2241" s="109"/>
    </row>
    <row r="2242" spans="4:4" x14ac:dyDescent="0.2">
      <c r="D2242" s="109"/>
    </row>
    <row r="2243" spans="4:4" x14ac:dyDescent="0.2">
      <c r="D2243" s="109"/>
    </row>
    <row r="2244" spans="4:4" x14ac:dyDescent="0.2">
      <c r="D2244" s="109"/>
    </row>
    <row r="2245" spans="4:4" x14ac:dyDescent="0.2">
      <c r="D2245" s="109"/>
    </row>
    <row r="2246" spans="4:4" x14ac:dyDescent="0.2">
      <c r="D2246" s="109"/>
    </row>
    <row r="2247" spans="4:4" x14ac:dyDescent="0.2">
      <c r="D2247" s="109"/>
    </row>
    <row r="2248" spans="4:4" x14ac:dyDescent="0.2">
      <c r="D2248" s="109"/>
    </row>
    <row r="2249" spans="4:4" x14ac:dyDescent="0.2">
      <c r="D2249" s="109"/>
    </row>
    <row r="2250" spans="4:4" x14ac:dyDescent="0.2">
      <c r="D2250" s="109"/>
    </row>
    <row r="2251" spans="4:4" x14ac:dyDescent="0.2">
      <c r="D2251" s="109"/>
    </row>
    <row r="2252" spans="4:4" x14ac:dyDescent="0.2">
      <c r="D2252" s="109"/>
    </row>
    <row r="2253" spans="4:4" x14ac:dyDescent="0.2">
      <c r="D2253" s="109"/>
    </row>
    <row r="2254" spans="4:4" x14ac:dyDescent="0.2">
      <c r="D2254" s="109"/>
    </row>
    <row r="2255" spans="4:4" x14ac:dyDescent="0.2">
      <c r="D2255" s="109"/>
    </row>
    <row r="2256" spans="4:4" x14ac:dyDescent="0.2">
      <c r="D2256" s="109"/>
    </row>
    <row r="2257" spans="4:4" x14ac:dyDescent="0.2">
      <c r="D2257" s="109"/>
    </row>
    <row r="2258" spans="4:4" x14ac:dyDescent="0.2">
      <c r="D2258" s="109"/>
    </row>
    <row r="2259" spans="4:4" x14ac:dyDescent="0.2">
      <c r="D2259" s="109"/>
    </row>
    <row r="2260" spans="4:4" x14ac:dyDescent="0.2">
      <c r="D2260" s="109"/>
    </row>
    <row r="2261" spans="4:4" x14ac:dyDescent="0.2">
      <c r="D2261" s="109"/>
    </row>
    <row r="2262" spans="4:4" x14ac:dyDescent="0.2">
      <c r="D2262" s="109"/>
    </row>
    <row r="2263" spans="4:4" x14ac:dyDescent="0.2">
      <c r="D2263" s="109"/>
    </row>
    <row r="2264" spans="4:4" x14ac:dyDescent="0.2">
      <c r="D2264" s="109"/>
    </row>
    <row r="2265" spans="4:4" x14ac:dyDescent="0.2">
      <c r="D2265" s="109"/>
    </row>
    <row r="2266" spans="4:4" x14ac:dyDescent="0.2">
      <c r="D2266" s="109"/>
    </row>
    <row r="2267" spans="4:4" x14ac:dyDescent="0.2">
      <c r="D2267" s="109"/>
    </row>
    <row r="2268" spans="4:4" x14ac:dyDescent="0.2">
      <c r="D2268" s="109"/>
    </row>
    <row r="2269" spans="4:4" x14ac:dyDescent="0.2">
      <c r="D2269" s="109"/>
    </row>
    <row r="2270" spans="4:4" x14ac:dyDescent="0.2">
      <c r="D2270" s="109"/>
    </row>
    <row r="2271" spans="4:4" x14ac:dyDescent="0.2">
      <c r="D2271" s="109"/>
    </row>
    <row r="2272" spans="4:4" x14ac:dyDescent="0.2">
      <c r="D2272" s="109"/>
    </row>
    <row r="2273" spans="4:4" x14ac:dyDescent="0.2">
      <c r="D2273" s="109"/>
    </row>
    <row r="2274" spans="4:4" x14ac:dyDescent="0.2">
      <c r="D2274" s="109"/>
    </row>
    <row r="2275" spans="4:4" x14ac:dyDescent="0.2">
      <c r="D2275" s="109"/>
    </row>
    <row r="2276" spans="4:4" x14ac:dyDescent="0.2">
      <c r="D2276" s="109"/>
    </row>
    <row r="2277" spans="4:4" x14ac:dyDescent="0.2">
      <c r="D2277" s="109"/>
    </row>
    <row r="2278" spans="4:4" x14ac:dyDescent="0.2">
      <c r="D2278" s="109"/>
    </row>
    <row r="2279" spans="4:4" x14ac:dyDescent="0.2">
      <c r="D2279" s="109"/>
    </row>
    <row r="2280" spans="4:4" x14ac:dyDescent="0.2">
      <c r="D2280" s="109"/>
    </row>
    <row r="2281" spans="4:4" x14ac:dyDescent="0.2">
      <c r="D2281" s="109"/>
    </row>
    <row r="2282" spans="4:4" x14ac:dyDescent="0.2">
      <c r="D2282" s="109"/>
    </row>
    <row r="2283" spans="4:4" x14ac:dyDescent="0.2">
      <c r="D2283" s="109"/>
    </row>
    <row r="2284" spans="4:4" x14ac:dyDescent="0.2">
      <c r="D2284" s="109"/>
    </row>
    <row r="2285" spans="4:4" x14ac:dyDescent="0.2">
      <c r="D2285" s="109"/>
    </row>
    <row r="2286" spans="4:4" x14ac:dyDescent="0.2">
      <c r="D2286" s="109"/>
    </row>
    <row r="2287" spans="4:4" x14ac:dyDescent="0.2">
      <c r="D2287" s="109"/>
    </row>
    <row r="2288" spans="4:4" x14ac:dyDescent="0.2">
      <c r="D2288" s="109"/>
    </row>
    <row r="2289" spans="4:4" x14ac:dyDescent="0.2">
      <c r="D2289" s="109"/>
    </row>
    <row r="2290" spans="4:4" x14ac:dyDescent="0.2">
      <c r="D2290" s="109"/>
    </row>
    <row r="2291" spans="4:4" x14ac:dyDescent="0.2">
      <c r="D2291" s="109"/>
    </row>
    <row r="2292" spans="4:4" x14ac:dyDescent="0.2">
      <c r="D2292" s="109"/>
    </row>
    <row r="2293" spans="4:4" x14ac:dyDescent="0.2">
      <c r="D2293" s="109"/>
    </row>
    <row r="2294" spans="4:4" x14ac:dyDescent="0.2">
      <c r="D2294" s="109"/>
    </row>
    <row r="2295" spans="4:4" x14ac:dyDescent="0.2">
      <c r="D2295" s="109"/>
    </row>
    <row r="2296" spans="4:4" x14ac:dyDescent="0.2">
      <c r="D2296" s="109"/>
    </row>
    <row r="2297" spans="4:4" x14ac:dyDescent="0.2">
      <c r="D2297" s="109"/>
    </row>
    <row r="2298" spans="4:4" x14ac:dyDescent="0.2">
      <c r="D2298" s="109"/>
    </row>
    <row r="2299" spans="4:4" x14ac:dyDescent="0.2">
      <c r="D2299" s="109"/>
    </row>
    <row r="2300" spans="4:4" x14ac:dyDescent="0.2">
      <c r="D2300" s="109"/>
    </row>
    <row r="2301" spans="4:4" x14ac:dyDescent="0.2">
      <c r="D2301" s="109"/>
    </row>
    <row r="2302" spans="4:4" x14ac:dyDescent="0.2">
      <c r="D2302" s="109"/>
    </row>
    <row r="2303" spans="4:4" x14ac:dyDescent="0.2">
      <c r="D2303" s="109"/>
    </row>
    <row r="2304" spans="4:4" x14ac:dyDescent="0.2">
      <c r="D2304" s="109"/>
    </row>
    <row r="2305" spans="4:4" x14ac:dyDescent="0.2">
      <c r="D2305" s="109"/>
    </row>
    <row r="2306" spans="4:4" x14ac:dyDescent="0.2">
      <c r="D2306" s="109"/>
    </row>
    <row r="2307" spans="4:4" x14ac:dyDescent="0.2">
      <c r="D2307" s="109"/>
    </row>
    <row r="2308" spans="4:4" x14ac:dyDescent="0.2">
      <c r="D2308" s="109"/>
    </row>
    <row r="2309" spans="4:4" x14ac:dyDescent="0.2">
      <c r="D2309" s="109"/>
    </row>
    <row r="2310" spans="4:4" x14ac:dyDescent="0.2">
      <c r="D2310" s="109"/>
    </row>
    <row r="2311" spans="4:4" x14ac:dyDescent="0.2">
      <c r="D2311" s="109"/>
    </row>
    <row r="2312" spans="4:4" x14ac:dyDescent="0.2">
      <c r="D2312" s="109"/>
    </row>
    <row r="2313" spans="4:4" x14ac:dyDescent="0.2">
      <c r="D2313" s="109"/>
    </row>
    <row r="2314" spans="4:4" x14ac:dyDescent="0.2">
      <c r="D2314" s="109"/>
    </row>
    <row r="2315" spans="4:4" x14ac:dyDescent="0.2">
      <c r="D2315" s="109"/>
    </row>
    <row r="2316" spans="4:4" x14ac:dyDescent="0.2">
      <c r="D2316" s="109"/>
    </row>
    <row r="2317" spans="4:4" x14ac:dyDescent="0.2">
      <c r="D2317" s="109"/>
    </row>
    <row r="2318" spans="4:4" x14ac:dyDescent="0.2">
      <c r="D2318" s="109"/>
    </row>
    <row r="2319" spans="4:4" x14ac:dyDescent="0.2">
      <c r="D2319" s="109"/>
    </row>
    <row r="2320" spans="4:4" x14ac:dyDescent="0.2">
      <c r="D2320" s="109"/>
    </row>
    <row r="2321" spans="4:4" x14ac:dyDescent="0.2">
      <c r="D2321" s="109"/>
    </row>
    <row r="2322" spans="4:4" x14ac:dyDescent="0.2">
      <c r="D2322" s="109"/>
    </row>
    <row r="2323" spans="4:4" x14ac:dyDescent="0.2">
      <c r="D2323" s="109"/>
    </row>
    <row r="2324" spans="4:4" x14ac:dyDescent="0.2">
      <c r="D2324" s="109"/>
    </row>
    <row r="2325" spans="4:4" x14ac:dyDescent="0.2">
      <c r="D2325" s="109"/>
    </row>
    <row r="2326" spans="4:4" x14ac:dyDescent="0.2">
      <c r="D2326" s="109"/>
    </row>
    <row r="2327" spans="4:4" x14ac:dyDescent="0.2">
      <c r="D2327" s="109"/>
    </row>
    <row r="2328" spans="4:4" x14ac:dyDescent="0.2">
      <c r="D2328" s="109"/>
    </row>
    <row r="2329" spans="4:4" x14ac:dyDescent="0.2">
      <c r="D2329" s="109"/>
    </row>
    <row r="2330" spans="4:4" x14ac:dyDescent="0.2">
      <c r="D2330" s="109"/>
    </row>
    <row r="2331" spans="4:4" x14ac:dyDescent="0.2">
      <c r="D2331" s="109"/>
    </row>
    <row r="2332" spans="4:4" x14ac:dyDescent="0.2">
      <c r="D2332" s="109"/>
    </row>
    <row r="2333" spans="4:4" x14ac:dyDescent="0.2">
      <c r="D2333" s="109"/>
    </row>
    <row r="2334" spans="4:4" x14ac:dyDescent="0.2">
      <c r="D2334" s="109"/>
    </row>
    <row r="2335" spans="4:4" x14ac:dyDescent="0.2">
      <c r="D2335" s="109"/>
    </row>
    <row r="2336" spans="4:4" x14ac:dyDescent="0.2">
      <c r="D2336" s="109"/>
    </row>
    <row r="2337" spans="4:4" x14ac:dyDescent="0.2">
      <c r="D2337" s="109"/>
    </row>
    <row r="2338" spans="4:4" x14ac:dyDescent="0.2">
      <c r="D2338" s="109"/>
    </row>
    <row r="2339" spans="4:4" x14ac:dyDescent="0.2">
      <c r="D2339" s="109"/>
    </row>
    <row r="2340" spans="4:4" x14ac:dyDescent="0.2">
      <c r="D2340" s="109"/>
    </row>
    <row r="2341" spans="4:4" x14ac:dyDescent="0.2">
      <c r="D2341" s="109"/>
    </row>
    <row r="2342" spans="4:4" x14ac:dyDescent="0.2">
      <c r="D2342" s="109"/>
    </row>
    <row r="2343" spans="4:4" x14ac:dyDescent="0.2">
      <c r="D2343" s="109"/>
    </row>
    <row r="2344" spans="4:4" x14ac:dyDescent="0.2">
      <c r="D2344" s="109"/>
    </row>
    <row r="2345" spans="4:4" x14ac:dyDescent="0.2">
      <c r="D2345" s="109"/>
    </row>
    <row r="2346" spans="4:4" x14ac:dyDescent="0.2">
      <c r="D2346" s="109"/>
    </row>
    <row r="2347" spans="4:4" x14ac:dyDescent="0.2">
      <c r="D2347" s="109"/>
    </row>
    <row r="2348" spans="4:4" x14ac:dyDescent="0.2">
      <c r="D2348" s="109"/>
    </row>
    <row r="2349" spans="4:4" x14ac:dyDescent="0.2">
      <c r="D2349" s="109"/>
    </row>
    <row r="2350" spans="4:4" x14ac:dyDescent="0.2">
      <c r="D2350" s="109"/>
    </row>
    <row r="2351" spans="4:4" x14ac:dyDescent="0.2">
      <c r="D2351" s="109"/>
    </row>
    <row r="2352" spans="4:4" x14ac:dyDescent="0.2">
      <c r="D2352" s="109"/>
    </row>
    <row r="2353" spans="4:4" x14ac:dyDescent="0.2">
      <c r="D2353" s="109"/>
    </row>
    <row r="2354" spans="4:4" x14ac:dyDescent="0.2">
      <c r="D2354" s="109"/>
    </row>
    <row r="2355" spans="4:4" x14ac:dyDescent="0.2">
      <c r="D2355" s="109"/>
    </row>
    <row r="2356" spans="4:4" x14ac:dyDescent="0.2">
      <c r="D2356" s="109"/>
    </row>
    <row r="2357" spans="4:4" x14ac:dyDescent="0.2">
      <c r="D2357" s="109"/>
    </row>
    <row r="2358" spans="4:4" x14ac:dyDescent="0.2">
      <c r="D2358" s="109"/>
    </row>
    <row r="2359" spans="4:4" x14ac:dyDescent="0.2">
      <c r="D2359" s="109"/>
    </row>
    <row r="2360" spans="4:4" x14ac:dyDescent="0.2">
      <c r="D2360" s="109"/>
    </row>
    <row r="2361" spans="4:4" x14ac:dyDescent="0.2">
      <c r="D2361" s="109"/>
    </row>
    <row r="2362" spans="4:4" x14ac:dyDescent="0.2">
      <c r="D2362" s="109"/>
    </row>
    <row r="2363" spans="4:4" x14ac:dyDescent="0.2">
      <c r="D2363" s="109"/>
    </row>
    <row r="2364" spans="4:4" x14ac:dyDescent="0.2">
      <c r="D2364" s="109"/>
    </row>
    <row r="2365" spans="4:4" x14ac:dyDescent="0.2">
      <c r="D2365" s="109"/>
    </row>
    <row r="2366" spans="4:4" x14ac:dyDescent="0.2">
      <c r="D2366" s="109"/>
    </row>
    <row r="2367" spans="4:4" x14ac:dyDescent="0.2">
      <c r="D2367" s="109"/>
    </row>
    <row r="2368" spans="4:4" x14ac:dyDescent="0.2">
      <c r="D2368" s="109"/>
    </row>
    <row r="2369" spans="4:4" x14ac:dyDescent="0.2">
      <c r="D2369" s="109"/>
    </row>
    <row r="2370" spans="4:4" x14ac:dyDescent="0.2">
      <c r="D2370" s="109"/>
    </row>
    <row r="2371" spans="4:4" x14ac:dyDescent="0.2">
      <c r="D2371" s="109"/>
    </row>
    <row r="2372" spans="4:4" x14ac:dyDescent="0.2">
      <c r="D2372" s="109"/>
    </row>
    <row r="2373" spans="4:4" x14ac:dyDescent="0.2">
      <c r="D2373" s="109"/>
    </row>
    <row r="2374" spans="4:4" x14ac:dyDescent="0.2">
      <c r="D2374" s="109"/>
    </row>
    <row r="2375" spans="4:4" x14ac:dyDescent="0.2">
      <c r="D2375" s="109"/>
    </row>
    <row r="2376" spans="4:4" x14ac:dyDescent="0.2">
      <c r="D2376" s="109"/>
    </row>
    <row r="2377" spans="4:4" x14ac:dyDescent="0.2">
      <c r="D2377" s="109"/>
    </row>
    <row r="2378" spans="4:4" x14ac:dyDescent="0.2">
      <c r="D2378" s="109"/>
    </row>
    <row r="2379" spans="4:4" x14ac:dyDescent="0.2">
      <c r="D2379" s="109"/>
    </row>
    <row r="2380" spans="4:4" x14ac:dyDescent="0.2">
      <c r="D2380" s="109"/>
    </row>
    <row r="2381" spans="4:4" x14ac:dyDescent="0.2">
      <c r="D2381" s="109"/>
    </row>
    <row r="2382" spans="4:4" x14ac:dyDescent="0.2">
      <c r="D2382" s="109"/>
    </row>
    <row r="2383" spans="4:4" x14ac:dyDescent="0.2">
      <c r="D2383" s="109"/>
    </row>
    <row r="2384" spans="4:4" x14ac:dyDescent="0.2">
      <c r="D2384" s="109"/>
    </row>
    <row r="2385" spans="4:4" x14ac:dyDescent="0.2">
      <c r="D2385" s="109"/>
    </row>
    <row r="2386" spans="4:4" x14ac:dyDescent="0.2">
      <c r="D2386" s="109"/>
    </row>
    <row r="2387" spans="4:4" x14ac:dyDescent="0.2">
      <c r="D2387" s="109"/>
    </row>
    <row r="2388" spans="4:4" x14ac:dyDescent="0.2">
      <c r="D2388" s="109"/>
    </row>
    <row r="2389" spans="4:4" x14ac:dyDescent="0.2">
      <c r="D2389" s="109"/>
    </row>
    <row r="2390" spans="4:4" x14ac:dyDescent="0.2">
      <c r="D2390" s="109"/>
    </row>
    <row r="2391" spans="4:4" x14ac:dyDescent="0.2">
      <c r="D2391" s="109"/>
    </row>
    <row r="2392" spans="4:4" x14ac:dyDescent="0.2">
      <c r="D2392" s="109"/>
    </row>
    <row r="2393" spans="4:4" x14ac:dyDescent="0.2">
      <c r="D2393" s="109"/>
    </row>
    <row r="2394" spans="4:4" x14ac:dyDescent="0.2">
      <c r="D2394" s="109"/>
    </row>
    <row r="2395" spans="4:4" x14ac:dyDescent="0.2">
      <c r="D2395" s="109"/>
    </row>
    <row r="2396" spans="4:4" x14ac:dyDescent="0.2">
      <c r="D2396" s="109"/>
    </row>
    <row r="2397" spans="4:4" x14ac:dyDescent="0.2">
      <c r="D2397" s="109"/>
    </row>
    <row r="2398" spans="4:4" x14ac:dyDescent="0.2">
      <c r="D2398" s="109"/>
    </row>
    <row r="2399" spans="4:4" x14ac:dyDescent="0.2">
      <c r="D2399" s="109"/>
    </row>
    <row r="2400" spans="4:4" x14ac:dyDescent="0.2">
      <c r="D2400" s="109"/>
    </row>
    <row r="2401" spans="4:4" x14ac:dyDescent="0.2">
      <c r="D2401" s="109"/>
    </row>
    <row r="2402" spans="4:4" x14ac:dyDescent="0.2">
      <c r="D2402" s="109"/>
    </row>
    <row r="2403" spans="4:4" x14ac:dyDescent="0.2">
      <c r="D2403" s="109"/>
    </row>
    <row r="2404" spans="4:4" x14ac:dyDescent="0.2">
      <c r="D2404" s="109"/>
    </row>
    <row r="2405" spans="4:4" x14ac:dyDescent="0.2">
      <c r="D2405" s="109"/>
    </row>
    <row r="2406" spans="4:4" x14ac:dyDescent="0.2">
      <c r="D2406" s="109"/>
    </row>
    <row r="2407" spans="4:4" x14ac:dyDescent="0.2">
      <c r="D2407" s="109"/>
    </row>
    <row r="2408" spans="4:4" x14ac:dyDescent="0.2">
      <c r="D2408" s="109"/>
    </row>
    <row r="2409" spans="4:4" x14ac:dyDescent="0.2">
      <c r="D2409" s="109"/>
    </row>
    <row r="2410" spans="4:4" x14ac:dyDescent="0.2">
      <c r="D2410" s="109"/>
    </row>
    <row r="2411" spans="4:4" x14ac:dyDescent="0.2">
      <c r="D2411" s="109"/>
    </row>
    <row r="2412" spans="4:4" x14ac:dyDescent="0.2">
      <c r="D2412" s="109"/>
    </row>
    <row r="2413" spans="4:4" x14ac:dyDescent="0.2">
      <c r="D2413" s="109"/>
    </row>
    <row r="2414" spans="4:4" x14ac:dyDescent="0.2">
      <c r="D2414" s="109"/>
    </row>
    <row r="2415" spans="4:4" x14ac:dyDescent="0.2">
      <c r="D2415" s="109"/>
    </row>
    <row r="2416" spans="4:4" x14ac:dyDescent="0.2">
      <c r="D2416" s="109"/>
    </row>
    <row r="2417" spans="4:4" x14ac:dyDescent="0.2">
      <c r="D2417" s="109"/>
    </row>
    <row r="2418" spans="4:4" x14ac:dyDescent="0.2">
      <c r="D2418" s="109"/>
    </row>
    <row r="2419" spans="4:4" x14ac:dyDescent="0.2">
      <c r="D2419" s="109"/>
    </row>
    <row r="2420" spans="4:4" x14ac:dyDescent="0.2">
      <c r="D2420" s="109"/>
    </row>
    <row r="2421" spans="4:4" x14ac:dyDescent="0.2">
      <c r="D2421" s="109"/>
    </row>
    <row r="2422" spans="4:4" x14ac:dyDescent="0.2">
      <c r="D2422" s="109"/>
    </row>
    <row r="2423" spans="4:4" x14ac:dyDescent="0.2">
      <c r="D2423" s="109"/>
    </row>
    <row r="2424" spans="4:4" x14ac:dyDescent="0.2">
      <c r="D2424" s="109"/>
    </row>
    <row r="2425" spans="4:4" x14ac:dyDescent="0.2">
      <c r="D2425" s="109"/>
    </row>
    <row r="2426" spans="4:4" x14ac:dyDescent="0.2">
      <c r="D2426" s="109"/>
    </row>
    <row r="2427" spans="4:4" x14ac:dyDescent="0.2">
      <c r="D2427" s="109"/>
    </row>
    <row r="2428" spans="4:4" x14ac:dyDescent="0.2">
      <c r="D2428" s="109"/>
    </row>
    <row r="2429" spans="4:4" x14ac:dyDescent="0.2">
      <c r="D2429" s="109"/>
    </row>
    <row r="2430" spans="4:4" x14ac:dyDescent="0.2">
      <c r="D2430" s="109"/>
    </row>
    <row r="2431" spans="4:4" x14ac:dyDescent="0.2">
      <c r="D2431" s="109"/>
    </row>
    <row r="2432" spans="4:4" x14ac:dyDescent="0.2">
      <c r="D2432" s="109"/>
    </row>
    <row r="2433" spans="4:4" x14ac:dyDescent="0.2">
      <c r="D2433" s="109"/>
    </row>
    <row r="2434" spans="4:4" x14ac:dyDescent="0.2">
      <c r="D2434" s="109"/>
    </row>
    <row r="2435" spans="4:4" x14ac:dyDescent="0.2">
      <c r="D2435" s="109"/>
    </row>
    <row r="2436" spans="4:4" x14ac:dyDescent="0.2">
      <c r="D2436" s="109"/>
    </row>
    <row r="2437" spans="4:4" x14ac:dyDescent="0.2">
      <c r="D2437" s="109"/>
    </row>
    <row r="2438" spans="4:4" x14ac:dyDescent="0.2">
      <c r="D2438" s="109"/>
    </row>
    <row r="2439" spans="4:4" x14ac:dyDescent="0.2">
      <c r="D2439" s="109"/>
    </row>
    <row r="2440" spans="4:4" x14ac:dyDescent="0.2">
      <c r="D2440" s="109"/>
    </row>
    <row r="2441" spans="4:4" x14ac:dyDescent="0.2">
      <c r="D2441" s="109"/>
    </row>
    <row r="2442" spans="4:4" x14ac:dyDescent="0.2">
      <c r="D2442" s="109"/>
    </row>
    <row r="2443" spans="4:4" x14ac:dyDescent="0.2">
      <c r="D2443" s="109"/>
    </row>
    <row r="2444" spans="4:4" x14ac:dyDescent="0.2">
      <c r="D2444" s="109"/>
    </row>
    <row r="2445" spans="4:4" x14ac:dyDescent="0.2">
      <c r="D2445" s="109"/>
    </row>
    <row r="2446" spans="4:4" x14ac:dyDescent="0.2">
      <c r="D2446" s="109"/>
    </row>
    <row r="2447" spans="4:4" x14ac:dyDescent="0.2">
      <c r="D2447" s="109"/>
    </row>
    <row r="2448" spans="4:4" x14ac:dyDescent="0.2">
      <c r="D2448" s="109"/>
    </row>
    <row r="2449" spans="4:4" x14ac:dyDescent="0.2">
      <c r="D2449" s="109"/>
    </row>
    <row r="2450" spans="4:4" x14ac:dyDescent="0.2">
      <c r="D2450" s="109"/>
    </row>
    <row r="2451" spans="4:4" x14ac:dyDescent="0.2">
      <c r="D2451" s="109"/>
    </row>
    <row r="2452" spans="4:4" x14ac:dyDescent="0.2">
      <c r="D2452" s="109"/>
    </row>
    <row r="2453" spans="4:4" x14ac:dyDescent="0.2">
      <c r="D2453" s="109"/>
    </row>
    <row r="2454" spans="4:4" x14ac:dyDescent="0.2">
      <c r="D2454" s="109"/>
    </row>
    <row r="2455" spans="4:4" x14ac:dyDescent="0.2">
      <c r="D2455" s="109"/>
    </row>
    <row r="2456" spans="4:4" x14ac:dyDescent="0.2">
      <c r="D2456" s="109"/>
    </row>
    <row r="2457" spans="4:4" x14ac:dyDescent="0.2">
      <c r="D2457" s="109"/>
    </row>
    <row r="2458" spans="4:4" x14ac:dyDescent="0.2">
      <c r="D2458" s="109"/>
    </row>
    <row r="2459" spans="4:4" x14ac:dyDescent="0.2">
      <c r="D2459" s="109"/>
    </row>
    <row r="2460" spans="4:4" x14ac:dyDescent="0.2">
      <c r="D2460" s="109"/>
    </row>
    <row r="2461" spans="4:4" x14ac:dyDescent="0.2">
      <c r="D2461" s="109"/>
    </row>
    <row r="2462" spans="4:4" x14ac:dyDescent="0.2">
      <c r="D2462" s="109"/>
    </row>
    <row r="2463" spans="4:4" x14ac:dyDescent="0.2">
      <c r="D2463" s="109"/>
    </row>
    <row r="2464" spans="4:4" x14ac:dyDescent="0.2">
      <c r="D2464" s="109"/>
    </row>
    <row r="2465" spans="4:4" x14ac:dyDescent="0.2">
      <c r="D2465" s="109"/>
    </row>
    <row r="2466" spans="4:4" x14ac:dyDescent="0.2">
      <c r="D2466" s="109"/>
    </row>
    <row r="2467" spans="4:4" x14ac:dyDescent="0.2">
      <c r="D2467" s="109"/>
    </row>
    <row r="2468" spans="4:4" x14ac:dyDescent="0.2">
      <c r="D2468" s="109"/>
    </row>
    <row r="2469" spans="4:4" x14ac:dyDescent="0.2">
      <c r="D2469" s="109"/>
    </row>
    <row r="2470" spans="4:4" x14ac:dyDescent="0.2">
      <c r="D2470" s="109"/>
    </row>
    <row r="2471" spans="4:4" x14ac:dyDescent="0.2">
      <c r="D2471" s="109"/>
    </row>
    <row r="2472" spans="4:4" x14ac:dyDescent="0.2">
      <c r="D2472" s="109"/>
    </row>
    <row r="2473" spans="4:4" x14ac:dyDescent="0.2">
      <c r="D2473" s="109"/>
    </row>
    <row r="2474" spans="4:4" x14ac:dyDescent="0.2">
      <c r="D2474" s="109"/>
    </row>
    <row r="2475" spans="4:4" x14ac:dyDescent="0.2">
      <c r="D2475" s="109"/>
    </row>
    <row r="2476" spans="4:4" x14ac:dyDescent="0.2">
      <c r="D2476" s="109"/>
    </row>
    <row r="2477" spans="4:4" x14ac:dyDescent="0.2">
      <c r="D2477" s="109"/>
    </row>
    <row r="2478" spans="4:4" x14ac:dyDescent="0.2">
      <c r="D2478" s="109"/>
    </row>
    <row r="2479" spans="4:4" x14ac:dyDescent="0.2">
      <c r="D2479" s="109"/>
    </row>
    <row r="2480" spans="4:4" x14ac:dyDescent="0.2">
      <c r="D2480" s="109"/>
    </row>
    <row r="2481" spans="4:4" x14ac:dyDescent="0.2">
      <c r="D2481" s="109"/>
    </row>
    <row r="2482" spans="4:4" x14ac:dyDescent="0.2">
      <c r="D2482" s="109"/>
    </row>
    <row r="2483" spans="4:4" x14ac:dyDescent="0.2">
      <c r="D2483" s="109"/>
    </row>
    <row r="2484" spans="4:4" x14ac:dyDescent="0.2">
      <c r="D2484" s="109"/>
    </row>
    <row r="2485" spans="4:4" x14ac:dyDescent="0.2">
      <c r="D2485" s="109"/>
    </row>
    <row r="2486" spans="4:4" x14ac:dyDescent="0.2">
      <c r="D2486" s="109"/>
    </row>
    <row r="2487" spans="4:4" x14ac:dyDescent="0.2">
      <c r="D2487" s="109"/>
    </row>
    <row r="2488" spans="4:4" x14ac:dyDescent="0.2">
      <c r="D2488" s="109"/>
    </row>
    <row r="2489" spans="4:4" x14ac:dyDescent="0.2">
      <c r="D2489" s="109"/>
    </row>
    <row r="2490" spans="4:4" x14ac:dyDescent="0.2">
      <c r="D2490" s="109"/>
    </row>
    <row r="2491" spans="4:4" x14ac:dyDescent="0.2">
      <c r="D2491" s="109"/>
    </row>
    <row r="2492" spans="4:4" x14ac:dyDescent="0.2">
      <c r="D2492" s="109"/>
    </row>
    <row r="2493" spans="4:4" x14ac:dyDescent="0.2">
      <c r="D2493" s="109"/>
    </row>
    <row r="2494" spans="4:4" x14ac:dyDescent="0.2">
      <c r="D2494" s="109"/>
    </row>
    <row r="2495" spans="4:4" x14ac:dyDescent="0.2">
      <c r="D2495" s="109"/>
    </row>
    <row r="2496" spans="4:4" x14ac:dyDescent="0.2">
      <c r="D2496" s="109"/>
    </row>
    <row r="2497" spans="4:4" x14ac:dyDescent="0.2">
      <c r="D2497" s="109"/>
    </row>
    <row r="2498" spans="4:4" x14ac:dyDescent="0.2">
      <c r="D2498" s="109"/>
    </row>
    <row r="2499" spans="4:4" x14ac:dyDescent="0.2">
      <c r="D2499" s="109"/>
    </row>
    <row r="2500" spans="4:4" x14ac:dyDescent="0.2">
      <c r="D2500" s="109"/>
    </row>
    <row r="2501" spans="4:4" x14ac:dyDescent="0.2">
      <c r="D2501" s="109"/>
    </row>
    <row r="2502" spans="4:4" x14ac:dyDescent="0.2">
      <c r="D2502" s="109"/>
    </row>
    <row r="2503" spans="4:4" x14ac:dyDescent="0.2">
      <c r="D2503" s="109"/>
    </row>
    <row r="2504" spans="4:4" x14ac:dyDescent="0.2">
      <c r="D2504" s="109"/>
    </row>
    <row r="2505" spans="4:4" x14ac:dyDescent="0.2">
      <c r="D2505" s="109"/>
    </row>
    <row r="2506" spans="4:4" x14ac:dyDescent="0.2">
      <c r="D2506" s="109"/>
    </row>
    <row r="2507" spans="4:4" x14ac:dyDescent="0.2">
      <c r="D2507" s="109"/>
    </row>
    <row r="2508" spans="4:4" x14ac:dyDescent="0.2">
      <c r="D2508" s="109"/>
    </row>
    <row r="2509" spans="4:4" x14ac:dyDescent="0.2">
      <c r="D2509" s="109"/>
    </row>
    <row r="2510" spans="4:4" x14ac:dyDescent="0.2">
      <c r="D2510" s="109"/>
    </row>
    <row r="2511" spans="4:4" x14ac:dyDescent="0.2">
      <c r="D2511" s="109"/>
    </row>
    <row r="2512" spans="4:4" x14ac:dyDescent="0.2">
      <c r="D2512" s="109"/>
    </row>
    <row r="2513" spans="4:4" x14ac:dyDescent="0.2">
      <c r="D2513" s="109"/>
    </row>
    <row r="2514" spans="4:4" x14ac:dyDescent="0.2">
      <c r="D2514" s="109"/>
    </row>
    <row r="2515" spans="4:4" x14ac:dyDescent="0.2">
      <c r="D2515" s="109"/>
    </row>
    <row r="2516" spans="4:4" x14ac:dyDescent="0.2">
      <c r="D2516" s="109"/>
    </row>
    <row r="2517" spans="4:4" x14ac:dyDescent="0.2">
      <c r="D2517" s="109"/>
    </row>
    <row r="2518" spans="4:4" x14ac:dyDescent="0.2">
      <c r="D2518" s="109"/>
    </row>
    <row r="2519" spans="4:4" x14ac:dyDescent="0.2">
      <c r="D2519" s="109"/>
    </row>
    <row r="2520" spans="4:4" x14ac:dyDescent="0.2">
      <c r="D2520" s="109"/>
    </row>
    <row r="2521" spans="4:4" x14ac:dyDescent="0.2">
      <c r="D2521" s="109"/>
    </row>
    <row r="2522" spans="4:4" x14ac:dyDescent="0.2">
      <c r="D2522" s="109"/>
    </row>
    <row r="2523" spans="4:4" x14ac:dyDescent="0.2">
      <c r="D2523" s="109"/>
    </row>
    <row r="2524" spans="4:4" x14ac:dyDescent="0.2">
      <c r="D2524" s="109"/>
    </row>
    <row r="2525" spans="4:4" x14ac:dyDescent="0.2">
      <c r="D2525" s="109"/>
    </row>
    <row r="2526" spans="4:4" x14ac:dyDescent="0.2">
      <c r="D2526" s="109"/>
    </row>
    <row r="2527" spans="4:4" x14ac:dyDescent="0.2">
      <c r="D2527" s="109"/>
    </row>
    <row r="2528" spans="4:4" x14ac:dyDescent="0.2">
      <c r="D2528" s="109"/>
    </row>
    <row r="2529" spans="4:4" x14ac:dyDescent="0.2">
      <c r="D2529" s="109"/>
    </row>
    <row r="2530" spans="4:4" x14ac:dyDescent="0.2">
      <c r="D2530" s="109"/>
    </row>
    <row r="2531" spans="4:4" x14ac:dyDescent="0.2">
      <c r="D2531" s="109"/>
    </row>
    <row r="2532" spans="4:4" x14ac:dyDescent="0.2">
      <c r="D2532" s="109"/>
    </row>
    <row r="2533" spans="4:4" x14ac:dyDescent="0.2">
      <c r="D2533" s="109"/>
    </row>
    <row r="2534" spans="4:4" x14ac:dyDescent="0.2">
      <c r="D2534" s="109"/>
    </row>
    <row r="2535" spans="4:4" x14ac:dyDescent="0.2">
      <c r="D2535" s="109"/>
    </row>
    <row r="2536" spans="4:4" x14ac:dyDescent="0.2">
      <c r="D2536" s="109"/>
    </row>
    <row r="2537" spans="4:4" x14ac:dyDescent="0.2">
      <c r="D2537" s="109"/>
    </row>
    <row r="2538" spans="4:4" x14ac:dyDescent="0.2">
      <c r="D2538" s="109"/>
    </row>
    <row r="2539" spans="4:4" x14ac:dyDescent="0.2">
      <c r="D2539" s="109"/>
    </row>
    <row r="2540" spans="4:4" x14ac:dyDescent="0.2">
      <c r="D2540" s="109"/>
    </row>
    <row r="2541" spans="4:4" x14ac:dyDescent="0.2">
      <c r="D2541" s="109"/>
    </row>
    <row r="2542" spans="4:4" x14ac:dyDescent="0.2">
      <c r="D2542" s="109"/>
    </row>
    <row r="2543" spans="4:4" x14ac:dyDescent="0.2">
      <c r="D2543" s="109"/>
    </row>
    <row r="2544" spans="4:4" x14ac:dyDescent="0.2">
      <c r="D2544" s="109"/>
    </row>
    <row r="2545" spans="4:4" x14ac:dyDescent="0.2">
      <c r="D2545" s="109"/>
    </row>
    <row r="2546" spans="4:4" x14ac:dyDescent="0.2">
      <c r="D2546" s="109"/>
    </row>
    <row r="2547" spans="4:4" x14ac:dyDescent="0.2">
      <c r="D2547" s="109"/>
    </row>
    <row r="2548" spans="4:4" x14ac:dyDescent="0.2">
      <c r="D2548" s="109"/>
    </row>
    <row r="2549" spans="4:4" x14ac:dyDescent="0.2">
      <c r="D2549" s="109"/>
    </row>
    <row r="2550" spans="4:4" x14ac:dyDescent="0.2">
      <c r="D2550" s="109"/>
    </row>
    <row r="2551" spans="4:4" x14ac:dyDescent="0.2">
      <c r="D2551" s="109"/>
    </row>
    <row r="2552" spans="4:4" x14ac:dyDescent="0.2">
      <c r="D2552" s="109"/>
    </row>
    <row r="2553" spans="4:4" x14ac:dyDescent="0.2">
      <c r="D2553" s="109"/>
    </row>
    <row r="2554" spans="4:4" x14ac:dyDescent="0.2">
      <c r="D2554" s="109"/>
    </row>
    <row r="2555" spans="4:4" x14ac:dyDescent="0.2">
      <c r="D2555" s="109"/>
    </row>
    <row r="2556" spans="4:4" x14ac:dyDescent="0.2">
      <c r="D2556" s="109"/>
    </row>
    <row r="2557" spans="4:4" x14ac:dyDescent="0.2">
      <c r="D2557" s="109"/>
    </row>
    <row r="2558" spans="4:4" x14ac:dyDescent="0.2">
      <c r="D2558" s="109"/>
    </row>
    <row r="2559" spans="4:4" x14ac:dyDescent="0.2">
      <c r="D2559" s="109"/>
    </row>
    <row r="2560" spans="4:4" x14ac:dyDescent="0.2">
      <c r="D2560" s="109"/>
    </row>
    <row r="2561" spans="4:4" x14ac:dyDescent="0.2">
      <c r="D2561" s="109"/>
    </row>
    <row r="2562" spans="4:4" x14ac:dyDescent="0.2">
      <c r="D2562" s="109"/>
    </row>
    <row r="2563" spans="4:4" x14ac:dyDescent="0.2">
      <c r="D2563" s="109"/>
    </row>
    <row r="2564" spans="4:4" x14ac:dyDescent="0.2">
      <c r="D2564" s="109"/>
    </row>
    <row r="2565" spans="4:4" x14ac:dyDescent="0.2">
      <c r="D2565" s="109"/>
    </row>
    <row r="2566" spans="4:4" x14ac:dyDescent="0.2">
      <c r="D2566" s="109"/>
    </row>
    <row r="2567" spans="4:4" x14ac:dyDescent="0.2">
      <c r="D2567" s="109"/>
    </row>
    <row r="2568" spans="4:4" x14ac:dyDescent="0.2">
      <c r="D2568" s="109"/>
    </row>
    <row r="2569" spans="4:4" x14ac:dyDescent="0.2">
      <c r="D2569" s="109"/>
    </row>
    <row r="2570" spans="4:4" x14ac:dyDescent="0.2">
      <c r="D2570" s="109"/>
    </row>
    <row r="2571" spans="4:4" x14ac:dyDescent="0.2">
      <c r="D2571" s="109"/>
    </row>
    <row r="2572" spans="4:4" x14ac:dyDescent="0.2">
      <c r="D2572" s="109"/>
    </row>
    <row r="2573" spans="4:4" x14ac:dyDescent="0.2">
      <c r="D2573" s="109"/>
    </row>
    <row r="2574" spans="4:4" x14ac:dyDescent="0.2">
      <c r="D2574" s="109"/>
    </row>
    <row r="2575" spans="4:4" x14ac:dyDescent="0.2">
      <c r="D2575" s="109"/>
    </row>
    <row r="2576" spans="4:4" x14ac:dyDescent="0.2">
      <c r="D2576" s="109"/>
    </row>
    <row r="2577" spans="4:4" x14ac:dyDescent="0.2">
      <c r="D2577" s="109"/>
    </row>
    <row r="2578" spans="4:4" x14ac:dyDescent="0.2">
      <c r="D2578" s="109"/>
    </row>
    <row r="2579" spans="4:4" x14ac:dyDescent="0.2">
      <c r="D2579" s="109"/>
    </row>
    <row r="2580" spans="4:4" x14ac:dyDescent="0.2">
      <c r="D2580" s="109"/>
    </row>
    <row r="2581" spans="4:4" x14ac:dyDescent="0.2">
      <c r="D2581" s="109"/>
    </row>
    <row r="2582" spans="4:4" x14ac:dyDescent="0.2">
      <c r="D2582" s="109"/>
    </row>
    <row r="2583" spans="4:4" x14ac:dyDescent="0.2">
      <c r="D2583" s="109"/>
    </row>
    <row r="2584" spans="4:4" x14ac:dyDescent="0.2">
      <c r="D2584" s="109"/>
    </row>
    <row r="2585" spans="4:4" x14ac:dyDescent="0.2">
      <c r="D2585" s="109"/>
    </row>
    <row r="2586" spans="4:4" x14ac:dyDescent="0.2">
      <c r="D2586" s="109"/>
    </row>
    <row r="2587" spans="4:4" x14ac:dyDescent="0.2">
      <c r="D2587" s="109"/>
    </row>
    <row r="2588" spans="4:4" x14ac:dyDescent="0.2">
      <c r="D2588" s="109"/>
    </row>
    <row r="2589" spans="4:4" x14ac:dyDescent="0.2">
      <c r="D2589" s="109"/>
    </row>
    <row r="2590" spans="4:4" x14ac:dyDescent="0.2">
      <c r="D2590" s="109"/>
    </row>
    <row r="2591" spans="4:4" x14ac:dyDescent="0.2">
      <c r="D2591" s="109"/>
    </row>
    <row r="2592" spans="4:4" x14ac:dyDescent="0.2">
      <c r="D2592" s="109"/>
    </row>
    <row r="2593" spans="4:4" x14ac:dyDescent="0.2">
      <c r="D2593" s="109"/>
    </row>
    <row r="2594" spans="4:4" x14ac:dyDescent="0.2">
      <c r="D2594" s="109"/>
    </row>
    <row r="2595" spans="4:4" x14ac:dyDescent="0.2">
      <c r="D2595" s="109"/>
    </row>
    <row r="2596" spans="4:4" x14ac:dyDescent="0.2">
      <c r="D2596" s="109"/>
    </row>
    <row r="2597" spans="4:4" x14ac:dyDescent="0.2">
      <c r="D2597" s="109"/>
    </row>
    <row r="2598" spans="4:4" x14ac:dyDescent="0.2">
      <c r="D2598" s="109"/>
    </row>
    <row r="2599" spans="4:4" x14ac:dyDescent="0.2">
      <c r="D2599" s="109"/>
    </row>
    <row r="2600" spans="4:4" x14ac:dyDescent="0.2">
      <c r="D2600" s="109"/>
    </row>
    <row r="2601" spans="4:4" x14ac:dyDescent="0.2">
      <c r="D2601" s="109"/>
    </row>
    <row r="2602" spans="4:4" x14ac:dyDescent="0.2">
      <c r="D2602" s="109"/>
    </row>
    <row r="2603" spans="4:4" x14ac:dyDescent="0.2">
      <c r="D2603" s="109"/>
    </row>
    <row r="2604" spans="4:4" x14ac:dyDescent="0.2">
      <c r="D2604" s="109"/>
    </row>
    <row r="2605" spans="4:4" x14ac:dyDescent="0.2">
      <c r="D2605" s="109"/>
    </row>
    <row r="2606" spans="4:4" x14ac:dyDescent="0.2">
      <c r="D2606" s="109"/>
    </row>
    <row r="2607" spans="4:4" x14ac:dyDescent="0.2">
      <c r="D2607" s="109"/>
    </row>
    <row r="2608" spans="4:4" x14ac:dyDescent="0.2">
      <c r="D2608" s="109"/>
    </row>
    <row r="2609" spans="4:4" x14ac:dyDescent="0.2">
      <c r="D2609" s="109"/>
    </row>
    <row r="2610" spans="4:4" x14ac:dyDescent="0.2">
      <c r="D2610" s="109"/>
    </row>
    <row r="2611" spans="4:4" x14ac:dyDescent="0.2">
      <c r="D2611" s="109"/>
    </row>
    <row r="2612" spans="4:4" x14ac:dyDescent="0.2">
      <c r="D2612" s="109"/>
    </row>
    <row r="2613" spans="4:4" x14ac:dyDescent="0.2">
      <c r="D2613" s="109"/>
    </row>
    <row r="2614" spans="4:4" x14ac:dyDescent="0.2">
      <c r="D2614" s="109"/>
    </row>
    <row r="2615" spans="4:4" x14ac:dyDescent="0.2">
      <c r="D2615" s="109"/>
    </row>
    <row r="2616" spans="4:4" x14ac:dyDescent="0.2">
      <c r="D2616" s="109"/>
    </row>
    <row r="2617" spans="4:4" x14ac:dyDescent="0.2">
      <c r="D2617" s="109"/>
    </row>
    <row r="2618" spans="4:4" x14ac:dyDescent="0.2">
      <c r="D2618" s="109"/>
    </row>
    <row r="2619" spans="4:4" x14ac:dyDescent="0.2">
      <c r="D2619" s="109"/>
    </row>
    <row r="2620" spans="4:4" x14ac:dyDescent="0.2">
      <c r="D2620" s="109"/>
    </row>
    <row r="2621" spans="4:4" x14ac:dyDescent="0.2">
      <c r="D2621" s="109"/>
    </row>
    <row r="2622" spans="4:4" x14ac:dyDescent="0.2">
      <c r="D2622" s="109"/>
    </row>
    <row r="2623" spans="4:4" x14ac:dyDescent="0.2">
      <c r="D2623" s="109"/>
    </row>
    <row r="2624" spans="4:4" x14ac:dyDescent="0.2">
      <c r="D2624" s="109"/>
    </row>
    <row r="2625" spans="4:4" x14ac:dyDescent="0.2">
      <c r="D2625" s="109"/>
    </row>
    <row r="2626" spans="4:4" x14ac:dyDescent="0.2">
      <c r="D2626" s="109"/>
    </row>
    <row r="2627" spans="4:4" x14ac:dyDescent="0.2">
      <c r="D2627" s="109"/>
    </row>
    <row r="2628" spans="4:4" x14ac:dyDescent="0.2">
      <c r="D2628" s="109"/>
    </row>
    <row r="2629" spans="4:4" x14ac:dyDescent="0.2">
      <c r="D2629" s="109"/>
    </row>
    <row r="2630" spans="4:4" x14ac:dyDescent="0.2">
      <c r="D2630" s="109"/>
    </row>
    <row r="2631" spans="4:4" x14ac:dyDescent="0.2">
      <c r="D2631" s="109"/>
    </row>
    <row r="2632" spans="4:4" x14ac:dyDescent="0.2">
      <c r="D2632" s="109"/>
    </row>
    <row r="2633" spans="4:4" x14ac:dyDescent="0.2">
      <c r="D2633" s="109"/>
    </row>
    <row r="2634" spans="4:4" x14ac:dyDescent="0.2">
      <c r="D2634" s="109"/>
    </row>
    <row r="2635" spans="4:4" x14ac:dyDescent="0.2">
      <c r="D2635" s="109"/>
    </row>
    <row r="2636" spans="4:4" x14ac:dyDescent="0.2">
      <c r="D2636" s="109"/>
    </row>
    <row r="2637" spans="4:4" x14ac:dyDescent="0.2">
      <c r="D2637" s="109"/>
    </row>
    <row r="2638" spans="4:4" x14ac:dyDescent="0.2">
      <c r="D2638" s="109"/>
    </row>
    <row r="2639" spans="4:4" x14ac:dyDescent="0.2">
      <c r="D2639" s="109"/>
    </row>
    <row r="2640" spans="4:4" x14ac:dyDescent="0.2">
      <c r="D2640" s="109"/>
    </row>
    <row r="2641" spans="4:4" x14ac:dyDescent="0.2">
      <c r="D2641" s="109"/>
    </row>
    <row r="2642" spans="4:4" x14ac:dyDescent="0.2">
      <c r="D2642" s="109"/>
    </row>
    <row r="2643" spans="4:4" x14ac:dyDescent="0.2">
      <c r="D2643" s="109"/>
    </row>
    <row r="2644" spans="4:4" x14ac:dyDescent="0.2">
      <c r="D2644" s="109"/>
    </row>
    <row r="2645" spans="4:4" x14ac:dyDescent="0.2">
      <c r="D2645" s="109"/>
    </row>
    <row r="2646" spans="4:4" x14ac:dyDescent="0.2">
      <c r="D2646" s="109"/>
    </row>
    <row r="2647" spans="4:4" x14ac:dyDescent="0.2">
      <c r="D2647" s="109"/>
    </row>
    <row r="2648" spans="4:4" x14ac:dyDescent="0.2">
      <c r="D2648" s="109"/>
    </row>
    <row r="2649" spans="4:4" x14ac:dyDescent="0.2">
      <c r="D2649" s="109"/>
    </row>
    <row r="2650" spans="4:4" x14ac:dyDescent="0.2">
      <c r="D2650" s="109"/>
    </row>
    <row r="2651" spans="4:4" x14ac:dyDescent="0.2">
      <c r="D2651" s="109"/>
    </row>
    <row r="2652" spans="4:4" x14ac:dyDescent="0.2">
      <c r="D2652" s="109"/>
    </row>
    <row r="2653" spans="4:4" x14ac:dyDescent="0.2">
      <c r="D2653" s="109"/>
    </row>
    <row r="2654" spans="4:4" x14ac:dyDescent="0.2">
      <c r="D2654" s="109"/>
    </row>
    <row r="2655" spans="4:4" x14ac:dyDescent="0.2">
      <c r="D2655" s="109"/>
    </row>
    <row r="2656" spans="4:4" x14ac:dyDescent="0.2">
      <c r="D2656" s="109"/>
    </row>
    <row r="2657" spans="4:4" x14ac:dyDescent="0.2">
      <c r="D2657" s="109"/>
    </row>
    <row r="2658" spans="4:4" x14ac:dyDescent="0.2">
      <c r="D2658" s="109"/>
    </row>
    <row r="2659" spans="4:4" x14ac:dyDescent="0.2">
      <c r="D2659" s="109"/>
    </row>
    <row r="2660" spans="4:4" x14ac:dyDescent="0.2">
      <c r="D2660" s="109"/>
    </row>
    <row r="2661" spans="4:4" x14ac:dyDescent="0.2">
      <c r="D2661" s="109"/>
    </row>
    <row r="2662" spans="4:4" x14ac:dyDescent="0.2">
      <c r="D2662" s="109"/>
    </row>
    <row r="2663" spans="4:4" x14ac:dyDescent="0.2">
      <c r="D2663" s="109"/>
    </row>
    <row r="2664" spans="4:4" x14ac:dyDescent="0.2">
      <c r="D2664" s="109"/>
    </row>
    <row r="2665" spans="4:4" x14ac:dyDescent="0.2">
      <c r="D2665" s="109"/>
    </row>
    <row r="2666" spans="4:4" x14ac:dyDescent="0.2">
      <c r="D2666" s="109"/>
    </row>
    <row r="2667" spans="4:4" x14ac:dyDescent="0.2">
      <c r="D2667" s="109"/>
    </row>
    <row r="2668" spans="4:4" x14ac:dyDescent="0.2">
      <c r="D2668" s="109"/>
    </row>
    <row r="2669" spans="4:4" x14ac:dyDescent="0.2">
      <c r="D2669" s="109"/>
    </row>
    <row r="2670" spans="4:4" x14ac:dyDescent="0.2">
      <c r="D2670" s="109"/>
    </row>
    <row r="2671" spans="4:4" x14ac:dyDescent="0.2">
      <c r="D2671" s="109"/>
    </row>
    <row r="2672" spans="4:4" x14ac:dyDescent="0.2">
      <c r="D2672" s="109"/>
    </row>
    <row r="2673" spans="4:4" x14ac:dyDescent="0.2">
      <c r="D2673" s="109"/>
    </row>
    <row r="2674" spans="4:4" x14ac:dyDescent="0.2">
      <c r="D2674" s="109"/>
    </row>
    <row r="2675" spans="4:4" x14ac:dyDescent="0.2">
      <c r="D2675" s="109"/>
    </row>
    <row r="2676" spans="4:4" x14ac:dyDescent="0.2">
      <c r="D2676" s="109"/>
    </row>
    <row r="2677" spans="4:4" x14ac:dyDescent="0.2">
      <c r="D2677" s="109"/>
    </row>
    <row r="2678" spans="4:4" x14ac:dyDescent="0.2">
      <c r="D2678" s="109"/>
    </row>
    <row r="2679" spans="4:4" x14ac:dyDescent="0.2">
      <c r="D2679" s="109"/>
    </row>
    <row r="2680" spans="4:4" x14ac:dyDescent="0.2">
      <c r="D2680" s="109"/>
    </row>
    <row r="2681" spans="4:4" x14ac:dyDescent="0.2">
      <c r="D2681" s="109"/>
    </row>
    <row r="2682" spans="4:4" x14ac:dyDescent="0.2">
      <c r="D2682" s="109"/>
    </row>
    <row r="2683" spans="4:4" x14ac:dyDescent="0.2">
      <c r="D2683" s="109"/>
    </row>
    <row r="2684" spans="4:4" x14ac:dyDescent="0.2">
      <c r="D2684" s="109"/>
    </row>
    <row r="2685" spans="4:4" x14ac:dyDescent="0.2">
      <c r="D2685" s="109"/>
    </row>
    <row r="2686" spans="4:4" x14ac:dyDescent="0.2">
      <c r="D2686" s="109"/>
    </row>
    <row r="2687" spans="4:4" x14ac:dyDescent="0.2">
      <c r="D2687" s="109"/>
    </row>
    <row r="2688" spans="4:4" x14ac:dyDescent="0.2">
      <c r="D2688" s="109"/>
    </row>
    <row r="2689" spans="4:4" x14ac:dyDescent="0.2">
      <c r="D2689" s="109"/>
    </row>
    <row r="2690" spans="4:4" x14ac:dyDescent="0.2">
      <c r="D2690" s="109"/>
    </row>
    <row r="2691" spans="4:4" x14ac:dyDescent="0.2">
      <c r="D2691" s="109"/>
    </row>
    <row r="2692" spans="4:4" x14ac:dyDescent="0.2">
      <c r="D2692" s="109"/>
    </row>
    <row r="2693" spans="4:4" x14ac:dyDescent="0.2">
      <c r="D2693" s="109"/>
    </row>
    <row r="2694" spans="4:4" x14ac:dyDescent="0.2">
      <c r="D2694" s="109"/>
    </row>
    <row r="2695" spans="4:4" x14ac:dyDescent="0.2">
      <c r="D2695" s="109"/>
    </row>
    <row r="2696" spans="4:4" x14ac:dyDescent="0.2">
      <c r="D2696" s="109"/>
    </row>
    <row r="2697" spans="4:4" x14ac:dyDescent="0.2">
      <c r="D2697" s="109"/>
    </row>
    <row r="2698" spans="4:4" x14ac:dyDescent="0.2">
      <c r="D2698" s="109"/>
    </row>
    <row r="2699" spans="4:4" x14ac:dyDescent="0.2">
      <c r="D2699" s="109"/>
    </row>
    <row r="2700" spans="4:4" x14ac:dyDescent="0.2">
      <c r="D2700" s="109"/>
    </row>
    <row r="2701" spans="4:4" x14ac:dyDescent="0.2">
      <c r="D2701" s="109"/>
    </row>
    <row r="2702" spans="4:4" x14ac:dyDescent="0.2">
      <c r="D2702" s="109"/>
    </row>
    <row r="2703" spans="4:4" x14ac:dyDescent="0.2">
      <c r="D2703" s="109"/>
    </row>
    <row r="2704" spans="4:4" x14ac:dyDescent="0.2">
      <c r="D2704" s="109"/>
    </row>
    <row r="2705" spans="4:4" x14ac:dyDescent="0.2">
      <c r="D2705" s="109"/>
    </row>
    <row r="2706" spans="4:4" x14ac:dyDescent="0.2">
      <c r="D2706" s="109"/>
    </row>
    <row r="2707" spans="4:4" x14ac:dyDescent="0.2">
      <c r="D2707" s="109"/>
    </row>
    <row r="2708" spans="4:4" x14ac:dyDescent="0.2">
      <c r="D2708" s="109"/>
    </row>
    <row r="2709" spans="4:4" x14ac:dyDescent="0.2">
      <c r="D2709" s="109"/>
    </row>
    <row r="2710" spans="4:4" x14ac:dyDescent="0.2">
      <c r="D2710" s="109"/>
    </row>
    <row r="2711" spans="4:4" x14ac:dyDescent="0.2">
      <c r="D2711" s="109"/>
    </row>
    <row r="2712" spans="4:4" x14ac:dyDescent="0.2">
      <c r="D2712" s="109"/>
    </row>
    <row r="2713" spans="4:4" x14ac:dyDescent="0.2">
      <c r="D2713" s="109"/>
    </row>
    <row r="2714" spans="4:4" x14ac:dyDescent="0.2">
      <c r="D2714" s="109"/>
    </row>
    <row r="2715" spans="4:4" x14ac:dyDescent="0.2">
      <c r="D2715" s="109"/>
    </row>
    <row r="2716" spans="4:4" x14ac:dyDescent="0.2">
      <c r="D2716" s="109"/>
    </row>
    <row r="2717" spans="4:4" x14ac:dyDescent="0.2">
      <c r="D2717" s="109"/>
    </row>
    <row r="2718" spans="4:4" x14ac:dyDescent="0.2">
      <c r="D2718" s="109"/>
    </row>
    <row r="2719" spans="4:4" x14ac:dyDescent="0.2">
      <c r="D2719" s="109"/>
    </row>
    <row r="2720" spans="4:4" x14ac:dyDescent="0.2">
      <c r="D2720" s="109"/>
    </row>
    <row r="2721" spans="4:4" x14ac:dyDescent="0.2">
      <c r="D2721" s="109"/>
    </row>
    <row r="2722" spans="4:4" x14ac:dyDescent="0.2">
      <c r="D2722" s="109"/>
    </row>
    <row r="2723" spans="4:4" x14ac:dyDescent="0.2">
      <c r="D2723" s="109"/>
    </row>
    <row r="2724" spans="4:4" x14ac:dyDescent="0.2">
      <c r="D2724" s="109"/>
    </row>
    <row r="2725" spans="4:4" x14ac:dyDescent="0.2">
      <c r="D2725" s="109"/>
    </row>
    <row r="2726" spans="4:4" x14ac:dyDescent="0.2">
      <c r="D2726" s="109"/>
    </row>
    <row r="2727" spans="4:4" x14ac:dyDescent="0.2">
      <c r="D2727" s="109"/>
    </row>
    <row r="2728" spans="4:4" x14ac:dyDescent="0.2">
      <c r="D2728" s="109"/>
    </row>
    <row r="2729" spans="4:4" x14ac:dyDescent="0.2">
      <c r="D2729" s="109"/>
    </row>
    <row r="2730" spans="4:4" x14ac:dyDescent="0.2">
      <c r="D2730" s="109"/>
    </row>
    <row r="2731" spans="4:4" x14ac:dyDescent="0.2">
      <c r="D2731" s="109"/>
    </row>
    <row r="2732" spans="4:4" x14ac:dyDescent="0.2">
      <c r="D2732" s="109"/>
    </row>
    <row r="2733" spans="4:4" x14ac:dyDescent="0.2">
      <c r="D2733" s="109"/>
    </row>
    <row r="2734" spans="4:4" x14ac:dyDescent="0.2">
      <c r="D2734" s="109"/>
    </row>
    <row r="2735" spans="4:4" x14ac:dyDescent="0.2">
      <c r="D2735" s="109"/>
    </row>
    <row r="2736" spans="4:4" x14ac:dyDescent="0.2">
      <c r="D2736" s="109"/>
    </row>
    <row r="2737" spans="4:4" x14ac:dyDescent="0.2">
      <c r="D2737" s="109"/>
    </row>
    <row r="2738" spans="4:4" x14ac:dyDescent="0.2">
      <c r="D2738" s="109"/>
    </row>
    <row r="2739" spans="4:4" x14ac:dyDescent="0.2">
      <c r="D2739" s="109"/>
    </row>
    <row r="2740" spans="4:4" x14ac:dyDescent="0.2">
      <c r="D2740" s="109"/>
    </row>
    <row r="2741" spans="4:4" x14ac:dyDescent="0.2">
      <c r="D2741" s="109"/>
    </row>
    <row r="2742" spans="4:4" x14ac:dyDescent="0.2">
      <c r="D2742" s="109"/>
    </row>
    <row r="2743" spans="4:4" x14ac:dyDescent="0.2">
      <c r="D2743" s="109"/>
    </row>
    <row r="2744" spans="4:4" x14ac:dyDescent="0.2">
      <c r="D2744" s="109"/>
    </row>
    <row r="2745" spans="4:4" x14ac:dyDescent="0.2">
      <c r="D2745" s="109"/>
    </row>
    <row r="2746" spans="4:4" x14ac:dyDescent="0.2">
      <c r="D2746" s="109"/>
    </row>
    <row r="2747" spans="4:4" x14ac:dyDescent="0.2">
      <c r="D2747" s="109"/>
    </row>
    <row r="2748" spans="4:4" x14ac:dyDescent="0.2">
      <c r="D2748" s="109"/>
    </row>
    <row r="2749" spans="4:4" x14ac:dyDescent="0.2">
      <c r="D2749" s="109"/>
    </row>
    <row r="2750" spans="4:4" x14ac:dyDescent="0.2">
      <c r="D2750" s="109"/>
    </row>
    <row r="2751" spans="4:4" x14ac:dyDescent="0.2">
      <c r="D2751" s="109"/>
    </row>
    <row r="2752" spans="4:4" x14ac:dyDescent="0.2">
      <c r="D2752" s="109"/>
    </row>
    <row r="2753" spans="4:4" x14ac:dyDescent="0.2">
      <c r="D2753" s="109"/>
    </row>
    <row r="2754" spans="4:4" x14ac:dyDescent="0.2">
      <c r="D2754" s="109"/>
    </row>
    <row r="2755" spans="4:4" x14ac:dyDescent="0.2">
      <c r="D2755" s="109"/>
    </row>
    <row r="2756" spans="4:4" x14ac:dyDescent="0.2">
      <c r="D2756" s="109"/>
    </row>
    <row r="2757" spans="4:4" x14ac:dyDescent="0.2">
      <c r="D2757" s="109"/>
    </row>
    <row r="2758" spans="4:4" x14ac:dyDescent="0.2">
      <c r="D2758" s="109"/>
    </row>
    <row r="2759" spans="4:4" x14ac:dyDescent="0.2">
      <c r="D2759" s="109"/>
    </row>
    <row r="2760" spans="4:4" x14ac:dyDescent="0.2">
      <c r="D2760" s="109"/>
    </row>
    <row r="2761" spans="4:4" x14ac:dyDescent="0.2">
      <c r="D2761" s="109"/>
    </row>
    <row r="2762" spans="4:4" x14ac:dyDescent="0.2">
      <c r="D2762" s="109"/>
    </row>
    <row r="2763" spans="4:4" x14ac:dyDescent="0.2">
      <c r="D2763" s="109"/>
    </row>
    <row r="2764" spans="4:4" x14ac:dyDescent="0.2">
      <c r="D2764" s="109"/>
    </row>
    <row r="2765" spans="4:4" x14ac:dyDescent="0.2">
      <c r="D2765" s="109"/>
    </row>
    <row r="2766" spans="4:4" x14ac:dyDescent="0.2">
      <c r="D2766" s="109"/>
    </row>
    <row r="2767" spans="4:4" x14ac:dyDescent="0.2">
      <c r="D2767" s="109"/>
    </row>
    <row r="2768" spans="4:4" x14ac:dyDescent="0.2">
      <c r="D2768" s="109"/>
    </row>
    <row r="2769" spans="4:4" x14ac:dyDescent="0.2">
      <c r="D2769" s="109"/>
    </row>
    <row r="2770" spans="4:4" x14ac:dyDescent="0.2">
      <c r="D2770" s="109"/>
    </row>
    <row r="2771" spans="4:4" x14ac:dyDescent="0.2">
      <c r="D2771" s="109"/>
    </row>
    <row r="2772" spans="4:4" x14ac:dyDescent="0.2">
      <c r="D2772" s="109"/>
    </row>
    <row r="2773" spans="4:4" x14ac:dyDescent="0.2">
      <c r="D2773" s="109"/>
    </row>
    <row r="2774" spans="4:4" x14ac:dyDescent="0.2">
      <c r="D2774" s="109"/>
    </row>
    <row r="2775" spans="4:4" x14ac:dyDescent="0.2">
      <c r="D2775" s="109"/>
    </row>
    <row r="2776" spans="4:4" x14ac:dyDescent="0.2">
      <c r="D2776" s="109"/>
    </row>
    <row r="2777" spans="4:4" x14ac:dyDescent="0.2">
      <c r="D2777" s="109"/>
    </row>
    <row r="2778" spans="4:4" x14ac:dyDescent="0.2">
      <c r="D2778" s="109"/>
    </row>
    <row r="2779" spans="4:4" x14ac:dyDescent="0.2">
      <c r="D2779" s="109"/>
    </row>
    <row r="2780" spans="4:4" x14ac:dyDescent="0.2">
      <c r="D2780" s="109"/>
    </row>
    <row r="2781" spans="4:4" x14ac:dyDescent="0.2">
      <c r="D2781" s="109"/>
    </row>
    <row r="2782" spans="4:4" x14ac:dyDescent="0.2">
      <c r="D2782" s="109"/>
    </row>
    <row r="2783" spans="4:4" x14ac:dyDescent="0.2">
      <c r="D2783" s="109"/>
    </row>
    <row r="2784" spans="4:4" x14ac:dyDescent="0.2">
      <c r="D2784" s="109"/>
    </row>
    <row r="2785" spans="4:4" x14ac:dyDescent="0.2">
      <c r="D2785" s="109"/>
    </row>
    <row r="2786" spans="4:4" x14ac:dyDescent="0.2">
      <c r="D2786" s="109"/>
    </row>
    <row r="2787" spans="4:4" x14ac:dyDescent="0.2">
      <c r="D2787" s="109"/>
    </row>
    <row r="2788" spans="4:4" x14ac:dyDescent="0.2">
      <c r="D2788" s="109"/>
    </row>
    <row r="2789" spans="4:4" x14ac:dyDescent="0.2">
      <c r="D2789" s="109"/>
    </row>
    <row r="2790" spans="4:4" x14ac:dyDescent="0.2">
      <c r="D2790" s="109"/>
    </row>
    <row r="2791" spans="4:4" x14ac:dyDescent="0.2">
      <c r="D2791" s="109"/>
    </row>
    <row r="2792" spans="4:4" x14ac:dyDescent="0.2">
      <c r="D2792" s="109"/>
    </row>
    <row r="2793" spans="4:4" x14ac:dyDescent="0.2">
      <c r="D2793" s="109"/>
    </row>
    <row r="2794" spans="4:4" x14ac:dyDescent="0.2">
      <c r="D2794" s="109"/>
    </row>
    <row r="2795" spans="4:4" x14ac:dyDescent="0.2">
      <c r="D2795" s="109"/>
    </row>
    <row r="2796" spans="4:4" x14ac:dyDescent="0.2">
      <c r="D2796" s="109"/>
    </row>
    <row r="2797" spans="4:4" x14ac:dyDescent="0.2">
      <c r="D2797" s="109"/>
    </row>
    <row r="2798" spans="4:4" x14ac:dyDescent="0.2">
      <c r="D2798" s="109"/>
    </row>
    <row r="2799" spans="4:4" x14ac:dyDescent="0.2">
      <c r="D2799" s="109"/>
    </row>
    <row r="2800" spans="4:4" x14ac:dyDescent="0.2">
      <c r="D2800" s="109"/>
    </row>
    <row r="2801" spans="4:4" x14ac:dyDescent="0.2">
      <c r="D2801" s="109"/>
    </row>
    <row r="2802" spans="4:4" x14ac:dyDescent="0.2">
      <c r="D2802" s="109"/>
    </row>
    <row r="2803" spans="4:4" x14ac:dyDescent="0.2">
      <c r="D2803" s="109"/>
    </row>
    <row r="2804" spans="4:4" x14ac:dyDescent="0.2">
      <c r="D2804" s="109"/>
    </row>
    <row r="2805" spans="4:4" x14ac:dyDescent="0.2">
      <c r="D2805" s="109"/>
    </row>
    <row r="2806" spans="4:4" x14ac:dyDescent="0.2">
      <c r="D2806" s="109"/>
    </row>
    <row r="2807" spans="4:4" x14ac:dyDescent="0.2">
      <c r="D2807" s="109"/>
    </row>
    <row r="2808" spans="4:4" x14ac:dyDescent="0.2">
      <c r="D2808" s="109"/>
    </row>
    <row r="2809" spans="4:4" x14ac:dyDescent="0.2">
      <c r="D2809" s="109"/>
    </row>
    <row r="2810" spans="4:4" x14ac:dyDescent="0.2">
      <c r="D2810" s="109"/>
    </row>
    <row r="2811" spans="4:4" x14ac:dyDescent="0.2">
      <c r="D2811" s="109"/>
    </row>
    <row r="2812" spans="4:4" x14ac:dyDescent="0.2">
      <c r="D2812" s="109"/>
    </row>
    <row r="2813" spans="4:4" x14ac:dyDescent="0.2">
      <c r="D2813" s="109"/>
    </row>
    <row r="2814" spans="4:4" x14ac:dyDescent="0.2">
      <c r="D2814" s="109"/>
    </row>
    <row r="2815" spans="4:4" x14ac:dyDescent="0.2">
      <c r="D2815" s="109"/>
    </row>
    <row r="2816" spans="4:4" x14ac:dyDescent="0.2">
      <c r="D2816" s="109"/>
    </row>
    <row r="2817" spans="4:4" x14ac:dyDescent="0.2">
      <c r="D2817" s="109"/>
    </row>
    <row r="2818" spans="4:4" x14ac:dyDescent="0.2">
      <c r="D2818" s="109"/>
    </row>
    <row r="2819" spans="4:4" x14ac:dyDescent="0.2">
      <c r="D2819" s="109"/>
    </row>
    <row r="2820" spans="4:4" x14ac:dyDescent="0.2">
      <c r="D2820" s="109"/>
    </row>
    <row r="2821" spans="4:4" x14ac:dyDescent="0.2">
      <c r="D2821" s="109"/>
    </row>
    <row r="2822" spans="4:4" x14ac:dyDescent="0.2">
      <c r="D2822" s="109"/>
    </row>
    <row r="2823" spans="4:4" x14ac:dyDescent="0.2">
      <c r="D2823" s="109"/>
    </row>
    <row r="2824" spans="4:4" x14ac:dyDescent="0.2">
      <c r="D2824" s="109"/>
    </row>
    <row r="2825" spans="4:4" x14ac:dyDescent="0.2">
      <c r="D2825" s="109"/>
    </row>
    <row r="2826" spans="4:4" x14ac:dyDescent="0.2">
      <c r="D2826" s="109"/>
    </row>
    <row r="2827" spans="4:4" x14ac:dyDescent="0.2">
      <c r="D2827" s="109"/>
    </row>
    <row r="2828" spans="4:4" x14ac:dyDescent="0.2">
      <c r="D2828" s="109"/>
    </row>
    <row r="2829" spans="4:4" x14ac:dyDescent="0.2">
      <c r="D2829" s="109"/>
    </row>
    <row r="2830" spans="4:4" x14ac:dyDescent="0.2">
      <c r="D2830" s="109"/>
    </row>
    <row r="2831" spans="4:4" x14ac:dyDescent="0.2">
      <c r="D2831" s="109"/>
    </row>
    <row r="2832" spans="4:4" x14ac:dyDescent="0.2">
      <c r="D2832" s="109"/>
    </row>
    <row r="2833" spans="4:4" x14ac:dyDescent="0.2">
      <c r="D2833" s="109"/>
    </row>
    <row r="2834" spans="4:4" x14ac:dyDescent="0.2">
      <c r="D2834" s="109"/>
    </row>
    <row r="2835" spans="4:4" x14ac:dyDescent="0.2">
      <c r="D2835" s="109"/>
    </row>
    <row r="2836" spans="4:4" x14ac:dyDescent="0.2">
      <c r="D2836" s="109"/>
    </row>
    <row r="2837" spans="4:4" x14ac:dyDescent="0.2">
      <c r="D2837" s="109"/>
    </row>
    <row r="2838" spans="4:4" x14ac:dyDescent="0.2">
      <c r="D2838" s="109"/>
    </row>
    <row r="2839" spans="4:4" x14ac:dyDescent="0.2">
      <c r="D2839" s="109"/>
    </row>
    <row r="2840" spans="4:4" x14ac:dyDescent="0.2">
      <c r="D2840" s="109"/>
    </row>
    <row r="2841" spans="4:4" x14ac:dyDescent="0.2">
      <c r="D2841" s="109"/>
    </row>
    <row r="2842" spans="4:4" x14ac:dyDescent="0.2">
      <c r="D2842" s="109"/>
    </row>
    <row r="2843" spans="4:4" x14ac:dyDescent="0.2">
      <c r="D2843" s="109"/>
    </row>
    <row r="2844" spans="4:4" x14ac:dyDescent="0.2">
      <c r="D2844" s="109"/>
    </row>
    <row r="2845" spans="4:4" x14ac:dyDescent="0.2">
      <c r="D2845" s="109"/>
    </row>
    <row r="2846" spans="4:4" x14ac:dyDescent="0.2">
      <c r="D2846" s="109"/>
    </row>
    <row r="2847" spans="4:4" x14ac:dyDescent="0.2">
      <c r="D2847" s="109"/>
    </row>
    <row r="2848" spans="4:4" x14ac:dyDescent="0.2">
      <c r="D2848" s="109"/>
    </row>
    <row r="2849" spans="4:4" x14ac:dyDescent="0.2">
      <c r="D2849" s="109"/>
    </row>
    <row r="2850" spans="4:4" x14ac:dyDescent="0.2">
      <c r="D2850" s="109"/>
    </row>
    <row r="2851" spans="4:4" x14ac:dyDescent="0.2">
      <c r="D2851" s="109"/>
    </row>
    <row r="2852" spans="4:4" x14ac:dyDescent="0.2">
      <c r="D2852" s="109"/>
    </row>
    <row r="2853" spans="4:4" x14ac:dyDescent="0.2">
      <c r="D2853" s="109"/>
    </row>
    <row r="2854" spans="4:4" x14ac:dyDescent="0.2">
      <c r="D2854" s="109"/>
    </row>
    <row r="2855" spans="4:4" x14ac:dyDescent="0.2">
      <c r="D2855" s="109"/>
    </row>
    <row r="2856" spans="4:4" x14ac:dyDescent="0.2">
      <c r="D2856" s="109"/>
    </row>
    <row r="2857" spans="4:4" x14ac:dyDescent="0.2">
      <c r="D2857" s="109"/>
    </row>
    <row r="2858" spans="4:4" x14ac:dyDescent="0.2">
      <c r="D2858" s="109"/>
    </row>
    <row r="2859" spans="4:4" x14ac:dyDescent="0.2">
      <c r="D2859" s="109"/>
    </row>
    <row r="2860" spans="4:4" x14ac:dyDescent="0.2">
      <c r="D2860" s="109"/>
    </row>
    <row r="2861" spans="4:4" x14ac:dyDescent="0.2">
      <c r="D2861" s="109"/>
    </row>
    <row r="2862" spans="4:4" x14ac:dyDescent="0.2">
      <c r="D2862" s="109"/>
    </row>
    <row r="2863" spans="4:4" x14ac:dyDescent="0.2">
      <c r="D2863" s="109"/>
    </row>
    <row r="2864" spans="4:4" x14ac:dyDescent="0.2">
      <c r="D2864" s="109"/>
    </row>
    <row r="2865" spans="4:4" x14ac:dyDescent="0.2">
      <c r="D2865" s="109"/>
    </row>
    <row r="2866" spans="4:4" x14ac:dyDescent="0.2">
      <c r="D2866" s="109"/>
    </row>
    <row r="2867" spans="4:4" x14ac:dyDescent="0.2">
      <c r="D2867" s="109"/>
    </row>
    <row r="2868" spans="4:4" x14ac:dyDescent="0.2">
      <c r="D2868" s="109"/>
    </row>
    <row r="2869" spans="4:4" x14ac:dyDescent="0.2">
      <c r="D2869" s="109"/>
    </row>
    <row r="2870" spans="4:4" x14ac:dyDescent="0.2">
      <c r="D2870" s="109"/>
    </row>
    <row r="2871" spans="4:4" x14ac:dyDescent="0.2">
      <c r="D2871" s="109"/>
    </row>
    <row r="2872" spans="4:4" x14ac:dyDescent="0.2">
      <c r="D2872" s="109"/>
    </row>
    <row r="2873" spans="4:4" x14ac:dyDescent="0.2">
      <c r="D2873" s="109"/>
    </row>
    <row r="2874" spans="4:4" x14ac:dyDescent="0.2">
      <c r="D2874" s="109"/>
    </row>
    <row r="2875" spans="4:4" x14ac:dyDescent="0.2">
      <c r="D2875" s="109"/>
    </row>
    <row r="2876" spans="4:4" x14ac:dyDescent="0.2">
      <c r="D2876" s="109"/>
    </row>
    <row r="2877" spans="4:4" x14ac:dyDescent="0.2">
      <c r="D2877" s="109"/>
    </row>
    <row r="2878" spans="4:4" x14ac:dyDescent="0.2">
      <c r="D2878" s="109"/>
    </row>
    <row r="2879" spans="4:4" x14ac:dyDescent="0.2">
      <c r="D2879" s="109"/>
    </row>
    <row r="2880" spans="4:4" x14ac:dyDescent="0.2">
      <c r="D2880" s="109"/>
    </row>
    <row r="2881" spans="4:4" x14ac:dyDescent="0.2">
      <c r="D2881" s="109"/>
    </row>
    <row r="2882" spans="4:4" x14ac:dyDescent="0.2">
      <c r="D2882" s="109"/>
    </row>
    <row r="2883" spans="4:4" x14ac:dyDescent="0.2">
      <c r="D2883" s="109"/>
    </row>
    <row r="2884" spans="4:4" x14ac:dyDescent="0.2">
      <c r="D2884" s="109"/>
    </row>
    <row r="2885" spans="4:4" x14ac:dyDescent="0.2">
      <c r="D2885" s="109"/>
    </row>
    <row r="2886" spans="4:4" x14ac:dyDescent="0.2">
      <c r="D2886" s="109"/>
    </row>
    <row r="2887" spans="4:4" x14ac:dyDescent="0.2">
      <c r="D2887" s="109"/>
    </row>
    <row r="2888" spans="4:4" x14ac:dyDescent="0.2">
      <c r="D2888" s="109"/>
    </row>
    <row r="2889" spans="4:4" x14ac:dyDescent="0.2">
      <c r="D2889" s="109"/>
    </row>
    <row r="2890" spans="4:4" x14ac:dyDescent="0.2">
      <c r="D2890" s="109"/>
    </row>
    <row r="2891" spans="4:4" x14ac:dyDescent="0.2">
      <c r="D2891" s="109"/>
    </row>
    <row r="2892" spans="4:4" x14ac:dyDescent="0.2">
      <c r="D2892" s="109"/>
    </row>
    <row r="2893" spans="4:4" x14ac:dyDescent="0.2">
      <c r="D2893" s="109"/>
    </row>
    <row r="2894" spans="4:4" x14ac:dyDescent="0.2">
      <c r="D2894" s="109"/>
    </row>
    <row r="2895" spans="4:4" x14ac:dyDescent="0.2">
      <c r="D2895" s="109"/>
    </row>
    <row r="2896" spans="4:4" x14ac:dyDescent="0.2">
      <c r="D2896" s="109"/>
    </row>
    <row r="2897" spans="4:4" x14ac:dyDescent="0.2">
      <c r="D2897" s="109"/>
    </row>
    <row r="2898" spans="4:4" x14ac:dyDescent="0.2">
      <c r="D2898" s="109"/>
    </row>
    <row r="2899" spans="4:4" x14ac:dyDescent="0.2">
      <c r="D2899" s="109"/>
    </row>
    <row r="2900" spans="4:4" x14ac:dyDescent="0.2">
      <c r="D2900" s="109"/>
    </row>
    <row r="2901" spans="4:4" x14ac:dyDescent="0.2">
      <c r="D2901" s="109"/>
    </row>
    <row r="2902" spans="4:4" x14ac:dyDescent="0.2">
      <c r="D2902" s="109"/>
    </row>
    <row r="2903" spans="4:4" x14ac:dyDescent="0.2">
      <c r="D2903" s="109"/>
    </row>
    <row r="2904" spans="4:4" x14ac:dyDescent="0.2">
      <c r="D2904" s="109"/>
    </row>
    <row r="2905" spans="4:4" x14ac:dyDescent="0.2">
      <c r="D2905" s="109"/>
    </row>
    <row r="2906" spans="4:4" x14ac:dyDescent="0.2">
      <c r="D2906" s="109"/>
    </row>
    <row r="2907" spans="4:4" x14ac:dyDescent="0.2">
      <c r="D2907" s="109"/>
    </row>
    <row r="2908" spans="4:4" x14ac:dyDescent="0.2">
      <c r="D2908" s="109"/>
    </row>
    <row r="2909" spans="4:4" x14ac:dyDescent="0.2">
      <c r="D2909" s="109"/>
    </row>
    <row r="2910" spans="4:4" x14ac:dyDescent="0.2">
      <c r="D2910" s="109"/>
    </row>
    <row r="2911" spans="4:4" x14ac:dyDescent="0.2">
      <c r="D2911" s="109"/>
    </row>
    <row r="2912" spans="4:4" x14ac:dyDescent="0.2">
      <c r="D2912" s="109"/>
    </row>
    <row r="2913" spans="4:4" x14ac:dyDescent="0.2">
      <c r="D2913" s="109"/>
    </row>
    <row r="2914" spans="4:4" x14ac:dyDescent="0.2">
      <c r="D2914" s="109"/>
    </row>
    <row r="2915" spans="4:4" x14ac:dyDescent="0.2">
      <c r="D2915" s="109"/>
    </row>
    <row r="2916" spans="4:4" x14ac:dyDescent="0.2">
      <c r="D2916" s="109"/>
    </row>
    <row r="2917" spans="4:4" x14ac:dyDescent="0.2">
      <c r="D2917" s="109"/>
    </row>
    <row r="2918" spans="4:4" x14ac:dyDescent="0.2">
      <c r="D2918" s="109"/>
    </row>
    <row r="2919" spans="4:4" x14ac:dyDescent="0.2">
      <c r="D2919" s="109"/>
    </row>
    <row r="2920" spans="4:4" x14ac:dyDescent="0.2">
      <c r="D2920" s="109"/>
    </row>
    <row r="2921" spans="4:4" x14ac:dyDescent="0.2">
      <c r="D2921" s="109"/>
    </row>
    <row r="2922" spans="4:4" x14ac:dyDescent="0.2">
      <c r="D2922" s="109"/>
    </row>
    <row r="2923" spans="4:4" x14ac:dyDescent="0.2">
      <c r="D2923" s="109"/>
    </row>
    <row r="2924" spans="4:4" x14ac:dyDescent="0.2">
      <c r="D2924" s="109"/>
    </row>
    <row r="2925" spans="4:4" x14ac:dyDescent="0.2">
      <c r="D2925" s="109"/>
    </row>
    <row r="2926" spans="4:4" x14ac:dyDescent="0.2">
      <c r="D2926" s="109"/>
    </row>
    <row r="2927" spans="4:4" x14ac:dyDescent="0.2">
      <c r="D2927" s="109"/>
    </row>
    <row r="2928" spans="4:4" x14ac:dyDescent="0.2">
      <c r="D2928" s="109"/>
    </row>
    <row r="2929" spans="4:4" x14ac:dyDescent="0.2">
      <c r="D2929" s="109"/>
    </row>
    <row r="2930" spans="4:4" x14ac:dyDescent="0.2">
      <c r="D2930" s="109"/>
    </row>
    <row r="2931" spans="4:4" x14ac:dyDescent="0.2">
      <c r="D2931" s="109"/>
    </row>
    <row r="2932" spans="4:4" x14ac:dyDescent="0.2">
      <c r="D2932" s="109"/>
    </row>
    <row r="2933" spans="4:4" x14ac:dyDescent="0.2">
      <c r="D2933" s="109"/>
    </row>
    <row r="2934" spans="4:4" x14ac:dyDescent="0.2">
      <c r="D2934" s="109"/>
    </row>
    <row r="2935" spans="4:4" x14ac:dyDescent="0.2">
      <c r="D2935" s="109"/>
    </row>
    <row r="2936" spans="4:4" x14ac:dyDescent="0.2">
      <c r="D2936" s="109"/>
    </row>
    <row r="2937" spans="4:4" x14ac:dyDescent="0.2">
      <c r="D2937" s="109"/>
    </row>
    <row r="2938" spans="4:4" x14ac:dyDescent="0.2">
      <c r="D2938" s="109"/>
    </row>
    <row r="2939" spans="4:4" x14ac:dyDescent="0.2">
      <c r="D2939" s="109"/>
    </row>
    <row r="2940" spans="4:4" x14ac:dyDescent="0.2">
      <c r="D2940" s="109"/>
    </row>
    <row r="2941" spans="4:4" x14ac:dyDescent="0.2">
      <c r="D2941" s="109"/>
    </row>
    <row r="2942" spans="4:4" x14ac:dyDescent="0.2">
      <c r="D2942" s="109"/>
    </row>
    <row r="2943" spans="4:4" x14ac:dyDescent="0.2">
      <c r="D2943" s="109"/>
    </row>
    <row r="2944" spans="4:4" x14ac:dyDescent="0.2">
      <c r="D2944" s="109"/>
    </row>
    <row r="2945" spans="4:4" x14ac:dyDescent="0.2">
      <c r="D2945" s="109"/>
    </row>
    <row r="2946" spans="4:4" x14ac:dyDescent="0.2">
      <c r="D2946" s="109"/>
    </row>
    <row r="2947" spans="4:4" x14ac:dyDescent="0.2">
      <c r="D2947" s="109"/>
    </row>
    <row r="2948" spans="4:4" x14ac:dyDescent="0.2">
      <c r="D2948" s="109"/>
    </row>
    <row r="2949" spans="4:4" x14ac:dyDescent="0.2">
      <c r="D2949" s="109"/>
    </row>
    <row r="2950" spans="4:4" x14ac:dyDescent="0.2">
      <c r="D2950" s="109"/>
    </row>
    <row r="2951" spans="4:4" x14ac:dyDescent="0.2">
      <c r="D2951" s="109"/>
    </row>
    <row r="2952" spans="4:4" x14ac:dyDescent="0.2">
      <c r="D2952" s="109"/>
    </row>
    <row r="2953" spans="4:4" x14ac:dyDescent="0.2">
      <c r="D2953" s="109"/>
    </row>
    <row r="2954" spans="4:4" x14ac:dyDescent="0.2">
      <c r="D2954" s="109"/>
    </row>
    <row r="2955" spans="4:4" x14ac:dyDescent="0.2">
      <c r="D2955" s="109"/>
    </row>
    <row r="2956" spans="4:4" x14ac:dyDescent="0.2">
      <c r="D2956" s="109"/>
    </row>
    <row r="2957" spans="4:4" x14ac:dyDescent="0.2">
      <c r="D2957" s="109"/>
    </row>
    <row r="2958" spans="4:4" x14ac:dyDescent="0.2">
      <c r="D2958" s="109"/>
    </row>
    <row r="2959" spans="4:4" x14ac:dyDescent="0.2">
      <c r="D2959" s="109"/>
    </row>
    <row r="2960" spans="4:4" x14ac:dyDescent="0.2">
      <c r="D2960" s="109"/>
    </row>
    <row r="2961" spans="4:4" x14ac:dyDescent="0.2">
      <c r="D2961" s="109"/>
    </row>
    <row r="2962" spans="4:4" x14ac:dyDescent="0.2">
      <c r="D2962" s="109"/>
    </row>
    <row r="2963" spans="4:4" x14ac:dyDescent="0.2">
      <c r="D2963" s="109"/>
    </row>
    <row r="2964" spans="4:4" x14ac:dyDescent="0.2">
      <c r="D2964" s="109"/>
    </row>
    <row r="2965" spans="4:4" x14ac:dyDescent="0.2">
      <c r="D2965" s="109"/>
    </row>
    <row r="2966" spans="4:4" x14ac:dyDescent="0.2">
      <c r="D2966" s="109"/>
    </row>
    <row r="2967" spans="4:4" x14ac:dyDescent="0.2">
      <c r="D2967" s="109"/>
    </row>
    <row r="2968" spans="4:4" x14ac:dyDescent="0.2">
      <c r="D2968" s="109"/>
    </row>
    <row r="2969" spans="4:4" x14ac:dyDescent="0.2">
      <c r="D2969" s="109"/>
    </row>
    <row r="2970" spans="4:4" x14ac:dyDescent="0.2">
      <c r="D2970" s="109"/>
    </row>
    <row r="2971" spans="4:4" x14ac:dyDescent="0.2">
      <c r="D2971" s="109"/>
    </row>
    <row r="2972" spans="4:4" x14ac:dyDescent="0.2">
      <c r="D2972" s="109"/>
    </row>
    <row r="2973" spans="4:4" x14ac:dyDescent="0.2">
      <c r="D2973" s="109"/>
    </row>
    <row r="2974" spans="4:4" x14ac:dyDescent="0.2">
      <c r="D2974" s="109"/>
    </row>
    <row r="2975" spans="4:4" x14ac:dyDescent="0.2">
      <c r="D2975" s="109"/>
    </row>
    <row r="2976" spans="4:4" x14ac:dyDescent="0.2">
      <c r="D2976" s="109"/>
    </row>
    <row r="2977" spans="4:4" x14ac:dyDescent="0.2">
      <c r="D2977" s="109"/>
    </row>
    <row r="2978" spans="4:4" x14ac:dyDescent="0.2">
      <c r="D2978" s="109"/>
    </row>
    <row r="2979" spans="4:4" x14ac:dyDescent="0.2">
      <c r="D2979" s="109"/>
    </row>
    <row r="2980" spans="4:4" x14ac:dyDescent="0.2">
      <c r="D2980" s="109"/>
    </row>
    <row r="2981" spans="4:4" x14ac:dyDescent="0.2">
      <c r="D2981" s="109"/>
    </row>
    <row r="2982" spans="4:4" x14ac:dyDescent="0.2">
      <c r="D2982" s="109"/>
    </row>
    <row r="2983" spans="4:4" x14ac:dyDescent="0.2">
      <c r="D2983" s="109"/>
    </row>
    <row r="2984" spans="4:4" x14ac:dyDescent="0.2">
      <c r="D2984" s="109"/>
    </row>
    <row r="2985" spans="4:4" x14ac:dyDescent="0.2">
      <c r="D2985" s="109"/>
    </row>
    <row r="2986" spans="4:4" x14ac:dyDescent="0.2">
      <c r="D2986" s="109"/>
    </row>
    <row r="2987" spans="4:4" x14ac:dyDescent="0.2">
      <c r="D2987" s="109"/>
    </row>
    <row r="2988" spans="4:4" x14ac:dyDescent="0.2">
      <c r="D2988" s="109"/>
    </row>
    <row r="2989" spans="4:4" x14ac:dyDescent="0.2">
      <c r="D2989" s="109"/>
    </row>
    <row r="2990" spans="4:4" x14ac:dyDescent="0.2">
      <c r="D2990" s="109"/>
    </row>
    <row r="2991" spans="4:4" x14ac:dyDescent="0.2">
      <c r="D2991" s="109"/>
    </row>
    <row r="2992" spans="4:4" x14ac:dyDescent="0.2">
      <c r="D2992" s="109"/>
    </row>
    <row r="2993" spans="4:4" x14ac:dyDescent="0.2">
      <c r="D2993" s="109"/>
    </row>
    <row r="2994" spans="4:4" x14ac:dyDescent="0.2">
      <c r="D2994" s="109"/>
    </row>
    <row r="2995" spans="4:4" x14ac:dyDescent="0.2">
      <c r="D2995" s="109"/>
    </row>
    <row r="2996" spans="4:4" x14ac:dyDescent="0.2">
      <c r="D2996" s="109"/>
    </row>
    <row r="2997" spans="4:4" x14ac:dyDescent="0.2">
      <c r="D2997" s="109"/>
    </row>
    <row r="2998" spans="4:4" x14ac:dyDescent="0.2">
      <c r="D2998" s="109"/>
    </row>
    <row r="2999" spans="4:4" x14ac:dyDescent="0.2">
      <c r="D2999" s="109"/>
    </row>
    <row r="3000" spans="4:4" x14ac:dyDescent="0.2">
      <c r="D3000" s="109"/>
    </row>
    <row r="3001" spans="4:4" x14ac:dyDescent="0.2">
      <c r="D3001" s="109"/>
    </row>
    <row r="3002" spans="4:4" x14ac:dyDescent="0.2">
      <c r="D3002" s="109"/>
    </row>
    <row r="3003" spans="4:4" x14ac:dyDescent="0.2">
      <c r="D3003" s="109"/>
    </row>
    <row r="3004" spans="4:4" x14ac:dyDescent="0.2">
      <c r="D3004" s="109"/>
    </row>
    <row r="3005" spans="4:4" x14ac:dyDescent="0.2">
      <c r="D3005" s="109"/>
    </row>
    <row r="3006" spans="4:4" x14ac:dyDescent="0.2">
      <c r="D3006" s="109"/>
    </row>
    <row r="3007" spans="4:4" x14ac:dyDescent="0.2">
      <c r="D3007" s="109"/>
    </row>
    <row r="3008" spans="4:4" x14ac:dyDescent="0.2">
      <c r="D3008" s="109"/>
    </row>
    <row r="3009" spans="4:4" x14ac:dyDescent="0.2">
      <c r="D3009" s="109"/>
    </row>
    <row r="3010" spans="4:4" x14ac:dyDescent="0.2">
      <c r="D3010" s="109"/>
    </row>
    <row r="3011" spans="4:4" x14ac:dyDescent="0.2">
      <c r="D3011" s="109"/>
    </row>
    <row r="3012" spans="4:4" x14ac:dyDescent="0.2">
      <c r="D3012" s="109"/>
    </row>
    <row r="3013" spans="4:4" x14ac:dyDescent="0.2">
      <c r="D3013" s="109"/>
    </row>
    <row r="3014" spans="4:4" x14ac:dyDescent="0.2">
      <c r="D3014" s="109"/>
    </row>
    <row r="3015" spans="4:4" x14ac:dyDescent="0.2">
      <c r="D3015" s="109"/>
    </row>
    <row r="3016" spans="4:4" x14ac:dyDescent="0.2">
      <c r="D3016" s="109"/>
    </row>
    <row r="3017" spans="4:4" x14ac:dyDescent="0.2">
      <c r="D3017" s="109"/>
    </row>
    <row r="3018" spans="4:4" x14ac:dyDescent="0.2">
      <c r="D3018" s="109"/>
    </row>
    <row r="3019" spans="4:4" x14ac:dyDescent="0.2">
      <c r="D3019" s="109"/>
    </row>
    <row r="3020" spans="4:4" x14ac:dyDescent="0.2">
      <c r="D3020" s="109"/>
    </row>
    <row r="3021" spans="4:4" x14ac:dyDescent="0.2">
      <c r="D3021" s="109"/>
    </row>
    <row r="3022" spans="4:4" x14ac:dyDescent="0.2">
      <c r="D3022" s="109"/>
    </row>
    <row r="3023" spans="4:4" x14ac:dyDescent="0.2">
      <c r="D3023" s="109"/>
    </row>
    <row r="3024" spans="4:4" x14ac:dyDescent="0.2">
      <c r="D3024" s="109"/>
    </row>
    <row r="3025" spans="4:4" x14ac:dyDescent="0.2">
      <c r="D3025" s="109"/>
    </row>
    <row r="3026" spans="4:4" x14ac:dyDescent="0.2">
      <c r="D3026" s="109"/>
    </row>
    <row r="3027" spans="4:4" x14ac:dyDescent="0.2">
      <c r="D3027" s="109"/>
    </row>
    <row r="3028" spans="4:4" x14ac:dyDescent="0.2">
      <c r="D3028" s="109"/>
    </row>
    <row r="3029" spans="4:4" x14ac:dyDescent="0.2">
      <c r="D3029" s="109"/>
    </row>
    <row r="3030" spans="4:4" x14ac:dyDescent="0.2">
      <c r="D3030" s="109"/>
    </row>
    <row r="3031" spans="4:4" x14ac:dyDescent="0.2">
      <c r="D3031" s="109"/>
    </row>
    <row r="3032" spans="4:4" x14ac:dyDescent="0.2">
      <c r="D3032" s="109"/>
    </row>
    <row r="3033" spans="4:4" x14ac:dyDescent="0.2">
      <c r="D3033" s="109"/>
    </row>
    <row r="3034" spans="4:4" x14ac:dyDescent="0.2">
      <c r="D3034" s="109"/>
    </row>
    <row r="3035" spans="4:4" x14ac:dyDescent="0.2">
      <c r="D3035" s="109"/>
    </row>
    <row r="3036" spans="4:4" x14ac:dyDescent="0.2">
      <c r="D3036" s="109"/>
    </row>
    <row r="3037" spans="4:4" x14ac:dyDescent="0.2">
      <c r="D3037" s="109"/>
    </row>
    <row r="3038" spans="4:4" x14ac:dyDescent="0.2">
      <c r="D3038" s="109"/>
    </row>
    <row r="3039" spans="4:4" x14ac:dyDescent="0.2">
      <c r="D3039" s="109"/>
    </row>
    <row r="3040" spans="4:4" x14ac:dyDescent="0.2">
      <c r="D3040" s="109"/>
    </row>
    <row r="3041" spans="4:4" x14ac:dyDescent="0.2">
      <c r="D3041" s="109"/>
    </row>
    <row r="3042" spans="4:4" x14ac:dyDescent="0.2">
      <c r="D3042" s="109"/>
    </row>
    <row r="3043" spans="4:4" x14ac:dyDescent="0.2">
      <c r="D3043" s="109"/>
    </row>
    <row r="3044" spans="4:4" x14ac:dyDescent="0.2">
      <c r="D3044" s="109"/>
    </row>
    <row r="3045" spans="4:4" x14ac:dyDescent="0.2">
      <c r="D3045" s="109"/>
    </row>
    <row r="3046" spans="4:4" x14ac:dyDescent="0.2">
      <c r="D3046" s="109"/>
    </row>
    <row r="3047" spans="4:4" x14ac:dyDescent="0.2">
      <c r="D3047" s="109"/>
    </row>
    <row r="3048" spans="4:4" x14ac:dyDescent="0.2">
      <c r="D3048" s="109"/>
    </row>
    <row r="3049" spans="4:4" x14ac:dyDescent="0.2">
      <c r="D3049" s="109"/>
    </row>
    <row r="3050" spans="4:4" x14ac:dyDescent="0.2">
      <c r="D3050" s="109"/>
    </row>
    <row r="3051" spans="4:4" x14ac:dyDescent="0.2">
      <c r="D3051" s="109"/>
    </row>
    <row r="3052" spans="4:4" x14ac:dyDescent="0.2">
      <c r="D3052" s="109"/>
    </row>
    <row r="3053" spans="4:4" x14ac:dyDescent="0.2">
      <c r="D3053" s="109"/>
    </row>
    <row r="3054" spans="4:4" x14ac:dyDescent="0.2">
      <c r="D3054" s="109"/>
    </row>
    <row r="3055" spans="4:4" x14ac:dyDescent="0.2">
      <c r="D3055" s="109"/>
    </row>
    <row r="3056" spans="4:4" x14ac:dyDescent="0.2">
      <c r="D3056" s="109"/>
    </row>
    <row r="3057" spans="4:4" x14ac:dyDescent="0.2">
      <c r="D3057" s="109"/>
    </row>
    <row r="3058" spans="4:4" x14ac:dyDescent="0.2">
      <c r="D3058" s="109"/>
    </row>
    <row r="3059" spans="4:4" x14ac:dyDescent="0.2">
      <c r="D3059" s="109"/>
    </row>
    <row r="3060" spans="4:4" x14ac:dyDescent="0.2">
      <c r="D3060" s="109"/>
    </row>
    <row r="3061" spans="4:4" x14ac:dyDescent="0.2">
      <c r="D3061" s="109"/>
    </row>
    <row r="3062" spans="4:4" x14ac:dyDescent="0.2">
      <c r="D3062" s="109"/>
    </row>
    <row r="3063" spans="4:4" x14ac:dyDescent="0.2">
      <c r="D3063" s="109"/>
    </row>
    <row r="3064" spans="4:4" x14ac:dyDescent="0.2">
      <c r="D3064" s="109"/>
    </row>
    <row r="3065" spans="4:4" x14ac:dyDescent="0.2">
      <c r="D3065" s="109"/>
    </row>
    <row r="3066" spans="4:4" x14ac:dyDescent="0.2">
      <c r="D3066" s="109"/>
    </row>
    <row r="3067" spans="4:4" x14ac:dyDescent="0.2">
      <c r="D3067" s="109"/>
    </row>
    <row r="3068" spans="4:4" x14ac:dyDescent="0.2">
      <c r="D3068" s="109"/>
    </row>
    <row r="3069" spans="4:4" x14ac:dyDescent="0.2">
      <c r="D3069" s="109"/>
    </row>
    <row r="3070" spans="4:4" x14ac:dyDescent="0.2">
      <c r="D3070" s="109"/>
    </row>
    <row r="3071" spans="4:4" x14ac:dyDescent="0.2">
      <c r="D3071" s="109"/>
    </row>
    <row r="3072" spans="4:4" x14ac:dyDescent="0.2">
      <c r="D3072" s="109"/>
    </row>
    <row r="3073" spans="4:4" x14ac:dyDescent="0.2">
      <c r="D3073" s="109"/>
    </row>
    <row r="3074" spans="4:4" x14ac:dyDescent="0.2">
      <c r="D3074" s="109"/>
    </row>
    <row r="3075" spans="4:4" x14ac:dyDescent="0.2">
      <c r="D3075" s="109"/>
    </row>
    <row r="3076" spans="4:4" x14ac:dyDescent="0.2">
      <c r="D3076" s="109"/>
    </row>
    <row r="3077" spans="4:4" x14ac:dyDescent="0.2">
      <c r="D3077" s="109"/>
    </row>
    <row r="3078" spans="4:4" x14ac:dyDescent="0.2">
      <c r="D3078" s="109"/>
    </row>
    <row r="3079" spans="4:4" x14ac:dyDescent="0.2">
      <c r="D3079" s="109"/>
    </row>
    <row r="3080" spans="4:4" x14ac:dyDescent="0.2">
      <c r="D3080" s="109"/>
    </row>
    <row r="3081" spans="4:4" x14ac:dyDescent="0.2">
      <c r="D3081" s="109"/>
    </row>
    <row r="3082" spans="4:4" x14ac:dyDescent="0.2">
      <c r="D3082" s="109"/>
    </row>
    <row r="3083" spans="4:4" x14ac:dyDescent="0.2">
      <c r="D3083" s="109"/>
    </row>
    <row r="3084" spans="4:4" x14ac:dyDescent="0.2">
      <c r="D3084" s="109"/>
    </row>
    <row r="3085" spans="4:4" x14ac:dyDescent="0.2">
      <c r="D3085" s="109"/>
    </row>
    <row r="3086" spans="4:4" x14ac:dyDescent="0.2">
      <c r="D3086" s="109"/>
    </row>
    <row r="3087" spans="4:4" x14ac:dyDescent="0.2">
      <c r="D3087" s="109"/>
    </row>
    <row r="3088" spans="4:4" x14ac:dyDescent="0.2">
      <c r="D3088" s="109"/>
    </row>
    <row r="3089" spans="4:4" x14ac:dyDescent="0.2">
      <c r="D3089" s="109"/>
    </row>
    <row r="3090" spans="4:4" x14ac:dyDescent="0.2">
      <c r="D3090" s="109"/>
    </row>
    <row r="3091" spans="4:4" x14ac:dyDescent="0.2">
      <c r="D3091" s="109"/>
    </row>
    <row r="3092" spans="4:4" x14ac:dyDescent="0.2">
      <c r="D3092" s="109"/>
    </row>
    <row r="3093" spans="4:4" x14ac:dyDescent="0.2">
      <c r="D3093" s="109"/>
    </row>
    <row r="3094" spans="4:4" x14ac:dyDescent="0.2">
      <c r="D3094" s="109"/>
    </row>
    <row r="3095" spans="4:4" x14ac:dyDescent="0.2">
      <c r="D3095" s="109"/>
    </row>
    <row r="3096" spans="4:4" x14ac:dyDescent="0.2">
      <c r="D3096" s="109"/>
    </row>
    <row r="3097" spans="4:4" x14ac:dyDescent="0.2">
      <c r="D3097" s="109"/>
    </row>
    <row r="3098" spans="4:4" x14ac:dyDescent="0.2">
      <c r="D3098" s="109"/>
    </row>
    <row r="3099" spans="4:4" x14ac:dyDescent="0.2">
      <c r="D3099" s="109"/>
    </row>
    <row r="3100" spans="4:4" x14ac:dyDescent="0.2">
      <c r="D3100" s="109"/>
    </row>
    <row r="3101" spans="4:4" x14ac:dyDescent="0.2">
      <c r="D3101" s="109"/>
    </row>
    <row r="3102" spans="4:4" x14ac:dyDescent="0.2">
      <c r="D3102" s="109"/>
    </row>
    <row r="3103" spans="4:4" x14ac:dyDescent="0.2">
      <c r="D3103" s="109"/>
    </row>
    <row r="3104" spans="4:4" x14ac:dyDescent="0.2">
      <c r="D3104" s="109"/>
    </row>
    <row r="3105" spans="4:4" x14ac:dyDescent="0.2">
      <c r="D3105" s="109"/>
    </row>
    <row r="3106" spans="4:4" x14ac:dyDescent="0.2">
      <c r="D3106" s="109"/>
    </row>
    <row r="3107" spans="4:4" x14ac:dyDescent="0.2">
      <c r="D3107" s="109"/>
    </row>
    <row r="3108" spans="4:4" x14ac:dyDescent="0.2">
      <c r="D3108" s="109"/>
    </row>
    <row r="3109" spans="4:4" x14ac:dyDescent="0.2">
      <c r="D3109" s="109"/>
    </row>
    <row r="3110" spans="4:4" x14ac:dyDescent="0.2">
      <c r="D3110" s="109"/>
    </row>
    <row r="3111" spans="4:4" x14ac:dyDescent="0.2">
      <c r="D3111" s="109"/>
    </row>
    <row r="3112" spans="4:4" x14ac:dyDescent="0.2">
      <c r="D3112" s="109"/>
    </row>
    <row r="3113" spans="4:4" x14ac:dyDescent="0.2">
      <c r="D3113" s="109"/>
    </row>
    <row r="3114" spans="4:4" x14ac:dyDescent="0.2">
      <c r="D3114" s="109"/>
    </row>
    <row r="3115" spans="4:4" x14ac:dyDescent="0.2">
      <c r="D3115" s="109"/>
    </row>
    <row r="3116" spans="4:4" x14ac:dyDescent="0.2">
      <c r="D3116" s="109"/>
    </row>
    <row r="3117" spans="4:4" x14ac:dyDescent="0.2">
      <c r="D3117" s="109"/>
    </row>
    <row r="3118" spans="4:4" x14ac:dyDescent="0.2">
      <c r="D3118" s="109"/>
    </row>
    <row r="3119" spans="4:4" x14ac:dyDescent="0.2">
      <c r="D3119" s="109"/>
    </row>
    <row r="3120" spans="4:4" x14ac:dyDescent="0.2">
      <c r="D3120" s="109"/>
    </row>
    <row r="3121" spans="4:4" x14ac:dyDescent="0.2">
      <c r="D3121" s="109"/>
    </row>
    <row r="3122" spans="4:4" x14ac:dyDescent="0.2">
      <c r="D3122" s="109"/>
    </row>
    <row r="3123" spans="4:4" x14ac:dyDescent="0.2">
      <c r="D3123" s="109"/>
    </row>
    <row r="3124" spans="4:4" x14ac:dyDescent="0.2">
      <c r="D3124" s="109"/>
    </row>
    <row r="3125" spans="4:4" x14ac:dyDescent="0.2">
      <c r="D3125" s="109"/>
    </row>
    <row r="3126" spans="4:4" x14ac:dyDescent="0.2">
      <c r="D3126" s="109"/>
    </row>
    <row r="3127" spans="4:4" x14ac:dyDescent="0.2">
      <c r="D3127" s="109"/>
    </row>
    <row r="3128" spans="4:4" x14ac:dyDescent="0.2">
      <c r="D3128" s="109"/>
    </row>
    <row r="3129" spans="4:4" x14ac:dyDescent="0.2">
      <c r="D3129" s="109"/>
    </row>
    <row r="3130" spans="4:4" x14ac:dyDescent="0.2">
      <c r="D3130" s="109"/>
    </row>
    <row r="3131" spans="4:4" x14ac:dyDescent="0.2">
      <c r="D3131" s="109"/>
    </row>
    <row r="3132" spans="4:4" x14ac:dyDescent="0.2">
      <c r="D3132" s="109"/>
    </row>
    <row r="3133" spans="4:4" x14ac:dyDescent="0.2">
      <c r="D3133" s="109"/>
    </row>
    <row r="3134" spans="4:4" x14ac:dyDescent="0.2">
      <c r="D3134" s="109"/>
    </row>
    <row r="3135" spans="4:4" x14ac:dyDescent="0.2">
      <c r="D3135" s="109"/>
    </row>
    <row r="3136" spans="4:4" x14ac:dyDescent="0.2">
      <c r="D3136" s="109"/>
    </row>
    <row r="3137" spans="4:4" x14ac:dyDescent="0.2">
      <c r="D3137" s="109"/>
    </row>
    <row r="3138" spans="4:4" x14ac:dyDescent="0.2">
      <c r="D3138" s="109"/>
    </row>
    <row r="3139" spans="4:4" x14ac:dyDescent="0.2">
      <c r="D3139" s="109"/>
    </row>
    <row r="3140" spans="4:4" x14ac:dyDescent="0.2">
      <c r="D3140" s="109"/>
    </row>
    <row r="3141" spans="4:4" x14ac:dyDescent="0.2">
      <c r="D3141" s="109"/>
    </row>
    <row r="3142" spans="4:4" x14ac:dyDescent="0.2">
      <c r="D3142" s="109"/>
    </row>
    <row r="3143" spans="4:4" x14ac:dyDescent="0.2">
      <c r="D3143" s="109"/>
    </row>
    <row r="3144" spans="4:4" x14ac:dyDescent="0.2">
      <c r="D3144" s="109"/>
    </row>
    <row r="3145" spans="4:4" x14ac:dyDescent="0.2">
      <c r="D3145" s="109"/>
    </row>
    <row r="3146" spans="4:4" x14ac:dyDescent="0.2">
      <c r="D3146" s="109"/>
    </row>
    <row r="3147" spans="4:4" x14ac:dyDescent="0.2">
      <c r="D3147" s="109"/>
    </row>
    <row r="3148" spans="4:4" x14ac:dyDescent="0.2">
      <c r="D3148" s="109"/>
    </row>
    <row r="3149" spans="4:4" x14ac:dyDescent="0.2">
      <c r="D3149" s="109"/>
    </row>
    <row r="3150" spans="4:4" x14ac:dyDescent="0.2">
      <c r="D3150" s="109"/>
    </row>
    <row r="3151" spans="4:4" x14ac:dyDescent="0.2">
      <c r="D3151" s="109"/>
    </row>
    <row r="3152" spans="4:4" x14ac:dyDescent="0.2">
      <c r="D3152" s="109"/>
    </row>
    <row r="3153" spans="4:4" x14ac:dyDescent="0.2">
      <c r="D3153" s="109"/>
    </row>
    <row r="3154" spans="4:4" x14ac:dyDescent="0.2">
      <c r="D3154" s="109"/>
    </row>
    <row r="3155" spans="4:4" x14ac:dyDescent="0.2">
      <c r="D3155" s="109"/>
    </row>
    <row r="3156" spans="4:4" x14ac:dyDescent="0.2">
      <c r="D3156" s="109"/>
    </row>
    <row r="3157" spans="4:4" x14ac:dyDescent="0.2">
      <c r="D3157" s="109"/>
    </row>
    <row r="3158" spans="4:4" x14ac:dyDescent="0.2">
      <c r="D3158" s="109"/>
    </row>
    <row r="3159" spans="4:4" x14ac:dyDescent="0.2">
      <c r="D3159" s="109"/>
    </row>
    <row r="3160" spans="4:4" x14ac:dyDescent="0.2">
      <c r="D3160" s="109"/>
    </row>
    <row r="3161" spans="4:4" x14ac:dyDescent="0.2">
      <c r="D3161" s="109"/>
    </row>
    <row r="3162" spans="4:4" x14ac:dyDescent="0.2">
      <c r="D3162" s="109"/>
    </row>
    <row r="3163" spans="4:4" x14ac:dyDescent="0.2">
      <c r="D3163" s="109"/>
    </row>
    <row r="3164" spans="4:4" x14ac:dyDescent="0.2">
      <c r="D3164" s="109"/>
    </row>
    <row r="3165" spans="4:4" x14ac:dyDescent="0.2">
      <c r="D3165" s="109"/>
    </row>
    <row r="3166" spans="4:4" x14ac:dyDescent="0.2">
      <c r="D3166" s="109"/>
    </row>
    <row r="3167" spans="4:4" x14ac:dyDescent="0.2">
      <c r="D3167" s="109"/>
    </row>
    <row r="3168" spans="4:4" x14ac:dyDescent="0.2">
      <c r="D3168" s="109"/>
    </row>
    <row r="3169" spans="4:4" x14ac:dyDescent="0.2">
      <c r="D3169" s="109"/>
    </row>
    <row r="3170" spans="4:4" x14ac:dyDescent="0.2">
      <c r="D3170" s="109"/>
    </row>
    <row r="3171" spans="4:4" x14ac:dyDescent="0.2">
      <c r="D3171" s="109"/>
    </row>
    <row r="3172" spans="4:4" x14ac:dyDescent="0.2">
      <c r="D3172" s="109"/>
    </row>
    <row r="3173" spans="4:4" x14ac:dyDescent="0.2">
      <c r="D3173" s="109"/>
    </row>
    <row r="3174" spans="4:4" x14ac:dyDescent="0.2">
      <c r="D3174" s="109"/>
    </row>
    <row r="3175" spans="4:4" x14ac:dyDescent="0.2">
      <c r="D3175" s="109"/>
    </row>
    <row r="3176" spans="4:4" x14ac:dyDescent="0.2">
      <c r="D3176" s="109"/>
    </row>
    <row r="3177" spans="4:4" x14ac:dyDescent="0.2">
      <c r="D3177" s="109"/>
    </row>
    <row r="3178" spans="4:4" x14ac:dyDescent="0.2">
      <c r="D3178" s="109"/>
    </row>
    <row r="3179" spans="4:4" x14ac:dyDescent="0.2">
      <c r="D3179" s="109"/>
    </row>
    <row r="3180" spans="4:4" x14ac:dyDescent="0.2">
      <c r="D3180" s="109"/>
    </row>
    <row r="3181" spans="4:4" x14ac:dyDescent="0.2">
      <c r="D3181" s="109"/>
    </row>
    <row r="3182" spans="4:4" x14ac:dyDescent="0.2">
      <c r="D3182" s="109"/>
    </row>
    <row r="3183" spans="4:4" x14ac:dyDescent="0.2">
      <c r="D3183" s="109"/>
    </row>
    <row r="3184" spans="4:4" x14ac:dyDescent="0.2">
      <c r="D3184" s="109"/>
    </row>
    <row r="3185" spans="4:4" x14ac:dyDescent="0.2">
      <c r="D3185" s="109"/>
    </row>
    <row r="3186" spans="4:4" x14ac:dyDescent="0.2">
      <c r="D3186" s="109"/>
    </row>
    <row r="3187" spans="4:4" x14ac:dyDescent="0.2">
      <c r="D3187" s="109"/>
    </row>
    <row r="3188" spans="4:4" x14ac:dyDescent="0.2">
      <c r="D3188" s="109"/>
    </row>
    <row r="3189" spans="4:4" x14ac:dyDescent="0.2">
      <c r="D3189" s="109"/>
    </row>
    <row r="3190" spans="4:4" x14ac:dyDescent="0.2">
      <c r="D3190" s="109"/>
    </row>
    <row r="3191" spans="4:4" x14ac:dyDescent="0.2">
      <c r="D3191" s="109"/>
    </row>
    <row r="3192" spans="4:4" x14ac:dyDescent="0.2">
      <c r="D3192" s="109"/>
    </row>
    <row r="3193" spans="4:4" x14ac:dyDescent="0.2">
      <c r="D3193" s="109"/>
    </row>
    <row r="3194" spans="4:4" x14ac:dyDescent="0.2">
      <c r="D3194" s="109"/>
    </row>
    <row r="3195" spans="4:4" x14ac:dyDescent="0.2">
      <c r="D3195" s="109"/>
    </row>
    <row r="3196" spans="4:4" x14ac:dyDescent="0.2">
      <c r="D3196" s="109"/>
    </row>
    <row r="3197" spans="4:4" x14ac:dyDescent="0.2">
      <c r="D3197" s="109"/>
    </row>
    <row r="3198" spans="4:4" x14ac:dyDescent="0.2">
      <c r="D3198" s="109"/>
    </row>
    <row r="3199" spans="4:4" x14ac:dyDescent="0.2">
      <c r="D3199" s="109"/>
    </row>
    <row r="3200" spans="4:4" x14ac:dyDescent="0.2">
      <c r="D3200" s="109"/>
    </row>
    <row r="3201" spans="4:4" x14ac:dyDescent="0.2">
      <c r="D3201" s="109"/>
    </row>
    <row r="3202" spans="4:4" x14ac:dyDescent="0.2">
      <c r="D3202" s="109"/>
    </row>
    <row r="3203" spans="4:4" x14ac:dyDescent="0.2">
      <c r="D3203" s="109"/>
    </row>
    <row r="3204" spans="4:4" x14ac:dyDescent="0.2">
      <c r="D3204" s="109"/>
    </row>
    <row r="3205" spans="4:4" x14ac:dyDescent="0.2">
      <c r="D3205" s="109"/>
    </row>
    <row r="3206" spans="4:4" x14ac:dyDescent="0.2">
      <c r="D3206" s="109"/>
    </row>
    <row r="3207" spans="4:4" x14ac:dyDescent="0.2">
      <c r="D3207" s="109"/>
    </row>
    <row r="3208" spans="4:4" x14ac:dyDescent="0.2">
      <c r="D3208" s="109"/>
    </row>
    <row r="3209" spans="4:4" x14ac:dyDescent="0.2">
      <c r="D3209" s="109"/>
    </row>
    <row r="3210" spans="4:4" x14ac:dyDescent="0.2">
      <c r="D3210" s="109"/>
    </row>
    <row r="3211" spans="4:4" x14ac:dyDescent="0.2">
      <c r="D3211" s="109"/>
    </row>
    <row r="3212" spans="4:4" x14ac:dyDescent="0.2">
      <c r="D3212" s="109"/>
    </row>
    <row r="3213" spans="4:4" x14ac:dyDescent="0.2">
      <c r="D3213" s="109"/>
    </row>
    <row r="3214" spans="4:4" x14ac:dyDescent="0.2">
      <c r="D3214" s="109"/>
    </row>
    <row r="3215" spans="4:4" x14ac:dyDescent="0.2">
      <c r="D3215" s="109"/>
    </row>
    <row r="3216" spans="4:4" x14ac:dyDescent="0.2">
      <c r="D3216" s="109"/>
    </row>
    <row r="3217" spans="4:4" x14ac:dyDescent="0.2">
      <c r="D3217" s="109"/>
    </row>
    <row r="3218" spans="4:4" x14ac:dyDescent="0.2">
      <c r="D3218" s="109"/>
    </row>
    <row r="3219" spans="4:4" x14ac:dyDescent="0.2">
      <c r="D3219" s="109"/>
    </row>
    <row r="3220" spans="4:4" x14ac:dyDescent="0.2">
      <c r="D3220" s="109"/>
    </row>
    <row r="3221" spans="4:4" x14ac:dyDescent="0.2">
      <c r="D3221" s="109"/>
    </row>
    <row r="3222" spans="4:4" x14ac:dyDescent="0.2">
      <c r="D3222" s="109"/>
    </row>
    <row r="3223" spans="4:4" x14ac:dyDescent="0.2">
      <c r="D3223" s="109"/>
    </row>
    <row r="3224" spans="4:4" x14ac:dyDescent="0.2">
      <c r="D3224" s="109"/>
    </row>
    <row r="3225" spans="4:4" x14ac:dyDescent="0.2">
      <c r="D3225" s="109"/>
    </row>
    <row r="3226" spans="4:4" x14ac:dyDescent="0.2">
      <c r="D3226" s="109"/>
    </row>
    <row r="3227" spans="4:4" x14ac:dyDescent="0.2">
      <c r="D3227" s="109"/>
    </row>
    <row r="3228" spans="4:4" x14ac:dyDescent="0.2">
      <c r="D3228" s="109"/>
    </row>
    <row r="3229" spans="4:4" x14ac:dyDescent="0.2">
      <c r="D3229" s="109"/>
    </row>
    <row r="3230" spans="4:4" x14ac:dyDescent="0.2">
      <c r="D3230" s="109"/>
    </row>
    <row r="3231" spans="4:4" x14ac:dyDescent="0.2">
      <c r="D3231" s="109"/>
    </row>
    <row r="3232" spans="4:4" x14ac:dyDescent="0.2">
      <c r="D3232" s="109"/>
    </row>
    <row r="3233" spans="4:4" x14ac:dyDescent="0.2">
      <c r="D3233" s="109"/>
    </row>
    <row r="3234" spans="4:4" x14ac:dyDescent="0.2">
      <c r="D3234" s="109"/>
    </row>
    <row r="3235" spans="4:4" x14ac:dyDescent="0.2">
      <c r="D3235" s="109"/>
    </row>
    <row r="3236" spans="4:4" x14ac:dyDescent="0.2">
      <c r="D3236" s="109"/>
    </row>
    <row r="3237" spans="4:4" x14ac:dyDescent="0.2">
      <c r="D3237" s="109"/>
    </row>
    <row r="3238" spans="4:4" x14ac:dyDescent="0.2">
      <c r="D3238" s="109"/>
    </row>
    <row r="3239" spans="4:4" x14ac:dyDescent="0.2">
      <c r="D3239" s="109"/>
    </row>
    <row r="3240" spans="4:4" x14ac:dyDescent="0.2">
      <c r="D3240" s="109"/>
    </row>
    <row r="3241" spans="4:4" x14ac:dyDescent="0.2">
      <c r="D3241" s="109"/>
    </row>
    <row r="3242" spans="4:4" x14ac:dyDescent="0.2">
      <c r="D3242" s="109"/>
    </row>
    <row r="3243" spans="4:4" x14ac:dyDescent="0.2">
      <c r="D3243" s="109"/>
    </row>
    <row r="3244" spans="4:4" x14ac:dyDescent="0.2">
      <c r="D3244" s="109"/>
    </row>
    <row r="3245" spans="4:4" x14ac:dyDescent="0.2">
      <c r="D3245" s="109"/>
    </row>
    <row r="3246" spans="4:4" x14ac:dyDescent="0.2">
      <c r="D3246" s="109"/>
    </row>
    <row r="3247" spans="4:4" x14ac:dyDescent="0.2">
      <c r="D3247" s="109"/>
    </row>
    <row r="3248" spans="4:4" x14ac:dyDescent="0.2">
      <c r="D3248" s="109"/>
    </row>
    <row r="3249" spans="4:4" x14ac:dyDescent="0.2">
      <c r="D3249" s="109"/>
    </row>
    <row r="3250" spans="4:4" x14ac:dyDescent="0.2">
      <c r="D3250" s="109"/>
    </row>
    <row r="3251" spans="4:4" x14ac:dyDescent="0.2">
      <c r="D3251" s="109"/>
    </row>
    <row r="3252" spans="4:4" x14ac:dyDescent="0.2">
      <c r="D3252" s="109"/>
    </row>
    <row r="3253" spans="4:4" x14ac:dyDescent="0.2">
      <c r="D3253" s="109"/>
    </row>
    <row r="3254" spans="4:4" x14ac:dyDescent="0.2">
      <c r="D3254" s="109"/>
    </row>
    <row r="3255" spans="4:4" x14ac:dyDescent="0.2">
      <c r="D3255" s="109"/>
    </row>
    <row r="3256" spans="4:4" x14ac:dyDescent="0.2">
      <c r="D3256" s="109"/>
    </row>
    <row r="3257" spans="4:4" x14ac:dyDescent="0.2">
      <c r="D3257" s="109"/>
    </row>
    <row r="3258" spans="4:4" x14ac:dyDescent="0.2">
      <c r="D3258" s="109"/>
    </row>
    <row r="3259" spans="4:4" x14ac:dyDescent="0.2">
      <c r="D3259" s="109"/>
    </row>
    <row r="3260" spans="4:4" x14ac:dyDescent="0.2">
      <c r="D3260" s="109"/>
    </row>
    <row r="3261" spans="4:4" x14ac:dyDescent="0.2">
      <c r="D3261" s="109"/>
    </row>
    <row r="3262" spans="4:4" x14ac:dyDescent="0.2">
      <c r="D3262" s="109"/>
    </row>
    <row r="3263" spans="4:4" x14ac:dyDescent="0.2">
      <c r="D3263" s="109"/>
    </row>
    <row r="3264" spans="4:4" x14ac:dyDescent="0.2">
      <c r="D3264" s="109"/>
    </row>
    <row r="3265" spans="4:4" x14ac:dyDescent="0.2">
      <c r="D3265" s="109"/>
    </row>
    <row r="3266" spans="4:4" x14ac:dyDescent="0.2">
      <c r="D3266" s="109"/>
    </row>
    <row r="3267" spans="4:4" x14ac:dyDescent="0.2">
      <c r="D3267" s="109"/>
    </row>
    <row r="3268" spans="4:4" x14ac:dyDescent="0.2">
      <c r="D3268" s="109"/>
    </row>
    <row r="3269" spans="4:4" x14ac:dyDescent="0.2">
      <c r="D3269" s="109"/>
    </row>
    <row r="3270" spans="4:4" x14ac:dyDescent="0.2">
      <c r="D3270" s="109"/>
    </row>
    <row r="3271" spans="4:4" x14ac:dyDescent="0.2">
      <c r="D3271" s="109"/>
    </row>
    <row r="3272" spans="4:4" x14ac:dyDescent="0.2">
      <c r="D3272" s="109"/>
    </row>
    <row r="3273" spans="4:4" x14ac:dyDescent="0.2">
      <c r="D3273" s="109"/>
    </row>
    <row r="3274" spans="4:4" x14ac:dyDescent="0.2">
      <c r="D3274" s="109"/>
    </row>
    <row r="3275" spans="4:4" x14ac:dyDescent="0.2">
      <c r="D3275" s="109"/>
    </row>
    <row r="3276" spans="4:4" x14ac:dyDescent="0.2">
      <c r="D3276" s="109"/>
    </row>
    <row r="3277" spans="4:4" x14ac:dyDescent="0.2">
      <c r="D3277" s="109"/>
    </row>
    <row r="3278" spans="4:4" x14ac:dyDescent="0.2">
      <c r="D3278" s="109"/>
    </row>
    <row r="3279" spans="4:4" x14ac:dyDescent="0.2">
      <c r="D3279" s="109"/>
    </row>
    <row r="3280" spans="4:4" x14ac:dyDescent="0.2">
      <c r="D3280" s="109"/>
    </row>
    <row r="3281" spans="4:4" x14ac:dyDescent="0.2">
      <c r="D3281" s="109"/>
    </row>
    <row r="3282" spans="4:4" x14ac:dyDescent="0.2">
      <c r="D3282" s="109"/>
    </row>
    <row r="3283" spans="4:4" x14ac:dyDescent="0.2">
      <c r="D3283" s="109"/>
    </row>
    <row r="3284" spans="4:4" x14ac:dyDescent="0.2">
      <c r="D3284" s="109"/>
    </row>
    <row r="3285" spans="4:4" x14ac:dyDescent="0.2">
      <c r="D3285" s="109"/>
    </row>
    <row r="3286" spans="4:4" x14ac:dyDescent="0.2">
      <c r="D3286" s="109"/>
    </row>
    <row r="3287" spans="4:4" x14ac:dyDescent="0.2">
      <c r="D3287" s="109"/>
    </row>
    <row r="3288" spans="4:4" x14ac:dyDescent="0.2">
      <c r="D3288" s="109"/>
    </row>
    <row r="3289" spans="4:4" x14ac:dyDescent="0.2">
      <c r="D3289" s="109"/>
    </row>
    <row r="3290" spans="4:4" x14ac:dyDescent="0.2">
      <c r="D3290" s="109"/>
    </row>
    <row r="3291" spans="4:4" x14ac:dyDescent="0.2">
      <c r="D3291" s="109"/>
    </row>
    <row r="3292" spans="4:4" x14ac:dyDescent="0.2">
      <c r="D3292" s="109"/>
    </row>
    <row r="3293" spans="4:4" x14ac:dyDescent="0.2">
      <c r="D3293" s="109"/>
    </row>
    <row r="3294" spans="4:4" x14ac:dyDescent="0.2">
      <c r="D3294" s="109"/>
    </row>
    <row r="3295" spans="4:4" x14ac:dyDescent="0.2">
      <c r="D3295" s="109"/>
    </row>
    <row r="3296" spans="4:4" x14ac:dyDescent="0.2">
      <c r="D3296" s="109"/>
    </row>
    <row r="3297" spans="4:4" x14ac:dyDescent="0.2">
      <c r="D3297" s="109"/>
    </row>
    <row r="3298" spans="4:4" x14ac:dyDescent="0.2">
      <c r="D3298" s="109"/>
    </row>
    <row r="3299" spans="4:4" x14ac:dyDescent="0.2">
      <c r="D3299" s="109"/>
    </row>
    <row r="3300" spans="4:4" x14ac:dyDescent="0.2">
      <c r="D3300" s="109"/>
    </row>
    <row r="3301" spans="4:4" x14ac:dyDescent="0.2">
      <c r="D3301" s="109"/>
    </row>
    <row r="3302" spans="4:4" x14ac:dyDescent="0.2">
      <c r="D3302" s="109"/>
    </row>
    <row r="3303" spans="4:4" x14ac:dyDescent="0.2">
      <c r="D3303" s="109"/>
    </row>
    <row r="3304" spans="4:4" x14ac:dyDescent="0.2">
      <c r="D3304" s="109"/>
    </row>
    <row r="3305" spans="4:4" x14ac:dyDescent="0.2">
      <c r="D3305" s="109"/>
    </row>
    <row r="3306" spans="4:4" x14ac:dyDescent="0.2">
      <c r="D3306" s="109"/>
    </row>
    <row r="3307" spans="4:4" x14ac:dyDescent="0.2">
      <c r="D3307" s="109"/>
    </row>
    <row r="3308" spans="4:4" x14ac:dyDescent="0.2">
      <c r="D3308" s="109"/>
    </row>
    <row r="3309" spans="4:4" x14ac:dyDescent="0.2">
      <c r="D3309" s="109"/>
    </row>
    <row r="3310" spans="4:4" x14ac:dyDescent="0.2">
      <c r="D3310" s="109"/>
    </row>
    <row r="3311" spans="4:4" x14ac:dyDescent="0.2">
      <c r="D3311" s="109"/>
    </row>
    <row r="3312" spans="4:4" x14ac:dyDescent="0.2">
      <c r="D3312" s="109"/>
    </row>
    <row r="3313" spans="4:4" x14ac:dyDescent="0.2">
      <c r="D3313" s="109"/>
    </row>
    <row r="3314" spans="4:4" x14ac:dyDescent="0.2">
      <c r="D3314" s="109"/>
    </row>
    <row r="3315" spans="4:4" x14ac:dyDescent="0.2">
      <c r="D3315" s="109"/>
    </row>
    <row r="3316" spans="4:4" x14ac:dyDescent="0.2">
      <c r="D3316" s="109"/>
    </row>
    <row r="3317" spans="4:4" x14ac:dyDescent="0.2">
      <c r="D3317" s="109"/>
    </row>
    <row r="3318" spans="4:4" x14ac:dyDescent="0.2">
      <c r="D3318" s="109"/>
    </row>
    <row r="3319" spans="4:4" x14ac:dyDescent="0.2">
      <c r="D3319" s="109"/>
    </row>
    <row r="3320" spans="4:4" x14ac:dyDescent="0.2">
      <c r="D3320" s="109"/>
    </row>
    <row r="3321" spans="4:4" x14ac:dyDescent="0.2">
      <c r="D3321" s="109"/>
    </row>
    <row r="3322" spans="4:4" x14ac:dyDescent="0.2">
      <c r="D3322" s="109"/>
    </row>
    <row r="3323" spans="4:4" x14ac:dyDescent="0.2">
      <c r="D3323" s="109"/>
    </row>
    <row r="3324" spans="4:4" x14ac:dyDescent="0.2">
      <c r="D3324" s="109"/>
    </row>
    <row r="3325" spans="4:4" x14ac:dyDescent="0.2">
      <c r="D3325" s="109"/>
    </row>
    <row r="3326" spans="4:4" x14ac:dyDescent="0.2">
      <c r="D3326" s="109"/>
    </row>
    <row r="3327" spans="4:4" x14ac:dyDescent="0.2">
      <c r="D3327" s="109"/>
    </row>
    <row r="3328" spans="4:4" x14ac:dyDescent="0.2">
      <c r="D3328" s="109"/>
    </row>
    <row r="3329" spans="4:4" x14ac:dyDescent="0.2">
      <c r="D3329" s="109"/>
    </row>
    <row r="3330" spans="4:4" x14ac:dyDescent="0.2">
      <c r="D3330" s="109"/>
    </row>
    <row r="3331" spans="4:4" x14ac:dyDescent="0.2">
      <c r="D3331" s="109"/>
    </row>
    <row r="3332" spans="4:4" x14ac:dyDescent="0.2">
      <c r="D3332" s="109"/>
    </row>
    <row r="3333" spans="4:4" x14ac:dyDescent="0.2">
      <c r="D3333" s="109"/>
    </row>
    <row r="3334" spans="4:4" x14ac:dyDescent="0.2">
      <c r="D3334" s="109"/>
    </row>
    <row r="3335" spans="4:4" x14ac:dyDescent="0.2">
      <c r="D3335" s="109"/>
    </row>
    <row r="3336" spans="4:4" x14ac:dyDescent="0.2">
      <c r="D3336" s="109"/>
    </row>
    <row r="3337" spans="4:4" x14ac:dyDescent="0.2">
      <c r="D3337" s="109"/>
    </row>
    <row r="3338" spans="4:4" x14ac:dyDescent="0.2">
      <c r="D3338" s="109"/>
    </row>
    <row r="3339" spans="4:4" x14ac:dyDescent="0.2">
      <c r="D3339" s="109"/>
    </row>
    <row r="3340" spans="4:4" x14ac:dyDescent="0.2">
      <c r="D3340" s="109"/>
    </row>
    <row r="3341" spans="4:4" x14ac:dyDescent="0.2">
      <c r="D3341" s="109"/>
    </row>
    <row r="3342" spans="4:4" x14ac:dyDescent="0.2">
      <c r="D3342" s="109"/>
    </row>
    <row r="3343" spans="4:4" x14ac:dyDescent="0.2">
      <c r="D3343" s="109"/>
    </row>
    <row r="3344" spans="4:4" x14ac:dyDescent="0.2">
      <c r="D3344" s="109"/>
    </row>
    <row r="3345" spans="4:4" x14ac:dyDescent="0.2">
      <c r="D3345" s="109"/>
    </row>
    <row r="3346" spans="4:4" x14ac:dyDescent="0.2">
      <c r="D3346" s="109"/>
    </row>
    <row r="3347" spans="4:4" x14ac:dyDescent="0.2">
      <c r="D3347" s="109"/>
    </row>
    <row r="3348" spans="4:4" x14ac:dyDescent="0.2">
      <c r="D3348" s="109"/>
    </row>
    <row r="3349" spans="4:4" x14ac:dyDescent="0.2">
      <c r="D3349" s="109"/>
    </row>
    <row r="3350" spans="4:4" x14ac:dyDescent="0.2">
      <c r="D3350" s="109"/>
    </row>
    <row r="3351" spans="4:4" x14ac:dyDescent="0.2">
      <c r="D3351" s="109"/>
    </row>
    <row r="3352" spans="4:4" x14ac:dyDescent="0.2">
      <c r="D3352" s="109"/>
    </row>
    <row r="3353" spans="4:4" x14ac:dyDescent="0.2">
      <c r="D3353" s="109"/>
    </row>
    <row r="3354" spans="4:4" x14ac:dyDescent="0.2">
      <c r="D3354" s="109"/>
    </row>
    <row r="3355" spans="4:4" x14ac:dyDescent="0.2">
      <c r="D3355" s="109"/>
    </row>
    <row r="3356" spans="4:4" x14ac:dyDescent="0.2">
      <c r="D3356" s="109"/>
    </row>
    <row r="3357" spans="4:4" x14ac:dyDescent="0.2">
      <c r="D3357" s="109"/>
    </row>
    <row r="3358" spans="4:4" x14ac:dyDescent="0.2">
      <c r="D3358" s="109"/>
    </row>
    <row r="3359" spans="4:4" x14ac:dyDescent="0.2">
      <c r="D3359" s="109"/>
    </row>
    <row r="3360" spans="4:4" x14ac:dyDescent="0.2">
      <c r="D3360" s="109"/>
    </row>
    <row r="3361" spans="4:4" x14ac:dyDescent="0.2">
      <c r="D3361" s="109"/>
    </row>
    <row r="3362" spans="4:4" x14ac:dyDescent="0.2">
      <c r="D3362" s="109"/>
    </row>
    <row r="3363" spans="4:4" x14ac:dyDescent="0.2">
      <c r="D3363" s="109"/>
    </row>
    <row r="3364" spans="4:4" x14ac:dyDescent="0.2">
      <c r="D3364" s="109"/>
    </row>
    <row r="3365" spans="4:4" x14ac:dyDescent="0.2">
      <c r="D3365" s="109"/>
    </row>
    <row r="3366" spans="4:4" x14ac:dyDescent="0.2">
      <c r="D3366" s="109"/>
    </row>
    <row r="3367" spans="4:4" x14ac:dyDescent="0.2">
      <c r="D3367" s="109"/>
    </row>
    <row r="3368" spans="4:4" x14ac:dyDescent="0.2">
      <c r="D3368" s="109"/>
    </row>
    <row r="3369" spans="4:4" x14ac:dyDescent="0.2">
      <c r="D3369" s="109"/>
    </row>
    <row r="3370" spans="4:4" x14ac:dyDescent="0.2">
      <c r="D3370" s="109"/>
    </row>
    <row r="3371" spans="4:4" x14ac:dyDescent="0.2">
      <c r="D3371" s="109"/>
    </row>
    <row r="3372" spans="4:4" x14ac:dyDescent="0.2">
      <c r="D3372" s="109"/>
    </row>
    <row r="3373" spans="4:4" x14ac:dyDescent="0.2">
      <c r="D3373" s="109"/>
    </row>
    <row r="3374" spans="4:4" x14ac:dyDescent="0.2">
      <c r="D3374" s="109"/>
    </row>
    <row r="3375" spans="4:4" x14ac:dyDescent="0.2">
      <c r="D3375" s="109"/>
    </row>
    <row r="3376" spans="4:4" x14ac:dyDescent="0.2">
      <c r="D3376" s="109"/>
    </row>
    <row r="3377" spans="4:4" x14ac:dyDescent="0.2">
      <c r="D3377" s="109"/>
    </row>
    <row r="3378" spans="4:4" x14ac:dyDescent="0.2">
      <c r="D3378" s="109"/>
    </row>
    <row r="3379" spans="4:4" x14ac:dyDescent="0.2">
      <c r="D3379" s="109"/>
    </row>
    <row r="3380" spans="4:4" x14ac:dyDescent="0.2">
      <c r="D3380" s="109"/>
    </row>
    <row r="3381" spans="4:4" x14ac:dyDescent="0.2">
      <c r="D3381" s="109"/>
    </row>
    <row r="3382" spans="4:4" x14ac:dyDescent="0.2">
      <c r="D3382" s="109"/>
    </row>
    <row r="3383" spans="4:4" x14ac:dyDescent="0.2">
      <c r="D3383" s="109"/>
    </row>
    <row r="3384" spans="4:4" x14ac:dyDescent="0.2">
      <c r="D3384" s="109"/>
    </row>
    <row r="3385" spans="4:4" x14ac:dyDescent="0.2">
      <c r="D3385" s="109"/>
    </row>
    <row r="3386" spans="4:4" x14ac:dyDescent="0.2">
      <c r="D3386" s="109"/>
    </row>
    <row r="3387" spans="4:4" x14ac:dyDescent="0.2">
      <c r="D3387" s="109"/>
    </row>
    <row r="3388" spans="4:4" x14ac:dyDescent="0.2">
      <c r="D3388" s="109"/>
    </row>
    <row r="3389" spans="4:4" x14ac:dyDescent="0.2">
      <c r="D3389" s="109"/>
    </row>
    <row r="3390" spans="4:4" x14ac:dyDescent="0.2">
      <c r="D3390" s="109"/>
    </row>
    <row r="3391" spans="4:4" x14ac:dyDescent="0.2">
      <c r="D3391" s="109"/>
    </row>
    <row r="3392" spans="4:4" x14ac:dyDescent="0.2">
      <c r="D3392" s="109"/>
    </row>
    <row r="3393" spans="4:4" x14ac:dyDescent="0.2">
      <c r="D3393" s="109"/>
    </row>
    <row r="3394" spans="4:4" x14ac:dyDescent="0.2">
      <c r="D3394" s="109"/>
    </row>
    <row r="3395" spans="4:4" x14ac:dyDescent="0.2">
      <c r="D3395" s="109"/>
    </row>
    <row r="3396" spans="4:4" x14ac:dyDescent="0.2">
      <c r="D3396" s="109"/>
    </row>
    <row r="3397" spans="4:4" x14ac:dyDescent="0.2">
      <c r="D3397" s="109"/>
    </row>
    <row r="3398" spans="4:4" x14ac:dyDescent="0.2">
      <c r="D3398" s="109"/>
    </row>
    <row r="3399" spans="4:4" x14ac:dyDescent="0.2">
      <c r="D3399" s="109"/>
    </row>
    <row r="3400" spans="4:4" x14ac:dyDescent="0.2">
      <c r="D3400" s="109"/>
    </row>
    <row r="3401" spans="4:4" x14ac:dyDescent="0.2">
      <c r="D3401" s="109"/>
    </row>
    <row r="3402" spans="4:4" x14ac:dyDescent="0.2">
      <c r="D3402" s="109"/>
    </row>
    <row r="3403" spans="4:4" x14ac:dyDescent="0.2">
      <c r="D3403" s="109"/>
    </row>
    <row r="3404" spans="4:4" x14ac:dyDescent="0.2">
      <c r="D3404" s="109"/>
    </row>
    <row r="3405" spans="4:4" x14ac:dyDescent="0.2">
      <c r="D3405" s="109"/>
    </row>
    <row r="3406" spans="4:4" x14ac:dyDescent="0.2">
      <c r="D3406" s="109"/>
    </row>
    <row r="3407" spans="4:4" x14ac:dyDescent="0.2">
      <c r="D3407" s="109"/>
    </row>
    <row r="3408" spans="4:4" x14ac:dyDescent="0.2">
      <c r="D3408" s="109"/>
    </row>
    <row r="3409" spans="4:4" x14ac:dyDescent="0.2">
      <c r="D3409" s="109"/>
    </row>
    <row r="3410" spans="4:4" x14ac:dyDescent="0.2">
      <c r="D3410" s="109"/>
    </row>
    <row r="3411" spans="4:4" x14ac:dyDescent="0.2">
      <c r="D3411" s="109"/>
    </row>
    <row r="3412" spans="4:4" x14ac:dyDescent="0.2">
      <c r="D3412" s="109"/>
    </row>
    <row r="3413" spans="4:4" x14ac:dyDescent="0.2">
      <c r="D3413" s="109"/>
    </row>
    <row r="3414" spans="4:4" x14ac:dyDescent="0.2">
      <c r="D3414" s="109"/>
    </row>
    <row r="3415" spans="4:4" x14ac:dyDescent="0.2">
      <c r="D3415" s="109"/>
    </row>
    <row r="3416" spans="4:4" x14ac:dyDescent="0.2">
      <c r="D3416" s="109"/>
    </row>
    <row r="3417" spans="4:4" x14ac:dyDescent="0.2">
      <c r="D3417" s="109"/>
    </row>
    <row r="3418" spans="4:4" x14ac:dyDescent="0.2">
      <c r="D3418" s="109"/>
    </row>
    <row r="3419" spans="4:4" x14ac:dyDescent="0.2">
      <c r="D3419" s="109"/>
    </row>
    <row r="3420" spans="4:4" x14ac:dyDescent="0.2">
      <c r="D3420" s="109"/>
    </row>
    <row r="3421" spans="4:4" x14ac:dyDescent="0.2">
      <c r="D3421" s="109"/>
    </row>
    <row r="3422" spans="4:4" x14ac:dyDescent="0.2">
      <c r="D3422" s="109"/>
    </row>
    <row r="3423" spans="4:4" x14ac:dyDescent="0.2">
      <c r="D3423" s="109"/>
    </row>
    <row r="3424" spans="4:4" x14ac:dyDescent="0.2">
      <c r="D3424" s="109"/>
    </row>
    <row r="3425" spans="4:4" x14ac:dyDescent="0.2">
      <c r="D3425" s="109"/>
    </row>
    <row r="3426" spans="4:4" x14ac:dyDescent="0.2">
      <c r="D3426" s="109"/>
    </row>
    <row r="3427" spans="4:4" x14ac:dyDescent="0.2">
      <c r="D3427" s="109"/>
    </row>
    <row r="3428" spans="4:4" x14ac:dyDescent="0.2">
      <c r="D3428" s="109"/>
    </row>
    <row r="3429" spans="4:4" x14ac:dyDescent="0.2">
      <c r="D3429" s="109"/>
    </row>
    <row r="3430" spans="4:4" x14ac:dyDescent="0.2">
      <c r="D3430" s="109"/>
    </row>
    <row r="3431" spans="4:4" x14ac:dyDescent="0.2">
      <c r="D3431" s="109"/>
    </row>
    <row r="3432" spans="4:4" x14ac:dyDescent="0.2">
      <c r="D3432" s="109"/>
    </row>
    <row r="3433" spans="4:4" x14ac:dyDescent="0.2">
      <c r="D3433" s="109"/>
    </row>
    <row r="3434" spans="4:4" x14ac:dyDescent="0.2">
      <c r="D3434" s="109"/>
    </row>
    <row r="3435" spans="4:4" x14ac:dyDescent="0.2">
      <c r="D3435" s="109"/>
    </row>
    <row r="3436" spans="4:4" x14ac:dyDescent="0.2">
      <c r="D3436" s="109"/>
    </row>
    <row r="3437" spans="4:4" x14ac:dyDescent="0.2">
      <c r="D3437" s="109"/>
    </row>
    <row r="3438" spans="4:4" x14ac:dyDescent="0.2">
      <c r="D3438" s="109"/>
    </row>
    <row r="3439" spans="4:4" x14ac:dyDescent="0.2">
      <c r="D3439" s="109"/>
    </row>
    <row r="3440" spans="4:4" x14ac:dyDescent="0.2">
      <c r="D3440" s="109"/>
    </row>
    <row r="3441" spans="4:4" x14ac:dyDescent="0.2">
      <c r="D3441" s="109"/>
    </row>
    <row r="3442" spans="4:4" x14ac:dyDescent="0.2">
      <c r="D3442" s="109"/>
    </row>
    <row r="3443" spans="4:4" x14ac:dyDescent="0.2">
      <c r="D3443" s="109"/>
    </row>
    <row r="3444" spans="4:4" x14ac:dyDescent="0.2">
      <c r="D3444" s="109"/>
    </row>
    <row r="3445" spans="4:4" x14ac:dyDescent="0.2">
      <c r="D3445" s="109"/>
    </row>
    <row r="3446" spans="4:4" x14ac:dyDescent="0.2">
      <c r="D3446" s="109"/>
    </row>
    <row r="3447" spans="4:4" x14ac:dyDescent="0.2">
      <c r="D3447" s="109"/>
    </row>
    <row r="3448" spans="4:4" x14ac:dyDescent="0.2">
      <c r="D3448" s="109"/>
    </row>
    <row r="3449" spans="4:4" x14ac:dyDescent="0.2">
      <c r="D3449" s="109"/>
    </row>
    <row r="3450" spans="4:4" x14ac:dyDescent="0.2">
      <c r="D3450" s="109"/>
    </row>
    <row r="3451" spans="4:4" x14ac:dyDescent="0.2">
      <c r="D3451" s="109"/>
    </row>
    <row r="3452" spans="4:4" x14ac:dyDescent="0.2">
      <c r="D3452" s="109"/>
    </row>
    <row r="3453" spans="4:4" x14ac:dyDescent="0.2">
      <c r="D3453" s="109"/>
    </row>
    <row r="3454" spans="4:4" x14ac:dyDescent="0.2">
      <c r="D3454" s="109"/>
    </row>
    <row r="3455" spans="4:4" x14ac:dyDescent="0.2">
      <c r="D3455" s="109"/>
    </row>
    <row r="3456" spans="4:4" x14ac:dyDescent="0.2">
      <c r="D3456" s="109"/>
    </row>
    <row r="3457" spans="4:4" x14ac:dyDescent="0.2">
      <c r="D3457" s="109"/>
    </row>
    <row r="3458" spans="4:4" x14ac:dyDescent="0.2">
      <c r="D3458" s="109"/>
    </row>
    <row r="3459" spans="4:4" x14ac:dyDescent="0.2">
      <c r="D3459" s="109"/>
    </row>
    <row r="3460" spans="4:4" x14ac:dyDescent="0.2">
      <c r="D3460" s="109"/>
    </row>
    <row r="3461" spans="4:4" x14ac:dyDescent="0.2">
      <c r="D3461" s="109"/>
    </row>
    <row r="3462" spans="4:4" x14ac:dyDescent="0.2">
      <c r="D3462" s="109"/>
    </row>
    <row r="3463" spans="4:4" x14ac:dyDescent="0.2">
      <c r="D3463" s="109"/>
    </row>
    <row r="3464" spans="4:4" x14ac:dyDescent="0.2">
      <c r="D3464" s="109"/>
    </row>
    <row r="3465" spans="4:4" x14ac:dyDescent="0.2">
      <c r="D3465" s="109"/>
    </row>
    <row r="3466" spans="4:4" x14ac:dyDescent="0.2">
      <c r="D3466" s="109"/>
    </row>
    <row r="3467" spans="4:4" x14ac:dyDescent="0.2">
      <c r="D3467" s="109"/>
    </row>
    <row r="3468" spans="4:4" x14ac:dyDescent="0.2">
      <c r="D3468" s="109"/>
    </row>
    <row r="3469" spans="4:4" x14ac:dyDescent="0.2">
      <c r="D3469" s="109"/>
    </row>
    <row r="3470" spans="4:4" x14ac:dyDescent="0.2">
      <c r="D3470" s="109"/>
    </row>
    <row r="3471" spans="4:4" x14ac:dyDescent="0.2">
      <c r="D3471" s="109"/>
    </row>
    <row r="3472" spans="4:4" x14ac:dyDescent="0.2">
      <c r="D3472" s="109"/>
    </row>
    <row r="3473" spans="4:4" x14ac:dyDescent="0.2">
      <c r="D3473" s="109"/>
    </row>
    <row r="3474" spans="4:4" x14ac:dyDescent="0.2">
      <c r="D3474" s="109"/>
    </row>
    <row r="3475" spans="4:4" x14ac:dyDescent="0.2">
      <c r="D3475" s="109"/>
    </row>
    <row r="3476" spans="4:4" x14ac:dyDescent="0.2">
      <c r="D3476" s="109"/>
    </row>
    <row r="3477" spans="4:4" x14ac:dyDescent="0.2">
      <c r="D3477" s="109"/>
    </row>
    <row r="3478" spans="4:4" x14ac:dyDescent="0.2">
      <c r="D3478" s="109"/>
    </row>
    <row r="3479" spans="4:4" x14ac:dyDescent="0.2">
      <c r="D3479" s="109"/>
    </row>
    <row r="3480" spans="4:4" x14ac:dyDescent="0.2">
      <c r="D3480" s="109"/>
    </row>
    <row r="3481" spans="4:4" x14ac:dyDescent="0.2">
      <c r="D3481" s="109"/>
    </row>
    <row r="3482" spans="4:4" x14ac:dyDescent="0.2">
      <c r="D3482" s="109"/>
    </row>
    <row r="3483" spans="4:4" x14ac:dyDescent="0.2">
      <c r="D3483" s="109"/>
    </row>
    <row r="3484" spans="4:4" x14ac:dyDescent="0.2">
      <c r="D3484" s="109"/>
    </row>
    <row r="3485" spans="4:4" x14ac:dyDescent="0.2">
      <c r="D3485" s="109"/>
    </row>
    <row r="3486" spans="4:4" x14ac:dyDescent="0.2">
      <c r="D3486" s="109"/>
    </row>
    <row r="3487" spans="4:4" x14ac:dyDescent="0.2">
      <c r="D3487" s="109"/>
    </row>
    <row r="3488" spans="4:4" x14ac:dyDescent="0.2">
      <c r="D3488" s="109"/>
    </row>
    <row r="3489" spans="4:4" x14ac:dyDescent="0.2">
      <c r="D3489" s="109"/>
    </row>
    <row r="3490" spans="4:4" x14ac:dyDescent="0.2">
      <c r="D3490" s="109"/>
    </row>
    <row r="3491" spans="4:4" x14ac:dyDescent="0.2">
      <c r="D3491" s="109"/>
    </row>
    <row r="3492" spans="4:4" x14ac:dyDescent="0.2">
      <c r="D3492" s="109"/>
    </row>
    <row r="3493" spans="4:4" x14ac:dyDescent="0.2">
      <c r="D3493" s="109"/>
    </row>
    <row r="3494" spans="4:4" x14ac:dyDescent="0.2">
      <c r="D3494" s="109"/>
    </row>
    <row r="3495" spans="4:4" x14ac:dyDescent="0.2">
      <c r="D3495" s="109"/>
    </row>
    <row r="3496" spans="4:4" x14ac:dyDescent="0.2">
      <c r="D3496" s="109"/>
    </row>
    <row r="3497" spans="4:4" x14ac:dyDescent="0.2">
      <c r="D3497" s="109"/>
    </row>
    <row r="3498" spans="4:4" x14ac:dyDescent="0.2">
      <c r="D3498" s="109"/>
    </row>
    <row r="3499" spans="4:4" x14ac:dyDescent="0.2">
      <c r="D3499" s="109"/>
    </row>
    <row r="3500" spans="4:4" x14ac:dyDescent="0.2">
      <c r="D3500" s="109"/>
    </row>
    <row r="3501" spans="4:4" x14ac:dyDescent="0.2">
      <c r="D3501" s="109"/>
    </row>
    <row r="3502" spans="4:4" x14ac:dyDescent="0.2">
      <c r="D3502" s="109"/>
    </row>
    <row r="3503" spans="4:4" x14ac:dyDescent="0.2">
      <c r="D3503" s="109"/>
    </row>
    <row r="3504" spans="4:4" x14ac:dyDescent="0.2">
      <c r="D3504" s="109"/>
    </row>
    <row r="3505" spans="4:4" x14ac:dyDescent="0.2">
      <c r="D3505" s="109"/>
    </row>
    <row r="3506" spans="4:4" x14ac:dyDescent="0.2">
      <c r="D3506" s="109"/>
    </row>
    <row r="3507" spans="4:4" x14ac:dyDescent="0.2">
      <c r="D3507" s="109"/>
    </row>
    <row r="3508" spans="4:4" x14ac:dyDescent="0.2">
      <c r="D3508" s="109"/>
    </row>
    <row r="3509" spans="4:4" x14ac:dyDescent="0.2">
      <c r="D3509" s="109"/>
    </row>
    <row r="3510" spans="4:4" x14ac:dyDescent="0.2">
      <c r="D3510" s="109"/>
    </row>
    <row r="3511" spans="4:4" x14ac:dyDescent="0.2">
      <c r="D3511" s="109"/>
    </row>
    <row r="3512" spans="4:4" x14ac:dyDescent="0.2">
      <c r="D3512" s="109"/>
    </row>
    <row r="3513" spans="4:4" x14ac:dyDescent="0.2">
      <c r="D3513" s="109"/>
    </row>
    <row r="3514" spans="4:4" x14ac:dyDescent="0.2">
      <c r="D3514" s="109"/>
    </row>
    <row r="3515" spans="4:4" x14ac:dyDescent="0.2">
      <c r="D3515" s="109"/>
    </row>
    <row r="3516" spans="4:4" x14ac:dyDescent="0.2">
      <c r="D3516" s="109"/>
    </row>
    <row r="3517" spans="4:4" x14ac:dyDescent="0.2">
      <c r="D3517" s="109"/>
    </row>
    <row r="3518" spans="4:4" x14ac:dyDescent="0.2">
      <c r="D3518" s="109"/>
    </row>
    <row r="3519" spans="4:4" x14ac:dyDescent="0.2">
      <c r="D3519" s="109"/>
    </row>
    <row r="3520" spans="4:4" x14ac:dyDescent="0.2">
      <c r="D3520" s="109"/>
    </row>
    <row r="3521" spans="4:4" x14ac:dyDescent="0.2">
      <c r="D3521" s="109"/>
    </row>
    <row r="3522" spans="4:4" x14ac:dyDescent="0.2">
      <c r="D3522" s="109"/>
    </row>
    <row r="3523" spans="4:4" x14ac:dyDescent="0.2">
      <c r="D3523" s="109"/>
    </row>
    <row r="3524" spans="4:4" x14ac:dyDescent="0.2">
      <c r="D3524" s="109"/>
    </row>
    <row r="3525" spans="4:4" x14ac:dyDescent="0.2">
      <c r="D3525" s="109"/>
    </row>
    <row r="3526" spans="4:4" x14ac:dyDescent="0.2">
      <c r="D3526" s="109"/>
    </row>
    <row r="3527" spans="4:4" x14ac:dyDescent="0.2">
      <c r="D3527" s="109"/>
    </row>
    <row r="3528" spans="4:4" x14ac:dyDescent="0.2">
      <c r="D3528" s="109"/>
    </row>
    <row r="3529" spans="4:4" x14ac:dyDescent="0.2">
      <c r="D3529" s="109"/>
    </row>
    <row r="3530" spans="4:4" x14ac:dyDescent="0.2">
      <c r="D3530" s="109"/>
    </row>
    <row r="3531" spans="4:4" x14ac:dyDescent="0.2">
      <c r="D3531" s="109"/>
    </row>
    <row r="3532" spans="4:4" x14ac:dyDescent="0.2">
      <c r="D3532" s="109"/>
    </row>
    <row r="3533" spans="4:4" x14ac:dyDescent="0.2">
      <c r="D3533" s="109"/>
    </row>
    <row r="3534" spans="4:4" x14ac:dyDescent="0.2">
      <c r="D3534" s="109"/>
    </row>
    <row r="3535" spans="4:4" x14ac:dyDescent="0.2">
      <c r="D3535" s="109"/>
    </row>
    <row r="3536" spans="4:4" x14ac:dyDescent="0.2">
      <c r="D3536" s="109"/>
    </row>
    <row r="3537" spans="4:4" x14ac:dyDescent="0.2">
      <c r="D3537" s="109"/>
    </row>
    <row r="3538" spans="4:4" x14ac:dyDescent="0.2">
      <c r="D3538" s="109"/>
    </row>
    <row r="3539" spans="4:4" x14ac:dyDescent="0.2">
      <c r="D3539" s="109"/>
    </row>
    <row r="3540" spans="4:4" x14ac:dyDescent="0.2">
      <c r="D3540" s="109"/>
    </row>
    <row r="3541" spans="4:4" x14ac:dyDescent="0.2">
      <c r="D3541" s="109"/>
    </row>
    <row r="3542" spans="4:4" x14ac:dyDescent="0.2">
      <c r="D3542" s="109"/>
    </row>
    <row r="3543" spans="4:4" x14ac:dyDescent="0.2">
      <c r="D3543" s="109"/>
    </row>
    <row r="3544" spans="4:4" x14ac:dyDescent="0.2">
      <c r="D3544" s="109"/>
    </row>
    <row r="3545" spans="4:4" x14ac:dyDescent="0.2">
      <c r="D3545" s="109"/>
    </row>
    <row r="3546" spans="4:4" x14ac:dyDescent="0.2">
      <c r="D3546" s="109"/>
    </row>
    <row r="3547" spans="4:4" x14ac:dyDescent="0.2">
      <c r="D3547" s="109"/>
    </row>
    <row r="3548" spans="4:4" x14ac:dyDescent="0.2">
      <c r="D3548" s="109"/>
    </row>
    <row r="3549" spans="4:4" x14ac:dyDescent="0.2">
      <c r="D3549" s="109"/>
    </row>
    <row r="3550" spans="4:4" x14ac:dyDescent="0.2">
      <c r="D3550" s="109"/>
    </row>
    <row r="3551" spans="4:4" x14ac:dyDescent="0.2">
      <c r="D3551" s="109"/>
    </row>
    <row r="3552" spans="4:4" x14ac:dyDescent="0.2">
      <c r="D3552" s="109"/>
    </row>
    <row r="3553" spans="4:4" x14ac:dyDescent="0.2">
      <c r="D3553" s="109"/>
    </row>
    <row r="3554" spans="4:4" x14ac:dyDescent="0.2">
      <c r="D3554" s="109"/>
    </row>
    <row r="3555" spans="4:4" x14ac:dyDescent="0.2">
      <c r="D3555" s="109"/>
    </row>
    <row r="3556" spans="4:4" x14ac:dyDescent="0.2">
      <c r="D3556" s="109"/>
    </row>
    <row r="3557" spans="4:4" x14ac:dyDescent="0.2">
      <c r="D3557" s="109"/>
    </row>
    <row r="3558" spans="4:4" x14ac:dyDescent="0.2">
      <c r="D3558" s="109"/>
    </row>
    <row r="3559" spans="4:4" x14ac:dyDescent="0.2">
      <c r="D3559" s="109"/>
    </row>
    <row r="3560" spans="4:4" x14ac:dyDescent="0.2">
      <c r="D3560" s="109"/>
    </row>
    <row r="3561" spans="4:4" x14ac:dyDescent="0.2">
      <c r="D3561" s="109"/>
    </row>
    <row r="3562" spans="4:4" x14ac:dyDescent="0.2">
      <c r="D3562" s="109"/>
    </row>
    <row r="3563" spans="4:4" x14ac:dyDescent="0.2">
      <c r="D3563" s="109"/>
    </row>
    <row r="3564" spans="4:4" x14ac:dyDescent="0.2">
      <c r="D3564" s="109"/>
    </row>
    <row r="3565" spans="4:4" x14ac:dyDescent="0.2">
      <c r="D3565" s="109"/>
    </row>
    <row r="3566" spans="4:4" x14ac:dyDescent="0.2">
      <c r="D3566" s="109"/>
    </row>
    <row r="3567" spans="4:4" x14ac:dyDescent="0.2">
      <c r="D3567" s="109"/>
    </row>
    <row r="3568" spans="4:4" x14ac:dyDescent="0.2">
      <c r="D3568" s="109"/>
    </row>
    <row r="3569" spans="4:4" x14ac:dyDescent="0.2">
      <c r="D3569" s="109"/>
    </row>
    <row r="3570" spans="4:4" x14ac:dyDescent="0.2">
      <c r="D3570" s="109"/>
    </row>
    <row r="3571" spans="4:4" x14ac:dyDescent="0.2">
      <c r="D3571" s="109"/>
    </row>
    <row r="3572" spans="4:4" x14ac:dyDescent="0.2">
      <c r="D3572" s="109"/>
    </row>
    <row r="3573" spans="4:4" x14ac:dyDescent="0.2">
      <c r="D3573" s="109"/>
    </row>
    <row r="3574" spans="4:4" x14ac:dyDescent="0.2">
      <c r="D3574" s="109"/>
    </row>
    <row r="3575" spans="4:4" x14ac:dyDescent="0.2">
      <c r="D3575" s="109"/>
    </row>
    <row r="3576" spans="4:4" x14ac:dyDescent="0.2">
      <c r="D3576" s="109"/>
    </row>
    <row r="3577" spans="4:4" x14ac:dyDescent="0.2">
      <c r="D3577" s="109"/>
    </row>
    <row r="3578" spans="4:4" x14ac:dyDescent="0.2">
      <c r="D3578" s="109"/>
    </row>
    <row r="3579" spans="4:4" x14ac:dyDescent="0.2">
      <c r="D3579" s="109"/>
    </row>
    <row r="3580" spans="4:4" x14ac:dyDescent="0.2">
      <c r="D3580" s="109"/>
    </row>
    <row r="3581" spans="4:4" x14ac:dyDescent="0.2">
      <c r="D3581" s="109"/>
    </row>
    <row r="3582" spans="4:4" x14ac:dyDescent="0.2">
      <c r="D3582" s="109"/>
    </row>
    <row r="3583" spans="4:4" x14ac:dyDescent="0.2">
      <c r="D3583" s="109"/>
    </row>
    <row r="3584" spans="4:4" x14ac:dyDescent="0.2">
      <c r="D3584" s="109"/>
    </row>
    <row r="3585" spans="4:4" x14ac:dyDescent="0.2">
      <c r="D3585" s="109"/>
    </row>
    <row r="3586" spans="4:4" x14ac:dyDescent="0.2">
      <c r="D3586" s="109"/>
    </row>
    <row r="3587" spans="4:4" x14ac:dyDescent="0.2">
      <c r="D3587" s="109"/>
    </row>
    <row r="3588" spans="4:4" x14ac:dyDescent="0.2">
      <c r="D3588" s="109"/>
    </row>
    <row r="3589" spans="4:4" x14ac:dyDescent="0.2">
      <c r="D3589" s="109"/>
    </row>
    <row r="3590" spans="4:4" x14ac:dyDescent="0.2">
      <c r="D3590" s="109"/>
    </row>
    <row r="3591" spans="4:4" x14ac:dyDescent="0.2">
      <c r="D3591" s="109"/>
    </row>
    <row r="3592" spans="4:4" x14ac:dyDescent="0.2">
      <c r="D3592" s="109"/>
    </row>
    <row r="3593" spans="4:4" x14ac:dyDescent="0.2">
      <c r="D3593" s="109"/>
    </row>
    <row r="3594" spans="4:4" x14ac:dyDescent="0.2">
      <c r="D3594" s="109"/>
    </row>
    <row r="3595" spans="4:4" x14ac:dyDescent="0.2">
      <c r="D3595" s="109"/>
    </row>
    <row r="3596" spans="4:4" x14ac:dyDescent="0.2">
      <c r="D3596" s="109"/>
    </row>
    <row r="3597" spans="4:4" x14ac:dyDescent="0.2">
      <c r="D3597" s="109"/>
    </row>
    <row r="3598" spans="4:4" x14ac:dyDescent="0.2">
      <c r="D3598" s="109"/>
    </row>
    <row r="3599" spans="4:4" x14ac:dyDescent="0.2">
      <c r="D3599" s="109"/>
    </row>
    <row r="3600" spans="4:4" x14ac:dyDescent="0.2">
      <c r="D3600" s="109"/>
    </row>
    <row r="3601" spans="4:4" x14ac:dyDescent="0.2">
      <c r="D3601" s="109"/>
    </row>
    <row r="3602" spans="4:4" x14ac:dyDescent="0.2">
      <c r="D3602" s="109"/>
    </row>
    <row r="3603" spans="4:4" x14ac:dyDescent="0.2">
      <c r="D3603" s="109"/>
    </row>
    <row r="3604" spans="4:4" x14ac:dyDescent="0.2">
      <c r="D3604" s="109"/>
    </row>
    <row r="3605" spans="4:4" x14ac:dyDescent="0.2">
      <c r="D3605" s="109"/>
    </row>
    <row r="3606" spans="4:4" x14ac:dyDescent="0.2">
      <c r="D3606" s="109"/>
    </row>
    <row r="3607" spans="4:4" x14ac:dyDescent="0.2">
      <c r="D3607" s="109"/>
    </row>
    <row r="3608" spans="4:4" x14ac:dyDescent="0.2">
      <c r="D3608" s="109"/>
    </row>
    <row r="3609" spans="4:4" x14ac:dyDescent="0.2">
      <c r="D3609" s="109"/>
    </row>
    <row r="3610" spans="4:4" x14ac:dyDescent="0.2">
      <c r="D3610" s="109"/>
    </row>
    <row r="3611" spans="4:4" x14ac:dyDescent="0.2">
      <c r="D3611" s="109"/>
    </row>
    <row r="3612" spans="4:4" x14ac:dyDescent="0.2">
      <c r="D3612" s="109"/>
    </row>
    <row r="3613" spans="4:4" x14ac:dyDescent="0.2">
      <c r="D3613" s="109"/>
    </row>
    <row r="3614" spans="4:4" x14ac:dyDescent="0.2">
      <c r="D3614" s="109"/>
    </row>
    <row r="3615" spans="4:4" x14ac:dyDescent="0.2">
      <c r="D3615" s="109"/>
    </row>
    <row r="3616" spans="4:4" x14ac:dyDescent="0.2">
      <c r="D3616" s="109"/>
    </row>
    <row r="3617" spans="4:4" x14ac:dyDescent="0.2">
      <c r="D3617" s="109"/>
    </row>
    <row r="3618" spans="4:4" x14ac:dyDescent="0.2">
      <c r="D3618" s="109"/>
    </row>
    <row r="3619" spans="4:4" x14ac:dyDescent="0.2">
      <c r="D3619" s="109"/>
    </row>
    <row r="3620" spans="4:4" x14ac:dyDescent="0.2">
      <c r="D3620" s="109"/>
    </row>
    <row r="3621" spans="4:4" x14ac:dyDescent="0.2">
      <c r="D3621" s="109"/>
    </row>
    <row r="3622" spans="4:4" x14ac:dyDescent="0.2">
      <c r="D3622" s="109"/>
    </row>
    <row r="3623" spans="4:4" x14ac:dyDescent="0.2">
      <c r="D3623" s="109"/>
    </row>
    <row r="3624" spans="4:4" x14ac:dyDescent="0.2">
      <c r="D3624" s="109"/>
    </row>
    <row r="3625" spans="4:4" x14ac:dyDescent="0.2">
      <c r="D3625" s="109"/>
    </row>
    <row r="3626" spans="4:4" x14ac:dyDescent="0.2">
      <c r="D3626" s="109"/>
    </row>
    <row r="3627" spans="4:4" x14ac:dyDescent="0.2">
      <c r="D3627" s="109"/>
    </row>
    <row r="3628" spans="4:4" x14ac:dyDescent="0.2">
      <c r="D3628" s="109"/>
    </row>
    <row r="3629" spans="4:4" x14ac:dyDescent="0.2">
      <c r="D3629" s="109"/>
    </row>
    <row r="3630" spans="4:4" x14ac:dyDescent="0.2">
      <c r="D3630" s="109"/>
    </row>
    <row r="3631" spans="4:4" x14ac:dyDescent="0.2">
      <c r="D3631" s="109"/>
    </row>
    <row r="3632" spans="4:4" x14ac:dyDescent="0.2">
      <c r="D3632" s="109"/>
    </row>
    <row r="3633" spans="4:4" x14ac:dyDescent="0.2">
      <c r="D3633" s="109"/>
    </row>
    <row r="3634" spans="4:4" x14ac:dyDescent="0.2">
      <c r="D3634" s="109"/>
    </row>
    <row r="3635" spans="4:4" x14ac:dyDescent="0.2">
      <c r="D3635" s="109"/>
    </row>
    <row r="3636" spans="4:4" x14ac:dyDescent="0.2">
      <c r="D3636" s="109"/>
    </row>
    <row r="3637" spans="4:4" x14ac:dyDescent="0.2">
      <c r="D3637" s="109"/>
    </row>
    <row r="3638" spans="4:4" x14ac:dyDescent="0.2">
      <c r="D3638" s="109"/>
    </row>
    <row r="3639" spans="4:4" x14ac:dyDescent="0.2">
      <c r="D3639" s="109"/>
    </row>
    <row r="3640" spans="4:4" x14ac:dyDescent="0.2">
      <c r="D3640" s="109"/>
    </row>
    <row r="3641" spans="4:4" x14ac:dyDescent="0.2">
      <c r="D3641" s="109"/>
    </row>
    <row r="3642" spans="4:4" x14ac:dyDescent="0.2">
      <c r="D3642" s="109"/>
    </row>
    <row r="3643" spans="4:4" x14ac:dyDescent="0.2">
      <c r="D3643" s="109"/>
    </row>
    <row r="3644" spans="4:4" x14ac:dyDescent="0.2">
      <c r="D3644" s="109"/>
    </row>
    <row r="3645" spans="4:4" x14ac:dyDescent="0.2">
      <c r="D3645" s="109"/>
    </row>
    <row r="3646" spans="4:4" x14ac:dyDescent="0.2">
      <c r="D3646" s="109"/>
    </row>
    <row r="3647" spans="4:4" x14ac:dyDescent="0.2">
      <c r="D3647" s="109"/>
    </row>
    <row r="3648" spans="4:4" x14ac:dyDescent="0.2">
      <c r="D3648" s="109"/>
    </row>
    <row r="3649" spans="4:4" x14ac:dyDescent="0.2">
      <c r="D3649" s="109"/>
    </row>
    <row r="3650" spans="4:4" x14ac:dyDescent="0.2">
      <c r="D3650" s="109"/>
    </row>
    <row r="3651" spans="4:4" x14ac:dyDescent="0.2">
      <c r="D3651" s="109"/>
    </row>
    <row r="3652" spans="4:4" x14ac:dyDescent="0.2">
      <c r="D3652" s="109"/>
    </row>
    <row r="3653" spans="4:4" x14ac:dyDescent="0.2">
      <c r="D3653" s="109"/>
    </row>
    <row r="3654" spans="4:4" x14ac:dyDescent="0.2">
      <c r="D3654" s="109"/>
    </row>
    <row r="3655" spans="4:4" x14ac:dyDescent="0.2">
      <c r="D3655" s="109"/>
    </row>
    <row r="3656" spans="4:4" x14ac:dyDescent="0.2">
      <c r="D3656" s="109"/>
    </row>
    <row r="3657" spans="4:4" x14ac:dyDescent="0.2">
      <c r="D3657" s="109"/>
    </row>
    <row r="3658" spans="4:4" x14ac:dyDescent="0.2">
      <c r="D3658" s="109"/>
    </row>
    <row r="3659" spans="4:4" x14ac:dyDescent="0.2">
      <c r="D3659" s="109"/>
    </row>
    <row r="3660" spans="4:4" x14ac:dyDescent="0.2">
      <c r="D3660" s="109"/>
    </row>
    <row r="3661" spans="4:4" x14ac:dyDescent="0.2">
      <c r="D3661" s="109"/>
    </row>
    <row r="3662" spans="4:4" x14ac:dyDescent="0.2">
      <c r="D3662" s="109"/>
    </row>
    <row r="3663" spans="4:4" x14ac:dyDescent="0.2">
      <c r="D3663" s="109"/>
    </row>
    <row r="3664" spans="4:4" x14ac:dyDescent="0.2">
      <c r="D3664" s="109"/>
    </row>
    <row r="3665" spans="4:4" x14ac:dyDescent="0.2">
      <c r="D3665" s="109"/>
    </row>
    <row r="3666" spans="4:4" x14ac:dyDescent="0.2">
      <c r="D3666" s="109"/>
    </row>
    <row r="3667" spans="4:4" x14ac:dyDescent="0.2">
      <c r="D3667" s="109"/>
    </row>
    <row r="3668" spans="4:4" x14ac:dyDescent="0.2">
      <c r="D3668" s="109"/>
    </row>
    <row r="3669" spans="4:4" x14ac:dyDescent="0.2">
      <c r="D3669" s="109"/>
    </row>
    <row r="3670" spans="4:4" x14ac:dyDescent="0.2">
      <c r="D3670" s="109"/>
    </row>
    <row r="3671" spans="4:4" x14ac:dyDescent="0.2">
      <c r="D3671" s="109"/>
    </row>
    <row r="3672" spans="4:4" x14ac:dyDescent="0.2">
      <c r="D3672" s="109"/>
    </row>
    <row r="3673" spans="4:4" x14ac:dyDescent="0.2">
      <c r="D3673" s="109"/>
    </row>
    <row r="3674" spans="4:4" x14ac:dyDescent="0.2">
      <c r="D3674" s="109"/>
    </row>
    <row r="3675" spans="4:4" x14ac:dyDescent="0.2">
      <c r="D3675" s="109"/>
    </row>
    <row r="3676" spans="4:4" x14ac:dyDescent="0.2">
      <c r="D3676" s="109"/>
    </row>
    <row r="3677" spans="4:4" x14ac:dyDescent="0.2">
      <c r="D3677" s="109"/>
    </row>
    <row r="3678" spans="4:4" x14ac:dyDescent="0.2">
      <c r="D3678" s="109"/>
    </row>
    <row r="3679" spans="4:4" x14ac:dyDescent="0.2">
      <c r="D3679" s="109"/>
    </row>
    <row r="3680" spans="4:4" x14ac:dyDescent="0.2">
      <c r="D3680" s="109"/>
    </row>
    <row r="3681" spans="4:4" x14ac:dyDescent="0.2">
      <c r="D3681" s="109"/>
    </row>
    <row r="3682" spans="4:4" x14ac:dyDescent="0.2">
      <c r="D3682" s="109"/>
    </row>
    <row r="3683" spans="4:4" x14ac:dyDescent="0.2">
      <c r="D3683" s="109"/>
    </row>
    <row r="3684" spans="4:4" x14ac:dyDescent="0.2">
      <c r="D3684" s="109"/>
    </row>
    <row r="3685" spans="4:4" x14ac:dyDescent="0.2">
      <c r="D3685" s="109"/>
    </row>
    <row r="3686" spans="4:4" x14ac:dyDescent="0.2">
      <c r="D3686" s="109"/>
    </row>
    <row r="3687" spans="4:4" x14ac:dyDescent="0.2">
      <c r="D3687" s="109"/>
    </row>
    <row r="3688" spans="4:4" x14ac:dyDescent="0.2">
      <c r="D3688" s="109"/>
    </row>
    <row r="3689" spans="4:4" x14ac:dyDescent="0.2">
      <c r="D3689" s="109"/>
    </row>
    <row r="3690" spans="4:4" x14ac:dyDescent="0.2">
      <c r="D3690" s="109"/>
    </row>
    <row r="3691" spans="4:4" x14ac:dyDescent="0.2">
      <c r="D3691" s="109"/>
    </row>
    <row r="3692" spans="4:4" x14ac:dyDescent="0.2">
      <c r="D3692" s="109"/>
    </row>
    <row r="3693" spans="4:4" x14ac:dyDescent="0.2">
      <c r="D3693" s="109"/>
    </row>
    <row r="3694" spans="4:4" x14ac:dyDescent="0.2">
      <c r="D3694" s="109"/>
    </row>
    <row r="3695" spans="4:4" x14ac:dyDescent="0.2">
      <c r="D3695" s="109"/>
    </row>
    <row r="3696" spans="4:4" x14ac:dyDescent="0.2">
      <c r="D3696" s="109"/>
    </row>
    <row r="3697" spans="4:4" x14ac:dyDescent="0.2">
      <c r="D3697" s="109"/>
    </row>
    <row r="3698" spans="4:4" x14ac:dyDescent="0.2">
      <c r="D3698" s="109"/>
    </row>
    <row r="3699" spans="4:4" x14ac:dyDescent="0.2">
      <c r="D3699" s="109"/>
    </row>
    <row r="3700" spans="4:4" x14ac:dyDescent="0.2">
      <c r="D3700" s="109"/>
    </row>
    <row r="3701" spans="4:4" x14ac:dyDescent="0.2">
      <c r="D3701" s="109"/>
    </row>
    <row r="3702" spans="4:4" x14ac:dyDescent="0.2">
      <c r="D3702" s="109"/>
    </row>
    <row r="3703" spans="4:4" x14ac:dyDescent="0.2">
      <c r="D3703" s="109"/>
    </row>
    <row r="3704" spans="4:4" x14ac:dyDescent="0.2">
      <c r="D3704" s="109"/>
    </row>
    <row r="3705" spans="4:4" x14ac:dyDescent="0.2">
      <c r="D3705" s="109"/>
    </row>
    <row r="3706" spans="4:4" x14ac:dyDescent="0.2">
      <c r="D3706" s="109"/>
    </row>
    <row r="3707" spans="4:4" x14ac:dyDescent="0.2">
      <c r="D3707" s="109"/>
    </row>
    <row r="3708" spans="4:4" x14ac:dyDescent="0.2">
      <c r="D3708" s="109"/>
    </row>
    <row r="3709" spans="4:4" x14ac:dyDescent="0.2">
      <c r="D3709" s="109"/>
    </row>
    <row r="3710" spans="4:4" x14ac:dyDescent="0.2">
      <c r="D3710" s="109"/>
    </row>
    <row r="3711" spans="4:4" x14ac:dyDescent="0.2">
      <c r="D3711" s="109"/>
    </row>
    <row r="3712" spans="4:4" x14ac:dyDescent="0.2">
      <c r="D3712" s="109"/>
    </row>
    <row r="3713" spans="4:4" x14ac:dyDescent="0.2">
      <c r="D3713" s="109"/>
    </row>
    <row r="3714" spans="4:4" x14ac:dyDescent="0.2">
      <c r="D3714" s="109"/>
    </row>
    <row r="3715" spans="4:4" x14ac:dyDescent="0.2">
      <c r="D3715" s="109"/>
    </row>
    <row r="3716" spans="4:4" x14ac:dyDescent="0.2">
      <c r="D3716" s="109"/>
    </row>
    <row r="3717" spans="4:4" x14ac:dyDescent="0.2">
      <c r="D3717" s="109"/>
    </row>
    <row r="3718" spans="4:4" x14ac:dyDescent="0.2">
      <c r="D3718" s="109"/>
    </row>
    <row r="3719" spans="4:4" x14ac:dyDescent="0.2">
      <c r="D3719" s="109"/>
    </row>
    <row r="3720" spans="4:4" x14ac:dyDescent="0.2">
      <c r="D3720" s="109"/>
    </row>
    <row r="3721" spans="4:4" x14ac:dyDescent="0.2">
      <c r="D3721" s="109"/>
    </row>
    <row r="3722" spans="4:4" x14ac:dyDescent="0.2">
      <c r="D3722" s="109"/>
    </row>
    <row r="3723" spans="4:4" x14ac:dyDescent="0.2">
      <c r="D3723" s="109"/>
    </row>
    <row r="3724" spans="4:4" x14ac:dyDescent="0.2">
      <c r="D3724" s="109"/>
    </row>
    <row r="3725" spans="4:4" x14ac:dyDescent="0.2">
      <c r="D3725" s="109"/>
    </row>
    <row r="3726" spans="4:4" x14ac:dyDescent="0.2">
      <c r="D3726" s="109"/>
    </row>
    <row r="3727" spans="4:4" x14ac:dyDescent="0.2">
      <c r="D3727" s="109"/>
    </row>
    <row r="3728" spans="4:4" x14ac:dyDescent="0.2">
      <c r="D3728" s="109"/>
    </row>
    <row r="3729" spans="4:4" x14ac:dyDescent="0.2">
      <c r="D3729" s="109"/>
    </row>
    <row r="3730" spans="4:4" x14ac:dyDescent="0.2">
      <c r="D3730" s="109"/>
    </row>
    <row r="3731" spans="4:4" x14ac:dyDescent="0.2">
      <c r="D3731" s="109"/>
    </row>
    <row r="3732" spans="4:4" x14ac:dyDescent="0.2">
      <c r="D3732" s="109"/>
    </row>
    <row r="3733" spans="4:4" x14ac:dyDescent="0.2">
      <c r="D3733" s="109"/>
    </row>
    <row r="3734" spans="4:4" x14ac:dyDescent="0.2">
      <c r="D3734" s="109"/>
    </row>
    <row r="3735" spans="4:4" x14ac:dyDescent="0.2">
      <c r="D3735" s="109"/>
    </row>
    <row r="3736" spans="4:4" x14ac:dyDescent="0.2">
      <c r="D3736" s="109"/>
    </row>
    <row r="3737" spans="4:4" x14ac:dyDescent="0.2">
      <c r="D3737" s="109"/>
    </row>
    <row r="3738" spans="4:4" x14ac:dyDescent="0.2">
      <c r="D3738" s="109"/>
    </row>
    <row r="3739" spans="4:4" x14ac:dyDescent="0.2">
      <c r="D3739" s="109"/>
    </row>
    <row r="3740" spans="4:4" x14ac:dyDescent="0.2">
      <c r="D3740" s="109"/>
    </row>
    <row r="3741" spans="4:4" x14ac:dyDescent="0.2">
      <c r="D3741" s="109"/>
    </row>
    <row r="3742" spans="4:4" x14ac:dyDescent="0.2">
      <c r="D3742" s="109"/>
    </row>
    <row r="3743" spans="4:4" x14ac:dyDescent="0.2">
      <c r="D3743" s="109"/>
    </row>
    <row r="3744" spans="4:4" x14ac:dyDescent="0.2">
      <c r="D3744" s="109"/>
    </row>
    <row r="3745" spans="4:4" x14ac:dyDescent="0.2">
      <c r="D3745" s="109"/>
    </row>
    <row r="3746" spans="4:4" x14ac:dyDescent="0.2">
      <c r="D3746" s="109"/>
    </row>
    <row r="3747" spans="4:4" x14ac:dyDescent="0.2">
      <c r="D3747" s="109"/>
    </row>
    <row r="3748" spans="4:4" x14ac:dyDescent="0.2">
      <c r="D3748" s="109"/>
    </row>
    <row r="3749" spans="4:4" x14ac:dyDescent="0.2">
      <c r="D3749" s="109"/>
    </row>
    <row r="3750" spans="4:4" x14ac:dyDescent="0.2">
      <c r="D3750" s="109"/>
    </row>
    <row r="3751" spans="4:4" x14ac:dyDescent="0.2">
      <c r="D3751" s="109"/>
    </row>
    <row r="3752" spans="4:4" x14ac:dyDescent="0.2">
      <c r="D3752" s="109"/>
    </row>
    <row r="3753" spans="4:4" x14ac:dyDescent="0.2">
      <c r="D3753" s="109"/>
    </row>
    <row r="3754" spans="4:4" x14ac:dyDescent="0.2">
      <c r="D3754" s="109"/>
    </row>
    <row r="3755" spans="4:4" x14ac:dyDescent="0.2">
      <c r="D3755" s="109"/>
    </row>
    <row r="3756" spans="4:4" x14ac:dyDescent="0.2">
      <c r="D3756" s="109"/>
    </row>
    <row r="3757" spans="4:4" x14ac:dyDescent="0.2">
      <c r="D3757" s="109"/>
    </row>
    <row r="3758" spans="4:4" x14ac:dyDescent="0.2">
      <c r="D3758" s="109"/>
    </row>
    <row r="3759" spans="4:4" x14ac:dyDescent="0.2">
      <c r="D3759" s="109"/>
    </row>
    <row r="3760" spans="4:4" x14ac:dyDescent="0.2">
      <c r="D3760" s="109"/>
    </row>
    <row r="3761" spans="4:4" x14ac:dyDescent="0.2">
      <c r="D3761" s="109"/>
    </row>
    <row r="3762" spans="4:4" x14ac:dyDescent="0.2">
      <c r="D3762" s="109"/>
    </row>
    <row r="3763" spans="4:4" x14ac:dyDescent="0.2">
      <c r="D3763" s="109"/>
    </row>
    <row r="3764" spans="4:4" x14ac:dyDescent="0.2">
      <c r="D3764" s="109"/>
    </row>
    <row r="3765" spans="4:4" x14ac:dyDescent="0.2">
      <c r="D3765" s="109"/>
    </row>
    <row r="3766" spans="4:4" x14ac:dyDescent="0.2">
      <c r="D3766" s="109"/>
    </row>
    <row r="3767" spans="4:4" x14ac:dyDescent="0.2">
      <c r="D3767" s="109"/>
    </row>
    <row r="3768" spans="4:4" x14ac:dyDescent="0.2">
      <c r="D3768" s="109"/>
    </row>
    <row r="3769" spans="4:4" x14ac:dyDescent="0.2">
      <c r="D3769" s="109"/>
    </row>
    <row r="3770" spans="4:4" x14ac:dyDescent="0.2">
      <c r="D3770" s="109"/>
    </row>
    <row r="3771" spans="4:4" x14ac:dyDescent="0.2">
      <c r="D3771" s="109"/>
    </row>
    <row r="3772" spans="4:4" x14ac:dyDescent="0.2">
      <c r="D3772" s="109"/>
    </row>
    <row r="3773" spans="4:4" x14ac:dyDescent="0.2">
      <c r="D3773" s="109"/>
    </row>
    <row r="3774" spans="4:4" x14ac:dyDescent="0.2">
      <c r="D3774" s="109"/>
    </row>
    <row r="3775" spans="4:4" x14ac:dyDescent="0.2">
      <c r="D3775" s="109"/>
    </row>
    <row r="3776" spans="4:4" x14ac:dyDescent="0.2">
      <c r="D3776" s="109"/>
    </row>
    <row r="3777" spans="4:4" x14ac:dyDescent="0.2">
      <c r="D3777" s="109"/>
    </row>
    <row r="3778" spans="4:4" x14ac:dyDescent="0.2">
      <c r="D3778" s="109"/>
    </row>
    <row r="3779" spans="4:4" x14ac:dyDescent="0.2">
      <c r="D3779" s="109"/>
    </row>
    <row r="3780" spans="4:4" x14ac:dyDescent="0.2">
      <c r="D3780" s="109"/>
    </row>
    <row r="3781" spans="4:4" x14ac:dyDescent="0.2">
      <c r="D3781" s="109"/>
    </row>
    <row r="3782" spans="4:4" x14ac:dyDescent="0.2">
      <c r="D3782" s="109"/>
    </row>
    <row r="3783" spans="4:4" x14ac:dyDescent="0.2">
      <c r="D3783" s="109"/>
    </row>
    <row r="3784" spans="4:4" x14ac:dyDescent="0.2">
      <c r="D3784" s="109"/>
    </row>
    <row r="3785" spans="4:4" x14ac:dyDescent="0.2">
      <c r="D3785" s="109"/>
    </row>
    <row r="3786" spans="4:4" x14ac:dyDescent="0.2">
      <c r="D3786" s="109"/>
    </row>
    <row r="3787" spans="4:4" x14ac:dyDescent="0.2">
      <c r="D3787" s="109"/>
    </row>
    <row r="3788" spans="4:4" x14ac:dyDescent="0.2">
      <c r="D3788" s="109"/>
    </row>
    <row r="3789" spans="4:4" x14ac:dyDescent="0.2">
      <c r="D3789" s="109"/>
    </row>
    <row r="3790" spans="4:4" x14ac:dyDescent="0.2">
      <c r="D3790" s="109"/>
    </row>
    <row r="3791" spans="4:4" x14ac:dyDescent="0.2">
      <c r="D3791" s="109"/>
    </row>
    <row r="3792" spans="4:4" x14ac:dyDescent="0.2">
      <c r="D3792" s="109"/>
    </row>
    <row r="3793" spans="4:4" x14ac:dyDescent="0.2">
      <c r="D3793" s="109"/>
    </row>
    <row r="3794" spans="4:4" x14ac:dyDescent="0.2">
      <c r="D3794" s="109"/>
    </row>
    <row r="3795" spans="4:4" x14ac:dyDescent="0.2">
      <c r="D3795" s="109"/>
    </row>
    <row r="3796" spans="4:4" x14ac:dyDescent="0.2">
      <c r="D3796" s="109"/>
    </row>
    <row r="3797" spans="4:4" x14ac:dyDescent="0.2">
      <c r="D3797" s="109"/>
    </row>
    <row r="3798" spans="4:4" x14ac:dyDescent="0.2">
      <c r="D3798" s="109"/>
    </row>
    <row r="3799" spans="4:4" x14ac:dyDescent="0.2">
      <c r="D3799" s="109"/>
    </row>
    <row r="3800" spans="4:4" x14ac:dyDescent="0.2">
      <c r="D3800" s="109"/>
    </row>
    <row r="3801" spans="4:4" x14ac:dyDescent="0.2">
      <c r="D3801" s="109"/>
    </row>
    <row r="3802" spans="4:4" x14ac:dyDescent="0.2">
      <c r="D3802" s="109"/>
    </row>
    <row r="3803" spans="4:4" x14ac:dyDescent="0.2">
      <c r="D3803" s="109"/>
    </row>
    <row r="3804" spans="4:4" x14ac:dyDescent="0.2">
      <c r="D3804" s="109"/>
    </row>
    <row r="3805" spans="4:4" x14ac:dyDescent="0.2">
      <c r="D3805" s="109"/>
    </row>
    <row r="3806" spans="4:4" x14ac:dyDescent="0.2">
      <c r="D3806" s="109"/>
    </row>
    <row r="3807" spans="4:4" x14ac:dyDescent="0.2">
      <c r="D3807" s="109"/>
    </row>
    <row r="3808" spans="4:4" x14ac:dyDescent="0.2">
      <c r="D3808" s="109"/>
    </row>
    <row r="3809" spans="4:4" x14ac:dyDescent="0.2">
      <c r="D3809" s="109"/>
    </row>
    <row r="3810" spans="4:4" x14ac:dyDescent="0.2">
      <c r="D3810" s="109"/>
    </row>
    <row r="3811" spans="4:4" x14ac:dyDescent="0.2">
      <c r="D3811" s="109"/>
    </row>
    <row r="3812" spans="4:4" x14ac:dyDescent="0.2">
      <c r="D3812" s="109"/>
    </row>
    <row r="3813" spans="4:4" x14ac:dyDescent="0.2">
      <c r="D3813" s="109"/>
    </row>
    <row r="3814" spans="4:4" x14ac:dyDescent="0.2">
      <c r="D3814" s="109"/>
    </row>
    <row r="3815" spans="4:4" x14ac:dyDescent="0.2">
      <c r="D3815" s="109"/>
    </row>
    <row r="3816" spans="4:4" x14ac:dyDescent="0.2">
      <c r="D3816" s="109"/>
    </row>
    <row r="3817" spans="4:4" x14ac:dyDescent="0.2">
      <c r="D3817" s="109"/>
    </row>
    <row r="3818" spans="4:4" x14ac:dyDescent="0.2">
      <c r="D3818" s="109"/>
    </row>
    <row r="3819" spans="4:4" x14ac:dyDescent="0.2">
      <c r="D3819" s="109"/>
    </row>
    <row r="3820" spans="4:4" x14ac:dyDescent="0.2">
      <c r="D3820" s="109"/>
    </row>
    <row r="3821" spans="4:4" x14ac:dyDescent="0.2">
      <c r="D3821" s="109"/>
    </row>
    <row r="3822" spans="4:4" x14ac:dyDescent="0.2">
      <c r="D3822" s="109"/>
    </row>
    <row r="3823" spans="4:4" x14ac:dyDescent="0.2">
      <c r="D3823" s="109"/>
    </row>
    <row r="3824" spans="4:4" x14ac:dyDescent="0.2">
      <c r="D3824" s="109"/>
    </row>
    <row r="3825" spans="4:4" x14ac:dyDescent="0.2">
      <c r="D3825" s="109"/>
    </row>
    <row r="3826" spans="4:4" x14ac:dyDescent="0.2">
      <c r="D3826" s="109"/>
    </row>
    <row r="3827" spans="4:4" x14ac:dyDescent="0.2">
      <c r="D3827" s="109"/>
    </row>
    <row r="3828" spans="4:4" x14ac:dyDescent="0.2">
      <c r="D3828" s="109"/>
    </row>
    <row r="3829" spans="4:4" x14ac:dyDescent="0.2">
      <c r="D3829" s="109"/>
    </row>
    <row r="3830" spans="4:4" x14ac:dyDescent="0.2">
      <c r="D3830" s="109"/>
    </row>
    <row r="3831" spans="4:4" x14ac:dyDescent="0.2">
      <c r="D3831" s="109"/>
    </row>
    <row r="3832" spans="4:4" x14ac:dyDescent="0.2">
      <c r="D3832" s="109"/>
    </row>
    <row r="3833" spans="4:4" x14ac:dyDescent="0.2">
      <c r="D3833" s="109"/>
    </row>
    <row r="3834" spans="4:4" x14ac:dyDescent="0.2">
      <c r="D3834" s="109"/>
    </row>
    <row r="3835" spans="4:4" x14ac:dyDescent="0.2">
      <c r="D3835" s="109"/>
    </row>
    <row r="3836" spans="4:4" x14ac:dyDescent="0.2">
      <c r="D3836" s="109"/>
    </row>
    <row r="3837" spans="4:4" x14ac:dyDescent="0.2">
      <c r="D3837" s="109"/>
    </row>
    <row r="3838" spans="4:4" x14ac:dyDescent="0.2">
      <c r="D3838" s="109"/>
    </row>
    <row r="3839" spans="4:4" x14ac:dyDescent="0.2">
      <c r="D3839" s="109"/>
    </row>
    <row r="3840" spans="4:4" x14ac:dyDescent="0.2">
      <c r="D3840" s="109"/>
    </row>
    <row r="3841" spans="4:4" x14ac:dyDescent="0.2">
      <c r="D3841" s="109"/>
    </row>
    <row r="3842" spans="4:4" x14ac:dyDescent="0.2">
      <c r="D3842" s="109"/>
    </row>
    <row r="3843" spans="4:4" x14ac:dyDescent="0.2">
      <c r="D3843" s="109"/>
    </row>
    <row r="3844" spans="4:4" x14ac:dyDescent="0.2">
      <c r="D3844" s="109"/>
    </row>
    <row r="3845" spans="4:4" x14ac:dyDescent="0.2">
      <c r="D3845" s="109"/>
    </row>
    <row r="3846" spans="4:4" x14ac:dyDescent="0.2">
      <c r="D3846" s="109"/>
    </row>
    <row r="3847" spans="4:4" x14ac:dyDescent="0.2">
      <c r="D3847" s="109"/>
    </row>
    <row r="3848" spans="4:4" x14ac:dyDescent="0.2">
      <c r="D3848" s="109"/>
    </row>
    <row r="3849" spans="4:4" x14ac:dyDescent="0.2">
      <c r="D3849" s="109"/>
    </row>
    <row r="3850" spans="4:4" x14ac:dyDescent="0.2">
      <c r="D3850" s="109"/>
    </row>
    <row r="3851" spans="4:4" x14ac:dyDescent="0.2">
      <c r="D3851" s="109"/>
    </row>
    <row r="3852" spans="4:4" x14ac:dyDescent="0.2">
      <c r="D3852" s="109"/>
    </row>
    <row r="3853" spans="4:4" x14ac:dyDescent="0.2">
      <c r="D3853" s="109"/>
    </row>
    <row r="3854" spans="4:4" x14ac:dyDescent="0.2">
      <c r="D3854" s="109"/>
    </row>
    <row r="3855" spans="4:4" x14ac:dyDescent="0.2">
      <c r="D3855" s="109"/>
    </row>
    <row r="3856" spans="4:4" x14ac:dyDescent="0.2">
      <c r="D3856" s="109"/>
    </row>
    <row r="3857" spans="4:4" x14ac:dyDescent="0.2">
      <c r="D3857" s="109"/>
    </row>
    <row r="3858" spans="4:4" x14ac:dyDescent="0.2">
      <c r="D3858" s="109"/>
    </row>
    <row r="3859" spans="4:4" x14ac:dyDescent="0.2">
      <c r="D3859" s="109"/>
    </row>
    <row r="3860" spans="4:4" x14ac:dyDescent="0.2">
      <c r="D3860" s="109"/>
    </row>
    <row r="3861" spans="4:4" x14ac:dyDescent="0.2">
      <c r="D3861" s="109"/>
    </row>
    <row r="3862" spans="4:4" x14ac:dyDescent="0.2">
      <c r="D3862" s="109"/>
    </row>
    <row r="3863" spans="4:4" x14ac:dyDescent="0.2">
      <c r="D3863" s="109"/>
    </row>
    <row r="3864" spans="4:4" x14ac:dyDescent="0.2">
      <c r="D3864" s="109"/>
    </row>
    <row r="3865" spans="4:4" x14ac:dyDescent="0.2">
      <c r="D3865" s="109"/>
    </row>
    <row r="3866" spans="4:4" x14ac:dyDescent="0.2">
      <c r="D3866" s="109"/>
    </row>
    <row r="3867" spans="4:4" x14ac:dyDescent="0.2">
      <c r="D3867" s="109"/>
    </row>
    <row r="3868" spans="4:4" x14ac:dyDescent="0.2">
      <c r="D3868" s="109"/>
    </row>
    <row r="3869" spans="4:4" x14ac:dyDescent="0.2">
      <c r="D3869" s="109"/>
    </row>
    <row r="3870" spans="4:4" x14ac:dyDescent="0.2">
      <c r="D3870" s="109"/>
    </row>
    <row r="3871" spans="4:4" x14ac:dyDescent="0.2">
      <c r="D3871" s="109"/>
    </row>
    <row r="3872" spans="4:4" x14ac:dyDescent="0.2">
      <c r="D3872" s="109"/>
    </row>
    <row r="3873" spans="4:4" x14ac:dyDescent="0.2">
      <c r="D3873" s="109"/>
    </row>
    <row r="3874" spans="4:4" x14ac:dyDescent="0.2">
      <c r="D3874" s="109"/>
    </row>
    <row r="3875" spans="4:4" x14ac:dyDescent="0.2">
      <c r="D3875" s="109"/>
    </row>
    <row r="3876" spans="4:4" x14ac:dyDescent="0.2">
      <c r="D3876" s="109"/>
    </row>
    <row r="3877" spans="4:4" x14ac:dyDescent="0.2">
      <c r="D3877" s="109"/>
    </row>
    <row r="3878" spans="4:4" x14ac:dyDescent="0.2">
      <c r="D3878" s="109"/>
    </row>
    <row r="3879" spans="4:4" x14ac:dyDescent="0.2">
      <c r="D3879" s="109"/>
    </row>
    <row r="3880" spans="4:4" x14ac:dyDescent="0.2">
      <c r="D3880" s="109"/>
    </row>
    <row r="3881" spans="4:4" x14ac:dyDescent="0.2">
      <c r="D3881" s="109"/>
    </row>
    <row r="3882" spans="4:4" x14ac:dyDescent="0.2">
      <c r="D3882" s="109"/>
    </row>
    <row r="3883" spans="4:4" x14ac:dyDescent="0.2">
      <c r="D3883" s="109"/>
    </row>
    <row r="3884" spans="4:4" x14ac:dyDescent="0.2">
      <c r="D3884" s="109"/>
    </row>
    <row r="3885" spans="4:4" x14ac:dyDescent="0.2">
      <c r="D3885" s="109"/>
    </row>
    <row r="3886" spans="4:4" x14ac:dyDescent="0.2">
      <c r="D3886" s="109"/>
    </row>
    <row r="3887" spans="4:4" x14ac:dyDescent="0.2">
      <c r="D3887" s="109"/>
    </row>
    <row r="3888" spans="4:4" x14ac:dyDescent="0.2">
      <c r="D3888" s="109"/>
    </row>
    <row r="3889" spans="4:4" x14ac:dyDescent="0.2">
      <c r="D3889" s="109"/>
    </row>
    <row r="3890" spans="4:4" x14ac:dyDescent="0.2">
      <c r="D3890" s="109"/>
    </row>
    <row r="3891" spans="4:4" x14ac:dyDescent="0.2">
      <c r="D3891" s="109"/>
    </row>
    <row r="3892" spans="4:4" x14ac:dyDescent="0.2">
      <c r="D3892" s="109"/>
    </row>
    <row r="3893" spans="4:4" x14ac:dyDescent="0.2">
      <c r="D3893" s="109"/>
    </row>
    <row r="3894" spans="4:4" x14ac:dyDescent="0.2">
      <c r="D3894" s="109"/>
    </row>
    <row r="3895" spans="4:4" x14ac:dyDescent="0.2">
      <c r="D3895" s="109"/>
    </row>
    <row r="3896" spans="4:4" x14ac:dyDescent="0.2">
      <c r="D3896" s="109"/>
    </row>
    <row r="3897" spans="4:4" x14ac:dyDescent="0.2">
      <c r="D3897" s="109"/>
    </row>
    <row r="3898" spans="4:4" x14ac:dyDescent="0.2">
      <c r="D3898" s="109"/>
    </row>
    <row r="3899" spans="4:4" x14ac:dyDescent="0.2">
      <c r="D3899" s="109"/>
    </row>
    <row r="3900" spans="4:4" x14ac:dyDescent="0.2">
      <c r="D3900" s="109"/>
    </row>
    <row r="3901" spans="4:4" x14ac:dyDescent="0.2">
      <c r="D3901" s="109"/>
    </row>
    <row r="3902" spans="4:4" x14ac:dyDescent="0.2">
      <c r="D3902" s="109"/>
    </row>
    <row r="3903" spans="4:4" x14ac:dyDescent="0.2">
      <c r="D3903" s="109"/>
    </row>
    <row r="3904" spans="4:4" x14ac:dyDescent="0.2">
      <c r="D3904" s="109"/>
    </row>
    <row r="3905" spans="4:4" x14ac:dyDescent="0.2">
      <c r="D3905" s="109"/>
    </row>
    <row r="3906" spans="4:4" x14ac:dyDescent="0.2">
      <c r="D3906" s="109"/>
    </row>
    <row r="3907" spans="4:4" x14ac:dyDescent="0.2">
      <c r="D3907" s="109"/>
    </row>
    <row r="3908" spans="4:4" x14ac:dyDescent="0.2">
      <c r="D3908" s="109"/>
    </row>
    <row r="3909" spans="4:4" x14ac:dyDescent="0.2">
      <c r="D3909" s="109"/>
    </row>
    <row r="3910" spans="4:4" x14ac:dyDescent="0.2">
      <c r="D3910" s="109"/>
    </row>
    <row r="3911" spans="4:4" x14ac:dyDescent="0.2">
      <c r="D3911" s="109"/>
    </row>
    <row r="3912" spans="4:4" x14ac:dyDescent="0.2">
      <c r="D3912" s="109"/>
    </row>
    <row r="3913" spans="4:4" x14ac:dyDescent="0.2">
      <c r="D3913" s="109"/>
    </row>
    <row r="3914" spans="4:4" x14ac:dyDescent="0.2">
      <c r="D3914" s="109"/>
    </row>
    <row r="3915" spans="4:4" x14ac:dyDescent="0.2">
      <c r="D3915" s="109"/>
    </row>
    <row r="3916" spans="4:4" x14ac:dyDescent="0.2">
      <c r="D3916" s="109"/>
    </row>
    <row r="3917" spans="4:4" x14ac:dyDescent="0.2">
      <c r="D3917" s="109"/>
    </row>
    <row r="3918" spans="4:4" x14ac:dyDescent="0.2">
      <c r="D3918" s="109"/>
    </row>
    <row r="3919" spans="4:4" x14ac:dyDescent="0.2">
      <c r="D3919" s="109"/>
    </row>
    <row r="3920" spans="4:4" x14ac:dyDescent="0.2">
      <c r="D3920" s="109"/>
    </row>
    <row r="3921" spans="4:4" x14ac:dyDescent="0.2">
      <c r="D3921" s="109"/>
    </row>
    <row r="3922" spans="4:4" x14ac:dyDescent="0.2">
      <c r="D3922" s="109"/>
    </row>
    <row r="3923" spans="4:4" x14ac:dyDescent="0.2">
      <c r="D3923" s="109"/>
    </row>
    <row r="3924" spans="4:4" x14ac:dyDescent="0.2">
      <c r="D3924" s="109"/>
    </row>
    <row r="3925" spans="4:4" x14ac:dyDescent="0.2">
      <c r="D3925" s="109"/>
    </row>
    <row r="3926" spans="4:4" x14ac:dyDescent="0.2">
      <c r="D3926" s="109"/>
    </row>
    <row r="3927" spans="4:4" x14ac:dyDescent="0.2">
      <c r="D3927" s="109"/>
    </row>
    <row r="3928" spans="4:4" x14ac:dyDescent="0.2">
      <c r="D3928" s="109"/>
    </row>
    <row r="3929" spans="4:4" x14ac:dyDescent="0.2">
      <c r="D3929" s="109"/>
    </row>
    <row r="3930" spans="4:4" x14ac:dyDescent="0.2">
      <c r="D3930" s="109"/>
    </row>
    <row r="3931" spans="4:4" x14ac:dyDescent="0.2">
      <c r="D3931" s="109"/>
    </row>
    <row r="3932" spans="4:4" x14ac:dyDescent="0.2">
      <c r="D3932" s="109"/>
    </row>
    <row r="3933" spans="4:4" x14ac:dyDescent="0.2">
      <c r="D3933" s="109"/>
    </row>
    <row r="3934" spans="4:4" x14ac:dyDescent="0.2">
      <c r="D3934" s="109"/>
    </row>
    <row r="3935" spans="4:4" x14ac:dyDescent="0.2">
      <c r="D3935" s="109"/>
    </row>
    <row r="3936" spans="4:4" x14ac:dyDescent="0.2">
      <c r="D3936" s="109"/>
    </row>
    <row r="3937" spans="4:4" x14ac:dyDescent="0.2">
      <c r="D3937" s="109"/>
    </row>
    <row r="3938" spans="4:4" x14ac:dyDescent="0.2">
      <c r="D3938" s="109"/>
    </row>
    <row r="3939" spans="4:4" x14ac:dyDescent="0.2">
      <c r="D3939" s="109"/>
    </row>
    <row r="3940" spans="4:4" x14ac:dyDescent="0.2">
      <c r="D3940" s="109"/>
    </row>
    <row r="3941" spans="4:4" x14ac:dyDescent="0.2">
      <c r="D3941" s="109"/>
    </row>
    <row r="3942" spans="4:4" x14ac:dyDescent="0.2">
      <c r="D3942" s="109"/>
    </row>
    <row r="3943" spans="4:4" x14ac:dyDescent="0.2">
      <c r="D3943" s="109"/>
    </row>
    <row r="3944" spans="4:4" x14ac:dyDescent="0.2">
      <c r="D3944" s="109"/>
    </row>
    <row r="3945" spans="4:4" x14ac:dyDescent="0.2">
      <c r="D3945" s="109"/>
    </row>
    <row r="3946" spans="4:4" x14ac:dyDescent="0.2">
      <c r="D3946" s="109"/>
    </row>
    <row r="3947" spans="4:4" x14ac:dyDescent="0.2">
      <c r="D3947" s="109"/>
    </row>
    <row r="3948" spans="4:4" x14ac:dyDescent="0.2">
      <c r="D3948" s="109"/>
    </row>
    <row r="3949" spans="4:4" x14ac:dyDescent="0.2">
      <c r="D3949" s="109"/>
    </row>
    <row r="3950" spans="4:4" x14ac:dyDescent="0.2">
      <c r="D3950" s="109"/>
    </row>
    <row r="3951" spans="4:4" x14ac:dyDescent="0.2">
      <c r="D3951" s="109"/>
    </row>
    <row r="3952" spans="4:4" x14ac:dyDescent="0.2">
      <c r="D3952" s="109"/>
    </row>
    <row r="3953" spans="4:4" x14ac:dyDescent="0.2">
      <c r="D3953" s="109"/>
    </row>
    <row r="3954" spans="4:4" x14ac:dyDescent="0.2">
      <c r="D3954" s="109"/>
    </row>
    <row r="3955" spans="4:4" x14ac:dyDescent="0.2">
      <c r="D3955" s="109"/>
    </row>
    <row r="3956" spans="4:4" x14ac:dyDescent="0.2">
      <c r="D3956" s="109"/>
    </row>
    <row r="3957" spans="4:4" x14ac:dyDescent="0.2">
      <c r="D3957" s="109"/>
    </row>
    <row r="3958" spans="4:4" x14ac:dyDescent="0.2">
      <c r="D3958" s="109"/>
    </row>
    <row r="3959" spans="4:4" x14ac:dyDescent="0.2">
      <c r="D3959" s="109"/>
    </row>
    <row r="3960" spans="4:4" x14ac:dyDescent="0.2">
      <c r="D3960" s="109"/>
    </row>
    <row r="3961" spans="4:4" x14ac:dyDescent="0.2">
      <c r="D3961" s="109"/>
    </row>
    <row r="3962" spans="4:4" x14ac:dyDescent="0.2">
      <c r="D3962" s="109"/>
    </row>
    <row r="3963" spans="4:4" x14ac:dyDescent="0.2">
      <c r="D3963" s="109"/>
    </row>
    <row r="3964" spans="4:4" x14ac:dyDescent="0.2">
      <c r="D3964" s="109"/>
    </row>
    <row r="3965" spans="4:4" x14ac:dyDescent="0.2">
      <c r="D3965" s="109"/>
    </row>
    <row r="3966" spans="4:4" x14ac:dyDescent="0.2">
      <c r="D3966" s="109"/>
    </row>
    <row r="3967" spans="4:4" x14ac:dyDescent="0.2">
      <c r="D3967" s="109"/>
    </row>
    <row r="3968" spans="4:4" x14ac:dyDescent="0.2">
      <c r="D3968" s="109"/>
    </row>
    <row r="3969" spans="4:4" x14ac:dyDescent="0.2">
      <c r="D3969" s="109"/>
    </row>
    <row r="3970" spans="4:4" x14ac:dyDescent="0.2">
      <c r="D3970" s="109"/>
    </row>
    <row r="3971" spans="4:4" x14ac:dyDescent="0.2">
      <c r="D3971" s="109"/>
    </row>
    <row r="3972" spans="4:4" x14ac:dyDescent="0.2">
      <c r="D3972" s="109"/>
    </row>
    <row r="3973" spans="4:4" x14ac:dyDescent="0.2">
      <c r="D3973" s="109"/>
    </row>
    <row r="3974" spans="4:4" x14ac:dyDescent="0.2">
      <c r="D3974" s="109"/>
    </row>
    <row r="3975" spans="4:4" x14ac:dyDescent="0.2">
      <c r="D3975" s="109"/>
    </row>
    <row r="3976" spans="4:4" x14ac:dyDescent="0.2">
      <c r="D3976" s="109"/>
    </row>
    <row r="3977" spans="4:4" x14ac:dyDescent="0.2">
      <c r="D3977" s="109"/>
    </row>
    <row r="3978" spans="4:4" x14ac:dyDescent="0.2">
      <c r="D3978" s="109"/>
    </row>
    <row r="3979" spans="4:4" x14ac:dyDescent="0.2">
      <c r="D3979" s="109"/>
    </row>
    <row r="3980" spans="4:4" x14ac:dyDescent="0.2">
      <c r="D3980" s="109"/>
    </row>
    <row r="3981" spans="4:4" x14ac:dyDescent="0.2">
      <c r="D3981" s="109"/>
    </row>
    <row r="3982" spans="4:4" x14ac:dyDescent="0.2">
      <c r="D3982" s="109"/>
    </row>
    <row r="3983" spans="4:4" x14ac:dyDescent="0.2">
      <c r="D3983" s="109"/>
    </row>
    <row r="3984" spans="4:4" x14ac:dyDescent="0.2">
      <c r="D3984" s="109"/>
    </row>
    <row r="3985" spans="4:4" x14ac:dyDescent="0.2">
      <c r="D3985" s="109"/>
    </row>
    <row r="3986" spans="4:4" x14ac:dyDescent="0.2">
      <c r="D3986" s="109"/>
    </row>
    <row r="3987" spans="4:4" x14ac:dyDescent="0.2">
      <c r="D3987" s="109"/>
    </row>
    <row r="3988" spans="4:4" x14ac:dyDescent="0.2">
      <c r="D3988" s="109"/>
    </row>
    <row r="3989" spans="4:4" x14ac:dyDescent="0.2">
      <c r="D3989" s="109"/>
    </row>
    <row r="3990" spans="4:4" x14ac:dyDescent="0.2">
      <c r="D3990" s="109"/>
    </row>
    <row r="3991" spans="4:4" x14ac:dyDescent="0.2">
      <c r="D3991" s="109"/>
    </row>
    <row r="3992" spans="4:4" x14ac:dyDescent="0.2">
      <c r="D3992" s="109"/>
    </row>
    <row r="3993" spans="4:4" x14ac:dyDescent="0.2">
      <c r="D3993" s="109"/>
    </row>
    <row r="3994" spans="4:4" x14ac:dyDescent="0.2">
      <c r="D3994" s="109"/>
    </row>
    <row r="3995" spans="4:4" x14ac:dyDescent="0.2">
      <c r="D3995" s="109"/>
    </row>
    <row r="3996" spans="4:4" x14ac:dyDescent="0.2">
      <c r="D3996" s="109"/>
    </row>
    <row r="3997" spans="4:4" x14ac:dyDescent="0.2">
      <c r="D3997" s="109"/>
    </row>
    <row r="3998" spans="4:4" x14ac:dyDescent="0.2">
      <c r="D3998" s="109"/>
    </row>
    <row r="3999" spans="4:4" x14ac:dyDescent="0.2">
      <c r="D3999" s="109"/>
    </row>
    <row r="4000" spans="4:4" x14ac:dyDescent="0.2">
      <c r="D4000" s="109"/>
    </row>
    <row r="4001" spans="4:4" x14ac:dyDescent="0.2">
      <c r="D4001" s="109"/>
    </row>
    <row r="4002" spans="4:4" x14ac:dyDescent="0.2">
      <c r="D4002" s="109"/>
    </row>
    <row r="4003" spans="4:4" x14ac:dyDescent="0.2">
      <c r="D4003" s="109"/>
    </row>
    <row r="4004" spans="4:4" x14ac:dyDescent="0.2">
      <c r="D4004" s="109"/>
    </row>
    <row r="4005" spans="4:4" x14ac:dyDescent="0.2">
      <c r="D4005" s="109"/>
    </row>
    <row r="4006" spans="4:4" x14ac:dyDescent="0.2">
      <c r="D4006" s="109"/>
    </row>
    <row r="4007" spans="4:4" x14ac:dyDescent="0.2">
      <c r="D4007" s="109"/>
    </row>
    <row r="4008" spans="4:4" x14ac:dyDescent="0.2">
      <c r="D4008" s="109"/>
    </row>
    <row r="4009" spans="4:4" x14ac:dyDescent="0.2">
      <c r="D4009" s="109"/>
    </row>
    <row r="4010" spans="4:4" x14ac:dyDescent="0.2">
      <c r="D4010" s="109"/>
    </row>
    <row r="4011" spans="4:4" x14ac:dyDescent="0.2">
      <c r="D4011" s="109"/>
    </row>
    <row r="4012" spans="4:4" x14ac:dyDescent="0.2">
      <c r="D4012" s="109"/>
    </row>
    <row r="4013" spans="4:4" x14ac:dyDescent="0.2">
      <c r="D4013" s="109"/>
    </row>
    <row r="4014" spans="4:4" x14ac:dyDescent="0.2">
      <c r="D4014" s="109"/>
    </row>
    <row r="4015" spans="4:4" x14ac:dyDescent="0.2">
      <c r="D4015" s="109"/>
    </row>
    <row r="4016" spans="4:4" x14ac:dyDescent="0.2">
      <c r="D4016" s="109"/>
    </row>
    <row r="4017" spans="4:4" x14ac:dyDescent="0.2">
      <c r="D4017" s="109"/>
    </row>
    <row r="4018" spans="4:4" x14ac:dyDescent="0.2">
      <c r="D4018" s="109"/>
    </row>
    <row r="4019" spans="4:4" x14ac:dyDescent="0.2">
      <c r="D4019" s="109"/>
    </row>
    <row r="4020" spans="4:4" x14ac:dyDescent="0.2">
      <c r="D4020" s="109"/>
    </row>
    <row r="4021" spans="4:4" x14ac:dyDescent="0.2">
      <c r="D4021" s="109"/>
    </row>
    <row r="4022" spans="4:4" x14ac:dyDescent="0.2">
      <c r="D4022" s="109"/>
    </row>
    <row r="4023" spans="4:4" x14ac:dyDescent="0.2">
      <c r="D4023" s="109"/>
    </row>
    <row r="4024" spans="4:4" x14ac:dyDescent="0.2">
      <c r="D4024" s="109"/>
    </row>
    <row r="4025" spans="4:4" x14ac:dyDescent="0.2">
      <c r="D4025" s="109"/>
    </row>
    <row r="4026" spans="4:4" x14ac:dyDescent="0.2">
      <c r="D4026" s="109"/>
    </row>
    <row r="4027" spans="4:4" x14ac:dyDescent="0.2">
      <c r="D4027" s="109"/>
    </row>
    <row r="4028" spans="4:4" x14ac:dyDescent="0.2">
      <c r="D4028" s="109"/>
    </row>
    <row r="4029" spans="4:4" x14ac:dyDescent="0.2">
      <c r="D4029" s="109"/>
    </row>
    <row r="4030" spans="4:4" x14ac:dyDescent="0.2">
      <c r="D4030" s="109"/>
    </row>
    <row r="4031" spans="4:4" x14ac:dyDescent="0.2">
      <c r="D4031" s="109"/>
    </row>
    <row r="4032" spans="4:4" x14ac:dyDescent="0.2">
      <c r="D4032" s="109"/>
    </row>
    <row r="4033" spans="4:4" x14ac:dyDescent="0.2">
      <c r="D4033" s="109"/>
    </row>
    <row r="4034" spans="4:4" x14ac:dyDescent="0.2">
      <c r="D4034" s="109"/>
    </row>
    <row r="4035" spans="4:4" x14ac:dyDescent="0.2">
      <c r="D4035" s="109"/>
    </row>
    <row r="4036" spans="4:4" x14ac:dyDescent="0.2">
      <c r="D4036" s="109"/>
    </row>
    <row r="4037" spans="4:4" x14ac:dyDescent="0.2">
      <c r="D4037" s="109"/>
    </row>
    <row r="4038" spans="4:4" x14ac:dyDescent="0.2">
      <c r="D4038" s="109"/>
    </row>
    <row r="4039" spans="4:4" x14ac:dyDescent="0.2">
      <c r="D4039" s="109"/>
    </row>
    <row r="4040" spans="4:4" x14ac:dyDescent="0.2">
      <c r="D4040" s="109"/>
    </row>
    <row r="4041" spans="4:4" x14ac:dyDescent="0.2">
      <c r="D4041" s="109"/>
    </row>
    <row r="4042" spans="4:4" x14ac:dyDescent="0.2">
      <c r="D4042" s="109"/>
    </row>
    <row r="4043" spans="4:4" x14ac:dyDescent="0.2">
      <c r="D4043" s="109"/>
    </row>
    <row r="4044" spans="4:4" x14ac:dyDescent="0.2">
      <c r="D4044" s="109"/>
    </row>
    <row r="4045" spans="4:4" x14ac:dyDescent="0.2">
      <c r="D4045" s="109"/>
    </row>
    <row r="4046" spans="4:4" x14ac:dyDescent="0.2">
      <c r="D4046" s="109"/>
    </row>
    <row r="4047" spans="4:4" x14ac:dyDescent="0.2">
      <c r="D4047" s="109"/>
    </row>
    <row r="4048" spans="4:4" x14ac:dyDescent="0.2">
      <c r="D4048" s="109"/>
    </row>
    <row r="4049" spans="4:4" x14ac:dyDescent="0.2">
      <c r="D4049" s="109"/>
    </row>
    <row r="4050" spans="4:4" x14ac:dyDescent="0.2">
      <c r="D4050" s="109"/>
    </row>
    <row r="4051" spans="4:4" x14ac:dyDescent="0.2">
      <c r="D4051" s="109"/>
    </row>
    <row r="4052" spans="4:4" x14ac:dyDescent="0.2">
      <c r="D4052" s="109"/>
    </row>
    <row r="4053" spans="4:4" x14ac:dyDescent="0.2">
      <c r="D4053" s="109"/>
    </row>
    <row r="4054" spans="4:4" x14ac:dyDescent="0.2">
      <c r="D4054" s="109"/>
    </row>
    <row r="4055" spans="4:4" x14ac:dyDescent="0.2">
      <c r="D4055" s="109"/>
    </row>
    <row r="4056" spans="4:4" x14ac:dyDescent="0.2">
      <c r="D4056" s="109"/>
    </row>
    <row r="4057" spans="4:4" x14ac:dyDescent="0.2">
      <c r="D4057" s="109"/>
    </row>
    <row r="4058" spans="4:4" x14ac:dyDescent="0.2">
      <c r="D4058" s="109"/>
    </row>
    <row r="4059" spans="4:4" x14ac:dyDescent="0.2">
      <c r="D4059" s="109"/>
    </row>
    <row r="4060" spans="4:4" x14ac:dyDescent="0.2">
      <c r="D4060" s="109"/>
    </row>
    <row r="4061" spans="4:4" x14ac:dyDescent="0.2">
      <c r="D4061" s="109"/>
    </row>
    <row r="4062" spans="4:4" x14ac:dyDescent="0.2">
      <c r="D4062" s="109"/>
    </row>
    <row r="4063" spans="4:4" x14ac:dyDescent="0.2">
      <c r="D4063" s="109"/>
    </row>
    <row r="4064" spans="4:4" x14ac:dyDescent="0.2">
      <c r="D4064" s="109"/>
    </row>
    <row r="4065" spans="4:4" x14ac:dyDescent="0.2">
      <c r="D4065" s="109"/>
    </row>
    <row r="4066" spans="4:4" x14ac:dyDescent="0.2">
      <c r="D4066" s="109"/>
    </row>
    <row r="4067" spans="4:4" x14ac:dyDescent="0.2">
      <c r="D4067" s="109"/>
    </row>
    <row r="4068" spans="4:4" x14ac:dyDescent="0.2">
      <c r="D4068" s="109"/>
    </row>
    <row r="4069" spans="4:4" x14ac:dyDescent="0.2">
      <c r="D4069" s="109"/>
    </row>
    <row r="4070" spans="4:4" x14ac:dyDescent="0.2">
      <c r="D4070" s="109"/>
    </row>
    <row r="4071" spans="4:4" x14ac:dyDescent="0.2">
      <c r="D4071" s="109"/>
    </row>
    <row r="4072" spans="4:4" x14ac:dyDescent="0.2">
      <c r="D4072" s="109"/>
    </row>
    <row r="4073" spans="4:4" x14ac:dyDescent="0.2">
      <c r="D4073" s="109"/>
    </row>
    <row r="4074" spans="4:4" x14ac:dyDescent="0.2">
      <c r="D4074" s="109"/>
    </row>
    <row r="4075" spans="4:4" x14ac:dyDescent="0.2">
      <c r="D4075" s="109"/>
    </row>
    <row r="4076" spans="4:4" x14ac:dyDescent="0.2">
      <c r="D4076" s="109"/>
    </row>
    <row r="4077" spans="4:4" x14ac:dyDescent="0.2">
      <c r="D4077" s="109"/>
    </row>
    <row r="4078" spans="4:4" x14ac:dyDescent="0.2">
      <c r="D4078" s="109"/>
    </row>
    <row r="4079" spans="4:4" x14ac:dyDescent="0.2">
      <c r="D4079" s="109"/>
    </row>
    <row r="4080" spans="4:4" x14ac:dyDescent="0.2">
      <c r="D4080" s="109"/>
    </row>
    <row r="4081" spans="4:4" x14ac:dyDescent="0.2">
      <c r="D4081" s="109"/>
    </row>
    <row r="4082" spans="4:4" x14ac:dyDescent="0.2">
      <c r="D4082" s="109"/>
    </row>
    <row r="4083" spans="4:4" x14ac:dyDescent="0.2">
      <c r="D4083" s="109"/>
    </row>
    <row r="4084" spans="4:4" x14ac:dyDescent="0.2">
      <c r="D4084" s="109"/>
    </row>
    <row r="4085" spans="4:4" x14ac:dyDescent="0.2">
      <c r="D4085" s="109"/>
    </row>
    <row r="4086" spans="4:4" x14ac:dyDescent="0.2">
      <c r="D4086" s="109"/>
    </row>
    <row r="4087" spans="4:4" x14ac:dyDescent="0.2">
      <c r="D4087" s="109"/>
    </row>
    <row r="4088" spans="4:4" x14ac:dyDescent="0.2">
      <c r="D4088" s="109"/>
    </row>
    <row r="4089" spans="4:4" x14ac:dyDescent="0.2">
      <c r="D4089" s="109"/>
    </row>
    <row r="4090" spans="4:4" x14ac:dyDescent="0.2">
      <c r="D4090" s="109"/>
    </row>
    <row r="4091" spans="4:4" x14ac:dyDescent="0.2">
      <c r="D4091" s="109"/>
    </row>
    <row r="4092" spans="4:4" x14ac:dyDescent="0.2">
      <c r="D4092" s="109"/>
    </row>
    <row r="4093" spans="4:4" x14ac:dyDescent="0.2">
      <c r="D4093" s="109"/>
    </row>
    <row r="4094" spans="4:4" x14ac:dyDescent="0.2">
      <c r="D4094" s="109"/>
    </row>
    <row r="4095" spans="4:4" x14ac:dyDescent="0.2">
      <c r="D4095" s="109"/>
    </row>
    <row r="4096" spans="4:4" x14ac:dyDescent="0.2">
      <c r="D4096" s="109"/>
    </row>
    <row r="4097" spans="4:4" x14ac:dyDescent="0.2">
      <c r="D4097" s="109"/>
    </row>
    <row r="4098" spans="4:4" x14ac:dyDescent="0.2">
      <c r="D4098" s="109"/>
    </row>
    <row r="4099" spans="4:4" x14ac:dyDescent="0.2">
      <c r="D4099" s="109"/>
    </row>
    <row r="4100" spans="4:4" x14ac:dyDescent="0.2">
      <c r="D4100" s="109"/>
    </row>
    <row r="4101" spans="4:4" x14ac:dyDescent="0.2">
      <c r="D4101" s="109"/>
    </row>
    <row r="4102" spans="4:4" x14ac:dyDescent="0.2">
      <c r="D4102" s="109"/>
    </row>
    <row r="4103" spans="4:4" x14ac:dyDescent="0.2">
      <c r="D4103" s="109"/>
    </row>
    <row r="4104" spans="4:4" x14ac:dyDescent="0.2">
      <c r="D4104" s="109"/>
    </row>
    <row r="4105" spans="4:4" x14ac:dyDescent="0.2">
      <c r="D4105" s="109"/>
    </row>
    <row r="4106" spans="4:4" x14ac:dyDescent="0.2">
      <c r="D4106" s="109"/>
    </row>
    <row r="4107" spans="4:4" x14ac:dyDescent="0.2">
      <c r="D4107" s="109"/>
    </row>
    <row r="4108" spans="4:4" x14ac:dyDescent="0.2">
      <c r="D4108" s="109"/>
    </row>
    <row r="4109" spans="4:4" x14ac:dyDescent="0.2">
      <c r="D4109" s="109"/>
    </row>
    <row r="4110" spans="4:4" x14ac:dyDescent="0.2">
      <c r="D4110" s="109"/>
    </row>
    <row r="4111" spans="4:4" x14ac:dyDescent="0.2">
      <c r="D4111" s="109"/>
    </row>
    <row r="4112" spans="4:4" x14ac:dyDescent="0.2">
      <c r="D4112" s="109"/>
    </row>
    <row r="4113" spans="4:4" x14ac:dyDescent="0.2">
      <c r="D4113" s="109"/>
    </row>
    <row r="4114" spans="4:4" x14ac:dyDescent="0.2">
      <c r="D4114" s="109"/>
    </row>
    <row r="4115" spans="4:4" x14ac:dyDescent="0.2">
      <c r="D4115" s="109"/>
    </row>
    <row r="4116" spans="4:4" x14ac:dyDescent="0.2">
      <c r="D4116" s="109"/>
    </row>
    <row r="4117" spans="4:4" x14ac:dyDescent="0.2">
      <c r="D4117" s="109"/>
    </row>
    <row r="4118" spans="4:4" x14ac:dyDescent="0.2">
      <c r="D4118" s="109"/>
    </row>
    <row r="4119" spans="4:4" x14ac:dyDescent="0.2">
      <c r="D4119" s="109"/>
    </row>
    <row r="4120" spans="4:4" x14ac:dyDescent="0.2">
      <c r="D4120" s="109"/>
    </row>
    <row r="4121" spans="4:4" x14ac:dyDescent="0.2">
      <c r="D4121" s="109"/>
    </row>
    <row r="4122" spans="4:4" x14ac:dyDescent="0.2">
      <c r="D4122" s="109"/>
    </row>
    <row r="4123" spans="4:4" x14ac:dyDescent="0.2">
      <c r="D4123" s="109"/>
    </row>
    <row r="4124" spans="4:4" x14ac:dyDescent="0.2">
      <c r="D4124" s="109"/>
    </row>
    <row r="4125" spans="4:4" x14ac:dyDescent="0.2">
      <c r="D4125" s="109"/>
    </row>
    <row r="4126" spans="4:4" x14ac:dyDescent="0.2">
      <c r="D4126" s="109"/>
    </row>
    <row r="4127" spans="4:4" x14ac:dyDescent="0.2">
      <c r="D4127" s="109"/>
    </row>
    <row r="4128" spans="4:4" x14ac:dyDescent="0.2">
      <c r="D4128" s="109"/>
    </row>
    <row r="4129" spans="4:4" x14ac:dyDescent="0.2">
      <c r="D4129" s="109"/>
    </row>
    <row r="4130" spans="4:4" x14ac:dyDescent="0.2">
      <c r="D4130" s="109"/>
    </row>
    <row r="4131" spans="4:4" x14ac:dyDescent="0.2">
      <c r="D4131" s="109"/>
    </row>
    <row r="4132" spans="4:4" x14ac:dyDescent="0.2">
      <c r="D4132" s="109"/>
    </row>
    <row r="4133" spans="4:4" x14ac:dyDescent="0.2">
      <c r="D4133" s="109"/>
    </row>
    <row r="4134" spans="4:4" x14ac:dyDescent="0.2">
      <c r="D4134" s="109"/>
    </row>
    <row r="4135" spans="4:4" x14ac:dyDescent="0.2">
      <c r="D4135" s="109"/>
    </row>
    <row r="4136" spans="4:4" x14ac:dyDescent="0.2">
      <c r="D4136" s="109"/>
    </row>
    <row r="4137" spans="4:4" x14ac:dyDescent="0.2">
      <c r="D4137" s="109"/>
    </row>
    <row r="4138" spans="4:4" x14ac:dyDescent="0.2">
      <c r="D4138" s="109"/>
    </row>
    <row r="4139" spans="4:4" x14ac:dyDescent="0.2">
      <c r="D4139" s="109"/>
    </row>
    <row r="4140" spans="4:4" x14ac:dyDescent="0.2">
      <c r="D4140" s="109"/>
    </row>
    <row r="4141" spans="4:4" x14ac:dyDescent="0.2">
      <c r="D4141" s="109"/>
    </row>
    <row r="4142" spans="4:4" x14ac:dyDescent="0.2">
      <c r="D4142" s="109"/>
    </row>
    <row r="4143" spans="4:4" x14ac:dyDescent="0.2">
      <c r="D4143" s="109"/>
    </row>
    <row r="4144" spans="4:4" x14ac:dyDescent="0.2">
      <c r="D4144" s="109"/>
    </row>
    <row r="4145" spans="4:4" x14ac:dyDescent="0.2">
      <c r="D4145" s="109"/>
    </row>
    <row r="4146" spans="4:4" x14ac:dyDescent="0.2">
      <c r="D4146" s="109"/>
    </row>
    <row r="4147" spans="4:4" x14ac:dyDescent="0.2">
      <c r="D4147" s="109"/>
    </row>
    <row r="4148" spans="4:4" x14ac:dyDescent="0.2">
      <c r="D4148" s="109"/>
    </row>
    <row r="4149" spans="4:4" x14ac:dyDescent="0.2">
      <c r="D4149" s="109"/>
    </row>
    <row r="4150" spans="4:4" x14ac:dyDescent="0.2">
      <c r="D4150" s="109"/>
    </row>
    <row r="4151" spans="4:4" x14ac:dyDescent="0.2">
      <c r="D4151" s="109"/>
    </row>
    <row r="4152" spans="4:4" x14ac:dyDescent="0.2">
      <c r="D4152" s="109"/>
    </row>
    <row r="4153" spans="4:4" x14ac:dyDescent="0.2">
      <c r="D4153" s="109"/>
    </row>
    <row r="4154" spans="4:4" x14ac:dyDescent="0.2">
      <c r="D4154" s="109"/>
    </row>
    <row r="4155" spans="4:4" x14ac:dyDescent="0.2">
      <c r="D4155" s="109"/>
    </row>
    <row r="4156" spans="4:4" x14ac:dyDescent="0.2">
      <c r="D4156" s="109"/>
    </row>
    <row r="4157" spans="4:4" x14ac:dyDescent="0.2">
      <c r="D4157" s="109"/>
    </row>
    <row r="4158" spans="4:4" x14ac:dyDescent="0.2">
      <c r="D4158" s="109"/>
    </row>
    <row r="4159" spans="4:4" x14ac:dyDescent="0.2">
      <c r="D4159" s="109"/>
    </row>
    <row r="4160" spans="4:4" x14ac:dyDescent="0.2">
      <c r="D4160" s="109"/>
    </row>
    <row r="4161" spans="4:4" x14ac:dyDescent="0.2">
      <c r="D4161" s="109"/>
    </row>
    <row r="4162" spans="4:4" x14ac:dyDescent="0.2">
      <c r="D4162" s="109"/>
    </row>
    <row r="4163" spans="4:4" x14ac:dyDescent="0.2">
      <c r="D4163" s="109"/>
    </row>
    <row r="4164" spans="4:4" x14ac:dyDescent="0.2">
      <c r="D4164" s="109"/>
    </row>
    <row r="4165" spans="4:4" x14ac:dyDescent="0.2">
      <c r="D4165" s="109"/>
    </row>
    <row r="4166" spans="4:4" x14ac:dyDescent="0.2">
      <c r="D4166" s="109"/>
    </row>
    <row r="4167" spans="4:4" x14ac:dyDescent="0.2">
      <c r="D4167" s="109"/>
    </row>
    <row r="4168" spans="4:4" x14ac:dyDescent="0.2">
      <c r="D4168" s="109"/>
    </row>
    <row r="4169" spans="4:4" x14ac:dyDescent="0.2">
      <c r="D4169" s="109"/>
    </row>
    <row r="4170" spans="4:4" x14ac:dyDescent="0.2">
      <c r="D4170" s="109"/>
    </row>
    <row r="4171" spans="4:4" x14ac:dyDescent="0.2">
      <c r="D4171" s="109"/>
    </row>
    <row r="4172" spans="4:4" x14ac:dyDescent="0.2">
      <c r="D4172" s="109"/>
    </row>
    <row r="4173" spans="4:4" x14ac:dyDescent="0.2">
      <c r="D4173" s="109"/>
    </row>
    <row r="4174" spans="4:4" x14ac:dyDescent="0.2">
      <c r="D4174" s="109"/>
    </row>
    <row r="4175" spans="4:4" x14ac:dyDescent="0.2">
      <c r="D4175" s="109"/>
    </row>
    <row r="4176" spans="4:4" x14ac:dyDescent="0.2">
      <c r="D4176" s="109"/>
    </row>
    <row r="4177" spans="4:4" x14ac:dyDescent="0.2">
      <c r="D4177" s="109"/>
    </row>
    <row r="4178" spans="4:4" x14ac:dyDescent="0.2">
      <c r="D4178" s="109"/>
    </row>
    <row r="4179" spans="4:4" x14ac:dyDescent="0.2">
      <c r="D4179" s="109"/>
    </row>
    <row r="4180" spans="4:4" x14ac:dyDescent="0.2">
      <c r="D4180" s="109"/>
    </row>
    <row r="4181" spans="4:4" x14ac:dyDescent="0.2">
      <c r="D4181" s="109"/>
    </row>
    <row r="4182" spans="4:4" x14ac:dyDescent="0.2">
      <c r="D4182" s="109"/>
    </row>
    <row r="4183" spans="4:4" x14ac:dyDescent="0.2">
      <c r="D4183" s="109"/>
    </row>
    <row r="4184" spans="4:4" x14ac:dyDescent="0.2">
      <c r="D4184" s="109"/>
    </row>
    <row r="4185" spans="4:4" x14ac:dyDescent="0.2">
      <c r="D4185" s="109"/>
    </row>
    <row r="4186" spans="4:4" x14ac:dyDescent="0.2">
      <c r="D4186" s="109"/>
    </row>
    <row r="4187" spans="4:4" x14ac:dyDescent="0.2">
      <c r="D4187" s="109"/>
    </row>
    <row r="4188" spans="4:4" x14ac:dyDescent="0.2">
      <c r="D4188" s="109"/>
    </row>
    <row r="4189" spans="4:4" x14ac:dyDescent="0.2">
      <c r="D4189" s="109"/>
    </row>
    <row r="4190" spans="4:4" x14ac:dyDescent="0.2">
      <c r="D4190" s="109"/>
    </row>
    <row r="4191" spans="4:4" x14ac:dyDescent="0.2">
      <c r="D4191" s="109"/>
    </row>
    <row r="4192" spans="4:4" x14ac:dyDescent="0.2">
      <c r="D4192" s="109"/>
    </row>
    <row r="4193" spans="4:4" x14ac:dyDescent="0.2">
      <c r="D4193" s="109"/>
    </row>
    <row r="4194" spans="4:4" x14ac:dyDescent="0.2">
      <c r="D4194" s="109"/>
    </row>
    <row r="4195" spans="4:4" x14ac:dyDescent="0.2">
      <c r="D4195" s="109"/>
    </row>
    <row r="4196" spans="4:4" x14ac:dyDescent="0.2">
      <c r="D4196" s="109"/>
    </row>
    <row r="4197" spans="4:4" x14ac:dyDescent="0.2">
      <c r="D4197" s="109"/>
    </row>
    <row r="4198" spans="4:4" x14ac:dyDescent="0.2">
      <c r="D4198" s="109"/>
    </row>
    <row r="4199" spans="4:4" x14ac:dyDescent="0.2">
      <c r="D4199" s="109"/>
    </row>
    <row r="4200" spans="4:4" x14ac:dyDescent="0.2">
      <c r="D4200" s="109"/>
    </row>
    <row r="4201" spans="4:4" x14ac:dyDescent="0.2">
      <c r="D4201" s="109"/>
    </row>
    <row r="4202" spans="4:4" x14ac:dyDescent="0.2">
      <c r="D4202" s="109"/>
    </row>
    <row r="4203" spans="4:4" x14ac:dyDescent="0.2">
      <c r="D4203" s="109"/>
    </row>
    <row r="4204" spans="4:4" x14ac:dyDescent="0.2">
      <c r="D4204" s="109"/>
    </row>
    <row r="4205" spans="4:4" x14ac:dyDescent="0.2">
      <c r="D4205" s="109"/>
    </row>
    <row r="4206" spans="4:4" x14ac:dyDescent="0.2">
      <c r="D4206" s="109"/>
    </row>
    <row r="4207" spans="4:4" x14ac:dyDescent="0.2">
      <c r="D4207" s="109"/>
    </row>
    <row r="4208" spans="4:4" x14ac:dyDescent="0.2">
      <c r="D4208" s="109"/>
    </row>
    <row r="4209" spans="4:4" x14ac:dyDescent="0.2">
      <c r="D4209" s="109"/>
    </row>
    <row r="4210" spans="4:4" x14ac:dyDescent="0.2">
      <c r="D4210" s="109"/>
    </row>
    <row r="4211" spans="4:4" x14ac:dyDescent="0.2">
      <c r="D4211" s="109"/>
    </row>
    <row r="4212" spans="4:4" x14ac:dyDescent="0.2">
      <c r="D4212" s="109"/>
    </row>
    <row r="4213" spans="4:4" x14ac:dyDescent="0.2">
      <c r="D4213" s="109"/>
    </row>
    <row r="4214" spans="4:4" x14ac:dyDescent="0.2">
      <c r="D4214" s="109"/>
    </row>
    <row r="4215" spans="4:4" x14ac:dyDescent="0.2">
      <c r="D4215" s="109"/>
    </row>
    <row r="4216" spans="4:4" x14ac:dyDescent="0.2">
      <c r="D4216" s="109"/>
    </row>
    <row r="4217" spans="4:4" x14ac:dyDescent="0.2">
      <c r="D4217" s="109"/>
    </row>
    <row r="4218" spans="4:4" x14ac:dyDescent="0.2">
      <c r="D4218" s="109"/>
    </row>
    <row r="4219" spans="4:4" x14ac:dyDescent="0.2">
      <c r="D4219" s="109"/>
    </row>
    <row r="4220" spans="4:4" x14ac:dyDescent="0.2">
      <c r="D4220" s="109"/>
    </row>
    <row r="4221" spans="4:4" x14ac:dyDescent="0.2">
      <c r="D4221" s="109"/>
    </row>
    <row r="4222" spans="4:4" x14ac:dyDescent="0.2">
      <c r="D4222" s="109"/>
    </row>
    <row r="4223" spans="4:4" x14ac:dyDescent="0.2">
      <c r="D4223" s="109"/>
    </row>
    <row r="4224" spans="4:4" x14ac:dyDescent="0.2">
      <c r="D4224" s="109"/>
    </row>
    <row r="4225" spans="4:4" x14ac:dyDescent="0.2">
      <c r="D4225" s="109"/>
    </row>
    <row r="4226" spans="4:4" x14ac:dyDescent="0.2">
      <c r="D4226" s="109"/>
    </row>
    <row r="4227" spans="4:4" x14ac:dyDescent="0.2">
      <c r="D4227" s="109"/>
    </row>
    <row r="4228" spans="4:4" x14ac:dyDescent="0.2">
      <c r="D4228" s="109"/>
    </row>
    <row r="4229" spans="4:4" x14ac:dyDescent="0.2">
      <c r="D4229" s="109"/>
    </row>
    <row r="4230" spans="4:4" x14ac:dyDescent="0.2">
      <c r="D4230" s="109"/>
    </row>
    <row r="4231" spans="4:4" x14ac:dyDescent="0.2">
      <c r="D4231" s="109"/>
    </row>
    <row r="4232" spans="4:4" x14ac:dyDescent="0.2">
      <c r="D4232" s="109"/>
    </row>
    <row r="4233" spans="4:4" x14ac:dyDescent="0.2">
      <c r="D4233" s="109"/>
    </row>
    <row r="4234" spans="4:4" x14ac:dyDescent="0.2">
      <c r="D4234" s="109"/>
    </row>
    <row r="4235" spans="4:4" x14ac:dyDescent="0.2">
      <c r="D4235" s="109"/>
    </row>
    <row r="4236" spans="4:4" x14ac:dyDescent="0.2">
      <c r="D4236" s="109"/>
    </row>
    <row r="4237" spans="4:4" x14ac:dyDescent="0.2">
      <c r="D4237" s="109"/>
    </row>
    <row r="4238" spans="4:4" x14ac:dyDescent="0.2">
      <c r="D4238" s="109"/>
    </row>
    <row r="4239" spans="4:4" x14ac:dyDescent="0.2">
      <c r="D4239" s="109"/>
    </row>
    <row r="4240" spans="4:4" x14ac:dyDescent="0.2">
      <c r="D4240" s="109"/>
    </row>
    <row r="4241" spans="4:4" x14ac:dyDescent="0.2">
      <c r="D4241" s="109"/>
    </row>
    <row r="4242" spans="4:4" x14ac:dyDescent="0.2">
      <c r="D4242" s="109"/>
    </row>
    <row r="4243" spans="4:4" x14ac:dyDescent="0.2">
      <c r="D4243" s="109"/>
    </row>
    <row r="4244" spans="4:4" x14ac:dyDescent="0.2">
      <c r="D4244" s="109"/>
    </row>
    <row r="4245" spans="4:4" x14ac:dyDescent="0.2">
      <c r="D4245" s="109"/>
    </row>
    <row r="4246" spans="4:4" x14ac:dyDescent="0.2">
      <c r="D4246" s="109"/>
    </row>
    <row r="4247" spans="4:4" x14ac:dyDescent="0.2">
      <c r="D4247" s="109"/>
    </row>
    <row r="4248" spans="4:4" x14ac:dyDescent="0.2">
      <c r="D4248" s="109"/>
    </row>
    <row r="4249" spans="4:4" x14ac:dyDescent="0.2">
      <c r="D4249" s="109"/>
    </row>
    <row r="4250" spans="4:4" x14ac:dyDescent="0.2">
      <c r="D4250" s="109"/>
    </row>
    <row r="4251" spans="4:4" x14ac:dyDescent="0.2">
      <c r="D4251" s="109"/>
    </row>
    <row r="4252" spans="4:4" x14ac:dyDescent="0.2">
      <c r="D4252" s="109"/>
    </row>
    <row r="4253" spans="4:4" x14ac:dyDescent="0.2">
      <c r="D4253" s="109"/>
    </row>
    <row r="4254" spans="4:4" x14ac:dyDescent="0.2">
      <c r="D4254" s="109"/>
    </row>
    <row r="4255" spans="4:4" x14ac:dyDescent="0.2">
      <c r="D4255" s="109"/>
    </row>
    <row r="4256" spans="4:4" x14ac:dyDescent="0.2">
      <c r="D4256" s="109"/>
    </row>
    <row r="4257" spans="4:4" x14ac:dyDescent="0.2">
      <c r="D4257" s="109"/>
    </row>
    <row r="4258" spans="4:4" x14ac:dyDescent="0.2">
      <c r="D4258" s="109"/>
    </row>
    <row r="4259" spans="4:4" x14ac:dyDescent="0.2">
      <c r="D4259" s="109"/>
    </row>
    <row r="4260" spans="4:4" x14ac:dyDescent="0.2">
      <c r="D4260" s="109"/>
    </row>
    <row r="4261" spans="4:4" x14ac:dyDescent="0.2">
      <c r="D4261" s="109"/>
    </row>
    <row r="4262" spans="4:4" x14ac:dyDescent="0.2">
      <c r="D4262" s="109"/>
    </row>
    <row r="4263" spans="4:4" x14ac:dyDescent="0.2">
      <c r="D4263" s="109"/>
    </row>
    <row r="4264" spans="4:4" x14ac:dyDescent="0.2">
      <c r="D4264" s="109"/>
    </row>
    <row r="4265" spans="4:4" x14ac:dyDescent="0.2">
      <c r="D4265" s="109"/>
    </row>
    <row r="4266" spans="4:4" x14ac:dyDescent="0.2">
      <c r="D4266" s="109"/>
    </row>
    <row r="4267" spans="4:4" x14ac:dyDescent="0.2">
      <c r="D4267" s="109"/>
    </row>
    <row r="4268" spans="4:4" x14ac:dyDescent="0.2">
      <c r="D4268" s="109"/>
    </row>
    <row r="4269" spans="4:4" x14ac:dyDescent="0.2">
      <c r="D4269" s="109"/>
    </row>
    <row r="4270" spans="4:4" x14ac:dyDescent="0.2">
      <c r="D4270" s="109"/>
    </row>
    <row r="4271" spans="4:4" x14ac:dyDescent="0.2">
      <c r="D4271" s="109"/>
    </row>
    <row r="4272" spans="4:4" x14ac:dyDescent="0.2">
      <c r="D4272" s="109"/>
    </row>
    <row r="4273" spans="4:4" x14ac:dyDescent="0.2">
      <c r="D4273" s="109"/>
    </row>
    <row r="4274" spans="4:4" x14ac:dyDescent="0.2">
      <c r="D4274" s="109"/>
    </row>
    <row r="4275" spans="4:4" x14ac:dyDescent="0.2">
      <c r="D4275" s="109"/>
    </row>
    <row r="4276" spans="4:4" x14ac:dyDescent="0.2">
      <c r="D4276" s="109"/>
    </row>
    <row r="4277" spans="4:4" x14ac:dyDescent="0.2">
      <c r="D4277" s="109"/>
    </row>
    <row r="4278" spans="4:4" x14ac:dyDescent="0.2">
      <c r="D4278" s="109"/>
    </row>
    <row r="4279" spans="4:4" x14ac:dyDescent="0.2">
      <c r="D4279" s="109"/>
    </row>
    <row r="4280" spans="4:4" x14ac:dyDescent="0.2">
      <c r="D4280" s="109"/>
    </row>
    <row r="4281" spans="4:4" x14ac:dyDescent="0.2">
      <c r="D4281" s="109"/>
    </row>
    <row r="4282" spans="4:4" x14ac:dyDescent="0.2">
      <c r="D4282" s="109"/>
    </row>
    <row r="4283" spans="4:4" x14ac:dyDescent="0.2">
      <c r="D4283" s="109"/>
    </row>
    <row r="4284" spans="4:4" x14ac:dyDescent="0.2">
      <c r="D4284" s="109"/>
    </row>
    <row r="4285" spans="4:4" x14ac:dyDescent="0.2">
      <c r="D4285" s="109"/>
    </row>
    <row r="4286" spans="4:4" x14ac:dyDescent="0.2">
      <c r="D4286" s="109"/>
    </row>
    <row r="4287" spans="4:4" x14ac:dyDescent="0.2">
      <c r="D4287" s="109"/>
    </row>
    <row r="4288" spans="4:4" x14ac:dyDescent="0.2">
      <c r="D4288" s="109"/>
    </row>
    <row r="4289" spans="4:4" x14ac:dyDescent="0.2">
      <c r="D4289" s="109"/>
    </row>
    <row r="4290" spans="4:4" x14ac:dyDescent="0.2">
      <c r="D4290" s="109"/>
    </row>
    <row r="4291" spans="4:4" x14ac:dyDescent="0.2">
      <c r="D4291" s="109"/>
    </row>
    <row r="4292" spans="4:4" x14ac:dyDescent="0.2">
      <c r="D4292" s="109"/>
    </row>
    <row r="4293" spans="4:4" x14ac:dyDescent="0.2">
      <c r="D4293" s="109"/>
    </row>
    <row r="4294" spans="4:4" x14ac:dyDescent="0.2">
      <c r="D4294" s="109"/>
    </row>
    <row r="4295" spans="4:4" x14ac:dyDescent="0.2">
      <c r="D4295" s="109"/>
    </row>
    <row r="4296" spans="4:4" x14ac:dyDescent="0.2">
      <c r="D4296" s="109"/>
    </row>
    <row r="4297" spans="4:4" x14ac:dyDescent="0.2">
      <c r="D4297" s="109"/>
    </row>
    <row r="4298" spans="4:4" x14ac:dyDescent="0.2">
      <c r="D4298" s="109"/>
    </row>
    <row r="4299" spans="4:4" x14ac:dyDescent="0.2">
      <c r="D4299" s="109"/>
    </row>
    <row r="4300" spans="4:4" x14ac:dyDescent="0.2">
      <c r="D4300" s="109"/>
    </row>
    <row r="4301" spans="4:4" x14ac:dyDescent="0.2">
      <c r="D4301" s="109"/>
    </row>
    <row r="4302" spans="4:4" x14ac:dyDescent="0.2">
      <c r="D4302" s="109"/>
    </row>
    <row r="4303" spans="4:4" x14ac:dyDescent="0.2">
      <c r="D4303" s="109"/>
    </row>
    <row r="4304" spans="4:4" x14ac:dyDescent="0.2">
      <c r="D4304" s="109"/>
    </row>
    <row r="4305" spans="4:4" x14ac:dyDescent="0.2">
      <c r="D4305" s="109"/>
    </row>
    <row r="4306" spans="4:4" x14ac:dyDescent="0.2">
      <c r="D4306" s="109"/>
    </row>
    <row r="4307" spans="4:4" x14ac:dyDescent="0.2">
      <c r="D4307" s="109"/>
    </row>
    <row r="4308" spans="4:4" x14ac:dyDescent="0.2">
      <c r="D4308" s="109"/>
    </row>
    <row r="4309" spans="4:4" x14ac:dyDescent="0.2">
      <c r="D4309" s="109"/>
    </row>
    <row r="4310" spans="4:4" x14ac:dyDescent="0.2">
      <c r="D4310" s="109"/>
    </row>
    <row r="4311" spans="4:4" x14ac:dyDescent="0.2">
      <c r="D4311" s="109"/>
    </row>
    <row r="4312" spans="4:4" x14ac:dyDescent="0.2">
      <c r="D4312" s="109"/>
    </row>
    <row r="4313" spans="4:4" x14ac:dyDescent="0.2">
      <c r="D4313" s="109"/>
    </row>
    <row r="4314" spans="4:4" x14ac:dyDescent="0.2">
      <c r="D4314" s="109"/>
    </row>
    <row r="4315" spans="4:4" x14ac:dyDescent="0.2">
      <c r="D4315" s="109"/>
    </row>
    <row r="4316" spans="4:4" x14ac:dyDescent="0.2">
      <c r="D4316" s="109"/>
    </row>
    <row r="4317" spans="4:4" x14ac:dyDescent="0.2">
      <c r="D4317" s="109"/>
    </row>
    <row r="4318" spans="4:4" x14ac:dyDescent="0.2">
      <c r="D4318" s="109"/>
    </row>
    <row r="4319" spans="4:4" x14ac:dyDescent="0.2">
      <c r="D4319" s="109"/>
    </row>
    <row r="4320" spans="4:4" x14ac:dyDescent="0.2">
      <c r="D4320" s="109"/>
    </row>
    <row r="4321" spans="4:4" x14ac:dyDescent="0.2">
      <c r="D4321" s="109"/>
    </row>
    <row r="4322" spans="4:4" x14ac:dyDescent="0.2">
      <c r="D4322" s="109"/>
    </row>
    <row r="4323" spans="4:4" x14ac:dyDescent="0.2">
      <c r="D4323" s="109"/>
    </row>
    <row r="4324" spans="4:4" x14ac:dyDescent="0.2">
      <c r="D4324" s="109"/>
    </row>
    <row r="4325" spans="4:4" x14ac:dyDescent="0.2">
      <c r="D4325" s="109"/>
    </row>
    <row r="4326" spans="4:4" x14ac:dyDescent="0.2">
      <c r="D4326" s="109"/>
    </row>
    <row r="4327" spans="4:4" x14ac:dyDescent="0.2">
      <c r="D4327" s="109"/>
    </row>
    <row r="4328" spans="4:4" x14ac:dyDescent="0.2">
      <c r="D4328" s="109"/>
    </row>
    <row r="4329" spans="4:4" x14ac:dyDescent="0.2">
      <c r="D4329" s="109"/>
    </row>
    <row r="4330" spans="4:4" x14ac:dyDescent="0.2">
      <c r="D4330" s="109"/>
    </row>
    <row r="4331" spans="4:4" x14ac:dyDescent="0.2">
      <c r="D4331" s="109"/>
    </row>
    <row r="4332" spans="4:4" x14ac:dyDescent="0.2">
      <c r="D4332" s="109"/>
    </row>
    <row r="4333" spans="4:4" x14ac:dyDescent="0.2">
      <c r="D4333" s="109"/>
    </row>
    <row r="4334" spans="4:4" x14ac:dyDescent="0.2">
      <c r="D4334" s="109"/>
    </row>
    <row r="4335" spans="4:4" x14ac:dyDescent="0.2">
      <c r="D4335" s="109"/>
    </row>
    <row r="4336" spans="4:4" x14ac:dyDescent="0.2">
      <c r="D4336" s="109"/>
    </row>
    <row r="4337" spans="4:4" x14ac:dyDescent="0.2">
      <c r="D4337" s="109"/>
    </row>
    <row r="4338" spans="4:4" x14ac:dyDescent="0.2">
      <c r="D4338" s="109"/>
    </row>
    <row r="4339" spans="4:4" x14ac:dyDescent="0.2">
      <c r="D4339" s="109"/>
    </row>
    <row r="4340" spans="4:4" x14ac:dyDescent="0.2">
      <c r="D4340" s="109"/>
    </row>
    <row r="4341" spans="4:4" x14ac:dyDescent="0.2">
      <c r="D4341" s="109"/>
    </row>
    <row r="4342" spans="4:4" x14ac:dyDescent="0.2">
      <c r="D4342" s="109"/>
    </row>
    <row r="4343" spans="4:4" x14ac:dyDescent="0.2">
      <c r="D4343" s="109"/>
    </row>
    <row r="4344" spans="4:4" x14ac:dyDescent="0.2">
      <c r="D4344" s="109"/>
    </row>
    <row r="4345" spans="4:4" x14ac:dyDescent="0.2">
      <c r="D4345" s="109"/>
    </row>
    <row r="4346" spans="4:4" x14ac:dyDescent="0.2">
      <c r="D4346" s="109"/>
    </row>
    <row r="4347" spans="4:4" x14ac:dyDescent="0.2">
      <c r="D4347" s="109"/>
    </row>
    <row r="4348" spans="4:4" x14ac:dyDescent="0.2">
      <c r="D4348" s="109"/>
    </row>
    <row r="4349" spans="4:4" x14ac:dyDescent="0.2">
      <c r="D4349" s="109"/>
    </row>
    <row r="4350" spans="4:4" x14ac:dyDescent="0.2">
      <c r="D4350" s="109"/>
    </row>
    <row r="4351" spans="4:4" x14ac:dyDescent="0.2">
      <c r="D4351" s="109"/>
    </row>
    <row r="4352" spans="4:4" x14ac:dyDescent="0.2">
      <c r="D4352" s="109"/>
    </row>
    <row r="4353" spans="4:4" x14ac:dyDescent="0.2">
      <c r="D4353" s="109"/>
    </row>
    <row r="4354" spans="4:4" x14ac:dyDescent="0.2">
      <c r="D4354" s="109"/>
    </row>
    <row r="4355" spans="4:4" x14ac:dyDescent="0.2">
      <c r="D4355" s="109"/>
    </row>
    <row r="4356" spans="4:4" x14ac:dyDescent="0.2">
      <c r="D4356" s="109"/>
    </row>
    <row r="4357" spans="4:4" x14ac:dyDescent="0.2">
      <c r="D4357" s="109"/>
    </row>
    <row r="4358" spans="4:4" x14ac:dyDescent="0.2">
      <c r="D4358" s="109"/>
    </row>
    <row r="4359" spans="4:4" x14ac:dyDescent="0.2">
      <c r="D4359" s="109"/>
    </row>
    <row r="4360" spans="4:4" x14ac:dyDescent="0.2">
      <c r="D4360" s="109"/>
    </row>
    <row r="4361" spans="4:4" x14ac:dyDescent="0.2">
      <c r="D4361" s="109"/>
    </row>
    <row r="4362" spans="4:4" x14ac:dyDescent="0.2">
      <c r="D4362" s="109"/>
    </row>
    <row r="4363" spans="4:4" x14ac:dyDescent="0.2">
      <c r="D4363" s="109"/>
    </row>
    <row r="4364" spans="4:4" x14ac:dyDescent="0.2">
      <c r="D4364" s="109"/>
    </row>
    <row r="4365" spans="4:4" x14ac:dyDescent="0.2">
      <c r="D4365" s="109"/>
    </row>
    <row r="4366" spans="4:4" x14ac:dyDescent="0.2">
      <c r="D4366" s="109"/>
    </row>
    <row r="4367" spans="4:4" x14ac:dyDescent="0.2">
      <c r="D4367" s="109"/>
    </row>
    <row r="4368" spans="4:4" x14ac:dyDescent="0.2">
      <c r="D4368" s="109"/>
    </row>
    <row r="4369" spans="4:4" x14ac:dyDescent="0.2">
      <c r="D4369" s="109"/>
    </row>
    <row r="4370" spans="4:4" x14ac:dyDescent="0.2">
      <c r="D4370" s="109"/>
    </row>
    <row r="4371" spans="4:4" x14ac:dyDescent="0.2">
      <c r="D4371" s="109"/>
    </row>
    <row r="4372" spans="4:4" x14ac:dyDescent="0.2">
      <c r="D4372" s="109"/>
    </row>
    <row r="4373" spans="4:4" x14ac:dyDescent="0.2">
      <c r="D4373" s="109"/>
    </row>
    <row r="4374" spans="4:4" x14ac:dyDescent="0.2">
      <c r="D4374" s="109"/>
    </row>
    <row r="4375" spans="4:4" x14ac:dyDescent="0.2">
      <c r="D4375" s="109"/>
    </row>
    <row r="4376" spans="4:4" x14ac:dyDescent="0.2">
      <c r="D4376" s="109"/>
    </row>
    <row r="4377" spans="4:4" x14ac:dyDescent="0.2">
      <c r="D4377" s="109"/>
    </row>
    <row r="4378" spans="4:4" x14ac:dyDescent="0.2">
      <c r="D4378" s="109"/>
    </row>
    <row r="4379" spans="4:4" x14ac:dyDescent="0.2">
      <c r="D4379" s="109"/>
    </row>
    <row r="4380" spans="4:4" x14ac:dyDescent="0.2">
      <c r="D4380" s="109"/>
    </row>
    <row r="4381" spans="4:4" x14ac:dyDescent="0.2">
      <c r="D4381" s="109"/>
    </row>
    <row r="4382" spans="4:4" x14ac:dyDescent="0.2">
      <c r="D4382" s="109"/>
    </row>
    <row r="4383" spans="4:4" x14ac:dyDescent="0.2">
      <c r="D4383" s="109"/>
    </row>
    <row r="4384" spans="4:4" x14ac:dyDescent="0.2">
      <c r="D4384" s="109"/>
    </row>
    <row r="4385" spans="4:4" x14ac:dyDescent="0.2">
      <c r="D4385" s="109"/>
    </row>
    <row r="4386" spans="4:4" x14ac:dyDescent="0.2">
      <c r="D4386" s="109"/>
    </row>
    <row r="4387" spans="4:4" x14ac:dyDescent="0.2">
      <c r="D4387" s="109"/>
    </row>
    <row r="4388" spans="4:4" x14ac:dyDescent="0.2">
      <c r="D4388" s="109"/>
    </row>
    <row r="4389" spans="4:4" x14ac:dyDescent="0.2">
      <c r="D4389" s="109"/>
    </row>
    <row r="4390" spans="4:4" x14ac:dyDescent="0.2">
      <c r="D4390" s="109"/>
    </row>
    <row r="4391" spans="4:4" x14ac:dyDescent="0.2">
      <c r="D4391" s="109"/>
    </row>
    <row r="4392" spans="4:4" x14ac:dyDescent="0.2">
      <c r="D4392" s="109"/>
    </row>
    <row r="4393" spans="4:4" x14ac:dyDescent="0.2">
      <c r="D4393" s="109"/>
    </row>
    <row r="4394" spans="4:4" x14ac:dyDescent="0.2">
      <c r="D4394" s="109"/>
    </row>
    <row r="4395" spans="4:4" x14ac:dyDescent="0.2">
      <c r="D4395" s="109"/>
    </row>
    <row r="4396" spans="4:4" x14ac:dyDescent="0.2">
      <c r="D4396" s="109"/>
    </row>
    <row r="4397" spans="4:4" x14ac:dyDescent="0.2">
      <c r="D4397" s="109"/>
    </row>
    <row r="4398" spans="4:4" x14ac:dyDescent="0.2">
      <c r="D4398" s="109"/>
    </row>
    <row r="4399" spans="4:4" x14ac:dyDescent="0.2">
      <c r="D4399" s="109"/>
    </row>
    <row r="4400" spans="4:4" x14ac:dyDescent="0.2">
      <c r="D4400" s="109"/>
    </row>
    <row r="4401" spans="4:4" x14ac:dyDescent="0.2">
      <c r="D4401" s="109"/>
    </row>
    <row r="4402" spans="4:4" x14ac:dyDescent="0.2">
      <c r="D4402" s="109"/>
    </row>
    <row r="4403" spans="4:4" x14ac:dyDescent="0.2">
      <c r="D4403" s="109"/>
    </row>
    <row r="4404" spans="4:4" x14ac:dyDescent="0.2">
      <c r="D4404" s="109"/>
    </row>
    <row r="4405" spans="4:4" x14ac:dyDescent="0.2">
      <c r="D4405" s="109"/>
    </row>
    <row r="4406" spans="4:4" x14ac:dyDescent="0.2">
      <c r="D4406" s="109"/>
    </row>
    <row r="4407" spans="4:4" x14ac:dyDescent="0.2">
      <c r="D4407" s="109"/>
    </row>
    <row r="4408" spans="4:4" x14ac:dyDescent="0.2">
      <c r="D4408" s="109"/>
    </row>
    <row r="4409" spans="4:4" x14ac:dyDescent="0.2">
      <c r="D4409" s="109"/>
    </row>
    <row r="4410" spans="4:4" x14ac:dyDescent="0.2">
      <c r="D4410" s="109"/>
    </row>
    <row r="4411" spans="4:4" x14ac:dyDescent="0.2">
      <c r="D4411" s="109"/>
    </row>
    <row r="4412" spans="4:4" x14ac:dyDescent="0.2">
      <c r="D4412" s="109"/>
    </row>
    <row r="4413" spans="4:4" x14ac:dyDescent="0.2">
      <c r="D4413" s="109"/>
    </row>
    <row r="4414" spans="4:4" x14ac:dyDescent="0.2">
      <c r="D4414" s="109"/>
    </row>
    <row r="4415" spans="4:4" x14ac:dyDescent="0.2">
      <c r="D4415" s="109"/>
    </row>
    <row r="4416" spans="4:4" x14ac:dyDescent="0.2">
      <c r="D4416" s="109"/>
    </row>
    <row r="4417" spans="4:4" x14ac:dyDescent="0.2">
      <c r="D4417" s="109"/>
    </row>
    <row r="4418" spans="4:4" x14ac:dyDescent="0.2">
      <c r="D4418" s="109"/>
    </row>
    <row r="4419" spans="4:4" x14ac:dyDescent="0.2">
      <c r="D4419" s="109"/>
    </row>
    <row r="4420" spans="4:4" x14ac:dyDescent="0.2">
      <c r="D4420" s="109"/>
    </row>
    <row r="4421" spans="4:4" x14ac:dyDescent="0.2">
      <c r="D4421" s="109"/>
    </row>
    <row r="4422" spans="4:4" x14ac:dyDescent="0.2">
      <c r="D4422" s="109"/>
    </row>
    <row r="4423" spans="4:4" x14ac:dyDescent="0.2">
      <c r="D4423" s="109"/>
    </row>
    <row r="4424" spans="4:4" x14ac:dyDescent="0.2">
      <c r="D4424" s="109"/>
    </row>
    <row r="4425" spans="4:4" x14ac:dyDescent="0.2">
      <c r="D4425" s="109"/>
    </row>
    <row r="4426" spans="4:4" x14ac:dyDescent="0.2">
      <c r="D4426" s="109"/>
    </row>
    <row r="4427" spans="4:4" x14ac:dyDescent="0.2">
      <c r="D4427" s="109"/>
    </row>
    <row r="4428" spans="4:4" x14ac:dyDescent="0.2">
      <c r="D4428" s="109"/>
    </row>
    <row r="4429" spans="4:4" x14ac:dyDescent="0.2">
      <c r="D4429" s="109"/>
    </row>
    <row r="4430" spans="4:4" x14ac:dyDescent="0.2">
      <c r="D4430" s="109"/>
    </row>
    <row r="4431" spans="4:4" x14ac:dyDescent="0.2">
      <c r="D4431" s="109"/>
    </row>
    <row r="4432" spans="4:4" x14ac:dyDescent="0.2">
      <c r="D4432" s="109"/>
    </row>
    <row r="4433" spans="4:4" x14ac:dyDescent="0.2">
      <c r="D4433" s="109"/>
    </row>
    <row r="4434" spans="4:4" x14ac:dyDescent="0.2">
      <c r="D4434" s="109"/>
    </row>
    <row r="4435" spans="4:4" x14ac:dyDescent="0.2">
      <c r="D4435" s="109"/>
    </row>
    <row r="4436" spans="4:4" x14ac:dyDescent="0.2">
      <c r="D4436" s="109"/>
    </row>
    <row r="4437" spans="4:4" x14ac:dyDescent="0.2">
      <c r="D4437" s="109"/>
    </row>
    <row r="4438" spans="4:4" x14ac:dyDescent="0.2">
      <c r="D4438" s="109"/>
    </row>
    <row r="4439" spans="4:4" x14ac:dyDescent="0.2">
      <c r="D4439" s="109"/>
    </row>
    <row r="4440" spans="4:4" x14ac:dyDescent="0.2">
      <c r="D4440" s="109"/>
    </row>
    <row r="4441" spans="4:4" x14ac:dyDescent="0.2">
      <c r="D4441" s="109"/>
    </row>
    <row r="4442" spans="4:4" x14ac:dyDescent="0.2">
      <c r="D4442" s="109"/>
    </row>
    <row r="4443" spans="4:4" x14ac:dyDescent="0.2">
      <c r="D4443" s="109"/>
    </row>
    <row r="4444" spans="4:4" x14ac:dyDescent="0.2">
      <c r="D4444" s="109"/>
    </row>
    <row r="4445" spans="4:4" x14ac:dyDescent="0.2">
      <c r="D4445" s="109"/>
    </row>
    <row r="4446" spans="4:4" x14ac:dyDescent="0.2">
      <c r="D4446" s="109"/>
    </row>
    <row r="4447" spans="4:4" x14ac:dyDescent="0.2">
      <c r="D4447" s="109"/>
    </row>
    <row r="4448" spans="4:4" x14ac:dyDescent="0.2">
      <c r="D4448" s="109"/>
    </row>
    <row r="4449" spans="4:4" x14ac:dyDescent="0.2">
      <c r="D4449" s="109"/>
    </row>
    <row r="4450" spans="4:4" x14ac:dyDescent="0.2">
      <c r="D4450" s="109"/>
    </row>
    <row r="4451" spans="4:4" x14ac:dyDescent="0.2">
      <c r="D4451" s="109"/>
    </row>
    <row r="4452" spans="4:4" x14ac:dyDescent="0.2">
      <c r="D4452" s="109"/>
    </row>
    <row r="4453" spans="4:4" x14ac:dyDescent="0.2">
      <c r="D4453" s="109"/>
    </row>
    <row r="4454" spans="4:4" x14ac:dyDescent="0.2">
      <c r="D4454" s="109"/>
    </row>
    <row r="4455" spans="4:4" x14ac:dyDescent="0.2">
      <c r="D4455" s="109"/>
    </row>
    <row r="4456" spans="4:4" x14ac:dyDescent="0.2">
      <c r="D4456" s="109"/>
    </row>
    <row r="4457" spans="4:4" x14ac:dyDescent="0.2">
      <c r="D4457" s="109"/>
    </row>
    <row r="4458" spans="4:4" x14ac:dyDescent="0.2">
      <c r="D4458" s="109"/>
    </row>
    <row r="4459" spans="4:4" x14ac:dyDescent="0.2">
      <c r="D4459" s="109"/>
    </row>
    <row r="4460" spans="4:4" x14ac:dyDescent="0.2">
      <c r="D4460" s="109"/>
    </row>
    <row r="4461" spans="4:4" x14ac:dyDescent="0.2">
      <c r="D4461" s="109"/>
    </row>
    <row r="4462" spans="4:4" x14ac:dyDescent="0.2">
      <c r="D4462" s="109"/>
    </row>
    <row r="4463" spans="4:4" x14ac:dyDescent="0.2">
      <c r="D4463" s="109"/>
    </row>
    <row r="4464" spans="4:4" x14ac:dyDescent="0.2">
      <c r="D4464" s="109"/>
    </row>
    <row r="4465" spans="4:4" x14ac:dyDescent="0.2">
      <c r="D4465" s="109"/>
    </row>
    <row r="4466" spans="4:4" x14ac:dyDescent="0.2">
      <c r="D4466" s="109"/>
    </row>
    <row r="4467" spans="4:4" x14ac:dyDescent="0.2">
      <c r="D4467" s="109"/>
    </row>
    <row r="4468" spans="4:4" x14ac:dyDescent="0.2">
      <c r="D4468" s="109"/>
    </row>
    <row r="4469" spans="4:4" x14ac:dyDescent="0.2">
      <c r="D4469" s="109"/>
    </row>
    <row r="4470" spans="4:4" x14ac:dyDescent="0.2">
      <c r="D4470" s="109"/>
    </row>
    <row r="4471" spans="4:4" x14ac:dyDescent="0.2">
      <c r="D4471" s="109"/>
    </row>
    <row r="4472" spans="4:4" x14ac:dyDescent="0.2">
      <c r="D4472" s="109"/>
    </row>
    <row r="4473" spans="4:4" x14ac:dyDescent="0.2">
      <c r="D4473" s="109"/>
    </row>
    <row r="4474" spans="4:4" x14ac:dyDescent="0.2">
      <c r="D4474" s="109"/>
    </row>
    <row r="4475" spans="4:4" x14ac:dyDescent="0.2">
      <c r="D4475" s="109"/>
    </row>
    <row r="4476" spans="4:4" x14ac:dyDescent="0.2">
      <c r="D4476" s="109"/>
    </row>
    <row r="4477" spans="4:4" x14ac:dyDescent="0.2">
      <c r="D4477" s="109"/>
    </row>
    <row r="4478" spans="4:4" x14ac:dyDescent="0.2">
      <c r="D4478" s="109"/>
    </row>
    <row r="4479" spans="4:4" x14ac:dyDescent="0.2">
      <c r="D4479" s="109"/>
    </row>
    <row r="4480" spans="4:4" x14ac:dyDescent="0.2">
      <c r="D4480" s="109"/>
    </row>
    <row r="4481" spans="4:4" x14ac:dyDescent="0.2">
      <c r="D4481" s="109"/>
    </row>
    <row r="4482" spans="4:4" x14ac:dyDescent="0.2">
      <c r="D4482" s="109"/>
    </row>
    <row r="4483" spans="4:4" x14ac:dyDescent="0.2">
      <c r="D4483" s="109"/>
    </row>
    <row r="4484" spans="4:4" x14ac:dyDescent="0.2">
      <c r="D4484" s="109"/>
    </row>
    <row r="4485" spans="4:4" x14ac:dyDescent="0.2">
      <c r="D4485" s="109"/>
    </row>
    <row r="4486" spans="4:4" x14ac:dyDescent="0.2">
      <c r="D4486" s="109"/>
    </row>
    <row r="4487" spans="4:4" x14ac:dyDescent="0.2">
      <c r="D4487" s="109"/>
    </row>
    <row r="4488" spans="4:4" x14ac:dyDescent="0.2">
      <c r="D4488" s="109"/>
    </row>
    <row r="4489" spans="4:4" x14ac:dyDescent="0.2">
      <c r="D4489" s="109"/>
    </row>
    <row r="4490" spans="4:4" x14ac:dyDescent="0.2">
      <c r="D4490" s="109"/>
    </row>
    <row r="4491" spans="4:4" x14ac:dyDescent="0.2">
      <c r="D4491" s="109"/>
    </row>
    <row r="4492" spans="4:4" x14ac:dyDescent="0.2">
      <c r="D4492" s="109"/>
    </row>
    <row r="4493" spans="4:4" x14ac:dyDescent="0.2">
      <c r="D4493" s="109"/>
    </row>
    <row r="4494" spans="4:4" x14ac:dyDescent="0.2">
      <c r="D4494" s="109"/>
    </row>
    <row r="4495" spans="4:4" x14ac:dyDescent="0.2">
      <c r="D4495" s="109"/>
    </row>
    <row r="4496" spans="4:4" x14ac:dyDescent="0.2">
      <c r="D4496" s="109"/>
    </row>
    <row r="4497" spans="4:4" x14ac:dyDescent="0.2">
      <c r="D4497" s="109"/>
    </row>
    <row r="4498" spans="4:4" x14ac:dyDescent="0.2">
      <c r="D4498" s="109"/>
    </row>
    <row r="4499" spans="4:4" x14ac:dyDescent="0.2">
      <c r="D4499" s="109"/>
    </row>
    <row r="4500" spans="4:4" x14ac:dyDescent="0.2">
      <c r="D4500" s="109"/>
    </row>
    <row r="4501" spans="4:4" x14ac:dyDescent="0.2">
      <c r="D4501" s="109"/>
    </row>
    <row r="4502" spans="4:4" x14ac:dyDescent="0.2">
      <c r="D4502" s="109"/>
    </row>
    <row r="4503" spans="4:4" x14ac:dyDescent="0.2">
      <c r="D4503" s="109"/>
    </row>
    <row r="4504" spans="4:4" x14ac:dyDescent="0.2">
      <c r="D4504" s="109"/>
    </row>
    <row r="4505" spans="4:4" x14ac:dyDescent="0.2">
      <c r="D4505" s="109"/>
    </row>
    <row r="4506" spans="4:4" x14ac:dyDescent="0.2">
      <c r="D4506" s="109"/>
    </row>
    <row r="4507" spans="4:4" x14ac:dyDescent="0.2">
      <c r="D4507" s="109"/>
    </row>
    <row r="4508" spans="4:4" x14ac:dyDescent="0.2">
      <c r="D4508" s="109"/>
    </row>
    <row r="4509" spans="4:4" x14ac:dyDescent="0.2">
      <c r="D4509" s="109"/>
    </row>
    <row r="4510" spans="4:4" x14ac:dyDescent="0.2">
      <c r="D4510" s="109"/>
    </row>
    <row r="4511" spans="4:4" x14ac:dyDescent="0.2">
      <c r="D4511" s="109"/>
    </row>
    <row r="4512" spans="4:4" x14ac:dyDescent="0.2">
      <c r="D4512" s="109"/>
    </row>
    <row r="4513" spans="4:4" x14ac:dyDescent="0.2">
      <c r="D4513" s="109"/>
    </row>
    <row r="4514" spans="4:4" x14ac:dyDescent="0.2">
      <c r="D4514" s="109"/>
    </row>
    <row r="4515" spans="4:4" x14ac:dyDescent="0.2">
      <c r="D4515" s="109"/>
    </row>
    <row r="4516" spans="4:4" x14ac:dyDescent="0.2">
      <c r="D4516" s="109"/>
    </row>
    <row r="4517" spans="4:4" x14ac:dyDescent="0.2">
      <c r="D4517" s="109"/>
    </row>
    <row r="4518" spans="4:4" x14ac:dyDescent="0.2">
      <c r="D4518" s="109"/>
    </row>
    <row r="4519" spans="4:4" x14ac:dyDescent="0.2">
      <c r="D4519" s="109"/>
    </row>
    <row r="4520" spans="4:4" x14ac:dyDescent="0.2">
      <c r="D4520" s="109"/>
    </row>
    <row r="4521" spans="4:4" x14ac:dyDescent="0.2">
      <c r="D4521" s="109"/>
    </row>
    <row r="4522" spans="4:4" x14ac:dyDescent="0.2">
      <c r="D4522" s="109"/>
    </row>
    <row r="4523" spans="4:4" x14ac:dyDescent="0.2">
      <c r="D4523" s="109"/>
    </row>
    <row r="4524" spans="4:4" x14ac:dyDescent="0.2">
      <c r="D4524" s="109"/>
    </row>
    <row r="4525" spans="4:4" x14ac:dyDescent="0.2">
      <c r="D4525" s="109"/>
    </row>
    <row r="4526" spans="4:4" x14ac:dyDescent="0.2">
      <c r="D4526" s="109"/>
    </row>
    <row r="4527" spans="4:4" x14ac:dyDescent="0.2">
      <c r="D4527" s="109"/>
    </row>
    <row r="4528" spans="4:4" x14ac:dyDescent="0.2">
      <c r="D4528" s="109"/>
    </row>
    <row r="4529" spans="4:4" x14ac:dyDescent="0.2">
      <c r="D4529" s="109"/>
    </row>
    <row r="4530" spans="4:4" x14ac:dyDescent="0.2">
      <c r="D4530" s="109"/>
    </row>
    <row r="4531" spans="4:4" x14ac:dyDescent="0.2">
      <c r="D4531" s="109"/>
    </row>
    <row r="4532" spans="4:4" x14ac:dyDescent="0.2">
      <c r="D4532" s="109"/>
    </row>
    <row r="4533" spans="4:4" x14ac:dyDescent="0.2">
      <c r="D4533" s="109"/>
    </row>
    <row r="4534" spans="4:4" x14ac:dyDescent="0.2">
      <c r="D4534" s="109"/>
    </row>
    <row r="4535" spans="4:4" x14ac:dyDescent="0.2">
      <c r="D4535" s="109"/>
    </row>
    <row r="4536" spans="4:4" x14ac:dyDescent="0.2">
      <c r="D4536" s="109"/>
    </row>
    <row r="4537" spans="4:4" x14ac:dyDescent="0.2">
      <c r="D4537" s="109"/>
    </row>
    <row r="4538" spans="4:4" x14ac:dyDescent="0.2">
      <c r="D4538" s="109"/>
    </row>
    <row r="4539" spans="4:4" x14ac:dyDescent="0.2">
      <c r="D4539" s="109"/>
    </row>
    <row r="4540" spans="4:4" x14ac:dyDescent="0.2">
      <c r="D4540" s="109"/>
    </row>
    <row r="4541" spans="4:4" x14ac:dyDescent="0.2">
      <c r="D4541" s="109"/>
    </row>
    <row r="4542" spans="4:4" x14ac:dyDescent="0.2">
      <c r="D4542" s="109"/>
    </row>
    <row r="4543" spans="4:4" x14ac:dyDescent="0.2">
      <c r="D4543" s="109"/>
    </row>
    <row r="4544" spans="4:4" x14ac:dyDescent="0.2">
      <c r="D4544" s="109"/>
    </row>
    <row r="4545" spans="4:4" x14ac:dyDescent="0.2">
      <c r="D4545" s="109"/>
    </row>
    <row r="4546" spans="4:4" x14ac:dyDescent="0.2">
      <c r="D4546" s="109"/>
    </row>
    <row r="4547" spans="4:4" x14ac:dyDescent="0.2">
      <c r="D4547" s="109"/>
    </row>
    <row r="4548" spans="4:4" x14ac:dyDescent="0.2">
      <c r="D4548" s="109"/>
    </row>
    <row r="4549" spans="4:4" x14ac:dyDescent="0.2">
      <c r="D4549" s="109"/>
    </row>
    <row r="4550" spans="4:4" x14ac:dyDescent="0.2">
      <c r="D4550" s="109"/>
    </row>
    <row r="4551" spans="4:4" x14ac:dyDescent="0.2">
      <c r="D4551" s="109"/>
    </row>
    <row r="4552" spans="4:4" x14ac:dyDescent="0.2">
      <c r="D4552" s="109"/>
    </row>
    <row r="4553" spans="4:4" x14ac:dyDescent="0.2">
      <c r="D4553" s="109"/>
    </row>
    <row r="4554" spans="4:4" x14ac:dyDescent="0.2">
      <c r="D4554" s="109"/>
    </row>
    <row r="4555" spans="4:4" x14ac:dyDescent="0.2">
      <c r="D4555" s="109"/>
    </row>
    <row r="4556" spans="4:4" x14ac:dyDescent="0.2">
      <c r="D4556" s="109"/>
    </row>
    <row r="4557" spans="4:4" x14ac:dyDescent="0.2">
      <c r="D4557" s="109"/>
    </row>
    <row r="4558" spans="4:4" x14ac:dyDescent="0.2">
      <c r="D4558" s="109"/>
    </row>
    <row r="4559" spans="4:4" x14ac:dyDescent="0.2">
      <c r="D4559" s="109"/>
    </row>
    <row r="4560" spans="4:4" x14ac:dyDescent="0.2">
      <c r="D4560" s="109"/>
    </row>
    <row r="4561" spans="4:4" x14ac:dyDescent="0.2">
      <c r="D4561" s="109"/>
    </row>
    <row r="4562" spans="4:4" x14ac:dyDescent="0.2">
      <c r="D4562" s="109"/>
    </row>
    <row r="4563" spans="4:4" x14ac:dyDescent="0.2">
      <c r="D4563" s="109"/>
    </row>
    <row r="4564" spans="4:4" x14ac:dyDescent="0.2">
      <c r="D4564" s="109"/>
    </row>
    <row r="4565" spans="4:4" x14ac:dyDescent="0.2">
      <c r="D4565" s="109"/>
    </row>
    <row r="4566" spans="4:4" x14ac:dyDescent="0.2">
      <c r="D4566" s="109"/>
    </row>
    <row r="4567" spans="4:4" x14ac:dyDescent="0.2">
      <c r="D4567" s="109"/>
    </row>
    <row r="4568" spans="4:4" x14ac:dyDescent="0.2">
      <c r="D4568" s="109"/>
    </row>
    <row r="4569" spans="4:4" x14ac:dyDescent="0.2">
      <c r="D4569" s="109"/>
    </row>
    <row r="4570" spans="4:4" x14ac:dyDescent="0.2">
      <c r="D4570" s="109"/>
    </row>
    <row r="4571" spans="4:4" x14ac:dyDescent="0.2">
      <c r="D4571" s="109"/>
    </row>
    <row r="4572" spans="4:4" x14ac:dyDescent="0.2">
      <c r="D4572" s="109"/>
    </row>
    <row r="4573" spans="4:4" x14ac:dyDescent="0.2">
      <c r="D4573" s="109"/>
    </row>
    <row r="4574" spans="4:4" x14ac:dyDescent="0.2">
      <c r="D4574" s="109"/>
    </row>
    <row r="4575" spans="4:4" x14ac:dyDescent="0.2">
      <c r="D4575" s="109"/>
    </row>
    <row r="4576" spans="4:4" x14ac:dyDescent="0.2">
      <c r="D4576" s="109"/>
    </row>
    <row r="4577" spans="4:4" x14ac:dyDescent="0.2">
      <c r="D4577" s="109"/>
    </row>
    <row r="4578" spans="4:4" x14ac:dyDescent="0.2">
      <c r="D4578" s="109"/>
    </row>
    <row r="4579" spans="4:4" x14ac:dyDescent="0.2">
      <c r="D4579" s="109"/>
    </row>
    <row r="4580" spans="4:4" x14ac:dyDescent="0.2">
      <c r="D4580" s="109"/>
    </row>
    <row r="4581" spans="4:4" x14ac:dyDescent="0.2">
      <c r="D4581" s="109"/>
    </row>
    <row r="4582" spans="4:4" x14ac:dyDescent="0.2">
      <c r="D4582" s="109"/>
    </row>
    <row r="4583" spans="4:4" x14ac:dyDescent="0.2">
      <c r="D4583" s="109"/>
    </row>
    <row r="4584" spans="4:4" x14ac:dyDescent="0.2">
      <c r="D4584" s="109"/>
    </row>
    <row r="4585" spans="4:4" x14ac:dyDescent="0.2">
      <c r="D4585" s="109"/>
    </row>
    <row r="4586" spans="4:4" x14ac:dyDescent="0.2">
      <c r="D4586" s="109"/>
    </row>
    <row r="4587" spans="4:4" x14ac:dyDescent="0.2">
      <c r="D4587" s="109"/>
    </row>
    <row r="4588" spans="4:4" x14ac:dyDescent="0.2">
      <c r="D4588" s="109"/>
    </row>
    <row r="4589" spans="4:4" x14ac:dyDescent="0.2">
      <c r="D4589" s="109"/>
    </row>
    <row r="4590" spans="4:4" x14ac:dyDescent="0.2">
      <c r="D4590" s="109"/>
    </row>
    <row r="4591" spans="4:4" x14ac:dyDescent="0.2">
      <c r="D4591" s="109"/>
    </row>
    <row r="4592" spans="4:4" x14ac:dyDescent="0.2">
      <c r="D4592" s="109"/>
    </row>
    <row r="4593" spans="4:4" x14ac:dyDescent="0.2">
      <c r="D4593" s="109"/>
    </row>
    <row r="4594" spans="4:4" x14ac:dyDescent="0.2">
      <c r="D4594" s="109"/>
    </row>
    <row r="4595" spans="4:4" x14ac:dyDescent="0.2">
      <c r="D4595" s="109"/>
    </row>
    <row r="4596" spans="4:4" x14ac:dyDescent="0.2">
      <c r="D4596" s="109"/>
    </row>
    <row r="4597" spans="4:4" x14ac:dyDescent="0.2">
      <c r="D4597" s="109"/>
    </row>
    <row r="4598" spans="4:4" x14ac:dyDescent="0.2">
      <c r="D4598" s="109"/>
    </row>
    <row r="4599" spans="4:4" x14ac:dyDescent="0.2">
      <c r="D4599" s="109"/>
    </row>
    <row r="4600" spans="4:4" x14ac:dyDescent="0.2">
      <c r="D4600" s="109"/>
    </row>
    <row r="4601" spans="4:4" x14ac:dyDescent="0.2">
      <c r="D4601" s="109"/>
    </row>
    <row r="4602" spans="4:4" x14ac:dyDescent="0.2">
      <c r="D4602" s="109"/>
    </row>
    <row r="4603" spans="4:4" x14ac:dyDescent="0.2">
      <c r="D4603" s="109"/>
    </row>
    <row r="4604" spans="4:4" x14ac:dyDescent="0.2">
      <c r="D4604" s="109"/>
    </row>
    <row r="4605" spans="4:4" x14ac:dyDescent="0.2">
      <c r="D4605" s="109"/>
    </row>
    <row r="4606" spans="4:4" x14ac:dyDescent="0.2">
      <c r="D4606" s="109"/>
    </row>
    <row r="4607" spans="4:4" x14ac:dyDescent="0.2">
      <c r="D4607" s="109"/>
    </row>
    <row r="4608" spans="4:4" x14ac:dyDescent="0.2">
      <c r="D4608" s="109"/>
    </row>
    <row r="4609" spans="4:4" x14ac:dyDescent="0.2">
      <c r="D4609" s="109"/>
    </row>
    <row r="4610" spans="4:4" x14ac:dyDescent="0.2">
      <c r="D4610" s="109"/>
    </row>
    <row r="4611" spans="4:4" x14ac:dyDescent="0.2">
      <c r="D4611" s="109"/>
    </row>
    <row r="4612" spans="4:4" x14ac:dyDescent="0.2">
      <c r="D4612" s="109"/>
    </row>
    <row r="4613" spans="4:4" x14ac:dyDescent="0.2">
      <c r="D4613" s="109"/>
    </row>
    <row r="4614" spans="4:4" x14ac:dyDescent="0.2">
      <c r="D4614" s="109"/>
    </row>
    <row r="4615" spans="4:4" x14ac:dyDescent="0.2">
      <c r="D4615" s="109"/>
    </row>
    <row r="4616" spans="4:4" x14ac:dyDescent="0.2">
      <c r="D4616" s="109"/>
    </row>
    <row r="4617" spans="4:4" x14ac:dyDescent="0.2">
      <c r="D4617" s="109"/>
    </row>
    <row r="4618" spans="4:4" x14ac:dyDescent="0.2">
      <c r="D4618" s="109"/>
    </row>
    <row r="4619" spans="4:4" x14ac:dyDescent="0.2">
      <c r="D4619" s="109"/>
    </row>
    <row r="4620" spans="4:4" x14ac:dyDescent="0.2">
      <c r="D4620" s="109"/>
    </row>
    <row r="4621" spans="4:4" x14ac:dyDescent="0.2">
      <c r="D4621" s="109"/>
    </row>
    <row r="4622" spans="4:4" x14ac:dyDescent="0.2">
      <c r="D4622" s="109"/>
    </row>
    <row r="4623" spans="4:4" x14ac:dyDescent="0.2">
      <c r="D4623" s="109"/>
    </row>
    <row r="4624" spans="4:4" x14ac:dyDescent="0.2">
      <c r="D4624" s="109"/>
    </row>
    <row r="4625" spans="4:4" x14ac:dyDescent="0.2">
      <c r="D4625" s="109"/>
    </row>
    <row r="4626" spans="4:4" x14ac:dyDescent="0.2">
      <c r="D4626" s="109"/>
    </row>
    <row r="4627" spans="4:4" x14ac:dyDescent="0.2">
      <c r="D4627" s="109"/>
    </row>
    <row r="4628" spans="4:4" x14ac:dyDescent="0.2">
      <c r="D4628" s="109"/>
    </row>
    <row r="4629" spans="4:4" x14ac:dyDescent="0.2">
      <c r="D4629" s="109"/>
    </row>
    <row r="4630" spans="4:4" x14ac:dyDescent="0.2">
      <c r="D4630" s="109"/>
    </row>
    <row r="4631" spans="4:4" x14ac:dyDescent="0.2">
      <c r="D4631" s="109"/>
    </row>
    <row r="4632" spans="4:4" x14ac:dyDescent="0.2">
      <c r="D4632" s="109"/>
    </row>
    <row r="4633" spans="4:4" x14ac:dyDescent="0.2">
      <c r="D4633" s="109"/>
    </row>
    <row r="4634" spans="4:4" x14ac:dyDescent="0.2">
      <c r="D4634" s="109"/>
    </row>
    <row r="4635" spans="4:4" x14ac:dyDescent="0.2">
      <c r="D4635" s="109"/>
    </row>
    <row r="4636" spans="4:4" x14ac:dyDescent="0.2">
      <c r="D4636" s="109"/>
    </row>
    <row r="4637" spans="4:4" x14ac:dyDescent="0.2">
      <c r="D4637" s="109"/>
    </row>
    <row r="4638" spans="4:4" x14ac:dyDescent="0.2">
      <c r="D4638" s="109"/>
    </row>
    <row r="4639" spans="4:4" x14ac:dyDescent="0.2">
      <c r="D4639" s="109"/>
    </row>
    <row r="4640" spans="4:4" x14ac:dyDescent="0.2">
      <c r="D4640" s="109"/>
    </row>
    <row r="4641" spans="4:4" x14ac:dyDescent="0.2">
      <c r="D4641" s="109"/>
    </row>
    <row r="4642" spans="4:4" x14ac:dyDescent="0.2">
      <c r="D4642" s="109"/>
    </row>
    <row r="4643" spans="4:4" x14ac:dyDescent="0.2">
      <c r="D4643" s="109"/>
    </row>
    <row r="4644" spans="4:4" x14ac:dyDescent="0.2">
      <c r="D4644" s="109"/>
    </row>
    <row r="4645" spans="4:4" x14ac:dyDescent="0.2">
      <c r="D4645" s="109"/>
    </row>
    <row r="4646" spans="4:4" x14ac:dyDescent="0.2">
      <c r="D4646" s="109"/>
    </row>
    <row r="4647" spans="4:4" x14ac:dyDescent="0.2">
      <c r="D4647" s="109"/>
    </row>
    <row r="4648" spans="4:4" x14ac:dyDescent="0.2">
      <c r="D4648" s="109"/>
    </row>
    <row r="4649" spans="4:4" x14ac:dyDescent="0.2">
      <c r="D4649" s="109"/>
    </row>
    <row r="4650" spans="4:4" x14ac:dyDescent="0.2">
      <c r="D4650" s="109"/>
    </row>
    <row r="4651" spans="4:4" x14ac:dyDescent="0.2">
      <c r="D4651" s="109"/>
    </row>
    <row r="4652" spans="4:4" x14ac:dyDescent="0.2">
      <c r="D4652" s="109"/>
    </row>
    <row r="4653" spans="4:4" x14ac:dyDescent="0.2">
      <c r="D4653" s="109"/>
    </row>
    <row r="4654" spans="4:4" x14ac:dyDescent="0.2">
      <c r="D4654" s="109"/>
    </row>
    <row r="4655" spans="4:4" x14ac:dyDescent="0.2">
      <c r="D4655" s="109"/>
    </row>
    <row r="4656" spans="4:4" x14ac:dyDescent="0.2">
      <c r="D4656" s="109"/>
    </row>
    <row r="4657" spans="4:4" x14ac:dyDescent="0.2">
      <c r="D4657" s="109"/>
    </row>
    <row r="4658" spans="4:4" x14ac:dyDescent="0.2">
      <c r="D4658" s="109"/>
    </row>
    <row r="4659" spans="4:4" x14ac:dyDescent="0.2">
      <c r="D4659" s="109"/>
    </row>
    <row r="4660" spans="4:4" x14ac:dyDescent="0.2">
      <c r="D4660" s="109"/>
    </row>
    <row r="4661" spans="4:4" x14ac:dyDescent="0.2">
      <c r="D4661" s="109"/>
    </row>
    <row r="4662" spans="4:4" x14ac:dyDescent="0.2">
      <c r="D4662" s="109"/>
    </row>
    <row r="4663" spans="4:4" x14ac:dyDescent="0.2">
      <c r="D4663" s="109"/>
    </row>
    <row r="4664" spans="4:4" x14ac:dyDescent="0.2">
      <c r="D4664" s="109"/>
    </row>
    <row r="4665" spans="4:4" x14ac:dyDescent="0.2">
      <c r="D4665" s="109"/>
    </row>
    <row r="4666" spans="4:4" x14ac:dyDescent="0.2">
      <c r="D4666" s="109"/>
    </row>
    <row r="4667" spans="4:4" x14ac:dyDescent="0.2">
      <c r="D4667" s="109"/>
    </row>
    <row r="4668" spans="4:4" x14ac:dyDescent="0.2">
      <c r="D4668" s="109"/>
    </row>
    <row r="4669" spans="4:4" x14ac:dyDescent="0.2">
      <c r="D4669" s="109"/>
    </row>
    <row r="4670" spans="4:4" x14ac:dyDescent="0.2">
      <c r="D4670" s="109"/>
    </row>
    <row r="4671" spans="4:4" x14ac:dyDescent="0.2">
      <c r="D4671" s="109"/>
    </row>
    <row r="4672" spans="4:4" x14ac:dyDescent="0.2">
      <c r="D4672" s="109"/>
    </row>
    <row r="4673" spans="4:4" x14ac:dyDescent="0.2">
      <c r="D4673" s="109"/>
    </row>
    <row r="4674" spans="4:4" x14ac:dyDescent="0.2">
      <c r="D4674" s="109"/>
    </row>
    <row r="4675" spans="4:4" x14ac:dyDescent="0.2">
      <c r="D4675" s="109"/>
    </row>
    <row r="4676" spans="4:4" x14ac:dyDescent="0.2">
      <c r="D4676" s="109"/>
    </row>
    <row r="4677" spans="4:4" x14ac:dyDescent="0.2">
      <c r="D4677" s="109"/>
    </row>
    <row r="4678" spans="4:4" x14ac:dyDescent="0.2">
      <c r="D4678" s="109"/>
    </row>
    <row r="4679" spans="4:4" x14ac:dyDescent="0.2">
      <c r="D4679" s="109"/>
    </row>
    <row r="4680" spans="4:4" x14ac:dyDescent="0.2">
      <c r="D4680" s="109"/>
    </row>
    <row r="4681" spans="4:4" x14ac:dyDescent="0.2">
      <c r="D4681" s="109"/>
    </row>
    <row r="4682" spans="4:4" x14ac:dyDescent="0.2">
      <c r="D4682" s="109"/>
    </row>
    <row r="4683" spans="4:4" x14ac:dyDescent="0.2">
      <c r="D4683" s="109"/>
    </row>
    <row r="4684" spans="4:4" x14ac:dyDescent="0.2">
      <c r="D4684" s="109"/>
    </row>
    <row r="4685" spans="4:4" x14ac:dyDescent="0.2">
      <c r="D4685" s="109"/>
    </row>
    <row r="4686" spans="4:4" x14ac:dyDescent="0.2">
      <c r="D4686" s="109"/>
    </row>
    <row r="4687" spans="4:4" x14ac:dyDescent="0.2">
      <c r="D4687" s="109"/>
    </row>
    <row r="4688" spans="4:4" x14ac:dyDescent="0.2">
      <c r="D4688" s="109"/>
    </row>
    <row r="4689" spans="4:4" x14ac:dyDescent="0.2">
      <c r="D4689" s="109"/>
    </row>
    <row r="4690" spans="4:4" x14ac:dyDescent="0.2">
      <c r="D4690" s="109"/>
    </row>
    <row r="4691" spans="4:4" x14ac:dyDescent="0.2">
      <c r="D4691" s="109"/>
    </row>
    <row r="4692" spans="4:4" x14ac:dyDescent="0.2">
      <c r="D4692" s="109"/>
    </row>
    <row r="4693" spans="4:4" x14ac:dyDescent="0.2">
      <c r="D4693" s="109"/>
    </row>
    <row r="4694" spans="4:4" x14ac:dyDescent="0.2">
      <c r="D4694" s="109"/>
    </row>
    <row r="4695" spans="4:4" x14ac:dyDescent="0.2">
      <c r="D4695" s="109"/>
    </row>
    <row r="4696" spans="4:4" x14ac:dyDescent="0.2">
      <c r="D4696" s="109"/>
    </row>
    <row r="4697" spans="4:4" x14ac:dyDescent="0.2">
      <c r="D4697" s="109"/>
    </row>
    <row r="4698" spans="4:4" x14ac:dyDescent="0.2">
      <c r="D4698" s="109"/>
    </row>
    <row r="4699" spans="4:4" x14ac:dyDescent="0.2">
      <c r="D4699" s="109"/>
    </row>
    <row r="4700" spans="4:4" x14ac:dyDescent="0.2">
      <c r="D4700" s="109"/>
    </row>
    <row r="4701" spans="4:4" x14ac:dyDescent="0.2">
      <c r="D4701" s="109"/>
    </row>
    <row r="4702" spans="4:4" x14ac:dyDescent="0.2">
      <c r="D4702" s="109"/>
    </row>
    <row r="4703" spans="4:4" x14ac:dyDescent="0.2">
      <c r="D4703" s="109"/>
    </row>
    <row r="4704" spans="4:4" x14ac:dyDescent="0.2">
      <c r="D4704" s="109"/>
    </row>
    <row r="4705" spans="4:4" x14ac:dyDescent="0.2">
      <c r="D4705" s="109"/>
    </row>
    <row r="4706" spans="4:4" x14ac:dyDescent="0.2">
      <c r="D4706" s="109"/>
    </row>
    <row r="4707" spans="4:4" x14ac:dyDescent="0.2">
      <c r="D4707" s="109"/>
    </row>
    <row r="4708" spans="4:4" x14ac:dyDescent="0.2">
      <c r="D4708" s="109"/>
    </row>
    <row r="4709" spans="4:4" x14ac:dyDescent="0.2">
      <c r="D4709" s="109"/>
    </row>
    <row r="4710" spans="4:4" x14ac:dyDescent="0.2">
      <c r="D4710" s="109"/>
    </row>
    <row r="4711" spans="4:4" x14ac:dyDescent="0.2">
      <c r="D4711" s="109"/>
    </row>
    <row r="4712" spans="4:4" x14ac:dyDescent="0.2">
      <c r="D4712" s="109"/>
    </row>
    <row r="4713" spans="4:4" x14ac:dyDescent="0.2">
      <c r="D4713" s="109"/>
    </row>
    <row r="4714" spans="4:4" x14ac:dyDescent="0.2">
      <c r="D4714" s="109"/>
    </row>
    <row r="4715" spans="4:4" x14ac:dyDescent="0.2">
      <c r="D4715" s="109"/>
    </row>
    <row r="4716" spans="4:4" x14ac:dyDescent="0.2">
      <c r="D4716" s="109"/>
    </row>
    <row r="4717" spans="4:4" x14ac:dyDescent="0.2">
      <c r="D4717" s="109"/>
    </row>
    <row r="4718" spans="4:4" x14ac:dyDescent="0.2">
      <c r="D4718" s="109"/>
    </row>
    <row r="4719" spans="4:4" x14ac:dyDescent="0.2">
      <c r="D4719" s="109"/>
    </row>
    <row r="4720" spans="4:4" x14ac:dyDescent="0.2">
      <c r="D4720" s="109"/>
    </row>
    <row r="4721" spans="4:4" x14ac:dyDescent="0.2">
      <c r="D4721" s="109"/>
    </row>
    <row r="4722" spans="4:4" x14ac:dyDescent="0.2">
      <c r="D4722" s="109"/>
    </row>
    <row r="4723" spans="4:4" x14ac:dyDescent="0.2">
      <c r="D4723" s="109"/>
    </row>
    <row r="4724" spans="4:4" x14ac:dyDescent="0.2">
      <c r="D4724" s="109"/>
    </row>
    <row r="4725" spans="4:4" x14ac:dyDescent="0.2">
      <c r="D4725" s="109"/>
    </row>
    <row r="4726" spans="4:4" x14ac:dyDescent="0.2">
      <c r="D4726" s="109"/>
    </row>
    <row r="4727" spans="4:4" x14ac:dyDescent="0.2">
      <c r="D4727" s="109"/>
    </row>
    <row r="4728" spans="4:4" x14ac:dyDescent="0.2">
      <c r="D4728" s="109"/>
    </row>
    <row r="4729" spans="4:4" x14ac:dyDescent="0.2">
      <c r="D4729" s="109"/>
    </row>
    <row r="4730" spans="4:4" x14ac:dyDescent="0.2">
      <c r="D4730" s="109"/>
    </row>
    <row r="4731" spans="4:4" x14ac:dyDescent="0.2">
      <c r="D4731" s="109"/>
    </row>
    <row r="4732" spans="4:4" x14ac:dyDescent="0.2">
      <c r="D4732" s="109"/>
    </row>
    <row r="4733" spans="4:4" x14ac:dyDescent="0.2">
      <c r="D4733" s="109"/>
    </row>
    <row r="4734" spans="4:4" x14ac:dyDescent="0.2">
      <c r="D4734" s="109"/>
    </row>
    <row r="4735" spans="4:4" x14ac:dyDescent="0.2">
      <c r="D4735" s="109"/>
    </row>
    <row r="4736" spans="4:4" x14ac:dyDescent="0.2">
      <c r="D4736" s="109"/>
    </row>
    <row r="4737" spans="4:4" x14ac:dyDescent="0.2">
      <c r="D4737" s="109"/>
    </row>
    <row r="4738" spans="4:4" x14ac:dyDescent="0.2">
      <c r="D4738" s="109"/>
    </row>
    <row r="4739" spans="4:4" x14ac:dyDescent="0.2">
      <c r="D4739" s="109"/>
    </row>
    <row r="4740" spans="4:4" x14ac:dyDescent="0.2">
      <c r="D4740" s="109"/>
    </row>
    <row r="4741" spans="4:4" x14ac:dyDescent="0.2">
      <c r="D4741" s="109"/>
    </row>
    <row r="4742" spans="4:4" x14ac:dyDescent="0.2">
      <c r="D4742" s="109"/>
    </row>
    <row r="4743" spans="4:4" x14ac:dyDescent="0.2">
      <c r="D4743" s="109"/>
    </row>
    <row r="4744" spans="4:4" x14ac:dyDescent="0.2">
      <c r="D4744" s="109"/>
    </row>
    <row r="4745" spans="4:4" x14ac:dyDescent="0.2">
      <c r="D4745" s="109"/>
    </row>
    <row r="4746" spans="4:4" x14ac:dyDescent="0.2">
      <c r="D4746" s="109"/>
    </row>
    <row r="4747" spans="4:4" x14ac:dyDescent="0.2">
      <c r="D4747" s="109"/>
    </row>
    <row r="4748" spans="4:4" x14ac:dyDescent="0.2">
      <c r="D4748" s="109"/>
    </row>
    <row r="4749" spans="4:4" x14ac:dyDescent="0.2">
      <c r="D4749" s="109"/>
    </row>
    <row r="4750" spans="4:4" x14ac:dyDescent="0.2">
      <c r="D4750" s="109"/>
    </row>
    <row r="4751" spans="4:4" x14ac:dyDescent="0.2">
      <c r="D4751" s="109"/>
    </row>
    <row r="4752" spans="4:4" x14ac:dyDescent="0.2">
      <c r="D4752" s="109"/>
    </row>
    <row r="4753" spans="4:4" x14ac:dyDescent="0.2">
      <c r="D4753" s="109"/>
    </row>
    <row r="4754" spans="4:4" x14ac:dyDescent="0.2">
      <c r="D4754" s="109"/>
    </row>
    <row r="4755" spans="4:4" x14ac:dyDescent="0.2">
      <c r="D4755" s="109"/>
    </row>
    <row r="4756" spans="4:4" x14ac:dyDescent="0.2">
      <c r="D4756" s="109"/>
    </row>
    <row r="4757" spans="4:4" x14ac:dyDescent="0.2">
      <c r="D4757" s="109"/>
    </row>
    <row r="4758" spans="4:4" x14ac:dyDescent="0.2">
      <c r="D4758" s="109"/>
    </row>
    <row r="4759" spans="4:4" x14ac:dyDescent="0.2">
      <c r="D4759" s="109"/>
    </row>
    <row r="4760" spans="4:4" x14ac:dyDescent="0.2">
      <c r="D4760" s="109"/>
    </row>
    <row r="4761" spans="4:4" x14ac:dyDescent="0.2">
      <c r="D4761" s="109"/>
    </row>
    <row r="4762" spans="4:4" x14ac:dyDescent="0.2">
      <c r="D4762" s="109"/>
    </row>
    <row r="4763" spans="4:4" x14ac:dyDescent="0.2">
      <c r="D4763" s="109"/>
    </row>
    <row r="4764" spans="4:4" x14ac:dyDescent="0.2">
      <c r="D4764" s="109"/>
    </row>
    <row r="4765" spans="4:4" x14ac:dyDescent="0.2">
      <c r="D4765" s="109"/>
    </row>
    <row r="4766" spans="4:4" x14ac:dyDescent="0.2">
      <c r="D4766" s="109"/>
    </row>
    <row r="4767" spans="4:4" x14ac:dyDescent="0.2">
      <c r="D4767" s="109"/>
    </row>
    <row r="4768" spans="4:4" x14ac:dyDescent="0.2">
      <c r="D4768" s="109"/>
    </row>
    <row r="4769" spans="4:4" x14ac:dyDescent="0.2">
      <c r="D4769" s="109"/>
    </row>
    <row r="4770" spans="4:4" x14ac:dyDescent="0.2">
      <c r="D4770" s="109"/>
    </row>
    <row r="4771" spans="4:4" x14ac:dyDescent="0.2">
      <c r="D4771" s="109"/>
    </row>
    <row r="4772" spans="4:4" x14ac:dyDescent="0.2">
      <c r="D4772" s="109"/>
    </row>
    <row r="4773" spans="4:4" x14ac:dyDescent="0.2">
      <c r="D4773" s="109"/>
    </row>
    <row r="4774" spans="4:4" x14ac:dyDescent="0.2">
      <c r="D4774" s="109"/>
    </row>
    <row r="4775" spans="4:4" x14ac:dyDescent="0.2">
      <c r="D4775" s="109"/>
    </row>
    <row r="4776" spans="4:4" x14ac:dyDescent="0.2">
      <c r="D4776" s="109"/>
    </row>
    <row r="4777" spans="4:4" x14ac:dyDescent="0.2">
      <c r="D4777" s="109"/>
    </row>
    <row r="4778" spans="4:4" x14ac:dyDescent="0.2">
      <c r="D4778" s="109"/>
    </row>
    <row r="4779" spans="4:4" x14ac:dyDescent="0.2">
      <c r="D4779" s="109"/>
    </row>
    <row r="4780" spans="4:4" x14ac:dyDescent="0.2">
      <c r="D4780" s="109"/>
    </row>
    <row r="4781" spans="4:4" x14ac:dyDescent="0.2">
      <c r="D4781" s="109"/>
    </row>
    <row r="4782" spans="4:4" x14ac:dyDescent="0.2">
      <c r="D4782" s="109"/>
    </row>
    <row r="4783" spans="4:4" x14ac:dyDescent="0.2">
      <c r="D4783" s="109"/>
    </row>
    <row r="4784" spans="4:4" x14ac:dyDescent="0.2">
      <c r="D4784" s="109"/>
    </row>
    <row r="4785" spans="4:4" x14ac:dyDescent="0.2">
      <c r="D4785" s="109"/>
    </row>
    <row r="4786" spans="4:4" x14ac:dyDescent="0.2">
      <c r="D4786" s="109"/>
    </row>
    <row r="4787" spans="4:4" x14ac:dyDescent="0.2">
      <c r="D4787" s="109"/>
    </row>
    <row r="4788" spans="4:4" x14ac:dyDescent="0.2">
      <c r="D4788" s="109"/>
    </row>
    <row r="4789" spans="4:4" x14ac:dyDescent="0.2">
      <c r="D4789" s="109"/>
    </row>
    <row r="4790" spans="4:4" x14ac:dyDescent="0.2">
      <c r="D4790" s="109"/>
    </row>
    <row r="4791" spans="4:4" x14ac:dyDescent="0.2">
      <c r="D4791" s="109"/>
    </row>
    <row r="4792" spans="4:4" x14ac:dyDescent="0.2">
      <c r="D4792" s="109"/>
    </row>
    <row r="4793" spans="4:4" x14ac:dyDescent="0.2">
      <c r="D4793" s="109"/>
    </row>
    <row r="4794" spans="4:4" x14ac:dyDescent="0.2">
      <c r="D4794" s="109"/>
    </row>
    <row r="4795" spans="4:4" x14ac:dyDescent="0.2">
      <c r="D4795" s="109"/>
    </row>
    <row r="4796" spans="4:4" x14ac:dyDescent="0.2">
      <c r="D4796" s="109"/>
    </row>
    <row r="4797" spans="4:4" x14ac:dyDescent="0.2">
      <c r="D4797" s="109"/>
    </row>
    <row r="4798" spans="4:4" x14ac:dyDescent="0.2">
      <c r="D4798" s="109"/>
    </row>
    <row r="4799" spans="4:4" x14ac:dyDescent="0.2">
      <c r="D4799" s="109"/>
    </row>
    <row r="4800" spans="4:4" x14ac:dyDescent="0.2">
      <c r="D4800" s="109"/>
    </row>
    <row r="4801" spans="4:4" x14ac:dyDescent="0.2">
      <c r="D4801" s="109"/>
    </row>
    <row r="4802" spans="4:4" x14ac:dyDescent="0.2">
      <c r="D4802" s="109"/>
    </row>
    <row r="4803" spans="4:4" x14ac:dyDescent="0.2">
      <c r="D4803" s="109"/>
    </row>
    <row r="4804" spans="4:4" x14ac:dyDescent="0.2">
      <c r="D4804" s="109"/>
    </row>
    <row r="4805" spans="4:4" x14ac:dyDescent="0.2">
      <c r="D4805" s="109"/>
    </row>
    <row r="4806" spans="4:4" x14ac:dyDescent="0.2">
      <c r="D4806" s="109"/>
    </row>
    <row r="4807" spans="4:4" x14ac:dyDescent="0.2">
      <c r="D4807" s="109"/>
    </row>
    <row r="4808" spans="4:4" x14ac:dyDescent="0.2">
      <c r="D4808" s="109"/>
    </row>
    <row r="4809" spans="4:4" x14ac:dyDescent="0.2">
      <c r="D4809" s="109"/>
    </row>
    <row r="4810" spans="4:4" x14ac:dyDescent="0.2">
      <c r="D4810" s="109"/>
    </row>
    <row r="4811" spans="4:4" x14ac:dyDescent="0.2">
      <c r="D4811" s="109"/>
    </row>
    <row r="4812" spans="4:4" x14ac:dyDescent="0.2">
      <c r="D4812" s="109"/>
    </row>
    <row r="4813" spans="4:4" x14ac:dyDescent="0.2">
      <c r="D4813" s="109"/>
    </row>
    <row r="4814" spans="4:4" x14ac:dyDescent="0.2">
      <c r="D4814" s="109"/>
    </row>
    <row r="4815" spans="4:4" x14ac:dyDescent="0.2">
      <c r="D4815" s="109"/>
    </row>
    <row r="4816" spans="4:4" x14ac:dyDescent="0.2">
      <c r="D4816" s="109"/>
    </row>
    <row r="4817" spans="4:4" x14ac:dyDescent="0.2">
      <c r="D4817" s="109"/>
    </row>
    <row r="4818" spans="4:4" x14ac:dyDescent="0.2">
      <c r="D4818" s="109"/>
    </row>
    <row r="4819" spans="4:4" x14ac:dyDescent="0.2">
      <c r="D4819" s="109"/>
    </row>
    <row r="4820" spans="4:4" x14ac:dyDescent="0.2">
      <c r="D4820" s="109"/>
    </row>
    <row r="4821" spans="4:4" x14ac:dyDescent="0.2">
      <c r="D4821" s="109"/>
    </row>
    <row r="4822" spans="4:4" x14ac:dyDescent="0.2">
      <c r="D4822" s="109"/>
    </row>
    <row r="4823" spans="4:4" x14ac:dyDescent="0.2">
      <c r="D4823" s="109"/>
    </row>
    <row r="4824" spans="4:4" x14ac:dyDescent="0.2">
      <c r="D4824" s="109"/>
    </row>
    <row r="4825" spans="4:4" x14ac:dyDescent="0.2">
      <c r="D4825" s="109"/>
    </row>
    <row r="4826" spans="4:4" x14ac:dyDescent="0.2">
      <c r="D4826" s="109"/>
    </row>
    <row r="4827" spans="4:4" x14ac:dyDescent="0.2">
      <c r="D4827" s="109"/>
    </row>
    <row r="4828" spans="4:4" x14ac:dyDescent="0.2">
      <c r="D4828" s="109"/>
    </row>
    <row r="4829" spans="4:4" x14ac:dyDescent="0.2">
      <c r="D4829" s="109"/>
    </row>
    <row r="4830" spans="4:4" x14ac:dyDescent="0.2">
      <c r="D4830" s="109"/>
    </row>
    <row r="4831" spans="4:4" x14ac:dyDescent="0.2">
      <c r="D4831" s="109"/>
    </row>
    <row r="4832" spans="4:4" x14ac:dyDescent="0.2">
      <c r="D4832" s="109"/>
    </row>
    <row r="4833" spans="4:4" x14ac:dyDescent="0.2">
      <c r="D4833" s="109"/>
    </row>
    <row r="4834" spans="4:4" x14ac:dyDescent="0.2">
      <c r="D4834" s="109"/>
    </row>
    <row r="4835" spans="4:4" x14ac:dyDescent="0.2">
      <c r="D4835" s="109"/>
    </row>
    <row r="4836" spans="4:4" x14ac:dyDescent="0.2">
      <c r="D4836" s="109"/>
    </row>
    <row r="4837" spans="4:4" x14ac:dyDescent="0.2">
      <c r="D4837" s="109"/>
    </row>
    <row r="4838" spans="4:4" x14ac:dyDescent="0.2">
      <c r="D4838" s="109"/>
    </row>
    <row r="4839" spans="4:4" x14ac:dyDescent="0.2">
      <c r="D4839" s="109"/>
    </row>
    <row r="4840" spans="4:4" x14ac:dyDescent="0.2">
      <c r="D4840" s="109"/>
    </row>
    <row r="4841" spans="4:4" x14ac:dyDescent="0.2">
      <c r="D4841" s="109"/>
    </row>
    <row r="4842" spans="4:4" x14ac:dyDescent="0.2">
      <c r="D4842" s="109"/>
    </row>
    <row r="4843" spans="4:4" x14ac:dyDescent="0.2">
      <c r="D4843" s="109"/>
    </row>
    <row r="4844" spans="4:4" x14ac:dyDescent="0.2">
      <c r="D4844" s="109"/>
    </row>
    <row r="4845" spans="4:4" x14ac:dyDescent="0.2">
      <c r="D4845" s="109"/>
    </row>
    <row r="4846" spans="4:4" x14ac:dyDescent="0.2">
      <c r="D4846" s="109"/>
    </row>
    <row r="4847" spans="4:4" x14ac:dyDescent="0.2">
      <c r="D4847" s="109"/>
    </row>
    <row r="4848" spans="4:4" x14ac:dyDescent="0.2">
      <c r="D4848" s="109"/>
    </row>
    <row r="4849" spans="4:4" x14ac:dyDescent="0.2">
      <c r="D4849" s="109"/>
    </row>
    <row r="4850" spans="4:4" x14ac:dyDescent="0.2">
      <c r="D4850" s="109"/>
    </row>
    <row r="4851" spans="4:4" x14ac:dyDescent="0.2">
      <c r="D4851" s="109"/>
    </row>
    <row r="4852" spans="4:4" x14ac:dyDescent="0.2">
      <c r="D4852" s="109"/>
    </row>
    <row r="4853" spans="4:4" x14ac:dyDescent="0.2">
      <c r="D4853" s="109"/>
    </row>
    <row r="4854" spans="4:4" x14ac:dyDescent="0.2">
      <c r="D4854" s="109"/>
    </row>
    <row r="4855" spans="4:4" x14ac:dyDescent="0.2">
      <c r="D4855" s="109"/>
    </row>
    <row r="4856" spans="4:4" x14ac:dyDescent="0.2">
      <c r="D4856" s="109"/>
    </row>
    <row r="4857" spans="4:4" x14ac:dyDescent="0.2">
      <c r="D4857" s="109"/>
    </row>
    <row r="4858" spans="4:4" x14ac:dyDescent="0.2">
      <c r="D4858" s="109"/>
    </row>
    <row r="4859" spans="4:4" x14ac:dyDescent="0.2">
      <c r="D4859" s="109"/>
    </row>
    <row r="4860" spans="4:4" x14ac:dyDescent="0.2">
      <c r="D4860" s="109"/>
    </row>
    <row r="4861" spans="4:4" x14ac:dyDescent="0.2">
      <c r="D4861" s="109"/>
    </row>
    <row r="4862" spans="4:4" x14ac:dyDescent="0.2">
      <c r="D4862" s="109"/>
    </row>
    <row r="4863" spans="4:4" x14ac:dyDescent="0.2">
      <c r="D4863" s="109"/>
    </row>
    <row r="4864" spans="4:4" x14ac:dyDescent="0.2">
      <c r="D4864" s="109"/>
    </row>
    <row r="4865" spans="4:4" x14ac:dyDescent="0.2">
      <c r="D4865" s="109"/>
    </row>
    <row r="4866" spans="4:4" x14ac:dyDescent="0.2">
      <c r="D4866" s="109"/>
    </row>
    <row r="4867" spans="4:4" x14ac:dyDescent="0.2">
      <c r="D4867" s="109"/>
    </row>
    <row r="4868" spans="4:4" x14ac:dyDescent="0.2">
      <c r="D4868" s="109"/>
    </row>
    <row r="4869" spans="4:4" x14ac:dyDescent="0.2">
      <c r="D4869" s="109"/>
    </row>
    <row r="4870" spans="4:4" x14ac:dyDescent="0.2">
      <c r="D4870" s="109"/>
    </row>
    <row r="4871" spans="4:4" x14ac:dyDescent="0.2">
      <c r="D4871" s="109"/>
    </row>
    <row r="4872" spans="4:4" x14ac:dyDescent="0.2">
      <c r="D4872" s="109"/>
    </row>
    <row r="4873" spans="4:4" x14ac:dyDescent="0.2">
      <c r="D4873" s="109"/>
    </row>
    <row r="4874" spans="4:4" x14ac:dyDescent="0.2">
      <c r="D4874" s="109"/>
    </row>
    <row r="4875" spans="4:4" x14ac:dyDescent="0.2">
      <c r="D4875" s="109"/>
    </row>
    <row r="4876" spans="4:4" x14ac:dyDescent="0.2">
      <c r="D4876" s="109"/>
    </row>
    <row r="4877" spans="4:4" x14ac:dyDescent="0.2">
      <c r="D4877" s="109"/>
    </row>
    <row r="4878" spans="4:4" x14ac:dyDescent="0.2">
      <c r="D4878" s="109"/>
    </row>
    <row r="4879" spans="4:4" x14ac:dyDescent="0.2">
      <c r="D4879" s="109"/>
    </row>
    <row r="4880" spans="4:4" x14ac:dyDescent="0.2">
      <c r="D4880" s="109"/>
    </row>
    <row r="4881" spans="4:4" x14ac:dyDescent="0.2">
      <c r="D4881" s="109"/>
    </row>
    <row r="4882" spans="4:4" x14ac:dyDescent="0.2">
      <c r="D4882" s="109"/>
    </row>
    <row r="4883" spans="4:4" x14ac:dyDescent="0.2">
      <c r="D4883" s="109"/>
    </row>
    <row r="4884" spans="4:4" x14ac:dyDescent="0.2">
      <c r="D4884" s="109"/>
    </row>
    <row r="4885" spans="4:4" x14ac:dyDescent="0.2">
      <c r="D4885" s="109"/>
    </row>
    <row r="4886" spans="4:4" x14ac:dyDescent="0.2">
      <c r="D4886" s="109"/>
    </row>
    <row r="4887" spans="4:4" x14ac:dyDescent="0.2">
      <c r="D4887" s="109"/>
    </row>
    <row r="4888" spans="4:4" x14ac:dyDescent="0.2">
      <c r="D4888" s="109"/>
    </row>
    <row r="4889" spans="4:4" x14ac:dyDescent="0.2">
      <c r="D4889" s="109"/>
    </row>
    <row r="4890" spans="4:4" x14ac:dyDescent="0.2">
      <c r="D4890" s="109"/>
    </row>
    <row r="4891" spans="4:4" x14ac:dyDescent="0.2">
      <c r="D4891" s="109"/>
    </row>
    <row r="4892" spans="4:4" x14ac:dyDescent="0.2">
      <c r="D4892" s="109"/>
    </row>
    <row r="4893" spans="4:4" x14ac:dyDescent="0.2">
      <c r="D4893" s="109"/>
    </row>
    <row r="4894" spans="4:4" x14ac:dyDescent="0.2">
      <c r="D4894" s="109"/>
    </row>
    <row r="4895" spans="4:4" x14ac:dyDescent="0.2">
      <c r="D4895" s="109"/>
    </row>
    <row r="4896" spans="4:4" x14ac:dyDescent="0.2">
      <c r="D4896" s="109"/>
    </row>
    <row r="4897" spans="4:4" x14ac:dyDescent="0.2">
      <c r="D4897" s="109"/>
    </row>
    <row r="4898" spans="4:4" x14ac:dyDescent="0.2">
      <c r="D4898" s="109"/>
    </row>
    <row r="4899" spans="4:4" x14ac:dyDescent="0.2">
      <c r="D4899" s="109"/>
    </row>
    <row r="4900" spans="4:4" x14ac:dyDescent="0.2">
      <c r="D4900" s="109"/>
    </row>
    <row r="4901" spans="4:4" x14ac:dyDescent="0.2">
      <c r="D4901" s="109"/>
    </row>
    <row r="4902" spans="4:4" x14ac:dyDescent="0.2">
      <c r="D4902" s="109"/>
    </row>
    <row r="4903" spans="4:4" x14ac:dyDescent="0.2">
      <c r="D4903" s="109"/>
    </row>
    <row r="4904" spans="4:4" x14ac:dyDescent="0.2">
      <c r="D4904" s="109"/>
    </row>
    <row r="4905" spans="4:4" x14ac:dyDescent="0.2">
      <c r="D4905" s="109"/>
    </row>
    <row r="4906" spans="4:4" x14ac:dyDescent="0.2">
      <c r="D4906" s="109"/>
    </row>
    <row r="4907" spans="4:4" x14ac:dyDescent="0.2">
      <c r="D4907" s="109"/>
    </row>
    <row r="4908" spans="4:4" x14ac:dyDescent="0.2">
      <c r="D4908" s="109"/>
    </row>
    <row r="4909" spans="4:4" x14ac:dyDescent="0.2">
      <c r="D4909" s="109"/>
    </row>
    <row r="4910" spans="4:4" x14ac:dyDescent="0.2">
      <c r="D4910" s="109"/>
    </row>
    <row r="4911" spans="4:4" x14ac:dyDescent="0.2">
      <c r="D4911" s="109"/>
    </row>
    <row r="4912" spans="4:4" x14ac:dyDescent="0.2">
      <c r="D4912" s="109"/>
    </row>
    <row r="4913" spans="4:4" x14ac:dyDescent="0.2">
      <c r="D4913" s="109"/>
    </row>
    <row r="4914" spans="4:4" x14ac:dyDescent="0.2">
      <c r="D4914" s="109"/>
    </row>
    <row r="4915" spans="4:4" x14ac:dyDescent="0.2">
      <c r="D4915" s="109"/>
    </row>
    <row r="4916" spans="4:4" x14ac:dyDescent="0.2">
      <c r="D4916" s="109"/>
    </row>
    <row r="4917" spans="4:4" x14ac:dyDescent="0.2">
      <c r="D4917" s="109"/>
    </row>
    <row r="4918" spans="4:4" x14ac:dyDescent="0.2">
      <c r="D4918" s="109"/>
    </row>
    <row r="4919" spans="4:4" x14ac:dyDescent="0.2">
      <c r="D4919" s="109"/>
    </row>
    <row r="4920" spans="4:4" x14ac:dyDescent="0.2">
      <c r="D4920" s="109"/>
    </row>
    <row r="4921" spans="4:4" x14ac:dyDescent="0.2">
      <c r="D4921" s="109"/>
    </row>
    <row r="4922" spans="4:4" x14ac:dyDescent="0.2">
      <c r="D4922" s="109"/>
    </row>
    <row r="4923" spans="4:4" x14ac:dyDescent="0.2">
      <c r="D4923" s="109"/>
    </row>
    <row r="4924" spans="4:4" x14ac:dyDescent="0.2">
      <c r="D4924" s="109"/>
    </row>
    <row r="4925" spans="4:4" x14ac:dyDescent="0.2">
      <c r="D4925" s="109"/>
    </row>
    <row r="4926" spans="4:4" x14ac:dyDescent="0.2">
      <c r="D4926" s="109"/>
    </row>
    <row r="4927" spans="4:4" x14ac:dyDescent="0.2">
      <c r="D4927" s="109"/>
    </row>
    <row r="4928" spans="4:4" x14ac:dyDescent="0.2">
      <c r="D4928" s="109"/>
    </row>
    <row r="4929" spans="4:4" x14ac:dyDescent="0.2">
      <c r="D4929" s="109"/>
    </row>
    <row r="4930" spans="4:4" x14ac:dyDescent="0.2">
      <c r="D4930" s="109"/>
    </row>
    <row r="4931" spans="4:4" x14ac:dyDescent="0.2">
      <c r="D4931" s="109"/>
    </row>
    <row r="4932" spans="4:4" x14ac:dyDescent="0.2">
      <c r="D4932" s="109"/>
    </row>
    <row r="4933" spans="4:4" x14ac:dyDescent="0.2">
      <c r="D4933" s="109"/>
    </row>
    <row r="4934" spans="4:4" x14ac:dyDescent="0.2">
      <c r="D4934" s="109"/>
    </row>
    <row r="4935" spans="4:4" x14ac:dyDescent="0.2">
      <c r="D4935" s="109"/>
    </row>
    <row r="4936" spans="4:4" x14ac:dyDescent="0.2">
      <c r="D4936" s="109"/>
    </row>
    <row r="4937" spans="4:4" x14ac:dyDescent="0.2">
      <c r="D4937" s="109"/>
    </row>
    <row r="4938" spans="4:4" x14ac:dyDescent="0.2">
      <c r="D4938" s="109"/>
    </row>
    <row r="4939" spans="4:4" x14ac:dyDescent="0.2">
      <c r="D4939" s="109"/>
    </row>
    <row r="4940" spans="4:4" x14ac:dyDescent="0.2">
      <c r="D4940" s="109"/>
    </row>
    <row r="4941" spans="4:4" x14ac:dyDescent="0.2">
      <c r="D4941" s="109"/>
    </row>
    <row r="4942" spans="4:4" x14ac:dyDescent="0.2">
      <c r="D4942" s="109"/>
    </row>
    <row r="4943" spans="4:4" x14ac:dyDescent="0.2">
      <c r="D4943" s="109"/>
    </row>
    <row r="4944" spans="4:4" x14ac:dyDescent="0.2">
      <c r="D4944" s="109"/>
    </row>
    <row r="4945" spans="4:4" x14ac:dyDescent="0.2">
      <c r="D4945" s="109"/>
    </row>
    <row r="4946" spans="4:4" x14ac:dyDescent="0.2">
      <c r="D4946" s="109"/>
    </row>
    <row r="4947" spans="4:4" x14ac:dyDescent="0.2">
      <c r="D4947" s="109"/>
    </row>
    <row r="4948" spans="4:4" x14ac:dyDescent="0.2">
      <c r="D4948" s="109"/>
    </row>
    <row r="4949" spans="4:4" x14ac:dyDescent="0.2">
      <c r="D4949" s="109"/>
    </row>
    <row r="4950" spans="4:4" x14ac:dyDescent="0.2">
      <c r="D4950" s="109"/>
    </row>
    <row r="4951" spans="4:4" x14ac:dyDescent="0.2">
      <c r="D4951" s="109"/>
    </row>
    <row r="4952" spans="4:4" x14ac:dyDescent="0.2">
      <c r="D4952" s="109"/>
    </row>
    <row r="4953" spans="4:4" x14ac:dyDescent="0.2">
      <c r="D4953" s="109"/>
    </row>
    <row r="4954" spans="4:4" x14ac:dyDescent="0.2">
      <c r="D4954" s="109"/>
    </row>
    <row r="4955" spans="4:4" x14ac:dyDescent="0.2">
      <c r="D4955" s="109"/>
    </row>
    <row r="4956" spans="4:4" x14ac:dyDescent="0.2">
      <c r="D4956" s="109"/>
    </row>
    <row r="4957" spans="4:4" x14ac:dyDescent="0.2">
      <c r="D4957" s="109"/>
    </row>
    <row r="4958" spans="4:4" x14ac:dyDescent="0.2">
      <c r="D4958" s="109"/>
    </row>
    <row r="4959" spans="4:4" x14ac:dyDescent="0.2">
      <c r="D4959" s="109"/>
    </row>
    <row r="4960" spans="4:4" x14ac:dyDescent="0.2">
      <c r="D4960" s="109"/>
    </row>
    <row r="4961" spans="4:4" x14ac:dyDescent="0.2">
      <c r="D4961" s="109"/>
    </row>
    <row r="4962" spans="4:4" x14ac:dyDescent="0.2">
      <c r="D4962" s="109"/>
    </row>
    <row r="4963" spans="4:4" x14ac:dyDescent="0.2">
      <c r="D4963" s="109"/>
    </row>
    <row r="4964" spans="4:4" x14ac:dyDescent="0.2">
      <c r="D4964" s="109"/>
    </row>
    <row r="4965" spans="4:4" x14ac:dyDescent="0.2">
      <c r="D4965" s="109"/>
    </row>
    <row r="4966" spans="4:4" x14ac:dyDescent="0.2">
      <c r="D4966" s="109"/>
    </row>
    <row r="4967" spans="4:4" x14ac:dyDescent="0.2">
      <c r="D4967" s="109"/>
    </row>
    <row r="4968" spans="4:4" x14ac:dyDescent="0.2">
      <c r="D4968" s="109"/>
    </row>
    <row r="4969" spans="4:4" x14ac:dyDescent="0.2">
      <c r="D4969" s="109"/>
    </row>
    <row r="4970" spans="4:4" x14ac:dyDescent="0.2">
      <c r="D4970" s="109"/>
    </row>
    <row r="4971" spans="4:4" x14ac:dyDescent="0.2">
      <c r="D4971" s="109"/>
    </row>
    <row r="4972" spans="4:4" x14ac:dyDescent="0.2">
      <c r="D4972" s="109"/>
    </row>
    <row r="4973" spans="4:4" x14ac:dyDescent="0.2">
      <c r="D4973" s="109"/>
    </row>
    <row r="4974" spans="4:4" x14ac:dyDescent="0.2">
      <c r="D4974" s="109"/>
    </row>
    <row r="4975" spans="4:4" x14ac:dyDescent="0.2">
      <c r="D4975" s="109"/>
    </row>
    <row r="4976" spans="4:4" x14ac:dyDescent="0.2">
      <c r="D4976" s="109"/>
    </row>
    <row r="4977" spans="4:4" x14ac:dyDescent="0.2">
      <c r="D4977" s="109"/>
    </row>
    <row r="4978" spans="4:4" x14ac:dyDescent="0.2">
      <c r="D4978" s="109"/>
    </row>
    <row r="4979" spans="4:4" x14ac:dyDescent="0.2">
      <c r="D4979" s="109"/>
    </row>
    <row r="4980" spans="4:4" x14ac:dyDescent="0.2">
      <c r="D4980" s="109"/>
    </row>
    <row r="4981" spans="4:4" x14ac:dyDescent="0.2">
      <c r="D4981" s="109"/>
    </row>
    <row r="4982" spans="4:4" x14ac:dyDescent="0.2">
      <c r="D4982" s="109"/>
    </row>
    <row r="4983" spans="4:4" x14ac:dyDescent="0.2">
      <c r="D4983" s="109"/>
    </row>
    <row r="4984" spans="4:4" x14ac:dyDescent="0.2">
      <c r="D4984" s="109"/>
    </row>
    <row r="4985" spans="4:4" x14ac:dyDescent="0.2">
      <c r="D4985" s="109"/>
    </row>
    <row r="4986" spans="4:4" x14ac:dyDescent="0.2">
      <c r="D4986" s="109"/>
    </row>
    <row r="4987" spans="4:4" x14ac:dyDescent="0.2">
      <c r="D4987" s="109"/>
    </row>
    <row r="4988" spans="4:4" x14ac:dyDescent="0.2">
      <c r="D4988" s="109"/>
    </row>
    <row r="4989" spans="4:4" x14ac:dyDescent="0.2">
      <c r="D4989" s="109"/>
    </row>
    <row r="4990" spans="4:4" x14ac:dyDescent="0.2">
      <c r="D4990" s="109"/>
    </row>
    <row r="4991" spans="4:4" x14ac:dyDescent="0.2">
      <c r="D4991" s="109"/>
    </row>
    <row r="4992" spans="4:4" x14ac:dyDescent="0.2">
      <c r="D4992" s="109"/>
    </row>
    <row r="4993" spans="4:4" x14ac:dyDescent="0.2">
      <c r="D4993" s="109"/>
    </row>
    <row r="4994" spans="4:4" x14ac:dyDescent="0.2">
      <c r="D4994" s="109"/>
    </row>
    <row r="4995" spans="4:4" x14ac:dyDescent="0.2">
      <c r="D4995" s="109"/>
    </row>
    <row r="4996" spans="4:4" x14ac:dyDescent="0.2">
      <c r="D4996" s="109"/>
    </row>
    <row r="4997" spans="4:4" x14ac:dyDescent="0.2">
      <c r="D4997" s="109"/>
    </row>
    <row r="4998" spans="4:4" x14ac:dyDescent="0.2">
      <c r="D4998" s="109"/>
    </row>
    <row r="4999" spans="4:4" x14ac:dyDescent="0.2">
      <c r="D4999" s="109"/>
    </row>
  </sheetData>
  <mergeCells count="22">
    <mergeCell ref="C96:G96"/>
    <mergeCell ref="C98:G98"/>
    <mergeCell ref="C100:G100"/>
    <mergeCell ref="C193:G193"/>
    <mergeCell ref="C84:G84"/>
    <mergeCell ref="C86:G86"/>
    <mergeCell ref="C88:G88"/>
    <mergeCell ref="C90:G90"/>
    <mergeCell ref="C92:G92"/>
    <mergeCell ref="C94:G94"/>
    <mergeCell ref="C82:G82"/>
    <mergeCell ref="A1:G1"/>
    <mergeCell ref="C2:G2"/>
    <mergeCell ref="C3:G3"/>
    <mergeCell ref="C4:G4"/>
    <mergeCell ref="C10:G10"/>
    <mergeCell ref="C22:G22"/>
    <mergeCell ref="C40:G40"/>
    <mergeCell ref="C74:G74"/>
    <mergeCell ref="C76:G76"/>
    <mergeCell ref="C78:G78"/>
    <mergeCell ref="C80:G80"/>
  </mergeCells>
  <hyperlinks>
    <hyperlink ref="C2:G2" location="REKAPITULACE!A1" display="ZŠ Hapalova - Brno" xr:uid="{4C356F50-3AFE-4CB5-B8E5-AD8CEF77592F}"/>
  </hyperlinks>
  <pageMargins left="0.59055118110236204" right="0.196850393700787" top="0.78740157499999996" bottom="0.78740157499999996" header="0.3" footer="0.3"/>
  <pageSetup paperSize="9" scale="91" orientation="landscape"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D211-377C-48F4-999F-9C3FD81E3020}">
  <sheetPr codeName="List7">
    <tabColor rgb="FFFFC000"/>
    <pageSetUpPr fitToPage="1"/>
  </sheetPr>
  <dimension ref="A1:J656"/>
  <sheetViews>
    <sheetView showZeros="0" topLeftCell="A430" zoomScaleNormal="100" zoomScaleSheetLayoutView="100" workbookViewId="0">
      <selection activeCell="B464" sqref="B464"/>
    </sheetView>
  </sheetViews>
  <sheetFormatPr defaultColWidth="9.140625" defaultRowHeight="12.75" x14ac:dyDescent="0.2"/>
  <cols>
    <col min="1" max="1" width="11.7109375" style="287" customWidth="1"/>
    <col min="2" max="2" width="75.140625" style="288" customWidth="1"/>
    <col min="3" max="3" width="6.7109375" style="289" customWidth="1"/>
    <col min="4" max="4" width="6.7109375" style="290" customWidth="1"/>
    <col min="5" max="6" width="13.7109375" style="291" customWidth="1"/>
    <col min="7" max="7" width="15" style="291" bestFit="1" customWidth="1"/>
    <col min="8" max="8" width="16.7109375" style="291" customWidth="1"/>
    <col min="9" max="9" width="9.140625" style="285"/>
    <col min="10" max="16384" width="9.140625" style="229"/>
  </cols>
  <sheetData>
    <row r="1" spans="1:10" ht="45.75" customHeight="1" x14ac:dyDescent="0.25">
      <c r="A1" s="227" t="s">
        <v>3712</v>
      </c>
      <c r="B1" s="1595" t="s">
        <v>5849</v>
      </c>
      <c r="C1" s="1595"/>
      <c r="D1" s="1595"/>
      <c r="E1" s="1595"/>
      <c r="F1" s="1595"/>
      <c r="G1" s="1596"/>
      <c r="H1" s="228" t="s">
        <v>3713</v>
      </c>
      <c r="I1" s="229"/>
    </row>
    <row r="2" spans="1:10" ht="45.75" customHeight="1" x14ac:dyDescent="0.25">
      <c r="A2" s="1608" t="s">
        <v>174</v>
      </c>
      <c r="B2" s="1609"/>
      <c r="C2" s="1609"/>
      <c r="D2" s="1609"/>
      <c r="E2" s="1609"/>
      <c r="F2" s="1609"/>
      <c r="G2" s="1609"/>
      <c r="H2" s="1610"/>
      <c r="I2" s="229"/>
    </row>
    <row r="3" spans="1:10" ht="45.75" customHeight="1" x14ac:dyDescent="0.25">
      <c r="A3" s="1608" t="s">
        <v>5847</v>
      </c>
      <c r="B3" s="1609"/>
      <c r="C3" s="1609"/>
      <c r="D3" s="1609"/>
      <c r="E3" s="1609"/>
      <c r="F3" s="1609"/>
      <c r="G3" s="1609"/>
      <c r="H3" s="1610"/>
      <c r="I3" s="229"/>
    </row>
    <row r="4" spans="1:10" x14ac:dyDescent="0.25">
      <c r="A4" s="230" t="s">
        <v>3714</v>
      </c>
      <c r="B4" s="231"/>
      <c r="C4" s="232"/>
      <c r="D4" s="233"/>
      <c r="E4" s="234"/>
      <c r="F4" s="234"/>
      <c r="G4" s="234"/>
      <c r="H4" s="235"/>
      <c r="I4" s="229"/>
    </row>
    <row r="5" spans="1:10" x14ac:dyDescent="0.25">
      <c r="A5" s="1597" t="s">
        <v>3715</v>
      </c>
      <c r="B5" s="1599" t="s">
        <v>2955</v>
      </c>
      <c r="C5" s="1601" t="s">
        <v>3716</v>
      </c>
      <c r="D5" s="1603" t="s">
        <v>3717</v>
      </c>
      <c r="E5" s="1605" t="s">
        <v>3718</v>
      </c>
      <c r="F5" s="1606"/>
      <c r="G5" s="1605" t="s">
        <v>3719</v>
      </c>
      <c r="H5" s="1607"/>
      <c r="I5" s="229"/>
    </row>
    <row r="6" spans="1:10" x14ac:dyDescent="0.25">
      <c r="A6" s="1598"/>
      <c r="B6" s="1600"/>
      <c r="C6" s="1602"/>
      <c r="D6" s="1604"/>
      <c r="E6" s="236" t="s">
        <v>2964</v>
      </c>
      <c r="F6" s="236" t="s">
        <v>2965</v>
      </c>
      <c r="G6" s="236" t="s">
        <v>2964</v>
      </c>
      <c r="H6" s="237" t="s">
        <v>2965</v>
      </c>
      <c r="I6" s="229"/>
    </row>
    <row r="7" spans="1:10" s="244" customFormat="1" thickBot="1" x14ac:dyDescent="0.2">
      <c r="A7" s="238" t="s">
        <v>3720</v>
      </c>
      <c r="B7" s="239" t="s">
        <v>3720</v>
      </c>
      <c r="C7" s="240" t="s">
        <v>3720</v>
      </c>
      <c r="D7" s="241" t="s">
        <v>3720</v>
      </c>
      <c r="E7" s="242" t="s">
        <v>3721</v>
      </c>
      <c r="F7" s="242" t="s">
        <v>3721</v>
      </c>
      <c r="G7" s="242" t="s">
        <v>3721</v>
      </c>
      <c r="H7" s="243" t="s">
        <v>3721</v>
      </c>
    </row>
    <row r="8" spans="1:10" s="251" customFormat="1" ht="12" x14ac:dyDescent="0.25">
      <c r="A8" s="245"/>
      <c r="B8" s="246"/>
      <c r="C8" s="247"/>
      <c r="D8" s="248"/>
      <c r="E8" s="249"/>
      <c r="F8" s="249"/>
      <c r="G8" s="249"/>
      <c r="H8" s="250"/>
    </row>
    <row r="9" spans="1:10" ht="15" x14ac:dyDescent="0.25">
      <c r="A9" s="252" t="s">
        <v>179</v>
      </c>
      <c r="B9" s="253" t="s">
        <v>3722</v>
      </c>
      <c r="C9" s="254">
        <v>0</v>
      </c>
      <c r="D9" s="255">
        <v>0</v>
      </c>
      <c r="E9" s="256">
        <v>0</v>
      </c>
      <c r="F9" s="256">
        <v>0</v>
      </c>
      <c r="G9" s="256">
        <f t="shared" ref="G9:G72" si="0">E9*D9</f>
        <v>0</v>
      </c>
      <c r="H9" s="257">
        <f t="shared" ref="H9:H72" si="1">F9*D9</f>
        <v>0</v>
      </c>
      <c r="I9" s="229"/>
      <c r="J9" s="258"/>
    </row>
    <row r="10" spans="1:10" x14ac:dyDescent="0.25">
      <c r="A10" s="259">
        <v>0</v>
      </c>
      <c r="B10" s="260" t="s">
        <v>3723</v>
      </c>
      <c r="C10" s="261">
        <v>0</v>
      </c>
      <c r="D10" s="262">
        <v>0</v>
      </c>
      <c r="E10" s="263">
        <v>0</v>
      </c>
      <c r="F10" s="263">
        <v>0</v>
      </c>
      <c r="G10" s="264">
        <f t="shared" si="0"/>
        <v>0</v>
      </c>
      <c r="H10" s="265">
        <f t="shared" si="1"/>
        <v>0</v>
      </c>
      <c r="I10" s="229"/>
      <c r="J10" s="258"/>
    </row>
    <row r="11" spans="1:10" ht="84" x14ac:dyDescent="0.25">
      <c r="A11" s="259" t="s">
        <v>3724</v>
      </c>
      <c r="B11" s="266" t="s">
        <v>3725</v>
      </c>
      <c r="C11" s="261" t="s">
        <v>3726</v>
      </c>
      <c r="D11" s="262">
        <v>1</v>
      </c>
      <c r="E11" s="1239">
        <v>0</v>
      </c>
      <c r="F11" s="1239"/>
      <c r="G11" s="1264">
        <f t="shared" si="0"/>
        <v>0</v>
      </c>
      <c r="H11" s="265">
        <f t="shared" si="1"/>
        <v>0</v>
      </c>
      <c r="I11" s="229"/>
      <c r="J11" s="258"/>
    </row>
    <row r="12" spans="1:10" ht="24" x14ac:dyDescent="0.25">
      <c r="A12" s="259" t="s">
        <v>3727</v>
      </c>
      <c r="B12" s="266" t="s">
        <v>3728</v>
      </c>
      <c r="C12" s="261" t="s">
        <v>3726</v>
      </c>
      <c r="D12" s="262">
        <v>1</v>
      </c>
      <c r="E12" s="1239"/>
      <c r="F12" s="1239"/>
      <c r="G12" s="1264">
        <f t="shared" si="0"/>
        <v>0</v>
      </c>
      <c r="H12" s="265">
        <f t="shared" si="1"/>
        <v>0</v>
      </c>
      <c r="I12" s="229"/>
      <c r="J12" s="258"/>
    </row>
    <row r="13" spans="1:10" ht="24" x14ac:dyDescent="0.25">
      <c r="A13" s="259" t="s">
        <v>3729</v>
      </c>
      <c r="B13" s="266" t="s">
        <v>3730</v>
      </c>
      <c r="C13" s="261" t="s">
        <v>3726</v>
      </c>
      <c r="D13" s="262">
        <v>1</v>
      </c>
      <c r="E13" s="1239"/>
      <c r="F13" s="1239"/>
      <c r="G13" s="1264">
        <f t="shared" si="0"/>
        <v>0</v>
      </c>
      <c r="H13" s="265">
        <f t="shared" si="1"/>
        <v>0</v>
      </c>
      <c r="I13" s="229"/>
      <c r="J13" s="258"/>
    </row>
    <row r="14" spans="1:10" ht="24" x14ac:dyDescent="0.25">
      <c r="A14" s="259" t="s">
        <v>3731</v>
      </c>
      <c r="B14" s="266" t="s">
        <v>3730</v>
      </c>
      <c r="C14" s="261" t="s">
        <v>3726</v>
      </c>
      <c r="D14" s="262">
        <v>1</v>
      </c>
      <c r="E14" s="1239"/>
      <c r="F14" s="1239"/>
      <c r="G14" s="1264">
        <f t="shared" si="0"/>
        <v>0</v>
      </c>
      <c r="H14" s="265">
        <f t="shared" si="1"/>
        <v>0</v>
      </c>
      <c r="I14" s="229"/>
      <c r="J14" s="258"/>
    </row>
    <row r="15" spans="1:10" ht="24" x14ac:dyDescent="0.25">
      <c r="A15" s="259" t="s">
        <v>3732</v>
      </c>
      <c r="B15" s="266" t="s">
        <v>3733</v>
      </c>
      <c r="C15" s="261" t="s">
        <v>3726</v>
      </c>
      <c r="D15" s="262">
        <v>1</v>
      </c>
      <c r="E15" s="1239"/>
      <c r="F15" s="1239"/>
      <c r="G15" s="1264">
        <f t="shared" si="0"/>
        <v>0</v>
      </c>
      <c r="H15" s="265">
        <f t="shared" si="1"/>
        <v>0</v>
      </c>
      <c r="I15" s="229"/>
      <c r="J15" s="258"/>
    </row>
    <row r="16" spans="1:10" ht="24" x14ac:dyDescent="0.25">
      <c r="A16" s="259" t="s">
        <v>3734</v>
      </c>
      <c r="B16" s="266" t="s">
        <v>3735</v>
      </c>
      <c r="C16" s="261" t="s">
        <v>3726</v>
      </c>
      <c r="D16" s="262">
        <v>1</v>
      </c>
      <c r="E16" s="1239"/>
      <c r="F16" s="1239"/>
      <c r="G16" s="1264">
        <f t="shared" si="0"/>
        <v>0</v>
      </c>
      <c r="H16" s="265">
        <f t="shared" si="1"/>
        <v>0</v>
      </c>
      <c r="I16" s="229"/>
      <c r="J16" s="258"/>
    </row>
    <row r="17" spans="1:10" ht="24" x14ac:dyDescent="0.25">
      <c r="A17" s="259" t="s">
        <v>3736</v>
      </c>
      <c r="B17" s="266" t="s">
        <v>3733</v>
      </c>
      <c r="C17" s="261" t="s">
        <v>3726</v>
      </c>
      <c r="D17" s="262">
        <v>1</v>
      </c>
      <c r="E17" s="1239"/>
      <c r="F17" s="1239"/>
      <c r="G17" s="1264">
        <f t="shared" si="0"/>
        <v>0</v>
      </c>
      <c r="H17" s="265">
        <f t="shared" si="1"/>
        <v>0</v>
      </c>
      <c r="I17" s="229"/>
      <c r="J17" s="258"/>
    </row>
    <row r="18" spans="1:10" ht="24" x14ac:dyDescent="0.25">
      <c r="A18" s="259" t="s">
        <v>3737</v>
      </c>
      <c r="B18" s="266" t="s">
        <v>3735</v>
      </c>
      <c r="C18" s="261" t="s">
        <v>3726</v>
      </c>
      <c r="D18" s="262">
        <v>1</v>
      </c>
      <c r="E18" s="1239"/>
      <c r="F18" s="1239"/>
      <c r="G18" s="1264">
        <f t="shared" si="0"/>
        <v>0</v>
      </c>
      <c r="H18" s="265">
        <f t="shared" si="1"/>
        <v>0</v>
      </c>
      <c r="I18" s="229"/>
      <c r="J18" s="258"/>
    </row>
    <row r="19" spans="1:10" x14ac:dyDescent="0.25">
      <c r="A19" s="259" t="s">
        <v>3738</v>
      </c>
      <c r="B19" s="266" t="s">
        <v>3739</v>
      </c>
      <c r="C19" s="261" t="s">
        <v>3726</v>
      </c>
      <c r="D19" s="262">
        <v>5</v>
      </c>
      <c r="E19" s="1239"/>
      <c r="F19" s="1239"/>
      <c r="G19" s="1264">
        <f t="shared" si="0"/>
        <v>0</v>
      </c>
      <c r="H19" s="265">
        <f t="shared" si="1"/>
        <v>0</v>
      </c>
      <c r="I19" s="229"/>
      <c r="J19" s="258"/>
    </row>
    <row r="20" spans="1:10" x14ac:dyDescent="0.25">
      <c r="A20" s="259" t="s">
        <v>3740</v>
      </c>
      <c r="B20" s="266" t="s">
        <v>3741</v>
      </c>
      <c r="C20" s="261" t="s">
        <v>3726</v>
      </c>
      <c r="D20" s="262">
        <v>4</v>
      </c>
      <c r="E20" s="1239"/>
      <c r="F20" s="1239"/>
      <c r="G20" s="1264">
        <f t="shared" si="0"/>
        <v>0</v>
      </c>
      <c r="H20" s="265">
        <f t="shared" si="1"/>
        <v>0</v>
      </c>
      <c r="I20" s="229"/>
      <c r="J20" s="258"/>
    </row>
    <row r="21" spans="1:10" x14ac:dyDescent="0.25">
      <c r="A21" s="259" t="s">
        <v>3742</v>
      </c>
      <c r="B21" s="266" t="s">
        <v>3743</v>
      </c>
      <c r="C21" s="261" t="s">
        <v>3726</v>
      </c>
      <c r="D21" s="262">
        <v>1</v>
      </c>
      <c r="E21" s="1239"/>
      <c r="F21" s="1239"/>
      <c r="G21" s="1264">
        <f t="shared" si="0"/>
        <v>0</v>
      </c>
      <c r="H21" s="265">
        <f t="shared" si="1"/>
        <v>0</v>
      </c>
      <c r="I21" s="229"/>
      <c r="J21" s="258"/>
    </row>
    <row r="22" spans="1:10" s="267" customFormat="1" ht="15" x14ac:dyDescent="0.25">
      <c r="A22" s="259" t="s">
        <v>3744</v>
      </c>
      <c r="B22" s="266" t="s">
        <v>3745</v>
      </c>
      <c r="C22" s="261" t="s">
        <v>3726</v>
      </c>
      <c r="D22" s="262">
        <v>2</v>
      </c>
      <c r="E22" s="1239"/>
      <c r="F22" s="1239"/>
      <c r="G22" s="1264">
        <f t="shared" si="0"/>
        <v>0</v>
      </c>
      <c r="H22" s="265">
        <f t="shared" si="1"/>
        <v>0</v>
      </c>
      <c r="J22" s="258"/>
    </row>
    <row r="23" spans="1:10" x14ac:dyDescent="0.25">
      <c r="A23" s="259" t="s">
        <v>3746</v>
      </c>
      <c r="B23" s="266" t="s">
        <v>3747</v>
      </c>
      <c r="C23" s="261" t="s">
        <v>3726</v>
      </c>
      <c r="D23" s="262">
        <v>1</v>
      </c>
      <c r="E23" s="1239"/>
      <c r="F23" s="1239"/>
      <c r="G23" s="1264">
        <f t="shared" si="0"/>
        <v>0</v>
      </c>
      <c r="H23" s="265">
        <f t="shared" si="1"/>
        <v>0</v>
      </c>
      <c r="I23" s="229"/>
      <c r="J23" s="258"/>
    </row>
    <row r="24" spans="1:10" ht="72" x14ac:dyDescent="0.25">
      <c r="A24" s="259" t="s">
        <v>3748</v>
      </c>
      <c r="B24" s="266" t="s">
        <v>3749</v>
      </c>
      <c r="C24" s="261" t="s">
        <v>3726</v>
      </c>
      <c r="D24" s="262">
        <v>1</v>
      </c>
      <c r="E24" s="1239"/>
      <c r="F24" s="1239"/>
      <c r="G24" s="1264">
        <f t="shared" si="0"/>
        <v>0</v>
      </c>
      <c r="H24" s="265">
        <f t="shared" si="1"/>
        <v>0</v>
      </c>
      <c r="I24" s="229"/>
      <c r="J24" s="258"/>
    </row>
    <row r="25" spans="1:10" s="267" customFormat="1" ht="48" x14ac:dyDescent="0.25">
      <c r="A25" s="259" t="s">
        <v>3750</v>
      </c>
      <c r="B25" s="266" t="s">
        <v>3751</v>
      </c>
      <c r="C25" s="261" t="s">
        <v>3726</v>
      </c>
      <c r="D25" s="262">
        <v>1</v>
      </c>
      <c r="E25" s="1239"/>
      <c r="F25" s="1239"/>
      <c r="G25" s="1264">
        <f t="shared" si="0"/>
        <v>0</v>
      </c>
      <c r="H25" s="265">
        <f t="shared" si="1"/>
        <v>0</v>
      </c>
      <c r="J25" s="258"/>
    </row>
    <row r="26" spans="1:10" ht="48" x14ac:dyDescent="0.25">
      <c r="A26" s="259" t="s">
        <v>3752</v>
      </c>
      <c r="B26" s="266" t="s">
        <v>3753</v>
      </c>
      <c r="C26" s="261" t="s">
        <v>3726</v>
      </c>
      <c r="D26" s="262">
        <v>1</v>
      </c>
      <c r="E26" s="1239"/>
      <c r="F26" s="1239"/>
      <c r="G26" s="1264">
        <f t="shared" si="0"/>
        <v>0</v>
      </c>
      <c r="H26" s="265">
        <f t="shared" si="1"/>
        <v>0</v>
      </c>
      <c r="I26" s="229"/>
      <c r="J26" s="258"/>
    </row>
    <row r="27" spans="1:10" s="267" customFormat="1" ht="48" x14ac:dyDescent="0.25">
      <c r="A27" s="259" t="s">
        <v>3754</v>
      </c>
      <c r="B27" s="266" t="s">
        <v>3755</v>
      </c>
      <c r="C27" s="261" t="s">
        <v>3726</v>
      </c>
      <c r="D27" s="262">
        <v>1</v>
      </c>
      <c r="E27" s="1239"/>
      <c r="F27" s="1239"/>
      <c r="G27" s="1264">
        <f t="shared" si="0"/>
        <v>0</v>
      </c>
      <c r="H27" s="265">
        <f t="shared" si="1"/>
        <v>0</v>
      </c>
      <c r="J27" s="258"/>
    </row>
    <row r="28" spans="1:10" ht="72" x14ac:dyDescent="0.25">
      <c r="A28" s="259" t="s">
        <v>3756</v>
      </c>
      <c r="B28" s="266" t="s">
        <v>3757</v>
      </c>
      <c r="C28" s="261" t="s">
        <v>3726</v>
      </c>
      <c r="D28" s="262">
        <v>1</v>
      </c>
      <c r="E28" s="1239"/>
      <c r="F28" s="1239"/>
      <c r="G28" s="1264">
        <f t="shared" si="0"/>
        <v>0</v>
      </c>
      <c r="H28" s="265">
        <f t="shared" si="1"/>
        <v>0</v>
      </c>
      <c r="I28" s="229"/>
      <c r="J28" s="258"/>
    </row>
    <row r="29" spans="1:10" x14ac:dyDescent="0.25">
      <c r="A29" s="259" t="s">
        <v>3758</v>
      </c>
      <c r="B29" s="266" t="s">
        <v>3759</v>
      </c>
      <c r="C29" s="261" t="s">
        <v>3726</v>
      </c>
      <c r="D29" s="262">
        <v>1</v>
      </c>
      <c r="E29" s="1239"/>
      <c r="F29" s="1239"/>
      <c r="G29" s="1264">
        <f t="shared" si="0"/>
        <v>0</v>
      </c>
      <c r="H29" s="265">
        <f t="shared" si="1"/>
        <v>0</v>
      </c>
      <c r="I29" s="229"/>
      <c r="J29" s="258"/>
    </row>
    <row r="30" spans="1:10" s="267" customFormat="1" ht="15" x14ac:dyDescent="0.25">
      <c r="A30" s="259" t="s">
        <v>3760</v>
      </c>
      <c r="B30" s="266" t="s">
        <v>3761</v>
      </c>
      <c r="C30" s="261" t="s">
        <v>3726</v>
      </c>
      <c r="D30" s="262">
        <v>1</v>
      </c>
      <c r="E30" s="1239"/>
      <c r="F30" s="1239"/>
      <c r="G30" s="1264">
        <f t="shared" si="0"/>
        <v>0</v>
      </c>
      <c r="H30" s="265">
        <f t="shared" si="1"/>
        <v>0</v>
      </c>
      <c r="J30" s="258"/>
    </row>
    <row r="31" spans="1:10" x14ac:dyDescent="0.25">
      <c r="A31" s="259" t="s">
        <v>3762</v>
      </c>
      <c r="B31" s="266" t="s">
        <v>3763</v>
      </c>
      <c r="C31" s="261" t="s">
        <v>3726</v>
      </c>
      <c r="D31" s="262">
        <v>1</v>
      </c>
      <c r="E31" s="1239"/>
      <c r="F31" s="1239"/>
      <c r="G31" s="1264">
        <f t="shared" si="0"/>
        <v>0</v>
      </c>
      <c r="H31" s="265">
        <f t="shared" si="1"/>
        <v>0</v>
      </c>
      <c r="I31" s="229"/>
      <c r="J31" s="258"/>
    </row>
    <row r="32" spans="1:10" x14ac:dyDescent="0.25">
      <c r="A32" s="259" t="s">
        <v>3764</v>
      </c>
      <c r="B32" s="266" t="s">
        <v>3765</v>
      </c>
      <c r="C32" s="261" t="s">
        <v>3726</v>
      </c>
      <c r="D32" s="262">
        <v>3</v>
      </c>
      <c r="E32" s="1239"/>
      <c r="F32" s="1239"/>
      <c r="G32" s="1264">
        <f t="shared" si="0"/>
        <v>0</v>
      </c>
      <c r="H32" s="265">
        <f t="shared" si="1"/>
        <v>0</v>
      </c>
      <c r="I32" s="229"/>
      <c r="J32" s="258"/>
    </row>
    <row r="33" spans="1:10" x14ac:dyDescent="0.25">
      <c r="A33" s="259" t="s">
        <v>3766</v>
      </c>
      <c r="B33" s="266" t="s">
        <v>3767</v>
      </c>
      <c r="C33" s="261" t="s">
        <v>3726</v>
      </c>
      <c r="D33" s="262">
        <v>1</v>
      </c>
      <c r="E33" s="1239"/>
      <c r="F33" s="1239"/>
      <c r="G33" s="1264">
        <f t="shared" si="0"/>
        <v>0</v>
      </c>
      <c r="H33" s="265">
        <f t="shared" si="1"/>
        <v>0</v>
      </c>
      <c r="I33" s="229"/>
      <c r="J33" s="258"/>
    </row>
    <row r="34" spans="1:10" s="267" customFormat="1" ht="15" x14ac:dyDescent="0.25">
      <c r="A34" s="259" t="s">
        <v>3768</v>
      </c>
      <c r="B34" s="266" t="s">
        <v>3769</v>
      </c>
      <c r="C34" s="261" t="s">
        <v>3726</v>
      </c>
      <c r="D34" s="262">
        <v>2</v>
      </c>
      <c r="E34" s="1239"/>
      <c r="F34" s="1239"/>
      <c r="G34" s="1264">
        <f t="shared" si="0"/>
        <v>0</v>
      </c>
      <c r="H34" s="265">
        <f t="shared" si="1"/>
        <v>0</v>
      </c>
      <c r="J34" s="258"/>
    </row>
    <row r="35" spans="1:10" x14ac:dyDescent="0.25">
      <c r="A35" s="259" t="s">
        <v>3770</v>
      </c>
      <c r="B35" s="266" t="s">
        <v>3771</v>
      </c>
      <c r="C35" s="261" t="s">
        <v>3726</v>
      </c>
      <c r="D35" s="262">
        <v>9</v>
      </c>
      <c r="E35" s="1239"/>
      <c r="F35" s="1239"/>
      <c r="G35" s="1264">
        <f t="shared" si="0"/>
        <v>0</v>
      </c>
      <c r="H35" s="265">
        <f t="shared" si="1"/>
        <v>0</v>
      </c>
      <c r="I35" s="229"/>
      <c r="J35" s="258"/>
    </row>
    <row r="36" spans="1:10" x14ac:dyDescent="0.25">
      <c r="A36" s="259" t="s">
        <v>3772</v>
      </c>
      <c r="B36" s="266" t="s">
        <v>3773</v>
      </c>
      <c r="C36" s="261" t="s">
        <v>3726</v>
      </c>
      <c r="D36" s="262">
        <v>3</v>
      </c>
      <c r="E36" s="1239"/>
      <c r="F36" s="1239"/>
      <c r="G36" s="1264">
        <f t="shared" si="0"/>
        <v>0</v>
      </c>
      <c r="H36" s="265">
        <f t="shared" si="1"/>
        <v>0</v>
      </c>
      <c r="I36" s="229"/>
      <c r="J36" s="258"/>
    </row>
    <row r="37" spans="1:10" x14ac:dyDescent="0.25">
      <c r="A37" s="259" t="s">
        <v>3774</v>
      </c>
      <c r="B37" s="266" t="s">
        <v>3775</v>
      </c>
      <c r="C37" s="261" t="s">
        <v>3726</v>
      </c>
      <c r="D37" s="262">
        <v>7</v>
      </c>
      <c r="E37" s="1239"/>
      <c r="F37" s="1239"/>
      <c r="G37" s="1264">
        <f t="shared" si="0"/>
        <v>0</v>
      </c>
      <c r="H37" s="265">
        <f t="shared" si="1"/>
        <v>0</v>
      </c>
      <c r="I37" s="229"/>
      <c r="J37" s="258"/>
    </row>
    <row r="38" spans="1:10" x14ac:dyDescent="0.25">
      <c r="A38" s="259" t="s">
        <v>3776</v>
      </c>
      <c r="B38" s="266" t="s">
        <v>3777</v>
      </c>
      <c r="C38" s="261" t="s">
        <v>3726</v>
      </c>
      <c r="D38" s="262">
        <v>2</v>
      </c>
      <c r="E38" s="1239"/>
      <c r="F38" s="1239"/>
      <c r="G38" s="1264">
        <f t="shared" si="0"/>
        <v>0</v>
      </c>
      <c r="H38" s="265">
        <f t="shared" si="1"/>
        <v>0</v>
      </c>
      <c r="I38" s="229"/>
      <c r="J38" s="258"/>
    </row>
    <row r="39" spans="1:10" x14ac:dyDescent="0.25">
      <c r="A39" s="259" t="s">
        <v>3778</v>
      </c>
      <c r="B39" s="266" t="s">
        <v>3779</v>
      </c>
      <c r="C39" s="261" t="s">
        <v>3726</v>
      </c>
      <c r="D39" s="262">
        <v>1</v>
      </c>
      <c r="E39" s="1239"/>
      <c r="F39" s="1239"/>
      <c r="G39" s="1264">
        <f t="shared" si="0"/>
        <v>0</v>
      </c>
      <c r="H39" s="265">
        <f t="shared" si="1"/>
        <v>0</v>
      </c>
      <c r="I39" s="229"/>
      <c r="J39" s="258"/>
    </row>
    <row r="40" spans="1:10" x14ac:dyDescent="0.25">
      <c r="A40" s="259" t="s">
        <v>3780</v>
      </c>
      <c r="B40" s="266" t="s">
        <v>3781</v>
      </c>
      <c r="C40" s="261" t="s">
        <v>3726</v>
      </c>
      <c r="D40" s="262">
        <v>2</v>
      </c>
      <c r="E40" s="1239"/>
      <c r="F40" s="1239"/>
      <c r="G40" s="1264">
        <f t="shared" si="0"/>
        <v>0</v>
      </c>
      <c r="H40" s="265">
        <f t="shared" si="1"/>
        <v>0</v>
      </c>
      <c r="I40" s="229"/>
      <c r="J40" s="258"/>
    </row>
    <row r="41" spans="1:10" x14ac:dyDescent="0.25">
      <c r="A41" s="259" t="s">
        <v>3782</v>
      </c>
      <c r="B41" s="266" t="s">
        <v>3783</v>
      </c>
      <c r="C41" s="261" t="s">
        <v>3726</v>
      </c>
      <c r="D41" s="262">
        <v>1</v>
      </c>
      <c r="E41" s="1239"/>
      <c r="F41" s="1239"/>
      <c r="G41" s="1264">
        <f t="shared" si="0"/>
        <v>0</v>
      </c>
      <c r="H41" s="265">
        <f t="shared" si="1"/>
        <v>0</v>
      </c>
      <c r="I41" s="229"/>
      <c r="J41" s="258"/>
    </row>
    <row r="42" spans="1:10" x14ac:dyDescent="0.25">
      <c r="A42" s="259" t="s">
        <v>3784</v>
      </c>
      <c r="B42" s="266" t="s">
        <v>3785</v>
      </c>
      <c r="C42" s="261" t="s">
        <v>3726</v>
      </c>
      <c r="D42" s="262">
        <v>1</v>
      </c>
      <c r="E42" s="1239"/>
      <c r="F42" s="1239"/>
      <c r="G42" s="1264">
        <f t="shared" si="0"/>
        <v>0</v>
      </c>
      <c r="H42" s="265">
        <f t="shared" si="1"/>
        <v>0</v>
      </c>
      <c r="I42" s="229"/>
      <c r="J42" s="258"/>
    </row>
    <row r="43" spans="1:10" s="267" customFormat="1" ht="15" x14ac:dyDescent="0.25">
      <c r="A43" s="259" t="s">
        <v>3786</v>
      </c>
      <c r="B43" s="266" t="s">
        <v>3787</v>
      </c>
      <c r="C43" s="261" t="s">
        <v>3726</v>
      </c>
      <c r="D43" s="262">
        <v>1</v>
      </c>
      <c r="E43" s="1239"/>
      <c r="F43" s="1239"/>
      <c r="G43" s="1264">
        <f t="shared" si="0"/>
        <v>0</v>
      </c>
      <c r="H43" s="265">
        <f t="shared" si="1"/>
        <v>0</v>
      </c>
      <c r="J43" s="258"/>
    </row>
    <row r="44" spans="1:10" x14ac:dyDescent="0.25">
      <c r="A44" s="259" t="s">
        <v>3788</v>
      </c>
      <c r="B44" s="266" t="s">
        <v>3789</v>
      </c>
      <c r="C44" s="261" t="s">
        <v>3726</v>
      </c>
      <c r="D44" s="262">
        <v>28</v>
      </c>
      <c r="E44" s="1239"/>
      <c r="F44" s="1239"/>
      <c r="G44" s="1264">
        <f t="shared" si="0"/>
        <v>0</v>
      </c>
      <c r="H44" s="265">
        <f t="shared" si="1"/>
        <v>0</v>
      </c>
      <c r="I44" s="229"/>
      <c r="J44" s="258"/>
    </row>
    <row r="45" spans="1:10" x14ac:dyDescent="0.25">
      <c r="A45" s="259" t="s">
        <v>3790</v>
      </c>
      <c r="B45" s="266" t="s">
        <v>3791</v>
      </c>
      <c r="C45" s="261" t="s">
        <v>3726</v>
      </c>
      <c r="D45" s="262">
        <v>3</v>
      </c>
      <c r="E45" s="1239"/>
      <c r="F45" s="1239"/>
      <c r="G45" s="1264">
        <f t="shared" si="0"/>
        <v>0</v>
      </c>
      <c r="H45" s="265">
        <f t="shared" si="1"/>
        <v>0</v>
      </c>
      <c r="I45" s="229"/>
      <c r="J45" s="258"/>
    </row>
    <row r="46" spans="1:10" x14ac:dyDescent="0.25">
      <c r="A46" s="259" t="s">
        <v>3792</v>
      </c>
      <c r="B46" s="266" t="s">
        <v>3793</v>
      </c>
      <c r="C46" s="261" t="s">
        <v>3726</v>
      </c>
      <c r="D46" s="262">
        <v>3</v>
      </c>
      <c r="E46" s="1239"/>
      <c r="F46" s="1239"/>
      <c r="G46" s="1264">
        <f t="shared" si="0"/>
        <v>0</v>
      </c>
      <c r="H46" s="265">
        <f t="shared" si="1"/>
        <v>0</v>
      </c>
      <c r="I46" s="229"/>
      <c r="J46" s="258"/>
    </row>
    <row r="47" spans="1:10" x14ac:dyDescent="0.25">
      <c r="A47" s="259" t="s">
        <v>3794</v>
      </c>
      <c r="B47" s="266" t="s">
        <v>3795</v>
      </c>
      <c r="C47" s="261" t="s">
        <v>3726</v>
      </c>
      <c r="D47" s="262">
        <v>2</v>
      </c>
      <c r="E47" s="1239"/>
      <c r="F47" s="1239"/>
      <c r="G47" s="1264">
        <f t="shared" si="0"/>
        <v>0</v>
      </c>
      <c r="H47" s="265">
        <f t="shared" si="1"/>
        <v>0</v>
      </c>
      <c r="I47" s="229"/>
      <c r="J47" s="258"/>
    </row>
    <row r="48" spans="1:10" x14ac:dyDescent="0.25">
      <c r="A48" s="259" t="s">
        <v>3796</v>
      </c>
      <c r="B48" s="266" t="s">
        <v>3797</v>
      </c>
      <c r="C48" s="261" t="s">
        <v>3726</v>
      </c>
      <c r="D48" s="262">
        <v>2</v>
      </c>
      <c r="E48" s="1239"/>
      <c r="F48" s="1239"/>
      <c r="G48" s="1264">
        <f t="shared" si="0"/>
        <v>0</v>
      </c>
      <c r="H48" s="265">
        <f t="shared" si="1"/>
        <v>0</v>
      </c>
      <c r="I48" s="229"/>
      <c r="J48" s="258"/>
    </row>
    <row r="49" spans="1:10" x14ac:dyDescent="0.25">
      <c r="A49" s="259" t="s">
        <v>3798</v>
      </c>
      <c r="B49" s="266" t="s">
        <v>3799</v>
      </c>
      <c r="C49" s="261" t="s">
        <v>3726</v>
      </c>
      <c r="D49" s="262">
        <v>6</v>
      </c>
      <c r="E49" s="1239"/>
      <c r="F49" s="1239"/>
      <c r="G49" s="1264">
        <f t="shared" si="0"/>
        <v>0</v>
      </c>
      <c r="H49" s="265">
        <f t="shared" si="1"/>
        <v>0</v>
      </c>
      <c r="I49" s="229"/>
      <c r="J49" s="258"/>
    </row>
    <row r="50" spans="1:10" s="267" customFormat="1" ht="36" x14ac:dyDescent="0.25">
      <c r="A50" s="259" t="s">
        <v>3800</v>
      </c>
      <c r="B50" s="266" t="s">
        <v>3801</v>
      </c>
      <c r="C50" s="261" t="s">
        <v>3726</v>
      </c>
      <c r="D50" s="262">
        <v>5</v>
      </c>
      <c r="E50" s="1239"/>
      <c r="F50" s="1239"/>
      <c r="G50" s="1264">
        <f t="shared" si="0"/>
        <v>0</v>
      </c>
      <c r="H50" s="265">
        <f t="shared" si="1"/>
        <v>0</v>
      </c>
      <c r="J50" s="258"/>
    </row>
    <row r="51" spans="1:10" s="267" customFormat="1" ht="36" x14ac:dyDescent="0.25">
      <c r="A51" s="259" t="s">
        <v>3802</v>
      </c>
      <c r="B51" s="266" t="s">
        <v>3803</v>
      </c>
      <c r="C51" s="261" t="s">
        <v>3726</v>
      </c>
      <c r="D51" s="262">
        <v>4</v>
      </c>
      <c r="E51" s="1239"/>
      <c r="F51" s="1239"/>
      <c r="G51" s="1264">
        <f t="shared" si="0"/>
        <v>0</v>
      </c>
      <c r="H51" s="265">
        <f t="shared" si="1"/>
        <v>0</v>
      </c>
      <c r="J51" s="258"/>
    </row>
    <row r="52" spans="1:10" x14ac:dyDescent="0.25">
      <c r="A52" s="259" t="s">
        <v>3804</v>
      </c>
      <c r="B52" s="266" t="s">
        <v>3805</v>
      </c>
      <c r="C52" s="261" t="s">
        <v>3726</v>
      </c>
      <c r="D52" s="262">
        <v>9</v>
      </c>
      <c r="E52" s="1239"/>
      <c r="F52" s="1239"/>
      <c r="G52" s="1264">
        <f t="shared" si="0"/>
        <v>0</v>
      </c>
      <c r="H52" s="265">
        <f t="shared" si="1"/>
        <v>0</v>
      </c>
      <c r="I52" s="229"/>
      <c r="J52" s="258"/>
    </row>
    <row r="53" spans="1:10" x14ac:dyDescent="0.25">
      <c r="A53" s="259" t="s">
        <v>3806</v>
      </c>
      <c r="B53" s="266" t="s">
        <v>3807</v>
      </c>
      <c r="C53" s="261" t="s">
        <v>3726</v>
      </c>
      <c r="D53" s="262">
        <v>19</v>
      </c>
      <c r="E53" s="1239"/>
      <c r="F53" s="1239"/>
      <c r="G53" s="1264">
        <f t="shared" si="0"/>
        <v>0</v>
      </c>
      <c r="H53" s="265">
        <f t="shared" si="1"/>
        <v>0</v>
      </c>
      <c r="I53" s="229"/>
      <c r="J53" s="258"/>
    </row>
    <row r="54" spans="1:10" x14ac:dyDescent="0.25">
      <c r="A54" s="259" t="s">
        <v>3808</v>
      </c>
      <c r="B54" s="266" t="s">
        <v>3809</v>
      </c>
      <c r="C54" s="261" t="s">
        <v>3726</v>
      </c>
      <c r="D54" s="262">
        <v>4</v>
      </c>
      <c r="E54" s="1239"/>
      <c r="F54" s="1239"/>
      <c r="G54" s="1264">
        <f t="shared" si="0"/>
        <v>0</v>
      </c>
      <c r="H54" s="265">
        <f t="shared" si="1"/>
        <v>0</v>
      </c>
      <c r="I54" s="229"/>
      <c r="J54" s="258"/>
    </row>
    <row r="55" spans="1:10" x14ac:dyDescent="0.25">
      <c r="A55" s="259" t="s">
        <v>3810</v>
      </c>
      <c r="B55" s="266" t="s">
        <v>3811</v>
      </c>
      <c r="C55" s="261" t="s">
        <v>3726</v>
      </c>
      <c r="D55" s="262">
        <v>32</v>
      </c>
      <c r="E55" s="1239"/>
      <c r="F55" s="1239"/>
      <c r="G55" s="1264">
        <f t="shared" si="0"/>
        <v>0</v>
      </c>
      <c r="H55" s="265">
        <f t="shared" si="1"/>
        <v>0</v>
      </c>
      <c r="I55" s="229"/>
      <c r="J55" s="258"/>
    </row>
    <row r="56" spans="1:10" x14ac:dyDescent="0.25">
      <c r="A56" s="259" t="s">
        <v>3812</v>
      </c>
      <c r="B56" s="266" t="s">
        <v>3813</v>
      </c>
      <c r="C56" s="261" t="s">
        <v>3726</v>
      </c>
      <c r="D56" s="262">
        <v>6</v>
      </c>
      <c r="E56" s="1239"/>
      <c r="F56" s="1239"/>
      <c r="G56" s="1264">
        <f t="shared" si="0"/>
        <v>0</v>
      </c>
      <c r="H56" s="265">
        <f t="shared" si="1"/>
        <v>0</v>
      </c>
      <c r="I56" s="229"/>
      <c r="J56" s="258"/>
    </row>
    <row r="57" spans="1:10" x14ac:dyDescent="0.25">
      <c r="A57" s="259" t="s">
        <v>3814</v>
      </c>
      <c r="B57" s="266" t="s">
        <v>3815</v>
      </c>
      <c r="C57" s="261" t="s">
        <v>3726</v>
      </c>
      <c r="D57" s="262">
        <v>5</v>
      </c>
      <c r="E57" s="1239"/>
      <c r="F57" s="1239"/>
      <c r="G57" s="1264">
        <f t="shared" si="0"/>
        <v>0</v>
      </c>
      <c r="H57" s="265">
        <f t="shared" si="1"/>
        <v>0</v>
      </c>
      <c r="I57" s="229"/>
      <c r="J57" s="258"/>
    </row>
    <row r="58" spans="1:10" x14ac:dyDescent="0.25">
      <c r="A58" s="259" t="s">
        <v>3816</v>
      </c>
      <c r="B58" s="266" t="s">
        <v>3817</v>
      </c>
      <c r="C58" s="261" t="s">
        <v>3726</v>
      </c>
      <c r="D58" s="262">
        <v>4</v>
      </c>
      <c r="E58" s="1239"/>
      <c r="F58" s="1239"/>
      <c r="G58" s="1264">
        <f t="shared" si="0"/>
        <v>0</v>
      </c>
      <c r="H58" s="265">
        <f t="shared" si="1"/>
        <v>0</v>
      </c>
      <c r="I58" s="229"/>
      <c r="J58" s="258"/>
    </row>
    <row r="59" spans="1:10" x14ac:dyDescent="0.25">
      <c r="A59" s="259" t="s">
        <v>3818</v>
      </c>
      <c r="B59" s="266" t="s">
        <v>3819</v>
      </c>
      <c r="C59" s="261" t="s">
        <v>3726</v>
      </c>
      <c r="D59" s="262">
        <v>2</v>
      </c>
      <c r="E59" s="1239"/>
      <c r="F59" s="1239"/>
      <c r="G59" s="1264">
        <f t="shared" si="0"/>
        <v>0</v>
      </c>
      <c r="H59" s="265">
        <f t="shared" si="1"/>
        <v>0</v>
      </c>
      <c r="I59" s="229"/>
      <c r="J59" s="258"/>
    </row>
    <row r="60" spans="1:10" x14ac:dyDescent="0.25">
      <c r="A60" s="259" t="s">
        <v>3820</v>
      </c>
      <c r="B60" s="266" t="s">
        <v>3821</v>
      </c>
      <c r="C60" s="261" t="s">
        <v>3726</v>
      </c>
      <c r="D60" s="262">
        <v>2</v>
      </c>
      <c r="E60" s="1239"/>
      <c r="F60" s="1239"/>
      <c r="G60" s="1264">
        <f t="shared" si="0"/>
        <v>0</v>
      </c>
      <c r="H60" s="265">
        <f t="shared" si="1"/>
        <v>0</v>
      </c>
      <c r="I60" s="229"/>
      <c r="J60" s="258"/>
    </row>
    <row r="61" spans="1:10" x14ac:dyDescent="0.25">
      <c r="A61" s="259" t="s">
        <v>3822</v>
      </c>
      <c r="B61" s="266" t="s">
        <v>3823</v>
      </c>
      <c r="C61" s="261" t="s">
        <v>3726</v>
      </c>
      <c r="D61" s="262">
        <v>4</v>
      </c>
      <c r="E61" s="1239"/>
      <c r="F61" s="1239"/>
      <c r="G61" s="1264">
        <f t="shared" si="0"/>
        <v>0</v>
      </c>
      <c r="H61" s="265">
        <f t="shared" si="1"/>
        <v>0</v>
      </c>
      <c r="I61" s="229"/>
      <c r="J61" s="258"/>
    </row>
    <row r="62" spans="1:10" x14ac:dyDescent="0.25">
      <c r="A62" s="259" t="s">
        <v>3824</v>
      </c>
      <c r="B62" s="266" t="s">
        <v>3825</v>
      </c>
      <c r="C62" s="261" t="s">
        <v>3726</v>
      </c>
      <c r="D62" s="262">
        <v>6</v>
      </c>
      <c r="E62" s="1239"/>
      <c r="F62" s="1239"/>
      <c r="G62" s="1264">
        <f t="shared" si="0"/>
        <v>0</v>
      </c>
      <c r="H62" s="265">
        <f t="shared" si="1"/>
        <v>0</v>
      </c>
      <c r="I62" s="229"/>
      <c r="J62" s="258"/>
    </row>
    <row r="63" spans="1:10" x14ac:dyDescent="0.25">
      <c r="A63" s="259" t="s">
        <v>3826</v>
      </c>
      <c r="B63" s="266" t="s">
        <v>3827</v>
      </c>
      <c r="C63" s="261" t="s">
        <v>3726</v>
      </c>
      <c r="D63" s="262">
        <v>20</v>
      </c>
      <c r="E63" s="1239"/>
      <c r="F63" s="1239"/>
      <c r="G63" s="1264">
        <f t="shared" si="0"/>
        <v>0</v>
      </c>
      <c r="H63" s="265">
        <f t="shared" si="1"/>
        <v>0</v>
      </c>
      <c r="I63" s="229"/>
      <c r="J63" s="258"/>
    </row>
    <row r="64" spans="1:10" x14ac:dyDescent="0.25">
      <c r="A64" s="259" t="s">
        <v>3828</v>
      </c>
      <c r="B64" s="266" t="s">
        <v>3829</v>
      </c>
      <c r="C64" s="261" t="s">
        <v>3726</v>
      </c>
      <c r="D64" s="262">
        <v>22</v>
      </c>
      <c r="E64" s="1239"/>
      <c r="F64" s="1239"/>
      <c r="G64" s="1264">
        <f t="shared" si="0"/>
        <v>0</v>
      </c>
      <c r="H64" s="265">
        <f t="shared" si="1"/>
        <v>0</v>
      </c>
      <c r="I64" s="229"/>
      <c r="J64" s="258"/>
    </row>
    <row r="65" spans="1:10" x14ac:dyDescent="0.25">
      <c r="A65" s="259" t="s">
        <v>3830</v>
      </c>
      <c r="B65" s="266" t="s">
        <v>3831</v>
      </c>
      <c r="C65" s="261" t="s">
        <v>3726</v>
      </c>
      <c r="D65" s="262">
        <v>8</v>
      </c>
      <c r="E65" s="1239"/>
      <c r="F65" s="1239"/>
      <c r="G65" s="1264">
        <f t="shared" si="0"/>
        <v>0</v>
      </c>
      <c r="H65" s="265">
        <f t="shared" si="1"/>
        <v>0</v>
      </c>
      <c r="I65" s="229"/>
      <c r="J65" s="258"/>
    </row>
    <row r="66" spans="1:10" x14ac:dyDescent="0.25">
      <c r="A66" s="259" t="s">
        <v>3832</v>
      </c>
      <c r="B66" s="266" t="s">
        <v>3833</v>
      </c>
      <c r="C66" s="261" t="s">
        <v>3726</v>
      </c>
      <c r="D66" s="262">
        <v>2</v>
      </c>
      <c r="E66" s="1239"/>
      <c r="F66" s="1239"/>
      <c r="G66" s="1264">
        <f t="shared" si="0"/>
        <v>0</v>
      </c>
      <c r="H66" s="265">
        <f t="shared" si="1"/>
        <v>0</v>
      </c>
      <c r="I66" s="229"/>
      <c r="J66" s="258"/>
    </row>
    <row r="67" spans="1:10" x14ac:dyDescent="0.25">
      <c r="A67" s="259" t="s">
        <v>3834</v>
      </c>
      <c r="B67" s="266" t="s">
        <v>3835</v>
      </c>
      <c r="C67" s="261" t="s">
        <v>1509</v>
      </c>
      <c r="D67" s="262">
        <v>51</v>
      </c>
      <c r="E67" s="1239"/>
      <c r="F67" s="1239"/>
      <c r="G67" s="1264">
        <f t="shared" si="0"/>
        <v>0</v>
      </c>
      <c r="H67" s="265">
        <f t="shared" si="1"/>
        <v>0</v>
      </c>
      <c r="I67" s="229"/>
      <c r="J67" s="258"/>
    </row>
    <row r="68" spans="1:10" s="267" customFormat="1" ht="15" x14ac:dyDescent="0.25">
      <c r="A68" s="259" t="s">
        <v>3836</v>
      </c>
      <c r="B68" s="266" t="s">
        <v>3837</v>
      </c>
      <c r="C68" s="261" t="s">
        <v>1509</v>
      </c>
      <c r="D68" s="262">
        <v>19</v>
      </c>
      <c r="E68" s="1239"/>
      <c r="F68" s="1239"/>
      <c r="G68" s="1264">
        <f t="shared" si="0"/>
        <v>0</v>
      </c>
      <c r="H68" s="265">
        <f t="shared" si="1"/>
        <v>0</v>
      </c>
      <c r="J68" s="258"/>
    </row>
    <row r="69" spans="1:10" x14ac:dyDescent="0.25">
      <c r="A69" s="259" t="s">
        <v>3838</v>
      </c>
      <c r="B69" s="266" t="s">
        <v>3839</v>
      </c>
      <c r="C69" s="261" t="s">
        <v>1509</v>
      </c>
      <c r="D69" s="262">
        <v>5</v>
      </c>
      <c r="E69" s="1239"/>
      <c r="F69" s="1239"/>
      <c r="G69" s="1264">
        <f t="shared" si="0"/>
        <v>0</v>
      </c>
      <c r="H69" s="265">
        <f t="shared" si="1"/>
        <v>0</v>
      </c>
      <c r="I69" s="229"/>
      <c r="J69" s="258"/>
    </row>
    <row r="70" spans="1:10" x14ac:dyDescent="0.25">
      <c r="A70" s="259">
        <v>0</v>
      </c>
      <c r="B70" s="266">
        <v>0</v>
      </c>
      <c r="C70" s="261">
        <v>0</v>
      </c>
      <c r="D70" s="262">
        <v>0</v>
      </c>
      <c r="E70" s="263"/>
      <c r="F70" s="263"/>
      <c r="G70" s="1264">
        <f t="shared" si="0"/>
        <v>0</v>
      </c>
      <c r="H70" s="265">
        <f t="shared" si="1"/>
        <v>0</v>
      </c>
      <c r="I70" s="229"/>
      <c r="J70" s="258"/>
    </row>
    <row r="71" spans="1:10" x14ac:dyDescent="0.25">
      <c r="A71" s="259" t="s">
        <v>3840</v>
      </c>
      <c r="B71" s="266" t="s">
        <v>3841</v>
      </c>
      <c r="C71" s="261" t="s">
        <v>3726</v>
      </c>
      <c r="D71" s="262">
        <v>1</v>
      </c>
      <c r="E71" s="1239"/>
      <c r="F71" s="1239"/>
      <c r="G71" s="1264">
        <f t="shared" si="0"/>
        <v>0</v>
      </c>
      <c r="H71" s="265">
        <f t="shared" si="1"/>
        <v>0</v>
      </c>
      <c r="I71" s="229"/>
      <c r="J71" s="258"/>
    </row>
    <row r="72" spans="1:10" x14ac:dyDescent="0.25">
      <c r="A72" s="259" t="s">
        <v>3842</v>
      </c>
      <c r="B72" s="266" t="s">
        <v>3841</v>
      </c>
      <c r="C72" s="261" t="s">
        <v>3726</v>
      </c>
      <c r="D72" s="262">
        <v>1</v>
      </c>
      <c r="E72" s="1239"/>
      <c r="F72" s="1239"/>
      <c r="G72" s="1264">
        <f t="shared" si="0"/>
        <v>0</v>
      </c>
      <c r="H72" s="265">
        <f t="shared" si="1"/>
        <v>0</v>
      </c>
      <c r="I72" s="229"/>
      <c r="J72" s="258"/>
    </row>
    <row r="73" spans="1:10" s="267" customFormat="1" ht="15" x14ac:dyDescent="0.25">
      <c r="A73" s="259" t="s">
        <v>3843</v>
      </c>
      <c r="B73" s="266" t="s">
        <v>3844</v>
      </c>
      <c r="C73" s="261" t="s">
        <v>3726</v>
      </c>
      <c r="D73" s="262">
        <v>1</v>
      </c>
      <c r="E73" s="1239"/>
      <c r="F73" s="1239"/>
      <c r="G73" s="1264">
        <f t="shared" ref="G73:G139" si="2">E73*D73</f>
        <v>0</v>
      </c>
      <c r="H73" s="265">
        <f t="shared" ref="H73:H139" si="3">F73*D73</f>
        <v>0</v>
      </c>
      <c r="J73" s="258"/>
    </row>
    <row r="74" spans="1:10" x14ac:dyDescent="0.25">
      <c r="A74" s="259" t="s">
        <v>3845</v>
      </c>
      <c r="B74" s="266" t="s">
        <v>3846</v>
      </c>
      <c r="C74" s="261" t="s">
        <v>3726</v>
      </c>
      <c r="D74" s="262">
        <v>1</v>
      </c>
      <c r="E74" s="1239"/>
      <c r="F74" s="1239"/>
      <c r="G74" s="1264">
        <f t="shared" si="2"/>
        <v>0</v>
      </c>
      <c r="H74" s="265">
        <f t="shared" si="3"/>
        <v>0</v>
      </c>
      <c r="I74" s="229"/>
      <c r="J74" s="258"/>
    </row>
    <row r="75" spans="1:10" x14ac:dyDescent="0.25">
      <c r="A75" s="259" t="s">
        <v>3847</v>
      </c>
      <c r="B75" s="266" t="s">
        <v>3848</v>
      </c>
      <c r="C75" s="261" t="s">
        <v>3726</v>
      </c>
      <c r="D75" s="262">
        <v>1</v>
      </c>
      <c r="E75" s="1239"/>
      <c r="F75" s="1239"/>
      <c r="G75" s="1264">
        <f t="shared" si="2"/>
        <v>0</v>
      </c>
      <c r="H75" s="265">
        <f t="shared" si="3"/>
        <v>0</v>
      </c>
      <c r="I75" s="229"/>
      <c r="J75" s="258"/>
    </row>
    <row r="76" spans="1:10" x14ac:dyDescent="0.25">
      <c r="A76" s="259" t="s">
        <v>3849</v>
      </c>
      <c r="B76" s="266" t="s">
        <v>3848</v>
      </c>
      <c r="C76" s="261" t="s">
        <v>3726</v>
      </c>
      <c r="D76" s="262">
        <v>1</v>
      </c>
      <c r="E76" s="1239"/>
      <c r="F76" s="1239"/>
      <c r="G76" s="1264">
        <f t="shared" si="2"/>
        <v>0</v>
      </c>
      <c r="H76" s="265">
        <f t="shared" si="3"/>
        <v>0</v>
      </c>
      <c r="I76" s="229"/>
      <c r="J76" s="258"/>
    </row>
    <row r="77" spans="1:10" s="267" customFormat="1" ht="15" x14ac:dyDescent="0.25">
      <c r="A77" s="259" t="s">
        <v>3850</v>
      </c>
      <c r="B77" s="266" t="s">
        <v>3851</v>
      </c>
      <c r="C77" s="261" t="s">
        <v>3726</v>
      </c>
      <c r="D77" s="262">
        <v>1</v>
      </c>
      <c r="E77" s="1239"/>
      <c r="F77" s="1239"/>
      <c r="G77" s="1264">
        <f t="shared" si="2"/>
        <v>0</v>
      </c>
      <c r="H77" s="265">
        <f t="shared" si="3"/>
        <v>0</v>
      </c>
      <c r="J77" s="258"/>
    </row>
    <row r="78" spans="1:10" x14ac:dyDescent="0.25">
      <c r="A78" s="259" t="s">
        <v>3852</v>
      </c>
      <c r="B78" s="266" t="s">
        <v>3851</v>
      </c>
      <c r="C78" s="261" t="s">
        <v>3726</v>
      </c>
      <c r="D78" s="262">
        <v>1</v>
      </c>
      <c r="E78" s="1239"/>
      <c r="F78" s="1239"/>
      <c r="G78" s="1264">
        <f t="shared" si="2"/>
        <v>0</v>
      </c>
      <c r="H78" s="265">
        <f t="shared" si="3"/>
        <v>0</v>
      </c>
      <c r="I78" s="229"/>
      <c r="J78" s="258"/>
    </row>
    <row r="79" spans="1:10" x14ac:dyDescent="0.25">
      <c r="A79" s="259" t="s">
        <v>3853</v>
      </c>
      <c r="B79" s="266" t="s">
        <v>3851</v>
      </c>
      <c r="C79" s="261" t="s">
        <v>3726</v>
      </c>
      <c r="D79" s="262">
        <v>1</v>
      </c>
      <c r="E79" s="1239"/>
      <c r="F79" s="1239"/>
      <c r="G79" s="1264">
        <f t="shared" si="2"/>
        <v>0</v>
      </c>
      <c r="H79" s="265">
        <f t="shared" si="3"/>
        <v>0</v>
      </c>
      <c r="I79" s="229"/>
      <c r="J79" s="258"/>
    </row>
    <row r="80" spans="1:10" s="267" customFormat="1" ht="15" x14ac:dyDescent="0.25">
      <c r="A80" s="259">
        <v>0</v>
      </c>
      <c r="B80" s="266">
        <v>0</v>
      </c>
      <c r="C80" s="261">
        <v>0</v>
      </c>
      <c r="D80" s="262" t="s">
        <v>284</v>
      </c>
      <c r="E80" s="263"/>
      <c r="F80" s="263"/>
      <c r="G80" s="1264"/>
      <c r="H80" s="265"/>
      <c r="J80" s="258"/>
    </row>
    <row r="81" spans="1:10" x14ac:dyDescent="0.25">
      <c r="A81" s="259">
        <v>0</v>
      </c>
      <c r="B81" s="268" t="s">
        <v>3854</v>
      </c>
      <c r="C81" s="261">
        <v>0</v>
      </c>
      <c r="D81" s="262">
        <v>0</v>
      </c>
      <c r="E81" s="263"/>
      <c r="F81" s="263"/>
      <c r="G81" s="1264">
        <f t="shared" si="2"/>
        <v>0</v>
      </c>
      <c r="H81" s="265">
        <f t="shared" si="3"/>
        <v>0</v>
      </c>
      <c r="I81" s="229"/>
      <c r="J81" s="258"/>
    </row>
    <row r="82" spans="1:10" x14ac:dyDescent="0.25">
      <c r="A82" s="259">
        <v>0</v>
      </c>
      <c r="B82" s="266" t="s">
        <v>3855</v>
      </c>
      <c r="C82" s="261" t="s">
        <v>1509</v>
      </c>
      <c r="D82" s="262">
        <v>197</v>
      </c>
      <c r="E82" s="1239"/>
      <c r="F82" s="1239"/>
      <c r="G82" s="1264">
        <f t="shared" si="2"/>
        <v>0</v>
      </c>
      <c r="H82" s="265">
        <f t="shared" si="3"/>
        <v>0</v>
      </c>
      <c r="I82" s="229"/>
      <c r="J82" s="258"/>
    </row>
    <row r="83" spans="1:10" x14ac:dyDescent="0.25">
      <c r="A83" s="259">
        <v>0</v>
      </c>
      <c r="B83" s="266" t="s">
        <v>3856</v>
      </c>
      <c r="C83" s="261" t="s">
        <v>1509</v>
      </c>
      <c r="D83" s="262">
        <v>61</v>
      </c>
      <c r="E83" s="1239"/>
      <c r="F83" s="1239"/>
      <c r="G83" s="1264">
        <f t="shared" si="2"/>
        <v>0</v>
      </c>
      <c r="H83" s="265">
        <f t="shared" si="3"/>
        <v>0</v>
      </c>
      <c r="I83" s="229"/>
      <c r="J83" s="258"/>
    </row>
    <row r="84" spans="1:10" x14ac:dyDescent="0.25">
      <c r="A84" s="259">
        <v>0</v>
      </c>
      <c r="B84" s="266" t="s">
        <v>3857</v>
      </c>
      <c r="C84" s="261" t="s">
        <v>1509</v>
      </c>
      <c r="D84" s="262">
        <v>6</v>
      </c>
      <c r="E84" s="1239"/>
      <c r="F84" s="1239"/>
      <c r="G84" s="1264">
        <f t="shared" si="2"/>
        <v>0</v>
      </c>
      <c r="H84" s="265">
        <f t="shared" si="3"/>
        <v>0</v>
      </c>
      <c r="I84" s="229"/>
      <c r="J84" s="258"/>
    </row>
    <row r="85" spans="1:10" s="267" customFormat="1" ht="15" x14ac:dyDescent="0.25">
      <c r="A85" s="259">
        <v>0</v>
      </c>
      <c r="B85" s="266" t="s">
        <v>3858</v>
      </c>
      <c r="C85" s="261" t="s">
        <v>1509</v>
      </c>
      <c r="D85" s="262">
        <v>52</v>
      </c>
      <c r="E85" s="1239"/>
      <c r="F85" s="1239"/>
      <c r="G85" s="1264">
        <f t="shared" si="2"/>
        <v>0</v>
      </c>
      <c r="H85" s="265">
        <f t="shared" si="3"/>
        <v>0</v>
      </c>
      <c r="J85" s="258"/>
    </row>
    <row r="86" spans="1:10" x14ac:dyDescent="0.25">
      <c r="A86" s="259">
        <v>0</v>
      </c>
      <c r="B86" s="266" t="s">
        <v>3859</v>
      </c>
      <c r="C86" s="261" t="s">
        <v>1509</v>
      </c>
      <c r="D86" s="262">
        <v>159</v>
      </c>
      <c r="E86" s="1239"/>
      <c r="F86" s="1239"/>
      <c r="G86" s="1264">
        <f t="shared" si="2"/>
        <v>0</v>
      </c>
      <c r="H86" s="265">
        <f t="shared" si="3"/>
        <v>0</v>
      </c>
      <c r="I86" s="229"/>
      <c r="J86" s="258"/>
    </row>
    <row r="87" spans="1:10" x14ac:dyDescent="0.25">
      <c r="A87" s="259">
        <v>0</v>
      </c>
      <c r="B87" s="266">
        <v>0</v>
      </c>
      <c r="C87" s="261">
        <v>0</v>
      </c>
      <c r="D87" s="262">
        <v>0</v>
      </c>
      <c r="E87" s="263"/>
      <c r="F87" s="263"/>
      <c r="G87" s="1264">
        <f t="shared" si="2"/>
        <v>0</v>
      </c>
      <c r="H87" s="265">
        <f t="shared" si="3"/>
        <v>0</v>
      </c>
      <c r="I87" s="229"/>
      <c r="J87" s="258"/>
    </row>
    <row r="88" spans="1:10" x14ac:dyDescent="0.25">
      <c r="A88" s="259">
        <v>0</v>
      </c>
      <c r="B88" s="268" t="s">
        <v>3860</v>
      </c>
      <c r="C88" s="261">
        <v>0</v>
      </c>
      <c r="D88" s="262">
        <v>0</v>
      </c>
      <c r="E88" s="263"/>
      <c r="F88" s="263"/>
      <c r="G88" s="1264">
        <f t="shared" si="2"/>
        <v>0</v>
      </c>
      <c r="H88" s="265">
        <f t="shared" si="3"/>
        <v>0</v>
      </c>
      <c r="I88" s="229"/>
      <c r="J88" s="258"/>
    </row>
    <row r="89" spans="1:10" x14ac:dyDescent="0.25">
      <c r="A89" s="259">
        <v>0</v>
      </c>
      <c r="B89" s="266" t="s">
        <v>3861</v>
      </c>
      <c r="C89" s="261" t="s">
        <v>1509</v>
      </c>
      <c r="D89" s="262">
        <v>45</v>
      </c>
      <c r="E89" s="1239"/>
      <c r="F89" s="1239"/>
      <c r="G89" s="1264">
        <f t="shared" si="2"/>
        <v>0</v>
      </c>
      <c r="H89" s="265">
        <f t="shared" si="3"/>
        <v>0</v>
      </c>
      <c r="I89" s="229"/>
      <c r="J89" s="258"/>
    </row>
    <row r="90" spans="1:10" x14ac:dyDescent="0.25">
      <c r="A90" s="259">
        <v>0</v>
      </c>
      <c r="B90" s="266" t="s">
        <v>3862</v>
      </c>
      <c r="C90" s="261" t="s">
        <v>1509</v>
      </c>
      <c r="D90" s="262">
        <v>37</v>
      </c>
      <c r="E90" s="1239"/>
      <c r="F90" s="1239"/>
      <c r="G90" s="1264">
        <f t="shared" si="2"/>
        <v>0</v>
      </c>
      <c r="H90" s="265">
        <f t="shared" si="3"/>
        <v>0</v>
      </c>
      <c r="I90" s="229"/>
      <c r="J90" s="258"/>
    </row>
    <row r="91" spans="1:10" x14ac:dyDescent="0.25">
      <c r="A91" s="259">
        <v>0</v>
      </c>
      <c r="B91" s="266" t="s">
        <v>3863</v>
      </c>
      <c r="C91" s="261" t="s">
        <v>1509</v>
      </c>
      <c r="D91" s="262">
        <v>11</v>
      </c>
      <c r="E91" s="1239"/>
      <c r="F91" s="1239"/>
      <c r="G91" s="1264">
        <f t="shared" si="2"/>
        <v>0</v>
      </c>
      <c r="H91" s="265">
        <f t="shared" si="3"/>
        <v>0</v>
      </c>
      <c r="I91" s="229"/>
      <c r="J91" s="258"/>
    </row>
    <row r="92" spans="1:10" s="267" customFormat="1" ht="15" x14ac:dyDescent="0.25">
      <c r="A92" s="259">
        <v>0</v>
      </c>
      <c r="B92" s="266" t="s">
        <v>3864</v>
      </c>
      <c r="C92" s="261" t="s">
        <v>1509</v>
      </c>
      <c r="D92" s="262">
        <v>70</v>
      </c>
      <c r="E92" s="1239"/>
      <c r="F92" s="1239"/>
      <c r="G92" s="1264">
        <f t="shared" si="2"/>
        <v>0</v>
      </c>
      <c r="H92" s="265">
        <f t="shared" si="3"/>
        <v>0</v>
      </c>
      <c r="J92" s="258"/>
    </row>
    <row r="93" spans="1:10" x14ac:dyDescent="0.25">
      <c r="A93" s="259">
        <v>0</v>
      </c>
      <c r="B93" s="266" t="s">
        <v>3865</v>
      </c>
      <c r="C93" s="261" t="s">
        <v>1509</v>
      </c>
      <c r="D93" s="262">
        <v>13</v>
      </c>
      <c r="E93" s="1239"/>
      <c r="F93" s="1239"/>
      <c r="G93" s="1264">
        <f t="shared" si="2"/>
        <v>0</v>
      </c>
      <c r="H93" s="265">
        <f t="shared" si="3"/>
        <v>0</v>
      </c>
      <c r="I93" s="229"/>
      <c r="J93" s="258"/>
    </row>
    <row r="94" spans="1:10" x14ac:dyDescent="0.25">
      <c r="A94" s="259">
        <v>0</v>
      </c>
      <c r="B94" s="266" t="s">
        <v>3866</v>
      </c>
      <c r="C94" s="261" t="s">
        <v>1509</v>
      </c>
      <c r="D94" s="262">
        <v>1</v>
      </c>
      <c r="E94" s="1239"/>
      <c r="F94" s="1239"/>
      <c r="G94" s="1264">
        <f t="shared" si="2"/>
        <v>0</v>
      </c>
      <c r="H94" s="265">
        <f t="shared" si="3"/>
        <v>0</v>
      </c>
      <c r="I94" s="229"/>
      <c r="J94" s="258"/>
    </row>
    <row r="95" spans="1:10" s="267" customFormat="1" ht="15" x14ac:dyDescent="0.25">
      <c r="A95" s="259">
        <v>0</v>
      </c>
      <c r="B95" s="266">
        <v>0</v>
      </c>
      <c r="C95" s="261">
        <v>0</v>
      </c>
      <c r="D95" s="262">
        <v>0</v>
      </c>
      <c r="E95" s="263"/>
      <c r="F95" s="263"/>
      <c r="G95" s="1264">
        <f t="shared" si="2"/>
        <v>0</v>
      </c>
      <c r="H95" s="265">
        <f t="shared" si="3"/>
        <v>0</v>
      </c>
      <c r="J95" s="258"/>
    </row>
    <row r="96" spans="1:10" s="267" customFormat="1" ht="15" x14ac:dyDescent="0.25">
      <c r="A96" s="259">
        <v>0</v>
      </c>
      <c r="B96" s="266" t="s">
        <v>3867</v>
      </c>
      <c r="C96" s="261" t="s">
        <v>261</v>
      </c>
      <c r="D96" s="262">
        <v>223</v>
      </c>
      <c r="E96" s="1239"/>
      <c r="F96" s="1239"/>
      <c r="G96" s="1264">
        <f t="shared" si="2"/>
        <v>0</v>
      </c>
      <c r="H96" s="265">
        <f t="shared" si="3"/>
        <v>0</v>
      </c>
      <c r="J96" s="258"/>
    </row>
    <row r="97" spans="1:10" x14ac:dyDescent="0.25">
      <c r="A97" s="259">
        <v>0</v>
      </c>
      <c r="B97" s="266" t="s">
        <v>3868</v>
      </c>
      <c r="C97" s="261" t="s">
        <v>261</v>
      </c>
      <c r="D97" s="262">
        <v>71</v>
      </c>
      <c r="E97" s="1239"/>
      <c r="F97" s="1239"/>
      <c r="G97" s="1264">
        <f t="shared" si="2"/>
        <v>0</v>
      </c>
      <c r="H97" s="265">
        <f t="shared" si="3"/>
        <v>0</v>
      </c>
      <c r="I97" s="229"/>
      <c r="J97" s="258"/>
    </row>
    <row r="98" spans="1:10" x14ac:dyDescent="0.25">
      <c r="A98" s="259">
        <v>0</v>
      </c>
      <c r="B98" s="266" t="s">
        <v>3869</v>
      </c>
      <c r="C98" s="261" t="s">
        <v>261</v>
      </c>
      <c r="D98" s="262">
        <v>32.976249999999993</v>
      </c>
      <c r="E98" s="1239"/>
      <c r="F98" s="1239"/>
      <c r="G98" s="1264">
        <f t="shared" si="2"/>
        <v>0</v>
      </c>
      <c r="H98" s="265">
        <f t="shared" si="3"/>
        <v>0</v>
      </c>
      <c r="I98" s="229"/>
      <c r="J98" s="258"/>
    </row>
    <row r="99" spans="1:10" x14ac:dyDescent="0.25">
      <c r="A99" s="259">
        <v>0</v>
      </c>
      <c r="B99" s="266" t="s">
        <v>3870</v>
      </c>
      <c r="C99" s="261" t="s">
        <v>261</v>
      </c>
      <c r="D99" s="262">
        <v>16.467286212321618</v>
      </c>
      <c r="E99" s="1239"/>
      <c r="F99" s="1239"/>
      <c r="G99" s="1264">
        <f t="shared" si="2"/>
        <v>0</v>
      </c>
      <c r="H99" s="265">
        <f t="shared" si="3"/>
        <v>0</v>
      </c>
      <c r="I99" s="229"/>
      <c r="J99" s="258"/>
    </row>
    <row r="100" spans="1:10" x14ac:dyDescent="0.25">
      <c r="A100" s="259">
        <v>0</v>
      </c>
      <c r="B100" s="266" t="s">
        <v>3871</v>
      </c>
      <c r="C100" s="261" t="s">
        <v>261</v>
      </c>
      <c r="D100" s="262">
        <v>101.62320000000001</v>
      </c>
      <c r="E100" s="1239"/>
      <c r="F100" s="1239"/>
      <c r="G100" s="1264">
        <f t="shared" si="2"/>
        <v>0</v>
      </c>
      <c r="H100" s="265">
        <f t="shared" si="3"/>
        <v>0</v>
      </c>
      <c r="I100" s="229"/>
      <c r="J100" s="258"/>
    </row>
    <row r="101" spans="1:10" x14ac:dyDescent="0.25">
      <c r="A101" s="259">
        <v>0</v>
      </c>
      <c r="B101" s="266" t="s">
        <v>3872</v>
      </c>
      <c r="C101" s="261" t="s">
        <v>261</v>
      </c>
      <c r="D101" s="262">
        <v>19.542179999999998</v>
      </c>
      <c r="E101" s="1239"/>
      <c r="F101" s="1239"/>
      <c r="G101" s="1264">
        <f t="shared" si="2"/>
        <v>0</v>
      </c>
      <c r="H101" s="265">
        <f t="shared" si="3"/>
        <v>0</v>
      </c>
      <c r="I101" s="229"/>
      <c r="J101" s="258"/>
    </row>
    <row r="102" spans="1:10" x14ac:dyDescent="0.25">
      <c r="A102" s="259">
        <v>0</v>
      </c>
      <c r="B102" s="266">
        <v>0</v>
      </c>
      <c r="C102" s="261">
        <v>0</v>
      </c>
      <c r="D102" s="262">
        <v>0</v>
      </c>
      <c r="E102" s="263"/>
      <c r="F102" s="263"/>
      <c r="G102" s="264">
        <f t="shared" si="2"/>
        <v>0</v>
      </c>
      <c r="H102" s="265">
        <f t="shared" si="3"/>
        <v>0</v>
      </c>
      <c r="I102" s="229"/>
      <c r="J102" s="258"/>
    </row>
    <row r="103" spans="1:10" ht="15" x14ac:dyDescent="0.25">
      <c r="A103" s="252" t="s">
        <v>251</v>
      </c>
      <c r="B103" s="253" t="s">
        <v>3873</v>
      </c>
      <c r="C103" s="254">
        <v>0</v>
      </c>
      <c r="D103" s="255">
        <v>0</v>
      </c>
      <c r="E103" s="256"/>
      <c r="F103" s="256"/>
      <c r="G103" s="256">
        <f t="shared" si="2"/>
        <v>0</v>
      </c>
      <c r="H103" s="257">
        <f t="shared" si="3"/>
        <v>0</v>
      </c>
      <c r="I103" s="229"/>
      <c r="J103" s="258"/>
    </row>
    <row r="104" spans="1:10" x14ac:dyDescent="0.25">
      <c r="A104" s="259">
        <v>0</v>
      </c>
      <c r="B104" s="260" t="s">
        <v>3723</v>
      </c>
      <c r="C104" s="261">
        <v>0</v>
      </c>
      <c r="D104" s="262">
        <v>0</v>
      </c>
      <c r="E104" s="263"/>
      <c r="F104" s="263"/>
      <c r="G104" s="264">
        <f t="shared" si="2"/>
        <v>0</v>
      </c>
      <c r="H104" s="265">
        <f t="shared" si="3"/>
        <v>0</v>
      </c>
      <c r="I104" s="229"/>
      <c r="J104" s="258"/>
    </row>
    <row r="105" spans="1:10" ht="84" x14ac:dyDescent="0.25">
      <c r="A105" s="259" t="s">
        <v>3874</v>
      </c>
      <c r="B105" s="266" t="s">
        <v>3725</v>
      </c>
      <c r="C105" s="261" t="s">
        <v>3726</v>
      </c>
      <c r="D105" s="262">
        <v>1</v>
      </c>
      <c r="E105" s="1239"/>
      <c r="F105" s="1239"/>
      <c r="G105" s="264">
        <f t="shared" si="2"/>
        <v>0</v>
      </c>
      <c r="H105" s="265">
        <f t="shared" si="3"/>
        <v>0</v>
      </c>
      <c r="I105" s="229"/>
      <c r="J105" s="258"/>
    </row>
    <row r="106" spans="1:10" ht="24" x14ac:dyDescent="0.25">
      <c r="A106" s="259" t="s">
        <v>3875</v>
      </c>
      <c r="B106" s="266" t="s">
        <v>3733</v>
      </c>
      <c r="C106" s="261" t="s">
        <v>3726</v>
      </c>
      <c r="D106" s="262">
        <v>1</v>
      </c>
      <c r="E106" s="1239"/>
      <c r="F106" s="1239"/>
      <c r="G106" s="264">
        <f t="shared" si="2"/>
        <v>0</v>
      </c>
      <c r="H106" s="265">
        <f t="shared" si="3"/>
        <v>0</v>
      </c>
      <c r="I106" s="229"/>
      <c r="J106" s="258"/>
    </row>
    <row r="107" spans="1:10" ht="24" x14ac:dyDescent="0.25">
      <c r="A107" s="259" t="s">
        <v>3876</v>
      </c>
      <c r="B107" s="266" t="s">
        <v>3877</v>
      </c>
      <c r="C107" s="261" t="s">
        <v>3726</v>
      </c>
      <c r="D107" s="262">
        <v>1</v>
      </c>
      <c r="E107" s="1239"/>
      <c r="F107" s="1239"/>
      <c r="G107" s="264">
        <f t="shared" si="2"/>
        <v>0</v>
      </c>
      <c r="H107" s="265">
        <f t="shared" si="3"/>
        <v>0</v>
      </c>
      <c r="I107" s="229"/>
      <c r="J107" s="258"/>
    </row>
    <row r="108" spans="1:10" ht="24" x14ac:dyDescent="0.25">
      <c r="A108" s="259" t="s">
        <v>3878</v>
      </c>
      <c r="B108" s="266" t="s">
        <v>3879</v>
      </c>
      <c r="C108" s="261" t="s">
        <v>3726</v>
      </c>
      <c r="D108" s="262">
        <v>1</v>
      </c>
      <c r="E108" s="1239"/>
      <c r="F108" s="1239"/>
      <c r="G108" s="264">
        <f t="shared" si="2"/>
        <v>0</v>
      </c>
      <c r="H108" s="265">
        <f t="shared" si="3"/>
        <v>0</v>
      </c>
      <c r="I108" s="229"/>
      <c r="J108" s="258"/>
    </row>
    <row r="109" spans="1:10" ht="24" x14ac:dyDescent="0.25">
      <c r="A109" s="259" t="s">
        <v>3880</v>
      </c>
      <c r="B109" s="266" t="s">
        <v>3881</v>
      </c>
      <c r="C109" s="261" t="s">
        <v>3726</v>
      </c>
      <c r="D109" s="262">
        <v>1</v>
      </c>
      <c r="E109" s="1239"/>
      <c r="F109" s="1239"/>
      <c r="G109" s="264">
        <f t="shared" si="2"/>
        <v>0</v>
      </c>
      <c r="H109" s="265">
        <f t="shared" si="3"/>
        <v>0</v>
      </c>
      <c r="I109" s="229"/>
      <c r="J109" s="258"/>
    </row>
    <row r="110" spans="1:10" s="267" customFormat="1" ht="24" x14ac:dyDescent="0.25">
      <c r="A110" s="259" t="s">
        <v>3882</v>
      </c>
      <c r="B110" s="266" t="s">
        <v>3883</v>
      </c>
      <c r="C110" s="261" t="s">
        <v>3726</v>
      </c>
      <c r="D110" s="262">
        <v>1</v>
      </c>
      <c r="E110" s="1239"/>
      <c r="F110" s="1239"/>
      <c r="G110" s="264">
        <f t="shared" si="2"/>
        <v>0</v>
      </c>
      <c r="H110" s="265">
        <f t="shared" si="3"/>
        <v>0</v>
      </c>
      <c r="J110" s="258"/>
    </row>
    <row r="111" spans="1:10" s="267" customFormat="1" ht="24" x14ac:dyDescent="0.25">
      <c r="A111" s="259" t="s">
        <v>3884</v>
      </c>
      <c r="B111" s="266" t="s">
        <v>3885</v>
      </c>
      <c r="C111" s="261" t="s">
        <v>3726</v>
      </c>
      <c r="D111" s="262">
        <v>1</v>
      </c>
      <c r="E111" s="1239"/>
      <c r="F111" s="1239"/>
      <c r="G111" s="264">
        <f t="shared" si="2"/>
        <v>0</v>
      </c>
      <c r="H111" s="265">
        <f t="shared" si="3"/>
        <v>0</v>
      </c>
      <c r="J111" s="258"/>
    </row>
    <row r="112" spans="1:10" ht="24" x14ac:dyDescent="0.25">
      <c r="A112" s="259" t="s">
        <v>3886</v>
      </c>
      <c r="B112" s="266" t="s">
        <v>3887</v>
      </c>
      <c r="C112" s="261" t="s">
        <v>3726</v>
      </c>
      <c r="D112" s="262">
        <v>1</v>
      </c>
      <c r="E112" s="1239"/>
      <c r="F112" s="1239"/>
      <c r="G112" s="264">
        <f t="shared" si="2"/>
        <v>0</v>
      </c>
      <c r="H112" s="265">
        <f t="shared" si="3"/>
        <v>0</v>
      </c>
      <c r="I112" s="229"/>
      <c r="J112" s="258"/>
    </row>
    <row r="113" spans="1:10" ht="24" x14ac:dyDescent="0.25">
      <c r="A113" s="259" t="s">
        <v>3888</v>
      </c>
      <c r="B113" s="266" t="s">
        <v>3885</v>
      </c>
      <c r="C113" s="261" t="s">
        <v>3726</v>
      </c>
      <c r="D113" s="262">
        <v>1</v>
      </c>
      <c r="E113" s="1239"/>
      <c r="F113" s="1239"/>
      <c r="G113" s="264">
        <f t="shared" si="2"/>
        <v>0</v>
      </c>
      <c r="H113" s="265">
        <f t="shared" si="3"/>
        <v>0</v>
      </c>
      <c r="I113" s="229"/>
      <c r="J113" s="258"/>
    </row>
    <row r="114" spans="1:10" ht="24" x14ac:dyDescent="0.25">
      <c r="A114" s="259" t="s">
        <v>3889</v>
      </c>
      <c r="B114" s="266" t="s">
        <v>3887</v>
      </c>
      <c r="C114" s="261" t="s">
        <v>3726</v>
      </c>
      <c r="D114" s="262">
        <v>1</v>
      </c>
      <c r="E114" s="1239"/>
      <c r="F114" s="1239"/>
      <c r="G114" s="264">
        <f t="shared" si="2"/>
        <v>0</v>
      </c>
      <c r="H114" s="265">
        <f t="shared" si="3"/>
        <v>0</v>
      </c>
      <c r="I114" s="229"/>
      <c r="J114" s="258"/>
    </row>
    <row r="115" spans="1:10" s="267" customFormat="1" ht="24" x14ac:dyDescent="0.25">
      <c r="A115" s="259" t="s">
        <v>3890</v>
      </c>
      <c r="B115" s="266" t="s">
        <v>3885</v>
      </c>
      <c r="C115" s="261" t="s">
        <v>3726</v>
      </c>
      <c r="D115" s="262">
        <v>1</v>
      </c>
      <c r="E115" s="1239"/>
      <c r="F115" s="1239"/>
      <c r="G115" s="264">
        <f t="shared" si="2"/>
        <v>0</v>
      </c>
      <c r="H115" s="265">
        <f t="shared" si="3"/>
        <v>0</v>
      </c>
      <c r="J115" s="258"/>
    </row>
    <row r="116" spans="1:10" s="267" customFormat="1" ht="24" x14ac:dyDescent="0.25">
      <c r="A116" s="259" t="s">
        <v>3891</v>
      </c>
      <c r="B116" s="266" t="s">
        <v>3887</v>
      </c>
      <c r="C116" s="261" t="s">
        <v>3726</v>
      </c>
      <c r="D116" s="262">
        <v>1</v>
      </c>
      <c r="E116" s="1239"/>
      <c r="F116" s="1239"/>
      <c r="G116" s="264">
        <f t="shared" si="2"/>
        <v>0</v>
      </c>
      <c r="H116" s="265">
        <f t="shared" si="3"/>
        <v>0</v>
      </c>
      <c r="J116" s="258"/>
    </row>
    <row r="117" spans="1:10" s="267" customFormat="1" ht="24" x14ac:dyDescent="0.25">
      <c r="A117" s="259" t="s">
        <v>3892</v>
      </c>
      <c r="B117" s="266" t="s">
        <v>3885</v>
      </c>
      <c r="C117" s="261" t="s">
        <v>3726</v>
      </c>
      <c r="D117" s="262">
        <v>1</v>
      </c>
      <c r="E117" s="1239"/>
      <c r="F117" s="1239"/>
      <c r="G117" s="264">
        <f t="shared" si="2"/>
        <v>0</v>
      </c>
      <c r="H117" s="265">
        <f t="shared" si="3"/>
        <v>0</v>
      </c>
      <c r="J117" s="258"/>
    </row>
    <row r="118" spans="1:10" s="267" customFormat="1" ht="15" x14ac:dyDescent="0.25">
      <c r="A118" s="259" t="s">
        <v>3893</v>
      </c>
      <c r="B118" s="266" t="s">
        <v>3739</v>
      </c>
      <c r="C118" s="261" t="s">
        <v>3726</v>
      </c>
      <c r="D118" s="262">
        <v>6</v>
      </c>
      <c r="E118" s="1239"/>
      <c r="F118" s="1239"/>
      <c r="G118" s="264">
        <f t="shared" si="2"/>
        <v>0</v>
      </c>
      <c r="H118" s="265">
        <f t="shared" si="3"/>
        <v>0</v>
      </c>
      <c r="J118" s="258"/>
    </row>
    <row r="119" spans="1:10" s="267" customFormat="1" ht="15" x14ac:dyDescent="0.25">
      <c r="A119" s="259" t="s">
        <v>3894</v>
      </c>
      <c r="B119" s="266" t="s">
        <v>3741</v>
      </c>
      <c r="C119" s="261" t="s">
        <v>3726</v>
      </c>
      <c r="D119" s="262">
        <v>4</v>
      </c>
      <c r="E119" s="1239"/>
      <c r="F119" s="1239"/>
      <c r="G119" s="264">
        <f t="shared" si="2"/>
        <v>0</v>
      </c>
      <c r="H119" s="265">
        <f t="shared" si="3"/>
        <v>0</v>
      </c>
      <c r="J119" s="258"/>
    </row>
    <row r="120" spans="1:10" s="267" customFormat="1" ht="15" x14ac:dyDescent="0.25">
      <c r="A120" s="259" t="s">
        <v>3895</v>
      </c>
      <c r="B120" s="266" t="s">
        <v>3743</v>
      </c>
      <c r="C120" s="261" t="s">
        <v>3726</v>
      </c>
      <c r="D120" s="262">
        <v>1</v>
      </c>
      <c r="E120" s="1239"/>
      <c r="F120" s="1239"/>
      <c r="G120" s="264">
        <f t="shared" si="2"/>
        <v>0</v>
      </c>
      <c r="H120" s="265">
        <f t="shared" si="3"/>
        <v>0</v>
      </c>
      <c r="J120" s="258"/>
    </row>
    <row r="121" spans="1:10" s="267" customFormat="1" ht="15" x14ac:dyDescent="0.25">
      <c r="A121" s="259" t="s">
        <v>3896</v>
      </c>
      <c r="B121" s="266" t="s">
        <v>3745</v>
      </c>
      <c r="C121" s="261" t="s">
        <v>3726</v>
      </c>
      <c r="D121" s="262">
        <v>2</v>
      </c>
      <c r="E121" s="1239"/>
      <c r="F121" s="1239"/>
      <c r="G121" s="264">
        <f t="shared" si="2"/>
        <v>0</v>
      </c>
      <c r="H121" s="265">
        <f t="shared" si="3"/>
        <v>0</v>
      </c>
      <c r="J121" s="258"/>
    </row>
    <row r="122" spans="1:10" s="267" customFormat="1" ht="15" x14ac:dyDescent="0.25">
      <c r="A122" s="259" t="s">
        <v>3897</v>
      </c>
      <c r="B122" s="266" t="s">
        <v>3747</v>
      </c>
      <c r="C122" s="261" t="s">
        <v>3726</v>
      </c>
      <c r="D122" s="262">
        <v>1</v>
      </c>
      <c r="E122" s="1239"/>
      <c r="F122" s="1239"/>
      <c r="G122" s="264">
        <f t="shared" si="2"/>
        <v>0</v>
      </c>
      <c r="H122" s="265">
        <f t="shared" si="3"/>
        <v>0</v>
      </c>
      <c r="J122" s="258"/>
    </row>
    <row r="123" spans="1:10" s="267" customFormat="1" ht="48" x14ac:dyDescent="0.25">
      <c r="A123" s="259" t="s">
        <v>3898</v>
      </c>
      <c r="B123" s="266" t="s">
        <v>3751</v>
      </c>
      <c r="C123" s="261" t="s">
        <v>3726</v>
      </c>
      <c r="D123" s="262">
        <v>1</v>
      </c>
      <c r="E123" s="1239"/>
      <c r="F123" s="1239"/>
      <c r="G123" s="264">
        <f t="shared" si="2"/>
        <v>0</v>
      </c>
      <c r="H123" s="265">
        <f t="shared" si="3"/>
        <v>0</v>
      </c>
      <c r="J123" s="258"/>
    </row>
    <row r="124" spans="1:10" s="267" customFormat="1" ht="48" x14ac:dyDescent="0.25">
      <c r="A124" s="259" t="s">
        <v>3899</v>
      </c>
      <c r="B124" s="266" t="s">
        <v>3753</v>
      </c>
      <c r="C124" s="261" t="s">
        <v>3726</v>
      </c>
      <c r="D124" s="262">
        <v>1</v>
      </c>
      <c r="E124" s="1239"/>
      <c r="F124" s="1239"/>
      <c r="G124" s="264">
        <f t="shared" si="2"/>
        <v>0</v>
      </c>
      <c r="H124" s="265">
        <f t="shared" si="3"/>
        <v>0</v>
      </c>
      <c r="J124" s="258"/>
    </row>
    <row r="125" spans="1:10" s="267" customFormat="1" ht="48" x14ac:dyDescent="0.25">
      <c r="A125" s="259" t="s">
        <v>3900</v>
      </c>
      <c r="B125" s="266" t="s">
        <v>3755</v>
      </c>
      <c r="C125" s="261" t="s">
        <v>3726</v>
      </c>
      <c r="D125" s="262">
        <v>1</v>
      </c>
      <c r="E125" s="1239"/>
      <c r="F125" s="1239"/>
      <c r="G125" s="264">
        <f t="shared" si="2"/>
        <v>0</v>
      </c>
      <c r="H125" s="265">
        <f t="shared" si="3"/>
        <v>0</v>
      </c>
      <c r="J125" s="258"/>
    </row>
    <row r="126" spans="1:10" s="267" customFormat="1" ht="15" x14ac:dyDescent="0.25">
      <c r="A126" s="259" t="s">
        <v>3901</v>
      </c>
      <c r="B126" s="266" t="s">
        <v>3763</v>
      </c>
      <c r="C126" s="261" t="s">
        <v>3726</v>
      </c>
      <c r="D126" s="262">
        <v>1</v>
      </c>
      <c r="E126" s="1239"/>
      <c r="F126" s="1239"/>
      <c r="G126" s="264">
        <f t="shared" si="2"/>
        <v>0</v>
      </c>
      <c r="H126" s="265">
        <f t="shared" si="3"/>
        <v>0</v>
      </c>
      <c r="J126" s="258"/>
    </row>
    <row r="127" spans="1:10" s="267" customFormat="1" ht="15" x14ac:dyDescent="0.25">
      <c r="A127" s="259" t="s">
        <v>3902</v>
      </c>
      <c r="B127" s="266" t="s">
        <v>3903</v>
      </c>
      <c r="C127" s="261" t="s">
        <v>3726</v>
      </c>
      <c r="D127" s="262">
        <v>3</v>
      </c>
      <c r="E127" s="1239"/>
      <c r="F127" s="1239"/>
      <c r="G127" s="264">
        <f t="shared" si="2"/>
        <v>0</v>
      </c>
      <c r="H127" s="265">
        <f t="shared" si="3"/>
        <v>0</v>
      </c>
      <c r="J127" s="258"/>
    </row>
    <row r="128" spans="1:10" s="267" customFormat="1" ht="15" x14ac:dyDescent="0.25">
      <c r="A128" s="259" t="s">
        <v>3904</v>
      </c>
      <c r="B128" s="266" t="s">
        <v>3765</v>
      </c>
      <c r="C128" s="261" t="s">
        <v>3726</v>
      </c>
      <c r="D128" s="262">
        <v>1</v>
      </c>
      <c r="E128" s="1239"/>
      <c r="F128" s="1239"/>
      <c r="G128" s="264">
        <f t="shared" si="2"/>
        <v>0</v>
      </c>
      <c r="H128" s="265">
        <f t="shared" si="3"/>
        <v>0</v>
      </c>
      <c r="J128" s="258"/>
    </row>
    <row r="129" spans="1:10" s="267" customFormat="1" ht="15" x14ac:dyDescent="0.25">
      <c r="A129" s="259" t="s">
        <v>3905</v>
      </c>
      <c r="B129" s="266" t="s">
        <v>3769</v>
      </c>
      <c r="C129" s="261" t="s">
        <v>3726</v>
      </c>
      <c r="D129" s="262">
        <v>8</v>
      </c>
      <c r="E129" s="1239"/>
      <c r="F129" s="1239"/>
      <c r="G129" s="264">
        <f t="shared" si="2"/>
        <v>0</v>
      </c>
      <c r="H129" s="265">
        <f t="shared" si="3"/>
        <v>0</v>
      </c>
      <c r="J129" s="258"/>
    </row>
    <row r="130" spans="1:10" s="267" customFormat="1" ht="15" x14ac:dyDescent="0.25">
      <c r="A130" s="259" t="s">
        <v>3906</v>
      </c>
      <c r="B130" s="266" t="s">
        <v>3771</v>
      </c>
      <c r="C130" s="261" t="s">
        <v>3726</v>
      </c>
      <c r="D130" s="262">
        <v>3</v>
      </c>
      <c r="E130" s="1239"/>
      <c r="F130" s="1239"/>
      <c r="G130" s="264">
        <f t="shared" si="2"/>
        <v>0</v>
      </c>
      <c r="H130" s="265">
        <f t="shared" si="3"/>
        <v>0</v>
      </c>
      <c r="J130" s="258"/>
    </row>
    <row r="131" spans="1:10" s="267" customFormat="1" ht="15" x14ac:dyDescent="0.25">
      <c r="A131" s="259" t="s">
        <v>3907</v>
      </c>
      <c r="B131" s="266" t="s">
        <v>3775</v>
      </c>
      <c r="C131" s="261" t="s">
        <v>3726</v>
      </c>
      <c r="D131" s="262">
        <v>1</v>
      </c>
      <c r="E131" s="1239"/>
      <c r="F131" s="1239"/>
      <c r="G131" s="264">
        <f t="shared" si="2"/>
        <v>0</v>
      </c>
      <c r="H131" s="265">
        <f t="shared" si="3"/>
        <v>0</v>
      </c>
      <c r="J131" s="258"/>
    </row>
    <row r="132" spans="1:10" s="267" customFormat="1" ht="15" x14ac:dyDescent="0.25">
      <c r="A132" s="259" t="s">
        <v>3908</v>
      </c>
      <c r="B132" s="266" t="s">
        <v>3909</v>
      </c>
      <c r="C132" s="261" t="s">
        <v>3726</v>
      </c>
      <c r="D132" s="262">
        <v>1</v>
      </c>
      <c r="E132" s="1239"/>
      <c r="F132" s="1239"/>
      <c r="G132" s="264">
        <f t="shared" si="2"/>
        <v>0</v>
      </c>
      <c r="H132" s="265">
        <f t="shared" si="3"/>
        <v>0</v>
      </c>
      <c r="J132" s="258"/>
    </row>
    <row r="133" spans="1:10" s="267" customFormat="1" ht="15" x14ac:dyDescent="0.25">
      <c r="A133" s="259" t="s">
        <v>3910</v>
      </c>
      <c r="B133" s="266" t="s">
        <v>3911</v>
      </c>
      <c r="C133" s="261" t="s">
        <v>3726</v>
      </c>
      <c r="D133" s="262">
        <v>1</v>
      </c>
      <c r="E133" s="1239"/>
      <c r="F133" s="1239"/>
      <c r="G133" s="264">
        <f t="shared" si="2"/>
        <v>0</v>
      </c>
      <c r="H133" s="265">
        <f t="shared" si="3"/>
        <v>0</v>
      </c>
      <c r="J133" s="258"/>
    </row>
    <row r="134" spans="1:10" s="267" customFormat="1" ht="15" x14ac:dyDescent="0.25">
      <c r="A134" s="259" t="s">
        <v>3912</v>
      </c>
      <c r="B134" s="266" t="s">
        <v>3781</v>
      </c>
      <c r="C134" s="261" t="s">
        <v>3726</v>
      </c>
      <c r="D134" s="262">
        <v>1</v>
      </c>
      <c r="E134" s="1239"/>
      <c r="F134" s="1239"/>
      <c r="G134" s="264">
        <f t="shared" si="2"/>
        <v>0</v>
      </c>
      <c r="H134" s="265">
        <f t="shared" si="3"/>
        <v>0</v>
      </c>
      <c r="J134" s="258"/>
    </row>
    <row r="135" spans="1:10" s="267" customFormat="1" ht="15" x14ac:dyDescent="0.25">
      <c r="A135" s="259" t="s">
        <v>3913</v>
      </c>
      <c r="B135" s="266" t="s">
        <v>3914</v>
      </c>
      <c r="C135" s="261" t="s">
        <v>3726</v>
      </c>
      <c r="D135" s="262">
        <v>1</v>
      </c>
      <c r="E135" s="1239"/>
      <c r="F135" s="1239"/>
      <c r="G135" s="264">
        <f t="shared" si="2"/>
        <v>0</v>
      </c>
      <c r="H135" s="265">
        <f t="shared" si="3"/>
        <v>0</v>
      </c>
      <c r="J135" s="258"/>
    </row>
    <row r="136" spans="1:10" s="267" customFormat="1" ht="15" x14ac:dyDescent="0.25">
      <c r="A136" s="259" t="s">
        <v>3915</v>
      </c>
      <c r="B136" s="266" t="s">
        <v>3916</v>
      </c>
      <c r="C136" s="261" t="s">
        <v>3726</v>
      </c>
      <c r="D136" s="262">
        <v>1</v>
      </c>
      <c r="E136" s="1239"/>
      <c r="F136" s="1239"/>
      <c r="G136" s="264">
        <f t="shared" si="2"/>
        <v>0</v>
      </c>
      <c r="H136" s="265">
        <f t="shared" si="3"/>
        <v>0</v>
      </c>
      <c r="J136" s="258"/>
    </row>
    <row r="137" spans="1:10" s="267" customFormat="1" ht="15" x14ac:dyDescent="0.25">
      <c r="A137" s="259" t="s">
        <v>3917</v>
      </c>
      <c r="B137" s="266" t="s">
        <v>3918</v>
      </c>
      <c r="C137" s="261" t="s">
        <v>3726</v>
      </c>
      <c r="D137" s="262">
        <v>1</v>
      </c>
      <c r="E137" s="1239"/>
      <c r="F137" s="1239"/>
      <c r="G137" s="264">
        <f t="shared" si="2"/>
        <v>0</v>
      </c>
      <c r="H137" s="265">
        <f t="shared" si="3"/>
        <v>0</v>
      </c>
      <c r="J137" s="258"/>
    </row>
    <row r="138" spans="1:10" s="267" customFormat="1" ht="15" x14ac:dyDescent="0.25">
      <c r="A138" s="259" t="s">
        <v>3919</v>
      </c>
      <c r="B138" s="266" t="s">
        <v>3920</v>
      </c>
      <c r="C138" s="261" t="s">
        <v>3726</v>
      </c>
      <c r="D138" s="262">
        <v>1</v>
      </c>
      <c r="E138" s="1239"/>
      <c r="F138" s="1239"/>
      <c r="G138" s="264">
        <f t="shared" si="2"/>
        <v>0</v>
      </c>
      <c r="H138" s="265">
        <f t="shared" si="3"/>
        <v>0</v>
      </c>
      <c r="J138" s="258"/>
    </row>
    <row r="139" spans="1:10" s="267" customFormat="1" ht="15" x14ac:dyDescent="0.25">
      <c r="A139" s="259" t="s">
        <v>3921</v>
      </c>
      <c r="B139" s="266" t="s">
        <v>3789</v>
      </c>
      <c r="C139" s="261" t="s">
        <v>3726</v>
      </c>
      <c r="D139" s="262">
        <v>18</v>
      </c>
      <c r="E139" s="1239"/>
      <c r="F139" s="1239"/>
      <c r="G139" s="264">
        <f t="shared" si="2"/>
        <v>0</v>
      </c>
      <c r="H139" s="265">
        <f t="shared" si="3"/>
        <v>0</v>
      </c>
      <c r="J139" s="258"/>
    </row>
    <row r="140" spans="1:10" s="267" customFormat="1" ht="15" x14ac:dyDescent="0.25">
      <c r="A140" s="259" t="s">
        <v>3922</v>
      </c>
      <c r="B140" s="266" t="s">
        <v>3791</v>
      </c>
      <c r="C140" s="261" t="s">
        <v>3726</v>
      </c>
      <c r="D140" s="262">
        <v>3</v>
      </c>
      <c r="E140" s="1239"/>
      <c r="F140" s="1239"/>
      <c r="G140" s="264">
        <f t="shared" ref="G140:G203" si="4">E140*D140</f>
        <v>0</v>
      </c>
      <c r="H140" s="265">
        <f t="shared" ref="H140:H203" si="5">F140*D140</f>
        <v>0</v>
      </c>
      <c r="J140" s="258"/>
    </row>
    <row r="141" spans="1:10" s="267" customFormat="1" ht="15" x14ac:dyDescent="0.25">
      <c r="A141" s="259" t="s">
        <v>3923</v>
      </c>
      <c r="B141" s="266" t="s">
        <v>3793</v>
      </c>
      <c r="C141" s="261" t="s">
        <v>3726</v>
      </c>
      <c r="D141" s="262">
        <v>2</v>
      </c>
      <c r="E141" s="1239"/>
      <c r="F141" s="1239"/>
      <c r="G141" s="264">
        <f t="shared" si="4"/>
        <v>0</v>
      </c>
      <c r="H141" s="265">
        <f t="shared" si="5"/>
        <v>0</v>
      </c>
      <c r="J141" s="258"/>
    </row>
    <row r="142" spans="1:10" s="267" customFormat="1" ht="15" x14ac:dyDescent="0.25">
      <c r="A142" s="259" t="s">
        <v>3924</v>
      </c>
      <c r="B142" s="266" t="s">
        <v>3925</v>
      </c>
      <c r="C142" s="261" t="s">
        <v>3726</v>
      </c>
      <c r="D142" s="262">
        <v>1</v>
      </c>
      <c r="E142" s="1239"/>
      <c r="F142" s="1239"/>
      <c r="G142" s="264">
        <f t="shared" si="4"/>
        <v>0</v>
      </c>
      <c r="H142" s="265">
        <f t="shared" si="5"/>
        <v>0</v>
      </c>
      <c r="J142" s="258"/>
    </row>
    <row r="143" spans="1:10" s="267" customFormat="1" ht="15" x14ac:dyDescent="0.25">
      <c r="A143" s="259" t="s">
        <v>3926</v>
      </c>
      <c r="B143" s="266" t="s">
        <v>3795</v>
      </c>
      <c r="C143" s="261" t="s">
        <v>3726</v>
      </c>
      <c r="D143" s="262">
        <v>2</v>
      </c>
      <c r="E143" s="1239"/>
      <c r="F143" s="1239"/>
      <c r="G143" s="264">
        <f t="shared" si="4"/>
        <v>0</v>
      </c>
      <c r="H143" s="265">
        <f t="shared" si="5"/>
        <v>0</v>
      </c>
      <c r="J143" s="258"/>
    </row>
    <row r="144" spans="1:10" s="267" customFormat="1" ht="15" x14ac:dyDescent="0.25">
      <c r="A144" s="259" t="s">
        <v>3927</v>
      </c>
      <c r="B144" s="266" t="s">
        <v>3797</v>
      </c>
      <c r="C144" s="261" t="s">
        <v>3726</v>
      </c>
      <c r="D144" s="262">
        <v>1</v>
      </c>
      <c r="E144" s="1239"/>
      <c r="F144" s="1239"/>
      <c r="G144" s="264">
        <f t="shared" si="4"/>
        <v>0</v>
      </c>
      <c r="H144" s="265">
        <f t="shared" si="5"/>
        <v>0</v>
      </c>
      <c r="J144" s="258"/>
    </row>
    <row r="145" spans="1:10" s="267" customFormat="1" ht="15" x14ac:dyDescent="0.25">
      <c r="A145" s="259" t="s">
        <v>3928</v>
      </c>
      <c r="B145" s="266" t="s">
        <v>3929</v>
      </c>
      <c r="C145" s="261" t="s">
        <v>3726</v>
      </c>
      <c r="D145" s="262">
        <v>6</v>
      </c>
      <c r="E145" s="1239"/>
      <c r="F145" s="1239"/>
      <c r="G145" s="264">
        <f t="shared" si="4"/>
        <v>0</v>
      </c>
      <c r="H145" s="265">
        <f t="shared" si="5"/>
        <v>0</v>
      </c>
      <c r="J145" s="258"/>
    </row>
    <row r="146" spans="1:10" s="267" customFormat="1" ht="36" x14ac:dyDescent="0.25">
      <c r="A146" s="259" t="s">
        <v>3930</v>
      </c>
      <c r="B146" s="266" t="s">
        <v>3803</v>
      </c>
      <c r="C146" s="261" t="s">
        <v>3726</v>
      </c>
      <c r="D146" s="262">
        <v>25</v>
      </c>
      <c r="E146" s="1239"/>
      <c r="F146" s="1239"/>
      <c r="G146" s="264">
        <f t="shared" si="4"/>
        <v>0</v>
      </c>
      <c r="H146" s="265">
        <f t="shared" si="5"/>
        <v>0</v>
      </c>
      <c r="J146" s="258"/>
    </row>
    <row r="147" spans="1:10" s="267" customFormat="1" ht="15" x14ac:dyDescent="0.25">
      <c r="A147" s="259" t="s">
        <v>3931</v>
      </c>
      <c r="B147" s="266" t="s">
        <v>3805</v>
      </c>
      <c r="C147" s="261" t="s">
        <v>3726</v>
      </c>
      <c r="D147" s="262">
        <v>21</v>
      </c>
      <c r="E147" s="1239"/>
      <c r="F147" s="1239"/>
      <c r="G147" s="264">
        <f t="shared" si="4"/>
        <v>0</v>
      </c>
      <c r="H147" s="265">
        <f t="shared" si="5"/>
        <v>0</v>
      </c>
      <c r="J147" s="258"/>
    </row>
    <row r="148" spans="1:10" s="267" customFormat="1" ht="15" x14ac:dyDescent="0.25">
      <c r="A148" s="259" t="s">
        <v>3932</v>
      </c>
      <c r="B148" s="266" t="s">
        <v>3807</v>
      </c>
      <c r="C148" s="261" t="s">
        <v>3726</v>
      </c>
      <c r="D148" s="262">
        <v>12</v>
      </c>
      <c r="E148" s="1239"/>
      <c r="F148" s="1239"/>
      <c r="G148" s="264">
        <f t="shared" si="4"/>
        <v>0</v>
      </c>
      <c r="H148" s="265">
        <f t="shared" si="5"/>
        <v>0</v>
      </c>
      <c r="J148" s="258"/>
    </row>
    <row r="149" spans="1:10" s="267" customFormat="1" ht="15" x14ac:dyDescent="0.25">
      <c r="A149" s="259" t="s">
        <v>3933</v>
      </c>
      <c r="B149" s="266" t="s">
        <v>3809</v>
      </c>
      <c r="C149" s="261" t="s">
        <v>3726</v>
      </c>
      <c r="D149" s="262">
        <v>3</v>
      </c>
      <c r="E149" s="1239"/>
      <c r="F149" s="1239"/>
      <c r="G149" s="264">
        <f t="shared" si="4"/>
        <v>0</v>
      </c>
      <c r="H149" s="265">
        <f t="shared" si="5"/>
        <v>0</v>
      </c>
      <c r="J149" s="258"/>
    </row>
    <row r="150" spans="1:10" s="267" customFormat="1" ht="15" x14ac:dyDescent="0.25">
      <c r="A150" s="259" t="s">
        <v>3934</v>
      </c>
      <c r="B150" s="266" t="s">
        <v>3811</v>
      </c>
      <c r="C150" s="261" t="s">
        <v>3726</v>
      </c>
      <c r="D150" s="262">
        <v>28</v>
      </c>
      <c r="E150" s="1239"/>
      <c r="F150" s="1239"/>
      <c r="G150" s="264">
        <f t="shared" si="4"/>
        <v>0</v>
      </c>
      <c r="H150" s="265">
        <f t="shared" si="5"/>
        <v>0</v>
      </c>
      <c r="J150" s="258"/>
    </row>
    <row r="151" spans="1:10" s="267" customFormat="1" ht="15" x14ac:dyDescent="0.25">
      <c r="A151" s="259" t="s">
        <v>3935</v>
      </c>
      <c r="B151" s="266" t="s">
        <v>3813</v>
      </c>
      <c r="C151" s="261" t="s">
        <v>3726</v>
      </c>
      <c r="D151" s="262">
        <v>1</v>
      </c>
      <c r="E151" s="1239"/>
      <c r="F151" s="1239"/>
      <c r="G151" s="264">
        <f t="shared" si="4"/>
        <v>0</v>
      </c>
      <c r="H151" s="265">
        <f t="shared" si="5"/>
        <v>0</v>
      </c>
      <c r="J151" s="258"/>
    </row>
    <row r="152" spans="1:10" s="267" customFormat="1" ht="15" x14ac:dyDescent="0.25">
      <c r="A152" s="259" t="s">
        <v>3936</v>
      </c>
      <c r="B152" s="266" t="s">
        <v>3937</v>
      </c>
      <c r="C152" s="261" t="s">
        <v>3726</v>
      </c>
      <c r="D152" s="262">
        <v>2</v>
      </c>
      <c r="E152" s="1239"/>
      <c r="F152" s="1239"/>
      <c r="G152" s="264">
        <f t="shared" si="4"/>
        <v>0</v>
      </c>
      <c r="H152" s="265">
        <f t="shared" si="5"/>
        <v>0</v>
      </c>
      <c r="J152" s="258"/>
    </row>
    <row r="153" spans="1:10" s="267" customFormat="1" ht="15" x14ac:dyDescent="0.25">
      <c r="A153" s="259" t="s">
        <v>3938</v>
      </c>
      <c r="B153" s="266" t="s">
        <v>3815</v>
      </c>
      <c r="C153" s="261" t="s">
        <v>3726</v>
      </c>
      <c r="D153" s="262">
        <v>2</v>
      </c>
      <c r="E153" s="1239"/>
      <c r="F153" s="1239"/>
      <c r="G153" s="264">
        <f t="shared" si="4"/>
        <v>0</v>
      </c>
      <c r="H153" s="265">
        <f t="shared" si="5"/>
        <v>0</v>
      </c>
      <c r="J153" s="258"/>
    </row>
    <row r="154" spans="1:10" s="267" customFormat="1" ht="15" x14ac:dyDescent="0.25">
      <c r="A154" s="259" t="s">
        <v>3939</v>
      </c>
      <c r="B154" s="266" t="s">
        <v>3819</v>
      </c>
      <c r="C154" s="261" t="s">
        <v>3726</v>
      </c>
      <c r="D154" s="262">
        <v>2</v>
      </c>
      <c r="E154" s="1239"/>
      <c r="F154" s="1239"/>
      <c r="G154" s="264">
        <f t="shared" si="4"/>
        <v>0</v>
      </c>
      <c r="H154" s="265">
        <f t="shared" si="5"/>
        <v>0</v>
      </c>
      <c r="J154" s="258"/>
    </row>
    <row r="155" spans="1:10" s="267" customFormat="1" ht="15" x14ac:dyDescent="0.25">
      <c r="A155" s="259" t="s">
        <v>3940</v>
      </c>
      <c r="B155" s="266" t="s">
        <v>3823</v>
      </c>
      <c r="C155" s="261" t="s">
        <v>3726</v>
      </c>
      <c r="D155" s="262">
        <v>4</v>
      </c>
      <c r="E155" s="1239"/>
      <c r="F155" s="1239"/>
      <c r="G155" s="264">
        <f t="shared" si="4"/>
        <v>0</v>
      </c>
      <c r="H155" s="265">
        <f t="shared" si="5"/>
        <v>0</v>
      </c>
      <c r="J155" s="258"/>
    </row>
    <row r="156" spans="1:10" s="267" customFormat="1" ht="15" x14ac:dyDescent="0.25">
      <c r="A156" s="259" t="s">
        <v>3941</v>
      </c>
      <c r="B156" s="266" t="s">
        <v>3825</v>
      </c>
      <c r="C156" s="261" t="s">
        <v>3726</v>
      </c>
      <c r="D156" s="262">
        <v>4</v>
      </c>
      <c r="E156" s="1239"/>
      <c r="F156" s="1239"/>
      <c r="G156" s="264">
        <f t="shared" si="4"/>
        <v>0</v>
      </c>
      <c r="H156" s="265">
        <f t="shared" si="5"/>
        <v>0</v>
      </c>
      <c r="J156" s="258"/>
    </row>
    <row r="157" spans="1:10" s="267" customFormat="1" ht="15" x14ac:dyDescent="0.25">
      <c r="A157" s="259" t="s">
        <v>3942</v>
      </c>
      <c r="B157" s="266" t="s">
        <v>3827</v>
      </c>
      <c r="C157" s="261" t="s">
        <v>3726</v>
      </c>
      <c r="D157" s="262">
        <v>16</v>
      </c>
      <c r="E157" s="1239"/>
      <c r="F157" s="1239"/>
      <c r="G157" s="264">
        <f t="shared" si="4"/>
        <v>0</v>
      </c>
      <c r="H157" s="265">
        <f t="shared" si="5"/>
        <v>0</v>
      </c>
      <c r="J157" s="258"/>
    </row>
    <row r="158" spans="1:10" s="267" customFormat="1" ht="15" x14ac:dyDescent="0.25">
      <c r="A158" s="259" t="s">
        <v>3943</v>
      </c>
      <c r="B158" s="266" t="s">
        <v>3829</v>
      </c>
      <c r="C158" s="261" t="s">
        <v>3726</v>
      </c>
      <c r="D158" s="262">
        <v>12</v>
      </c>
      <c r="E158" s="1239"/>
      <c r="F158" s="1239"/>
      <c r="G158" s="264">
        <f t="shared" si="4"/>
        <v>0</v>
      </c>
      <c r="H158" s="265">
        <f t="shared" si="5"/>
        <v>0</v>
      </c>
      <c r="J158" s="258"/>
    </row>
    <row r="159" spans="1:10" s="267" customFormat="1" ht="15" x14ac:dyDescent="0.25">
      <c r="A159" s="259" t="s">
        <v>3944</v>
      </c>
      <c r="B159" s="266" t="s">
        <v>3831</v>
      </c>
      <c r="C159" s="261" t="s">
        <v>3726</v>
      </c>
      <c r="D159" s="262">
        <v>6</v>
      </c>
      <c r="E159" s="1239"/>
      <c r="F159" s="1239"/>
      <c r="G159" s="264">
        <f t="shared" si="4"/>
        <v>0</v>
      </c>
      <c r="H159" s="265">
        <f t="shared" si="5"/>
        <v>0</v>
      </c>
      <c r="J159" s="258"/>
    </row>
    <row r="160" spans="1:10" s="267" customFormat="1" ht="15" x14ac:dyDescent="0.25">
      <c r="A160" s="259" t="s">
        <v>3945</v>
      </c>
      <c r="B160" s="266" t="s">
        <v>3946</v>
      </c>
      <c r="C160" s="261" t="s">
        <v>3726</v>
      </c>
      <c r="D160" s="262">
        <v>2</v>
      </c>
      <c r="E160" s="1239"/>
      <c r="F160" s="1239"/>
      <c r="G160" s="264">
        <f t="shared" si="4"/>
        <v>0</v>
      </c>
      <c r="H160" s="265">
        <f t="shared" si="5"/>
        <v>0</v>
      </c>
      <c r="J160" s="258"/>
    </row>
    <row r="161" spans="1:10" s="267" customFormat="1" ht="15" x14ac:dyDescent="0.25">
      <c r="A161" s="259" t="s">
        <v>3947</v>
      </c>
      <c r="B161" s="266" t="s">
        <v>3835</v>
      </c>
      <c r="C161" s="261" t="s">
        <v>1509</v>
      </c>
      <c r="D161" s="262">
        <v>40</v>
      </c>
      <c r="E161" s="1239"/>
      <c r="F161" s="1239"/>
      <c r="G161" s="264">
        <f t="shared" si="4"/>
        <v>0</v>
      </c>
      <c r="H161" s="265">
        <f t="shared" si="5"/>
        <v>0</v>
      </c>
      <c r="J161" s="258"/>
    </row>
    <row r="162" spans="1:10" s="267" customFormat="1" ht="15" x14ac:dyDescent="0.25">
      <c r="A162" s="259" t="s">
        <v>3948</v>
      </c>
      <c r="B162" s="266" t="s">
        <v>3837</v>
      </c>
      <c r="C162" s="261" t="s">
        <v>1509</v>
      </c>
      <c r="D162" s="262">
        <v>25</v>
      </c>
      <c r="E162" s="1239"/>
      <c r="F162" s="1239"/>
      <c r="G162" s="264">
        <f t="shared" si="4"/>
        <v>0</v>
      </c>
      <c r="H162" s="265">
        <f t="shared" si="5"/>
        <v>0</v>
      </c>
      <c r="J162" s="258"/>
    </row>
    <row r="163" spans="1:10" s="267" customFormat="1" ht="15" x14ac:dyDescent="0.25">
      <c r="A163" s="259" t="s">
        <v>3949</v>
      </c>
      <c r="B163" s="266" t="s">
        <v>3950</v>
      </c>
      <c r="C163" s="261" t="s">
        <v>1509</v>
      </c>
      <c r="D163" s="262">
        <v>2</v>
      </c>
      <c r="E163" s="1239"/>
      <c r="F163" s="1239"/>
      <c r="G163" s="264">
        <f t="shared" si="4"/>
        <v>0</v>
      </c>
      <c r="H163" s="265">
        <f t="shared" si="5"/>
        <v>0</v>
      </c>
      <c r="J163" s="258"/>
    </row>
    <row r="164" spans="1:10" s="267" customFormat="1" ht="15" x14ac:dyDescent="0.25">
      <c r="A164" s="259" t="s">
        <v>3951</v>
      </c>
      <c r="B164" s="266" t="s">
        <v>3839</v>
      </c>
      <c r="C164" s="261" t="s">
        <v>1509</v>
      </c>
      <c r="D164" s="262">
        <v>2</v>
      </c>
      <c r="E164" s="1239"/>
      <c r="F164" s="1239"/>
      <c r="G164" s="264">
        <f t="shared" si="4"/>
        <v>0</v>
      </c>
      <c r="H164" s="265">
        <f t="shared" si="5"/>
        <v>0</v>
      </c>
      <c r="J164" s="258"/>
    </row>
    <row r="165" spans="1:10" s="267" customFormat="1" ht="15" x14ac:dyDescent="0.25">
      <c r="A165" s="259">
        <v>0</v>
      </c>
      <c r="B165" s="266">
        <v>0</v>
      </c>
      <c r="C165" s="261">
        <v>0</v>
      </c>
      <c r="D165" s="262">
        <v>0</v>
      </c>
      <c r="E165" s="263"/>
      <c r="F165" s="263"/>
      <c r="G165" s="264">
        <f t="shared" si="4"/>
        <v>0</v>
      </c>
      <c r="H165" s="265">
        <f t="shared" si="5"/>
        <v>0</v>
      </c>
      <c r="J165" s="258"/>
    </row>
    <row r="166" spans="1:10" s="267" customFormat="1" ht="15" x14ac:dyDescent="0.25">
      <c r="A166" s="259" t="s">
        <v>3952</v>
      </c>
      <c r="B166" s="266" t="s">
        <v>3841</v>
      </c>
      <c r="C166" s="261" t="s">
        <v>3726</v>
      </c>
      <c r="D166" s="262">
        <v>1</v>
      </c>
      <c r="E166" s="1239"/>
      <c r="F166" s="1239"/>
      <c r="G166" s="264">
        <f t="shared" si="4"/>
        <v>0</v>
      </c>
      <c r="H166" s="265">
        <f t="shared" si="5"/>
        <v>0</v>
      </c>
      <c r="J166" s="258"/>
    </row>
    <row r="167" spans="1:10" s="267" customFormat="1" ht="15" x14ac:dyDescent="0.25">
      <c r="A167" s="259" t="s">
        <v>3953</v>
      </c>
      <c r="B167" s="266" t="s">
        <v>3841</v>
      </c>
      <c r="C167" s="261" t="s">
        <v>3726</v>
      </c>
      <c r="D167" s="262">
        <v>1</v>
      </c>
      <c r="E167" s="1239"/>
      <c r="F167" s="1239"/>
      <c r="G167" s="264">
        <f t="shared" si="4"/>
        <v>0</v>
      </c>
      <c r="H167" s="265">
        <f t="shared" si="5"/>
        <v>0</v>
      </c>
      <c r="J167" s="258"/>
    </row>
    <row r="168" spans="1:10" s="267" customFormat="1" ht="15" x14ac:dyDescent="0.25">
      <c r="A168" s="259" t="s">
        <v>3954</v>
      </c>
      <c r="B168" s="266" t="s">
        <v>3851</v>
      </c>
      <c r="C168" s="261" t="s">
        <v>3726</v>
      </c>
      <c r="D168" s="262">
        <v>1</v>
      </c>
      <c r="E168" s="1239"/>
      <c r="F168" s="1239"/>
      <c r="G168" s="264">
        <f t="shared" si="4"/>
        <v>0</v>
      </c>
      <c r="H168" s="265">
        <f t="shared" si="5"/>
        <v>0</v>
      </c>
      <c r="J168" s="258"/>
    </row>
    <row r="169" spans="1:10" s="267" customFormat="1" ht="15" x14ac:dyDescent="0.25">
      <c r="A169" s="259" t="s">
        <v>3955</v>
      </c>
      <c r="B169" s="266" t="s">
        <v>3851</v>
      </c>
      <c r="C169" s="261" t="s">
        <v>3726</v>
      </c>
      <c r="D169" s="262">
        <v>1</v>
      </c>
      <c r="E169" s="1239"/>
      <c r="F169" s="1239"/>
      <c r="G169" s="264">
        <f t="shared" si="4"/>
        <v>0</v>
      </c>
      <c r="H169" s="265">
        <f t="shared" si="5"/>
        <v>0</v>
      </c>
      <c r="J169" s="258"/>
    </row>
    <row r="170" spans="1:10" s="267" customFormat="1" ht="15" x14ac:dyDescent="0.25">
      <c r="A170" s="259" t="s">
        <v>3956</v>
      </c>
      <c r="B170" s="266" t="s">
        <v>3851</v>
      </c>
      <c r="C170" s="261" t="s">
        <v>3726</v>
      </c>
      <c r="D170" s="262">
        <v>1</v>
      </c>
      <c r="E170" s="1239"/>
      <c r="F170" s="1239"/>
      <c r="G170" s="264">
        <f t="shared" si="4"/>
        <v>0</v>
      </c>
      <c r="H170" s="265">
        <f t="shared" si="5"/>
        <v>0</v>
      </c>
      <c r="J170" s="258"/>
    </row>
    <row r="171" spans="1:10" s="267" customFormat="1" ht="15" x14ac:dyDescent="0.25">
      <c r="A171" s="259" t="s">
        <v>3957</v>
      </c>
      <c r="B171" s="266" t="s">
        <v>3851</v>
      </c>
      <c r="C171" s="261" t="s">
        <v>3726</v>
      </c>
      <c r="D171" s="262">
        <v>1</v>
      </c>
      <c r="E171" s="1239"/>
      <c r="F171" s="1239"/>
      <c r="G171" s="264">
        <f t="shared" si="4"/>
        <v>0</v>
      </c>
      <c r="H171" s="265">
        <f t="shared" si="5"/>
        <v>0</v>
      </c>
      <c r="J171" s="258"/>
    </row>
    <row r="172" spans="1:10" s="267" customFormat="1" ht="15" x14ac:dyDescent="0.25">
      <c r="A172" s="259" t="s">
        <v>3958</v>
      </c>
      <c r="B172" s="266" t="s">
        <v>3851</v>
      </c>
      <c r="C172" s="261" t="s">
        <v>3726</v>
      </c>
      <c r="D172" s="262">
        <v>1</v>
      </c>
      <c r="E172" s="1239"/>
      <c r="F172" s="1239"/>
      <c r="G172" s="264">
        <f t="shared" si="4"/>
        <v>0</v>
      </c>
      <c r="H172" s="265">
        <f t="shared" si="5"/>
        <v>0</v>
      </c>
      <c r="J172" s="258"/>
    </row>
    <row r="173" spans="1:10" s="267" customFormat="1" ht="15" x14ac:dyDescent="0.25">
      <c r="A173" s="259" t="s">
        <v>3959</v>
      </c>
      <c r="B173" s="266" t="s">
        <v>3960</v>
      </c>
      <c r="C173" s="261" t="s">
        <v>3726</v>
      </c>
      <c r="D173" s="262">
        <v>1</v>
      </c>
      <c r="E173" s="1239"/>
      <c r="F173" s="1239"/>
      <c r="G173" s="264">
        <f t="shared" si="4"/>
        <v>0</v>
      </c>
      <c r="H173" s="265">
        <f t="shared" si="5"/>
        <v>0</v>
      </c>
      <c r="J173" s="258"/>
    </row>
    <row r="174" spans="1:10" s="267" customFormat="1" ht="15" x14ac:dyDescent="0.25">
      <c r="A174" s="259" t="s">
        <v>3961</v>
      </c>
      <c r="B174" s="266" t="s">
        <v>3960</v>
      </c>
      <c r="C174" s="261" t="s">
        <v>3726</v>
      </c>
      <c r="D174" s="262">
        <v>1</v>
      </c>
      <c r="E174" s="1239"/>
      <c r="F174" s="1239"/>
      <c r="G174" s="264">
        <f t="shared" si="4"/>
        <v>0</v>
      </c>
      <c r="H174" s="265">
        <f t="shared" si="5"/>
        <v>0</v>
      </c>
      <c r="J174" s="258"/>
    </row>
    <row r="175" spans="1:10" s="267" customFormat="1" ht="15" x14ac:dyDescent="0.25">
      <c r="A175" s="259">
        <v>0</v>
      </c>
      <c r="B175" s="266">
        <v>0</v>
      </c>
      <c r="C175" s="261">
        <v>0</v>
      </c>
      <c r="D175" s="262" t="s">
        <v>284</v>
      </c>
      <c r="E175" s="263"/>
      <c r="F175" s="263"/>
      <c r="G175" s="264"/>
      <c r="H175" s="265"/>
      <c r="J175" s="258"/>
    </row>
    <row r="176" spans="1:10" s="267" customFormat="1" ht="15" x14ac:dyDescent="0.25">
      <c r="A176" s="259">
        <v>0</v>
      </c>
      <c r="B176" s="268" t="s">
        <v>3854</v>
      </c>
      <c r="C176" s="261">
        <v>0</v>
      </c>
      <c r="D176" s="262">
        <v>0</v>
      </c>
      <c r="E176" s="263"/>
      <c r="F176" s="263"/>
      <c r="G176" s="264">
        <f t="shared" si="4"/>
        <v>0</v>
      </c>
      <c r="H176" s="265">
        <f t="shared" si="5"/>
        <v>0</v>
      </c>
      <c r="J176" s="258"/>
    </row>
    <row r="177" spans="1:10" s="267" customFormat="1" ht="15" x14ac:dyDescent="0.25">
      <c r="A177" s="259">
        <v>0</v>
      </c>
      <c r="B177" s="266" t="s">
        <v>3855</v>
      </c>
      <c r="C177" s="261" t="s">
        <v>1509</v>
      </c>
      <c r="D177" s="262">
        <v>124</v>
      </c>
      <c r="E177" s="1239"/>
      <c r="F177" s="1239"/>
      <c r="G177" s="264">
        <f t="shared" si="4"/>
        <v>0</v>
      </c>
      <c r="H177" s="265">
        <f t="shared" si="5"/>
        <v>0</v>
      </c>
      <c r="J177" s="258"/>
    </row>
    <row r="178" spans="1:10" s="267" customFormat="1" ht="15" x14ac:dyDescent="0.25">
      <c r="A178" s="259">
        <v>0</v>
      </c>
      <c r="B178" s="266" t="s">
        <v>3962</v>
      </c>
      <c r="C178" s="261" t="s">
        <v>1509</v>
      </c>
      <c r="D178" s="262">
        <v>88</v>
      </c>
      <c r="E178" s="1239"/>
      <c r="F178" s="1239"/>
      <c r="G178" s="264">
        <f t="shared" si="4"/>
        <v>0</v>
      </c>
      <c r="H178" s="265">
        <f t="shared" si="5"/>
        <v>0</v>
      </c>
      <c r="J178" s="258"/>
    </row>
    <row r="179" spans="1:10" s="267" customFormat="1" ht="15" x14ac:dyDescent="0.25">
      <c r="A179" s="259">
        <v>0</v>
      </c>
      <c r="B179" s="266" t="s">
        <v>3857</v>
      </c>
      <c r="C179" s="261" t="s">
        <v>1509</v>
      </c>
      <c r="D179" s="262">
        <v>5</v>
      </c>
      <c r="E179" s="1239"/>
      <c r="F179" s="1239"/>
      <c r="G179" s="264">
        <f t="shared" si="4"/>
        <v>0</v>
      </c>
      <c r="H179" s="265">
        <f t="shared" si="5"/>
        <v>0</v>
      </c>
      <c r="J179" s="258"/>
    </row>
    <row r="180" spans="1:10" s="267" customFormat="1" ht="15" x14ac:dyDescent="0.25">
      <c r="A180" s="259">
        <v>0</v>
      </c>
      <c r="B180" s="266" t="s">
        <v>3963</v>
      </c>
      <c r="C180" s="261" t="s">
        <v>1509</v>
      </c>
      <c r="D180" s="262">
        <v>75</v>
      </c>
      <c r="E180" s="1239"/>
      <c r="F180" s="1239"/>
      <c r="G180" s="264">
        <f t="shared" si="4"/>
        <v>0</v>
      </c>
      <c r="H180" s="265">
        <f t="shared" si="5"/>
        <v>0</v>
      </c>
      <c r="J180" s="258"/>
    </row>
    <row r="181" spans="1:10" s="267" customFormat="1" ht="15" x14ac:dyDescent="0.25">
      <c r="A181" s="259">
        <v>0</v>
      </c>
      <c r="B181" s="266" t="s">
        <v>3964</v>
      </c>
      <c r="C181" s="261" t="s">
        <v>1509</v>
      </c>
      <c r="D181" s="262">
        <v>173</v>
      </c>
      <c r="E181" s="1239"/>
      <c r="F181" s="1239"/>
      <c r="G181" s="264">
        <f t="shared" si="4"/>
        <v>0</v>
      </c>
      <c r="H181" s="265">
        <f t="shared" si="5"/>
        <v>0</v>
      </c>
      <c r="J181" s="258"/>
    </row>
    <row r="182" spans="1:10" s="267" customFormat="1" ht="15" x14ac:dyDescent="0.25">
      <c r="A182" s="259">
        <v>0</v>
      </c>
      <c r="B182" s="266">
        <v>0</v>
      </c>
      <c r="C182" s="261">
        <v>0</v>
      </c>
      <c r="D182" s="262">
        <v>0</v>
      </c>
      <c r="E182" s="263"/>
      <c r="F182" s="263"/>
      <c r="G182" s="264">
        <f t="shared" si="4"/>
        <v>0</v>
      </c>
      <c r="H182" s="265">
        <f t="shared" si="5"/>
        <v>0</v>
      </c>
      <c r="J182" s="258"/>
    </row>
    <row r="183" spans="1:10" s="267" customFormat="1" ht="15" x14ac:dyDescent="0.25">
      <c r="A183" s="259">
        <v>0</v>
      </c>
      <c r="B183" s="268" t="s">
        <v>3860</v>
      </c>
      <c r="C183" s="261">
        <v>0</v>
      </c>
      <c r="D183" s="262">
        <v>0</v>
      </c>
      <c r="E183" s="263"/>
      <c r="F183" s="263"/>
      <c r="G183" s="264">
        <f t="shared" si="4"/>
        <v>0</v>
      </c>
      <c r="H183" s="265">
        <f t="shared" si="5"/>
        <v>0</v>
      </c>
      <c r="J183" s="258"/>
    </row>
    <row r="184" spans="1:10" s="267" customFormat="1" ht="15" x14ac:dyDescent="0.25">
      <c r="A184" s="259">
        <v>0</v>
      </c>
      <c r="B184" s="266" t="s">
        <v>3861</v>
      </c>
      <c r="C184" s="261" t="s">
        <v>1509</v>
      </c>
      <c r="D184" s="262">
        <v>23</v>
      </c>
      <c r="E184" s="1239"/>
      <c r="F184" s="1239"/>
      <c r="G184" s="264">
        <f t="shared" si="4"/>
        <v>0</v>
      </c>
      <c r="H184" s="265">
        <f t="shared" si="5"/>
        <v>0</v>
      </c>
      <c r="J184" s="258"/>
    </row>
    <row r="185" spans="1:10" s="267" customFormat="1" ht="15" x14ac:dyDescent="0.25">
      <c r="A185" s="259">
        <v>0</v>
      </c>
      <c r="B185" s="266" t="s">
        <v>3965</v>
      </c>
      <c r="C185" s="261" t="s">
        <v>1509</v>
      </c>
      <c r="D185" s="262">
        <v>52</v>
      </c>
      <c r="E185" s="1239"/>
      <c r="F185" s="1239"/>
      <c r="G185" s="264">
        <f t="shared" si="4"/>
        <v>0</v>
      </c>
      <c r="H185" s="265">
        <f t="shared" si="5"/>
        <v>0</v>
      </c>
      <c r="J185" s="258"/>
    </row>
    <row r="186" spans="1:10" s="267" customFormat="1" ht="15" x14ac:dyDescent="0.25">
      <c r="A186" s="259">
        <v>0</v>
      </c>
      <c r="B186" s="266" t="s">
        <v>3966</v>
      </c>
      <c r="C186" s="261" t="s">
        <v>1509</v>
      </c>
      <c r="D186" s="262">
        <v>8</v>
      </c>
      <c r="E186" s="1239"/>
      <c r="F186" s="1239"/>
      <c r="G186" s="264">
        <f t="shared" si="4"/>
        <v>0</v>
      </c>
      <c r="H186" s="265">
        <f t="shared" si="5"/>
        <v>0</v>
      </c>
      <c r="J186" s="258"/>
    </row>
    <row r="187" spans="1:10" s="267" customFormat="1" ht="15" x14ac:dyDescent="0.25">
      <c r="A187" s="259">
        <v>0</v>
      </c>
      <c r="B187" s="266" t="s">
        <v>3967</v>
      </c>
      <c r="C187" s="261" t="s">
        <v>1509</v>
      </c>
      <c r="D187" s="262">
        <v>28</v>
      </c>
      <c r="E187" s="1239"/>
      <c r="F187" s="1239"/>
      <c r="G187" s="264">
        <f t="shared" si="4"/>
        <v>0</v>
      </c>
      <c r="H187" s="265">
        <f t="shared" si="5"/>
        <v>0</v>
      </c>
      <c r="J187" s="258"/>
    </row>
    <row r="188" spans="1:10" s="267" customFormat="1" ht="15" x14ac:dyDescent="0.25">
      <c r="A188" s="259">
        <v>0</v>
      </c>
      <c r="B188" s="266">
        <v>0</v>
      </c>
      <c r="C188" s="261">
        <v>0</v>
      </c>
      <c r="D188" s="262">
        <v>0</v>
      </c>
      <c r="E188" s="263"/>
      <c r="F188" s="263"/>
      <c r="G188" s="264">
        <f t="shared" si="4"/>
        <v>0</v>
      </c>
      <c r="H188" s="265">
        <f t="shared" si="5"/>
        <v>0</v>
      </c>
      <c r="J188" s="258"/>
    </row>
    <row r="189" spans="1:10" s="267" customFormat="1" ht="15" x14ac:dyDescent="0.25">
      <c r="A189" s="259">
        <v>0</v>
      </c>
      <c r="B189" s="266" t="s">
        <v>3867</v>
      </c>
      <c r="C189" s="261" t="s">
        <v>261</v>
      </c>
      <c r="D189" s="262">
        <v>215</v>
      </c>
      <c r="E189" s="1239"/>
      <c r="F189" s="1239"/>
      <c r="G189" s="264">
        <f t="shared" si="4"/>
        <v>0</v>
      </c>
      <c r="H189" s="265">
        <f t="shared" si="5"/>
        <v>0</v>
      </c>
      <c r="J189" s="258"/>
    </row>
    <row r="190" spans="1:10" s="267" customFormat="1" ht="15" x14ac:dyDescent="0.25">
      <c r="A190" s="259">
        <v>0</v>
      </c>
      <c r="B190" s="266" t="s">
        <v>3868</v>
      </c>
      <c r="C190" s="261" t="s">
        <v>261</v>
      </c>
      <c r="D190" s="262">
        <v>76</v>
      </c>
      <c r="E190" s="1239"/>
      <c r="F190" s="1239"/>
      <c r="G190" s="264">
        <f t="shared" si="4"/>
        <v>0</v>
      </c>
      <c r="H190" s="265">
        <f t="shared" si="5"/>
        <v>0</v>
      </c>
      <c r="J190" s="258"/>
    </row>
    <row r="191" spans="1:10" s="267" customFormat="1" ht="15" x14ac:dyDescent="0.25">
      <c r="A191" s="259">
        <v>0</v>
      </c>
      <c r="B191" s="266">
        <v>0</v>
      </c>
      <c r="C191" s="261">
        <v>0</v>
      </c>
      <c r="D191" s="262">
        <v>0</v>
      </c>
      <c r="E191" s="263"/>
      <c r="F191" s="263"/>
      <c r="G191" s="264">
        <f t="shared" si="4"/>
        <v>0</v>
      </c>
      <c r="H191" s="265">
        <f t="shared" si="5"/>
        <v>0</v>
      </c>
      <c r="J191" s="258"/>
    </row>
    <row r="192" spans="1:10" s="267" customFormat="1" ht="15" x14ac:dyDescent="0.25">
      <c r="A192" s="252" t="s">
        <v>391</v>
      </c>
      <c r="B192" s="253" t="s">
        <v>3968</v>
      </c>
      <c r="C192" s="254">
        <v>0</v>
      </c>
      <c r="D192" s="255">
        <v>0</v>
      </c>
      <c r="E192" s="256"/>
      <c r="F192" s="256"/>
      <c r="G192" s="256">
        <f t="shared" si="4"/>
        <v>0</v>
      </c>
      <c r="H192" s="257">
        <f t="shared" si="5"/>
        <v>0</v>
      </c>
      <c r="J192" s="258"/>
    </row>
    <row r="193" spans="1:10" s="267" customFormat="1" ht="15" x14ac:dyDescent="0.25">
      <c r="A193" s="259">
        <v>0</v>
      </c>
      <c r="B193" s="260" t="s">
        <v>3723</v>
      </c>
      <c r="C193" s="261">
        <v>0</v>
      </c>
      <c r="D193" s="262">
        <v>0</v>
      </c>
      <c r="E193" s="263"/>
      <c r="F193" s="263"/>
      <c r="G193" s="264">
        <f t="shared" si="4"/>
        <v>0</v>
      </c>
      <c r="H193" s="265">
        <f t="shared" si="5"/>
        <v>0</v>
      </c>
      <c r="J193" s="258"/>
    </row>
    <row r="194" spans="1:10" s="267" customFormat="1" ht="84" x14ac:dyDescent="0.25">
      <c r="A194" s="259" t="s">
        <v>3969</v>
      </c>
      <c r="B194" s="266" t="s">
        <v>3725</v>
      </c>
      <c r="C194" s="261" t="s">
        <v>3726</v>
      </c>
      <c r="D194" s="262">
        <v>1</v>
      </c>
      <c r="E194" s="1239"/>
      <c r="F194" s="1239"/>
      <c r="G194" s="264">
        <f t="shared" si="4"/>
        <v>0</v>
      </c>
      <c r="H194" s="265">
        <f t="shared" si="5"/>
        <v>0</v>
      </c>
      <c r="J194" s="258"/>
    </row>
    <row r="195" spans="1:10" s="267" customFormat="1" ht="24" x14ac:dyDescent="0.25">
      <c r="A195" s="259" t="s">
        <v>3970</v>
      </c>
      <c r="B195" s="266" t="s">
        <v>3971</v>
      </c>
      <c r="C195" s="261" t="s">
        <v>3726</v>
      </c>
      <c r="D195" s="262">
        <v>1</v>
      </c>
      <c r="E195" s="1239"/>
      <c r="F195" s="1239"/>
      <c r="G195" s="264">
        <f t="shared" si="4"/>
        <v>0</v>
      </c>
      <c r="H195" s="265">
        <f t="shared" si="5"/>
        <v>0</v>
      </c>
      <c r="J195" s="258"/>
    </row>
    <row r="196" spans="1:10" s="267" customFormat="1" ht="24" x14ac:dyDescent="0.25">
      <c r="A196" s="259" t="s">
        <v>3972</v>
      </c>
      <c r="B196" s="266" t="s">
        <v>3877</v>
      </c>
      <c r="C196" s="261" t="s">
        <v>3726</v>
      </c>
      <c r="D196" s="262">
        <v>1</v>
      </c>
      <c r="E196" s="1239"/>
      <c r="F196" s="1239"/>
      <c r="G196" s="264">
        <f t="shared" si="4"/>
        <v>0</v>
      </c>
      <c r="H196" s="265">
        <f t="shared" si="5"/>
        <v>0</v>
      </c>
      <c r="J196" s="258"/>
    </row>
    <row r="197" spans="1:10" s="267" customFormat="1" ht="24" x14ac:dyDescent="0.25">
      <c r="A197" s="259" t="s">
        <v>3973</v>
      </c>
      <c r="B197" s="266" t="s">
        <v>3879</v>
      </c>
      <c r="C197" s="261" t="s">
        <v>3726</v>
      </c>
      <c r="D197" s="262">
        <v>1</v>
      </c>
      <c r="E197" s="1239"/>
      <c r="F197" s="1239"/>
      <c r="G197" s="264">
        <f t="shared" si="4"/>
        <v>0</v>
      </c>
      <c r="H197" s="265">
        <f t="shared" si="5"/>
        <v>0</v>
      </c>
      <c r="J197" s="258"/>
    </row>
    <row r="198" spans="1:10" s="267" customFormat="1" ht="24" x14ac:dyDescent="0.25">
      <c r="A198" s="259" t="s">
        <v>3974</v>
      </c>
      <c r="B198" s="266" t="s">
        <v>3881</v>
      </c>
      <c r="C198" s="261" t="s">
        <v>3726</v>
      </c>
      <c r="D198" s="262">
        <v>1</v>
      </c>
      <c r="E198" s="1239"/>
      <c r="F198" s="1239"/>
      <c r="G198" s="264">
        <f t="shared" si="4"/>
        <v>0</v>
      </c>
      <c r="H198" s="265">
        <f t="shared" si="5"/>
        <v>0</v>
      </c>
      <c r="J198" s="258"/>
    </row>
    <row r="199" spans="1:10" s="267" customFormat="1" ht="24" x14ac:dyDescent="0.25">
      <c r="A199" s="259" t="s">
        <v>3975</v>
      </c>
      <c r="B199" s="266" t="s">
        <v>3883</v>
      </c>
      <c r="C199" s="261" t="s">
        <v>3726</v>
      </c>
      <c r="D199" s="262">
        <v>1</v>
      </c>
      <c r="E199" s="1239"/>
      <c r="F199" s="1239"/>
      <c r="G199" s="264">
        <f t="shared" si="4"/>
        <v>0</v>
      </c>
      <c r="H199" s="265">
        <f t="shared" si="5"/>
        <v>0</v>
      </c>
      <c r="J199" s="258"/>
    </row>
    <row r="200" spans="1:10" s="267" customFormat="1" ht="24" x14ac:dyDescent="0.25">
      <c r="A200" s="259" t="s">
        <v>3976</v>
      </c>
      <c r="B200" s="266" t="s">
        <v>3885</v>
      </c>
      <c r="C200" s="261" t="s">
        <v>3726</v>
      </c>
      <c r="D200" s="262">
        <v>1</v>
      </c>
      <c r="E200" s="1239"/>
      <c r="F200" s="1239"/>
      <c r="G200" s="264">
        <f t="shared" si="4"/>
        <v>0</v>
      </c>
      <c r="H200" s="265">
        <f t="shared" si="5"/>
        <v>0</v>
      </c>
      <c r="J200" s="258"/>
    </row>
    <row r="201" spans="1:10" s="267" customFormat="1" ht="24" x14ac:dyDescent="0.25">
      <c r="A201" s="259" t="s">
        <v>3977</v>
      </c>
      <c r="B201" s="266" t="s">
        <v>3887</v>
      </c>
      <c r="C201" s="261" t="s">
        <v>3726</v>
      </c>
      <c r="D201" s="262">
        <v>1</v>
      </c>
      <c r="E201" s="1239"/>
      <c r="F201" s="1239"/>
      <c r="G201" s="264">
        <f t="shared" si="4"/>
        <v>0</v>
      </c>
      <c r="H201" s="265">
        <f t="shared" si="5"/>
        <v>0</v>
      </c>
      <c r="J201" s="258"/>
    </row>
    <row r="202" spans="1:10" s="267" customFormat="1" ht="24" x14ac:dyDescent="0.25">
      <c r="A202" s="259" t="s">
        <v>3978</v>
      </c>
      <c r="B202" s="266" t="s">
        <v>3885</v>
      </c>
      <c r="C202" s="261" t="s">
        <v>3726</v>
      </c>
      <c r="D202" s="262">
        <v>1</v>
      </c>
      <c r="E202" s="1239"/>
      <c r="F202" s="1239"/>
      <c r="G202" s="264">
        <f t="shared" si="4"/>
        <v>0</v>
      </c>
      <c r="H202" s="265">
        <f t="shared" si="5"/>
        <v>0</v>
      </c>
      <c r="J202" s="258"/>
    </row>
    <row r="203" spans="1:10" s="267" customFormat="1" ht="24" x14ac:dyDescent="0.25">
      <c r="A203" s="259" t="s">
        <v>3979</v>
      </c>
      <c r="B203" s="266" t="s">
        <v>3887</v>
      </c>
      <c r="C203" s="261" t="s">
        <v>3726</v>
      </c>
      <c r="D203" s="262">
        <v>1</v>
      </c>
      <c r="E203" s="1239"/>
      <c r="F203" s="1239"/>
      <c r="G203" s="264">
        <f t="shared" si="4"/>
        <v>0</v>
      </c>
      <c r="H203" s="265">
        <f t="shared" si="5"/>
        <v>0</v>
      </c>
      <c r="J203" s="258"/>
    </row>
    <row r="204" spans="1:10" s="267" customFormat="1" ht="24" x14ac:dyDescent="0.25">
      <c r="A204" s="259" t="s">
        <v>3980</v>
      </c>
      <c r="B204" s="266" t="s">
        <v>3885</v>
      </c>
      <c r="C204" s="261" t="s">
        <v>3726</v>
      </c>
      <c r="D204" s="262">
        <v>1</v>
      </c>
      <c r="E204" s="1239"/>
      <c r="F204" s="1239"/>
      <c r="G204" s="264">
        <f t="shared" ref="G204:G270" si="6">E204*D204</f>
        <v>0</v>
      </c>
      <c r="H204" s="265">
        <f t="shared" ref="H204:H270" si="7">F204*D204</f>
        <v>0</v>
      </c>
      <c r="J204" s="258"/>
    </row>
    <row r="205" spans="1:10" s="267" customFormat="1" ht="24" x14ac:dyDescent="0.25">
      <c r="A205" s="259" t="s">
        <v>3981</v>
      </c>
      <c r="B205" s="266" t="s">
        <v>3887</v>
      </c>
      <c r="C205" s="261" t="s">
        <v>3726</v>
      </c>
      <c r="D205" s="262">
        <v>1</v>
      </c>
      <c r="E205" s="1239"/>
      <c r="F205" s="1239"/>
      <c r="G205" s="264">
        <f t="shared" si="6"/>
        <v>0</v>
      </c>
      <c r="H205" s="265">
        <f t="shared" si="7"/>
        <v>0</v>
      </c>
      <c r="J205" s="258"/>
    </row>
    <row r="206" spans="1:10" s="267" customFormat="1" ht="24" x14ac:dyDescent="0.25">
      <c r="A206" s="259" t="s">
        <v>3982</v>
      </c>
      <c r="B206" s="266" t="s">
        <v>3885</v>
      </c>
      <c r="C206" s="261" t="s">
        <v>3726</v>
      </c>
      <c r="D206" s="262">
        <v>1</v>
      </c>
      <c r="E206" s="1239"/>
      <c r="F206" s="1239"/>
      <c r="G206" s="264">
        <f t="shared" si="6"/>
        <v>0</v>
      </c>
      <c r="H206" s="265">
        <f t="shared" si="7"/>
        <v>0</v>
      </c>
      <c r="J206" s="258"/>
    </row>
    <row r="207" spans="1:10" s="267" customFormat="1" ht="24" x14ac:dyDescent="0.25">
      <c r="A207" s="259" t="s">
        <v>3983</v>
      </c>
      <c r="B207" s="266" t="s">
        <v>3887</v>
      </c>
      <c r="C207" s="261" t="s">
        <v>3726</v>
      </c>
      <c r="D207" s="262">
        <v>1</v>
      </c>
      <c r="E207" s="1239"/>
      <c r="F207" s="1239"/>
      <c r="G207" s="264">
        <f t="shared" si="6"/>
        <v>0</v>
      </c>
      <c r="H207" s="265">
        <f t="shared" si="7"/>
        <v>0</v>
      </c>
      <c r="J207" s="258"/>
    </row>
    <row r="208" spans="1:10" s="267" customFormat="1" ht="24" x14ac:dyDescent="0.25">
      <c r="A208" s="259" t="s">
        <v>3984</v>
      </c>
      <c r="B208" s="266" t="s">
        <v>3885</v>
      </c>
      <c r="C208" s="261" t="s">
        <v>3726</v>
      </c>
      <c r="D208" s="262">
        <v>1</v>
      </c>
      <c r="E208" s="1239"/>
      <c r="F208" s="1239"/>
      <c r="G208" s="264">
        <f t="shared" si="6"/>
        <v>0</v>
      </c>
      <c r="H208" s="265">
        <f t="shared" si="7"/>
        <v>0</v>
      </c>
      <c r="J208" s="258"/>
    </row>
    <row r="209" spans="1:10" s="267" customFormat="1" ht="24" x14ac:dyDescent="0.25">
      <c r="A209" s="259" t="s">
        <v>3985</v>
      </c>
      <c r="B209" s="266" t="s">
        <v>3887</v>
      </c>
      <c r="C209" s="261" t="s">
        <v>3726</v>
      </c>
      <c r="D209" s="262">
        <v>1</v>
      </c>
      <c r="E209" s="1239"/>
      <c r="F209" s="1239"/>
      <c r="G209" s="264">
        <f t="shared" si="6"/>
        <v>0</v>
      </c>
      <c r="H209" s="265">
        <f t="shared" si="7"/>
        <v>0</v>
      </c>
      <c r="J209" s="258"/>
    </row>
    <row r="210" spans="1:10" s="267" customFormat="1" ht="24" x14ac:dyDescent="0.25">
      <c r="A210" s="259" t="s">
        <v>3986</v>
      </c>
      <c r="B210" s="266" t="s">
        <v>3885</v>
      </c>
      <c r="C210" s="261" t="s">
        <v>3726</v>
      </c>
      <c r="D210" s="262">
        <v>1</v>
      </c>
      <c r="E210" s="1239"/>
      <c r="F210" s="1239"/>
      <c r="G210" s="264">
        <f t="shared" si="6"/>
        <v>0</v>
      </c>
      <c r="H210" s="265">
        <f t="shared" si="7"/>
        <v>0</v>
      </c>
      <c r="J210" s="258"/>
    </row>
    <row r="211" spans="1:10" s="267" customFormat="1" ht="15" x14ac:dyDescent="0.25">
      <c r="A211" s="259" t="s">
        <v>3987</v>
      </c>
      <c r="B211" s="266" t="s">
        <v>3739</v>
      </c>
      <c r="C211" s="261" t="s">
        <v>3726</v>
      </c>
      <c r="D211" s="262">
        <v>8</v>
      </c>
      <c r="E211" s="1239"/>
      <c r="F211" s="1239"/>
      <c r="G211" s="264">
        <f t="shared" si="6"/>
        <v>0</v>
      </c>
      <c r="H211" s="265">
        <f t="shared" si="7"/>
        <v>0</v>
      </c>
      <c r="J211" s="258"/>
    </row>
    <row r="212" spans="1:10" s="267" customFormat="1" ht="15" x14ac:dyDescent="0.25">
      <c r="A212" s="259" t="s">
        <v>3988</v>
      </c>
      <c r="B212" s="266" t="s">
        <v>3741</v>
      </c>
      <c r="C212" s="261" t="s">
        <v>3726</v>
      </c>
      <c r="D212" s="262">
        <v>4</v>
      </c>
      <c r="E212" s="1239"/>
      <c r="F212" s="1239"/>
      <c r="G212" s="264">
        <f t="shared" si="6"/>
        <v>0</v>
      </c>
      <c r="H212" s="265">
        <f t="shared" si="7"/>
        <v>0</v>
      </c>
      <c r="J212" s="258"/>
    </row>
    <row r="213" spans="1:10" s="267" customFormat="1" ht="15" x14ac:dyDescent="0.25">
      <c r="A213" s="259" t="s">
        <v>3989</v>
      </c>
      <c r="B213" s="266" t="s">
        <v>3743</v>
      </c>
      <c r="C213" s="261" t="s">
        <v>3726</v>
      </c>
      <c r="D213" s="262">
        <v>1</v>
      </c>
      <c r="E213" s="1239"/>
      <c r="F213" s="1239"/>
      <c r="G213" s="264">
        <f t="shared" si="6"/>
        <v>0</v>
      </c>
      <c r="H213" s="265">
        <f t="shared" si="7"/>
        <v>0</v>
      </c>
      <c r="J213" s="258"/>
    </row>
    <row r="214" spans="1:10" s="267" customFormat="1" ht="15" x14ac:dyDescent="0.25">
      <c r="A214" s="259" t="s">
        <v>3990</v>
      </c>
      <c r="B214" s="266" t="s">
        <v>3745</v>
      </c>
      <c r="C214" s="261" t="s">
        <v>3726</v>
      </c>
      <c r="D214" s="262">
        <v>2</v>
      </c>
      <c r="E214" s="1239"/>
      <c r="F214" s="1239"/>
      <c r="G214" s="264">
        <f t="shared" si="6"/>
        <v>0</v>
      </c>
      <c r="H214" s="265">
        <f t="shared" si="7"/>
        <v>0</v>
      </c>
      <c r="J214" s="258"/>
    </row>
    <row r="215" spans="1:10" s="267" customFormat="1" ht="15" x14ac:dyDescent="0.25">
      <c r="A215" s="259" t="s">
        <v>3991</v>
      </c>
      <c r="B215" s="266" t="s">
        <v>3747</v>
      </c>
      <c r="C215" s="261" t="s">
        <v>3726</v>
      </c>
      <c r="D215" s="262">
        <v>1</v>
      </c>
      <c r="E215" s="1239"/>
      <c r="F215" s="1239"/>
      <c r="G215" s="264">
        <f t="shared" si="6"/>
        <v>0</v>
      </c>
      <c r="H215" s="265">
        <f t="shared" si="7"/>
        <v>0</v>
      </c>
      <c r="J215" s="258"/>
    </row>
    <row r="216" spans="1:10" s="267" customFormat="1" ht="48" x14ac:dyDescent="0.25">
      <c r="A216" s="259" t="s">
        <v>3992</v>
      </c>
      <c r="B216" s="266" t="s">
        <v>3751</v>
      </c>
      <c r="C216" s="261" t="s">
        <v>3726</v>
      </c>
      <c r="D216" s="262">
        <v>1</v>
      </c>
      <c r="E216" s="1239"/>
      <c r="F216" s="1239"/>
      <c r="G216" s="264">
        <f t="shared" si="6"/>
        <v>0</v>
      </c>
      <c r="H216" s="265">
        <f t="shared" si="7"/>
        <v>0</v>
      </c>
      <c r="J216" s="258"/>
    </row>
    <row r="217" spans="1:10" s="267" customFormat="1" ht="48" x14ac:dyDescent="0.25">
      <c r="A217" s="259" t="s">
        <v>3993</v>
      </c>
      <c r="B217" s="266" t="s">
        <v>3753</v>
      </c>
      <c r="C217" s="261" t="s">
        <v>3726</v>
      </c>
      <c r="D217" s="262">
        <v>1</v>
      </c>
      <c r="E217" s="1239"/>
      <c r="F217" s="1239"/>
      <c r="G217" s="264">
        <f t="shared" si="6"/>
        <v>0</v>
      </c>
      <c r="H217" s="265">
        <f t="shared" si="7"/>
        <v>0</v>
      </c>
      <c r="J217" s="258"/>
    </row>
    <row r="218" spans="1:10" s="267" customFormat="1" ht="48" x14ac:dyDescent="0.25">
      <c r="A218" s="259" t="s">
        <v>3994</v>
      </c>
      <c r="B218" s="266" t="s">
        <v>3755</v>
      </c>
      <c r="C218" s="261" t="s">
        <v>3726</v>
      </c>
      <c r="D218" s="262">
        <v>1</v>
      </c>
      <c r="E218" s="1239"/>
      <c r="F218" s="1239"/>
      <c r="G218" s="264">
        <f t="shared" si="6"/>
        <v>0</v>
      </c>
      <c r="H218" s="265">
        <f t="shared" si="7"/>
        <v>0</v>
      </c>
      <c r="J218" s="258"/>
    </row>
    <row r="219" spans="1:10" s="267" customFormat="1" ht="15" x14ac:dyDescent="0.25">
      <c r="A219" s="259" t="s">
        <v>3995</v>
      </c>
      <c r="B219" s="266" t="s">
        <v>3763</v>
      </c>
      <c r="C219" s="261" t="s">
        <v>3726</v>
      </c>
      <c r="D219" s="262">
        <v>1</v>
      </c>
      <c r="E219" s="1239"/>
      <c r="F219" s="1239"/>
      <c r="G219" s="264">
        <f t="shared" si="6"/>
        <v>0</v>
      </c>
      <c r="H219" s="265">
        <f t="shared" si="7"/>
        <v>0</v>
      </c>
      <c r="J219" s="258"/>
    </row>
    <row r="220" spans="1:10" s="267" customFormat="1" ht="15" x14ac:dyDescent="0.25">
      <c r="A220" s="259" t="s">
        <v>3996</v>
      </c>
      <c r="B220" s="266" t="s">
        <v>3903</v>
      </c>
      <c r="C220" s="261" t="s">
        <v>3726</v>
      </c>
      <c r="D220" s="262">
        <v>1</v>
      </c>
      <c r="E220" s="1239"/>
      <c r="F220" s="1239"/>
      <c r="G220" s="264">
        <f t="shared" si="6"/>
        <v>0</v>
      </c>
      <c r="H220" s="265">
        <f t="shared" si="7"/>
        <v>0</v>
      </c>
      <c r="J220" s="258"/>
    </row>
    <row r="221" spans="1:10" s="267" customFormat="1" ht="15" x14ac:dyDescent="0.25">
      <c r="A221" s="259" t="s">
        <v>3997</v>
      </c>
      <c r="B221" s="266" t="s">
        <v>3769</v>
      </c>
      <c r="C221" s="261" t="s">
        <v>3726</v>
      </c>
      <c r="D221" s="262">
        <v>12</v>
      </c>
      <c r="E221" s="1239"/>
      <c r="F221" s="1239"/>
      <c r="G221" s="264">
        <f t="shared" si="6"/>
        <v>0</v>
      </c>
      <c r="H221" s="265">
        <f t="shared" si="7"/>
        <v>0</v>
      </c>
      <c r="J221" s="258"/>
    </row>
    <row r="222" spans="1:10" s="267" customFormat="1" ht="15" x14ac:dyDescent="0.25">
      <c r="A222" s="259" t="s">
        <v>3998</v>
      </c>
      <c r="B222" s="266" t="s">
        <v>3775</v>
      </c>
      <c r="C222" s="261" t="s">
        <v>3726</v>
      </c>
      <c r="D222" s="262">
        <v>1</v>
      </c>
      <c r="E222" s="1239"/>
      <c r="F222" s="1239"/>
      <c r="G222" s="264">
        <f t="shared" si="6"/>
        <v>0</v>
      </c>
      <c r="H222" s="265">
        <f t="shared" si="7"/>
        <v>0</v>
      </c>
      <c r="J222" s="258"/>
    </row>
    <row r="223" spans="1:10" s="267" customFormat="1" ht="15" x14ac:dyDescent="0.25">
      <c r="A223" s="259" t="s">
        <v>3999</v>
      </c>
      <c r="B223" s="266" t="s">
        <v>4000</v>
      </c>
      <c r="C223" s="261" t="s">
        <v>3726</v>
      </c>
      <c r="D223" s="262">
        <v>1</v>
      </c>
      <c r="E223" s="1239"/>
      <c r="F223" s="1239"/>
      <c r="G223" s="264">
        <f t="shared" si="6"/>
        <v>0</v>
      </c>
      <c r="H223" s="265">
        <f t="shared" si="7"/>
        <v>0</v>
      </c>
      <c r="J223" s="258"/>
    </row>
    <row r="224" spans="1:10" s="267" customFormat="1" ht="15" x14ac:dyDescent="0.25">
      <c r="A224" s="259" t="s">
        <v>3999</v>
      </c>
      <c r="B224" s="266" t="s">
        <v>3911</v>
      </c>
      <c r="C224" s="261" t="s">
        <v>3726</v>
      </c>
      <c r="D224" s="262">
        <v>1</v>
      </c>
      <c r="E224" s="1239"/>
      <c r="F224" s="1239"/>
      <c r="G224" s="264">
        <f t="shared" si="6"/>
        <v>0</v>
      </c>
      <c r="H224" s="265">
        <f t="shared" si="7"/>
        <v>0</v>
      </c>
      <c r="J224" s="258"/>
    </row>
    <row r="225" spans="1:10" s="267" customFormat="1" ht="15" x14ac:dyDescent="0.25">
      <c r="A225" s="259" t="s">
        <v>3999</v>
      </c>
      <c r="B225" s="266" t="s">
        <v>4001</v>
      </c>
      <c r="C225" s="261" t="s">
        <v>3726</v>
      </c>
      <c r="D225" s="262">
        <v>1</v>
      </c>
      <c r="E225" s="1239"/>
      <c r="F225" s="1239"/>
      <c r="G225" s="264">
        <f t="shared" si="6"/>
        <v>0</v>
      </c>
      <c r="H225" s="265">
        <f t="shared" si="7"/>
        <v>0</v>
      </c>
      <c r="J225" s="258"/>
    </row>
    <row r="226" spans="1:10" s="267" customFormat="1" ht="15" x14ac:dyDescent="0.25">
      <c r="A226" s="259" t="s">
        <v>4002</v>
      </c>
      <c r="B226" s="266" t="s">
        <v>3781</v>
      </c>
      <c r="C226" s="261" t="s">
        <v>3726</v>
      </c>
      <c r="D226" s="262">
        <v>1</v>
      </c>
      <c r="E226" s="1239"/>
      <c r="F226" s="1239"/>
      <c r="G226" s="264">
        <f t="shared" si="6"/>
        <v>0</v>
      </c>
      <c r="H226" s="265">
        <f t="shared" si="7"/>
        <v>0</v>
      </c>
      <c r="J226" s="258"/>
    </row>
    <row r="227" spans="1:10" s="267" customFormat="1" ht="15" x14ac:dyDescent="0.25">
      <c r="A227" s="259" t="s">
        <v>4003</v>
      </c>
      <c r="B227" s="266" t="s">
        <v>3914</v>
      </c>
      <c r="C227" s="261" t="s">
        <v>3726</v>
      </c>
      <c r="D227" s="262">
        <v>1</v>
      </c>
      <c r="E227" s="1239"/>
      <c r="F227" s="1239"/>
      <c r="G227" s="264">
        <f t="shared" si="6"/>
        <v>0</v>
      </c>
      <c r="H227" s="265">
        <f t="shared" si="7"/>
        <v>0</v>
      </c>
      <c r="J227" s="258"/>
    </row>
    <row r="228" spans="1:10" s="267" customFormat="1" ht="15" x14ac:dyDescent="0.25">
      <c r="A228" s="259" t="s">
        <v>4004</v>
      </c>
      <c r="B228" s="266" t="s">
        <v>3920</v>
      </c>
      <c r="C228" s="261" t="s">
        <v>3726</v>
      </c>
      <c r="D228" s="262">
        <v>1</v>
      </c>
      <c r="E228" s="1239"/>
      <c r="F228" s="1239"/>
      <c r="G228" s="264">
        <f t="shared" si="6"/>
        <v>0</v>
      </c>
      <c r="H228" s="265">
        <f t="shared" si="7"/>
        <v>0</v>
      </c>
      <c r="J228" s="258"/>
    </row>
    <row r="229" spans="1:10" s="267" customFormat="1" ht="15" x14ac:dyDescent="0.25">
      <c r="A229" s="259" t="s">
        <v>4005</v>
      </c>
      <c r="B229" s="266" t="s">
        <v>4006</v>
      </c>
      <c r="C229" s="261" t="s">
        <v>3726</v>
      </c>
      <c r="D229" s="262">
        <v>1</v>
      </c>
      <c r="E229" s="1239"/>
      <c r="F229" s="1239"/>
      <c r="G229" s="264">
        <f t="shared" si="6"/>
        <v>0</v>
      </c>
      <c r="H229" s="265">
        <f t="shared" si="7"/>
        <v>0</v>
      </c>
      <c r="J229" s="258"/>
    </row>
    <row r="230" spans="1:10" s="267" customFormat="1" ht="15" x14ac:dyDescent="0.25">
      <c r="A230" s="259" t="s">
        <v>4007</v>
      </c>
      <c r="B230" s="266" t="s">
        <v>3789</v>
      </c>
      <c r="C230" s="261" t="s">
        <v>3726</v>
      </c>
      <c r="D230" s="262">
        <v>15</v>
      </c>
      <c r="E230" s="1239"/>
      <c r="F230" s="1239"/>
      <c r="G230" s="264">
        <f t="shared" si="6"/>
        <v>0</v>
      </c>
      <c r="H230" s="265">
        <f t="shared" si="7"/>
        <v>0</v>
      </c>
      <c r="J230" s="258"/>
    </row>
    <row r="231" spans="1:10" s="267" customFormat="1" ht="15" x14ac:dyDescent="0.25">
      <c r="A231" s="259" t="s">
        <v>4008</v>
      </c>
      <c r="B231" s="266" t="s">
        <v>3791</v>
      </c>
      <c r="C231" s="261" t="s">
        <v>3726</v>
      </c>
      <c r="D231" s="262">
        <v>5</v>
      </c>
      <c r="E231" s="1239"/>
      <c r="F231" s="1239"/>
      <c r="G231" s="264">
        <f t="shared" si="6"/>
        <v>0</v>
      </c>
      <c r="H231" s="265">
        <f t="shared" si="7"/>
        <v>0</v>
      </c>
      <c r="J231" s="258"/>
    </row>
    <row r="232" spans="1:10" s="267" customFormat="1" ht="15" x14ac:dyDescent="0.25">
      <c r="A232" s="259" t="s">
        <v>4009</v>
      </c>
      <c r="B232" s="266" t="s">
        <v>3925</v>
      </c>
      <c r="C232" s="261" t="s">
        <v>3726</v>
      </c>
      <c r="D232" s="262">
        <v>2</v>
      </c>
      <c r="E232" s="1239"/>
      <c r="F232" s="1239"/>
      <c r="G232" s="264">
        <f t="shared" si="6"/>
        <v>0</v>
      </c>
      <c r="H232" s="265">
        <f t="shared" si="7"/>
        <v>0</v>
      </c>
      <c r="J232" s="258"/>
    </row>
    <row r="233" spans="1:10" s="267" customFormat="1" ht="15" x14ac:dyDescent="0.25">
      <c r="A233" s="259" t="s">
        <v>4010</v>
      </c>
      <c r="B233" s="266" t="s">
        <v>3795</v>
      </c>
      <c r="C233" s="261" t="s">
        <v>3726</v>
      </c>
      <c r="D233" s="262">
        <v>2</v>
      </c>
      <c r="E233" s="1239"/>
      <c r="F233" s="1239"/>
      <c r="G233" s="264">
        <f t="shared" si="6"/>
        <v>0</v>
      </c>
      <c r="H233" s="265">
        <f t="shared" si="7"/>
        <v>0</v>
      </c>
      <c r="J233" s="258"/>
    </row>
    <row r="234" spans="1:10" s="267" customFormat="1" ht="15" x14ac:dyDescent="0.25">
      <c r="A234" s="259" t="s">
        <v>4011</v>
      </c>
      <c r="B234" s="266" t="s">
        <v>3929</v>
      </c>
      <c r="C234" s="261" t="s">
        <v>3726</v>
      </c>
      <c r="D234" s="262">
        <v>7</v>
      </c>
      <c r="E234" s="1239"/>
      <c r="F234" s="1239"/>
      <c r="G234" s="264">
        <f t="shared" si="6"/>
        <v>0</v>
      </c>
      <c r="H234" s="265">
        <f t="shared" si="7"/>
        <v>0</v>
      </c>
      <c r="J234" s="258"/>
    </row>
    <row r="235" spans="1:10" s="267" customFormat="1" ht="36" x14ac:dyDescent="0.25">
      <c r="A235" s="259" t="s">
        <v>4012</v>
      </c>
      <c r="B235" s="266" t="s">
        <v>4013</v>
      </c>
      <c r="C235" s="261" t="s">
        <v>3726</v>
      </c>
      <c r="D235" s="262">
        <v>3</v>
      </c>
      <c r="E235" s="1239"/>
      <c r="F235" s="1239"/>
      <c r="G235" s="264">
        <f t="shared" si="6"/>
        <v>0</v>
      </c>
      <c r="H235" s="265">
        <f t="shared" si="7"/>
        <v>0</v>
      </c>
      <c r="J235" s="258"/>
    </row>
    <row r="236" spans="1:10" s="267" customFormat="1" ht="36" x14ac:dyDescent="0.25">
      <c r="A236" s="259" t="s">
        <v>4014</v>
      </c>
      <c r="B236" s="266" t="s">
        <v>3803</v>
      </c>
      <c r="C236" s="261" t="s">
        <v>3726</v>
      </c>
      <c r="D236" s="262">
        <v>26</v>
      </c>
      <c r="E236" s="1239"/>
      <c r="F236" s="1239"/>
      <c r="G236" s="264">
        <f t="shared" si="6"/>
        <v>0</v>
      </c>
      <c r="H236" s="265">
        <f t="shared" si="7"/>
        <v>0</v>
      </c>
      <c r="J236" s="258"/>
    </row>
    <row r="237" spans="1:10" s="267" customFormat="1" ht="15" x14ac:dyDescent="0.25">
      <c r="A237" s="259" t="s">
        <v>4015</v>
      </c>
      <c r="B237" s="266" t="s">
        <v>3805</v>
      </c>
      <c r="C237" s="261" t="s">
        <v>3726</v>
      </c>
      <c r="D237" s="262">
        <v>21</v>
      </c>
      <c r="E237" s="1239"/>
      <c r="F237" s="1239"/>
      <c r="G237" s="264">
        <f t="shared" si="6"/>
        <v>0</v>
      </c>
      <c r="H237" s="265">
        <f t="shared" si="7"/>
        <v>0</v>
      </c>
      <c r="J237" s="258"/>
    </row>
    <row r="238" spans="1:10" s="267" customFormat="1" ht="15" x14ac:dyDescent="0.25">
      <c r="A238" s="259" t="s">
        <v>4016</v>
      </c>
      <c r="B238" s="266" t="s">
        <v>4017</v>
      </c>
      <c r="C238" s="261" t="s">
        <v>3726</v>
      </c>
      <c r="D238" s="262">
        <v>3</v>
      </c>
      <c r="E238" s="1239"/>
      <c r="F238" s="1239"/>
      <c r="G238" s="264">
        <f t="shared" si="6"/>
        <v>0</v>
      </c>
      <c r="H238" s="265">
        <f t="shared" si="7"/>
        <v>0</v>
      </c>
      <c r="J238" s="258"/>
    </row>
    <row r="239" spans="1:10" s="267" customFormat="1" ht="15" x14ac:dyDescent="0.25">
      <c r="A239" s="259" t="s">
        <v>4018</v>
      </c>
      <c r="B239" s="266" t="s">
        <v>3807</v>
      </c>
      <c r="C239" s="261" t="s">
        <v>3726</v>
      </c>
      <c r="D239" s="262">
        <v>14</v>
      </c>
      <c r="E239" s="1239"/>
      <c r="F239" s="1239"/>
      <c r="G239" s="264">
        <f t="shared" si="6"/>
        <v>0</v>
      </c>
      <c r="H239" s="265">
        <f t="shared" si="7"/>
        <v>0</v>
      </c>
      <c r="J239" s="258"/>
    </row>
    <row r="240" spans="1:10" s="267" customFormat="1" ht="15" x14ac:dyDescent="0.25">
      <c r="A240" s="259" t="s">
        <v>4019</v>
      </c>
      <c r="B240" s="266" t="s">
        <v>3811</v>
      </c>
      <c r="C240" s="261" t="s">
        <v>3726</v>
      </c>
      <c r="D240" s="262">
        <v>22</v>
      </c>
      <c r="E240" s="1239"/>
      <c r="F240" s="1239"/>
      <c r="G240" s="264">
        <f t="shared" si="6"/>
        <v>0</v>
      </c>
      <c r="H240" s="265">
        <f t="shared" si="7"/>
        <v>0</v>
      </c>
      <c r="J240" s="258"/>
    </row>
    <row r="241" spans="1:10" s="267" customFormat="1" ht="15" x14ac:dyDescent="0.25">
      <c r="A241" s="259" t="s">
        <v>4020</v>
      </c>
      <c r="B241" s="266" t="s">
        <v>3813</v>
      </c>
      <c r="C241" s="261" t="s">
        <v>3726</v>
      </c>
      <c r="D241" s="262">
        <v>1</v>
      </c>
      <c r="E241" s="1239"/>
      <c r="F241" s="1239"/>
      <c r="G241" s="264">
        <f t="shared" si="6"/>
        <v>0</v>
      </c>
      <c r="H241" s="265">
        <f t="shared" si="7"/>
        <v>0</v>
      </c>
      <c r="J241" s="258"/>
    </row>
    <row r="242" spans="1:10" s="267" customFormat="1" ht="15" x14ac:dyDescent="0.25">
      <c r="A242" s="259" t="s">
        <v>4021</v>
      </c>
      <c r="B242" s="266" t="s">
        <v>3937</v>
      </c>
      <c r="C242" s="261" t="s">
        <v>3726</v>
      </c>
      <c r="D242" s="262">
        <v>1</v>
      </c>
      <c r="E242" s="1239"/>
      <c r="F242" s="1239"/>
      <c r="G242" s="264">
        <f t="shared" si="6"/>
        <v>0</v>
      </c>
      <c r="H242" s="265">
        <f t="shared" si="7"/>
        <v>0</v>
      </c>
      <c r="J242" s="258"/>
    </row>
    <row r="243" spans="1:10" s="267" customFormat="1" ht="15" x14ac:dyDescent="0.25">
      <c r="A243" s="259" t="s">
        <v>4022</v>
      </c>
      <c r="B243" s="266" t="s">
        <v>3815</v>
      </c>
      <c r="C243" s="261" t="s">
        <v>3726</v>
      </c>
      <c r="D243" s="262">
        <v>5</v>
      </c>
      <c r="E243" s="1239"/>
      <c r="F243" s="1239"/>
      <c r="G243" s="264">
        <f t="shared" si="6"/>
        <v>0</v>
      </c>
      <c r="H243" s="265">
        <f t="shared" si="7"/>
        <v>0</v>
      </c>
      <c r="J243" s="258"/>
    </row>
    <row r="244" spans="1:10" s="267" customFormat="1" ht="15" x14ac:dyDescent="0.25">
      <c r="A244" s="259" t="s">
        <v>4023</v>
      </c>
      <c r="B244" s="266" t="s">
        <v>3819</v>
      </c>
      <c r="C244" s="261" t="s">
        <v>3726</v>
      </c>
      <c r="D244" s="262">
        <v>2</v>
      </c>
      <c r="E244" s="1239"/>
      <c r="F244" s="1239"/>
      <c r="G244" s="264">
        <f t="shared" si="6"/>
        <v>0</v>
      </c>
      <c r="H244" s="265">
        <f t="shared" si="7"/>
        <v>0</v>
      </c>
      <c r="J244" s="258"/>
    </row>
    <row r="245" spans="1:10" s="267" customFormat="1" ht="15" x14ac:dyDescent="0.25">
      <c r="A245" s="259" t="s">
        <v>4024</v>
      </c>
      <c r="B245" s="266" t="s">
        <v>3823</v>
      </c>
      <c r="C245" s="261" t="s">
        <v>3726</v>
      </c>
      <c r="D245" s="262">
        <v>4</v>
      </c>
      <c r="E245" s="1239"/>
      <c r="F245" s="1239"/>
      <c r="G245" s="264">
        <f t="shared" si="6"/>
        <v>0</v>
      </c>
      <c r="H245" s="265">
        <f t="shared" si="7"/>
        <v>0</v>
      </c>
      <c r="J245" s="258"/>
    </row>
    <row r="246" spans="1:10" s="267" customFormat="1" ht="15" x14ac:dyDescent="0.25">
      <c r="A246" s="259" t="s">
        <v>4025</v>
      </c>
      <c r="B246" s="266" t="s">
        <v>3825</v>
      </c>
      <c r="C246" s="261" t="s">
        <v>3726</v>
      </c>
      <c r="D246" s="262">
        <v>4</v>
      </c>
      <c r="E246" s="1239"/>
      <c r="F246" s="1239"/>
      <c r="G246" s="264">
        <f t="shared" si="6"/>
        <v>0</v>
      </c>
      <c r="H246" s="265">
        <f t="shared" si="7"/>
        <v>0</v>
      </c>
      <c r="J246" s="258"/>
    </row>
    <row r="247" spans="1:10" s="267" customFormat="1" ht="15" x14ac:dyDescent="0.25">
      <c r="A247" s="259" t="s">
        <v>4026</v>
      </c>
      <c r="B247" s="266" t="s">
        <v>3827</v>
      </c>
      <c r="C247" s="261" t="s">
        <v>3726</v>
      </c>
      <c r="D247" s="262">
        <v>12</v>
      </c>
      <c r="E247" s="1239"/>
      <c r="F247" s="1239"/>
      <c r="G247" s="264">
        <f t="shared" si="6"/>
        <v>0</v>
      </c>
      <c r="H247" s="265">
        <f t="shared" si="7"/>
        <v>0</v>
      </c>
      <c r="J247" s="258"/>
    </row>
    <row r="248" spans="1:10" s="267" customFormat="1" ht="15" x14ac:dyDescent="0.25">
      <c r="A248" s="259" t="s">
        <v>4027</v>
      </c>
      <c r="B248" s="266" t="s">
        <v>3829</v>
      </c>
      <c r="C248" s="261" t="s">
        <v>3726</v>
      </c>
      <c r="D248" s="262">
        <v>16</v>
      </c>
      <c r="E248" s="1239"/>
      <c r="F248" s="1239"/>
      <c r="G248" s="264">
        <f t="shared" si="6"/>
        <v>0</v>
      </c>
      <c r="H248" s="265">
        <f t="shared" si="7"/>
        <v>0</v>
      </c>
      <c r="J248" s="258"/>
    </row>
    <row r="249" spans="1:10" s="267" customFormat="1" ht="15" x14ac:dyDescent="0.25">
      <c r="A249" s="259" t="s">
        <v>4028</v>
      </c>
      <c r="B249" s="266" t="s">
        <v>3831</v>
      </c>
      <c r="C249" s="261" t="s">
        <v>3726</v>
      </c>
      <c r="D249" s="262">
        <v>2</v>
      </c>
      <c r="E249" s="1239"/>
      <c r="F249" s="1239"/>
      <c r="G249" s="264">
        <f t="shared" si="6"/>
        <v>0</v>
      </c>
      <c r="H249" s="265">
        <f t="shared" si="7"/>
        <v>0</v>
      </c>
      <c r="J249" s="258"/>
    </row>
    <row r="250" spans="1:10" s="267" customFormat="1" ht="15" x14ac:dyDescent="0.25">
      <c r="A250" s="259" t="s">
        <v>4029</v>
      </c>
      <c r="B250" s="266" t="s">
        <v>3946</v>
      </c>
      <c r="C250" s="261" t="s">
        <v>3726</v>
      </c>
      <c r="D250" s="262">
        <v>4</v>
      </c>
      <c r="E250" s="1239"/>
      <c r="F250" s="1239"/>
      <c r="G250" s="264">
        <f t="shared" si="6"/>
        <v>0</v>
      </c>
      <c r="H250" s="265">
        <f t="shared" si="7"/>
        <v>0</v>
      </c>
      <c r="J250" s="258"/>
    </row>
    <row r="251" spans="1:10" s="267" customFormat="1" ht="15" x14ac:dyDescent="0.25">
      <c r="A251" s="259" t="s">
        <v>4030</v>
      </c>
      <c r="B251" s="266" t="s">
        <v>3835</v>
      </c>
      <c r="C251" s="261" t="s">
        <v>1509</v>
      </c>
      <c r="D251" s="262">
        <v>36</v>
      </c>
      <c r="E251" s="1239"/>
      <c r="F251" s="1239"/>
      <c r="G251" s="264">
        <f t="shared" si="6"/>
        <v>0</v>
      </c>
      <c r="H251" s="265">
        <f t="shared" si="7"/>
        <v>0</v>
      </c>
      <c r="J251" s="258"/>
    </row>
    <row r="252" spans="1:10" s="267" customFormat="1" ht="15" x14ac:dyDescent="0.25">
      <c r="A252" s="259" t="s">
        <v>4031</v>
      </c>
      <c r="B252" s="266" t="s">
        <v>3837</v>
      </c>
      <c r="C252" s="261" t="s">
        <v>1509</v>
      </c>
      <c r="D252" s="262">
        <v>25</v>
      </c>
      <c r="E252" s="1239"/>
      <c r="F252" s="1239"/>
      <c r="G252" s="264">
        <f t="shared" si="6"/>
        <v>0</v>
      </c>
      <c r="H252" s="265">
        <f t="shared" si="7"/>
        <v>0</v>
      </c>
      <c r="J252" s="258"/>
    </row>
    <row r="253" spans="1:10" s="267" customFormat="1" ht="15" x14ac:dyDescent="0.25">
      <c r="A253" s="259" t="s">
        <v>4032</v>
      </c>
      <c r="B253" s="266" t="s">
        <v>3950</v>
      </c>
      <c r="C253" s="261" t="s">
        <v>1509</v>
      </c>
      <c r="D253" s="262">
        <v>1</v>
      </c>
      <c r="E253" s="1239"/>
      <c r="F253" s="1239"/>
      <c r="G253" s="264">
        <f t="shared" si="6"/>
        <v>0</v>
      </c>
      <c r="H253" s="265">
        <f t="shared" si="7"/>
        <v>0</v>
      </c>
      <c r="J253" s="258"/>
    </row>
    <row r="254" spans="1:10" s="267" customFormat="1" ht="15" x14ac:dyDescent="0.25">
      <c r="A254" s="259" t="s">
        <v>4033</v>
      </c>
      <c r="B254" s="266" t="s">
        <v>3839</v>
      </c>
      <c r="C254" s="261" t="s">
        <v>1509</v>
      </c>
      <c r="D254" s="262">
        <v>5</v>
      </c>
      <c r="E254" s="1239"/>
      <c r="F254" s="1239"/>
      <c r="G254" s="264">
        <f t="shared" si="6"/>
        <v>0</v>
      </c>
      <c r="H254" s="265">
        <f t="shared" si="7"/>
        <v>0</v>
      </c>
      <c r="J254" s="258"/>
    </row>
    <row r="255" spans="1:10" s="267" customFormat="1" ht="15" x14ac:dyDescent="0.25">
      <c r="A255" s="259">
        <v>0</v>
      </c>
      <c r="B255" s="266">
        <v>0</v>
      </c>
      <c r="C255" s="261">
        <v>0</v>
      </c>
      <c r="D255" s="262">
        <v>0</v>
      </c>
      <c r="E255" s="263"/>
      <c r="F255" s="263"/>
      <c r="G255" s="264">
        <f t="shared" si="6"/>
        <v>0</v>
      </c>
      <c r="H255" s="265">
        <f t="shared" si="7"/>
        <v>0</v>
      </c>
      <c r="J255" s="258"/>
    </row>
    <row r="256" spans="1:10" s="267" customFormat="1" ht="15" x14ac:dyDescent="0.25">
      <c r="A256" s="259" t="s">
        <v>4034</v>
      </c>
      <c r="B256" s="266" t="s">
        <v>3841</v>
      </c>
      <c r="C256" s="261" t="s">
        <v>3726</v>
      </c>
      <c r="D256" s="262">
        <v>1</v>
      </c>
      <c r="E256" s="1239"/>
      <c r="F256" s="1239"/>
      <c r="G256" s="264">
        <f t="shared" si="6"/>
        <v>0</v>
      </c>
      <c r="H256" s="265">
        <f t="shared" si="7"/>
        <v>0</v>
      </c>
      <c r="J256" s="258"/>
    </row>
    <row r="257" spans="1:10" s="267" customFormat="1" ht="15" x14ac:dyDescent="0.25">
      <c r="A257" s="259" t="s">
        <v>4035</v>
      </c>
      <c r="B257" s="266" t="s">
        <v>3841</v>
      </c>
      <c r="C257" s="261" t="s">
        <v>3726</v>
      </c>
      <c r="D257" s="262">
        <v>1</v>
      </c>
      <c r="E257" s="1239"/>
      <c r="F257" s="1239"/>
      <c r="G257" s="264">
        <f t="shared" si="6"/>
        <v>0</v>
      </c>
      <c r="H257" s="265">
        <f t="shared" si="7"/>
        <v>0</v>
      </c>
      <c r="J257" s="258"/>
    </row>
    <row r="258" spans="1:10" s="267" customFormat="1" ht="15" x14ac:dyDescent="0.25">
      <c r="A258" s="259" t="s">
        <v>4036</v>
      </c>
      <c r="B258" s="266" t="s">
        <v>3851</v>
      </c>
      <c r="C258" s="261" t="s">
        <v>3726</v>
      </c>
      <c r="D258" s="262">
        <v>1</v>
      </c>
      <c r="E258" s="1239"/>
      <c r="F258" s="1239"/>
      <c r="G258" s="264">
        <f t="shared" si="6"/>
        <v>0</v>
      </c>
      <c r="H258" s="265">
        <f t="shared" si="7"/>
        <v>0</v>
      </c>
      <c r="J258" s="258"/>
    </row>
    <row r="259" spans="1:10" s="267" customFormat="1" ht="15" x14ac:dyDescent="0.25">
      <c r="A259" s="259" t="s">
        <v>4037</v>
      </c>
      <c r="B259" s="266" t="s">
        <v>4038</v>
      </c>
      <c r="C259" s="261" t="s">
        <v>3726</v>
      </c>
      <c r="D259" s="262">
        <v>1</v>
      </c>
      <c r="E259" s="1239"/>
      <c r="F259" s="1239"/>
      <c r="G259" s="264">
        <f t="shared" si="6"/>
        <v>0</v>
      </c>
      <c r="H259" s="265">
        <f t="shared" si="7"/>
        <v>0</v>
      </c>
      <c r="J259" s="258"/>
    </row>
    <row r="260" spans="1:10" s="267" customFormat="1" ht="15" x14ac:dyDescent="0.25">
      <c r="A260" s="259" t="s">
        <v>4039</v>
      </c>
      <c r="B260" s="266" t="s">
        <v>3960</v>
      </c>
      <c r="C260" s="261" t="s">
        <v>3726</v>
      </c>
      <c r="D260" s="262">
        <v>1</v>
      </c>
      <c r="E260" s="1239"/>
      <c r="F260" s="1239"/>
      <c r="G260" s="264">
        <f t="shared" si="6"/>
        <v>0</v>
      </c>
      <c r="H260" s="265">
        <f t="shared" si="7"/>
        <v>0</v>
      </c>
      <c r="J260" s="258"/>
    </row>
    <row r="261" spans="1:10" s="267" customFormat="1" ht="15" x14ac:dyDescent="0.25">
      <c r="A261" s="259" t="s">
        <v>4040</v>
      </c>
      <c r="B261" s="266" t="s">
        <v>3960</v>
      </c>
      <c r="C261" s="261" t="s">
        <v>3726</v>
      </c>
      <c r="D261" s="262">
        <v>1</v>
      </c>
      <c r="E261" s="1239"/>
      <c r="F261" s="1239"/>
      <c r="G261" s="264">
        <f t="shared" si="6"/>
        <v>0</v>
      </c>
      <c r="H261" s="265">
        <f t="shared" si="7"/>
        <v>0</v>
      </c>
      <c r="J261" s="258"/>
    </row>
    <row r="262" spans="1:10" s="267" customFormat="1" ht="15" x14ac:dyDescent="0.25">
      <c r="A262" s="259" t="s">
        <v>4041</v>
      </c>
      <c r="B262" s="266" t="s">
        <v>3851</v>
      </c>
      <c r="C262" s="261" t="s">
        <v>3726</v>
      </c>
      <c r="D262" s="262">
        <v>1</v>
      </c>
      <c r="E262" s="1239"/>
      <c r="F262" s="1239"/>
      <c r="G262" s="264">
        <f t="shared" si="6"/>
        <v>0</v>
      </c>
      <c r="H262" s="265">
        <f t="shared" si="7"/>
        <v>0</v>
      </c>
      <c r="J262" s="258"/>
    </row>
    <row r="263" spans="1:10" s="267" customFormat="1" ht="15" x14ac:dyDescent="0.25">
      <c r="A263" s="259" t="s">
        <v>4042</v>
      </c>
      <c r="B263" s="266" t="s">
        <v>3851</v>
      </c>
      <c r="C263" s="261" t="s">
        <v>3726</v>
      </c>
      <c r="D263" s="262">
        <v>1</v>
      </c>
      <c r="E263" s="1239"/>
      <c r="F263" s="1239"/>
      <c r="G263" s="264">
        <f t="shared" si="6"/>
        <v>0</v>
      </c>
      <c r="H263" s="265">
        <f t="shared" si="7"/>
        <v>0</v>
      </c>
      <c r="J263" s="258"/>
    </row>
    <row r="264" spans="1:10" s="267" customFormat="1" ht="15" x14ac:dyDescent="0.25">
      <c r="A264" s="259" t="s">
        <v>4043</v>
      </c>
      <c r="B264" s="266" t="s">
        <v>3851</v>
      </c>
      <c r="C264" s="261" t="s">
        <v>3726</v>
      </c>
      <c r="D264" s="262">
        <v>1</v>
      </c>
      <c r="E264" s="1239"/>
      <c r="F264" s="1239"/>
      <c r="G264" s="264">
        <f t="shared" si="6"/>
        <v>0</v>
      </c>
      <c r="H264" s="265">
        <f t="shared" si="7"/>
        <v>0</v>
      </c>
      <c r="J264" s="258"/>
    </row>
    <row r="265" spans="1:10" s="267" customFormat="1" ht="15" x14ac:dyDescent="0.25">
      <c r="A265" s="259" t="s">
        <v>4044</v>
      </c>
      <c r="B265" s="266" t="s">
        <v>3851</v>
      </c>
      <c r="C265" s="261" t="s">
        <v>3726</v>
      </c>
      <c r="D265" s="262">
        <v>1</v>
      </c>
      <c r="E265" s="1239"/>
      <c r="F265" s="1239"/>
      <c r="G265" s="264">
        <f t="shared" si="6"/>
        <v>0</v>
      </c>
      <c r="H265" s="265">
        <f t="shared" si="7"/>
        <v>0</v>
      </c>
      <c r="J265" s="258"/>
    </row>
    <row r="266" spans="1:10" s="267" customFormat="1" ht="15" x14ac:dyDescent="0.25">
      <c r="A266" s="259" t="s">
        <v>4045</v>
      </c>
      <c r="B266" s="266" t="s">
        <v>3851</v>
      </c>
      <c r="C266" s="261" t="s">
        <v>3726</v>
      </c>
      <c r="D266" s="262">
        <v>1</v>
      </c>
      <c r="E266" s="1239"/>
      <c r="F266" s="1239"/>
      <c r="G266" s="264">
        <f t="shared" si="6"/>
        <v>0</v>
      </c>
      <c r="H266" s="265">
        <f t="shared" si="7"/>
        <v>0</v>
      </c>
      <c r="J266" s="258"/>
    </row>
    <row r="267" spans="1:10" s="267" customFormat="1" ht="15" x14ac:dyDescent="0.25">
      <c r="A267" s="259" t="s">
        <v>4046</v>
      </c>
      <c r="B267" s="266" t="s">
        <v>3851</v>
      </c>
      <c r="C267" s="261" t="s">
        <v>3726</v>
      </c>
      <c r="D267" s="262">
        <v>1</v>
      </c>
      <c r="E267" s="1239"/>
      <c r="F267" s="1239"/>
      <c r="G267" s="264">
        <f t="shared" si="6"/>
        <v>0</v>
      </c>
      <c r="H267" s="265">
        <f t="shared" si="7"/>
        <v>0</v>
      </c>
      <c r="J267" s="258"/>
    </row>
    <row r="268" spans="1:10" s="267" customFormat="1" ht="15" x14ac:dyDescent="0.25">
      <c r="A268" s="259">
        <v>0</v>
      </c>
      <c r="B268" s="266">
        <v>0</v>
      </c>
      <c r="C268" s="261">
        <v>0</v>
      </c>
      <c r="D268" s="262" t="s">
        <v>284</v>
      </c>
      <c r="E268" s="263"/>
      <c r="F268" s="263"/>
      <c r="G268" s="264"/>
      <c r="H268" s="265"/>
      <c r="J268" s="258"/>
    </row>
    <row r="269" spans="1:10" s="267" customFormat="1" ht="15" x14ac:dyDescent="0.25">
      <c r="A269" s="259">
        <v>0</v>
      </c>
      <c r="B269" s="268" t="s">
        <v>3854</v>
      </c>
      <c r="C269" s="261">
        <v>0</v>
      </c>
      <c r="D269" s="262">
        <v>0</v>
      </c>
      <c r="E269" s="263"/>
      <c r="F269" s="263"/>
      <c r="G269" s="264">
        <f t="shared" si="6"/>
        <v>0</v>
      </c>
      <c r="H269" s="265">
        <f t="shared" si="7"/>
        <v>0</v>
      </c>
      <c r="J269" s="258"/>
    </row>
    <row r="270" spans="1:10" s="267" customFormat="1" ht="15" x14ac:dyDescent="0.25">
      <c r="A270" s="259">
        <v>0</v>
      </c>
      <c r="B270" s="266" t="s">
        <v>3855</v>
      </c>
      <c r="C270" s="261" t="s">
        <v>1509</v>
      </c>
      <c r="D270" s="262">
        <v>106</v>
      </c>
      <c r="E270" s="1239"/>
      <c r="F270" s="1239"/>
      <c r="G270" s="264">
        <f t="shared" si="6"/>
        <v>0</v>
      </c>
      <c r="H270" s="265">
        <f t="shared" si="7"/>
        <v>0</v>
      </c>
      <c r="J270" s="258"/>
    </row>
    <row r="271" spans="1:10" s="267" customFormat="1" ht="15" x14ac:dyDescent="0.25">
      <c r="A271" s="259">
        <v>0</v>
      </c>
      <c r="B271" s="266" t="s">
        <v>3856</v>
      </c>
      <c r="C271" s="261" t="s">
        <v>1509</v>
      </c>
      <c r="D271" s="262">
        <v>112</v>
      </c>
      <c r="E271" s="1239"/>
      <c r="F271" s="1239"/>
      <c r="G271" s="264">
        <f t="shared" ref="G271:G334" si="8">E271*D271</f>
        <v>0</v>
      </c>
      <c r="H271" s="265">
        <f t="shared" ref="H271:H334" si="9">F271*D271</f>
        <v>0</v>
      </c>
      <c r="J271" s="258"/>
    </row>
    <row r="272" spans="1:10" s="267" customFormat="1" ht="15" x14ac:dyDescent="0.25">
      <c r="A272" s="259">
        <v>0</v>
      </c>
      <c r="B272" s="266" t="s">
        <v>3857</v>
      </c>
      <c r="C272" s="261" t="s">
        <v>1509</v>
      </c>
      <c r="D272" s="262">
        <v>5</v>
      </c>
      <c r="E272" s="1239"/>
      <c r="F272" s="1239"/>
      <c r="G272" s="264">
        <f t="shared" si="8"/>
        <v>0</v>
      </c>
      <c r="H272" s="265">
        <f t="shared" si="9"/>
        <v>0</v>
      </c>
      <c r="J272" s="258"/>
    </row>
    <row r="273" spans="1:10" s="267" customFormat="1" ht="15" x14ac:dyDescent="0.25">
      <c r="A273" s="259">
        <v>0</v>
      </c>
      <c r="B273" s="266" t="s">
        <v>3858</v>
      </c>
      <c r="C273" s="261" t="s">
        <v>1509</v>
      </c>
      <c r="D273" s="262">
        <v>56</v>
      </c>
      <c r="E273" s="1239"/>
      <c r="F273" s="1239"/>
      <c r="G273" s="264">
        <f t="shared" si="8"/>
        <v>0</v>
      </c>
      <c r="H273" s="265">
        <f t="shared" si="9"/>
        <v>0</v>
      </c>
      <c r="J273" s="258"/>
    </row>
    <row r="274" spans="1:10" s="267" customFormat="1" ht="15" x14ac:dyDescent="0.25">
      <c r="A274" s="259">
        <v>0</v>
      </c>
      <c r="B274" s="266" t="s">
        <v>3964</v>
      </c>
      <c r="C274" s="261" t="s">
        <v>1509</v>
      </c>
      <c r="D274" s="262">
        <v>159</v>
      </c>
      <c r="E274" s="1239"/>
      <c r="F274" s="1239"/>
      <c r="G274" s="264">
        <f t="shared" si="8"/>
        <v>0</v>
      </c>
      <c r="H274" s="265">
        <f t="shared" si="9"/>
        <v>0</v>
      </c>
      <c r="J274" s="258"/>
    </row>
    <row r="275" spans="1:10" s="267" customFormat="1" ht="15" x14ac:dyDescent="0.25">
      <c r="A275" s="259">
        <v>0</v>
      </c>
      <c r="B275" s="266">
        <v>0</v>
      </c>
      <c r="C275" s="261">
        <v>0</v>
      </c>
      <c r="D275" s="262">
        <v>0</v>
      </c>
      <c r="E275" s="263"/>
      <c r="F275" s="263"/>
      <c r="G275" s="264">
        <f t="shared" si="8"/>
        <v>0</v>
      </c>
      <c r="H275" s="265">
        <f t="shared" si="9"/>
        <v>0</v>
      </c>
      <c r="J275" s="258"/>
    </row>
    <row r="276" spans="1:10" s="267" customFormat="1" ht="15" x14ac:dyDescent="0.25">
      <c r="A276" s="259">
        <v>0</v>
      </c>
      <c r="B276" s="268" t="s">
        <v>3860</v>
      </c>
      <c r="C276" s="261">
        <v>0</v>
      </c>
      <c r="D276" s="262">
        <v>0</v>
      </c>
      <c r="E276" s="263"/>
      <c r="F276" s="263"/>
      <c r="G276" s="264">
        <f t="shared" si="8"/>
        <v>0</v>
      </c>
      <c r="H276" s="265">
        <f t="shared" si="9"/>
        <v>0</v>
      </c>
      <c r="J276" s="258"/>
    </row>
    <row r="277" spans="1:10" s="267" customFormat="1" ht="15" x14ac:dyDescent="0.25">
      <c r="A277" s="259">
        <v>0</v>
      </c>
      <c r="B277" s="266" t="s">
        <v>4047</v>
      </c>
      <c r="C277" s="261" t="s">
        <v>1509</v>
      </c>
      <c r="D277" s="262">
        <v>51</v>
      </c>
      <c r="E277" s="1239"/>
      <c r="F277" s="1239"/>
      <c r="G277" s="264">
        <f t="shared" si="8"/>
        <v>0</v>
      </c>
      <c r="H277" s="265">
        <f t="shared" si="9"/>
        <v>0</v>
      </c>
      <c r="J277" s="258"/>
    </row>
    <row r="278" spans="1:10" s="267" customFormat="1" ht="15" x14ac:dyDescent="0.25">
      <c r="A278" s="259">
        <v>0</v>
      </c>
      <c r="B278" s="266" t="s">
        <v>3965</v>
      </c>
      <c r="C278" s="261" t="s">
        <v>1509</v>
      </c>
      <c r="D278" s="262">
        <v>59</v>
      </c>
      <c r="E278" s="1239"/>
      <c r="F278" s="1239"/>
      <c r="G278" s="264">
        <f t="shared" si="8"/>
        <v>0</v>
      </c>
      <c r="H278" s="265">
        <f t="shared" si="9"/>
        <v>0</v>
      </c>
      <c r="J278" s="258"/>
    </row>
    <row r="279" spans="1:10" s="267" customFormat="1" ht="15" x14ac:dyDescent="0.25">
      <c r="A279" s="259">
        <v>0</v>
      </c>
      <c r="B279" s="266" t="s">
        <v>4048</v>
      </c>
      <c r="C279" s="261" t="s">
        <v>1509</v>
      </c>
      <c r="D279" s="262">
        <v>8</v>
      </c>
      <c r="E279" s="1239"/>
      <c r="F279" s="1239"/>
      <c r="G279" s="264">
        <f t="shared" si="8"/>
        <v>0</v>
      </c>
      <c r="H279" s="265">
        <f t="shared" si="9"/>
        <v>0</v>
      </c>
      <c r="J279" s="258"/>
    </row>
    <row r="280" spans="1:10" s="267" customFormat="1" ht="15" x14ac:dyDescent="0.25">
      <c r="A280" s="259">
        <v>0</v>
      </c>
      <c r="B280" s="266" t="s">
        <v>4049</v>
      </c>
      <c r="C280" s="261" t="s">
        <v>1509</v>
      </c>
      <c r="D280" s="262">
        <v>28</v>
      </c>
      <c r="E280" s="1239"/>
      <c r="F280" s="1239"/>
      <c r="G280" s="264">
        <f t="shared" si="8"/>
        <v>0</v>
      </c>
      <c r="H280" s="265">
        <f t="shared" si="9"/>
        <v>0</v>
      </c>
      <c r="J280" s="258"/>
    </row>
    <row r="281" spans="1:10" s="267" customFormat="1" ht="15" x14ac:dyDescent="0.25">
      <c r="A281" s="259">
        <v>0</v>
      </c>
      <c r="B281" s="266">
        <v>0</v>
      </c>
      <c r="C281" s="261">
        <v>0</v>
      </c>
      <c r="D281" s="262">
        <v>0</v>
      </c>
      <c r="E281" s="263"/>
      <c r="F281" s="263"/>
      <c r="G281" s="264">
        <f t="shared" si="8"/>
        <v>0</v>
      </c>
      <c r="H281" s="265">
        <f t="shared" si="9"/>
        <v>0</v>
      </c>
      <c r="J281" s="258"/>
    </row>
    <row r="282" spans="1:10" s="267" customFormat="1" ht="15" x14ac:dyDescent="0.25">
      <c r="A282" s="259">
        <v>0</v>
      </c>
      <c r="B282" s="266" t="s">
        <v>3867</v>
      </c>
      <c r="C282" s="261" t="s">
        <v>261</v>
      </c>
      <c r="D282" s="262">
        <v>225</v>
      </c>
      <c r="E282" s="1239"/>
      <c r="F282" s="1239"/>
      <c r="G282" s="264">
        <f t="shared" si="8"/>
        <v>0</v>
      </c>
      <c r="H282" s="265">
        <f t="shared" si="9"/>
        <v>0</v>
      </c>
      <c r="J282" s="258"/>
    </row>
    <row r="283" spans="1:10" s="267" customFormat="1" ht="15" x14ac:dyDescent="0.25">
      <c r="A283" s="259">
        <v>0</v>
      </c>
      <c r="B283" s="266" t="s">
        <v>3868</v>
      </c>
      <c r="C283" s="261" t="s">
        <v>261</v>
      </c>
      <c r="D283" s="262">
        <v>76</v>
      </c>
      <c r="E283" s="1239"/>
      <c r="F283" s="1239"/>
      <c r="G283" s="264">
        <f t="shared" si="8"/>
        <v>0</v>
      </c>
      <c r="H283" s="265">
        <f t="shared" si="9"/>
        <v>0</v>
      </c>
      <c r="J283" s="258"/>
    </row>
    <row r="284" spans="1:10" s="267" customFormat="1" ht="15" x14ac:dyDescent="0.25">
      <c r="A284" s="259">
        <v>0</v>
      </c>
      <c r="B284" s="266">
        <v>0</v>
      </c>
      <c r="C284" s="261">
        <v>0</v>
      </c>
      <c r="D284" s="262">
        <v>0</v>
      </c>
      <c r="E284" s="263"/>
      <c r="F284" s="263"/>
      <c r="G284" s="264">
        <f t="shared" si="8"/>
        <v>0</v>
      </c>
      <c r="H284" s="265">
        <f t="shared" si="9"/>
        <v>0</v>
      </c>
      <c r="J284" s="258"/>
    </row>
    <row r="285" spans="1:10" s="267" customFormat="1" ht="15" x14ac:dyDescent="0.25">
      <c r="A285" s="252" t="s">
        <v>742</v>
      </c>
      <c r="B285" s="253" t="s">
        <v>4050</v>
      </c>
      <c r="C285" s="254">
        <v>0</v>
      </c>
      <c r="D285" s="255">
        <v>0</v>
      </c>
      <c r="E285" s="256"/>
      <c r="F285" s="256"/>
      <c r="G285" s="256">
        <f t="shared" si="8"/>
        <v>0</v>
      </c>
      <c r="H285" s="257">
        <f t="shared" si="9"/>
        <v>0</v>
      </c>
      <c r="J285" s="258"/>
    </row>
    <row r="286" spans="1:10" s="267" customFormat="1" ht="108" x14ac:dyDescent="0.25">
      <c r="A286" s="259" t="s">
        <v>4051</v>
      </c>
      <c r="B286" s="266" t="s">
        <v>4052</v>
      </c>
      <c r="C286" s="261" t="s">
        <v>3726</v>
      </c>
      <c r="D286" s="262">
        <v>1</v>
      </c>
      <c r="E286" s="1239"/>
      <c r="F286" s="1239"/>
      <c r="G286" s="264">
        <f t="shared" si="8"/>
        <v>0</v>
      </c>
      <c r="H286" s="265">
        <f t="shared" si="9"/>
        <v>0</v>
      </c>
      <c r="J286" s="258"/>
    </row>
    <row r="287" spans="1:10" s="267" customFormat="1" ht="15" x14ac:dyDescent="0.25">
      <c r="A287" s="259" t="s">
        <v>4053</v>
      </c>
      <c r="B287" s="266" t="s">
        <v>4054</v>
      </c>
      <c r="C287" s="261" t="s">
        <v>3726</v>
      </c>
      <c r="D287" s="262">
        <v>4</v>
      </c>
      <c r="E287" s="1239"/>
      <c r="F287" s="1239"/>
      <c r="G287" s="264">
        <f t="shared" si="8"/>
        <v>0</v>
      </c>
      <c r="H287" s="265">
        <f t="shared" si="9"/>
        <v>0</v>
      </c>
      <c r="J287" s="258"/>
    </row>
    <row r="288" spans="1:10" s="267" customFormat="1" ht="15" x14ac:dyDescent="0.25">
      <c r="A288" s="259" t="s">
        <v>4055</v>
      </c>
      <c r="B288" s="266" t="s">
        <v>4056</v>
      </c>
      <c r="C288" s="261" t="s">
        <v>3726</v>
      </c>
      <c r="D288" s="262">
        <v>2</v>
      </c>
      <c r="E288" s="1239"/>
      <c r="F288" s="1239"/>
      <c r="G288" s="264">
        <f t="shared" si="8"/>
        <v>0</v>
      </c>
      <c r="H288" s="265">
        <f t="shared" si="9"/>
        <v>0</v>
      </c>
      <c r="J288" s="258"/>
    </row>
    <row r="289" spans="1:10" s="267" customFormat="1" ht="15" x14ac:dyDescent="0.25">
      <c r="A289" s="259" t="s">
        <v>4057</v>
      </c>
      <c r="B289" s="266" t="s">
        <v>3747</v>
      </c>
      <c r="C289" s="261" t="s">
        <v>3726</v>
      </c>
      <c r="D289" s="262">
        <v>1</v>
      </c>
      <c r="E289" s="1239"/>
      <c r="F289" s="1239"/>
      <c r="G289" s="264">
        <f t="shared" si="8"/>
        <v>0</v>
      </c>
      <c r="H289" s="265">
        <f t="shared" si="9"/>
        <v>0</v>
      </c>
      <c r="J289" s="258"/>
    </row>
    <row r="290" spans="1:10" s="267" customFormat="1" ht="60" x14ac:dyDescent="0.25">
      <c r="A290" s="259" t="s">
        <v>4058</v>
      </c>
      <c r="B290" s="266" t="s">
        <v>4059</v>
      </c>
      <c r="C290" s="261" t="s">
        <v>3726</v>
      </c>
      <c r="D290" s="262">
        <v>1</v>
      </c>
      <c r="E290" s="1239"/>
      <c r="F290" s="1239"/>
      <c r="G290" s="264">
        <f t="shared" si="8"/>
        <v>0</v>
      </c>
      <c r="H290" s="265">
        <f t="shared" si="9"/>
        <v>0</v>
      </c>
      <c r="J290" s="258"/>
    </row>
    <row r="291" spans="1:10" s="267" customFormat="1" ht="60" x14ac:dyDescent="0.25">
      <c r="A291" s="259" t="s">
        <v>4060</v>
      </c>
      <c r="B291" s="266" t="s">
        <v>4061</v>
      </c>
      <c r="C291" s="261" t="s">
        <v>3726</v>
      </c>
      <c r="D291" s="262">
        <v>1</v>
      </c>
      <c r="E291" s="1239"/>
      <c r="F291" s="1239"/>
      <c r="G291" s="264">
        <f t="shared" si="8"/>
        <v>0</v>
      </c>
      <c r="H291" s="265">
        <f t="shared" si="9"/>
        <v>0</v>
      </c>
      <c r="J291" s="258"/>
    </row>
    <row r="292" spans="1:10" s="267" customFormat="1" ht="60" x14ac:dyDescent="0.25">
      <c r="A292" s="259" t="s">
        <v>4062</v>
      </c>
      <c r="B292" s="266" t="s">
        <v>4063</v>
      </c>
      <c r="C292" s="261" t="s">
        <v>3726</v>
      </c>
      <c r="D292" s="262">
        <v>1</v>
      </c>
      <c r="E292" s="1239"/>
      <c r="F292" s="1239"/>
      <c r="G292" s="264">
        <f t="shared" si="8"/>
        <v>0</v>
      </c>
      <c r="H292" s="265">
        <f t="shared" si="9"/>
        <v>0</v>
      </c>
      <c r="J292" s="258"/>
    </row>
    <row r="293" spans="1:10" s="267" customFormat="1" ht="60" x14ac:dyDescent="0.25">
      <c r="A293" s="259" t="s">
        <v>4064</v>
      </c>
      <c r="B293" s="266" t="s">
        <v>4065</v>
      </c>
      <c r="C293" s="261" t="s">
        <v>3726</v>
      </c>
      <c r="D293" s="262">
        <v>1</v>
      </c>
      <c r="E293" s="1239"/>
      <c r="F293" s="1239"/>
      <c r="G293" s="264">
        <f t="shared" si="8"/>
        <v>0</v>
      </c>
      <c r="H293" s="265">
        <f t="shared" si="9"/>
        <v>0</v>
      </c>
      <c r="J293" s="258"/>
    </row>
    <row r="294" spans="1:10" s="267" customFormat="1" ht="60" x14ac:dyDescent="0.25">
      <c r="A294" s="259" t="s">
        <v>4066</v>
      </c>
      <c r="B294" s="266" t="s">
        <v>4067</v>
      </c>
      <c r="C294" s="261" t="s">
        <v>3726</v>
      </c>
      <c r="D294" s="262">
        <v>1</v>
      </c>
      <c r="E294" s="1239"/>
      <c r="F294" s="1239"/>
      <c r="G294" s="264">
        <f t="shared" si="8"/>
        <v>0</v>
      </c>
      <c r="H294" s="265">
        <f t="shared" si="9"/>
        <v>0</v>
      </c>
      <c r="J294" s="258"/>
    </row>
    <row r="295" spans="1:10" s="267" customFormat="1" ht="15" x14ac:dyDescent="0.25">
      <c r="A295" s="259" t="s">
        <v>4068</v>
      </c>
      <c r="B295" s="266" t="s">
        <v>4069</v>
      </c>
      <c r="C295" s="261" t="s">
        <v>3726</v>
      </c>
      <c r="D295" s="262">
        <v>1</v>
      </c>
      <c r="E295" s="1239"/>
      <c r="F295" s="1239"/>
      <c r="G295" s="264">
        <f t="shared" si="8"/>
        <v>0</v>
      </c>
      <c r="H295" s="265">
        <f t="shared" si="9"/>
        <v>0</v>
      </c>
      <c r="J295" s="258"/>
    </row>
    <row r="296" spans="1:10" s="267" customFormat="1" ht="15" x14ac:dyDescent="0.25">
      <c r="A296" s="259" t="s">
        <v>4070</v>
      </c>
      <c r="B296" s="266" t="s">
        <v>4071</v>
      </c>
      <c r="C296" s="261" t="s">
        <v>3726</v>
      </c>
      <c r="D296" s="262">
        <v>1</v>
      </c>
      <c r="E296" s="1239"/>
      <c r="F296" s="1239"/>
      <c r="G296" s="264">
        <f t="shared" si="8"/>
        <v>0</v>
      </c>
      <c r="H296" s="265">
        <f t="shared" si="9"/>
        <v>0</v>
      </c>
      <c r="J296" s="258"/>
    </row>
    <row r="297" spans="1:10" s="267" customFormat="1" ht="15" x14ac:dyDescent="0.25">
      <c r="A297" s="259" t="s">
        <v>4072</v>
      </c>
      <c r="B297" s="266" t="s">
        <v>4073</v>
      </c>
      <c r="C297" s="261" t="s">
        <v>3726</v>
      </c>
      <c r="D297" s="262">
        <v>1</v>
      </c>
      <c r="E297" s="1239"/>
      <c r="F297" s="1239"/>
      <c r="G297" s="264">
        <f t="shared" si="8"/>
        <v>0</v>
      </c>
      <c r="H297" s="265">
        <f t="shared" si="9"/>
        <v>0</v>
      </c>
      <c r="J297" s="258"/>
    </row>
    <row r="298" spans="1:10" s="267" customFormat="1" ht="36" x14ac:dyDescent="0.25">
      <c r="A298" s="259" t="s">
        <v>4074</v>
      </c>
      <c r="B298" s="266" t="s">
        <v>4075</v>
      </c>
      <c r="C298" s="261" t="s">
        <v>3726</v>
      </c>
      <c r="D298" s="262">
        <v>4</v>
      </c>
      <c r="E298" s="1239"/>
      <c r="F298" s="1239"/>
      <c r="G298" s="264">
        <f t="shared" si="8"/>
        <v>0</v>
      </c>
      <c r="H298" s="265">
        <f t="shared" si="9"/>
        <v>0</v>
      </c>
      <c r="J298" s="258"/>
    </row>
    <row r="299" spans="1:10" s="267" customFormat="1" ht="24" x14ac:dyDescent="0.25">
      <c r="A299" s="259" t="s">
        <v>4076</v>
      </c>
      <c r="B299" s="266" t="s">
        <v>4077</v>
      </c>
      <c r="C299" s="261" t="s">
        <v>3726</v>
      </c>
      <c r="D299" s="262">
        <v>8</v>
      </c>
      <c r="E299" s="1239"/>
      <c r="F299" s="1239"/>
      <c r="G299" s="264">
        <f t="shared" si="8"/>
        <v>0</v>
      </c>
      <c r="H299" s="265">
        <f t="shared" si="9"/>
        <v>0</v>
      </c>
      <c r="J299" s="258"/>
    </row>
    <row r="300" spans="1:10" s="267" customFormat="1" ht="15" x14ac:dyDescent="0.25">
      <c r="A300" s="259" t="s">
        <v>4078</v>
      </c>
      <c r="B300" s="266" t="s">
        <v>3805</v>
      </c>
      <c r="C300" s="261" t="s">
        <v>3726</v>
      </c>
      <c r="D300" s="262">
        <v>8</v>
      </c>
      <c r="E300" s="1239"/>
      <c r="F300" s="1239"/>
      <c r="G300" s="264">
        <f t="shared" si="8"/>
        <v>0</v>
      </c>
      <c r="H300" s="265">
        <f t="shared" si="9"/>
        <v>0</v>
      </c>
      <c r="J300" s="258"/>
    </row>
    <row r="301" spans="1:10" s="267" customFormat="1" ht="15" x14ac:dyDescent="0.25">
      <c r="A301" s="259" t="s">
        <v>4079</v>
      </c>
      <c r="B301" s="266" t="s">
        <v>4080</v>
      </c>
      <c r="C301" s="261" t="s">
        <v>3726</v>
      </c>
      <c r="D301" s="262">
        <v>4</v>
      </c>
      <c r="E301" s="1239"/>
      <c r="F301" s="1239"/>
      <c r="G301" s="264">
        <f t="shared" si="8"/>
        <v>0</v>
      </c>
      <c r="H301" s="265">
        <f t="shared" si="9"/>
        <v>0</v>
      </c>
      <c r="J301" s="258"/>
    </row>
    <row r="302" spans="1:10" s="267" customFormat="1" ht="15" x14ac:dyDescent="0.25">
      <c r="A302" s="259" t="s">
        <v>4081</v>
      </c>
      <c r="B302" s="266" t="s">
        <v>4082</v>
      </c>
      <c r="C302" s="261" t="s">
        <v>3726</v>
      </c>
      <c r="D302" s="262">
        <v>1</v>
      </c>
      <c r="E302" s="1239"/>
      <c r="F302" s="1239"/>
      <c r="G302" s="264">
        <f t="shared" si="8"/>
        <v>0</v>
      </c>
      <c r="H302" s="265">
        <f t="shared" si="9"/>
        <v>0</v>
      </c>
      <c r="J302" s="258"/>
    </row>
    <row r="303" spans="1:10" s="267" customFormat="1" ht="15" x14ac:dyDescent="0.25">
      <c r="A303" s="259" t="s">
        <v>4083</v>
      </c>
      <c r="B303" s="266" t="s">
        <v>4084</v>
      </c>
      <c r="C303" s="261" t="s">
        <v>3726</v>
      </c>
      <c r="D303" s="262">
        <v>1</v>
      </c>
      <c r="E303" s="1239"/>
      <c r="F303" s="1239"/>
      <c r="G303" s="264">
        <f t="shared" si="8"/>
        <v>0</v>
      </c>
      <c r="H303" s="265">
        <f t="shared" si="9"/>
        <v>0</v>
      </c>
      <c r="J303" s="258"/>
    </row>
    <row r="304" spans="1:10" s="267" customFormat="1" ht="15" x14ac:dyDescent="0.25">
      <c r="A304" s="259" t="s">
        <v>4085</v>
      </c>
      <c r="B304" s="266" t="s">
        <v>3835</v>
      </c>
      <c r="C304" s="261" t="s">
        <v>1509</v>
      </c>
      <c r="D304" s="262">
        <v>8</v>
      </c>
      <c r="E304" s="1239"/>
      <c r="F304" s="1239"/>
      <c r="G304" s="264">
        <f t="shared" si="8"/>
        <v>0</v>
      </c>
      <c r="H304" s="265">
        <f t="shared" si="9"/>
        <v>0</v>
      </c>
      <c r="J304" s="258"/>
    </row>
    <row r="305" spans="1:10" s="267" customFormat="1" ht="15" x14ac:dyDescent="0.25">
      <c r="A305" s="259" t="s">
        <v>4086</v>
      </c>
      <c r="B305" s="266" t="s">
        <v>3839</v>
      </c>
      <c r="C305" s="261" t="s">
        <v>1509</v>
      </c>
      <c r="D305" s="262">
        <v>4</v>
      </c>
      <c r="E305" s="1239"/>
      <c r="F305" s="1239"/>
      <c r="G305" s="264">
        <f t="shared" si="8"/>
        <v>0</v>
      </c>
      <c r="H305" s="265">
        <f t="shared" si="9"/>
        <v>0</v>
      </c>
      <c r="J305" s="258"/>
    </row>
    <row r="306" spans="1:10" s="267" customFormat="1" ht="15" x14ac:dyDescent="0.25">
      <c r="A306" s="259">
        <v>0</v>
      </c>
      <c r="B306" s="266">
        <v>0</v>
      </c>
      <c r="C306" s="261">
        <v>0</v>
      </c>
      <c r="D306" s="262">
        <v>0</v>
      </c>
      <c r="E306" s="263"/>
      <c r="F306" s="263"/>
      <c r="G306" s="264">
        <f t="shared" si="8"/>
        <v>0</v>
      </c>
      <c r="H306" s="265">
        <f t="shared" si="9"/>
        <v>0</v>
      </c>
      <c r="J306" s="258"/>
    </row>
    <row r="307" spans="1:10" s="267" customFormat="1" ht="15" x14ac:dyDescent="0.25">
      <c r="A307" s="259">
        <v>0</v>
      </c>
      <c r="B307" s="268" t="s">
        <v>3854</v>
      </c>
      <c r="C307" s="261">
        <v>0</v>
      </c>
      <c r="D307" s="262">
        <v>0</v>
      </c>
      <c r="E307" s="263"/>
      <c r="F307" s="263"/>
      <c r="G307" s="264">
        <f t="shared" si="8"/>
        <v>0</v>
      </c>
      <c r="H307" s="265">
        <f t="shared" si="9"/>
        <v>0</v>
      </c>
      <c r="J307" s="258"/>
    </row>
    <row r="308" spans="1:10" s="267" customFormat="1" ht="15" x14ac:dyDescent="0.25">
      <c r="A308" s="259">
        <v>0</v>
      </c>
      <c r="B308" s="266" t="s">
        <v>4087</v>
      </c>
      <c r="C308" s="261" t="s">
        <v>1509</v>
      </c>
      <c r="D308" s="262">
        <v>8</v>
      </c>
      <c r="E308" s="1239"/>
      <c r="F308" s="1239"/>
      <c r="G308" s="264">
        <f t="shared" si="8"/>
        <v>0</v>
      </c>
      <c r="H308" s="265">
        <f t="shared" si="9"/>
        <v>0</v>
      </c>
      <c r="J308" s="258"/>
    </row>
    <row r="309" spans="1:10" s="267" customFormat="1" ht="15" x14ac:dyDescent="0.25">
      <c r="A309" s="259">
        <v>0</v>
      </c>
      <c r="B309" s="266" t="s">
        <v>4088</v>
      </c>
      <c r="C309" s="261" t="s">
        <v>1509</v>
      </c>
      <c r="D309" s="262">
        <v>11</v>
      </c>
      <c r="E309" s="1239"/>
      <c r="F309" s="1239"/>
      <c r="G309" s="264">
        <f t="shared" si="8"/>
        <v>0</v>
      </c>
      <c r="H309" s="265">
        <f t="shared" si="9"/>
        <v>0</v>
      </c>
      <c r="J309" s="258"/>
    </row>
    <row r="310" spans="1:10" s="267" customFormat="1" ht="15" x14ac:dyDescent="0.25">
      <c r="A310" s="259">
        <v>0</v>
      </c>
      <c r="B310" s="266" t="s">
        <v>4089</v>
      </c>
      <c r="C310" s="261" t="s">
        <v>1509</v>
      </c>
      <c r="D310" s="262">
        <v>16</v>
      </c>
      <c r="E310" s="1239"/>
      <c r="F310" s="1239"/>
      <c r="G310" s="264">
        <f t="shared" si="8"/>
        <v>0</v>
      </c>
      <c r="H310" s="265">
        <f t="shared" si="9"/>
        <v>0</v>
      </c>
      <c r="J310" s="258"/>
    </row>
    <row r="311" spans="1:10" s="267" customFormat="1" ht="15" x14ac:dyDescent="0.25">
      <c r="A311" s="259">
        <v>0</v>
      </c>
      <c r="B311" s="266">
        <v>0</v>
      </c>
      <c r="C311" s="261">
        <v>0</v>
      </c>
      <c r="D311" s="262">
        <v>0</v>
      </c>
      <c r="E311" s="263"/>
      <c r="F311" s="263"/>
      <c r="G311" s="264">
        <f t="shared" si="8"/>
        <v>0</v>
      </c>
      <c r="H311" s="265">
        <f t="shared" si="9"/>
        <v>0</v>
      </c>
      <c r="J311" s="258"/>
    </row>
    <row r="312" spans="1:10" s="267" customFormat="1" ht="15" x14ac:dyDescent="0.25">
      <c r="A312" s="259">
        <v>0</v>
      </c>
      <c r="B312" s="268" t="s">
        <v>3860</v>
      </c>
      <c r="C312" s="261">
        <v>0</v>
      </c>
      <c r="D312" s="262">
        <v>0</v>
      </c>
      <c r="E312" s="263"/>
      <c r="F312" s="263"/>
      <c r="G312" s="264">
        <f t="shared" si="8"/>
        <v>0</v>
      </c>
      <c r="H312" s="265">
        <f t="shared" si="9"/>
        <v>0</v>
      </c>
      <c r="J312" s="258"/>
    </row>
    <row r="313" spans="1:10" s="267" customFormat="1" ht="15" x14ac:dyDescent="0.25">
      <c r="A313" s="259">
        <v>0</v>
      </c>
      <c r="B313" s="266" t="s">
        <v>3965</v>
      </c>
      <c r="C313" s="261" t="s">
        <v>1509</v>
      </c>
      <c r="D313" s="262">
        <v>16</v>
      </c>
      <c r="E313" s="1239"/>
      <c r="F313" s="1239"/>
      <c r="G313" s="264">
        <f t="shared" si="8"/>
        <v>0</v>
      </c>
      <c r="H313" s="265">
        <f t="shared" si="9"/>
        <v>0</v>
      </c>
      <c r="J313" s="258"/>
    </row>
    <row r="314" spans="1:10" s="267" customFormat="1" ht="15" x14ac:dyDescent="0.25">
      <c r="A314" s="259">
        <v>0</v>
      </c>
      <c r="B314" s="266" t="s">
        <v>4090</v>
      </c>
      <c r="C314" s="261" t="s">
        <v>1509</v>
      </c>
      <c r="D314" s="262">
        <v>15</v>
      </c>
      <c r="E314" s="1239"/>
      <c r="F314" s="1239"/>
      <c r="G314" s="264">
        <f t="shared" si="8"/>
        <v>0</v>
      </c>
      <c r="H314" s="265">
        <f t="shared" si="9"/>
        <v>0</v>
      </c>
      <c r="J314" s="258"/>
    </row>
    <row r="315" spans="1:10" s="267" customFormat="1" ht="15" x14ac:dyDescent="0.25">
      <c r="A315" s="259">
        <v>0</v>
      </c>
      <c r="B315" s="266" t="s">
        <v>4091</v>
      </c>
      <c r="C315" s="261" t="s">
        <v>1509</v>
      </c>
      <c r="D315" s="262">
        <v>1</v>
      </c>
      <c r="E315" s="1239"/>
      <c r="F315" s="1239"/>
      <c r="G315" s="264">
        <f t="shared" si="8"/>
        <v>0</v>
      </c>
      <c r="H315" s="265">
        <f t="shared" si="9"/>
        <v>0</v>
      </c>
      <c r="J315" s="258"/>
    </row>
    <row r="316" spans="1:10" s="267" customFormat="1" ht="15" x14ac:dyDescent="0.25">
      <c r="A316" s="259">
        <v>0</v>
      </c>
      <c r="B316" s="266">
        <v>0</v>
      </c>
      <c r="C316" s="261">
        <v>0</v>
      </c>
      <c r="D316" s="262">
        <v>0</v>
      </c>
      <c r="E316" s="263"/>
      <c r="F316" s="263"/>
      <c r="G316" s="264">
        <f t="shared" si="8"/>
        <v>0</v>
      </c>
      <c r="H316" s="265">
        <f t="shared" si="9"/>
        <v>0</v>
      </c>
      <c r="J316" s="258"/>
    </row>
    <row r="317" spans="1:10" s="267" customFormat="1" ht="15" x14ac:dyDescent="0.25">
      <c r="A317" s="259">
        <v>0</v>
      </c>
      <c r="B317" s="268" t="s">
        <v>4092</v>
      </c>
      <c r="C317" s="261">
        <v>0</v>
      </c>
      <c r="D317" s="262">
        <v>0</v>
      </c>
      <c r="E317" s="263"/>
      <c r="F317" s="263"/>
      <c r="G317" s="264">
        <f t="shared" si="8"/>
        <v>0</v>
      </c>
      <c r="H317" s="265">
        <f t="shared" si="9"/>
        <v>0</v>
      </c>
      <c r="J317" s="258"/>
    </row>
    <row r="318" spans="1:10" s="267" customFormat="1" ht="15" x14ac:dyDescent="0.25">
      <c r="A318" s="259">
        <v>0</v>
      </c>
      <c r="B318" s="266" t="s">
        <v>4093</v>
      </c>
      <c r="C318" s="261" t="s">
        <v>1509</v>
      </c>
      <c r="D318" s="262">
        <v>4</v>
      </c>
      <c r="E318" s="1239"/>
      <c r="F318" s="1239"/>
      <c r="G318" s="264">
        <f t="shared" si="8"/>
        <v>0</v>
      </c>
      <c r="H318" s="265">
        <f t="shared" si="9"/>
        <v>0</v>
      </c>
      <c r="J318" s="258"/>
    </row>
    <row r="319" spans="1:10" s="267" customFormat="1" ht="15" x14ac:dyDescent="0.25">
      <c r="A319" s="259">
        <v>0</v>
      </c>
      <c r="B319" s="266" t="s">
        <v>4094</v>
      </c>
      <c r="C319" s="261" t="s">
        <v>1509</v>
      </c>
      <c r="D319" s="262">
        <v>1</v>
      </c>
      <c r="E319" s="1239"/>
      <c r="F319" s="1239"/>
      <c r="G319" s="264">
        <f t="shared" si="8"/>
        <v>0</v>
      </c>
      <c r="H319" s="265">
        <f t="shared" si="9"/>
        <v>0</v>
      </c>
      <c r="J319" s="258"/>
    </row>
    <row r="320" spans="1:10" s="267" customFormat="1" ht="15" x14ac:dyDescent="0.25">
      <c r="A320" s="259">
        <v>0</v>
      </c>
      <c r="B320" s="266" t="s">
        <v>4095</v>
      </c>
      <c r="C320" s="261" t="s">
        <v>1509</v>
      </c>
      <c r="D320" s="262">
        <v>9</v>
      </c>
      <c r="E320" s="1239"/>
      <c r="F320" s="1239"/>
      <c r="G320" s="264">
        <f t="shared" si="8"/>
        <v>0</v>
      </c>
      <c r="H320" s="265">
        <f t="shared" si="9"/>
        <v>0</v>
      </c>
      <c r="J320" s="258"/>
    </row>
    <row r="321" spans="1:10" s="267" customFormat="1" ht="15" x14ac:dyDescent="0.25">
      <c r="A321" s="259">
        <v>0</v>
      </c>
      <c r="B321" s="266">
        <v>0</v>
      </c>
      <c r="C321" s="261">
        <v>0</v>
      </c>
      <c r="D321" s="262">
        <v>0</v>
      </c>
      <c r="E321" s="263"/>
      <c r="F321" s="263"/>
      <c r="G321" s="264">
        <f t="shared" si="8"/>
        <v>0</v>
      </c>
      <c r="H321" s="265">
        <f t="shared" si="9"/>
        <v>0</v>
      </c>
      <c r="J321" s="258"/>
    </row>
    <row r="322" spans="1:10" s="267" customFormat="1" ht="15" x14ac:dyDescent="0.25">
      <c r="A322" s="259">
        <v>0</v>
      </c>
      <c r="B322" s="268" t="s">
        <v>4096</v>
      </c>
      <c r="C322" s="261">
        <v>0</v>
      </c>
      <c r="D322" s="262">
        <v>0</v>
      </c>
      <c r="E322" s="263"/>
      <c r="F322" s="263"/>
      <c r="G322" s="264">
        <f t="shared" si="8"/>
        <v>0</v>
      </c>
      <c r="H322" s="265">
        <f t="shared" si="9"/>
        <v>0</v>
      </c>
      <c r="J322" s="258"/>
    </row>
    <row r="323" spans="1:10" s="267" customFormat="1" ht="15" x14ac:dyDescent="0.25">
      <c r="A323" s="259">
        <v>0</v>
      </c>
      <c r="B323" s="266" t="s">
        <v>3965</v>
      </c>
      <c r="C323" s="261" t="s">
        <v>1509</v>
      </c>
      <c r="D323" s="262">
        <v>27</v>
      </c>
      <c r="E323" s="1239"/>
      <c r="F323" s="1239"/>
      <c r="G323" s="264">
        <f t="shared" si="8"/>
        <v>0</v>
      </c>
      <c r="H323" s="265">
        <f t="shared" si="9"/>
        <v>0</v>
      </c>
      <c r="J323" s="258"/>
    </row>
    <row r="324" spans="1:10" s="267" customFormat="1" ht="15" x14ac:dyDescent="0.25">
      <c r="A324" s="259">
        <v>0</v>
      </c>
      <c r="B324" s="266" t="s">
        <v>3966</v>
      </c>
      <c r="C324" s="261" t="s">
        <v>1509</v>
      </c>
      <c r="D324" s="262">
        <v>6</v>
      </c>
      <c r="E324" s="1239"/>
      <c r="F324" s="1239"/>
      <c r="G324" s="264">
        <f t="shared" si="8"/>
        <v>0</v>
      </c>
      <c r="H324" s="265">
        <f t="shared" si="9"/>
        <v>0</v>
      </c>
      <c r="J324" s="258"/>
    </row>
    <row r="325" spans="1:10" s="267" customFormat="1" ht="15" x14ac:dyDescent="0.25">
      <c r="A325" s="259">
        <v>0</v>
      </c>
      <c r="B325" s="266" t="s">
        <v>4091</v>
      </c>
      <c r="C325" s="261" t="s">
        <v>1509</v>
      </c>
      <c r="D325" s="262">
        <v>1</v>
      </c>
      <c r="E325" s="1239"/>
      <c r="F325" s="1239"/>
      <c r="G325" s="264">
        <f t="shared" si="8"/>
        <v>0</v>
      </c>
      <c r="H325" s="265">
        <f t="shared" si="9"/>
        <v>0</v>
      </c>
      <c r="J325" s="258"/>
    </row>
    <row r="326" spans="1:10" s="267" customFormat="1" ht="15" x14ac:dyDescent="0.25">
      <c r="A326" s="259">
        <v>0</v>
      </c>
      <c r="B326" s="266">
        <v>0</v>
      </c>
      <c r="C326" s="261">
        <v>0</v>
      </c>
      <c r="D326" s="262">
        <v>0</v>
      </c>
      <c r="E326" s="263"/>
      <c r="F326" s="263"/>
      <c r="G326" s="264">
        <f t="shared" si="8"/>
        <v>0</v>
      </c>
      <c r="H326" s="265">
        <f t="shared" si="9"/>
        <v>0</v>
      </c>
      <c r="J326" s="258"/>
    </row>
    <row r="327" spans="1:10" s="267" customFormat="1" ht="15" x14ac:dyDescent="0.25">
      <c r="A327" s="259">
        <v>0</v>
      </c>
      <c r="B327" s="266" t="s">
        <v>3867</v>
      </c>
      <c r="C327" s="261" t="s">
        <v>261</v>
      </c>
      <c r="D327" s="262">
        <v>50.548063409349382</v>
      </c>
      <c r="E327" s="1239"/>
      <c r="F327" s="1239"/>
      <c r="G327" s="264">
        <f t="shared" si="8"/>
        <v>0</v>
      </c>
      <c r="H327" s="265">
        <f t="shared" si="9"/>
        <v>0</v>
      </c>
      <c r="J327" s="258"/>
    </row>
    <row r="328" spans="1:10" s="267" customFormat="1" ht="15" x14ac:dyDescent="0.25">
      <c r="A328" s="259">
        <v>0</v>
      </c>
      <c r="B328" s="266" t="s">
        <v>4097</v>
      </c>
      <c r="C328" s="261" t="s">
        <v>261</v>
      </c>
      <c r="D328" s="262">
        <v>12.405625000000001</v>
      </c>
      <c r="E328" s="1239"/>
      <c r="F328" s="1239"/>
      <c r="G328" s="264">
        <f t="shared" si="8"/>
        <v>0</v>
      </c>
      <c r="H328" s="265">
        <f t="shared" si="9"/>
        <v>0</v>
      </c>
      <c r="J328" s="258"/>
    </row>
    <row r="329" spans="1:10" s="267" customFormat="1" ht="15" x14ac:dyDescent="0.25">
      <c r="A329" s="259">
        <v>0</v>
      </c>
      <c r="B329" s="266" t="s">
        <v>3868</v>
      </c>
      <c r="C329" s="261" t="s">
        <v>261</v>
      </c>
      <c r="D329" s="262">
        <v>50.727937499999996</v>
      </c>
      <c r="E329" s="1239"/>
      <c r="F329" s="1239"/>
      <c r="G329" s="264">
        <f t="shared" si="8"/>
        <v>0</v>
      </c>
      <c r="H329" s="265">
        <f t="shared" si="9"/>
        <v>0</v>
      </c>
      <c r="J329" s="258"/>
    </row>
    <row r="330" spans="1:10" s="267" customFormat="1" ht="15" x14ac:dyDescent="0.25">
      <c r="A330" s="259">
        <v>0</v>
      </c>
      <c r="B330" s="266" t="s">
        <v>3871</v>
      </c>
      <c r="C330" s="261" t="s">
        <v>261</v>
      </c>
      <c r="D330" s="262">
        <v>20.0928</v>
      </c>
      <c r="E330" s="1239"/>
      <c r="F330" s="1239"/>
      <c r="G330" s="264">
        <f t="shared" si="8"/>
        <v>0</v>
      </c>
      <c r="H330" s="265">
        <f t="shared" si="9"/>
        <v>0</v>
      </c>
      <c r="J330" s="258"/>
    </row>
    <row r="331" spans="1:10" s="267" customFormat="1" ht="15" x14ac:dyDescent="0.25">
      <c r="A331" s="259">
        <v>0</v>
      </c>
      <c r="B331" s="266">
        <v>0</v>
      </c>
      <c r="C331" s="261">
        <v>0</v>
      </c>
      <c r="D331" s="262">
        <v>0</v>
      </c>
      <c r="E331" s="263"/>
      <c r="F331" s="263"/>
      <c r="G331" s="264">
        <f t="shared" si="8"/>
        <v>0</v>
      </c>
      <c r="H331" s="265">
        <f t="shared" si="9"/>
        <v>0</v>
      </c>
      <c r="J331" s="258"/>
    </row>
    <row r="332" spans="1:10" s="267" customFormat="1" ht="15" x14ac:dyDescent="0.25">
      <c r="A332" s="252" t="s">
        <v>4098</v>
      </c>
      <c r="B332" s="253" t="s">
        <v>4099</v>
      </c>
      <c r="C332" s="254">
        <v>0</v>
      </c>
      <c r="D332" s="255">
        <v>0</v>
      </c>
      <c r="E332" s="256"/>
      <c r="F332" s="256"/>
      <c r="G332" s="256">
        <f t="shared" si="8"/>
        <v>0</v>
      </c>
      <c r="H332" s="257">
        <f t="shared" si="9"/>
        <v>0</v>
      </c>
      <c r="J332" s="258"/>
    </row>
    <row r="333" spans="1:10" s="267" customFormat="1" ht="15" x14ac:dyDescent="0.25">
      <c r="A333" s="259">
        <v>0</v>
      </c>
      <c r="B333" s="266">
        <v>0</v>
      </c>
      <c r="C333" s="261">
        <v>0</v>
      </c>
      <c r="D333" s="262">
        <v>0</v>
      </c>
      <c r="E333" s="263"/>
      <c r="F333" s="263"/>
      <c r="G333" s="264">
        <f t="shared" si="8"/>
        <v>0</v>
      </c>
      <c r="H333" s="265">
        <f t="shared" si="9"/>
        <v>0</v>
      </c>
      <c r="J333" s="258"/>
    </row>
    <row r="334" spans="1:10" s="267" customFormat="1" ht="15" x14ac:dyDescent="0.25">
      <c r="A334" s="252" t="s">
        <v>4100</v>
      </c>
      <c r="B334" s="253" t="s">
        <v>4101</v>
      </c>
      <c r="C334" s="254">
        <v>0</v>
      </c>
      <c r="D334" s="255">
        <v>0</v>
      </c>
      <c r="E334" s="256"/>
      <c r="F334" s="256"/>
      <c r="G334" s="256">
        <f t="shared" si="8"/>
        <v>0</v>
      </c>
      <c r="H334" s="257">
        <f t="shared" si="9"/>
        <v>0</v>
      </c>
      <c r="J334" s="258"/>
    </row>
    <row r="335" spans="1:10" s="267" customFormat="1" ht="24" x14ac:dyDescent="0.25">
      <c r="A335" s="259" t="s">
        <v>4102</v>
      </c>
      <c r="B335" s="266" t="s">
        <v>4103</v>
      </c>
      <c r="C335" s="261" t="s">
        <v>3726</v>
      </c>
      <c r="D335" s="262">
        <v>1</v>
      </c>
      <c r="E335" s="1239"/>
      <c r="F335" s="1239"/>
      <c r="G335" s="264">
        <f t="shared" ref="G335:G399" si="10">E335*D335</f>
        <v>0</v>
      </c>
      <c r="H335" s="265">
        <f t="shared" ref="H335:H399" si="11">F335*D335</f>
        <v>0</v>
      </c>
      <c r="J335" s="258"/>
    </row>
    <row r="336" spans="1:10" s="267" customFormat="1" ht="15" x14ac:dyDescent="0.25">
      <c r="A336" s="259" t="s">
        <v>4104</v>
      </c>
      <c r="B336" s="266" t="s">
        <v>4105</v>
      </c>
      <c r="C336" s="261" t="s">
        <v>3726</v>
      </c>
      <c r="D336" s="262">
        <v>1</v>
      </c>
      <c r="E336" s="1239"/>
      <c r="F336" s="1239"/>
      <c r="G336" s="264">
        <f t="shared" si="10"/>
        <v>0</v>
      </c>
      <c r="H336" s="265">
        <f t="shared" si="11"/>
        <v>0</v>
      </c>
      <c r="J336" s="258"/>
    </row>
    <row r="337" spans="1:10" s="267" customFormat="1" ht="15" x14ac:dyDescent="0.25">
      <c r="A337" s="259">
        <v>0</v>
      </c>
      <c r="B337" s="266">
        <v>0</v>
      </c>
      <c r="C337" s="261">
        <v>0</v>
      </c>
      <c r="D337" s="262">
        <v>0</v>
      </c>
      <c r="E337" s="263"/>
      <c r="F337" s="263"/>
      <c r="G337" s="264">
        <f t="shared" si="10"/>
        <v>0</v>
      </c>
      <c r="H337" s="265">
        <f t="shared" si="11"/>
        <v>0</v>
      </c>
      <c r="J337" s="258"/>
    </row>
    <row r="338" spans="1:10" s="267" customFormat="1" ht="15" x14ac:dyDescent="0.25">
      <c r="A338" s="259">
        <v>0</v>
      </c>
      <c r="B338" s="268" t="s">
        <v>4092</v>
      </c>
      <c r="C338" s="261">
        <v>0</v>
      </c>
      <c r="D338" s="262">
        <v>0</v>
      </c>
      <c r="E338" s="263"/>
      <c r="F338" s="263"/>
      <c r="G338" s="264">
        <f t="shared" si="10"/>
        <v>0</v>
      </c>
      <c r="H338" s="265">
        <f t="shared" si="11"/>
        <v>0</v>
      </c>
      <c r="J338" s="258"/>
    </row>
    <row r="339" spans="1:10" s="267" customFormat="1" ht="15" x14ac:dyDescent="0.25">
      <c r="A339" s="259">
        <v>0</v>
      </c>
      <c r="B339" s="266" t="s">
        <v>4106</v>
      </c>
      <c r="C339" s="261" t="s">
        <v>1509</v>
      </c>
      <c r="D339" s="262">
        <v>3</v>
      </c>
      <c r="E339" s="1239"/>
      <c r="F339" s="1239"/>
      <c r="G339" s="264">
        <f t="shared" si="10"/>
        <v>0</v>
      </c>
      <c r="H339" s="265">
        <f t="shared" si="11"/>
        <v>0</v>
      </c>
      <c r="J339" s="258"/>
    </row>
    <row r="340" spans="1:10" s="267" customFormat="1" ht="15" x14ac:dyDescent="0.25">
      <c r="A340" s="259">
        <v>0</v>
      </c>
      <c r="B340" s="266" t="s">
        <v>4107</v>
      </c>
      <c r="C340" s="261" t="s">
        <v>1509</v>
      </c>
      <c r="D340" s="262">
        <v>33</v>
      </c>
      <c r="E340" s="1239"/>
      <c r="F340" s="1239"/>
      <c r="G340" s="264">
        <f t="shared" si="10"/>
        <v>0</v>
      </c>
      <c r="H340" s="265">
        <f t="shared" si="11"/>
        <v>0</v>
      </c>
      <c r="J340" s="258"/>
    </row>
    <row r="341" spans="1:10" s="267" customFormat="1" ht="15" x14ac:dyDescent="0.25">
      <c r="A341" s="259">
        <v>0</v>
      </c>
      <c r="B341" s="266" t="s">
        <v>4108</v>
      </c>
      <c r="C341" s="261" t="s">
        <v>1509</v>
      </c>
      <c r="D341" s="262">
        <v>1</v>
      </c>
      <c r="E341" s="1239"/>
      <c r="F341" s="1239"/>
      <c r="G341" s="264">
        <f t="shared" si="10"/>
        <v>0</v>
      </c>
      <c r="H341" s="265">
        <f t="shared" si="11"/>
        <v>0</v>
      </c>
      <c r="J341" s="258"/>
    </row>
    <row r="342" spans="1:10" s="267" customFormat="1" ht="15" x14ac:dyDescent="0.25">
      <c r="A342" s="259">
        <v>0</v>
      </c>
      <c r="B342" s="266">
        <v>0</v>
      </c>
      <c r="C342" s="261">
        <v>0</v>
      </c>
      <c r="D342" s="262">
        <v>0</v>
      </c>
      <c r="E342" s="263"/>
      <c r="F342" s="263"/>
      <c r="G342" s="264">
        <f t="shared" si="10"/>
        <v>0</v>
      </c>
      <c r="H342" s="265">
        <f t="shared" si="11"/>
        <v>0</v>
      </c>
      <c r="J342" s="258"/>
    </row>
    <row r="343" spans="1:10" s="267" customFormat="1" ht="15" x14ac:dyDescent="0.25">
      <c r="A343" s="259">
        <v>0</v>
      </c>
      <c r="B343" s="266" t="s">
        <v>3867</v>
      </c>
      <c r="C343" s="261" t="s">
        <v>261</v>
      </c>
      <c r="D343" s="262">
        <v>0.84540258308101313</v>
      </c>
      <c r="E343" s="1239"/>
      <c r="F343" s="1239"/>
      <c r="G343" s="264">
        <f t="shared" si="10"/>
        <v>0</v>
      </c>
      <c r="H343" s="265">
        <f t="shared" si="11"/>
        <v>0</v>
      </c>
      <c r="J343" s="258"/>
    </row>
    <row r="344" spans="1:10" s="267" customFormat="1" ht="15" x14ac:dyDescent="0.25">
      <c r="A344" s="259">
        <v>0</v>
      </c>
      <c r="B344" s="266" t="s">
        <v>4097</v>
      </c>
      <c r="C344" s="261" t="s">
        <v>261</v>
      </c>
      <c r="D344" s="262">
        <v>1.4677128178489813</v>
      </c>
      <c r="E344" s="1239"/>
      <c r="F344" s="1239"/>
      <c r="G344" s="264">
        <f t="shared" si="10"/>
        <v>0</v>
      </c>
      <c r="H344" s="265">
        <f t="shared" si="11"/>
        <v>0</v>
      </c>
      <c r="J344" s="258"/>
    </row>
    <row r="345" spans="1:10" s="267" customFormat="1" ht="15" x14ac:dyDescent="0.25">
      <c r="A345" s="259">
        <v>0</v>
      </c>
      <c r="B345" s="266">
        <v>0</v>
      </c>
      <c r="C345" s="261">
        <v>0</v>
      </c>
      <c r="D345" s="262">
        <v>0</v>
      </c>
      <c r="E345" s="263"/>
      <c r="F345" s="263"/>
      <c r="G345" s="264">
        <f t="shared" si="10"/>
        <v>0</v>
      </c>
      <c r="H345" s="265">
        <f t="shared" si="11"/>
        <v>0</v>
      </c>
      <c r="J345" s="258"/>
    </row>
    <row r="346" spans="1:10" s="267" customFormat="1" ht="15" x14ac:dyDescent="0.25">
      <c r="A346" s="252" t="s">
        <v>4109</v>
      </c>
      <c r="B346" s="253" t="s">
        <v>4110</v>
      </c>
      <c r="C346" s="254">
        <v>0</v>
      </c>
      <c r="D346" s="255">
        <v>0</v>
      </c>
      <c r="E346" s="256"/>
      <c r="F346" s="256"/>
      <c r="G346" s="256">
        <f t="shared" si="10"/>
        <v>0</v>
      </c>
      <c r="H346" s="257">
        <f t="shared" si="11"/>
        <v>0</v>
      </c>
      <c r="J346" s="258"/>
    </row>
    <row r="347" spans="1:10" s="267" customFormat="1" ht="15" x14ac:dyDescent="0.25">
      <c r="A347" s="259">
        <v>0</v>
      </c>
      <c r="B347" s="266">
        <v>0</v>
      </c>
      <c r="C347" s="261">
        <v>0</v>
      </c>
      <c r="D347" s="262">
        <v>0</v>
      </c>
      <c r="E347" s="263"/>
      <c r="F347" s="263"/>
      <c r="G347" s="264">
        <f t="shared" si="10"/>
        <v>0</v>
      </c>
      <c r="H347" s="265">
        <f t="shared" si="11"/>
        <v>0</v>
      </c>
      <c r="J347" s="258"/>
    </row>
    <row r="348" spans="1:10" s="267" customFormat="1" ht="36" x14ac:dyDescent="0.25">
      <c r="A348" s="259" t="s">
        <v>4111</v>
      </c>
      <c r="B348" s="266" t="s">
        <v>4112</v>
      </c>
      <c r="C348" s="261" t="s">
        <v>3726</v>
      </c>
      <c r="D348" s="262">
        <v>1</v>
      </c>
      <c r="E348" s="1239"/>
      <c r="F348" s="1239"/>
      <c r="G348" s="264">
        <f t="shared" si="10"/>
        <v>0</v>
      </c>
      <c r="H348" s="265">
        <f t="shared" si="11"/>
        <v>0</v>
      </c>
      <c r="J348" s="258"/>
    </row>
    <row r="349" spans="1:10" s="267" customFormat="1" ht="15" x14ac:dyDescent="0.25">
      <c r="A349" s="259" t="s">
        <v>4113</v>
      </c>
      <c r="B349" s="266" t="s">
        <v>4114</v>
      </c>
      <c r="C349" s="261" t="s">
        <v>4115</v>
      </c>
      <c r="D349" s="262">
        <v>1</v>
      </c>
      <c r="E349" s="1239"/>
      <c r="F349" s="1239"/>
      <c r="G349" s="264">
        <f t="shared" si="10"/>
        <v>0</v>
      </c>
      <c r="H349" s="265">
        <f t="shared" si="11"/>
        <v>0</v>
      </c>
      <c r="J349" s="258"/>
    </row>
    <row r="350" spans="1:10" s="267" customFormat="1" ht="15" x14ac:dyDescent="0.25">
      <c r="A350" s="259" t="s">
        <v>4116</v>
      </c>
      <c r="B350" s="266" t="s">
        <v>4117</v>
      </c>
      <c r="C350" s="261" t="s">
        <v>4115</v>
      </c>
      <c r="D350" s="262">
        <v>1</v>
      </c>
      <c r="E350" s="1239"/>
      <c r="F350" s="1239"/>
      <c r="G350" s="264">
        <f t="shared" si="10"/>
        <v>0</v>
      </c>
      <c r="H350" s="265">
        <f t="shared" si="11"/>
        <v>0</v>
      </c>
      <c r="J350" s="258"/>
    </row>
    <row r="351" spans="1:10" s="267" customFormat="1" ht="15" x14ac:dyDescent="0.25">
      <c r="A351" s="259" t="s">
        <v>4118</v>
      </c>
      <c r="B351" s="266" t="s">
        <v>4119</v>
      </c>
      <c r="C351" s="261" t="s">
        <v>3726</v>
      </c>
      <c r="D351" s="262">
        <v>2</v>
      </c>
      <c r="E351" s="1239"/>
      <c r="F351" s="1239"/>
      <c r="G351" s="264">
        <f t="shared" si="10"/>
        <v>0</v>
      </c>
      <c r="H351" s="265">
        <f t="shared" si="11"/>
        <v>0</v>
      </c>
      <c r="J351" s="258"/>
    </row>
    <row r="352" spans="1:10" s="267" customFormat="1" ht="15" x14ac:dyDescent="0.25">
      <c r="A352" s="259" t="s">
        <v>4120</v>
      </c>
      <c r="B352" s="266" t="s">
        <v>4121</v>
      </c>
      <c r="C352" s="261" t="s">
        <v>3726</v>
      </c>
      <c r="D352" s="262">
        <v>1</v>
      </c>
      <c r="E352" s="1239"/>
      <c r="F352" s="1239"/>
      <c r="G352" s="264">
        <f t="shared" si="10"/>
        <v>0</v>
      </c>
      <c r="H352" s="265">
        <f t="shared" si="11"/>
        <v>0</v>
      </c>
      <c r="J352" s="258"/>
    </row>
    <row r="353" spans="1:10" s="267" customFormat="1" ht="15" x14ac:dyDescent="0.25">
      <c r="A353" s="259" t="s">
        <v>4122</v>
      </c>
      <c r="B353" s="266" t="s">
        <v>4123</v>
      </c>
      <c r="C353" s="261" t="s">
        <v>3726</v>
      </c>
      <c r="D353" s="262">
        <v>1</v>
      </c>
      <c r="E353" s="1239"/>
      <c r="F353" s="1239"/>
      <c r="G353" s="264">
        <f t="shared" si="10"/>
        <v>0</v>
      </c>
      <c r="H353" s="265">
        <f t="shared" si="11"/>
        <v>0</v>
      </c>
      <c r="J353" s="258"/>
    </row>
    <row r="354" spans="1:10" s="267" customFormat="1" ht="15" x14ac:dyDescent="0.25">
      <c r="A354" s="259" t="s">
        <v>4124</v>
      </c>
      <c r="B354" s="266" t="s">
        <v>4125</v>
      </c>
      <c r="C354" s="261" t="s">
        <v>3726</v>
      </c>
      <c r="D354" s="262">
        <v>1</v>
      </c>
      <c r="E354" s="1239"/>
      <c r="F354" s="1239"/>
      <c r="G354" s="264">
        <f t="shared" si="10"/>
        <v>0</v>
      </c>
      <c r="H354" s="265">
        <f t="shared" si="11"/>
        <v>0</v>
      </c>
      <c r="J354" s="258"/>
    </row>
    <row r="355" spans="1:10" s="267" customFormat="1" ht="15" x14ac:dyDescent="0.25">
      <c r="A355" s="259" t="s">
        <v>4126</v>
      </c>
      <c r="B355" s="266" t="s">
        <v>3823</v>
      </c>
      <c r="C355" s="261" t="s">
        <v>3726</v>
      </c>
      <c r="D355" s="262">
        <v>4</v>
      </c>
      <c r="E355" s="1239"/>
      <c r="F355" s="1239"/>
      <c r="G355" s="264">
        <f t="shared" si="10"/>
        <v>0</v>
      </c>
      <c r="H355" s="265">
        <f t="shared" si="11"/>
        <v>0</v>
      </c>
      <c r="J355" s="258"/>
    </row>
    <row r="356" spans="1:10" s="267" customFormat="1" ht="15" x14ac:dyDescent="0.25">
      <c r="A356" s="259">
        <v>0</v>
      </c>
      <c r="B356" s="266">
        <v>0</v>
      </c>
      <c r="C356" s="261">
        <v>0</v>
      </c>
      <c r="D356" s="262">
        <v>0</v>
      </c>
      <c r="E356" s="263"/>
      <c r="F356" s="263"/>
      <c r="G356" s="264">
        <f t="shared" si="10"/>
        <v>0</v>
      </c>
      <c r="H356" s="265">
        <f t="shared" si="11"/>
        <v>0</v>
      </c>
      <c r="J356" s="258"/>
    </row>
    <row r="357" spans="1:10" s="267" customFormat="1" ht="15" x14ac:dyDescent="0.25">
      <c r="A357" s="259">
        <v>0</v>
      </c>
      <c r="B357" s="268" t="s">
        <v>3860</v>
      </c>
      <c r="C357" s="261">
        <v>0</v>
      </c>
      <c r="D357" s="262">
        <v>0</v>
      </c>
      <c r="E357" s="263"/>
      <c r="F357" s="263"/>
      <c r="G357" s="264">
        <f t="shared" si="10"/>
        <v>0</v>
      </c>
      <c r="H357" s="265">
        <f t="shared" si="11"/>
        <v>0</v>
      </c>
      <c r="J357" s="258"/>
    </row>
    <row r="358" spans="1:10" s="267" customFormat="1" ht="15" x14ac:dyDescent="0.25">
      <c r="A358" s="259">
        <v>0</v>
      </c>
      <c r="B358" s="266" t="s">
        <v>4127</v>
      </c>
      <c r="C358" s="261" t="s">
        <v>1509</v>
      </c>
      <c r="D358" s="262">
        <v>1</v>
      </c>
      <c r="E358" s="1239"/>
      <c r="F358" s="1239"/>
      <c r="G358" s="264">
        <f t="shared" si="10"/>
        <v>0</v>
      </c>
      <c r="H358" s="265">
        <f t="shared" si="11"/>
        <v>0</v>
      </c>
      <c r="J358" s="258"/>
    </row>
    <row r="359" spans="1:10" s="267" customFormat="1" ht="15" x14ac:dyDescent="0.25">
      <c r="A359" s="259">
        <v>0</v>
      </c>
      <c r="B359" s="266" t="s">
        <v>4128</v>
      </c>
      <c r="C359" s="261" t="s">
        <v>1509</v>
      </c>
      <c r="D359" s="262">
        <v>25</v>
      </c>
      <c r="E359" s="1239"/>
      <c r="F359" s="1239"/>
      <c r="G359" s="264">
        <f t="shared" si="10"/>
        <v>0</v>
      </c>
      <c r="H359" s="265">
        <f t="shared" si="11"/>
        <v>0</v>
      </c>
      <c r="J359" s="258"/>
    </row>
    <row r="360" spans="1:10" s="267" customFormat="1" ht="15" x14ac:dyDescent="0.25">
      <c r="A360" s="259">
        <v>0</v>
      </c>
      <c r="B360" s="266" t="s">
        <v>3866</v>
      </c>
      <c r="C360" s="261" t="s">
        <v>1509</v>
      </c>
      <c r="D360" s="262">
        <v>2</v>
      </c>
      <c r="E360" s="1239"/>
      <c r="F360" s="1239"/>
      <c r="G360" s="264">
        <f t="shared" si="10"/>
        <v>0</v>
      </c>
      <c r="H360" s="265">
        <f t="shared" si="11"/>
        <v>0</v>
      </c>
      <c r="J360" s="258"/>
    </row>
    <row r="361" spans="1:10" s="267" customFormat="1" ht="15" x14ac:dyDescent="0.25">
      <c r="A361" s="259">
        <v>0</v>
      </c>
      <c r="B361" s="266">
        <v>0</v>
      </c>
      <c r="C361" s="261">
        <v>0</v>
      </c>
      <c r="D361" s="262">
        <v>0</v>
      </c>
      <c r="E361" s="263"/>
      <c r="F361" s="263"/>
      <c r="G361" s="264">
        <f t="shared" si="10"/>
        <v>0</v>
      </c>
      <c r="H361" s="265">
        <f t="shared" si="11"/>
        <v>0</v>
      </c>
      <c r="J361" s="258"/>
    </row>
    <row r="362" spans="1:10" s="267" customFormat="1" ht="15" x14ac:dyDescent="0.25">
      <c r="A362" s="259">
        <v>0</v>
      </c>
      <c r="B362" s="266" t="s">
        <v>3867</v>
      </c>
      <c r="C362" s="261" t="s">
        <v>261</v>
      </c>
      <c r="D362" s="262">
        <v>9.4184999999999981</v>
      </c>
      <c r="E362" s="1239"/>
      <c r="F362" s="1239"/>
      <c r="G362" s="264">
        <f t="shared" si="10"/>
        <v>0</v>
      </c>
      <c r="H362" s="265">
        <f t="shared" si="11"/>
        <v>0</v>
      </c>
      <c r="J362" s="258"/>
    </row>
    <row r="363" spans="1:10" s="267" customFormat="1" ht="15" x14ac:dyDescent="0.25">
      <c r="A363" s="259">
        <v>0</v>
      </c>
      <c r="B363" s="266" t="s">
        <v>4097</v>
      </c>
      <c r="C363" s="261" t="s">
        <v>261</v>
      </c>
      <c r="D363" s="262">
        <v>10.062499999999998</v>
      </c>
      <c r="E363" s="1239"/>
      <c r="F363" s="1239"/>
      <c r="G363" s="264">
        <f t="shared" si="10"/>
        <v>0</v>
      </c>
      <c r="H363" s="265">
        <f t="shared" si="11"/>
        <v>0</v>
      </c>
      <c r="J363" s="258"/>
    </row>
    <row r="364" spans="1:10" s="267" customFormat="1" ht="15" x14ac:dyDescent="0.25">
      <c r="A364" s="259">
        <v>0</v>
      </c>
      <c r="B364" s="266">
        <v>0</v>
      </c>
      <c r="C364" s="261">
        <v>0</v>
      </c>
      <c r="D364" s="262">
        <v>0</v>
      </c>
      <c r="E364" s="263"/>
      <c r="F364" s="263"/>
      <c r="G364" s="264">
        <f t="shared" si="10"/>
        <v>0</v>
      </c>
      <c r="H364" s="265">
        <f t="shared" si="11"/>
        <v>0</v>
      </c>
      <c r="J364" s="258"/>
    </row>
    <row r="365" spans="1:10" s="267" customFormat="1" ht="15" x14ac:dyDescent="0.25">
      <c r="A365" s="252" t="s">
        <v>4129</v>
      </c>
      <c r="B365" s="253" t="s">
        <v>4130</v>
      </c>
      <c r="C365" s="254">
        <v>0</v>
      </c>
      <c r="D365" s="255">
        <v>0</v>
      </c>
      <c r="E365" s="256"/>
      <c r="F365" s="256"/>
      <c r="G365" s="256">
        <f t="shared" si="10"/>
        <v>0</v>
      </c>
      <c r="H365" s="257">
        <f t="shared" si="11"/>
        <v>0</v>
      </c>
      <c r="J365" s="258"/>
    </row>
    <row r="366" spans="1:10" s="267" customFormat="1" ht="15" x14ac:dyDescent="0.25">
      <c r="A366" s="259">
        <v>0</v>
      </c>
      <c r="B366" s="266">
        <v>0</v>
      </c>
      <c r="C366" s="261">
        <v>0</v>
      </c>
      <c r="D366" s="262">
        <v>0</v>
      </c>
      <c r="E366" s="263"/>
      <c r="F366" s="263"/>
      <c r="G366" s="264">
        <f t="shared" si="10"/>
        <v>0</v>
      </c>
      <c r="H366" s="265">
        <f t="shared" si="11"/>
        <v>0</v>
      </c>
      <c r="J366" s="258"/>
    </row>
    <row r="367" spans="1:10" s="267" customFormat="1" ht="15" x14ac:dyDescent="0.25">
      <c r="A367" s="259" t="s">
        <v>4131</v>
      </c>
      <c r="B367" s="266" t="s">
        <v>4132</v>
      </c>
      <c r="C367" s="261" t="s">
        <v>3726</v>
      </c>
      <c r="D367" s="262">
        <v>1</v>
      </c>
      <c r="E367" s="1239"/>
      <c r="F367" s="1239"/>
      <c r="G367" s="264">
        <f t="shared" si="10"/>
        <v>0</v>
      </c>
      <c r="H367" s="265">
        <f t="shared" si="11"/>
        <v>0</v>
      </c>
      <c r="J367" s="258"/>
    </row>
    <row r="368" spans="1:10" s="267" customFormat="1" ht="15" x14ac:dyDescent="0.25">
      <c r="A368" s="259" t="s">
        <v>4133</v>
      </c>
      <c r="B368" s="266" t="s">
        <v>4134</v>
      </c>
      <c r="C368" s="261" t="s">
        <v>3726</v>
      </c>
      <c r="D368" s="262">
        <v>1</v>
      </c>
      <c r="E368" s="1239"/>
      <c r="F368" s="1239"/>
      <c r="G368" s="264">
        <f t="shared" si="10"/>
        <v>0</v>
      </c>
      <c r="H368" s="265">
        <f t="shared" si="11"/>
        <v>0</v>
      </c>
      <c r="J368" s="258"/>
    </row>
    <row r="369" spans="1:10" s="267" customFormat="1" ht="15" x14ac:dyDescent="0.25">
      <c r="A369" s="259" t="s">
        <v>4135</v>
      </c>
      <c r="B369" s="266" t="s">
        <v>4134</v>
      </c>
      <c r="C369" s="261" t="s">
        <v>3726</v>
      </c>
      <c r="D369" s="262">
        <v>1</v>
      </c>
      <c r="E369" s="1239"/>
      <c r="F369" s="1239"/>
      <c r="G369" s="264">
        <f t="shared" si="10"/>
        <v>0</v>
      </c>
      <c r="H369" s="265">
        <f t="shared" si="11"/>
        <v>0</v>
      </c>
      <c r="J369" s="258"/>
    </row>
    <row r="370" spans="1:10" s="267" customFormat="1" ht="15" x14ac:dyDescent="0.25">
      <c r="A370" s="259" t="s">
        <v>4136</v>
      </c>
      <c r="B370" s="266" t="s">
        <v>4134</v>
      </c>
      <c r="C370" s="261" t="s">
        <v>3726</v>
      </c>
      <c r="D370" s="262">
        <v>1</v>
      </c>
      <c r="E370" s="1239"/>
      <c r="F370" s="1239"/>
      <c r="G370" s="264">
        <f t="shared" si="10"/>
        <v>0</v>
      </c>
      <c r="H370" s="265">
        <f t="shared" si="11"/>
        <v>0</v>
      </c>
      <c r="J370" s="258"/>
    </row>
    <row r="371" spans="1:10" s="267" customFormat="1" ht="15" x14ac:dyDescent="0.25">
      <c r="A371" s="259" t="s">
        <v>4137</v>
      </c>
      <c r="B371" s="266" t="s">
        <v>4134</v>
      </c>
      <c r="C371" s="261" t="s">
        <v>3726</v>
      </c>
      <c r="D371" s="262">
        <v>1</v>
      </c>
      <c r="E371" s="1239"/>
      <c r="F371" s="1239"/>
      <c r="G371" s="264">
        <f t="shared" si="10"/>
        <v>0</v>
      </c>
      <c r="H371" s="265">
        <f t="shared" si="11"/>
        <v>0</v>
      </c>
      <c r="J371" s="258"/>
    </row>
    <row r="372" spans="1:10" s="267" customFormat="1" ht="15" x14ac:dyDescent="0.25">
      <c r="A372" s="259" t="s">
        <v>4138</v>
      </c>
      <c r="B372" s="266" t="s">
        <v>4134</v>
      </c>
      <c r="C372" s="261" t="s">
        <v>3726</v>
      </c>
      <c r="D372" s="262">
        <v>1</v>
      </c>
      <c r="E372" s="1239"/>
      <c r="F372" s="1239"/>
      <c r="G372" s="264">
        <f t="shared" si="10"/>
        <v>0</v>
      </c>
      <c r="H372" s="265">
        <f t="shared" si="11"/>
        <v>0</v>
      </c>
      <c r="J372" s="258"/>
    </row>
    <row r="373" spans="1:10" s="267" customFormat="1" ht="15" x14ac:dyDescent="0.25">
      <c r="A373" s="259" t="s">
        <v>4139</v>
      </c>
      <c r="B373" s="266" t="s">
        <v>4140</v>
      </c>
      <c r="C373" s="261" t="s">
        <v>3726</v>
      </c>
      <c r="D373" s="262">
        <v>1</v>
      </c>
      <c r="E373" s="1239"/>
      <c r="F373" s="1239"/>
      <c r="G373" s="264">
        <f t="shared" si="10"/>
        <v>0</v>
      </c>
      <c r="H373" s="265">
        <f t="shared" si="11"/>
        <v>0</v>
      </c>
      <c r="J373" s="258"/>
    </row>
    <row r="374" spans="1:10" s="267" customFormat="1" ht="15" x14ac:dyDescent="0.25">
      <c r="A374" s="259" t="s">
        <v>4141</v>
      </c>
      <c r="B374" s="266" t="s">
        <v>4140</v>
      </c>
      <c r="C374" s="261" t="s">
        <v>3726</v>
      </c>
      <c r="D374" s="262">
        <v>1</v>
      </c>
      <c r="E374" s="1239"/>
      <c r="F374" s="1239"/>
      <c r="G374" s="264">
        <f t="shared" si="10"/>
        <v>0</v>
      </c>
      <c r="H374" s="265">
        <f t="shared" si="11"/>
        <v>0</v>
      </c>
      <c r="J374" s="258"/>
    </row>
    <row r="375" spans="1:10" s="267" customFormat="1" ht="15" x14ac:dyDescent="0.25">
      <c r="A375" s="259" t="s">
        <v>4142</v>
      </c>
      <c r="B375" s="266" t="s">
        <v>4143</v>
      </c>
      <c r="C375" s="261" t="s">
        <v>3726</v>
      </c>
      <c r="D375" s="262">
        <v>1</v>
      </c>
      <c r="E375" s="1239"/>
      <c r="F375" s="1239"/>
      <c r="G375" s="264">
        <f t="shared" si="10"/>
        <v>0</v>
      </c>
      <c r="H375" s="265">
        <f t="shared" si="11"/>
        <v>0</v>
      </c>
      <c r="J375" s="258"/>
    </row>
    <row r="376" spans="1:10" s="267" customFormat="1" ht="15" x14ac:dyDescent="0.25">
      <c r="A376" s="259" t="s">
        <v>4144</v>
      </c>
      <c r="B376" s="266" t="s">
        <v>4145</v>
      </c>
      <c r="C376" s="261" t="s">
        <v>3726</v>
      </c>
      <c r="D376" s="262">
        <v>1</v>
      </c>
      <c r="E376" s="1239"/>
      <c r="F376" s="1239"/>
      <c r="G376" s="264">
        <f t="shared" si="10"/>
        <v>0</v>
      </c>
      <c r="H376" s="265">
        <f t="shared" si="11"/>
        <v>0</v>
      </c>
      <c r="J376" s="258"/>
    </row>
    <row r="377" spans="1:10" s="267" customFormat="1" ht="15" x14ac:dyDescent="0.25">
      <c r="A377" s="259" t="s">
        <v>4146</v>
      </c>
      <c r="B377" s="266" t="s">
        <v>4134</v>
      </c>
      <c r="C377" s="261" t="s">
        <v>3726</v>
      </c>
      <c r="D377" s="262">
        <v>1</v>
      </c>
      <c r="E377" s="1239"/>
      <c r="F377" s="1239"/>
      <c r="G377" s="264">
        <f t="shared" si="10"/>
        <v>0</v>
      </c>
      <c r="H377" s="265">
        <f t="shared" si="11"/>
        <v>0</v>
      </c>
      <c r="J377" s="258"/>
    </row>
    <row r="378" spans="1:10" s="267" customFormat="1" ht="15" x14ac:dyDescent="0.25">
      <c r="A378" s="259" t="s">
        <v>4147</v>
      </c>
      <c r="B378" s="266" t="s">
        <v>4134</v>
      </c>
      <c r="C378" s="261" t="s">
        <v>3726</v>
      </c>
      <c r="D378" s="262">
        <v>1</v>
      </c>
      <c r="E378" s="1239"/>
      <c r="F378" s="1239"/>
      <c r="G378" s="264">
        <f t="shared" si="10"/>
        <v>0</v>
      </c>
      <c r="H378" s="265">
        <f t="shared" si="11"/>
        <v>0</v>
      </c>
      <c r="J378" s="258"/>
    </row>
    <row r="379" spans="1:10" s="267" customFormat="1" ht="15" x14ac:dyDescent="0.25">
      <c r="A379" s="259" t="s">
        <v>4148</v>
      </c>
      <c r="B379" s="266" t="s">
        <v>4134</v>
      </c>
      <c r="C379" s="261" t="s">
        <v>3726</v>
      </c>
      <c r="D379" s="262">
        <v>1</v>
      </c>
      <c r="E379" s="1239"/>
      <c r="F379" s="1239"/>
      <c r="G379" s="264">
        <f t="shared" si="10"/>
        <v>0</v>
      </c>
      <c r="H379" s="265">
        <f t="shared" si="11"/>
        <v>0</v>
      </c>
      <c r="J379" s="258"/>
    </row>
    <row r="380" spans="1:10" s="267" customFormat="1" ht="15" x14ac:dyDescent="0.25">
      <c r="A380" s="259" t="s">
        <v>4149</v>
      </c>
      <c r="B380" s="266" t="s">
        <v>4134</v>
      </c>
      <c r="C380" s="261" t="s">
        <v>3726</v>
      </c>
      <c r="D380" s="262">
        <v>1</v>
      </c>
      <c r="E380" s="1239"/>
      <c r="F380" s="1239"/>
      <c r="G380" s="264">
        <f t="shared" si="10"/>
        <v>0</v>
      </c>
      <c r="H380" s="265">
        <f t="shared" si="11"/>
        <v>0</v>
      </c>
      <c r="J380" s="258"/>
    </row>
    <row r="381" spans="1:10" s="267" customFormat="1" ht="15" x14ac:dyDescent="0.25">
      <c r="A381" s="259" t="s">
        <v>4150</v>
      </c>
      <c r="B381" s="266" t="s">
        <v>4134</v>
      </c>
      <c r="C381" s="261" t="s">
        <v>3726</v>
      </c>
      <c r="D381" s="262">
        <v>1</v>
      </c>
      <c r="E381" s="1239"/>
      <c r="F381" s="1239"/>
      <c r="G381" s="264">
        <f t="shared" si="10"/>
        <v>0</v>
      </c>
      <c r="H381" s="265">
        <f t="shared" si="11"/>
        <v>0</v>
      </c>
      <c r="J381" s="258"/>
    </row>
    <row r="382" spans="1:10" s="267" customFormat="1" ht="15" x14ac:dyDescent="0.25">
      <c r="A382" s="259" t="s">
        <v>4151</v>
      </c>
      <c r="B382" s="266" t="s">
        <v>4152</v>
      </c>
      <c r="C382" s="261" t="s">
        <v>3726</v>
      </c>
      <c r="D382" s="262">
        <v>1</v>
      </c>
      <c r="E382" s="1239"/>
      <c r="F382" s="1239"/>
      <c r="G382" s="264">
        <f t="shared" si="10"/>
        <v>0</v>
      </c>
      <c r="H382" s="265">
        <f t="shared" si="11"/>
        <v>0</v>
      </c>
      <c r="J382" s="258"/>
    </row>
    <row r="383" spans="1:10" s="267" customFormat="1" ht="15" x14ac:dyDescent="0.25">
      <c r="A383" s="259" t="s">
        <v>4153</v>
      </c>
      <c r="B383" s="266" t="s">
        <v>4154</v>
      </c>
      <c r="C383" s="261" t="s">
        <v>3726</v>
      </c>
      <c r="D383" s="262">
        <v>1</v>
      </c>
      <c r="E383" s="1239"/>
      <c r="F383" s="1239"/>
      <c r="G383" s="264">
        <f t="shared" si="10"/>
        <v>0</v>
      </c>
      <c r="H383" s="265">
        <f t="shared" si="11"/>
        <v>0</v>
      </c>
      <c r="J383" s="258"/>
    </row>
    <row r="384" spans="1:10" s="267" customFormat="1" ht="15" x14ac:dyDescent="0.25">
      <c r="A384" s="259" t="s">
        <v>4155</v>
      </c>
      <c r="B384" s="266" t="s">
        <v>4134</v>
      </c>
      <c r="C384" s="261" t="s">
        <v>3726</v>
      </c>
      <c r="D384" s="262">
        <v>1</v>
      </c>
      <c r="E384" s="1239"/>
      <c r="F384" s="1239"/>
      <c r="G384" s="264">
        <f t="shared" si="10"/>
        <v>0</v>
      </c>
      <c r="H384" s="265">
        <f t="shared" si="11"/>
        <v>0</v>
      </c>
      <c r="J384" s="258"/>
    </row>
    <row r="385" spans="1:10" s="267" customFormat="1" ht="15" x14ac:dyDescent="0.25">
      <c r="A385" s="259" t="s">
        <v>4156</v>
      </c>
      <c r="B385" s="266" t="s">
        <v>4134</v>
      </c>
      <c r="C385" s="261" t="s">
        <v>3726</v>
      </c>
      <c r="D385" s="262">
        <v>1</v>
      </c>
      <c r="E385" s="1239"/>
      <c r="F385" s="1239"/>
      <c r="G385" s="264">
        <f t="shared" si="10"/>
        <v>0</v>
      </c>
      <c r="H385" s="265">
        <f t="shared" si="11"/>
        <v>0</v>
      </c>
      <c r="J385" s="258"/>
    </row>
    <row r="386" spans="1:10" s="267" customFormat="1" ht="15" x14ac:dyDescent="0.25">
      <c r="A386" s="259" t="s">
        <v>4157</v>
      </c>
      <c r="B386" s="266" t="s">
        <v>4154</v>
      </c>
      <c r="C386" s="261" t="s">
        <v>3726</v>
      </c>
      <c r="D386" s="262">
        <v>1</v>
      </c>
      <c r="E386" s="1239"/>
      <c r="F386" s="1239"/>
      <c r="G386" s="264">
        <f t="shared" si="10"/>
        <v>0</v>
      </c>
      <c r="H386" s="265">
        <f t="shared" si="11"/>
        <v>0</v>
      </c>
      <c r="J386" s="258"/>
    </row>
    <row r="387" spans="1:10" s="267" customFormat="1" ht="15" x14ac:dyDescent="0.25">
      <c r="A387" s="259" t="s">
        <v>4158</v>
      </c>
      <c r="B387" s="266" t="s">
        <v>4159</v>
      </c>
      <c r="C387" s="261" t="s">
        <v>3726</v>
      </c>
      <c r="D387" s="262">
        <v>16</v>
      </c>
      <c r="E387" s="1239"/>
      <c r="F387" s="1239"/>
      <c r="G387" s="264">
        <f t="shared" si="10"/>
        <v>0</v>
      </c>
      <c r="H387" s="265">
        <f t="shared" si="11"/>
        <v>0</v>
      </c>
      <c r="J387" s="258"/>
    </row>
    <row r="388" spans="1:10" s="267" customFormat="1" ht="15" x14ac:dyDescent="0.25">
      <c r="A388" s="259" t="s">
        <v>4160</v>
      </c>
      <c r="B388" s="266" t="s">
        <v>4161</v>
      </c>
      <c r="C388" s="261" t="s">
        <v>3726</v>
      </c>
      <c r="D388" s="262">
        <v>1</v>
      </c>
      <c r="E388" s="1239"/>
      <c r="F388" s="1239"/>
      <c r="G388" s="264">
        <f t="shared" si="10"/>
        <v>0</v>
      </c>
      <c r="H388" s="265">
        <f t="shared" si="11"/>
        <v>0</v>
      </c>
      <c r="J388" s="258"/>
    </row>
    <row r="389" spans="1:10" s="267" customFormat="1" ht="15" x14ac:dyDescent="0.25">
      <c r="A389" s="259" t="s">
        <v>4160</v>
      </c>
      <c r="B389" s="266" t="s">
        <v>4162</v>
      </c>
      <c r="C389" s="261" t="s">
        <v>3726</v>
      </c>
      <c r="D389" s="262">
        <v>1</v>
      </c>
      <c r="E389" s="1239"/>
      <c r="F389" s="1239"/>
      <c r="G389" s="264">
        <f t="shared" si="10"/>
        <v>0</v>
      </c>
      <c r="H389" s="265">
        <f t="shared" si="11"/>
        <v>0</v>
      </c>
      <c r="J389" s="258"/>
    </row>
    <row r="390" spans="1:10" s="267" customFormat="1" ht="15" x14ac:dyDescent="0.25">
      <c r="A390" s="259" t="s">
        <v>4163</v>
      </c>
      <c r="B390" s="266" t="s">
        <v>4164</v>
      </c>
      <c r="C390" s="261" t="s">
        <v>3726</v>
      </c>
      <c r="D390" s="262">
        <v>19</v>
      </c>
      <c r="E390" s="1239"/>
      <c r="F390" s="1239"/>
      <c r="G390" s="264">
        <f t="shared" si="10"/>
        <v>0</v>
      </c>
      <c r="H390" s="265">
        <f t="shared" si="11"/>
        <v>0</v>
      </c>
      <c r="J390" s="258"/>
    </row>
    <row r="391" spans="1:10" s="267" customFormat="1" ht="15" x14ac:dyDescent="0.25">
      <c r="A391" s="259" t="s">
        <v>4165</v>
      </c>
      <c r="B391" s="266" t="s">
        <v>4166</v>
      </c>
      <c r="C391" s="261" t="s">
        <v>3726</v>
      </c>
      <c r="D391" s="262">
        <v>3</v>
      </c>
      <c r="E391" s="1239"/>
      <c r="F391" s="1239"/>
      <c r="G391" s="264">
        <f t="shared" si="10"/>
        <v>0</v>
      </c>
      <c r="H391" s="265">
        <f t="shared" si="11"/>
        <v>0</v>
      </c>
      <c r="J391" s="258"/>
    </row>
    <row r="392" spans="1:10" s="267" customFormat="1" ht="15" x14ac:dyDescent="0.25">
      <c r="A392" s="259">
        <v>0</v>
      </c>
      <c r="B392" s="266">
        <v>0</v>
      </c>
      <c r="C392" s="261">
        <v>0</v>
      </c>
      <c r="D392" s="262">
        <v>0</v>
      </c>
      <c r="E392" s="263"/>
      <c r="F392" s="263"/>
      <c r="G392" s="264">
        <f t="shared" si="10"/>
        <v>0</v>
      </c>
      <c r="H392" s="265">
        <f t="shared" si="11"/>
        <v>0</v>
      </c>
      <c r="J392" s="258"/>
    </row>
    <row r="393" spans="1:10" s="267" customFormat="1" ht="15" x14ac:dyDescent="0.25">
      <c r="A393" s="259">
        <v>0</v>
      </c>
      <c r="B393" s="266" t="s">
        <v>4167</v>
      </c>
      <c r="C393" s="261">
        <v>0</v>
      </c>
      <c r="D393" s="262">
        <v>0</v>
      </c>
      <c r="E393" s="263"/>
      <c r="F393" s="263"/>
      <c r="G393" s="264">
        <f t="shared" si="10"/>
        <v>0</v>
      </c>
      <c r="H393" s="265">
        <f t="shared" si="11"/>
        <v>0</v>
      </c>
      <c r="J393" s="258"/>
    </row>
    <row r="394" spans="1:10" s="267" customFormat="1" ht="15" x14ac:dyDescent="0.25">
      <c r="A394" s="259">
        <v>0</v>
      </c>
      <c r="B394" s="266" t="s">
        <v>4168</v>
      </c>
      <c r="C394" s="261" t="s">
        <v>383</v>
      </c>
      <c r="D394" s="262">
        <v>110.51499999999999</v>
      </c>
      <c r="E394" s="1239"/>
      <c r="F394" s="1239"/>
      <c r="G394" s="264">
        <f t="shared" si="10"/>
        <v>0</v>
      </c>
      <c r="H394" s="265">
        <f t="shared" si="11"/>
        <v>0</v>
      </c>
      <c r="J394" s="258"/>
    </row>
    <row r="395" spans="1:10" s="267" customFormat="1" ht="15" x14ac:dyDescent="0.25">
      <c r="A395" s="259">
        <v>0</v>
      </c>
      <c r="B395" s="266" t="s">
        <v>4169</v>
      </c>
      <c r="C395" s="261" t="s">
        <v>383</v>
      </c>
      <c r="D395" s="262">
        <v>87.399999999999991</v>
      </c>
      <c r="E395" s="1239"/>
      <c r="F395" s="1239"/>
      <c r="G395" s="264">
        <f t="shared" si="10"/>
        <v>0</v>
      </c>
      <c r="H395" s="265">
        <f t="shared" si="11"/>
        <v>0</v>
      </c>
      <c r="J395" s="258"/>
    </row>
    <row r="396" spans="1:10" s="267" customFormat="1" ht="15" x14ac:dyDescent="0.25">
      <c r="A396" s="259">
        <v>0</v>
      </c>
      <c r="B396" s="266" t="s">
        <v>4170</v>
      </c>
      <c r="C396" s="261" t="s">
        <v>383</v>
      </c>
      <c r="D396" s="262">
        <v>142.48499999999999</v>
      </c>
      <c r="E396" s="1239"/>
      <c r="F396" s="1239"/>
      <c r="G396" s="264">
        <f t="shared" si="10"/>
        <v>0</v>
      </c>
      <c r="H396" s="265">
        <f t="shared" si="11"/>
        <v>0</v>
      </c>
      <c r="J396" s="258"/>
    </row>
    <row r="397" spans="1:10" s="267" customFormat="1" ht="15" x14ac:dyDescent="0.25">
      <c r="A397" s="259">
        <v>0</v>
      </c>
      <c r="B397" s="266" t="s">
        <v>4171</v>
      </c>
      <c r="C397" s="261" t="s">
        <v>383</v>
      </c>
      <c r="D397" s="262">
        <v>65.434999999999988</v>
      </c>
      <c r="E397" s="1239"/>
      <c r="F397" s="1239"/>
      <c r="G397" s="264">
        <f t="shared" si="10"/>
        <v>0</v>
      </c>
      <c r="H397" s="265">
        <f t="shared" si="11"/>
        <v>0</v>
      </c>
      <c r="J397" s="258"/>
    </row>
    <row r="398" spans="1:10" s="267" customFormat="1" ht="15" x14ac:dyDescent="0.25">
      <c r="A398" s="259">
        <v>0</v>
      </c>
      <c r="B398" s="266" t="s">
        <v>4172</v>
      </c>
      <c r="C398" s="261" t="s">
        <v>383</v>
      </c>
      <c r="D398" s="262">
        <v>16.329999999999998</v>
      </c>
      <c r="E398" s="1239"/>
      <c r="F398" s="1239"/>
      <c r="G398" s="264">
        <f t="shared" si="10"/>
        <v>0</v>
      </c>
      <c r="H398" s="265">
        <f t="shared" si="11"/>
        <v>0</v>
      </c>
      <c r="J398" s="258"/>
    </row>
    <row r="399" spans="1:10" s="267" customFormat="1" ht="15" x14ac:dyDescent="0.25">
      <c r="A399" s="259">
        <v>0</v>
      </c>
      <c r="B399" s="266" t="s">
        <v>4173</v>
      </c>
      <c r="C399" s="261" t="s">
        <v>383</v>
      </c>
      <c r="D399" s="262">
        <v>5.6349999999999998</v>
      </c>
      <c r="E399" s="1239"/>
      <c r="F399" s="1239"/>
      <c r="G399" s="264">
        <f t="shared" si="10"/>
        <v>0</v>
      </c>
      <c r="H399" s="265">
        <f t="shared" si="11"/>
        <v>0</v>
      </c>
      <c r="J399" s="258"/>
    </row>
    <row r="400" spans="1:10" s="267" customFormat="1" ht="15" x14ac:dyDescent="0.25">
      <c r="A400" s="259">
        <v>0</v>
      </c>
      <c r="B400" s="266" t="s">
        <v>4174</v>
      </c>
      <c r="C400" s="261" t="s">
        <v>383</v>
      </c>
      <c r="D400" s="262">
        <v>31.97</v>
      </c>
      <c r="E400" s="1239"/>
      <c r="F400" s="1239"/>
      <c r="G400" s="264">
        <f t="shared" ref="G400:G463" si="12">E400*D400</f>
        <v>0</v>
      </c>
      <c r="H400" s="265">
        <f t="shared" ref="H400:H463" si="13">F400*D400</f>
        <v>0</v>
      </c>
      <c r="J400" s="258"/>
    </row>
    <row r="401" spans="1:10" s="267" customFormat="1" ht="15" x14ac:dyDescent="0.25">
      <c r="A401" s="259">
        <v>0</v>
      </c>
      <c r="B401" s="266">
        <v>0</v>
      </c>
      <c r="C401" s="261">
        <v>0</v>
      </c>
      <c r="D401" s="262">
        <v>0</v>
      </c>
      <c r="E401" s="263"/>
      <c r="F401" s="263"/>
      <c r="G401" s="264">
        <f t="shared" si="12"/>
        <v>0</v>
      </c>
      <c r="H401" s="265">
        <f t="shared" si="13"/>
        <v>0</v>
      </c>
      <c r="J401" s="258"/>
    </row>
    <row r="402" spans="1:10" s="267" customFormat="1" ht="15" x14ac:dyDescent="0.25">
      <c r="A402" s="259">
        <v>0</v>
      </c>
      <c r="B402" s="266" t="s">
        <v>4175</v>
      </c>
      <c r="C402" s="261" t="s">
        <v>2554</v>
      </c>
      <c r="D402" s="262">
        <v>13.3</v>
      </c>
      <c r="E402" s="1239"/>
      <c r="F402" s="263"/>
      <c r="G402" s="264">
        <f t="shared" si="12"/>
        <v>0</v>
      </c>
      <c r="H402" s="265">
        <f t="shared" si="13"/>
        <v>0</v>
      </c>
      <c r="J402" s="258"/>
    </row>
    <row r="403" spans="1:10" s="267" customFormat="1" ht="15" x14ac:dyDescent="0.25">
      <c r="A403" s="259">
        <v>0</v>
      </c>
      <c r="B403" s="266">
        <v>0</v>
      </c>
      <c r="C403" s="261">
        <v>0</v>
      </c>
      <c r="D403" s="262">
        <v>0</v>
      </c>
      <c r="E403" s="263"/>
      <c r="F403" s="263"/>
      <c r="G403" s="264">
        <f t="shared" si="12"/>
        <v>0</v>
      </c>
      <c r="H403" s="265">
        <f t="shared" si="13"/>
        <v>0</v>
      </c>
      <c r="J403" s="258"/>
    </row>
    <row r="404" spans="1:10" s="267" customFormat="1" ht="15" x14ac:dyDescent="0.25">
      <c r="A404" s="252" t="s">
        <v>4176</v>
      </c>
      <c r="B404" s="253" t="s">
        <v>4177</v>
      </c>
      <c r="C404" s="254">
        <v>0</v>
      </c>
      <c r="D404" s="255">
        <v>0</v>
      </c>
      <c r="E404" s="256"/>
      <c r="F404" s="256"/>
      <c r="G404" s="256">
        <f t="shared" si="12"/>
        <v>0</v>
      </c>
      <c r="H404" s="257">
        <f t="shared" si="13"/>
        <v>0</v>
      </c>
      <c r="J404" s="258"/>
    </row>
    <row r="405" spans="1:10" s="267" customFormat="1" ht="15" x14ac:dyDescent="0.25">
      <c r="A405" s="259">
        <v>0</v>
      </c>
      <c r="B405" s="266">
        <v>0</v>
      </c>
      <c r="C405" s="261">
        <v>0</v>
      </c>
      <c r="D405" s="262">
        <v>0</v>
      </c>
      <c r="E405" s="263"/>
      <c r="F405" s="263"/>
      <c r="G405" s="264">
        <f t="shared" si="12"/>
        <v>0</v>
      </c>
      <c r="H405" s="265">
        <f t="shared" si="13"/>
        <v>0</v>
      </c>
      <c r="J405" s="258"/>
    </row>
    <row r="406" spans="1:10" s="267" customFormat="1" ht="15" x14ac:dyDescent="0.25">
      <c r="A406" s="259" t="s">
        <v>4178</v>
      </c>
      <c r="B406" s="266" t="s">
        <v>4132</v>
      </c>
      <c r="C406" s="261" t="s">
        <v>3726</v>
      </c>
      <c r="D406" s="262">
        <v>1</v>
      </c>
      <c r="E406" s="1239"/>
      <c r="F406" s="1239"/>
      <c r="G406" s="264">
        <f t="shared" si="12"/>
        <v>0</v>
      </c>
      <c r="H406" s="265">
        <f t="shared" si="13"/>
        <v>0</v>
      </c>
      <c r="J406" s="258"/>
    </row>
    <row r="407" spans="1:10" s="267" customFormat="1" ht="15" x14ac:dyDescent="0.25">
      <c r="A407" s="259" t="s">
        <v>4179</v>
      </c>
      <c r="B407" s="266" t="s">
        <v>4134</v>
      </c>
      <c r="C407" s="261" t="s">
        <v>3726</v>
      </c>
      <c r="D407" s="262">
        <v>1</v>
      </c>
      <c r="E407" s="1239"/>
      <c r="F407" s="1239"/>
      <c r="G407" s="264">
        <f t="shared" si="12"/>
        <v>0</v>
      </c>
      <c r="H407" s="265">
        <f t="shared" si="13"/>
        <v>0</v>
      </c>
      <c r="J407" s="258"/>
    </row>
    <row r="408" spans="1:10" s="267" customFormat="1" ht="15" x14ac:dyDescent="0.25">
      <c r="A408" s="259" t="s">
        <v>4180</v>
      </c>
      <c r="B408" s="266" t="s">
        <v>4181</v>
      </c>
      <c r="C408" s="261" t="s">
        <v>3726</v>
      </c>
      <c r="D408" s="262">
        <v>1</v>
      </c>
      <c r="E408" s="1239"/>
      <c r="F408" s="1239"/>
      <c r="G408" s="264">
        <f t="shared" si="12"/>
        <v>0</v>
      </c>
      <c r="H408" s="265">
        <f t="shared" si="13"/>
        <v>0</v>
      </c>
      <c r="J408" s="258"/>
    </row>
    <row r="409" spans="1:10" s="267" customFormat="1" ht="15" x14ac:dyDescent="0.25">
      <c r="A409" s="259" t="s">
        <v>4182</v>
      </c>
      <c r="B409" s="266" t="s">
        <v>4181</v>
      </c>
      <c r="C409" s="261" t="s">
        <v>3726</v>
      </c>
      <c r="D409" s="262">
        <v>1</v>
      </c>
      <c r="E409" s="1239"/>
      <c r="F409" s="1239"/>
      <c r="G409" s="264">
        <f t="shared" si="12"/>
        <v>0</v>
      </c>
      <c r="H409" s="265">
        <f t="shared" si="13"/>
        <v>0</v>
      </c>
      <c r="J409" s="258"/>
    </row>
    <row r="410" spans="1:10" s="267" customFormat="1" ht="15" x14ac:dyDescent="0.25">
      <c r="A410" s="259" t="s">
        <v>4183</v>
      </c>
      <c r="B410" s="266" t="s">
        <v>4184</v>
      </c>
      <c r="C410" s="261" t="s">
        <v>3726</v>
      </c>
      <c r="D410" s="262">
        <v>1</v>
      </c>
      <c r="E410" s="1239"/>
      <c r="F410" s="1239"/>
      <c r="G410" s="264">
        <f t="shared" si="12"/>
        <v>0</v>
      </c>
      <c r="H410" s="265">
        <f t="shared" si="13"/>
        <v>0</v>
      </c>
      <c r="J410" s="258"/>
    </row>
    <row r="411" spans="1:10" s="267" customFormat="1" ht="15" x14ac:dyDescent="0.25">
      <c r="A411" s="259" t="s">
        <v>4185</v>
      </c>
      <c r="B411" s="266" t="s">
        <v>4134</v>
      </c>
      <c r="C411" s="261" t="s">
        <v>3726</v>
      </c>
      <c r="D411" s="262">
        <v>1</v>
      </c>
      <c r="E411" s="1239"/>
      <c r="F411" s="1239"/>
      <c r="G411" s="264">
        <f t="shared" si="12"/>
        <v>0</v>
      </c>
      <c r="H411" s="265">
        <f t="shared" si="13"/>
        <v>0</v>
      </c>
      <c r="J411" s="258"/>
    </row>
    <row r="412" spans="1:10" s="267" customFormat="1" ht="15" x14ac:dyDescent="0.25">
      <c r="A412" s="259" t="s">
        <v>4186</v>
      </c>
      <c r="B412" s="1460" t="s">
        <v>5938</v>
      </c>
      <c r="C412" s="261" t="s">
        <v>3726</v>
      </c>
      <c r="D412" s="262">
        <v>1</v>
      </c>
      <c r="E412" s="1239"/>
      <c r="F412" s="1239"/>
      <c r="G412" s="264">
        <f t="shared" si="12"/>
        <v>0</v>
      </c>
      <c r="H412" s="265">
        <f t="shared" si="13"/>
        <v>0</v>
      </c>
      <c r="J412" s="258"/>
    </row>
    <row r="413" spans="1:10" s="267" customFormat="1" ht="15" x14ac:dyDescent="0.25">
      <c r="A413" s="259" t="s">
        <v>4187</v>
      </c>
      <c r="B413" s="1460" t="s">
        <v>5938</v>
      </c>
      <c r="C413" s="261" t="s">
        <v>3726</v>
      </c>
      <c r="D413" s="262">
        <v>1</v>
      </c>
      <c r="E413" s="1239"/>
      <c r="F413" s="1239"/>
      <c r="G413" s="264">
        <f t="shared" si="12"/>
        <v>0</v>
      </c>
      <c r="H413" s="265">
        <f t="shared" si="13"/>
        <v>0</v>
      </c>
      <c r="J413" s="258"/>
    </row>
    <row r="414" spans="1:10" s="267" customFormat="1" ht="15" x14ac:dyDescent="0.25">
      <c r="A414" s="259" t="s">
        <v>4188</v>
      </c>
      <c r="B414" s="266" t="s">
        <v>4181</v>
      </c>
      <c r="C414" s="261" t="s">
        <v>3726</v>
      </c>
      <c r="D414" s="262">
        <v>1</v>
      </c>
      <c r="E414" s="1239"/>
      <c r="F414" s="1239"/>
      <c r="G414" s="264">
        <f t="shared" si="12"/>
        <v>0</v>
      </c>
      <c r="H414" s="265">
        <f t="shared" si="13"/>
        <v>0</v>
      </c>
      <c r="J414" s="258"/>
    </row>
    <row r="415" spans="1:10" s="267" customFormat="1" ht="15" x14ac:dyDescent="0.25">
      <c r="A415" s="259" t="s">
        <v>4189</v>
      </c>
      <c r="B415" s="266" t="s">
        <v>4134</v>
      </c>
      <c r="C415" s="261" t="s">
        <v>3726</v>
      </c>
      <c r="D415" s="262">
        <v>1</v>
      </c>
      <c r="E415" s="1239"/>
      <c r="F415" s="1239"/>
      <c r="G415" s="264">
        <f t="shared" si="12"/>
        <v>0</v>
      </c>
      <c r="H415" s="265">
        <f t="shared" si="13"/>
        <v>0</v>
      </c>
      <c r="J415" s="258"/>
    </row>
    <row r="416" spans="1:10" s="267" customFormat="1" ht="15" x14ac:dyDescent="0.25">
      <c r="A416" s="259" t="s">
        <v>4190</v>
      </c>
      <c r="B416" s="266" t="s">
        <v>4134</v>
      </c>
      <c r="C416" s="261" t="s">
        <v>3726</v>
      </c>
      <c r="D416" s="262">
        <v>1</v>
      </c>
      <c r="E416" s="1239"/>
      <c r="F416" s="1239"/>
      <c r="G416" s="264">
        <f t="shared" si="12"/>
        <v>0</v>
      </c>
      <c r="H416" s="265">
        <f t="shared" si="13"/>
        <v>0</v>
      </c>
      <c r="J416" s="258"/>
    </row>
    <row r="417" spans="1:10" s="267" customFormat="1" ht="15" x14ac:dyDescent="0.25">
      <c r="A417" s="259" t="s">
        <v>4191</v>
      </c>
      <c r="B417" s="266" t="s">
        <v>4134</v>
      </c>
      <c r="C417" s="261" t="s">
        <v>3726</v>
      </c>
      <c r="D417" s="262">
        <v>1</v>
      </c>
      <c r="E417" s="1239"/>
      <c r="F417" s="1239"/>
      <c r="G417" s="264">
        <f t="shared" si="12"/>
        <v>0</v>
      </c>
      <c r="H417" s="265">
        <f t="shared" si="13"/>
        <v>0</v>
      </c>
      <c r="J417" s="258"/>
    </row>
    <row r="418" spans="1:10" s="267" customFormat="1" ht="15" x14ac:dyDescent="0.25">
      <c r="A418" s="259" t="s">
        <v>4192</v>
      </c>
      <c r="B418" s="266" t="s">
        <v>4184</v>
      </c>
      <c r="C418" s="261" t="s">
        <v>3726</v>
      </c>
      <c r="D418" s="262">
        <v>1</v>
      </c>
      <c r="E418" s="1239"/>
      <c r="F418" s="1239"/>
      <c r="G418" s="264">
        <f t="shared" si="12"/>
        <v>0</v>
      </c>
      <c r="H418" s="265">
        <f t="shared" si="13"/>
        <v>0</v>
      </c>
      <c r="J418" s="258"/>
    </row>
    <row r="419" spans="1:10" s="267" customFormat="1" ht="15" x14ac:dyDescent="0.25">
      <c r="A419" s="259" t="s">
        <v>4193</v>
      </c>
      <c r="B419" s="266" t="s">
        <v>4154</v>
      </c>
      <c r="C419" s="261" t="s">
        <v>3726</v>
      </c>
      <c r="D419" s="262">
        <v>1</v>
      </c>
      <c r="E419" s="1239"/>
      <c r="F419" s="1239"/>
      <c r="G419" s="264">
        <f t="shared" si="12"/>
        <v>0</v>
      </c>
      <c r="H419" s="265">
        <f t="shared" si="13"/>
        <v>0</v>
      </c>
      <c r="J419" s="258"/>
    </row>
    <row r="420" spans="1:10" s="267" customFormat="1" ht="15" x14ac:dyDescent="0.25">
      <c r="A420" s="259" t="s">
        <v>4194</v>
      </c>
      <c r="B420" s="266" t="s">
        <v>4181</v>
      </c>
      <c r="C420" s="261" t="s">
        <v>3726</v>
      </c>
      <c r="D420" s="262">
        <v>1</v>
      </c>
      <c r="E420" s="1239"/>
      <c r="F420" s="1239"/>
      <c r="G420" s="264">
        <f t="shared" si="12"/>
        <v>0</v>
      </c>
      <c r="H420" s="265">
        <f t="shared" si="13"/>
        <v>0</v>
      </c>
      <c r="J420" s="258"/>
    </row>
    <row r="421" spans="1:10" s="267" customFormat="1" ht="15" x14ac:dyDescent="0.25">
      <c r="A421" s="259" t="s">
        <v>4195</v>
      </c>
      <c r="B421" s="1460" t="s">
        <v>5939</v>
      </c>
      <c r="C421" s="261" t="s">
        <v>3726</v>
      </c>
      <c r="D421" s="262">
        <v>1</v>
      </c>
      <c r="E421" s="1239"/>
      <c r="F421" s="1239"/>
      <c r="G421" s="264">
        <f t="shared" si="12"/>
        <v>0</v>
      </c>
      <c r="H421" s="265">
        <f t="shared" si="13"/>
        <v>0</v>
      </c>
      <c r="J421" s="258"/>
    </row>
    <row r="422" spans="1:10" s="267" customFormat="1" ht="15" x14ac:dyDescent="0.25">
      <c r="A422" s="259" t="s">
        <v>4196</v>
      </c>
      <c r="B422" s="266" t="s">
        <v>4154</v>
      </c>
      <c r="C422" s="261" t="s">
        <v>3726</v>
      </c>
      <c r="D422" s="262">
        <v>1</v>
      </c>
      <c r="E422" s="1239"/>
      <c r="F422" s="1239"/>
      <c r="G422" s="264">
        <f t="shared" si="12"/>
        <v>0</v>
      </c>
      <c r="H422" s="265">
        <f t="shared" si="13"/>
        <v>0</v>
      </c>
      <c r="J422" s="258"/>
    </row>
    <row r="423" spans="1:10" s="267" customFormat="1" ht="15" x14ac:dyDescent="0.25">
      <c r="A423" s="259" t="s">
        <v>4197</v>
      </c>
      <c r="B423" s="266" t="s">
        <v>4134</v>
      </c>
      <c r="C423" s="261" t="s">
        <v>3726</v>
      </c>
      <c r="D423" s="262">
        <v>1</v>
      </c>
      <c r="E423" s="1239"/>
      <c r="F423" s="1239"/>
      <c r="G423" s="264">
        <f t="shared" si="12"/>
        <v>0</v>
      </c>
      <c r="H423" s="265">
        <f t="shared" si="13"/>
        <v>0</v>
      </c>
      <c r="J423" s="258"/>
    </row>
    <row r="424" spans="1:10" s="267" customFormat="1" ht="15" x14ac:dyDescent="0.25">
      <c r="A424" s="259" t="s">
        <v>4198</v>
      </c>
      <c r="B424" s="266" t="s">
        <v>4159</v>
      </c>
      <c r="C424" s="261" t="s">
        <v>3726</v>
      </c>
      <c r="D424" s="262">
        <v>14</v>
      </c>
      <c r="E424" s="1239"/>
      <c r="F424" s="1239"/>
      <c r="G424" s="264">
        <f t="shared" si="12"/>
        <v>0</v>
      </c>
      <c r="H424" s="265">
        <f t="shared" si="13"/>
        <v>0</v>
      </c>
      <c r="J424" s="258"/>
    </row>
    <row r="425" spans="1:10" s="267" customFormat="1" ht="15" x14ac:dyDescent="0.25">
      <c r="A425" s="259" t="s">
        <v>4199</v>
      </c>
      <c r="B425" s="266" t="s">
        <v>4161</v>
      </c>
      <c r="C425" s="261" t="s">
        <v>3726</v>
      </c>
      <c r="D425" s="262">
        <v>1</v>
      </c>
      <c r="E425" s="1239"/>
      <c r="F425" s="1239"/>
      <c r="G425" s="264">
        <f t="shared" si="12"/>
        <v>0</v>
      </c>
      <c r="H425" s="265">
        <f t="shared" si="13"/>
        <v>0</v>
      </c>
      <c r="J425" s="258"/>
    </row>
    <row r="426" spans="1:10" s="267" customFormat="1" ht="15" x14ac:dyDescent="0.25">
      <c r="A426" s="259" t="s">
        <v>4200</v>
      </c>
      <c r="B426" s="266" t="s">
        <v>4162</v>
      </c>
      <c r="C426" s="261" t="s">
        <v>3726</v>
      </c>
      <c r="D426" s="262">
        <v>1</v>
      </c>
      <c r="E426" s="1239"/>
      <c r="F426" s="1239"/>
      <c r="G426" s="264">
        <f t="shared" si="12"/>
        <v>0</v>
      </c>
      <c r="H426" s="265">
        <f t="shared" si="13"/>
        <v>0</v>
      </c>
      <c r="J426" s="258"/>
    </row>
    <row r="427" spans="1:10" s="267" customFormat="1" ht="15" x14ac:dyDescent="0.25">
      <c r="A427" s="259" t="s">
        <v>4201</v>
      </c>
      <c r="B427" s="266" t="s">
        <v>4164</v>
      </c>
      <c r="C427" s="261" t="s">
        <v>3726</v>
      </c>
      <c r="D427" s="262">
        <v>17</v>
      </c>
      <c r="E427" s="1239"/>
      <c r="F427" s="1239"/>
      <c r="G427" s="264">
        <f t="shared" si="12"/>
        <v>0</v>
      </c>
      <c r="H427" s="265">
        <f t="shared" si="13"/>
        <v>0</v>
      </c>
      <c r="J427" s="258"/>
    </row>
    <row r="428" spans="1:10" s="267" customFormat="1" ht="15" x14ac:dyDescent="0.25">
      <c r="A428" s="259">
        <v>0</v>
      </c>
      <c r="B428" s="266">
        <v>0</v>
      </c>
      <c r="C428" s="261">
        <v>0</v>
      </c>
      <c r="D428" s="262">
        <v>0</v>
      </c>
      <c r="E428" s="263"/>
      <c r="F428" s="263"/>
      <c r="G428" s="264">
        <f t="shared" si="12"/>
        <v>0</v>
      </c>
      <c r="H428" s="265">
        <f t="shared" si="13"/>
        <v>0</v>
      </c>
      <c r="J428" s="258"/>
    </row>
    <row r="429" spans="1:10" s="267" customFormat="1" ht="15" x14ac:dyDescent="0.25">
      <c r="A429" s="259">
        <v>0</v>
      </c>
      <c r="B429" s="266" t="s">
        <v>4167</v>
      </c>
      <c r="C429" s="261">
        <v>0</v>
      </c>
      <c r="D429" s="262">
        <v>0</v>
      </c>
      <c r="E429" s="263"/>
      <c r="F429" s="263"/>
      <c r="G429" s="264">
        <f t="shared" si="12"/>
        <v>0</v>
      </c>
      <c r="H429" s="265">
        <f t="shared" si="13"/>
        <v>0</v>
      </c>
      <c r="J429" s="258"/>
    </row>
    <row r="430" spans="1:10" s="267" customFormat="1" ht="15" x14ac:dyDescent="0.25">
      <c r="A430" s="259">
        <v>0</v>
      </c>
      <c r="B430" s="266" t="s">
        <v>4168</v>
      </c>
      <c r="C430" s="261" t="s">
        <v>383</v>
      </c>
      <c r="D430" s="262">
        <v>69.114999999999995</v>
      </c>
      <c r="E430" s="1239"/>
      <c r="F430" s="1239"/>
      <c r="G430" s="264">
        <f t="shared" si="12"/>
        <v>0</v>
      </c>
      <c r="H430" s="265">
        <f t="shared" si="13"/>
        <v>0</v>
      </c>
      <c r="J430" s="258"/>
    </row>
    <row r="431" spans="1:10" s="267" customFormat="1" ht="15" x14ac:dyDescent="0.25">
      <c r="A431" s="259">
        <v>0</v>
      </c>
      <c r="B431" s="266" t="s">
        <v>4169</v>
      </c>
      <c r="C431" s="261" t="s">
        <v>383</v>
      </c>
      <c r="D431" s="262">
        <v>95.794999999999987</v>
      </c>
      <c r="E431" s="1239"/>
      <c r="F431" s="1239"/>
      <c r="G431" s="264">
        <f t="shared" si="12"/>
        <v>0</v>
      </c>
      <c r="H431" s="265">
        <f t="shared" si="13"/>
        <v>0</v>
      </c>
      <c r="J431" s="258"/>
    </row>
    <row r="432" spans="1:10" s="267" customFormat="1" ht="15" x14ac:dyDescent="0.25">
      <c r="A432" s="259">
        <v>0</v>
      </c>
      <c r="B432" s="266" t="s">
        <v>4170</v>
      </c>
      <c r="C432" s="261" t="s">
        <v>383</v>
      </c>
      <c r="D432" s="262">
        <v>90.734999999999999</v>
      </c>
      <c r="E432" s="1239"/>
      <c r="F432" s="1239"/>
      <c r="G432" s="264">
        <f t="shared" si="12"/>
        <v>0</v>
      </c>
      <c r="H432" s="265">
        <f t="shared" si="13"/>
        <v>0</v>
      </c>
      <c r="J432" s="258"/>
    </row>
    <row r="433" spans="1:10" s="267" customFormat="1" ht="15" x14ac:dyDescent="0.25">
      <c r="A433" s="259">
        <v>0</v>
      </c>
      <c r="B433" s="266" t="s">
        <v>4171</v>
      </c>
      <c r="C433" s="261" t="s">
        <v>383</v>
      </c>
      <c r="D433" s="262">
        <v>70.38</v>
      </c>
      <c r="E433" s="1239"/>
      <c r="F433" s="1239"/>
      <c r="G433" s="264">
        <f t="shared" si="12"/>
        <v>0</v>
      </c>
      <c r="H433" s="265">
        <f t="shared" si="13"/>
        <v>0</v>
      </c>
      <c r="J433" s="258"/>
    </row>
    <row r="434" spans="1:10" s="267" customFormat="1" ht="15" x14ac:dyDescent="0.25">
      <c r="A434" s="259">
        <v>0</v>
      </c>
      <c r="B434" s="266" t="s">
        <v>4172</v>
      </c>
      <c r="C434" s="261" t="s">
        <v>383</v>
      </c>
      <c r="D434" s="262">
        <v>14.834999999999999</v>
      </c>
      <c r="E434" s="1239"/>
      <c r="F434" s="1239"/>
      <c r="G434" s="264">
        <f t="shared" si="12"/>
        <v>0</v>
      </c>
      <c r="H434" s="265">
        <f t="shared" si="13"/>
        <v>0</v>
      </c>
      <c r="J434" s="258"/>
    </row>
    <row r="435" spans="1:10" s="267" customFormat="1" ht="15" x14ac:dyDescent="0.25">
      <c r="A435" s="259">
        <v>0</v>
      </c>
      <c r="B435" s="266" t="s">
        <v>4173</v>
      </c>
      <c r="C435" s="261" t="s">
        <v>383</v>
      </c>
      <c r="D435" s="262">
        <v>10.579999999999998</v>
      </c>
      <c r="E435" s="1239"/>
      <c r="F435" s="1239"/>
      <c r="G435" s="264">
        <f t="shared" si="12"/>
        <v>0</v>
      </c>
      <c r="H435" s="265">
        <f t="shared" si="13"/>
        <v>0</v>
      </c>
      <c r="J435" s="258"/>
    </row>
    <row r="436" spans="1:10" s="267" customFormat="1" ht="15" x14ac:dyDescent="0.25">
      <c r="A436" s="259">
        <v>0</v>
      </c>
      <c r="B436" s="266" t="s">
        <v>4174</v>
      </c>
      <c r="C436" s="261" t="s">
        <v>383</v>
      </c>
      <c r="D436" s="262">
        <v>21.619999999999997</v>
      </c>
      <c r="E436" s="1239"/>
      <c r="F436" s="1239"/>
      <c r="G436" s="264">
        <f t="shared" si="12"/>
        <v>0</v>
      </c>
      <c r="H436" s="265">
        <f t="shared" si="13"/>
        <v>0</v>
      </c>
      <c r="J436" s="258"/>
    </row>
    <row r="437" spans="1:10" s="267" customFormat="1" ht="15" x14ac:dyDescent="0.25">
      <c r="A437" s="259">
        <v>0</v>
      </c>
      <c r="B437" s="266">
        <v>0</v>
      </c>
      <c r="C437" s="261">
        <v>0</v>
      </c>
      <c r="D437" s="262">
        <v>0</v>
      </c>
      <c r="E437" s="263"/>
      <c r="F437" s="263"/>
      <c r="G437" s="264">
        <f t="shared" si="12"/>
        <v>0</v>
      </c>
      <c r="H437" s="265">
        <f t="shared" si="13"/>
        <v>0</v>
      </c>
      <c r="J437" s="258"/>
    </row>
    <row r="438" spans="1:10" s="267" customFormat="1" ht="15" x14ac:dyDescent="0.25">
      <c r="A438" s="259">
        <v>0</v>
      </c>
      <c r="B438" s="266" t="s">
        <v>4175</v>
      </c>
      <c r="C438" s="261" t="s">
        <v>2554</v>
      </c>
      <c r="D438" s="262">
        <v>11.7</v>
      </c>
      <c r="E438" s="1239"/>
      <c r="F438" s="263"/>
      <c r="G438" s="264">
        <f t="shared" si="12"/>
        <v>0</v>
      </c>
      <c r="H438" s="265">
        <f t="shared" si="13"/>
        <v>0</v>
      </c>
      <c r="J438" s="258"/>
    </row>
    <row r="439" spans="1:10" s="267" customFormat="1" ht="15" x14ac:dyDescent="0.25">
      <c r="A439" s="259">
        <v>0</v>
      </c>
      <c r="B439" s="266">
        <v>0</v>
      </c>
      <c r="C439" s="261">
        <v>0</v>
      </c>
      <c r="D439" s="262">
        <v>0</v>
      </c>
      <c r="E439" s="263"/>
      <c r="F439" s="263"/>
      <c r="G439" s="264">
        <f t="shared" si="12"/>
        <v>0</v>
      </c>
      <c r="H439" s="265">
        <f t="shared" si="13"/>
        <v>0</v>
      </c>
      <c r="J439" s="258"/>
    </row>
    <row r="440" spans="1:10" s="267" customFormat="1" ht="15" x14ac:dyDescent="0.25">
      <c r="A440" s="252" t="s">
        <v>4202</v>
      </c>
      <c r="B440" s="253" t="s">
        <v>4203</v>
      </c>
      <c r="C440" s="254">
        <v>0</v>
      </c>
      <c r="D440" s="255">
        <v>0</v>
      </c>
      <c r="E440" s="256"/>
      <c r="F440" s="256"/>
      <c r="G440" s="256">
        <f t="shared" si="12"/>
        <v>0</v>
      </c>
      <c r="H440" s="257">
        <f t="shared" si="13"/>
        <v>0</v>
      </c>
      <c r="J440" s="258"/>
    </row>
    <row r="441" spans="1:10" s="267" customFormat="1" ht="15" x14ac:dyDescent="0.25">
      <c r="A441" s="259">
        <v>0</v>
      </c>
      <c r="B441" s="266">
        <v>0</v>
      </c>
      <c r="C441" s="261">
        <v>0</v>
      </c>
      <c r="D441" s="262">
        <v>0</v>
      </c>
      <c r="E441" s="263"/>
      <c r="F441" s="263"/>
      <c r="G441" s="264">
        <f t="shared" si="12"/>
        <v>0</v>
      </c>
      <c r="H441" s="265">
        <f t="shared" si="13"/>
        <v>0</v>
      </c>
      <c r="J441" s="258"/>
    </row>
    <row r="442" spans="1:10" s="267" customFormat="1" ht="15" x14ac:dyDescent="0.25">
      <c r="A442" s="259" t="s">
        <v>4204</v>
      </c>
      <c r="B442" s="266" t="s">
        <v>4132</v>
      </c>
      <c r="C442" s="261" t="s">
        <v>3726</v>
      </c>
      <c r="D442" s="262">
        <v>1</v>
      </c>
      <c r="E442" s="1239"/>
      <c r="F442" s="1239"/>
      <c r="G442" s="264">
        <f t="shared" si="12"/>
        <v>0</v>
      </c>
      <c r="H442" s="265">
        <f t="shared" si="13"/>
        <v>0</v>
      </c>
      <c r="J442" s="258"/>
    </row>
    <row r="443" spans="1:10" s="267" customFormat="1" ht="15" x14ac:dyDescent="0.25">
      <c r="A443" s="259" t="s">
        <v>4205</v>
      </c>
      <c r="B443" s="266" t="s">
        <v>4134</v>
      </c>
      <c r="C443" s="261" t="s">
        <v>3726</v>
      </c>
      <c r="D443" s="262">
        <v>1</v>
      </c>
      <c r="E443" s="1239"/>
      <c r="F443" s="1239"/>
      <c r="G443" s="264">
        <f t="shared" si="12"/>
        <v>0</v>
      </c>
      <c r="H443" s="265">
        <f t="shared" si="13"/>
        <v>0</v>
      </c>
      <c r="J443" s="258"/>
    </row>
    <row r="444" spans="1:10" s="267" customFormat="1" ht="15" x14ac:dyDescent="0.25">
      <c r="A444" s="259" t="s">
        <v>4206</v>
      </c>
      <c r="B444" s="266" t="s">
        <v>4134</v>
      </c>
      <c r="C444" s="261" t="s">
        <v>3726</v>
      </c>
      <c r="D444" s="262">
        <v>1</v>
      </c>
      <c r="E444" s="1239"/>
      <c r="F444" s="1239"/>
      <c r="G444" s="264">
        <f t="shared" si="12"/>
        <v>0</v>
      </c>
      <c r="H444" s="265">
        <f t="shared" si="13"/>
        <v>0</v>
      </c>
      <c r="J444" s="258"/>
    </row>
    <row r="445" spans="1:10" s="267" customFormat="1" ht="15" x14ac:dyDescent="0.25">
      <c r="A445" s="259" t="s">
        <v>4207</v>
      </c>
      <c r="B445" s="266" t="s">
        <v>4181</v>
      </c>
      <c r="C445" s="261" t="s">
        <v>3726</v>
      </c>
      <c r="D445" s="262">
        <v>1</v>
      </c>
      <c r="E445" s="1239"/>
      <c r="F445" s="1239"/>
      <c r="G445" s="264">
        <f t="shared" si="12"/>
        <v>0</v>
      </c>
      <c r="H445" s="265">
        <f t="shared" si="13"/>
        <v>0</v>
      </c>
      <c r="J445" s="258"/>
    </row>
    <row r="446" spans="1:10" s="267" customFormat="1" ht="15" x14ac:dyDescent="0.25">
      <c r="A446" s="259" t="s">
        <v>4208</v>
      </c>
      <c r="B446" s="266" t="s">
        <v>4143</v>
      </c>
      <c r="C446" s="261" t="s">
        <v>3726</v>
      </c>
      <c r="D446" s="262">
        <v>1</v>
      </c>
      <c r="E446" s="1239"/>
      <c r="F446" s="1239"/>
      <c r="G446" s="264">
        <f t="shared" si="12"/>
        <v>0</v>
      </c>
      <c r="H446" s="265">
        <f t="shared" si="13"/>
        <v>0</v>
      </c>
      <c r="J446" s="258"/>
    </row>
    <row r="447" spans="1:10" s="267" customFormat="1" ht="15" x14ac:dyDescent="0.25">
      <c r="A447" s="259" t="s">
        <v>4209</v>
      </c>
      <c r="B447" s="266" t="s">
        <v>4134</v>
      </c>
      <c r="C447" s="261" t="s">
        <v>3726</v>
      </c>
      <c r="D447" s="262">
        <v>1</v>
      </c>
      <c r="E447" s="1239"/>
      <c r="F447" s="1239"/>
      <c r="G447" s="264">
        <f t="shared" si="12"/>
        <v>0</v>
      </c>
      <c r="H447" s="265">
        <f t="shared" si="13"/>
        <v>0</v>
      </c>
      <c r="J447" s="258"/>
    </row>
    <row r="448" spans="1:10" s="267" customFormat="1" ht="15" x14ac:dyDescent="0.25">
      <c r="A448" s="259" t="s">
        <v>4210</v>
      </c>
      <c r="B448" s="1460" t="s">
        <v>4181</v>
      </c>
      <c r="C448" s="261" t="s">
        <v>3726</v>
      </c>
      <c r="D448" s="262">
        <v>1</v>
      </c>
      <c r="E448" s="1239"/>
      <c r="F448" s="1239"/>
      <c r="G448" s="264">
        <f t="shared" si="12"/>
        <v>0</v>
      </c>
      <c r="H448" s="265">
        <f t="shared" si="13"/>
        <v>0</v>
      </c>
      <c r="J448" s="258"/>
    </row>
    <row r="449" spans="1:10" s="267" customFormat="1" ht="15" x14ac:dyDescent="0.25">
      <c r="A449" s="259" t="s">
        <v>4211</v>
      </c>
      <c r="B449" s="1460" t="s">
        <v>4134</v>
      </c>
      <c r="C449" s="261" t="s">
        <v>3726</v>
      </c>
      <c r="D449" s="262">
        <v>1</v>
      </c>
      <c r="E449" s="1239"/>
      <c r="F449" s="1239"/>
      <c r="G449" s="264">
        <f t="shared" si="12"/>
        <v>0</v>
      </c>
      <c r="H449" s="265">
        <f t="shared" si="13"/>
        <v>0</v>
      </c>
      <c r="J449" s="258"/>
    </row>
    <row r="450" spans="1:10" s="267" customFormat="1" ht="15" x14ac:dyDescent="0.25">
      <c r="A450" s="259" t="s">
        <v>4212</v>
      </c>
      <c r="B450" s="266" t="s">
        <v>4143</v>
      </c>
      <c r="C450" s="261" t="s">
        <v>3726</v>
      </c>
      <c r="D450" s="262">
        <v>1</v>
      </c>
      <c r="E450" s="1239"/>
      <c r="F450" s="1239"/>
      <c r="G450" s="264">
        <f t="shared" si="12"/>
        <v>0</v>
      </c>
      <c r="H450" s="265">
        <f t="shared" si="13"/>
        <v>0</v>
      </c>
      <c r="J450" s="258"/>
    </row>
    <row r="451" spans="1:10" s="267" customFormat="1" ht="15" x14ac:dyDescent="0.25">
      <c r="A451" s="259" t="s">
        <v>4213</v>
      </c>
      <c r="B451" s="266" t="s">
        <v>4143</v>
      </c>
      <c r="C451" s="261" t="s">
        <v>3726</v>
      </c>
      <c r="D451" s="262">
        <v>1</v>
      </c>
      <c r="E451" s="1239"/>
      <c r="F451" s="1239"/>
      <c r="G451" s="264">
        <f t="shared" si="12"/>
        <v>0</v>
      </c>
      <c r="H451" s="265">
        <f t="shared" si="13"/>
        <v>0</v>
      </c>
      <c r="J451" s="258"/>
    </row>
    <row r="452" spans="1:10" s="267" customFormat="1" ht="15" x14ac:dyDescent="0.25">
      <c r="A452" s="259" t="s">
        <v>4214</v>
      </c>
      <c r="B452" s="266" t="s">
        <v>4134</v>
      </c>
      <c r="C452" s="261" t="s">
        <v>3726</v>
      </c>
      <c r="D452" s="262">
        <v>1</v>
      </c>
      <c r="E452" s="1239"/>
      <c r="F452" s="1239"/>
      <c r="G452" s="264">
        <f t="shared" si="12"/>
        <v>0</v>
      </c>
      <c r="H452" s="265">
        <f t="shared" si="13"/>
        <v>0</v>
      </c>
      <c r="J452" s="258"/>
    </row>
    <row r="453" spans="1:10" s="267" customFormat="1" ht="15" x14ac:dyDescent="0.25">
      <c r="A453" s="259" t="s">
        <v>4215</v>
      </c>
      <c r="B453" s="266" t="s">
        <v>4181</v>
      </c>
      <c r="C453" s="261" t="s">
        <v>3726</v>
      </c>
      <c r="D453" s="262">
        <v>1</v>
      </c>
      <c r="E453" s="1239"/>
      <c r="F453" s="1239"/>
      <c r="G453" s="264">
        <f t="shared" si="12"/>
        <v>0</v>
      </c>
      <c r="H453" s="265">
        <f t="shared" si="13"/>
        <v>0</v>
      </c>
      <c r="J453" s="258"/>
    </row>
    <row r="454" spans="1:10" s="267" customFormat="1" ht="15" x14ac:dyDescent="0.25">
      <c r="A454" s="259" t="s">
        <v>4216</v>
      </c>
      <c r="B454" s="266" t="s">
        <v>4217</v>
      </c>
      <c r="C454" s="261" t="s">
        <v>3726</v>
      </c>
      <c r="D454" s="262">
        <v>1</v>
      </c>
      <c r="E454" s="1239"/>
      <c r="F454" s="1239"/>
      <c r="G454" s="264">
        <f t="shared" si="12"/>
        <v>0</v>
      </c>
      <c r="H454" s="265">
        <f t="shared" si="13"/>
        <v>0</v>
      </c>
      <c r="J454" s="258"/>
    </row>
    <row r="455" spans="1:10" s="267" customFormat="1" ht="15" x14ac:dyDescent="0.25">
      <c r="A455" s="259" t="s">
        <v>4218</v>
      </c>
      <c r="B455" s="266" t="s">
        <v>4134</v>
      </c>
      <c r="C455" s="261" t="s">
        <v>3726</v>
      </c>
      <c r="D455" s="262">
        <v>1</v>
      </c>
      <c r="E455" s="1239"/>
      <c r="F455" s="1239"/>
      <c r="G455" s="264">
        <f t="shared" si="12"/>
        <v>0</v>
      </c>
      <c r="H455" s="265">
        <f t="shared" si="13"/>
        <v>0</v>
      </c>
      <c r="J455" s="258"/>
    </row>
    <row r="456" spans="1:10" s="267" customFormat="1" ht="15" x14ac:dyDescent="0.25">
      <c r="A456" s="259" t="s">
        <v>4219</v>
      </c>
      <c r="B456" s="266" t="s">
        <v>4134</v>
      </c>
      <c r="C456" s="261" t="s">
        <v>3726</v>
      </c>
      <c r="D456" s="262">
        <v>1</v>
      </c>
      <c r="E456" s="1239"/>
      <c r="F456" s="1239"/>
      <c r="G456" s="264">
        <f t="shared" si="12"/>
        <v>0</v>
      </c>
      <c r="H456" s="265">
        <f t="shared" si="13"/>
        <v>0</v>
      </c>
      <c r="J456" s="258"/>
    </row>
    <row r="457" spans="1:10" s="267" customFormat="1" ht="15" x14ac:dyDescent="0.25">
      <c r="A457" s="259" t="s">
        <v>4220</v>
      </c>
      <c r="B457" s="1460" t="s">
        <v>4145</v>
      </c>
      <c r="C457" s="261" t="s">
        <v>3726</v>
      </c>
      <c r="D457" s="262">
        <v>1</v>
      </c>
      <c r="E457" s="1239"/>
      <c r="F457" s="1239"/>
      <c r="G457" s="264">
        <f t="shared" si="12"/>
        <v>0</v>
      </c>
      <c r="H457" s="265">
        <f t="shared" si="13"/>
        <v>0</v>
      </c>
      <c r="J457" s="258"/>
    </row>
    <row r="458" spans="1:10" s="267" customFormat="1" ht="15" x14ac:dyDescent="0.25">
      <c r="A458" s="259" t="s">
        <v>4221</v>
      </c>
      <c r="B458" s="266" t="s">
        <v>4134</v>
      </c>
      <c r="C458" s="261" t="s">
        <v>3726</v>
      </c>
      <c r="D458" s="262">
        <v>1</v>
      </c>
      <c r="E458" s="1239"/>
      <c r="F458" s="1239"/>
      <c r="G458" s="264">
        <f t="shared" si="12"/>
        <v>0</v>
      </c>
      <c r="H458" s="265">
        <f t="shared" si="13"/>
        <v>0</v>
      </c>
      <c r="J458" s="258"/>
    </row>
    <row r="459" spans="1:10" s="267" customFormat="1" ht="15" x14ac:dyDescent="0.25">
      <c r="A459" s="259" t="s">
        <v>4222</v>
      </c>
      <c r="B459" s="266" t="s">
        <v>4217</v>
      </c>
      <c r="C459" s="261" t="s">
        <v>3726</v>
      </c>
      <c r="D459" s="262">
        <v>1</v>
      </c>
      <c r="E459" s="1239"/>
      <c r="F459" s="1239"/>
      <c r="G459" s="264">
        <f t="shared" si="12"/>
        <v>0</v>
      </c>
      <c r="H459" s="265">
        <f t="shared" si="13"/>
        <v>0</v>
      </c>
      <c r="J459" s="258"/>
    </row>
    <row r="460" spans="1:10" s="267" customFormat="1" ht="15" x14ac:dyDescent="0.25">
      <c r="A460" s="259" t="s">
        <v>4223</v>
      </c>
      <c r="B460" s="266" t="s">
        <v>4159</v>
      </c>
      <c r="C460" s="261" t="s">
        <v>3726</v>
      </c>
      <c r="D460" s="262">
        <v>12</v>
      </c>
      <c r="E460" s="1239"/>
      <c r="F460" s="1239"/>
      <c r="G460" s="264">
        <f t="shared" si="12"/>
        <v>0</v>
      </c>
      <c r="H460" s="265">
        <f t="shared" si="13"/>
        <v>0</v>
      </c>
      <c r="J460" s="258"/>
    </row>
    <row r="461" spans="1:10" s="267" customFormat="1" ht="15" x14ac:dyDescent="0.25">
      <c r="A461" s="259" t="s">
        <v>4224</v>
      </c>
      <c r="B461" s="266" t="s">
        <v>4161</v>
      </c>
      <c r="C461" s="261" t="s">
        <v>3726</v>
      </c>
      <c r="D461" s="262">
        <v>3</v>
      </c>
      <c r="E461" s="1239"/>
      <c r="F461" s="1239"/>
      <c r="G461" s="264">
        <f t="shared" si="12"/>
        <v>0</v>
      </c>
      <c r="H461" s="265">
        <f t="shared" si="13"/>
        <v>0</v>
      </c>
      <c r="J461" s="258"/>
    </row>
    <row r="462" spans="1:10" s="267" customFormat="1" ht="15" x14ac:dyDescent="0.25">
      <c r="A462" s="259" t="s">
        <v>4225</v>
      </c>
      <c r="B462" s="266" t="s">
        <v>4162</v>
      </c>
      <c r="C462" s="261" t="s">
        <v>3726</v>
      </c>
      <c r="D462" s="262">
        <v>1</v>
      </c>
      <c r="E462" s="1239"/>
      <c r="F462" s="1239"/>
      <c r="G462" s="264">
        <f t="shared" si="12"/>
        <v>0</v>
      </c>
      <c r="H462" s="265">
        <f t="shared" si="13"/>
        <v>0</v>
      </c>
      <c r="J462" s="258"/>
    </row>
    <row r="463" spans="1:10" s="267" customFormat="1" ht="15" x14ac:dyDescent="0.25">
      <c r="A463" s="259" t="s">
        <v>4226</v>
      </c>
      <c r="B463" s="266" t="s">
        <v>4164</v>
      </c>
      <c r="C463" s="261" t="s">
        <v>3726</v>
      </c>
      <c r="D463" s="262">
        <v>17</v>
      </c>
      <c r="E463" s="1239"/>
      <c r="F463" s="1239"/>
      <c r="G463" s="264">
        <f t="shared" si="12"/>
        <v>0</v>
      </c>
      <c r="H463" s="265">
        <f t="shared" si="13"/>
        <v>0</v>
      </c>
      <c r="J463" s="258"/>
    </row>
    <row r="464" spans="1:10" s="267" customFormat="1" ht="15" x14ac:dyDescent="0.25">
      <c r="A464" s="259">
        <v>0</v>
      </c>
      <c r="B464" s="266">
        <v>0</v>
      </c>
      <c r="C464" s="261">
        <v>0</v>
      </c>
      <c r="D464" s="262">
        <v>0</v>
      </c>
      <c r="E464" s="263"/>
      <c r="F464" s="263"/>
      <c r="G464" s="264">
        <f t="shared" ref="G464:G527" si="14">E464*D464</f>
        <v>0</v>
      </c>
      <c r="H464" s="265">
        <f t="shared" ref="H464:H527" si="15">F464*D464</f>
        <v>0</v>
      </c>
      <c r="J464" s="258"/>
    </row>
    <row r="465" spans="1:10" s="267" customFormat="1" ht="15" x14ac:dyDescent="0.25">
      <c r="A465" s="259">
        <v>0</v>
      </c>
      <c r="B465" s="266" t="s">
        <v>4167</v>
      </c>
      <c r="C465" s="261">
        <v>0</v>
      </c>
      <c r="D465" s="262">
        <v>0</v>
      </c>
      <c r="E465" s="263"/>
      <c r="F465" s="263"/>
      <c r="G465" s="264">
        <f t="shared" si="14"/>
        <v>0</v>
      </c>
      <c r="H465" s="265">
        <f t="shared" si="15"/>
        <v>0</v>
      </c>
      <c r="J465" s="258"/>
    </row>
    <row r="466" spans="1:10" s="267" customFormat="1" ht="15" x14ac:dyDescent="0.25">
      <c r="A466" s="259">
        <v>0</v>
      </c>
      <c r="B466" s="266" t="s">
        <v>4168</v>
      </c>
      <c r="C466" s="261" t="s">
        <v>383</v>
      </c>
      <c r="D466" s="262">
        <v>35.994999999999997</v>
      </c>
      <c r="E466" s="1239"/>
      <c r="F466" s="1239"/>
      <c r="G466" s="264">
        <f t="shared" si="14"/>
        <v>0</v>
      </c>
      <c r="H466" s="265">
        <f t="shared" si="15"/>
        <v>0</v>
      </c>
      <c r="J466" s="258"/>
    </row>
    <row r="467" spans="1:10" s="267" customFormat="1" ht="15" x14ac:dyDescent="0.25">
      <c r="A467" s="259">
        <v>0</v>
      </c>
      <c r="B467" s="266" t="s">
        <v>4169</v>
      </c>
      <c r="C467" s="261" t="s">
        <v>383</v>
      </c>
      <c r="D467" s="262">
        <v>118.10499999999999</v>
      </c>
      <c r="E467" s="1239"/>
      <c r="F467" s="1239"/>
      <c r="G467" s="264">
        <f t="shared" si="14"/>
        <v>0</v>
      </c>
      <c r="H467" s="265">
        <f t="shared" si="15"/>
        <v>0</v>
      </c>
      <c r="J467" s="258"/>
    </row>
    <row r="468" spans="1:10" s="267" customFormat="1" ht="15" x14ac:dyDescent="0.25">
      <c r="A468" s="259">
        <v>0</v>
      </c>
      <c r="B468" s="266" t="s">
        <v>4170</v>
      </c>
      <c r="C468" s="261" t="s">
        <v>383</v>
      </c>
      <c r="D468" s="262">
        <v>55.89</v>
      </c>
      <c r="E468" s="1239"/>
      <c r="F468" s="1239"/>
      <c r="G468" s="264">
        <f t="shared" si="14"/>
        <v>0</v>
      </c>
      <c r="H468" s="265">
        <f t="shared" si="15"/>
        <v>0</v>
      </c>
      <c r="J468" s="258"/>
    </row>
    <row r="469" spans="1:10" s="267" customFormat="1" ht="15" x14ac:dyDescent="0.25">
      <c r="A469" s="259">
        <v>0</v>
      </c>
      <c r="B469" s="266" t="s">
        <v>4171</v>
      </c>
      <c r="C469" s="261" t="s">
        <v>383</v>
      </c>
      <c r="D469" s="262">
        <v>92.919999999999987</v>
      </c>
      <c r="E469" s="1239"/>
      <c r="F469" s="1239"/>
      <c r="G469" s="264">
        <f t="shared" si="14"/>
        <v>0</v>
      </c>
      <c r="H469" s="265">
        <f t="shared" si="15"/>
        <v>0</v>
      </c>
      <c r="J469" s="258"/>
    </row>
    <row r="470" spans="1:10" s="267" customFormat="1" ht="15" x14ac:dyDescent="0.25">
      <c r="A470" s="259">
        <v>0</v>
      </c>
      <c r="B470" s="266" t="s">
        <v>4173</v>
      </c>
      <c r="C470" s="261" t="s">
        <v>383</v>
      </c>
      <c r="D470" s="262">
        <v>25.184999999999995</v>
      </c>
      <c r="E470" s="1239"/>
      <c r="F470" s="1239"/>
      <c r="G470" s="264">
        <f t="shared" si="14"/>
        <v>0</v>
      </c>
      <c r="H470" s="265">
        <f t="shared" si="15"/>
        <v>0</v>
      </c>
      <c r="J470" s="258"/>
    </row>
    <row r="471" spans="1:10" s="267" customFormat="1" ht="15" x14ac:dyDescent="0.25">
      <c r="A471" s="259">
        <v>0</v>
      </c>
      <c r="B471" s="266" t="s">
        <v>4174</v>
      </c>
      <c r="C471" s="261" t="s">
        <v>383</v>
      </c>
      <c r="D471" s="262">
        <v>19.895</v>
      </c>
      <c r="E471" s="1239"/>
      <c r="F471" s="1239"/>
      <c r="G471" s="264">
        <f t="shared" si="14"/>
        <v>0</v>
      </c>
      <c r="H471" s="265">
        <f t="shared" si="15"/>
        <v>0</v>
      </c>
      <c r="J471" s="258"/>
    </row>
    <row r="472" spans="1:10" s="267" customFormat="1" ht="15" x14ac:dyDescent="0.25">
      <c r="A472" s="259">
        <v>0</v>
      </c>
      <c r="B472" s="266">
        <v>0</v>
      </c>
      <c r="C472" s="261">
        <v>0</v>
      </c>
      <c r="D472" s="262">
        <v>0</v>
      </c>
      <c r="E472" s="263"/>
      <c r="F472" s="263"/>
      <c r="G472" s="264">
        <f t="shared" si="14"/>
        <v>0</v>
      </c>
      <c r="H472" s="265">
        <f t="shared" si="15"/>
        <v>0</v>
      </c>
      <c r="J472" s="258"/>
    </row>
    <row r="473" spans="1:10" s="267" customFormat="1" ht="15" x14ac:dyDescent="0.25">
      <c r="A473" s="259">
        <v>0</v>
      </c>
      <c r="B473" s="266" t="s">
        <v>4175</v>
      </c>
      <c r="C473" s="261" t="s">
        <v>2554</v>
      </c>
      <c r="D473" s="262">
        <v>12</v>
      </c>
      <c r="E473" s="1239"/>
      <c r="F473" s="263"/>
      <c r="G473" s="264">
        <f t="shared" si="14"/>
        <v>0</v>
      </c>
      <c r="H473" s="265">
        <f t="shared" si="15"/>
        <v>0</v>
      </c>
      <c r="J473" s="258"/>
    </row>
    <row r="474" spans="1:10" s="267" customFormat="1" ht="15" x14ac:dyDescent="0.25">
      <c r="A474" s="259">
        <v>0</v>
      </c>
      <c r="B474" s="266">
        <v>0</v>
      </c>
      <c r="C474" s="261">
        <v>0</v>
      </c>
      <c r="D474" s="262">
        <v>0</v>
      </c>
      <c r="E474" s="263"/>
      <c r="F474" s="263"/>
      <c r="G474" s="264">
        <f t="shared" si="14"/>
        <v>0</v>
      </c>
      <c r="H474" s="265">
        <f t="shared" si="15"/>
        <v>0</v>
      </c>
      <c r="J474" s="258"/>
    </row>
    <row r="475" spans="1:10" s="267" customFormat="1" ht="15" x14ac:dyDescent="0.25">
      <c r="A475" s="252" t="s">
        <v>4227</v>
      </c>
      <c r="B475" s="253" t="s">
        <v>4228</v>
      </c>
      <c r="C475" s="254">
        <v>0</v>
      </c>
      <c r="D475" s="255">
        <v>0</v>
      </c>
      <c r="E475" s="256"/>
      <c r="F475" s="256"/>
      <c r="G475" s="256">
        <f t="shared" si="14"/>
        <v>0</v>
      </c>
      <c r="H475" s="257">
        <f t="shared" si="15"/>
        <v>0</v>
      </c>
      <c r="J475" s="258"/>
    </row>
    <row r="476" spans="1:10" s="267" customFormat="1" ht="15" x14ac:dyDescent="0.25">
      <c r="A476" s="259">
        <v>0</v>
      </c>
      <c r="B476" s="266">
        <v>0</v>
      </c>
      <c r="C476" s="261">
        <v>0</v>
      </c>
      <c r="D476" s="262">
        <v>0</v>
      </c>
      <c r="E476" s="263"/>
      <c r="F476" s="263"/>
      <c r="G476" s="264">
        <f t="shared" si="14"/>
        <v>0</v>
      </c>
      <c r="H476" s="265">
        <f t="shared" si="15"/>
        <v>0</v>
      </c>
      <c r="J476" s="258"/>
    </row>
    <row r="477" spans="1:10" s="267" customFormat="1" ht="24" x14ac:dyDescent="0.25">
      <c r="A477" s="259" t="s">
        <v>4229</v>
      </c>
      <c r="B477" s="266" t="s">
        <v>4230</v>
      </c>
      <c r="C477" s="261" t="s">
        <v>3726</v>
      </c>
      <c r="D477" s="262">
        <v>1</v>
      </c>
      <c r="E477" s="1239"/>
      <c r="F477" s="1239"/>
      <c r="G477" s="264">
        <f t="shared" si="14"/>
        <v>0</v>
      </c>
      <c r="H477" s="265">
        <f t="shared" si="15"/>
        <v>0</v>
      </c>
      <c r="J477" s="258"/>
    </row>
    <row r="478" spans="1:10" s="267" customFormat="1" ht="15" x14ac:dyDescent="0.25">
      <c r="A478" s="259" t="s">
        <v>4231</v>
      </c>
      <c r="B478" s="266" t="s">
        <v>4232</v>
      </c>
      <c r="C478" s="261" t="s">
        <v>3726</v>
      </c>
      <c r="D478" s="262">
        <v>1</v>
      </c>
      <c r="E478" s="1239"/>
      <c r="F478" s="1239"/>
      <c r="G478" s="264">
        <f t="shared" si="14"/>
        <v>0</v>
      </c>
      <c r="H478" s="265">
        <f t="shared" si="15"/>
        <v>0</v>
      </c>
      <c r="J478" s="258"/>
    </row>
    <row r="479" spans="1:10" s="267" customFormat="1" ht="15" x14ac:dyDescent="0.25">
      <c r="A479" s="259" t="s">
        <v>4233</v>
      </c>
      <c r="B479" s="266" t="s">
        <v>4234</v>
      </c>
      <c r="C479" s="261" t="s">
        <v>4115</v>
      </c>
      <c r="D479" s="262">
        <v>1</v>
      </c>
      <c r="E479" s="1239"/>
      <c r="F479" s="1239"/>
      <c r="G479" s="264">
        <f t="shared" si="14"/>
        <v>0</v>
      </c>
      <c r="H479" s="265">
        <f t="shared" si="15"/>
        <v>0</v>
      </c>
      <c r="J479" s="258"/>
    </row>
    <row r="480" spans="1:10" s="267" customFormat="1" ht="24" x14ac:dyDescent="0.25">
      <c r="A480" s="259" t="s">
        <v>4235</v>
      </c>
      <c r="B480" s="266" t="s">
        <v>4236</v>
      </c>
      <c r="C480" s="261" t="s">
        <v>3726</v>
      </c>
      <c r="D480" s="262">
        <v>2</v>
      </c>
      <c r="E480" s="1239"/>
      <c r="F480" s="1239"/>
      <c r="G480" s="264">
        <f t="shared" si="14"/>
        <v>0</v>
      </c>
      <c r="H480" s="265">
        <f t="shared" si="15"/>
        <v>0</v>
      </c>
      <c r="J480" s="258"/>
    </row>
    <row r="481" spans="1:10" s="267" customFormat="1" ht="15" x14ac:dyDescent="0.25">
      <c r="A481" s="259" t="s">
        <v>4237</v>
      </c>
      <c r="B481" s="266" t="s">
        <v>4238</v>
      </c>
      <c r="C481" s="261" t="s">
        <v>3726</v>
      </c>
      <c r="D481" s="262">
        <v>2</v>
      </c>
      <c r="E481" s="1239"/>
      <c r="F481" s="1239"/>
      <c r="G481" s="264">
        <f t="shared" si="14"/>
        <v>0</v>
      </c>
      <c r="H481" s="265">
        <f t="shared" si="15"/>
        <v>0</v>
      </c>
      <c r="J481" s="258"/>
    </row>
    <row r="482" spans="1:10" s="267" customFormat="1" ht="15" x14ac:dyDescent="0.25">
      <c r="A482" s="259" t="s">
        <v>4239</v>
      </c>
      <c r="B482" s="266" t="s">
        <v>4240</v>
      </c>
      <c r="C482" s="261" t="s">
        <v>3726</v>
      </c>
      <c r="D482" s="262">
        <v>1</v>
      </c>
      <c r="E482" s="1239"/>
      <c r="F482" s="1239"/>
      <c r="G482" s="264">
        <f t="shared" si="14"/>
        <v>0</v>
      </c>
      <c r="H482" s="265">
        <f t="shared" si="15"/>
        <v>0</v>
      </c>
      <c r="J482" s="258"/>
    </row>
    <row r="483" spans="1:10" s="267" customFormat="1" ht="15" x14ac:dyDescent="0.25">
      <c r="A483" s="259" t="s">
        <v>4241</v>
      </c>
      <c r="B483" s="266" t="s">
        <v>4242</v>
      </c>
      <c r="C483" s="261" t="s">
        <v>3726</v>
      </c>
      <c r="D483" s="262">
        <v>1</v>
      </c>
      <c r="E483" s="1239"/>
      <c r="F483" s="1239"/>
      <c r="G483" s="264">
        <f t="shared" si="14"/>
        <v>0</v>
      </c>
      <c r="H483" s="265">
        <f t="shared" si="15"/>
        <v>0</v>
      </c>
      <c r="J483" s="258"/>
    </row>
    <row r="484" spans="1:10" s="267" customFormat="1" ht="15" x14ac:dyDescent="0.25">
      <c r="A484" s="259" t="s">
        <v>4243</v>
      </c>
      <c r="B484" s="266" t="s">
        <v>4244</v>
      </c>
      <c r="C484" s="261" t="s">
        <v>3726</v>
      </c>
      <c r="D484" s="262">
        <v>1</v>
      </c>
      <c r="E484" s="1239"/>
      <c r="F484" s="1239"/>
      <c r="G484" s="264">
        <f t="shared" si="14"/>
        <v>0</v>
      </c>
      <c r="H484" s="265">
        <f t="shared" si="15"/>
        <v>0</v>
      </c>
      <c r="J484" s="258"/>
    </row>
    <row r="485" spans="1:10" s="267" customFormat="1" ht="15" x14ac:dyDescent="0.25">
      <c r="A485" s="259">
        <v>0</v>
      </c>
      <c r="B485" s="266">
        <v>0</v>
      </c>
      <c r="C485" s="261">
        <v>0</v>
      </c>
      <c r="D485" s="262" t="s">
        <v>284</v>
      </c>
      <c r="E485" s="263"/>
      <c r="F485" s="263"/>
      <c r="G485" s="264"/>
      <c r="H485" s="265"/>
      <c r="J485" s="258"/>
    </row>
    <row r="486" spans="1:10" s="267" customFormat="1" ht="15" x14ac:dyDescent="0.25">
      <c r="A486" s="259">
        <v>0</v>
      </c>
      <c r="B486" s="268" t="s">
        <v>3860</v>
      </c>
      <c r="C486" s="261">
        <v>0</v>
      </c>
      <c r="D486" s="262">
        <v>0</v>
      </c>
      <c r="E486" s="263"/>
      <c r="F486" s="263"/>
      <c r="G486" s="264">
        <f t="shared" si="14"/>
        <v>0</v>
      </c>
      <c r="H486" s="265">
        <f t="shared" si="15"/>
        <v>0</v>
      </c>
      <c r="J486" s="258"/>
    </row>
    <row r="487" spans="1:10" s="267" customFormat="1" ht="15" x14ac:dyDescent="0.25">
      <c r="A487" s="259">
        <v>0</v>
      </c>
      <c r="B487" s="266" t="s">
        <v>3861</v>
      </c>
      <c r="C487" s="261" t="s">
        <v>1509</v>
      </c>
      <c r="D487" s="262">
        <v>32</v>
      </c>
      <c r="E487" s="1239"/>
      <c r="F487" s="1239"/>
      <c r="G487" s="264">
        <f t="shared" si="14"/>
        <v>0</v>
      </c>
      <c r="H487" s="265">
        <f t="shared" si="15"/>
        <v>0</v>
      </c>
      <c r="J487" s="258"/>
    </row>
    <row r="488" spans="1:10" s="267" customFormat="1" ht="15" x14ac:dyDescent="0.25">
      <c r="A488" s="259">
        <v>0</v>
      </c>
      <c r="B488" s="266" t="s">
        <v>3965</v>
      </c>
      <c r="C488" s="261" t="s">
        <v>1509</v>
      </c>
      <c r="D488" s="262">
        <v>13</v>
      </c>
      <c r="E488" s="1239"/>
      <c r="F488" s="1239"/>
      <c r="G488" s="264">
        <f t="shared" si="14"/>
        <v>0</v>
      </c>
      <c r="H488" s="265">
        <f t="shared" si="15"/>
        <v>0</v>
      </c>
      <c r="J488" s="258"/>
    </row>
    <row r="489" spans="1:10" s="267" customFormat="1" ht="15" x14ac:dyDescent="0.25">
      <c r="A489" s="259">
        <v>0</v>
      </c>
      <c r="B489" s="266" t="s">
        <v>4127</v>
      </c>
      <c r="C489" s="261" t="s">
        <v>1509</v>
      </c>
      <c r="D489" s="262">
        <v>1</v>
      </c>
      <c r="E489" s="1239"/>
      <c r="F489" s="1239"/>
      <c r="G489" s="264">
        <f t="shared" si="14"/>
        <v>0</v>
      </c>
      <c r="H489" s="265">
        <f t="shared" si="15"/>
        <v>0</v>
      </c>
      <c r="J489" s="258"/>
    </row>
    <row r="490" spans="1:10" s="267" customFormat="1" ht="15" x14ac:dyDescent="0.25">
      <c r="A490" s="259">
        <v>0</v>
      </c>
      <c r="B490" s="266">
        <v>0</v>
      </c>
      <c r="C490" s="261">
        <v>0</v>
      </c>
      <c r="D490" s="262">
        <v>0</v>
      </c>
      <c r="E490" s="263"/>
      <c r="F490" s="263"/>
      <c r="G490" s="264">
        <f t="shared" si="14"/>
        <v>0</v>
      </c>
      <c r="H490" s="265">
        <f t="shared" si="15"/>
        <v>0</v>
      </c>
      <c r="J490" s="258"/>
    </row>
    <row r="491" spans="1:10" s="267" customFormat="1" ht="15" x14ac:dyDescent="0.25">
      <c r="A491" s="259">
        <v>0</v>
      </c>
      <c r="B491" s="266" t="s">
        <v>3867</v>
      </c>
      <c r="C491" s="261" t="s">
        <v>261</v>
      </c>
      <c r="D491" s="262">
        <v>12.149864999999998</v>
      </c>
      <c r="E491" s="1239"/>
      <c r="F491" s="1239"/>
      <c r="G491" s="264">
        <f t="shared" si="14"/>
        <v>0</v>
      </c>
      <c r="H491" s="265">
        <f t="shared" si="15"/>
        <v>0</v>
      </c>
      <c r="J491" s="258"/>
    </row>
    <row r="492" spans="1:10" s="267" customFormat="1" ht="15" x14ac:dyDescent="0.25">
      <c r="A492" s="259">
        <v>0</v>
      </c>
      <c r="B492" s="266" t="s">
        <v>4097</v>
      </c>
      <c r="C492" s="261" t="s">
        <v>261</v>
      </c>
      <c r="D492" s="262">
        <v>4.3771874999999998</v>
      </c>
      <c r="E492" s="1239"/>
      <c r="F492" s="1239"/>
      <c r="G492" s="264">
        <f t="shared" si="14"/>
        <v>0</v>
      </c>
      <c r="H492" s="265">
        <f t="shared" si="15"/>
        <v>0</v>
      </c>
      <c r="J492" s="258"/>
    </row>
    <row r="493" spans="1:10" s="267" customFormat="1" ht="15" x14ac:dyDescent="0.25">
      <c r="A493" s="259">
        <v>0</v>
      </c>
      <c r="B493" s="266" t="s">
        <v>3871</v>
      </c>
      <c r="C493" s="261" t="s">
        <v>261</v>
      </c>
      <c r="D493" s="262">
        <v>31.568880000000004</v>
      </c>
      <c r="E493" s="1239"/>
      <c r="F493" s="1239"/>
      <c r="G493" s="264">
        <f t="shared" si="14"/>
        <v>0</v>
      </c>
      <c r="H493" s="265">
        <f t="shared" si="15"/>
        <v>0</v>
      </c>
      <c r="J493" s="258"/>
    </row>
    <row r="494" spans="1:10" s="267" customFormat="1" ht="15" x14ac:dyDescent="0.25">
      <c r="A494" s="259">
        <v>0</v>
      </c>
      <c r="B494" s="266">
        <v>0</v>
      </c>
      <c r="C494" s="261">
        <v>0</v>
      </c>
      <c r="D494" s="262">
        <v>0</v>
      </c>
      <c r="E494" s="263"/>
      <c r="F494" s="263"/>
      <c r="G494" s="264">
        <f t="shared" si="14"/>
        <v>0</v>
      </c>
      <c r="H494" s="265">
        <f t="shared" si="15"/>
        <v>0</v>
      </c>
      <c r="J494" s="258"/>
    </row>
    <row r="495" spans="1:10" s="267" customFormat="1" ht="15" x14ac:dyDescent="0.25">
      <c r="A495" s="252" t="s">
        <v>4245</v>
      </c>
      <c r="B495" s="253" t="s">
        <v>4246</v>
      </c>
      <c r="C495" s="254">
        <v>0</v>
      </c>
      <c r="D495" s="255">
        <v>0</v>
      </c>
      <c r="E495" s="256"/>
      <c r="F495" s="256"/>
      <c r="G495" s="256">
        <f t="shared" si="14"/>
        <v>0</v>
      </c>
      <c r="H495" s="257">
        <f t="shared" si="15"/>
        <v>0</v>
      </c>
      <c r="J495" s="258"/>
    </row>
    <row r="496" spans="1:10" s="267" customFormat="1" ht="15" x14ac:dyDescent="0.25">
      <c r="A496" s="259">
        <v>0</v>
      </c>
      <c r="B496" s="260" t="s">
        <v>4247</v>
      </c>
      <c r="C496" s="261">
        <v>0</v>
      </c>
      <c r="D496" s="262">
        <v>0</v>
      </c>
      <c r="E496" s="263"/>
      <c r="F496" s="263"/>
      <c r="G496" s="264">
        <f t="shared" si="14"/>
        <v>0</v>
      </c>
      <c r="H496" s="265">
        <f t="shared" si="15"/>
        <v>0</v>
      </c>
      <c r="J496" s="258"/>
    </row>
    <row r="497" spans="1:10" s="267" customFormat="1" ht="36" x14ac:dyDescent="0.25">
      <c r="A497" s="259" t="s">
        <v>4248</v>
      </c>
      <c r="B497" s="266" t="s">
        <v>4249</v>
      </c>
      <c r="C497" s="261" t="s">
        <v>3726</v>
      </c>
      <c r="D497" s="262">
        <v>1</v>
      </c>
      <c r="E497" s="1239"/>
      <c r="F497" s="1239"/>
      <c r="G497" s="264">
        <f t="shared" si="14"/>
        <v>0</v>
      </c>
      <c r="H497" s="265">
        <f t="shared" si="15"/>
        <v>0</v>
      </c>
      <c r="J497" s="258"/>
    </row>
    <row r="498" spans="1:10" s="267" customFormat="1" ht="15" x14ac:dyDescent="0.25">
      <c r="A498" s="259" t="s">
        <v>4250</v>
      </c>
      <c r="B498" s="266" t="s">
        <v>4114</v>
      </c>
      <c r="C498" s="261" t="s">
        <v>4115</v>
      </c>
      <c r="D498" s="262">
        <v>1</v>
      </c>
      <c r="E498" s="1239"/>
      <c r="F498" s="1239"/>
      <c r="G498" s="264">
        <f t="shared" si="14"/>
        <v>0</v>
      </c>
      <c r="H498" s="265">
        <f t="shared" si="15"/>
        <v>0</v>
      </c>
      <c r="J498" s="258"/>
    </row>
    <row r="499" spans="1:10" s="267" customFormat="1" ht="15" x14ac:dyDescent="0.25">
      <c r="A499" s="259" t="s">
        <v>4251</v>
      </c>
      <c r="B499" s="266" t="s">
        <v>4252</v>
      </c>
      <c r="C499" s="261" t="s">
        <v>4115</v>
      </c>
      <c r="D499" s="262">
        <v>1</v>
      </c>
      <c r="E499" s="1239"/>
      <c r="F499" s="1239"/>
      <c r="G499" s="264">
        <f t="shared" si="14"/>
        <v>0</v>
      </c>
      <c r="H499" s="265">
        <f t="shared" si="15"/>
        <v>0</v>
      </c>
      <c r="J499" s="258"/>
    </row>
    <row r="500" spans="1:10" s="267" customFormat="1" ht="15" x14ac:dyDescent="0.25">
      <c r="A500" s="259" t="s">
        <v>4253</v>
      </c>
      <c r="B500" s="266" t="s">
        <v>4254</v>
      </c>
      <c r="C500" s="261" t="s">
        <v>3726</v>
      </c>
      <c r="D500" s="262">
        <v>2</v>
      </c>
      <c r="E500" s="1239"/>
      <c r="F500" s="1239"/>
      <c r="G500" s="264">
        <f t="shared" si="14"/>
        <v>0</v>
      </c>
      <c r="H500" s="265">
        <f t="shared" si="15"/>
        <v>0</v>
      </c>
      <c r="J500" s="258"/>
    </row>
    <row r="501" spans="1:10" s="267" customFormat="1" ht="15" x14ac:dyDescent="0.25">
      <c r="A501" s="259" t="s">
        <v>4255</v>
      </c>
      <c r="B501" s="266" t="s">
        <v>4256</v>
      </c>
      <c r="C501" s="261" t="s">
        <v>3726</v>
      </c>
      <c r="D501" s="262">
        <v>1</v>
      </c>
      <c r="E501" s="1239"/>
      <c r="F501" s="1239"/>
      <c r="G501" s="264">
        <f t="shared" si="14"/>
        <v>0</v>
      </c>
      <c r="H501" s="265">
        <f t="shared" si="15"/>
        <v>0</v>
      </c>
      <c r="J501" s="258"/>
    </row>
    <row r="502" spans="1:10" s="267" customFormat="1" ht="15" x14ac:dyDescent="0.25">
      <c r="A502" s="259" t="s">
        <v>4257</v>
      </c>
      <c r="B502" s="266" t="s">
        <v>4258</v>
      </c>
      <c r="C502" s="261" t="s">
        <v>3726</v>
      </c>
      <c r="D502" s="262">
        <v>1</v>
      </c>
      <c r="E502" s="1239"/>
      <c r="F502" s="1239"/>
      <c r="G502" s="264">
        <f t="shared" si="14"/>
        <v>0</v>
      </c>
      <c r="H502" s="265">
        <f t="shared" si="15"/>
        <v>0</v>
      </c>
      <c r="J502" s="258"/>
    </row>
    <row r="503" spans="1:10" s="267" customFormat="1" ht="15" x14ac:dyDescent="0.25">
      <c r="A503" s="259" t="s">
        <v>4259</v>
      </c>
      <c r="B503" s="266" t="s">
        <v>4260</v>
      </c>
      <c r="C503" s="261" t="s">
        <v>3726</v>
      </c>
      <c r="D503" s="262">
        <v>1</v>
      </c>
      <c r="E503" s="1239"/>
      <c r="F503" s="1239"/>
      <c r="G503" s="264">
        <f t="shared" si="14"/>
        <v>0</v>
      </c>
      <c r="H503" s="265">
        <f t="shared" si="15"/>
        <v>0</v>
      </c>
      <c r="J503" s="258"/>
    </row>
    <row r="504" spans="1:10" s="267" customFormat="1" ht="15" x14ac:dyDescent="0.25">
      <c r="A504" s="259">
        <v>0</v>
      </c>
      <c r="B504" s="266">
        <v>0</v>
      </c>
      <c r="C504" s="261">
        <v>0</v>
      </c>
      <c r="D504" s="262">
        <v>0</v>
      </c>
      <c r="E504" s="263"/>
      <c r="F504" s="263"/>
      <c r="G504" s="264">
        <f t="shared" si="14"/>
        <v>0</v>
      </c>
      <c r="H504" s="265">
        <f t="shared" si="15"/>
        <v>0</v>
      </c>
      <c r="J504" s="258"/>
    </row>
    <row r="505" spans="1:10" s="267" customFormat="1" ht="15" x14ac:dyDescent="0.25">
      <c r="A505" s="259">
        <v>0</v>
      </c>
      <c r="B505" s="268" t="s">
        <v>3860</v>
      </c>
      <c r="C505" s="261">
        <v>0</v>
      </c>
      <c r="D505" s="262">
        <v>0</v>
      </c>
      <c r="E505" s="263"/>
      <c r="F505" s="263"/>
      <c r="G505" s="264">
        <f t="shared" si="14"/>
        <v>0</v>
      </c>
      <c r="H505" s="265">
        <f t="shared" si="15"/>
        <v>0</v>
      </c>
      <c r="J505" s="258"/>
    </row>
    <row r="506" spans="1:10" s="267" customFormat="1" ht="15" x14ac:dyDescent="0.25">
      <c r="A506" s="259">
        <v>0</v>
      </c>
      <c r="B506" s="266" t="s">
        <v>4261</v>
      </c>
      <c r="C506" s="261" t="s">
        <v>1509</v>
      </c>
      <c r="D506" s="262">
        <v>2</v>
      </c>
      <c r="E506" s="1239"/>
      <c r="F506" s="1239"/>
      <c r="G506" s="264">
        <f t="shared" si="14"/>
        <v>0</v>
      </c>
      <c r="H506" s="265">
        <f t="shared" si="15"/>
        <v>0</v>
      </c>
      <c r="J506" s="258"/>
    </row>
    <row r="507" spans="1:10" s="267" customFormat="1" ht="15" x14ac:dyDescent="0.25">
      <c r="A507" s="259">
        <v>0</v>
      </c>
      <c r="B507" s="266" t="s">
        <v>4262</v>
      </c>
      <c r="C507" s="261" t="s">
        <v>1509</v>
      </c>
      <c r="D507" s="262">
        <v>29</v>
      </c>
      <c r="E507" s="1239"/>
      <c r="F507" s="1239"/>
      <c r="G507" s="264">
        <f t="shared" si="14"/>
        <v>0</v>
      </c>
      <c r="H507" s="265">
        <f t="shared" si="15"/>
        <v>0</v>
      </c>
      <c r="J507" s="258"/>
    </row>
    <row r="508" spans="1:10" s="267" customFormat="1" ht="15" x14ac:dyDescent="0.25">
      <c r="A508" s="259">
        <v>0</v>
      </c>
      <c r="B508" s="266" t="s">
        <v>4263</v>
      </c>
      <c r="C508" s="261" t="s">
        <v>1509</v>
      </c>
      <c r="D508" s="262">
        <v>4</v>
      </c>
      <c r="E508" s="1239"/>
      <c r="F508" s="1239"/>
      <c r="G508" s="264">
        <f t="shared" si="14"/>
        <v>0</v>
      </c>
      <c r="H508" s="265">
        <f t="shared" si="15"/>
        <v>0</v>
      </c>
      <c r="J508" s="258"/>
    </row>
    <row r="509" spans="1:10" s="267" customFormat="1" ht="15" x14ac:dyDescent="0.25">
      <c r="A509" s="259">
        <v>0</v>
      </c>
      <c r="B509" s="266">
        <v>0</v>
      </c>
      <c r="C509" s="261">
        <v>0</v>
      </c>
      <c r="D509" s="262">
        <v>0</v>
      </c>
      <c r="E509" s="263"/>
      <c r="F509" s="263"/>
      <c r="G509" s="264">
        <f t="shared" si="14"/>
        <v>0</v>
      </c>
      <c r="H509" s="265">
        <f t="shared" si="15"/>
        <v>0</v>
      </c>
      <c r="J509" s="258"/>
    </row>
    <row r="510" spans="1:10" s="267" customFormat="1" ht="15" x14ac:dyDescent="0.25">
      <c r="A510" s="259">
        <v>0</v>
      </c>
      <c r="B510" s="266" t="s">
        <v>3867</v>
      </c>
      <c r="C510" s="261" t="s">
        <v>261</v>
      </c>
      <c r="D510" s="262">
        <v>81.249362999999988</v>
      </c>
      <c r="E510" s="1239"/>
      <c r="F510" s="1239"/>
      <c r="G510" s="264">
        <f t="shared" si="14"/>
        <v>0</v>
      </c>
      <c r="H510" s="265">
        <f t="shared" si="15"/>
        <v>0</v>
      </c>
      <c r="J510" s="258"/>
    </row>
    <row r="511" spans="1:10" s="267" customFormat="1" ht="15" x14ac:dyDescent="0.25">
      <c r="A511" s="259">
        <v>0</v>
      </c>
      <c r="B511" s="266" t="s">
        <v>4097</v>
      </c>
      <c r="C511" s="261" t="s">
        <v>261</v>
      </c>
      <c r="D511" s="262">
        <v>12.476062500000001</v>
      </c>
      <c r="E511" s="1239"/>
      <c r="F511" s="1239"/>
      <c r="G511" s="264">
        <f t="shared" si="14"/>
        <v>0</v>
      </c>
      <c r="H511" s="265">
        <f t="shared" si="15"/>
        <v>0</v>
      </c>
      <c r="J511" s="258"/>
    </row>
    <row r="512" spans="1:10" s="267" customFormat="1" ht="15" x14ac:dyDescent="0.25">
      <c r="A512" s="259">
        <v>0</v>
      </c>
      <c r="B512" s="266">
        <v>0</v>
      </c>
      <c r="C512" s="261">
        <v>0</v>
      </c>
      <c r="D512" s="262">
        <v>0</v>
      </c>
      <c r="E512" s="263"/>
      <c r="F512" s="263"/>
      <c r="G512" s="264">
        <f t="shared" si="14"/>
        <v>0</v>
      </c>
      <c r="H512" s="265">
        <f t="shared" si="15"/>
        <v>0</v>
      </c>
      <c r="J512" s="258"/>
    </row>
    <row r="513" spans="1:10" s="267" customFormat="1" ht="15" x14ac:dyDescent="0.25">
      <c r="A513" s="252" t="s">
        <v>4264</v>
      </c>
      <c r="B513" s="253" t="s">
        <v>4228</v>
      </c>
      <c r="C513" s="254">
        <v>0</v>
      </c>
      <c r="D513" s="255">
        <v>0</v>
      </c>
      <c r="E513" s="256"/>
      <c r="F513" s="256"/>
      <c r="G513" s="256">
        <f t="shared" si="14"/>
        <v>0</v>
      </c>
      <c r="H513" s="257">
        <f t="shared" si="15"/>
        <v>0</v>
      </c>
      <c r="J513" s="258"/>
    </row>
    <row r="514" spans="1:10" s="267" customFormat="1" ht="15" x14ac:dyDescent="0.25">
      <c r="A514" s="259">
        <v>0</v>
      </c>
      <c r="B514" s="266">
        <v>0</v>
      </c>
      <c r="C514" s="261">
        <v>0</v>
      </c>
      <c r="D514" s="262">
        <v>0</v>
      </c>
      <c r="E514" s="263"/>
      <c r="F514" s="263"/>
      <c r="G514" s="264">
        <f t="shared" si="14"/>
        <v>0</v>
      </c>
      <c r="H514" s="265">
        <f t="shared" si="15"/>
        <v>0</v>
      </c>
      <c r="J514" s="258"/>
    </row>
    <row r="515" spans="1:10" s="267" customFormat="1" ht="24" x14ac:dyDescent="0.25">
      <c r="A515" s="259" t="s">
        <v>4265</v>
      </c>
      <c r="B515" s="266" t="s">
        <v>4230</v>
      </c>
      <c r="C515" s="261" t="s">
        <v>3726</v>
      </c>
      <c r="D515" s="262">
        <v>1</v>
      </c>
      <c r="E515" s="1239"/>
      <c r="F515" s="1239"/>
      <c r="G515" s="264">
        <f t="shared" si="14"/>
        <v>0</v>
      </c>
      <c r="H515" s="265">
        <f t="shared" si="15"/>
        <v>0</v>
      </c>
      <c r="J515" s="258"/>
    </row>
    <row r="516" spans="1:10" s="267" customFormat="1" ht="15" x14ac:dyDescent="0.25">
      <c r="A516" s="259" t="s">
        <v>4266</v>
      </c>
      <c r="B516" s="266" t="s">
        <v>4234</v>
      </c>
      <c r="C516" s="261" t="s">
        <v>4115</v>
      </c>
      <c r="D516" s="262">
        <v>1</v>
      </c>
      <c r="E516" s="1239"/>
      <c r="F516" s="1239"/>
      <c r="G516" s="264">
        <f t="shared" si="14"/>
        <v>0</v>
      </c>
      <c r="H516" s="265">
        <f t="shared" si="15"/>
        <v>0</v>
      </c>
      <c r="J516" s="258"/>
    </row>
    <row r="517" spans="1:10" s="267" customFormat="1" ht="24" x14ac:dyDescent="0.25">
      <c r="A517" s="259" t="s">
        <v>4267</v>
      </c>
      <c r="B517" s="266" t="s">
        <v>4236</v>
      </c>
      <c r="C517" s="261" t="s">
        <v>3726</v>
      </c>
      <c r="D517" s="262">
        <v>3</v>
      </c>
      <c r="E517" s="1239"/>
      <c r="F517" s="1239"/>
      <c r="G517" s="264">
        <f t="shared" si="14"/>
        <v>0</v>
      </c>
      <c r="H517" s="265">
        <f t="shared" si="15"/>
        <v>0</v>
      </c>
      <c r="J517" s="258"/>
    </row>
    <row r="518" spans="1:10" s="267" customFormat="1" ht="15" x14ac:dyDescent="0.25">
      <c r="A518" s="259" t="s">
        <v>4268</v>
      </c>
      <c r="B518" s="266" t="s">
        <v>4238</v>
      </c>
      <c r="C518" s="261" t="s">
        <v>3726</v>
      </c>
      <c r="D518" s="262">
        <v>2</v>
      </c>
      <c r="E518" s="1239"/>
      <c r="F518" s="1239"/>
      <c r="G518" s="264">
        <f t="shared" si="14"/>
        <v>0</v>
      </c>
      <c r="H518" s="265">
        <f t="shared" si="15"/>
        <v>0</v>
      </c>
      <c r="J518" s="258"/>
    </row>
    <row r="519" spans="1:10" s="267" customFormat="1" ht="15" x14ac:dyDescent="0.25">
      <c r="A519" s="259" t="s">
        <v>4269</v>
      </c>
      <c r="B519" s="266" t="s">
        <v>4270</v>
      </c>
      <c r="C519" s="261" t="s">
        <v>3726</v>
      </c>
      <c r="D519" s="262">
        <v>1</v>
      </c>
      <c r="E519" s="1239"/>
      <c r="F519" s="1239"/>
      <c r="G519" s="264">
        <f t="shared" si="14"/>
        <v>0</v>
      </c>
      <c r="H519" s="265">
        <f t="shared" si="15"/>
        <v>0</v>
      </c>
      <c r="J519" s="258"/>
    </row>
    <row r="520" spans="1:10" s="267" customFormat="1" ht="15" x14ac:dyDescent="0.25">
      <c r="A520" s="259" t="s">
        <v>4271</v>
      </c>
      <c r="B520" s="266" t="s">
        <v>4272</v>
      </c>
      <c r="C520" s="261" t="s">
        <v>3726</v>
      </c>
      <c r="D520" s="262">
        <v>1</v>
      </c>
      <c r="E520" s="1239"/>
      <c r="F520" s="1239"/>
      <c r="G520" s="264">
        <f t="shared" si="14"/>
        <v>0</v>
      </c>
      <c r="H520" s="265">
        <f t="shared" si="15"/>
        <v>0</v>
      </c>
      <c r="J520" s="258"/>
    </row>
    <row r="521" spans="1:10" s="267" customFormat="1" ht="15" x14ac:dyDescent="0.25">
      <c r="A521" s="259" t="s">
        <v>4273</v>
      </c>
      <c r="B521" s="266" t="s">
        <v>4274</v>
      </c>
      <c r="C521" s="261" t="s">
        <v>3726</v>
      </c>
      <c r="D521" s="262">
        <v>2</v>
      </c>
      <c r="E521" s="1239"/>
      <c r="F521" s="1239"/>
      <c r="G521" s="264">
        <f t="shared" si="14"/>
        <v>0</v>
      </c>
      <c r="H521" s="265">
        <f t="shared" si="15"/>
        <v>0</v>
      </c>
      <c r="J521" s="258"/>
    </row>
    <row r="522" spans="1:10" s="267" customFormat="1" ht="15" x14ac:dyDescent="0.25">
      <c r="A522" s="259" t="s">
        <v>4275</v>
      </c>
      <c r="B522" s="266" t="s">
        <v>3831</v>
      </c>
      <c r="C522" s="261" t="s">
        <v>3726</v>
      </c>
      <c r="D522" s="262">
        <v>2</v>
      </c>
      <c r="E522" s="1239"/>
      <c r="F522" s="1239"/>
      <c r="G522" s="264">
        <f t="shared" si="14"/>
        <v>0</v>
      </c>
      <c r="H522" s="265">
        <f t="shared" si="15"/>
        <v>0</v>
      </c>
      <c r="J522" s="258"/>
    </row>
    <row r="523" spans="1:10" s="267" customFormat="1" ht="15" x14ac:dyDescent="0.25">
      <c r="A523" s="259" t="s">
        <v>4276</v>
      </c>
      <c r="B523" s="266" t="s">
        <v>3946</v>
      </c>
      <c r="C523" s="261" t="s">
        <v>3726</v>
      </c>
      <c r="D523" s="262">
        <v>2</v>
      </c>
      <c r="E523" s="1239"/>
      <c r="F523" s="1239"/>
      <c r="G523" s="264">
        <f t="shared" si="14"/>
        <v>0</v>
      </c>
      <c r="H523" s="265">
        <f t="shared" si="15"/>
        <v>0</v>
      </c>
      <c r="J523" s="258"/>
    </row>
    <row r="524" spans="1:10" s="267" customFormat="1" ht="15" x14ac:dyDescent="0.25">
      <c r="A524" s="259">
        <v>0</v>
      </c>
      <c r="B524" s="266">
        <v>0</v>
      </c>
      <c r="C524" s="261">
        <v>0</v>
      </c>
      <c r="D524" s="262" t="s">
        <v>284</v>
      </c>
      <c r="E524" s="263"/>
      <c r="F524" s="263"/>
      <c r="G524" s="264"/>
      <c r="H524" s="265"/>
      <c r="J524" s="258"/>
    </row>
    <row r="525" spans="1:10" s="267" customFormat="1" ht="15" x14ac:dyDescent="0.25">
      <c r="A525" s="259">
        <v>0</v>
      </c>
      <c r="B525" s="268" t="s">
        <v>3860</v>
      </c>
      <c r="C525" s="261">
        <v>0</v>
      </c>
      <c r="D525" s="262">
        <v>0</v>
      </c>
      <c r="E525" s="263"/>
      <c r="F525" s="263"/>
      <c r="G525" s="264">
        <f t="shared" si="14"/>
        <v>0</v>
      </c>
      <c r="H525" s="265">
        <f t="shared" si="15"/>
        <v>0</v>
      </c>
      <c r="J525" s="258"/>
    </row>
    <row r="526" spans="1:10" s="267" customFormat="1" ht="15" x14ac:dyDescent="0.25">
      <c r="A526" s="259">
        <v>0</v>
      </c>
      <c r="B526" s="266" t="s">
        <v>3861</v>
      </c>
      <c r="C526" s="261" t="s">
        <v>1509</v>
      </c>
      <c r="D526" s="262">
        <v>32</v>
      </c>
      <c r="E526" s="1239"/>
      <c r="F526" s="1239"/>
      <c r="G526" s="264">
        <f t="shared" si="14"/>
        <v>0</v>
      </c>
      <c r="H526" s="265">
        <f t="shared" si="15"/>
        <v>0</v>
      </c>
      <c r="J526" s="258"/>
    </row>
    <row r="527" spans="1:10" s="267" customFormat="1" ht="15" x14ac:dyDescent="0.25">
      <c r="A527" s="259">
        <v>0</v>
      </c>
      <c r="B527" s="266" t="s">
        <v>3965</v>
      </c>
      <c r="C527" s="261" t="s">
        <v>1509</v>
      </c>
      <c r="D527" s="262">
        <v>13</v>
      </c>
      <c r="E527" s="1239"/>
      <c r="F527" s="1239"/>
      <c r="G527" s="264">
        <f t="shared" si="14"/>
        <v>0</v>
      </c>
      <c r="H527" s="265">
        <f t="shared" si="15"/>
        <v>0</v>
      </c>
      <c r="J527" s="258"/>
    </row>
    <row r="528" spans="1:10" s="267" customFormat="1" ht="15" x14ac:dyDescent="0.25">
      <c r="A528" s="259">
        <v>0</v>
      </c>
      <c r="B528" s="266" t="s">
        <v>4127</v>
      </c>
      <c r="C528" s="261" t="s">
        <v>1509</v>
      </c>
      <c r="D528" s="262">
        <v>1</v>
      </c>
      <c r="E528" s="1239"/>
      <c r="F528" s="1239"/>
      <c r="G528" s="264">
        <f t="shared" ref="G528:G550" si="16">E528*D528</f>
        <v>0</v>
      </c>
      <c r="H528" s="265">
        <f t="shared" ref="H528:H550" si="17">F528*D528</f>
        <v>0</v>
      </c>
      <c r="J528" s="258"/>
    </row>
    <row r="529" spans="1:10" s="267" customFormat="1" ht="15" x14ac:dyDescent="0.25">
      <c r="A529" s="259">
        <v>0</v>
      </c>
      <c r="B529" s="266">
        <v>0</v>
      </c>
      <c r="C529" s="261">
        <v>0</v>
      </c>
      <c r="D529" s="262">
        <v>0</v>
      </c>
      <c r="E529" s="263"/>
      <c r="F529" s="263"/>
      <c r="G529" s="264">
        <f t="shared" si="16"/>
        <v>0</v>
      </c>
      <c r="H529" s="265">
        <f t="shared" si="17"/>
        <v>0</v>
      </c>
      <c r="J529" s="258"/>
    </row>
    <row r="530" spans="1:10" s="267" customFormat="1" ht="15" x14ac:dyDescent="0.25">
      <c r="A530" s="259">
        <v>0</v>
      </c>
      <c r="B530" s="266" t="s">
        <v>3867</v>
      </c>
      <c r="C530" s="261" t="s">
        <v>261</v>
      </c>
      <c r="D530" s="262">
        <v>12.149864999999998</v>
      </c>
      <c r="E530" s="1239"/>
      <c r="F530" s="1239"/>
      <c r="G530" s="264">
        <f t="shared" si="16"/>
        <v>0</v>
      </c>
      <c r="H530" s="265">
        <f t="shared" si="17"/>
        <v>0</v>
      </c>
      <c r="J530" s="258"/>
    </row>
    <row r="531" spans="1:10" s="267" customFormat="1" ht="15" x14ac:dyDescent="0.25">
      <c r="A531" s="259">
        <v>0</v>
      </c>
      <c r="B531" s="266" t="s">
        <v>4097</v>
      </c>
      <c r="C531" s="261" t="s">
        <v>261</v>
      </c>
      <c r="D531" s="262">
        <v>4.3771874999999998</v>
      </c>
      <c r="E531" s="1239"/>
      <c r="F531" s="1239"/>
      <c r="G531" s="264">
        <f t="shared" si="16"/>
        <v>0</v>
      </c>
      <c r="H531" s="265">
        <f t="shared" si="17"/>
        <v>0</v>
      </c>
      <c r="J531" s="258"/>
    </row>
    <row r="532" spans="1:10" s="267" customFormat="1" ht="15" x14ac:dyDescent="0.25">
      <c r="A532" s="259">
        <v>0</v>
      </c>
      <c r="B532" s="266" t="s">
        <v>3871</v>
      </c>
      <c r="C532" s="261" t="s">
        <v>261</v>
      </c>
      <c r="D532" s="262">
        <v>31.568880000000004</v>
      </c>
      <c r="E532" s="1239"/>
      <c r="F532" s="1239"/>
      <c r="G532" s="264">
        <f t="shared" si="16"/>
        <v>0</v>
      </c>
      <c r="H532" s="265">
        <f t="shared" si="17"/>
        <v>0</v>
      </c>
      <c r="J532" s="258"/>
    </row>
    <row r="533" spans="1:10" s="267" customFormat="1" ht="15" x14ac:dyDescent="0.25">
      <c r="A533" s="259">
        <v>0</v>
      </c>
      <c r="B533" s="266">
        <v>0</v>
      </c>
      <c r="C533" s="261">
        <v>0</v>
      </c>
      <c r="D533" s="262">
        <v>0</v>
      </c>
      <c r="E533" s="263"/>
      <c r="F533" s="263"/>
      <c r="G533" s="264">
        <f t="shared" si="16"/>
        <v>0</v>
      </c>
      <c r="H533" s="265">
        <f t="shared" si="17"/>
        <v>0</v>
      </c>
      <c r="J533" s="258"/>
    </row>
    <row r="534" spans="1:10" s="267" customFormat="1" ht="15" x14ac:dyDescent="0.25">
      <c r="A534" s="252" t="s">
        <v>4277</v>
      </c>
      <c r="B534" s="253" t="s">
        <v>4278</v>
      </c>
      <c r="C534" s="254">
        <v>0</v>
      </c>
      <c r="D534" s="255">
        <v>0</v>
      </c>
      <c r="E534" s="256"/>
      <c r="F534" s="256"/>
      <c r="G534" s="256">
        <f t="shared" si="16"/>
        <v>0</v>
      </c>
      <c r="H534" s="257">
        <f t="shared" si="17"/>
        <v>0</v>
      </c>
      <c r="J534" s="258"/>
    </row>
    <row r="535" spans="1:10" s="267" customFormat="1" ht="15" x14ac:dyDescent="0.25">
      <c r="A535" s="259">
        <v>0</v>
      </c>
      <c r="B535" s="260" t="s">
        <v>4247</v>
      </c>
      <c r="C535" s="261">
        <v>0</v>
      </c>
      <c r="D535" s="262">
        <v>0</v>
      </c>
      <c r="E535" s="263"/>
      <c r="F535" s="263"/>
      <c r="G535" s="264">
        <f t="shared" si="16"/>
        <v>0</v>
      </c>
      <c r="H535" s="265">
        <f t="shared" si="17"/>
        <v>0</v>
      </c>
      <c r="J535" s="258"/>
    </row>
    <row r="536" spans="1:10" s="267" customFormat="1" ht="36" x14ac:dyDescent="0.25">
      <c r="A536" s="259" t="s">
        <v>4279</v>
      </c>
      <c r="B536" s="266" t="s">
        <v>4280</v>
      </c>
      <c r="C536" s="261" t="s">
        <v>3726</v>
      </c>
      <c r="D536" s="262">
        <v>1</v>
      </c>
      <c r="E536" s="1239"/>
      <c r="F536" s="1239"/>
      <c r="G536" s="264">
        <f t="shared" si="16"/>
        <v>0</v>
      </c>
      <c r="H536" s="265">
        <f t="shared" si="17"/>
        <v>0</v>
      </c>
      <c r="J536" s="258"/>
    </row>
    <row r="537" spans="1:10" s="267" customFormat="1" ht="15" x14ac:dyDescent="0.25">
      <c r="A537" s="259" t="s">
        <v>4281</v>
      </c>
      <c r="B537" s="266" t="s">
        <v>4282</v>
      </c>
      <c r="C537" s="261" t="s">
        <v>3726</v>
      </c>
      <c r="D537" s="262">
        <v>1</v>
      </c>
      <c r="E537" s="1239"/>
      <c r="F537" s="1239"/>
      <c r="G537" s="264">
        <f t="shared" si="16"/>
        <v>0</v>
      </c>
      <c r="H537" s="265">
        <f t="shared" si="17"/>
        <v>0</v>
      </c>
      <c r="J537" s="258"/>
    </row>
    <row r="538" spans="1:10" s="267" customFormat="1" ht="15" x14ac:dyDescent="0.25">
      <c r="A538" s="259" t="s">
        <v>4283</v>
      </c>
      <c r="B538" s="266" t="s">
        <v>4284</v>
      </c>
      <c r="C538" s="261" t="s">
        <v>4115</v>
      </c>
      <c r="D538" s="262">
        <v>1</v>
      </c>
      <c r="E538" s="1239"/>
      <c r="F538" s="1239"/>
      <c r="G538" s="264">
        <f t="shared" si="16"/>
        <v>0</v>
      </c>
      <c r="H538" s="265">
        <f t="shared" si="17"/>
        <v>0</v>
      </c>
      <c r="J538" s="258"/>
    </row>
    <row r="539" spans="1:10" s="267" customFormat="1" ht="24" x14ac:dyDescent="0.25">
      <c r="A539" s="259" t="s">
        <v>4285</v>
      </c>
      <c r="B539" s="266" t="s">
        <v>4286</v>
      </c>
      <c r="C539" s="261" t="s">
        <v>3726</v>
      </c>
      <c r="D539" s="262">
        <v>2</v>
      </c>
      <c r="E539" s="1239"/>
      <c r="F539" s="1239"/>
      <c r="G539" s="264">
        <f t="shared" si="16"/>
        <v>0</v>
      </c>
      <c r="H539" s="265">
        <f t="shared" si="17"/>
        <v>0</v>
      </c>
      <c r="J539" s="258"/>
    </row>
    <row r="540" spans="1:10" s="267" customFormat="1" ht="15" x14ac:dyDescent="0.25">
      <c r="A540" s="259" t="s">
        <v>4287</v>
      </c>
      <c r="B540" s="266" t="s">
        <v>4288</v>
      </c>
      <c r="C540" s="261" t="s">
        <v>3726</v>
      </c>
      <c r="D540" s="262">
        <v>2</v>
      </c>
      <c r="E540" s="1239"/>
      <c r="F540" s="1239"/>
      <c r="G540" s="264">
        <f t="shared" si="16"/>
        <v>0</v>
      </c>
      <c r="H540" s="265">
        <f t="shared" si="17"/>
        <v>0</v>
      </c>
      <c r="J540" s="258"/>
    </row>
    <row r="541" spans="1:10" s="267" customFormat="1" ht="15" x14ac:dyDescent="0.25">
      <c r="A541" s="259">
        <v>0</v>
      </c>
      <c r="B541" s="266">
        <v>0</v>
      </c>
      <c r="C541" s="261">
        <v>0</v>
      </c>
      <c r="D541" s="262" t="s">
        <v>284</v>
      </c>
      <c r="E541" s="263"/>
      <c r="F541" s="263"/>
      <c r="G541" s="264"/>
      <c r="H541" s="265"/>
      <c r="J541" s="258"/>
    </row>
    <row r="542" spans="1:10" s="267" customFormat="1" ht="15" x14ac:dyDescent="0.25">
      <c r="A542" s="259">
        <v>0</v>
      </c>
      <c r="B542" s="268" t="s">
        <v>3854</v>
      </c>
      <c r="C542" s="261">
        <v>0</v>
      </c>
      <c r="D542" s="262">
        <v>0</v>
      </c>
      <c r="E542" s="263"/>
      <c r="F542" s="263"/>
      <c r="G542" s="264">
        <f t="shared" si="16"/>
        <v>0</v>
      </c>
      <c r="H542" s="265">
        <f t="shared" si="17"/>
        <v>0</v>
      </c>
      <c r="J542" s="258"/>
    </row>
    <row r="543" spans="1:10" s="267" customFormat="1" ht="15" x14ac:dyDescent="0.25">
      <c r="A543" s="259">
        <v>0</v>
      </c>
      <c r="B543" s="266" t="s">
        <v>4289</v>
      </c>
      <c r="C543" s="261" t="s">
        <v>1509</v>
      </c>
      <c r="D543" s="262">
        <v>7</v>
      </c>
      <c r="E543" s="1239"/>
      <c r="F543" s="1239"/>
      <c r="G543" s="264">
        <f t="shared" si="16"/>
        <v>0</v>
      </c>
      <c r="H543" s="265">
        <f t="shared" si="17"/>
        <v>0</v>
      </c>
      <c r="J543" s="258"/>
    </row>
    <row r="544" spans="1:10" s="267" customFormat="1" ht="15" x14ac:dyDescent="0.25">
      <c r="A544" s="259">
        <v>0</v>
      </c>
      <c r="B544" s="266">
        <v>0</v>
      </c>
      <c r="C544" s="261">
        <v>0</v>
      </c>
      <c r="D544" s="262">
        <v>0</v>
      </c>
      <c r="E544" s="263"/>
      <c r="F544" s="263"/>
      <c r="G544" s="264">
        <f t="shared" si="16"/>
        <v>0</v>
      </c>
      <c r="H544" s="265">
        <f t="shared" si="17"/>
        <v>0</v>
      </c>
      <c r="J544" s="258"/>
    </row>
    <row r="545" spans="1:10" s="267" customFormat="1" ht="15" x14ac:dyDescent="0.25">
      <c r="A545" s="259">
        <v>0</v>
      </c>
      <c r="B545" s="266" t="s">
        <v>4097</v>
      </c>
      <c r="C545" s="261" t="s">
        <v>261</v>
      </c>
      <c r="D545" s="262">
        <v>3.3870295796514953</v>
      </c>
      <c r="E545" s="1239"/>
      <c r="F545" s="1239"/>
      <c r="G545" s="264">
        <f t="shared" si="16"/>
        <v>0</v>
      </c>
      <c r="H545" s="265">
        <f t="shared" si="17"/>
        <v>0</v>
      </c>
      <c r="J545" s="258"/>
    </row>
    <row r="546" spans="1:10" s="267" customFormat="1" ht="15" x14ac:dyDescent="0.25">
      <c r="A546" s="259">
        <v>0</v>
      </c>
      <c r="B546" s="266">
        <v>0</v>
      </c>
      <c r="C546" s="261">
        <v>0</v>
      </c>
      <c r="D546" s="262">
        <v>0</v>
      </c>
      <c r="E546" s="263"/>
      <c r="F546" s="263"/>
      <c r="G546" s="264">
        <f t="shared" si="16"/>
        <v>0</v>
      </c>
      <c r="H546" s="265">
        <f t="shared" si="17"/>
        <v>0</v>
      </c>
      <c r="J546" s="258"/>
    </row>
    <row r="547" spans="1:10" s="267" customFormat="1" ht="15" x14ac:dyDescent="0.25">
      <c r="A547" s="252">
        <v>0</v>
      </c>
      <c r="B547" s="253" t="s">
        <v>3322</v>
      </c>
      <c r="C547" s="254">
        <v>0</v>
      </c>
      <c r="D547" s="255">
        <v>0</v>
      </c>
      <c r="E547" s="256"/>
      <c r="F547" s="256"/>
      <c r="G547" s="256">
        <f t="shared" si="16"/>
        <v>0</v>
      </c>
      <c r="H547" s="257">
        <f t="shared" si="17"/>
        <v>0</v>
      </c>
      <c r="J547" s="258"/>
    </row>
    <row r="548" spans="1:10" s="267" customFormat="1" ht="15" x14ac:dyDescent="0.25">
      <c r="A548" s="259">
        <v>0</v>
      </c>
      <c r="B548" s="266">
        <v>0</v>
      </c>
      <c r="C548" s="261">
        <v>0</v>
      </c>
      <c r="D548" s="262">
        <v>0</v>
      </c>
      <c r="E548" s="263"/>
      <c r="F548" s="263"/>
      <c r="G548" s="264">
        <f t="shared" si="16"/>
        <v>0</v>
      </c>
      <c r="H548" s="265">
        <f t="shared" si="17"/>
        <v>0</v>
      </c>
      <c r="J548" s="258"/>
    </row>
    <row r="549" spans="1:10" s="267" customFormat="1" ht="15" x14ac:dyDescent="0.25">
      <c r="A549" s="259">
        <v>0</v>
      </c>
      <c r="B549" s="266" t="s">
        <v>4290</v>
      </c>
      <c r="C549" s="261" t="s">
        <v>2554</v>
      </c>
      <c r="D549" s="262">
        <v>1200</v>
      </c>
      <c r="E549" s="1239"/>
      <c r="F549" s="263"/>
      <c r="G549" s="264">
        <f t="shared" si="16"/>
        <v>0</v>
      </c>
      <c r="H549" s="265">
        <f t="shared" si="17"/>
        <v>0</v>
      </c>
      <c r="J549" s="258"/>
    </row>
    <row r="550" spans="1:10" x14ac:dyDescent="0.25">
      <c r="A550" s="259">
        <v>0</v>
      </c>
      <c r="B550" s="266" t="s">
        <v>4292</v>
      </c>
      <c r="C550" s="261" t="s">
        <v>1707</v>
      </c>
      <c r="D550" s="262">
        <v>1</v>
      </c>
      <c r="E550" s="276"/>
      <c r="F550" s="1239"/>
      <c r="G550" s="276">
        <f t="shared" si="16"/>
        <v>0</v>
      </c>
      <c r="H550" s="277">
        <f t="shared" si="17"/>
        <v>0</v>
      </c>
      <c r="I550" s="229"/>
      <c r="J550" s="258"/>
    </row>
    <row r="551" spans="1:10" s="267" customFormat="1" ht="146.25" customHeight="1" x14ac:dyDescent="0.25">
      <c r="A551" s="259">
        <v>0</v>
      </c>
      <c r="B551" s="1591" t="s">
        <v>4294</v>
      </c>
      <c r="C551" s="1591"/>
      <c r="D551" s="1591"/>
      <c r="E551" s="1591"/>
      <c r="F551" s="1591"/>
      <c r="G551" s="1591"/>
      <c r="H551" s="1592"/>
      <c r="J551" s="258"/>
    </row>
    <row r="552" spans="1:10" s="267" customFormat="1" ht="15.75" thickBot="1" x14ac:dyDescent="0.3">
      <c r="A552" s="259">
        <v>0</v>
      </c>
      <c r="B552" s="266">
        <v>0</v>
      </c>
      <c r="C552" s="261">
        <v>0</v>
      </c>
      <c r="D552" s="262">
        <v>0</v>
      </c>
      <c r="E552" s="263">
        <v>0</v>
      </c>
      <c r="F552" s="263">
        <v>0</v>
      </c>
      <c r="G552" s="264">
        <f t="shared" ref="G552" si="18">E552*D552</f>
        <v>0</v>
      </c>
      <c r="H552" s="265">
        <f t="shared" ref="H552" si="19">F552*D552</f>
        <v>0</v>
      </c>
      <c r="J552" s="258"/>
    </row>
    <row r="553" spans="1:10" s="267" customFormat="1" ht="15" x14ac:dyDescent="0.25">
      <c r="A553" s="269">
        <v>0</v>
      </c>
      <c r="B553" s="270" t="s">
        <v>4291</v>
      </c>
      <c r="C553" s="271">
        <v>0</v>
      </c>
      <c r="D553" s="272"/>
      <c r="E553" s="273">
        <v>0</v>
      </c>
      <c r="F553" s="273">
        <v>0</v>
      </c>
      <c r="G553" s="274">
        <f>SUM(G9:G552)</f>
        <v>0</v>
      </c>
      <c r="H553" s="275">
        <f>SUM(H9:H550)</f>
        <v>0</v>
      </c>
      <c r="J553" s="258"/>
    </row>
    <row r="554" spans="1:10" s="283" customFormat="1" ht="19.5" thickBot="1" x14ac:dyDescent="0.3">
      <c r="A554" s="278">
        <v>0</v>
      </c>
      <c r="B554" s="279" t="s">
        <v>4293</v>
      </c>
      <c r="C554" s="280">
        <v>0</v>
      </c>
      <c r="D554" s="281">
        <v>0</v>
      </c>
      <c r="E554" s="282">
        <v>0</v>
      </c>
      <c r="F554" s="282">
        <v>0</v>
      </c>
      <c r="G554" s="1593">
        <f>SUM(G553:H553)</f>
        <v>0</v>
      </c>
      <c r="H554" s="1594"/>
      <c r="J554" s="284"/>
    </row>
    <row r="555" spans="1:10" x14ac:dyDescent="0.25">
      <c r="A555" s="259"/>
      <c r="B555" s="266"/>
      <c r="C555" s="261"/>
      <c r="D555" s="262"/>
      <c r="E555" s="276"/>
      <c r="F555" s="276"/>
      <c r="G555" s="276"/>
      <c r="H555" s="276"/>
      <c r="J555" s="258"/>
    </row>
    <row r="556" spans="1:10" x14ac:dyDescent="0.25">
      <c r="A556" s="259"/>
      <c r="B556" s="266"/>
      <c r="C556" s="261"/>
      <c r="D556" s="262"/>
      <c r="E556" s="276"/>
      <c r="F556" s="276"/>
      <c r="G556" s="276"/>
      <c r="H556" s="276"/>
      <c r="J556" s="258"/>
    </row>
    <row r="557" spans="1:10" x14ac:dyDescent="0.25">
      <c r="A557" s="259"/>
      <c r="B557" s="266"/>
      <c r="C557" s="261"/>
      <c r="D557" s="262"/>
      <c r="E557" s="276"/>
      <c r="F557" s="276"/>
      <c r="G557" s="276"/>
      <c r="H557" s="276"/>
      <c r="J557" s="258"/>
    </row>
    <row r="558" spans="1:10" x14ac:dyDescent="0.25">
      <c r="A558" s="259"/>
      <c r="B558" s="266"/>
      <c r="C558" s="261"/>
      <c r="D558" s="262"/>
      <c r="E558" s="276"/>
      <c r="F558" s="276"/>
      <c r="G558" s="276"/>
      <c r="H558" s="276"/>
    </row>
    <row r="559" spans="1:10" s="285" customFormat="1" x14ac:dyDescent="0.25">
      <c r="A559" s="259"/>
      <c r="B559" s="266"/>
      <c r="C559" s="261"/>
      <c r="D559" s="262"/>
      <c r="E559" s="276"/>
      <c r="F559" s="276"/>
      <c r="G559" s="276"/>
      <c r="H559" s="276"/>
      <c r="J559" s="229"/>
    </row>
    <row r="560" spans="1:10" s="285" customFormat="1" x14ac:dyDescent="0.25">
      <c r="A560" s="259"/>
      <c r="B560" s="266"/>
      <c r="C560" s="261"/>
      <c r="D560" s="262"/>
      <c r="E560" s="276"/>
      <c r="F560" s="276"/>
      <c r="G560" s="276"/>
      <c r="H560" s="276"/>
      <c r="J560" s="229"/>
    </row>
    <row r="561" spans="1:10" s="285" customFormat="1" x14ac:dyDescent="0.25">
      <c r="A561" s="259"/>
      <c r="B561" s="266"/>
      <c r="C561" s="261"/>
      <c r="D561" s="262"/>
      <c r="E561" s="276"/>
      <c r="F561" s="276"/>
      <c r="G561" s="276"/>
      <c r="H561" s="276"/>
      <c r="J561" s="229"/>
    </row>
    <row r="562" spans="1:10" s="285" customFormat="1" x14ac:dyDescent="0.25">
      <c r="A562" s="259"/>
      <c r="B562" s="266"/>
      <c r="C562" s="261"/>
      <c r="D562" s="262"/>
      <c r="E562" s="276"/>
      <c r="F562" s="276"/>
      <c r="G562" s="276"/>
      <c r="H562" s="276"/>
      <c r="J562" s="229"/>
    </row>
    <row r="563" spans="1:10" s="285" customFormat="1" x14ac:dyDescent="0.25">
      <c r="A563" s="259"/>
      <c r="B563" s="266"/>
      <c r="C563" s="261"/>
      <c r="D563" s="262"/>
      <c r="E563" s="276"/>
      <c r="F563" s="276"/>
      <c r="G563" s="276"/>
      <c r="H563" s="276"/>
      <c r="J563" s="229"/>
    </row>
    <row r="564" spans="1:10" s="285" customFormat="1" x14ac:dyDescent="0.25">
      <c r="A564" s="259"/>
      <c r="B564" s="266"/>
      <c r="C564" s="261"/>
      <c r="D564" s="262"/>
      <c r="E564" s="276"/>
      <c r="F564" s="276"/>
      <c r="G564" s="276"/>
      <c r="H564" s="276"/>
      <c r="J564" s="229"/>
    </row>
    <row r="565" spans="1:10" s="285" customFormat="1" x14ac:dyDescent="0.25">
      <c r="A565" s="259"/>
      <c r="B565" s="266"/>
      <c r="C565" s="261"/>
      <c r="D565" s="262"/>
      <c r="E565" s="276"/>
      <c r="F565" s="276"/>
      <c r="G565" s="276"/>
      <c r="H565" s="276"/>
      <c r="J565" s="229"/>
    </row>
    <row r="566" spans="1:10" s="285" customFormat="1" x14ac:dyDescent="0.25">
      <c r="A566" s="259"/>
      <c r="B566" s="266"/>
      <c r="C566" s="261"/>
      <c r="D566" s="262"/>
      <c r="E566" s="276"/>
      <c r="F566" s="276"/>
      <c r="G566" s="276"/>
      <c r="H566" s="276"/>
      <c r="J566" s="229"/>
    </row>
    <row r="567" spans="1:10" s="285" customFormat="1" x14ac:dyDescent="0.25">
      <c r="A567" s="259"/>
      <c r="B567" s="266"/>
      <c r="C567" s="261"/>
      <c r="D567" s="262"/>
      <c r="E567" s="276"/>
      <c r="F567" s="276"/>
      <c r="G567" s="276"/>
      <c r="H567" s="276"/>
      <c r="J567" s="229"/>
    </row>
    <row r="568" spans="1:10" s="285" customFormat="1" x14ac:dyDescent="0.25">
      <c r="A568" s="259"/>
      <c r="B568" s="266"/>
      <c r="C568" s="261"/>
      <c r="D568" s="262"/>
      <c r="E568" s="276"/>
      <c r="F568" s="276"/>
      <c r="G568" s="276"/>
      <c r="H568" s="276"/>
      <c r="J568" s="229"/>
    </row>
    <row r="569" spans="1:10" s="285" customFormat="1" x14ac:dyDescent="0.25">
      <c r="A569" s="259"/>
      <c r="B569" s="266"/>
      <c r="C569" s="261"/>
      <c r="D569" s="262"/>
      <c r="E569" s="276"/>
      <c r="F569" s="276"/>
      <c r="G569" s="276"/>
      <c r="H569" s="276"/>
      <c r="J569" s="229"/>
    </row>
    <row r="570" spans="1:10" s="285" customFormat="1" x14ac:dyDescent="0.25">
      <c r="A570" s="259"/>
      <c r="B570" s="266"/>
      <c r="C570" s="261"/>
      <c r="D570" s="262"/>
      <c r="E570" s="276"/>
      <c r="F570" s="276"/>
      <c r="G570" s="276"/>
      <c r="H570" s="276"/>
      <c r="J570" s="229"/>
    </row>
    <row r="571" spans="1:10" s="285" customFormat="1" x14ac:dyDescent="0.25">
      <c r="A571" s="259"/>
      <c r="B571" s="266"/>
      <c r="C571" s="261"/>
      <c r="D571" s="262"/>
      <c r="E571" s="276"/>
      <c r="F571" s="276"/>
      <c r="G571" s="276"/>
      <c r="H571" s="276"/>
      <c r="J571" s="229"/>
    </row>
    <row r="572" spans="1:10" s="285" customFormat="1" x14ac:dyDescent="0.25">
      <c r="A572" s="259"/>
      <c r="B572" s="266"/>
      <c r="C572" s="261"/>
      <c r="D572" s="262"/>
      <c r="E572" s="276"/>
      <c r="F572" s="276"/>
      <c r="G572" s="276"/>
      <c r="H572" s="276"/>
      <c r="J572" s="229"/>
    </row>
    <row r="573" spans="1:10" s="285" customFormat="1" x14ac:dyDescent="0.25">
      <c r="A573" s="259"/>
      <c r="B573" s="266"/>
      <c r="C573" s="261"/>
      <c r="D573" s="262"/>
      <c r="E573" s="276"/>
      <c r="F573" s="276"/>
      <c r="G573" s="276"/>
      <c r="H573" s="276"/>
      <c r="J573" s="229"/>
    </row>
    <row r="574" spans="1:10" s="285" customFormat="1" x14ac:dyDescent="0.25">
      <c r="A574" s="259"/>
      <c r="B574" s="266"/>
      <c r="C574" s="261"/>
      <c r="D574" s="262"/>
      <c r="E574" s="276"/>
      <c r="F574" s="276"/>
      <c r="G574" s="276"/>
      <c r="H574" s="276"/>
      <c r="J574" s="229"/>
    </row>
    <row r="575" spans="1:10" s="285" customFormat="1" x14ac:dyDescent="0.25">
      <c r="A575" s="259"/>
      <c r="B575" s="266"/>
      <c r="C575" s="261"/>
      <c r="D575" s="262"/>
      <c r="E575" s="276"/>
      <c r="F575" s="276"/>
      <c r="G575" s="276"/>
      <c r="H575" s="276"/>
      <c r="J575" s="229"/>
    </row>
    <row r="576" spans="1:10" s="285" customFormat="1" x14ac:dyDescent="0.25">
      <c r="A576" s="259"/>
      <c r="B576" s="266"/>
      <c r="C576" s="261"/>
      <c r="D576" s="262"/>
      <c r="E576" s="276"/>
      <c r="F576" s="276"/>
      <c r="G576" s="276"/>
      <c r="H576" s="276"/>
      <c r="J576" s="229"/>
    </row>
    <row r="577" spans="1:10" s="285" customFormat="1" x14ac:dyDescent="0.25">
      <c r="A577" s="259"/>
      <c r="B577" s="266"/>
      <c r="C577" s="261"/>
      <c r="D577" s="262"/>
      <c r="E577" s="276"/>
      <c r="F577" s="276"/>
      <c r="G577" s="276"/>
      <c r="H577" s="276"/>
      <c r="J577" s="229"/>
    </row>
    <row r="578" spans="1:10" s="285" customFormat="1" x14ac:dyDescent="0.25">
      <c r="A578" s="259"/>
      <c r="B578" s="266"/>
      <c r="C578" s="261"/>
      <c r="D578" s="262"/>
      <c r="E578" s="276"/>
      <c r="F578" s="276"/>
      <c r="G578" s="276"/>
      <c r="H578" s="276"/>
      <c r="J578" s="229"/>
    </row>
    <row r="579" spans="1:10" s="285" customFormat="1" x14ac:dyDescent="0.25">
      <c r="A579" s="259"/>
      <c r="B579" s="266"/>
      <c r="C579" s="261"/>
      <c r="D579" s="262"/>
      <c r="E579" s="276"/>
      <c r="F579" s="276"/>
      <c r="G579" s="276"/>
      <c r="H579" s="276"/>
      <c r="J579" s="229"/>
    </row>
    <row r="580" spans="1:10" s="285" customFormat="1" x14ac:dyDescent="0.25">
      <c r="A580" s="259"/>
      <c r="B580" s="266"/>
      <c r="C580" s="261"/>
      <c r="D580" s="262"/>
      <c r="E580" s="276"/>
      <c r="F580" s="276"/>
      <c r="G580" s="276"/>
      <c r="H580" s="276"/>
      <c r="J580" s="229"/>
    </row>
    <row r="581" spans="1:10" s="285" customFormat="1" x14ac:dyDescent="0.25">
      <c r="A581" s="259"/>
      <c r="B581" s="266"/>
      <c r="C581" s="261"/>
      <c r="D581" s="262"/>
      <c r="E581" s="276"/>
      <c r="F581" s="276"/>
      <c r="G581" s="276"/>
      <c r="H581" s="276"/>
      <c r="J581" s="229"/>
    </row>
    <row r="582" spans="1:10" s="285" customFormat="1" x14ac:dyDescent="0.25">
      <c r="A582" s="259"/>
      <c r="B582" s="266"/>
      <c r="C582" s="261"/>
      <c r="D582" s="262"/>
      <c r="E582" s="276"/>
      <c r="F582" s="276"/>
      <c r="G582" s="276"/>
      <c r="H582" s="276"/>
      <c r="J582" s="229"/>
    </row>
    <row r="583" spans="1:10" s="285" customFormat="1" x14ac:dyDescent="0.25">
      <c r="A583" s="259"/>
      <c r="B583" s="266"/>
      <c r="C583" s="261"/>
      <c r="D583" s="262"/>
      <c r="E583" s="276"/>
      <c r="F583" s="276"/>
      <c r="G583" s="276"/>
      <c r="H583" s="276"/>
      <c r="J583" s="229"/>
    </row>
    <row r="584" spans="1:10" s="285" customFormat="1" x14ac:dyDescent="0.25">
      <c r="A584" s="259"/>
      <c r="B584" s="266"/>
      <c r="C584" s="261"/>
      <c r="D584" s="262"/>
      <c r="E584" s="276"/>
      <c r="F584" s="276"/>
      <c r="G584" s="276"/>
      <c r="H584" s="276"/>
      <c r="J584" s="229"/>
    </row>
    <row r="585" spans="1:10" s="285" customFormat="1" x14ac:dyDescent="0.25">
      <c r="A585" s="259"/>
      <c r="B585" s="266"/>
      <c r="C585" s="261"/>
      <c r="D585" s="262"/>
      <c r="E585" s="276"/>
      <c r="F585" s="276"/>
      <c r="G585" s="276"/>
      <c r="H585" s="276"/>
      <c r="J585" s="229"/>
    </row>
    <row r="586" spans="1:10" s="285" customFormat="1" x14ac:dyDescent="0.25">
      <c r="A586" s="259"/>
      <c r="B586" s="266"/>
      <c r="C586" s="261"/>
      <c r="D586" s="262"/>
      <c r="E586" s="276"/>
      <c r="F586" s="276"/>
      <c r="G586" s="276"/>
      <c r="H586" s="276"/>
      <c r="J586" s="229"/>
    </row>
    <row r="587" spans="1:10" s="285" customFormat="1" x14ac:dyDescent="0.25">
      <c r="A587" s="259"/>
      <c r="B587" s="266"/>
      <c r="C587" s="261"/>
      <c r="D587" s="262"/>
      <c r="E587" s="276"/>
      <c r="F587" s="276"/>
      <c r="G587" s="276"/>
      <c r="H587" s="276"/>
      <c r="J587" s="229"/>
    </row>
    <row r="588" spans="1:10" s="285" customFormat="1" x14ac:dyDescent="0.25">
      <c r="A588" s="259"/>
      <c r="B588" s="266"/>
      <c r="C588" s="261"/>
      <c r="D588" s="262"/>
      <c r="E588" s="276"/>
      <c r="F588" s="276"/>
      <c r="G588" s="276"/>
      <c r="H588" s="276"/>
      <c r="J588" s="229"/>
    </row>
    <row r="589" spans="1:10" s="285" customFormat="1" x14ac:dyDescent="0.25">
      <c r="A589" s="259"/>
      <c r="B589" s="266"/>
      <c r="C589" s="261"/>
      <c r="D589" s="262"/>
      <c r="E589" s="276"/>
      <c r="F589" s="276"/>
      <c r="G589" s="276"/>
      <c r="H589" s="276"/>
      <c r="J589" s="229"/>
    </row>
    <row r="590" spans="1:10" s="285" customFormat="1" x14ac:dyDescent="0.25">
      <c r="A590" s="259"/>
      <c r="B590" s="266"/>
      <c r="C590" s="261"/>
      <c r="D590" s="262"/>
      <c r="E590" s="276"/>
      <c r="F590" s="276"/>
      <c r="G590" s="276"/>
      <c r="H590" s="276"/>
      <c r="J590" s="229"/>
    </row>
    <row r="591" spans="1:10" s="285" customFormat="1" x14ac:dyDescent="0.25">
      <c r="A591" s="259"/>
      <c r="B591" s="266"/>
      <c r="C591" s="261"/>
      <c r="D591" s="262"/>
      <c r="E591" s="276"/>
      <c r="F591" s="276"/>
      <c r="G591" s="276"/>
      <c r="H591" s="276"/>
      <c r="J591" s="229"/>
    </row>
    <row r="592" spans="1:10" s="285" customFormat="1" x14ac:dyDescent="0.25">
      <c r="A592" s="259"/>
      <c r="B592" s="266"/>
      <c r="C592" s="261"/>
      <c r="D592" s="262"/>
      <c r="E592" s="276"/>
      <c r="F592" s="276"/>
      <c r="G592" s="276"/>
      <c r="H592" s="276"/>
      <c r="J592" s="229"/>
    </row>
    <row r="593" spans="1:10" s="285" customFormat="1" x14ac:dyDescent="0.25">
      <c r="A593" s="259"/>
      <c r="B593" s="266"/>
      <c r="C593" s="261"/>
      <c r="D593" s="262"/>
      <c r="E593" s="276"/>
      <c r="F593" s="276"/>
      <c r="G593" s="276"/>
      <c r="H593" s="276"/>
      <c r="J593" s="229"/>
    </row>
    <row r="594" spans="1:10" s="285" customFormat="1" x14ac:dyDescent="0.25">
      <c r="A594" s="259"/>
      <c r="B594" s="266"/>
      <c r="C594" s="261"/>
      <c r="D594" s="262"/>
      <c r="E594" s="276"/>
      <c r="F594" s="276"/>
      <c r="G594" s="276"/>
      <c r="H594" s="276"/>
      <c r="J594" s="229"/>
    </row>
    <row r="595" spans="1:10" s="285" customFormat="1" x14ac:dyDescent="0.25">
      <c r="A595" s="259"/>
      <c r="B595" s="266"/>
      <c r="C595" s="261"/>
      <c r="D595" s="262"/>
      <c r="E595" s="276"/>
      <c r="F595" s="276"/>
      <c r="G595" s="276"/>
      <c r="H595" s="276"/>
      <c r="J595" s="229"/>
    </row>
    <row r="596" spans="1:10" s="285" customFormat="1" x14ac:dyDescent="0.25">
      <c r="A596" s="259"/>
      <c r="B596" s="266"/>
      <c r="C596" s="261"/>
      <c r="D596" s="262"/>
      <c r="E596" s="276"/>
      <c r="F596" s="276"/>
      <c r="G596" s="276"/>
      <c r="H596" s="276"/>
      <c r="J596" s="229"/>
    </row>
    <row r="597" spans="1:10" s="285" customFormat="1" x14ac:dyDescent="0.25">
      <c r="A597" s="259"/>
      <c r="B597" s="266"/>
      <c r="C597" s="261"/>
      <c r="D597" s="262"/>
      <c r="E597" s="276"/>
      <c r="F597" s="276"/>
      <c r="G597" s="276"/>
      <c r="H597" s="276"/>
      <c r="J597" s="229"/>
    </row>
    <row r="598" spans="1:10" s="285" customFormat="1" x14ac:dyDescent="0.25">
      <c r="A598" s="259"/>
      <c r="B598" s="266"/>
      <c r="C598" s="261"/>
      <c r="D598" s="262"/>
      <c r="E598" s="276"/>
      <c r="F598" s="276"/>
      <c r="G598" s="276"/>
      <c r="H598" s="276"/>
      <c r="J598" s="229"/>
    </row>
    <row r="599" spans="1:10" s="285" customFormat="1" x14ac:dyDescent="0.25">
      <c r="A599" s="259"/>
      <c r="B599" s="266"/>
      <c r="C599" s="261"/>
      <c r="D599" s="262"/>
      <c r="E599" s="276"/>
      <c r="F599" s="276"/>
      <c r="G599" s="276"/>
      <c r="H599" s="276"/>
      <c r="J599" s="229"/>
    </row>
    <row r="600" spans="1:10" s="285" customFormat="1" x14ac:dyDescent="0.25">
      <c r="A600" s="259"/>
      <c r="B600" s="266"/>
      <c r="C600" s="261"/>
      <c r="D600" s="262"/>
      <c r="E600" s="276"/>
      <c r="F600" s="276"/>
      <c r="G600" s="276"/>
      <c r="H600" s="276"/>
      <c r="J600" s="229"/>
    </row>
    <row r="601" spans="1:10" s="285" customFormat="1" x14ac:dyDescent="0.25">
      <c r="A601" s="259"/>
      <c r="B601" s="266"/>
      <c r="C601" s="261"/>
      <c r="D601" s="262"/>
      <c r="E601" s="276"/>
      <c r="F601" s="276"/>
      <c r="G601" s="276"/>
      <c r="H601" s="276"/>
      <c r="J601" s="229"/>
    </row>
    <row r="602" spans="1:10" s="285" customFormat="1" x14ac:dyDescent="0.25">
      <c r="A602" s="259"/>
      <c r="B602" s="266"/>
      <c r="C602" s="261"/>
      <c r="D602" s="262"/>
      <c r="E602" s="276"/>
      <c r="F602" s="276"/>
      <c r="G602" s="276"/>
      <c r="H602" s="276"/>
      <c r="J602" s="229"/>
    </row>
    <row r="603" spans="1:10" s="285" customFormat="1" x14ac:dyDescent="0.25">
      <c r="A603" s="259"/>
      <c r="B603" s="266"/>
      <c r="C603" s="261"/>
      <c r="D603" s="262"/>
      <c r="E603" s="276"/>
      <c r="F603" s="276"/>
      <c r="G603" s="276"/>
      <c r="H603" s="276"/>
      <c r="J603" s="229"/>
    </row>
    <row r="604" spans="1:10" s="285" customFormat="1" x14ac:dyDescent="0.25">
      <c r="A604" s="259"/>
      <c r="B604" s="266"/>
      <c r="C604" s="261"/>
      <c r="D604" s="262"/>
      <c r="E604" s="276"/>
      <c r="F604" s="276"/>
      <c r="G604" s="276"/>
      <c r="H604" s="276"/>
      <c r="J604" s="229"/>
    </row>
    <row r="605" spans="1:10" s="285" customFormat="1" x14ac:dyDescent="0.25">
      <c r="A605" s="259"/>
      <c r="B605" s="266"/>
      <c r="C605" s="261"/>
      <c r="D605" s="262"/>
      <c r="E605" s="276"/>
      <c r="F605" s="276"/>
      <c r="G605" s="276"/>
      <c r="H605" s="276"/>
      <c r="J605" s="229"/>
    </row>
    <row r="606" spans="1:10" s="285" customFormat="1" x14ac:dyDescent="0.25">
      <c r="A606" s="259"/>
      <c r="B606" s="266"/>
      <c r="C606" s="261"/>
      <c r="D606" s="262"/>
      <c r="E606" s="276"/>
      <c r="F606" s="276"/>
      <c r="G606" s="276"/>
      <c r="H606" s="276"/>
      <c r="J606" s="229"/>
    </row>
    <row r="607" spans="1:10" s="285" customFormat="1" x14ac:dyDescent="0.25">
      <c r="A607" s="259"/>
      <c r="B607" s="266"/>
      <c r="C607" s="261"/>
      <c r="D607" s="262"/>
      <c r="E607" s="276"/>
      <c r="F607" s="276"/>
      <c r="G607" s="276"/>
      <c r="H607" s="276"/>
      <c r="J607" s="229"/>
    </row>
    <row r="608" spans="1:10" s="285" customFormat="1" x14ac:dyDescent="0.25">
      <c r="A608" s="259"/>
      <c r="B608" s="266"/>
      <c r="C608" s="261"/>
      <c r="D608" s="262"/>
      <c r="E608" s="276"/>
      <c r="F608" s="276"/>
      <c r="G608" s="276"/>
      <c r="H608" s="276"/>
      <c r="J608" s="229"/>
    </row>
    <row r="609" spans="1:10" s="285" customFormat="1" x14ac:dyDescent="0.25">
      <c r="A609" s="259"/>
      <c r="B609" s="266"/>
      <c r="C609" s="261"/>
      <c r="D609" s="262"/>
      <c r="E609" s="276"/>
      <c r="F609" s="276"/>
      <c r="G609" s="276"/>
      <c r="H609" s="276"/>
      <c r="J609" s="229"/>
    </row>
    <row r="610" spans="1:10" s="285" customFormat="1" x14ac:dyDescent="0.25">
      <c r="A610" s="259"/>
      <c r="B610" s="266"/>
      <c r="C610" s="261"/>
      <c r="D610" s="262"/>
      <c r="E610" s="276"/>
      <c r="F610" s="276"/>
      <c r="G610" s="276"/>
      <c r="H610" s="276"/>
      <c r="J610" s="229"/>
    </row>
    <row r="611" spans="1:10" s="285" customFormat="1" x14ac:dyDescent="0.25">
      <c r="A611" s="259"/>
      <c r="B611" s="266"/>
      <c r="C611" s="261"/>
      <c r="D611" s="262"/>
      <c r="E611" s="276"/>
      <c r="F611" s="276"/>
      <c r="G611" s="276"/>
      <c r="H611" s="276"/>
      <c r="J611" s="229"/>
    </row>
    <row r="612" spans="1:10" s="285" customFormat="1" x14ac:dyDescent="0.25">
      <c r="A612" s="259"/>
      <c r="B612" s="266"/>
      <c r="C612" s="261"/>
      <c r="D612" s="262"/>
      <c r="E612" s="276"/>
      <c r="F612" s="276"/>
      <c r="G612" s="276"/>
      <c r="H612" s="276"/>
      <c r="J612" s="229"/>
    </row>
    <row r="613" spans="1:10" s="285" customFormat="1" x14ac:dyDescent="0.25">
      <c r="A613" s="259"/>
      <c r="B613" s="266"/>
      <c r="C613" s="261"/>
      <c r="D613" s="262"/>
      <c r="E613" s="276"/>
      <c r="F613" s="276"/>
      <c r="G613" s="276"/>
      <c r="H613" s="276"/>
      <c r="J613" s="229"/>
    </row>
    <row r="614" spans="1:10" s="285" customFormat="1" x14ac:dyDescent="0.25">
      <c r="A614" s="259"/>
      <c r="B614" s="266"/>
      <c r="C614" s="261"/>
      <c r="D614" s="262"/>
      <c r="E614" s="276"/>
      <c r="F614" s="276"/>
      <c r="G614" s="276"/>
      <c r="H614" s="276"/>
      <c r="J614" s="229"/>
    </row>
    <row r="615" spans="1:10" s="285" customFormat="1" x14ac:dyDescent="0.25">
      <c r="A615" s="259"/>
      <c r="B615" s="266"/>
      <c r="C615" s="261"/>
      <c r="D615" s="262"/>
      <c r="E615" s="276"/>
      <c r="F615" s="276"/>
      <c r="G615" s="276"/>
      <c r="H615" s="276"/>
      <c r="J615" s="229"/>
    </row>
    <row r="616" spans="1:10" s="285" customFormat="1" x14ac:dyDescent="0.25">
      <c r="A616" s="259"/>
      <c r="B616" s="266"/>
      <c r="C616" s="261"/>
      <c r="D616" s="262"/>
      <c r="E616" s="276"/>
      <c r="F616" s="276"/>
      <c r="G616" s="276"/>
      <c r="H616" s="276"/>
      <c r="J616" s="229"/>
    </row>
    <row r="617" spans="1:10" s="285" customFormat="1" x14ac:dyDescent="0.25">
      <c r="A617" s="259"/>
      <c r="B617" s="266"/>
      <c r="C617" s="261"/>
      <c r="D617" s="262"/>
      <c r="E617" s="276"/>
      <c r="F617" s="276"/>
      <c r="G617" s="276"/>
      <c r="H617" s="276"/>
      <c r="J617" s="229"/>
    </row>
    <row r="618" spans="1:10" s="285" customFormat="1" x14ac:dyDescent="0.25">
      <c r="A618" s="259"/>
      <c r="B618" s="266"/>
      <c r="C618" s="261"/>
      <c r="D618" s="262"/>
      <c r="E618" s="276"/>
      <c r="F618" s="276"/>
      <c r="G618" s="276"/>
      <c r="H618" s="276"/>
      <c r="J618" s="229"/>
    </row>
    <row r="619" spans="1:10" s="285" customFormat="1" x14ac:dyDescent="0.25">
      <c r="A619" s="259"/>
      <c r="B619" s="266"/>
      <c r="C619" s="261"/>
      <c r="D619" s="262"/>
      <c r="E619" s="276"/>
      <c r="F619" s="276"/>
      <c r="G619" s="276"/>
      <c r="H619" s="276"/>
      <c r="J619" s="229"/>
    </row>
    <row r="620" spans="1:10" s="285" customFormat="1" x14ac:dyDescent="0.25">
      <c r="A620" s="259"/>
      <c r="B620" s="266"/>
      <c r="C620" s="261"/>
      <c r="D620" s="262"/>
      <c r="E620" s="276"/>
      <c r="F620" s="276"/>
      <c r="G620" s="276"/>
      <c r="H620" s="276"/>
      <c r="J620" s="229"/>
    </row>
    <row r="621" spans="1:10" s="285" customFormat="1" x14ac:dyDescent="0.25">
      <c r="A621" s="259"/>
      <c r="B621" s="266"/>
      <c r="C621" s="261"/>
      <c r="D621" s="262"/>
      <c r="E621" s="276"/>
      <c r="F621" s="276"/>
      <c r="G621" s="276"/>
      <c r="H621" s="276"/>
      <c r="J621" s="229"/>
    </row>
    <row r="622" spans="1:10" s="285" customFormat="1" x14ac:dyDescent="0.25">
      <c r="A622" s="259"/>
      <c r="B622" s="266"/>
      <c r="C622" s="261"/>
      <c r="D622" s="262"/>
      <c r="E622" s="276"/>
      <c r="F622" s="276"/>
      <c r="G622" s="276"/>
      <c r="H622" s="276"/>
      <c r="J622" s="229"/>
    </row>
    <row r="623" spans="1:10" s="285" customFormat="1" x14ac:dyDescent="0.25">
      <c r="A623" s="259"/>
      <c r="B623" s="266"/>
      <c r="C623" s="261"/>
      <c r="D623" s="262"/>
      <c r="E623" s="276"/>
      <c r="F623" s="276"/>
      <c r="G623" s="276"/>
      <c r="H623" s="276"/>
      <c r="J623" s="229"/>
    </row>
    <row r="624" spans="1:10" s="285" customFormat="1" x14ac:dyDescent="0.25">
      <c r="A624" s="259"/>
      <c r="B624" s="266"/>
      <c r="C624" s="261"/>
      <c r="D624" s="262"/>
      <c r="E624" s="276"/>
      <c r="F624" s="276"/>
      <c r="G624" s="276"/>
      <c r="H624" s="276"/>
      <c r="J624" s="229"/>
    </row>
    <row r="625" spans="1:10" s="285" customFormat="1" x14ac:dyDescent="0.25">
      <c r="A625" s="259"/>
      <c r="B625" s="266"/>
      <c r="C625" s="261"/>
      <c r="D625" s="262"/>
      <c r="E625" s="276"/>
      <c r="F625" s="276"/>
      <c r="G625" s="276"/>
      <c r="H625" s="276"/>
      <c r="J625" s="229"/>
    </row>
    <row r="626" spans="1:10" s="285" customFormat="1" x14ac:dyDescent="0.25">
      <c r="A626" s="259"/>
      <c r="B626" s="266"/>
      <c r="C626" s="261"/>
      <c r="D626" s="262"/>
      <c r="E626" s="276"/>
      <c r="F626" s="276"/>
      <c r="G626" s="276"/>
      <c r="H626" s="276"/>
      <c r="J626" s="229"/>
    </row>
    <row r="627" spans="1:10" s="285" customFormat="1" x14ac:dyDescent="0.25">
      <c r="A627" s="259"/>
      <c r="B627" s="266"/>
      <c r="C627" s="261"/>
      <c r="D627" s="262"/>
      <c r="E627" s="276"/>
      <c r="F627" s="276"/>
      <c r="G627" s="276"/>
      <c r="H627" s="276"/>
      <c r="J627" s="229"/>
    </row>
    <row r="628" spans="1:10" s="285" customFormat="1" x14ac:dyDescent="0.25">
      <c r="A628" s="259"/>
      <c r="B628" s="266"/>
      <c r="C628" s="261"/>
      <c r="D628" s="262"/>
      <c r="E628" s="276"/>
      <c r="F628" s="276"/>
      <c r="G628" s="276"/>
      <c r="H628" s="276"/>
      <c r="J628" s="229"/>
    </row>
    <row r="629" spans="1:10" s="285" customFormat="1" x14ac:dyDescent="0.25">
      <c r="A629" s="259"/>
      <c r="B629" s="266"/>
      <c r="C629" s="261"/>
      <c r="D629" s="262"/>
      <c r="E629" s="276"/>
      <c r="F629" s="276"/>
      <c r="G629" s="276"/>
      <c r="H629" s="276"/>
      <c r="J629" s="229"/>
    </row>
    <row r="630" spans="1:10" s="285" customFormat="1" x14ac:dyDescent="0.25">
      <c r="A630" s="259"/>
      <c r="B630" s="266"/>
      <c r="C630" s="261"/>
      <c r="D630" s="262"/>
      <c r="E630" s="276"/>
      <c r="F630" s="276"/>
      <c r="G630" s="276"/>
      <c r="H630" s="276"/>
      <c r="J630" s="229"/>
    </row>
    <row r="631" spans="1:10" s="285" customFormat="1" x14ac:dyDescent="0.25">
      <c r="A631" s="259"/>
      <c r="B631" s="266"/>
      <c r="C631" s="261"/>
      <c r="D631" s="262"/>
      <c r="E631" s="276"/>
      <c r="F631" s="276"/>
      <c r="G631" s="276"/>
      <c r="H631" s="276"/>
      <c r="J631" s="229"/>
    </row>
    <row r="632" spans="1:10" s="285" customFormat="1" x14ac:dyDescent="0.25">
      <c r="A632" s="259"/>
      <c r="B632" s="266"/>
      <c r="C632" s="261"/>
      <c r="D632" s="262"/>
      <c r="E632" s="276"/>
      <c r="F632" s="276"/>
      <c r="G632" s="276"/>
      <c r="H632" s="276"/>
      <c r="J632" s="229"/>
    </row>
    <row r="633" spans="1:10" s="285" customFormat="1" x14ac:dyDescent="0.25">
      <c r="A633" s="259"/>
      <c r="B633" s="266"/>
      <c r="C633" s="261"/>
      <c r="D633" s="262"/>
      <c r="E633" s="276"/>
      <c r="F633" s="276"/>
      <c r="G633" s="276"/>
      <c r="H633" s="276"/>
      <c r="J633" s="229"/>
    </row>
    <row r="634" spans="1:10" s="285" customFormat="1" x14ac:dyDescent="0.25">
      <c r="A634" s="259"/>
      <c r="B634" s="266"/>
      <c r="C634" s="261"/>
      <c r="D634" s="262"/>
      <c r="E634" s="276"/>
      <c r="F634" s="276"/>
      <c r="G634" s="276"/>
      <c r="H634" s="276"/>
      <c r="J634" s="229"/>
    </row>
    <row r="635" spans="1:10" s="285" customFormat="1" x14ac:dyDescent="0.25">
      <c r="A635" s="259"/>
      <c r="B635" s="266"/>
      <c r="C635" s="261"/>
      <c r="D635" s="262"/>
      <c r="E635" s="276"/>
      <c r="F635" s="276"/>
      <c r="G635" s="276"/>
      <c r="H635" s="276"/>
      <c r="J635" s="229"/>
    </row>
    <row r="636" spans="1:10" s="285" customFormat="1" x14ac:dyDescent="0.25">
      <c r="A636" s="259"/>
      <c r="B636" s="266"/>
      <c r="C636" s="261"/>
      <c r="D636" s="262"/>
      <c r="E636" s="276"/>
      <c r="F636" s="276"/>
      <c r="G636" s="276"/>
      <c r="H636" s="276"/>
      <c r="J636" s="229"/>
    </row>
    <row r="637" spans="1:10" s="285" customFormat="1" x14ac:dyDescent="0.25">
      <c r="A637" s="259"/>
      <c r="B637" s="266"/>
      <c r="C637" s="261"/>
      <c r="D637" s="262"/>
      <c r="E637" s="276"/>
      <c r="F637" s="276"/>
      <c r="G637" s="276"/>
      <c r="H637" s="276"/>
      <c r="J637" s="229"/>
    </row>
    <row r="638" spans="1:10" s="285" customFormat="1" x14ac:dyDescent="0.25">
      <c r="A638" s="259"/>
      <c r="B638" s="266"/>
      <c r="C638" s="261"/>
      <c r="D638" s="262"/>
      <c r="E638" s="276"/>
      <c r="F638" s="276"/>
      <c r="G638" s="276"/>
      <c r="H638" s="276"/>
      <c r="J638" s="229"/>
    </row>
    <row r="639" spans="1:10" s="285" customFormat="1" x14ac:dyDescent="0.25">
      <c r="A639" s="259"/>
      <c r="B639" s="266"/>
      <c r="C639" s="261"/>
      <c r="D639" s="262"/>
      <c r="E639" s="276"/>
      <c r="F639" s="276"/>
      <c r="G639" s="276"/>
      <c r="H639" s="276"/>
      <c r="J639" s="229"/>
    </row>
    <row r="640" spans="1:10" s="285" customFormat="1" x14ac:dyDescent="0.25">
      <c r="A640" s="259"/>
      <c r="B640" s="266"/>
      <c r="C640" s="261"/>
      <c r="D640" s="262"/>
      <c r="E640" s="276"/>
      <c r="F640" s="276"/>
      <c r="G640" s="276"/>
      <c r="H640" s="276"/>
      <c r="J640" s="229"/>
    </row>
    <row r="641" spans="1:10" s="285" customFormat="1" x14ac:dyDescent="0.25">
      <c r="A641" s="259"/>
      <c r="B641" s="266"/>
      <c r="C641" s="261"/>
      <c r="D641" s="262"/>
      <c r="E641" s="276"/>
      <c r="F641" s="276"/>
      <c r="G641" s="276"/>
      <c r="H641" s="276"/>
      <c r="J641" s="229"/>
    </row>
    <row r="642" spans="1:10" s="285" customFormat="1" x14ac:dyDescent="0.25">
      <c r="A642" s="259"/>
      <c r="B642" s="266"/>
      <c r="C642" s="261"/>
      <c r="D642" s="262"/>
      <c r="E642" s="276"/>
      <c r="F642" s="276"/>
      <c r="G642" s="276"/>
      <c r="H642" s="276"/>
      <c r="J642" s="229"/>
    </row>
    <row r="643" spans="1:10" s="285" customFormat="1" x14ac:dyDescent="0.25">
      <c r="A643" s="259"/>
      <c r="B643" s="266"/>
      <c r="C643" s="261"/>
      <c r="D643" s="262"/>
      <c r="E643" s="276"/>
      <c r="F643" s="276"/>
      <c r="G643" s="276"/>
      <c r="H643" s="276"/>
      <c r="J643" s="229"/>
    </row>
    <row r="644" spans="1:10" s="285" customFormat="1" x14ac:dyDescent="0.25">
      <c r="A644" s="259"/>
      <c r="B644" s="266"/>
      <c r="C644" s="261"/>
      <c r="D644" s="262"/>
      <c r="E644" s="276"/>
      <c r="F644" s="276"/>
      <c r="G644" s="276"/>
      <c r="H644" s="276"/>
      <c r="J644" s="229"/>
    </row>
    <row r="645" spans="1:10" s="285" customFormat="1" x14ac:dyDescent="0.25">
      <c r="A645" s="259"/>
      <c r="B645" s="266"/>
      <c r="C645" s="261"/>
      <c r="D645" s="262"/>
      <c r="E645" s="276"/>
      <c r="F645" s="276"/>
      <c r="G645" s="276"/>
      <c r="H645" s="276"/>
      <c r="J645" s="229"/>
    </row>
    <row r="646" spans="1:10" s="285" customFormat="1" x14ac:dyDescent="0.25">
      <c r="A646" s="259"/>
      <c r="B646" s="266"/>
      <c r="C646" s="261"/>
      <c r="D646" s="262"/>
      <c r="E646" s="276"/>
      <c r="F646" s="276"/>
      <c r="G646" s="276"/>
      <c r="H646" s="276"/>
      <c r="J646" s="229"/>
    </row>
    <row r="647" spans="1:10" s="285" customFormat="1" x14ac:dyDescent="0.25">
      <c r="A647" s="286"/>
      <c r="B647" s="266"/>
      <c r="C647" s="261"/>
      <c r="D647" s="262"/>
      <c r="E647" s="276"/>
      <c r="F647" s="276"/>
      <c r="G647" s="276"/>
      <c r="H647" s="276"/>
      <c r="J647" s="229"/>
    </row>
    <row r="648" spans="1:10" s="285" customFormat="1" x14ac:dyDescent="0.25">
      <c r="A648" s="286"/>
      <c r="B648" s="266"/>
      <c r="C648" s="261"/>
      <c r="D648" s="262"/>
      <c r="E648" s="276"/>
      <c r="F648" s="276"/>
      <c r="G648" s="276"/>
      <c r="H648" s="276"/>
      <c r="J648" s="229"/>
    </row>
    <row r="649" spans="1:10" s="285" customFormat="1" x14ac:dyDescent="0.25">
      <c r="A649" s="286"/>
      <c r="B649" s="266"/>
      <c r="C649" s="261"/>
      <c r="D649" s="262"/>
      <c r="E649" s="276"/>
      <c r="F649" s="276"/>
      <c r="G649" s="276"/>
      <c r="H649" s="276"/>
      <c r="J649" s="229"/>
    </row>
    <row r="650" spans="1:10" s="285" customFormat="1" x14ac:dyDescent="0.25">
      <c r="A650" s="286"/>
      <c r="B650" s="266"/>
      <c r="C650" s="261"/>
      <c r="D650" s="262"/>
      <c r="E650" s="276"/>
      <c r="F650" s="276"/>
      <c r="G650" s="276"/>
      <c r="H650" s="276"/>
      <c r="J650" s="229"/>
    </row>
    <row r="651" spans="1:10" s="285" customFormat="1" x14ac:dyDescent="0.25">
      <c r="A651" s="286"/>
      <c r="B651" s="266"/>
      <c r="C651" s="261"/>
      <c r="D651" s="262"/>
      <c r="E651" s="276"/>
      <c r="F651" s="276"/>
      <c r="G651" s="276"/>
      <c r="H651" s="276"/>
      <c r="J651" s="229"/>
    </row>
    <row r="652" spans="1:10" s="285" customFormat="1" x14ac:dyDescent="0.25">
      <c r="A652" s="286"/>
      <c r="B652" s="266"/>
      <c r="C652" s="261"/>
      <c r="D652" s="262"/>
      <c r="E652" s="276"/>
      <c r="F652" s="276"/>
      <c r="G652" s="276"/>
      <c r="H652" s="276"/>
      <c r="J652" s="229"/>
    </row>
    <row r="653" spans="1:10" s="285" customFormat="1" x14ac:dyDescent="0.25">
      <c r="A653" s="286"/>
      <c r="B653" s="266"/>
      <c r="C653" s="261"/>
      <c r="D653" s="262"/>
      <c r="E653" s="276"/>
      <c r="F653" s="276"/>
      <c r="G653" s="276"/>
      <c r="H653" s="276"/>
      <c r="J653" s="229"/>
    </row>
    <row r="654" spans="1:10" s="285" customFormat="1" x14ac:dyDescent="0.25">
      <c r="A654" s="286"/>
      <c r="B654" s="266"/>
      <c r="C654" s="261"/>
      <c r="D654" s="262"/>
      <c r="E654" s="276"/>
      <c r="F654" s="276"/>
      <c r="G654" s="276"/>
      <c r="H654" s="276"/>
      <c r="J654" s="229"/>
    </row>
    <row r="655" spans="1:10" s="285" customFormat="1" x14ac:dyDescent="0.25">
      <c r="A655" s="286"/>
      <c r="B655" s="266"/>
      <c r="C655" s="261"/>
      <c r="D655" s="262"/>
      <c r="E655" s="276"/>
      <c r="F655" s="276"/>
      <c r="G655" s="276"/>
      <c r="H655" s="276"/>
      <c r="J655" s="229"/>
    </row>
    <row r="656" spans="1:10" s="285" customFormat="1" x14ac:dyDescent="0.25">
      <c r="A656" s="286"/>
      <c r="B656" s="266"/>
      <c r="C656" s="261"/>
      <c r="D656" s="262"/>
      <c r="E656" s="276"/>
      <c r="F656" s="276"/>
      <c r="G656" s="276"/>
      <c r="H656" s="276"/>
      <c r="J656" s="229"/>
    </row>
  </sheetData>
  <autoFilter ref="A8:H556" xr:uid="{00000000-0009-0000-0000-000001000000}"/>
  <mergeCells count="11">
    <mergeCell ref="B551:H551"/>
    <mergeCell ref="G554:H554"/>
    <mergeCell ref="B1:G1"/>
    <mergeCell ref="A5:A6"/>
    <mergeCell ref="B5:B6"/>
    <mergeCell ref="C5:C6"/>
    <mergeCell ref="D5:D6"/>
    <mergeCell ref="E5:F5"/>
    <mergeCell ref="G5:H5"/>
    <mergeCell ref="A2:H2"/>
    <mergeCell ref="A3:H3"/>
  </mergeCells>
  <hyperlinks>
    <hyperlink ref="B1:G1" location="REKAPITULACE!A1" display="ZŠ Hapalova - Marie Hübnerové 1, Brno-Řečkovice - Vzduchotechnika" xr:uid="{613EF291-AFF6-4FC3-BBD5-496AFFBA532E}"/>
  </hyperlinks>
  <printOptions horizontalCentered="1"/>
  <pageMargins left="0.39370078740157483" right="0.47244094488188981" top="0.62992125984251968" bottom="0.6692913385826772" header="0.43307086614173229" footer="0.39370078740157483"/>
  <pageSetup paperSize="9" scale="59" fitToHeight="0" orientation="portrait" horizontalDpi="196" r:id="rId1"/>
  <headerFooter alignWithMargins="0">
    <oddFooter>&amp;R&amp;"Arial CE,Tučné"&amp;9Strana &amp;P z &amp;N</oddFooter>
  </headerFooter>
  <rowBreaks count="4" manualBreakCount="4">
    <brk id="66" max="7" man="1"/>
    <brk id="318" max="7" man="1"/>
    <brk id="473" max="7" man="1"/>
    <brk id="546"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E13EE-1D40-417D-854F-B4BA0123E8E3}">
  <sheetPr codeName="List8">
    <tabColor rgb="FFFFC000"/>
    <pageSetUpPr fitToPage="1"/>
  </sheetPr>
  <dimension ref="A1:F22"/>
  <sheetViews>
    <sheetView zoomScaleNormal="100" workbookViewId="0">
      <pane ySplit="4" topLeftCell="A5" activePane="bottomLeft" state="frozen"/>
      <selection pane="bottomLeft" activeCell="F18" sqref="F18"/>
    </sheetView>
  </sheetViews>
  <sheetFormatPr defaultRowHeight="12.75" x14ac:dyDescent="0.2"/>
  <cols>
    <col min="1" max="1" width="11" style="294" customWidth="1"/>
    <col min="2" max="2" width="54.42578125" style="294" customWidth="1"/>
    <col min="3" max="3" width="6.7109375" style="294" customWidth="1"/>
    <col min="4" max="4" width="7.85546875" style="294" customWidth="1"/>
    <col min="5" max="5" width="12.85546875" style="294" customWidth="1"/>
    <col min="6" max="6" width="17.140625" style="294" customWidth="1"/>
    <col min="7" max="10" width="9.140625" style="294"/>
    <col min="11" max="11" width="14.7109375" style="294" bestFit="1" customWidth="1"/>
    <col min="12" max="256" width="9.140625" style="294"/>
    <col min="257" max="257" width="11" style="294" customWidth="1"/>
    <col min="258" max="258" width="54.42578125" style="294" customWidth="1"/>
    <col min="259" max="259" width="6.7109375" style="294" customWidth="1"/>
    <col min="260" max="260" width="7.85546875" style="294" customWidth="1"/>
    <col min="261" max="261" width="12.85546875" style="294" customWidth="1"/>
    <col min="262" max="262" width="17.140625" style="294" customWidth="1"/>
    <col min="263" max="266" width="9.140625" style="294"/>
    <col min="267" max="267" width="14.7109375" style="294" bestFit="1" customWidth="1"/>
    <col min="268" max="512" width="9.140625" style="294"/>
    <col min="513" max="513" width="11" style="294" customWidth="1"/>
    <col min="514" max="514" width="54.42578125" style="294" customWidth="1"/>
    <col min="515" max="515" width="6.7109375" style="294" customWidth="1"/>
    <col min="516" max="516" width="7.85546875" style="294" customWidth="1"/>
    <col min="517" max="517" width="12.85546875" style="294" customWidth="1"/>
    <col min="518" max="518" width="17.140625" style="294" customWidth="1"/>
    <col min="519" max="522" width="9.140625" style="294"/>
    <col min="523" max="523" width="14.7109375" style="294" bestFit="1" customWidth="1"/>
    <col min="524" max="768" width="9.140625" style="294"/>
    <col min="769" max="769" width="11" style="294" customWidth="1"/>
    <col min="770" max="770" width="54.42578125" style="294" customWidth="1"/>
    <col min="771" max="771" width="6.7109375" style="294" customWidth="1"/>
    <col min="772" max="772" width="7.85546875" style="294" customWidth="1"/>
    <col min="773" max="773" width="12.85546875" style="294" customWidth="1"/>
    <col min="774" max="774" width="17.140625" style="294" customWidth="1"/>
    <col min="775" max="778" width="9.140625" style="294"/>
    <col min="779" max="779" width="14.7109375" style="294" bestFit="1" customWidth="1"/>
    <col min="780" max="1024" width="9.140625" style="294"/>
    <col min="1025" max="1025" width="11" style="294" customWidth="1"/>
    <col min="1026" max="1026" width="54.42578125" style="294" customWidth="1"/>
    <col min="1027" max="1027" width="6.7109375" style="294" customWidth="1"/>
    <col min="1028" max="1028" width="7.85546875" style="294" customWidth="1"/>
    <col min="1029" max="1029" width="12.85546875" style="294" customWidth="1"/>
    <col min="1030" max="1030" width="17.140625" style="294" customWidth="1"/>
    <col min="1031" max="1034" width="9.140625" style="294"/>
    <col min="1035" max="1035" width="14.7109375" style="294" bestFit="1" customWidth="1"/>
    <col min="1036" max="1280" width="9.140625" style="294"/>
    <col min="1281" max="1281" width="11" style="294" customWidth="1"/>
    <col min="1282" max="1282" width="54.42578125" style="294" customWidth="1"/>
    <col min="1283" max="1283" width="6.7109375" style="294" customWidth="1"/>
    <col min="1284" max="1284" width="7.85546875" style="294" customWidth="1"/>
    <col min="1285" max="1285" width="12.85546875" style="294" customWidth="1"/>
    <col min="1286" max="1286" width="17.140625" style="294" customWidth="1"/>
    <col min="1287" max="1290" width="9.140625" style="294"/>
    <col min="1291" max="1291" width="14.7109375" style="294" bestFit="1" customWidth="1"/>
    <col min="1292" max="1536" width="9.140625" style="294"/>
    <col min="1537" max="1537" width="11" style="294" customWidth="1"/>
    <col min="1538" max="1538" width="54.42578125" style="294" customWidth="1"/>
    <col min="1539" max="1539" width="6.7109375" style="294" customWidth="1"/>
    <col min="1540" max="1540" width="7.85546875" style="294" customWidth="1"/>
    <col min="1541" max="1541" width="12.85546875" style="294" customWidth="1"/>
    <col min="1542" max="1542" width="17.140625" style="294" customWidth="1"/>
    <col min="1543" max="1546" width="9.140625" style="294"/>
    <col min="1547" max="1547" width="14.7109375" style="294" bestFit="1" customWidth="1"/>
    <col min="1548" max="1792" width="9.140625" style="294"/>
    <col min="1793" max="1793" width="11" style="294" customWidth="1"/>
    <col min="1794" max="1794" width="54.42578125" style="294" customWidth="1"/>
    <col min="1795" max="1795" width="6.7109375" style="294" customWidth="1"/>
    <col min="1796" max="1796" width="7.85546875" style="294" customWidth="1"/>
    <col min="1797" max="1797" width="12.85546875" style="294" customWidth="1"/>
    <col min="1798" max="1798" width="17.140625" style="294" customWidth="1"/>
    <col min="1799" max="1802" width="9.140625" style="294"/>
    <col min="1803" max="1803" width="14.7109375" style="294" bestFit="1" customWidth="1"/>
    <col min="1804" max="2048" width="9.140625" style="294"/>
    <col min="2049" max="2049" width="11" style="294" customWidth="1"/>
    <col min="2050" max="2050" width="54.42578125" style="294" customWidth="1"/>
    <col min="2051" max="2051" width="6.7109375" style="294" customWidth="1"/>
    <col min="2052" max="2052" width="7.85546875" style="294" customWidth="1"/>
    <col min="2053" max="2053" width="12.85546875" style="294" customWidth="1"/>
    <col min="2054" max="2054" width="17.140625" style="294" customWidth="1"/>
    <col min="2055" max="2058" width="9.140625" style="294"/>
    <col min="2059" max="2059" width="14.7109375" style="294" bestFit="1" customWidth="1"/>
    <col min="2060" max="2304" width="9.140625" style="294"/>
    <col min="2305" max="2305" width="11" style="294" customWidth="1"/>
    <col min="2306" max="2306" width="54.42578125" style="294" customWidth="1"/>
    <col min="2307" max="2307" width="6.7109375" style="294" customWidth="1"/>
    <col min="2308" max="2308" width="7.85546875" style="294" customWidth="1"/>
    <col min="2309" max="2309" width="12.85546875" style="294" customWidth="1"/>
    <col min="2310" max="2310" width="17.140625" style="294" customWidth="1"/>
    <col min="2311" max="2314" width="9.140625" style="294"/>
    <col min="2315" max="2315" width="14.7109375" style="294" bestFit="1" customWidth="1"/>
    <col min="2316" max="2560" width="9.140625" style="294"/>
    <col min="2561" max="2561" width="11" style="294" customWidth="1"/>
    <col min="2562" max="2562" width="54.42578125" style="294" customWidth="1"/>
    <col min="2563" max="2563" width="6.7109375" style="294" customWidth="1"/>
    <col min="2564" max="2564" width="7.85546875" style="294" customWidth="1"/>
    <col min="2565" max="2565" width="12.85546875" style="294" customWidth="1"/>
    <col min="2566" max="2566" width="17.140625" style="294" customWidth="1"/>
    <col min="2567" max="2570" width="9.140625" style="294"/>
    <col min="2571" max="2571" width="14.7109375" style="294" bestFit="1" customWidth="1"/>
    <col min="2572" max="2816" width="9.140625" style="294"/>
    <col min="2817" max="2817" width="11" style="294" customWidth="1"/>
    <col min="2818" max="2818" width="54.42578125" style="294" customWidth="1"/>
    <col min="2819" max="2819" width="6.7109375" style="294" customWidth="1"/>
    <col min="2820" max="2820" width="7.85546875" style="294" customWidth="1"/>
    <col min="2821" max="2821" width="12.85546875" style="294" customWidth="1"/>
    <col min="2822" max="2822" width="17.140625" style="294" customWidth="1"/>
    <col min="2823" max="2826" width="9.140625" style="294"/>
    <col min="2827" max="2827" width="14.7109375" style="294" bestFit="1" customWidth="1"/>
    <col min="2828" max="3072" width="9.140625" style="294"/>
    <col min="3073" max="3073" width="11" style="294" customWidth="1"/>
    <col min="3074" max="3074" width="54.42578125" style="294" customWidth="1"/>
    <col min="3075" max="3075" width="6.7109375" style="294" customWidth="1"/>
    <col min="3076" max="3076" width="7.85546875" style="294" customWidth="1"/>
    <col min="3077" max="3077" width="12.85546875" style="294" customWidth="1"/>
    <col min="3078" max="3078" width="17.140625" style="294" customWidth="1"/>
    <col min="3079" max="3082" width="9.140625" style="294"/>
    <col min="3083" max="3083" width="14.7109375" style="294" bestFit="1" customWidth="1"/>
    <col min="3084" max="3328" width="9.140625" style="294"/>
    <col min="3329" max="3329" width="11" style="294" customWidth="1"/>
    <col min="3330" max="3330" width="54.42578125" style="294" customWidth="1"/>
    <col min="3331" max="3331" width="6.7109375" style="294" customWidth="1"/>
    <col min="3332" max="3332" width="7.85546875" style="294" customWidth="1"/>
    <col min="3333" max="3333" width="12.85546875" style="294" customWidth="1"/>
    <col min="3334" max="3334" width="17.140625" style="294" customWidth="1"/>
    <col min="3335" max="3338" width="9.140625" style="294"/>
    <col min="3339" max="3339" width="14.7109375" style="294" bestFit="1" customWidth="1"/>
    <col min="3340" max="3584" width="9.140625" style="294"/>
    <col min="3585" max="3585" width="11" style="294" customWidth="1"/>
    <col min="3586" max="3586" width="54.42578125" style="294" customWidth="1"/>
    <col min="3587" max="3587" width="6.7109375" style="294" customWidth="1"/>
    <col min="3588" max="3588" width="7.85546875" style="294" customWidth="1"/>
    <col min="3589" max="3589" width="12.85546875" style="294" customWidth="1"/>
    <col min="3590" max="3590" width="17.140625" style="294" customWidth="1"/>
    <col min="3591" max="3594" width="9.140625" style="294"/>
    <col min="3595" max="3595" width="14.7109375" style="294" bestFit="1" customWidth="1"/>
    <col min="3596" max="3840" width="9.140625" style="294"/>
    <col min="3841" max="3841" width="11" style="294" customWidth="1"/>
    <col min="3842" max="3842" width="54.42578125" style="294" customWidth="1"/>
    <col min="3843" max="3843" width="6.7109375" style="294" customWidth="1"/>
    <col min="3844" max="3844" width="7.85546875" style="294" customWidth="1"/>
    <col min="3845" max="3845" width="12.85546875" style="294" customWidth="1"/>
    <col min="3846" max="3846" width="17.140625" style="294" customWidth="1"/>
    <col min="3847" max="3850" width="9.140625" style="294"/>
    <col min="3851" max="3851" width="14.7109375" style="294" bestFit="1" customWidth="1"/>
    <col min="3852" max="4096" width="9.140625" style="294"/>
    <col min="4097" max="4097" width="11" style="294" customWidth="1"/>
    <col min="4098" max="4098" width="54.42578125" style="294" customWidth="1"/>
    <col min="4099" max="4099" width="6.7109375" style="294" customWidth="1"/>
    <col min="4100" max="4100" width="7.85546875" style="294" customWidth="1"/>
    <col min="4101" max="4101" width="12.85546875" style="294" customWidth="1"/>
    <col min="4102" max="4102" width="17.140625" style="294" customWidth="1"/>
    <col min="4103" max="4106" width="9.140625" style="294"/>
    <col min="4107" max="4107" width="14.7109375" style="294" bestFit="1" customWidth="1"/>
    <col min="4108" max="4352" width="9.140625" style="294"/>
    <col min="4353" max="4353" width="11" style="294" customWidth="1"/>
    <col min="4354" max="4354" width="54.42578125" style="294" customWidth="1"/>
    <col min="4355" max="4355" width="6.7109375" style="294" customWidth="1"/>
    <col min="4356" max="4356" width="7.85546875" style="294" customWidth="1"/>
    <col min="4357" max="4357" width="12.85546875" style="294" customWidth="1"/>
    <col min="4358" max="4358" width="17.140625" style="294" customWidth="1"/>
    <col min="4359" max="4362" width="9.140625" style="294"/>
    <col min="4363" max="4363" width="14.7109375" style="294" bestFit="1" customWidth="1"/>
    <col min="4364" max="4608" width="9.140625" style="294"/>
    <col min="4609" max="4609" width="11" style="294" customWidth="1"/>
    <col min="4610" max="4610" width="54.42578125" style="294" customWidth="1"/>
    <col min="4611" max="4611" width="6.7109375" style="294" customWidth="1"/>
    <col min="4612" max="4612" width="7.85546875" style="294" customWidth="1"/>
    <col min="4613" max="4613" width="12.85546875" style="294" customWidth="1"/>
    <col min="4614" max="4614" width="17.140625" style="294" customWidth="1"/>
    <col min="4615" max="4618" width="9.140625" style="294"/>
    <col min="4619" max="4619" width="14.7109375" style="294" bestFit="1" customWidth="1"/>
    <col min="4620" max="4864" width="9.140625" style="294"/>
    <col min="4865" max="4865" width="11" style="294" customWidth="1"/>
    <col min="4866" max="4866" width="54.42578125" style="294" customWidth="1"/>
    <col min="4867" max="4867" width="6.7109375" style="294" customWidth="1"/>
    <col min="4868" max="4868" width="7.85546875" style="294" customWidth="1"/>
    <col min="4869" max="4869" width="12.85546875" style="294" customWidth="1"/>
    <col min="4870" max="4870" width="17.140625" style="294" customWidth="1"/>
    <col min="4871" max="4874" width="9.140625" style="294"/>
    <col min="4875" max="4875" width="14.7109375" style="294" bestFit="1" customWidth="1"/>
    <col min="4876" max="5120" width="9.140625" style="294"/>
    <col min="5121" max="5121" width="11" style="294" customWidth="1"/>
    <col min="5122" max="5122" width="54.42578125" style="294" customWidth="1"/>
    <col min="5123" max="5123" width="6.7109375" style="294" customWidth="1"/>
    <col min="5124" max="5124" width="7.85546875" style="294" customWidth="1"/>
    <col min="5125" max="5125" width="12.85546875" style="294" customWidth="1"/>
    <col min="5126" max="5126" width="17.140625" style="294" customWidth="1"/>
    <col min="5127" max="5130" width="9.140625" style="294"/>
    <col min="5131" max="5131" width="14.7109375" style="294" bestFit="1" customWidth="1"/>
    <col min="5132" max="5376" width="9.140625" style="294"/>
    <col min="5377" max="5377" width="11" style="294" customWidth="1"/>
    <col min="5378" max="5378" width="54.42578125" style="294" customWidth="1"/>
    <col min="5379" max="5379" width="6.7109375" style="294" customWidth="1"/>
    <col min="5380" max="5380" width="7.85546875" style="294" customWidth="1"/>
    <col min="5381" max="5381" width="12.85546875" style="294" customWidth="1"/>
    <col min="5382" max="5382" width="17.140625" style="294" customWidth="1"/>
    <col min="5383" max="5386" width="9.140625" style="294"/>
    <col min="5387" max="5387" width="14.7109375" style="294" bestFit="1" customWidth="1"/>
    <col min="5388" max="5632" width="9.140625" style="294"/>
    <col min="5633" max="5633" width="11" style="294" customWidth="1"/>
    <col min="5634" max="5634" width="54.42578125" style="294" customWidth="1"/>
    <col min="5635" max="5635" width="6.7109375" style="294" customWidth="1"/>
    <col min="5636" max="5636" width="7.85546875" style="294" customWidth="1"/>
    <col min="5637" max="5637" width="12.85546875" style="294" customWidth="1"/>
    <col min="5638" max="5638" width="17.140625" style="294" customWidth="1"/>
    <col min="5639" max="5642" width="9.140625" style="294"/>
    <col min="5643" max="5643" width="14.7109375" style="294" bestFit="1" customWidth="1"/>
    <col min="5644" max="5888" width="9.140625" style="294"/>
    <col min="5889" max="5889" width="11" style="294" customWidth="1"/>
    <col min="5890" max="5890" width="54.42578125" style="294" customWidth="1"/>
    <col min="5891" max="5891" width="6.7109375" style="294" customWidth="1"/>
    <col min="5892" max="5892" width="7.85546875" style="294" customWidth="1"/>
    <col min="5893" max="5893" width="12.85546875" style="294" customWidth="1"/>
    <col min="5894" max="5894" width="17.140625" style="294" customWidth="1"/>
    <col min="5895" max="5898" width="9.140625" style="294"/>
    <col min="5899" max="5899" width="14.7109375" style="294" bestFit="1" customWidth="1"/>
    <col min="5900" max="6144" width="9.140625" style="294"/>
    <col min="6145" max="6145" width="11" style="294" customWidth="1"/>
    <col min="6146" max="6146" width="54.42578125" style="294" customWidth="1"/>
    <col min="6147" max="6147" width="6.7109375" style="294" customWidth="1"/>
    <col min="6148" max="6148" width="7.85546875" style="294" customWidth="1"/>
    <col min="6149" max="6149" width="12.85546875" style="294" customWidth="1"/>
    <col min="6150" max="6150" width="17.140625" style="294" customWidth="1"/>
    <col min="6151" max="6154" width="9.140625" style="294"/>
    <col min="6155" max="6155" width="14.7109375" style="294" bestFit="1" customWidth="1"/>
    <col min="6156" max="6400" width="9.140625" style="294"/>
    <col min="6401" max="6401" width="11" style="294" customWidth="1"/>
    <col min="6402" max="6402" width="54.42578125" style="294" customWidth="1"/>
    <col min="6403" max="6403" width="6.7109375" style="294" customWidth="1"/>
    <col min="6404" max="6404" width="7.85546875" style="294" customWidth="1"/>
    <col min="6405" max="6405" width="12.85546875" style="294" customWidth="1"/>
    <col min="6406" max="6406" width="17.140625" style="294" customWidth="1"/>
    <col min="6407" max="6410" width="9.140625" style="294"/>
    <col min="6411" max="6411" width="14.7109375" style="294" bestFit="1" customWidth="1"/>
    <col min="6412" max="6656" width="9.140625" style="294"/>
    <col min="6657" max="6657" width="11" style="294" customWidth="1"/>
    <col min="6658" max="6658" width="54.42578125" style="294" customWidth="1"/>
    <col min="6659" max="6659" width="6.7109375" style="294" customWidth="1"/>
    <col min="6660" max="6660" width="7.85546875" style="294" customWidth="1"/>
    <col min="6661" max="6661" width="12.85546875" style="294" customWidth="1"/>
    <col min="6662" max="6662" width="17.140625" style="294" customWidth="1"/>
    <col min="6663" max="6666" width="9.140625" style="294"/>
    <col min="6667" max="6667" width="14.7109375" style="294" bestFit="1" customWidth="1"/>
    <col min="6668" max="6912" width="9.140625" style="294"/>
    <col min="6913" max="6913" width="11" style="294" customWidth="1"/>
    <col min="6914" max="6914" width="54.42578125" style="294" customWidth="1"/>
    <col min="6915" max="6915" width="6.7109375" style="294" customWidth="1"/>
    <col min="6916" max="6916" width="7.85546875" style="294" customWidth="1"/>
    <col min="6917" max="6917" width="12.85546875" style="294" customWidth="1"/>
    <col min="6918" max="6918" width="17.140625" style="294" customWidth="1"/>
    <col min="6919" max="6922" width="9.140625" style="294"/>
    <col min="6923" max="6923" width="14.7109375" style="294" bestFit="1" customWidth="1"/>
    <col min="6924" max="7168" width="9.140625" style="294"/>
    <col min="7169" max="7169" width="11" style="294" customWidth="1"/>
    <col min="7170" max="7170" width="54.42578125" style="294" customWidth="1"/>
    <col min="7171" max="7171" width="6.7109375" style="294" customWidth="1"/>
    <col min="7172" max="7172" width="7.85546875" style="294" customWidth="1"/>
    <col min="7173" max="7173" width="12.85546875" style="294" customWidth="1"/>
    <col min="7174" max="7174" width="17.140625" style="294" customWidth="1"/>
    <col min="7175" max="7178" width="9.140625" style="294"/>
    <col min="7179" max="7179" width="14.7109375" style="294" bestFit="1" customWidth="1"/>
    <col min="7180" max="7424" width="9.140625" style="294"/>
    <col min="7425" max="7425" width="11" style="294" customWidth="1"/>
    <col min="7426" max="7426" width="54.42578125" style="294" customWidth="1"/>
    <col min="7427" max="7427" width="6.7109375" style="294" customWidth="1"/>
    <col min="7428" max="7428" width="7.85546875" style="294" customWidth="1"/>
    <col min="7429" max="7429" width="12.85546875" style="294" customWidth="1"/>
    <col min="7430" max="7430" width="17.140625" style="294" customWidth="1"/>
    <col min="7431" max="7434" width="9.140625" style="294"/>
    <col min="7435" max="7435" width="14.7109375" style="294" bestFit="1" customWidth="1"/>
    <col min="7436" max="7680" width="9.140625" style="294"/>
    <col min="7681" max="7681" width="11" style="294" customWidth="1"/>
    <col min="7682" max="7682" width="54.42578125" style="294" customWidth="1"/>
    <col min="7683" max="7683" width="6.7109375" style="294" customWidth="1"/>
    <col min="7684" max="7684" width="7.85546875" style="294" customWidth="1"/>
    <col min="7685" max="7685" width="12.85546875" style="294" customWidth="1"/>
    <col min="7686" max="7686" width="17.140625" style="294" customWidth="1"/>
    <col min="7687" max="7690" width="9.140625" style="294"/>
    <col min="7691" max="7691" width="14.7109375" style="294" bestFit="1" customWidth="1"/>
    <col min="7692" max="7936" width="9.140625" style="294"/>
    <col min="7937" max="7937" width="11" style="294" customWidth="1"/>
    <col min="7938" max="7938" width="54.42578125" style="294" customWidth="1"/>
    <col min="7939" max="7939" width="6.7109375" style="294" customWidth="1"/>
    <col min="7940" max="7940" width="7.85546875" style="294" customWidth="1"/>
    <col min="7941" max="7941" width="12.85546875" style="294" customWidth="1"/>
    <col min="7942" max="7942" width="17.140625" style="294" customWidth="1"/>
    <col min="7943" max="7946" width="9.140625" style="294"/>
    <col min="7947" max="7947" width="14.7109375" style="294" bestFit="1" customWidth="1"/>
    <col min="7948" max="8192" width="9.140625" style="294"/>
    <col min="8193" max="8193" width="11" style="294" customWidth="1"/>
    <col min="8194" max="8194" width="54.42578125" style="294" customWidth="1"/>
    <col min="8195" max="8195" width="6.7109375" style="294" customWidth="1"/>
    <col min="8196" max="8196" width="7.85546875" style="294" customWidth="1"/>
    <col min="8197" max="8197" width="12.85546875" style="294" customWidth="1"/>
    <col min="8198" max="8198" width="17.140625" style="294" customWidth="1"/>
    <col min="8199" max="8202" width="9.140625" style="294"/>
    <col min="8203" max="8203" width="14.7109375" style="294" bestFit="1" customWidth="1"/>
    <col min="8204" max="8448" width="9.140625" style="294"/>
    <col min="8449" max="8449" width="11" style="294" customWidth="1"/>
    <col min="8450" max="8450" width="54.42578125" style="294" customWidth="1"/>
    <col min="8451" max="8451" width="6.7109375" style="294" customWidth="1"/>
    <col min="8452" max="8452" width="7.85546875" style="294" customWidth="1"/>
    <col min="8453" max="8453" width="12.85546875" style="294" customWidth="1"/>
    <col min="8454" max="8454" width="17.140625" style="294" customWidth="1"/>
    <col min="8455" max="8458" width="9.140625" style="294"/>
    <col min="8459" max="8459" width="14.7109375" style="294" bestFit="1" customWidth="1"/>
    <col min="8460" max="8704" width="9.140625" style="294"/>
    <col min="8705" max="8705" width="11" style="294" customWidth="1"/>
    <col min="8706" max="8706" width="54.42578125" style="294" customWidth="1"/>
    <col min="8707" max="8707" width="6.7109375" style="294" customWidth="1"/>
    <col min="8708" max="8708" width="7.85546875" style="294" customWidth="1"/>
    <col min="8709" max="8709" width="12.85546875" style="294" customWidth="1"/>
    <col min="8710" max="8710" width="17.140625" style="294" customWidth="1"/>
    <col min="8711" max="8714" width="9.140625" style="294"/>
    <col min="8715" max="8715" width="14.7109375" style="294" bestFit="1" customWidth="1"/>
    <col min="8716" max="8960" width="9.140625" style="294"/>
    <col min="8961" max="8961" width="11" style="294" customWidth="1"/>
    <col min="8962" max="8962" width="54.42578125" style="294" customWidth="1"/>
    <col min="8963" max="8963" width="6.7109375" style="294" customWidth="1"/>
    <col min="8964" max="8964" width="7.85546875" style="294" customWidth="1"/>
    <col min="8965" max="8965" width="12.85546875" style="294" customWidth="1"/>
    <col min="8966" max="8966" width="17.140625" style="294" customWidth="1"/>
    <col min="8967" max="8970" width="9.140625" style="294"/>
    <col min="8971" max="8971" width="14.7109375" style="294" bestFit="1" customWidth="1"/>
    <col min="8972" max="9216" width="9.140625" style="294"/>
    <col min="9217" max="9217" width="11" style="294" customWidth="1"/>
    <col min="9218" max="9218" width="54.42578125" style="294" customWidth="1"/>
    <col min="9219" max="9219" width="6.7109375" style="294" customWidth="1"/>
    <col min="9220" max="9220" width="7.85546875" style="294" customWidth="1"/>
    <col min="9221" max="9221" width="12.85546875" style="294" customWidth="1"/>
    <col min="9222" max="9222" width="17.140625" style="294" customWidth="1"/>
    <col min="9223" max="9226" width="9.140625" style="294"/>
    <col min="9227" max="9227" width="14.7109375" style="294" bestFit="1" customWidth="1"/>
    <col min="9228" max="9472" width="9.140625" style="294"/>
    <col min="9473" max="9473" width="11" style="294" customWidth="1"/>
    <col min="9474" max="9474" width="54.42578125" style="294" customWidth="1"/>
    <col min="9475" max="9475" width="6.7109375" style="294" customWidth="1"/>
    <col min="9476" max="9476" width="7.85546875" style="294" customWidth="1"/>
    <col min="9477" max="9477" width="12.85546875" style="294" customWidth="1"/>
    <col min="9478" max="9478" width="17.140625" style="294" customWidth="1"/>
    <col min="9479" max="9482" width="9.140625" style="294"/>
    <col min="9483" max="9483" width="14.7109375" style="294" bestFit="1" customWidth="1"/>
    <col min="9484" max="9728" width="9.140625" style="294"/>
    <col min="9729" max="9729" width="11" style="294" customWidth="1"/>
    <col min="9730" max="9730" width="54.42578125" style="294" customWidth="1"/>
    <col min="9731" max="9731" width="6.7109375" style="294" customWidth="1"/>
    <col min="9732" max="9732" width="7.85546875" style="294" customWidth="1"/>
    <col min="9733" max="9733" width="12.85546875" style="294" customWidth="1"/>
    <col min="9734" max="9734" width="17.140625" style="294" customWidth="1"/>
    <col min="9735" max="9738" width="9.140625" style="294"/>
    <col min="9739" max="9739" width="14.7109375" style="294" bestFit="1" customWidth="1"/>
    <col min="9740" max="9984" width="9.140625" style="294"/>
    <col min="9985" max="9985" width="11" style="294" customWidth="1"/>
    <col min="9986" max="9986" width="54.42578125" style="294" customWidth="1"/>
    <col min="9987" max="9987" width="6.7109375" style="294" customWidth="1"/>
    <col min="9988" max="9988" width="7.85546875" style="294" customWidth="1"/>
    <col min="9989" max="9989" width="12.85546875" style="294" customWidth="1"/>
    <col min="9990" max="9990" width="17.140625" style="294" customWidth="1"/>
    <col min="9991" max="9994" width="9.140625" style="294"/>
    <col min="9995" max="9995" width="14.7109375" style="294" bestFit="1" customWidth="1"/>
    <col min="9996" max="10240" width="9.140625" style="294"/>
    <col min="10241" max="10241" width="11" style="294" customWidth="1"/>
    <col min="10242" max="10242" width="54.42578125" style="294" customWidth="1"/>
    <col min="10243" max="10243" width="6.7109375" style="294" customWidth="1"/>
    <col min="10244" max="10244" width="7.85546875" style="294" customWidth="1"/>
    <col min="10245" max="10245" width="12.85546875" style="294" customWidth="1"/>
    <col min="10246" max="10246" width="17.140625" style="294" customWidth="1"/>
    <col min="10247" max="10250" width="9.140625" style="294"/>
    <col min="10251" max="10251" width="14.7109375" style="294" bestFit="1" customWidth="1"/>
    <col min="10252" max="10496" width="9.140625" style="294"/>
    <col min="10497" max="10497" width="11" style="294" customWidth="1"/>
    <col min="10498" max="10498" width="54.42578125" style="294" customWidth="1"/>
    <col min="10499" max="10499" width="6.7109375" style="294" customWidth="1"/>
    <col min="10500" max="10500" width="7.85546875" style="294" customWidth="1"/>
    <col min="10501" max="10501" width="12.85546875" style="294" customWidth="1"/>
    <col min="10502" max="10502" width="17.140625" style="294" customWidth="1"/>
    <col min="10503" max="10506" width="9.140625" style="294"/>
    <col min="10507" max="10507" width="14.7109375" style="294" bestFit="1" customWidth="1"/>
    <col min="10508" max="10752" width="9.140625" style="294"/>
    <col min="10753" max="10753" width="11" style="294" customWidth="1"/>
    <col min="10754" max="10754" width="54.42578125" style="294" customWidth="1"/>
    <col min="10755" max="10755" width="6.7109375" style="294" customWidth="1"/>
    <col min="10756" max="10756" width="7.85546875" style="294" customWidth="1"/>
    <col min="10757" max="10757" width="12.85546875" style="294" customWidth="1"/>
    <col min="10758" max="10758" width="17.140625" style="294" customWidth="1"/>
    <col min="10759" max="10762" width="9.140625" style="294"/>
    <col min="10763" max="10763" width="14.7109375" style="294" bestFit="1" customWidth="1"/>
    <col min="10764" max="11008" width="9.140625" style="294"/>
    <col min="11009" max="11009" width="11" style="294" customWidth="1"/>
    <col min="11010" max="11010" width="54.42578125" style="294" customWidth="1"/>
    <col min="11011" max="11011" width="6.7109375" style="294" customWidth="1"/>
    <col min="11012" max="11012" width="7.85546875" style="294" customWidth="1"/>
    <col min="11013" max="11013" width="12.85546875" style="294" customWidth="1"/>
    <col min="11014" max="11014" width="17.140625" style="294" customWidth="1"/>
    <col min="11015" max="11018" width="9.140625" style="294"/>
    <col min="11019" max="11019" width="14.7109375" style="294" bestFit="1" customWidth="1"/>
    <col min="11020" max="11264" width="9.140625" style="294"/>
    <col min="11265" max="11265" width="11" style="294" customWidth="1"/>
    <col min="11266" max="11266" width="54.42578125" style="294" customWidth="1"/>
    <col min="11267" max="11267" width="6.7109375" style="294" customWidth="1"/>
    <col min="11268" max="11268" width="7.85546875" style="294" customWidth="1"/>
    <col min="11269" max="11269" width="12.85546875" style="294" customWidth="1"/>
    <col min="11270" max="11270" width="17.140625" style="294" customWidth="1"/>
    <col min="11271" max="11274" width="9.140625" style="294"/>
    <col min="11275" max="11275" width="14.7109375" style="294" bestFit="1" customWidth="1"/>
    <col min="11276" max="11520" width="9.140625" style="294"/>
    <col min="11521" max="11521" width="11" style="294" customWidth="1"/>
    <col min="11522" max="11522" width="54.42578125" style="294" customWidth="1"/>
    <col min="11523" max="11523" width="6.7109375" style="294" customWidth="1"/>
    <col min="11524" max="11524" width="7.85546875" style="294" customWidth="1"/>
    <col min="11525" max="11525" width="12.85546875" style="294" customWidth="1"/>
    <col min="11526" max="11526" width="17.140625" style="294" customWidth="1"/>
    <col min="11527" max="11530" width="9.140625" style="294"/>
    <col min="11531" max="11531" width="14.7109375" style="294" bestFit="1" customWidth="1"/>
    <col min="11532" max="11776" width="9.140625" style="294"/>
    <col min="11777" max="11777" width="11" style="294" customWidth="1"/>
    <col min="11778" max="11778" width="54.42578125" style="294" customWidth="1"/>
    <col min="11779" max="11779" width="6.7109375" style="294" customWidth="1"/>
    <col min="11780" max="11780" width="7.85546875" style="294" customWidth="1"/>
    <col min="11781" max="11781" width="12.85546875" style="294" customWidth="1"/>
    <col min="11782" max="11782" width="17.140625" style="294" customWidth="1"/>
    <col min="11783" max="11786" width="9.140625" style="294"/>
    <col min="11787" max="11787" width="14.7109375" style="294" bestFit="1" customWidth="1"/>
    <col min="11788" max="12032" width="9.140625" style="294"/>
    <col min="12033" max="12033" width="11" style="294" customWidth="1"/>
    <col min="12034" max="12034" width="54.42578125" style="294" customWidth="1"/>
    <col min="12035" max="12035" width="6.7109375" style="294" customWidth="1"/>
    <col min="12036" max="12036" width="7.85546875" style="294" customWidth="1"/>
    <col min="12037" max="12037" width="12.85546875" style="294" customWidth="1"/>
    <col min="12038" max="12038" width="17.140625" style="294" customWidth="1"/>
    <col min="12039" max="12042" width="9.140625" style="294"/>
    <col min="12043" max="12043" width="14.7109375" style="294" bestFit="1" customWidth="1"/>
    <col min="12044" max="12288" width="9.140625" style="294"/>
    <col min="12289" max="12289" width="11" style="294" customWidth="1"/>
    <col min="12290" max="12290" width="54.42578125" style="294" customWidth="1"/>
    <col min="12291" max="12291" width="6.7109375" style="294" customWidth="1"/>
    <col min="12292" max="12292" width="7.85546875" style="294" customWidth="1"/>
    <col min="12293" max="12293" width="12.85546875" style="294" customWidth="1"/>
    <col min="12294" max="12294" width="17.140625" style="294" customWidth="1"/>
    <col min="12295" max="12298" width="9.140625" style="294"/>
    <col min="12299" max="12299" width="14.7109375" style="294" bestFit="1" customWidth="1"/>
    <col min="12300" max="12544" width="9.140625" style="294"/>
    <col min="12545" max="12545" width="11" style="294" customWidth="1"/>
    <col min="12546" max="12546" width="54.42578125" style="294" customWidth="1"/>
    <col min="12547" max="12547" width="6.7109375" style="294" customWidth="1"/>
    <col min="12548" max="12548" width="7.85546875" style="294" customWidth="1"/>
    <col min="12549" max="12549" width="12.85546875" style="294" customWidth="1"/>
    <col min="12550" max="12550" width="17.140625" style="294" customWidth="1"/>
    <col min="12551" max="12554" width="9.140625" style="294"/>
    <col min="12555" max="12555" width="14.7109375" style="294" bestFit="1" customWidth="1"/>
    <col min="12556" max="12800" width="9.140625" style="294"/>
    <col min="12801" max="12801" width="11" style="294" customWidth="1"/>
    <col min="12802" max="12802" width="54.42578125" style="294" customWidth="1"/>
    <col min="12803" max="12803" width="6.7109375" style="294" customWidth="1"/>
    <col min="12804" max="12804" width="7.85546875" style="294" customWidth="1"/>
    <col min="12805" max="12805" width="12.85546875" style="294" customWidth="1"/>
    <col min="12806" max="12806" width="17.140625" style="294" customWidth="1"/>
    <col min="12807" max="12810" width="9.140625" style="294"/>
    <col min="12811" max="12811" width="14.7109375" style="294" bestFit="1" customWidth="1"/>
    <col min="12812" max="13056" width="9.140625" style="294"/>
    <col min="13057" max="13057" width="11" style="294" customWidth="1"/>
    <col min="13058" max="13058" width="54.42578125" style="294" customWidth="1"/>
    <col min="13059" max="13059" width="6.7109375" style="294" customWidth="1"/>
    <col min="13060" max="13060" width="7.85546875" style="294" customWidth="1"/>
    <col min="13061" max="13061" width="12.85546875" style="294" customWidth="1"/>
    <col min="13062" max="13062" width="17.140625" style="294" customWidth="1"/>
    <col min="13063" max="13066" width="9.140625" style="294"/>
    <col min="13067" max="13067" width="14.7109375" style="294" bestFit="1" customWidth="1"/>
    <col min="13068" max="13312" width="9.140625" style="294"/>
    <col min="13313" max="13313" width="11" style="294" customWidth="1"/>
    <col min="13314" max="13314" width="54.42578125" style="294" customWidth="1"/>
    <col min="13315" max="13315" width="6.7109375" style="294" customWidth="1"/>
    <col min="13316" max="13316" width="7.85546875" style="294" customWidth="1"/>
    <col min="13317" max="13317" width="12.85546875" style="294" customWidth="1"/>
    <col min="13318" max="13318" width="17.140625" style="294" customWidth="1"/>
    <col min="13319" max="13322" width="9.140625" style="294"/>
    <col min="13323" max="13323" width="14.7109375" style="294" bestFit="1" customWidth="1"/>
    <col min="13324" max="13568" width="9.140625" style="294"/>
    <col min="13569" max="13569" width="11" style="294" customWidth="1"/>
    <col min="13570" max="13570" width="54.42578125" style="294" customWidth="1"/>
    <col min="13571" max="13571" width="6.7109375" style="294" customWidth="1"/>
    <col min="13572" max="13572" width="7.85546875" style="294" customWidth="1"/>
    <col min="13573" max="13573" width="12.85546875" style="294" customWidth="1"/>
    <col min="13574" max="13574" width="17.140625" style="294" customWidth="1"/>
    <col min="13575" max="13578" width="9.140625" style="294"/>
    <col min="13579" max="13579" width="14.7109375" style="294" bestFit="1" customWidth="1"/>
    <col min="13580" max="13824" width="9.140625" style="294"/>
    <col min="13825" max="13825" width="11" style="294" customWidth="1"/>
    <col min="13826" max="13826" width="54.42578125" style="294" customWidth="1"/>
    <col min="13827" max="13827" width="6.7109375" style="294" customWidth="1"/>
    <col min="13828" max="13828" width="7.85546875" style="294" customWidth="1"/>
    <col min="13829" max="13829" width="12.85546875" style="294" customWidth="1"/>
    <col min="13830" max="13830" width="17.140625" style="294" customWidth="1"/>
    <col min="13831" max="13834" width="9.140625" style="294"/>
    <col min="13835" max="13835" width="14.7109375" style="294" bestFit="1" customWidth="1"/>
    <col min="13836" max="14080" width="9.140625" style="294"/>
    <col min="14081" max="14081" width="11" style="294" customWidth="1"/>
    <col min="14082" max="14082" width="54.42578125" style="294" customWidth="1"/>
    <col min="14083" max="14083" width="6.7109375" style="294" customWidth="1"/>
    <col min="14084" max="14084" width="7.85546875" style="294" customWidth="1"/>
    <col min="14085" max="14085" width="12.85546875" style="294" customWidth="1"/>
    <col min="14086" max="14086" width="17.140625" style="294" customWidth="1"/>
    <col min="14087" max="14090" width="9.140625" style="294"/>
    <col min="14091" max="14091" width="14.7109375" style="294" bestFit="1" customWidth="1"/>
    <col min="14092" max="14336" width="9.140625" style="294"/>
    <col min="14337" max="14337" width="11" style="294" customWidth="1"/>
    <col min="14338" max="14338" width="54.42578125" style="294" customWidth="1"/>
    <col min="14339" max="14339" width="6.7109375" style="294" customWidth="1"/>
    <col min="14340" max="14340" width="7.85546875" style="294" customWidth="1"/>
    <col min="14341" max="14341" width="12.85546875" style="294" customWidth="1"/>
    <col min="14342" max="14342" width="17.140625" style="294" customWidth="1"/>
    <col min="14343" max="14346" width="9.140625" style="294"/>
    <col min="14347" max="14347" width="14.7109375" style="294" bestFit="1" customWidth="1"/>
    <col min="14348" max="14592" width="9.140625" style="294"/>
    <col min="14593" max="14593" width="11" style="294" customWidth="1"/>
    <col min="14594" max="14594" width="54.42578125" style="294" customWidth="1"/>
    <col min="14595" max="14595" width="6.7109375" style="294" customWidth="1"/>
    <col min="14596" max="14596" width="7.85546875" style="294" customWidth="1"/>
    <col min="14597" max="14597" width="12.85546875" style="294" customWidth="1"/>
    <col min="14598" max="14598" width="17.140625" style="294" customWidth="1"/>
    <col min="14599" max="14602" width="9.140625" style="294"/>
    <col min="14603" max="14603" width="14.7109375" style="294" bestFit="1" customWidth="1"/>
    <col min="14604" max="14848" width="9.140625" style="294"/>
    <col min="14849" max="14849" width="11" style="294" customWidth="1"/>
    <col min="14850" max="14850" width="54.42578125" style="294" customWidth="1"/>
    <col min="14851" max="14851" width="6.7109375" style="294" customWidth="1"/>
    <col min="14852" max="14852" width="7.85546875" style="294" customWidth="1"/>
    <col min="14853" max="14853" width="12.85546875" style="294" customWidth="1"/>
    <col min="14854" max="14854" width="17.140625" style="294" customWidth="1"/>
    <col min="14855" max="14858" width="9.140625" style="294"/>
    <col min="14859" max="14859" width="14.7109375" style="294" bestFit="1" customWidth="1"/>
    <col min="14860" max="15104" width="9.140625" style="294"/>
    <col min="15105" max="15105" width="11" style="294" customWidth="1"/>
    <col min="15106" max="15106" width="54.42578125" style="294" customWidth="1"/>
    <col min="15107" max="15107" width="6.7109375" style="294" customWidth="1"/>
    <col min="15108" max="15108" width="7.85546875" style="294" customWidth="1"/>
    <col min="15109" max="15109" width="12.85546875" style="294" customWidth="1"/>
    <col min="15110" max="15110" width="17.140625" style="294" customWidth="1"/>
    <col min="15111" max="15114" width="9.140625" style="294"/>
    <col min="15115" max="15115" width="14.7109375" style="294" bestFit="1" customWidth="1"/>
    <col min="15116" max="15360" width="9.140625" style="294"/>
    <col min="15361" max="15361" width="11" style="294" customWidth="1"/>
    <col min="15362" max="15362" width="54.42578125" style="294" customWidth="1"/>
    <col min="15363" max="15363" width="6.7109375" style="294" customWidth="1"/>
    <col min="15364" max="15364" width="7.85546875" style="294" customWidth="1"/>
    <col min="15365" max="15365" width="12.85546875" style="294" customWidth="1"/>
    <col min="15366" max="15366" width="17.140625" style="294" customWidth="1"/>
    <col min="15367" max="15370" width="9.140625" style="294"/>
    <col min="15371" max="15371" width="14.7109375" style="294" bestFit="1" customWidth="1"/>
    <col min="15372" max="15616" width="9.140625" style="294"/>
    <col min="15617" max="15617" width="11" style="294" customWidth="1"/>
    <col min="15618" max="15618" width="54.42578125" style="294" customWidth="1"/>
    <col min="15619" max="15619" width="6.7109375" style="294" customWidth="1"/>
    <col min="15620" max="15620" width="7.85546875" style="294" customWidth="1"/>
    <col min="15621" max="15621" width="12.85546875" style="294" customWidth="1"/>
    <col min="15622" max="15622" width="17.140625" style="294" customWidth="1"/>
    <col min="15623" max="15626" width="9.140625" style="294"/>
    <col min="15627" max="15627" width="14.7109375" style="294" bestFit="1" customWidth="1"/>
    <col min="15628" max="15872" width="9.140625" style="294"/>
    <col min="15873" max="15873" width="11" style="294" customWidth="1"/>
    <col min="15874" max="15874" width="54.42578125" style="294" customWidth="1"/>
    <col min="15875" max="15875" width="6.7109375" style="294" customWidth="1"/>
    <col min="15876" max="15876" width="7.85546875" style="294" customWidth="1"/>
    <col min="15877" max="15877" width="12.85546875" style="294" customWidth="1"/>
    <col min="15878" max="15878" width="17.140625" style="294" customWidth="1"/>
    <col min="15879" max="15882" width="9.140625" style="294"/>
    <col min="15883" max="15883" width="14.7109375" style="294" bestFit="1" customWidth="1"/>
    <col min="15884" max="16128" width="9.140625" style="294"/>
    <col min="16129" max="16129" width="11" style="294" customWidth="1"/>
    <col min="16130" max="16130" width="54.42578125" style="294" customWidth="1"/>
    <col min="16131" max="16131" width="6.7109375" style="294" customWidth="1"/>
    <col min="16132" max="16132" width="7.85546875" style="294" customWidth="1"/>
    <col min="16133" max="16133" width="12.85546875" style="294" customWidth="1"/>
    <col min="16134" max="16134" width="17.140625" style="294" customWidth="1"/>
    <col min="16135" max="16138" width="9.140625" style="294"/>
    <col min="16139" max="16139" width="14.7109375" style="294" bestFit="1" customWidth="1"/>
    <col min="16140" max="16384" width="9.140625" style="294"/>
  </cols>
  <sheetData>
    <row r="1" spans="1:6" ht="13.5" thickBot="1" x14ac:dyDescent="0.25">
      <c r="A1" s="292"/>
      <c r="B1" s="293" t="b">
        <v>1</v>
      </c>
    </row>
    <row r="2" spans="1:6" ht="15" x14ac:dyDescent="0.25">
      <c r="A2" s="1611" t="s">
        <v>77</v>
      </c>
      <c r="B2" s="1612"/>
      <c r="C2" s="1612"/>
      <c r="D2" s="1612"/>
      <c r="E2" s="1612"/>
      <c r="F2" s="1613"/>
    </row>
    <row r="3" spans="1:6" ht="18.75" x14ac:dyDescent="0.3">
      <c r="A3" s="1614" t="s">
        <v>174</v>
      </c>
      <c r="B3" s="1615"/>
      <c r="C3" s="1615"/>
      <c r="D3" s="1615"/>
      <c r="E3" s="1615"/>
      <c r="F3" s="1616"/>
    </row>
    <row r="4" spans="1:6" ht="19.5" thickBot="1" x14ac:dyDescent="0.35">
      <c r="A4" s="1617" t="s">
        <v>4295</v>
      </c>
      <c r="B4" s="1618"/>
      <c r="C4" s="1618"/>
      <c r="D4" s="1618"/>
      <c r="E4" s="1618"/>
      <c r="F4" s="1619"/>
    </row>
    <row r="5" spans="1:6" x14ac:dyDescent="0.2">
      <c r="A5" s="295"/>
      <c r="B5" s="296"/>
      <c r="C5" s="297"/>
      <c r="D5" s="297"/>
      <c r="E5" s="298"/>
      <c r="F5" s="299"/>
    </row>
    <row r="6" spans="1:6" x14ac:dyDescent="0.2">
      <c r="A6" s="295"/>
      <c r="B6" s="296"/>
      <c r="C6" s="297"/>
      <c r="D6" s="297"/>
      <c r="E6" s="298"/>
      <c r="F6" s="299"/>
    </row>
    <row r="7" spans="1:6" ht="15.75" x14ac:dyDescent="0.25">
      <c r="A7" s="300"/>
      <c r="B7" s="301" t="s">
        <v>4296</v>
      </c>
      <c r="C7" s="302"/>
      <c r="D7" s="302"/>
      <c r="E7" s="302"/>
      <c r="F7" s="303"/>
    </row>
    <row r="8" spans="1:6" ht="15" x14ac:dyDescent="0.25">
      <c r="A8" s="304"/>
      <c r="B8" s="305" t="s">
        <v>4297</v>
      </c>
      <c r="C8" s="306"/>
      <c r="D8" s="306"/>
      <c r="E8" s="306"/>
      <c r="F8" s="307"/>
    </row>
    <row r="9" spans="1:6" x14ac:dyDescent="0.2">
      <c r="A9" s="295"/>
      <c r="B9" s="298" t="s">
        <v>4298</v>
      </c>
      <c r="C9" s="298"/>
      <c r="D9" s="298"/>
      <c r="E9" s="298"/>
      <c r="F9" s="1314">
        <f>nn_1!I112+nn_2!I284+nn_3!I30+nn_4!I18</f>
        <v>0</v>
      </c>
    </row>
    <row r="10" spans="1:6" x14ac:dyDescent="0.2">
      <c r="A10" s="295"/>
      <c r="B10" s="298" t="s">
        <v>4299</v>
      </c>
      <c r="C10" s="298"/>
      <c r="D10" s="298"/>
      <c r="E10" s="298"/>
      <c r="F10" s="1315">
        <f>nn_1!K112+nn_2!K284+nn_3!K30+nn_4!K18</f>
        <v>0</v>
      </c>
    </row>
    <row r="11" spans="1:6" x14ac:dyDescent="0.2">
      <c r="A11" s="295"/>
      <c r="B11" s="298" t="s">
        <v>4300</v>
      </c>
      <c r="C11" s="298"/>
      <c r="D11" s="298"/>
      <c r="E11" s="298"/>
      <c r="F11" s="1316">
        <f>F9*0.036</f>
        <v>0</v>
      </c>
    </row>
    <row r="12" spans="1:6" x14ac:dyDescent="0.2">
      <c r="A12" s="295"/>
      <c r="B12" s="298" t="s">
        <v>4301</v>
      </c>
      <c r="C12" s="298"/>
      <c r="D12" s="298"/>
      <c r="E12" s="298"/>
      <c r="F12" s="1316">
        <f>F9*0.01</f>
        <v>0</v>
      </c>
    </row>
    <row r="13" spans="1:6" x14ac:dyDescent="0.2">
      <c r="A13" s="295"/>
      <c r="B13" s="298" t="s">
        <v>4302</v>
      </c>
      <c r="C13" s="298"/>
      <c r="D13" s="298"/>
      <c r="E13" s="298"/>
      <c r="F13" s="1316">
        <f>F10*0.06</f>
        <v>0</v>
      </c>
    </row>
    <row r="14" spans="1:6" ht="15" customHeight="1" thickBot="1" x14ac:dyDescent="0.3">
      <c r="A14" s="308"/>
      <c r="B14" s="309" t="s">
        <v>178</v>
      </c>
      <c r="C14" s="310"/>
      <c r="D14" s="310"/>
      <c r="E14" s="310"/>
      <c r="F14" s="1317">
        <f>SUM(F9:F13)</f>
        <v>0</v>
      </c>
    </row>
    <row r="15" spans="1:6" ht="15" x14ac:dyDescent="0.25">
      <c r="A15" s="304"/>
      <c r="B15" s="305" t="s">
        <v>4303</v>
      </c>
      <c r="C15" s="306"/>
      <c r="D15" s="306"/>
      <c r="E15" s="306"/>
      <c r="F15" s="1318"/>
    </row>
    <row r="16" spans="1:6" ht="15" x14ac:dyDescent="0.25">
      <c r="A16" s="304"/>
      <c r="B16" s="298" t="s">
        <v>4304</v>
      </c>
      <c r="C16" s="306"/>
      <c r="D16" s="306"/>
      <c r="E16" s="306"/>
      <c r="F16" s="1320">
        <v>0</v>
      </c>
    </row>
    <row r="17" spans="1:6" x14ac:dyDescent="0.2">
      <c r="A17" s="311" t="s">
        <v>4305</v>
      </c>
      <c r="B17" s="298" t="s">
        <v>4306</v>
      </c>
      <c r="C17" s="298"/>
      <c r="D17" s="298"/>
      <c r="E17" s="298"/>
      <c r="F17" s="1320">
        <v>0</v>
      </c>
    </row>
    <row r="18" spans="1:6" ht="15.75" thickBot="1" x14ac:dyDescent="0.3">
      <c r="A18" s="308"/>
      <c r="B18" s="309" t="s">
        <v>178</v>
      </c>
      <c r="C18" s="310"/>
      <c r="D18" s="310"/>
      <c r="E18" s="310"/>
      <c r="F18" s="1317">
        <f>SUM(F16:F17)</f>
        <v>0</v>
      </c>
    </row>
    <row r="19" spans="1:6" ht="15.75" thickBot="1" x14ac:dyDescent="0.3">
      <c r="A19" s="312"/>
      <c r="B19" s="313" t="s">
        <v>4307</v>
      </c>
      <c r="C19" s="314"/>
      <c r="D19" s="314"/>
      <c r="E19" s="314"/>
      <c r="F19" s="1319">
        <f>F18+F14</f>
        <v>0</v>
      </c>
    </row>
    <row r="20" spans="1:6" x14ac:dyDescent="0.2">
      <c r="E20" s="315"/>
    </row>
    <row r="21" spans="1:6" x14ac:dyDescent="0.2">
      <c r="A21" s="316"/>
    </row>
    <row r="22" spans="1:6" x14ac:dyDescent="0.2">
      <c r="A22" s="316"/>
    </row>
  </sheetData>
  <mergeCells count="3">
    <mergeCell ref="A2:F2"/>
    <mergeCell ref="A3:F3"/>
    <mergeCell ref="A4:F4"/>
  </mergeCells>
  <dataValidations count="1">
    <dataValidation type="list" showInputMessage="1" showErrorMessage="1" sqref="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B9BFDCFF-1726-403E-A5AA-C62EFE6E5223}">
      <formula1>"15,21"</formula1>
    </dataValidation>
  </dataValidations>
  <hyperlinks>
    <hyperlink ref="A2:F2" location="REKAPITULACE!A1" display="REKONSTRUKCE AREÁLU ZŠ HAPALOVA - MARIE HÜBNEROVÉ" xr:uid="{142F7969-18AB-43D1-B544-7436C237E598}"/>
  </hyperlinks>
  <pageMargins left="0.98425196850393704" right="0.19685039370078741" top="0.70866141732283472" bottom="0.6692913385826772" header="0.31496062992125984" footer="0.31496062992125984"/>
  <pageSetup paperSize="9" fitToHeight="0" orientation="landscape" cellComments="atEnd" verticalDpi="300" r:id="rId1"/>
  <headerFooter alignWithMargins="0">
    <oddHeader xml:space="preserve">&amp;R
&amp;"Arial Narrow,Obyčejné"
</oddHeader>
    <oddFooter>&amp;LIng. Kateřina Svobodová
30.04.2019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81E7-86B8-47A0-BE34-D3ACD368B2A0}">
  <sheetPr codeName="List9">
    <tabColor theme="7" tint="0.39997558519241921"/>
    <pageSetUpPr fitToPage="1"/>
  </sheetPr>
  <dimension ref="A1:P114"/>
  <sheetViews>
    <sheetView zoomScale="110" zoomScaleNormal="110" workbookViewId="0">
      <pane ySplit="1" topLeftCell="A97" activePane="bottomLeft" state="frozen"/>
      <selection activeCell="L2" sqref="L2"/>
      <selection pane="bottomLeft" activeCell="H5" sqref="H5"/>
    </sheetView>
  </sheetViews>
  <sheetFormatPr defaultRowHeight="12" x14ac:dyDescent="0.2"/>
  <cols>
    <col min="1" max="1" width="3.7109375" style="368" customWidth="1"/>
    <col min="2" max="2" width="3.7109375" style="331" customWidth="1"/>
    <col min="3" max="3" width="14.7109375" style="368" customWidth="1"/>
    <col min="4" max="4" width="11.7109375" style="368" customWidth="1"/>
    <col min="5" max="5" width="80.7109375" style="369" customWidth="1"/>
    <col min="6" max="6" width="4.28515625" style="368" customWidth="1"/>
    <col min="7" max="7" width="8.7109375" style="368" customWidth="1"/>
    <col min="8" max="11" width="12.7109375" style="368" customWidth="1"/>
    <col min="12" max="12" width="12.7109375" style="330" customWidth="1"/>
    <col min="13" max="13" width="12.7109375" style="331" customWidth="1" collapsed="1"/>
    <col min="14" max="24" width="12.7109375" style="331" customWidth="1"/>
    <col min="25" max="256" width="9.140625" style="331"/>
    <col min="257" max="258" width="3.7109375" style="331" customWidth="1"/>
    <col min="259" max="259" width="14.7109375" style="331" customWidth="1"/>
    <col min="260" max="260" width="11.7109375" style="331" customWidth="1"/>
    <col min="261" max="261" width="80.7109375" style="331" customWidth="1"/>
    <col min="262" max="262" width="4.28515625" style="331" customWidth="1"/>
    <col min="263" max="263" width="8.7109375" style="331" customWidth="1"/>
    <col min="264" max="267" width="12.7109375" style="331" customWidth="1"/>
    <col min="268" max="268" width="0" style="331" hidden="1" customWidth="1"/>
    <col min="269" max="270" width="9.140625" style="331"/>
    <col min="271" max="271" width="21.140625" style="331" customWidth="1"/>
    <col min="272" max="512" width="9.140625" style="331"/>
    <col min="513" max="514" width="3.7109375" style="331" customWidth="1"/>
    <col min="515" max="515" width="14.7109375" style="331" customWidth="1"/>
    <col min="516" max="516" width="11.7109375" style="331" customWidth="1"/>
    <col min="517" max="517" width="80.7109375" style="331" customWidth="1"/>
    <col min="518" max="518" width="4.28515625" style="331" customWidth="1"/>
    <col min="519" max="519" width="8.7109375" style="331" customWidth="1"/>
    <col min="520" max="523" width="12.7109375" style="331" customWidth="1"/>
    <col min="524" max="524" width="0" style="331" hidden="1" customWidth="1"/>
    <col min="525" max="526" width="9.140625" style="331"/>
    <col min="527" max="527" width="21.140625" style="331" customWidth="1"/>
    <col min="528" max="768" width="9.140625" style="331"/>
    <col min="769" max="770" width="3.7109375" style="331" customWidth="1"/>
    <col min="771" max="771" width="14.7109375" style="331" customWidth="1"/>
    <col min="772" max="772" width="11.7109375" style="331" customWidth="1"/>
    <col min="773" max="773" width="80.7109375" style="331" customWidth="1"/>
    <col min="774" max="774" width="4.28515625" style="331" customWidth="1"/>
    <col min="775" max="775" width="8.7109375" style="331" customWidth="1"/>
    <col min="776" max="779" width="12.7109375" style="331" customWidth="1"/>
    <col min="780" max="780" width="0" style="331" hidden="1" customWidth="1"/>
    <col min="781" max="782" width="9.140625" style="331"/>
    <col min="783" max="783" width="21.140625" style="331" customWidth="1"/>
    <col min="784" max="1024" width="9.140625" style="331"/>
    <col min="1025" max="1026" width="3.7109375" style="331" customWidth="1"/>
    <col min="1027" max="1027" width="14.7109375" style="331" customWidth="1"/>
    <col min="1028" max="1028" width="11.7109375" style="331" customWidth="1"/>
    <col min="1029" max="1029" width="80.7109375" style="331" customWidth="1"/>
    <col min="1030" max="1030" width="4.28515625" style="331" customWidth="1"/>
    <col min="1031" max="1031" width="8.7109375" style="331" customWidth="1"/>
    <col min="1032" max="1035" width="12.7109375" style="331" customWidth="1"/>
    <col min="1036" max="1036" width="0" style="331" hidden="1" customWidth="1"/>
    <col min="1037" max="1038" width="9.140625" style="331"/>
    <col min="1039" max="1039" width="21.140625" style="331" customWidth="1"/>
    <col min="1040" max="1280" width="9.140625" style="331"/>
    <col min="1281" max="1282" width="3.7109375" style="331" customWidth="1"/>
    <col min="1283" max="1283" width="14.7109375" style="331" customWidth="1"/>
    <col min="1284" max="1284" width="11.7109375" style="331" customWidth="1"/>
    <col min="1285" max="1285" width="80.7109375" style="331" customWidth="1"/>
    <col min="1286" max="1286" width="4.28515625" style="331" customWidth="1"/>
    <col min="1287" max="1287" width="8.7109375" style="331" customWidth="1"/>
    <col min="1288" max="1291" width="12.7109375" style="331" customWidth="1"/>
    <col min="1292" max="1292" width="0" style="331" hidden="1" customWidth="1"/>
    <col min="1293" max="1294" width="9.140625" style="331"/>
    <col min="1295" max="1295" width="21.140625" style="331" customWidth="1"/>
    <col min="1296" max="1536" width="9.140625" style="331"/>
    <col min="1537" max="1538" width="3.7109375" style="331" customWidth="1"/>
    <col min="1539" max="1539" width="14.7109375" style="331" customWidth="1"/>
    <col min="1540" max="1540" width="11.7109375" style="331" customWidth="1"/>
    <col min="1541" max="1541" width="80.7109375" style="331" customWidth="1"/>
    <col min="1542" max="1542" width="4.28515625" style="331" customWidth="1"/>
    <col min="1543" max="1543" width="8.7109375" style="331" customWidth="1"/>
    <col min="1544" max="1547" width="12.7109375" style="331" customWidth="1"/>
    <col min="1548" max="1548" width="0" style="331" hidden="1" customWidth="1"/>
    <col min="1549" max="1550" width="9.140625" style="331"/>
    <col min="1551" max="1551" width="21.140625" style="331" customWidth="1"/>
    <col min="1552" max="1792" width="9.140625" style="331"/>
    <col min="1793" max="1794" width="3.7109375" style="331" customWidth="1"/>
    <col min="1795" max="1795" width="14.7109375" style="331" customWidth="1"/>
    <col min="1796" max="1796" width="11.7109375" style="331" customWidth="1"/>
    <col min="1797" max="1797" width="80.7109375" style="331" customWidth="1"/>
    <col min="1798" max="1798" width="4.28515625" style="331" customWidth="1"/>
    <col min="1799" max="1799" width="8.7109375" style="331" customWidth="1"/>
    <col min="1800" max="1803" width="12.7109375" style="331" customWidth="1"/>
    <col min="1804" max="1804" width="0" style="331" hidden="1" customWidth="1"/>
    <col min="1805" max="1806" width="9.140625" style="331"/>
    <col min="1807" max="1807" width="21.140625" style="331" customWidth="1"/>
    <col min="1808" max="2048" width="9.140625" style="331"/>
    <col min="2049" max="2050" width="3.7109375" style="331" customWidth="1"/>
    <col min="2051" max="2051" width="14.7109375" style="331" customWidth="1"/>
    <col min="2052" max="2052" width="11.7109375" style="331" customWidth="1"/>
    <col min="2053" max="2053" width="80.7109375" style="331" customWidth="1"/>
    <col min="2054" max="2054" width="4.28515625" style="331" customWidth="1"/>
    <col min="2055" max="2055" width="8.7109375" style="331" customWidth="1"/>
    <col min="2056" max="2059" width="12.7109375" style="331" customWidth="1"/>
    <col min="2060" max="2060" width="0" style="331" hidden="1" customWidth="1"/>
    <col min="2061" max="2062" width="9.140625" style="331"/>
    <col min="2063" max="2063" width="21.140625" style="331" customWidth="1"/>
    <col min="2064" max="2304" width="9.140625" style="331"/>
    <col min="2305" max="2306" width="3.7109375" style="331" customWidth="1"/>
    <col min="2307" max="2307" width="14.7109375" style="331" customWidth="1"/>
    <col min="2308" max="2308" width="11.7109375" style="331" customWidth="1"/>
    <col min="2309" max="2309" width="80.7109375" style="331" customWidth="1"/>
    <col min="2310" max="2310" width="4.28515625" style="331" customWidth="1"/>
    <col min="2311" max="2311" width="8.7109375" style="331" customWidth="1"/>
    <col min="2312" max="2315" width="12.7109375" style="331" customWidth="1"/>
    <col min="2316" max="2316" width="0" style="331" hidden="1" customWidth="1"/>
    <col min="2317" max="2318" width="9.140625" style="331"/>
    <col min="2319" max="2319" width="21.140625" style="331" customWidth="1"/>
    <col min="2320" max="2560" width="9.140625" style="331"/>
    <col min="2561" max="2562" width="3.7109375" style="331" customWidth="1"/>
    <col min="2563" max="2563" width="14.7109375" style="331" customWidth="1"/>
    <col min="2564" max="2564" width="11.7109375" style="331" customWidth="1"/>
    <col min="2565" max="2565" width="80.7109375" style="331" customWidth="1"/>
    <col min="2566" max="2566" width="4.28515625" style="331" customWidth="1"/>
    <col min="2567" max="2567" width="8.7109375" style="331" customWidth="1"/>
    <col min="2568" max="2571" width="12.7109375" style="331" customWidth="1"/>
    <col min="2572" max="2572" width="0" style="331" hidden="1" customWidth="1"/>
    <col min="2573" max="2574" width="9.140625" style="331"/>
    <col min="2575" max="2575" width="21.140625" style="331" customWidth="1"/>
    <col min="2576" max="2816" width="9.140625" style="331"/>
    <col min="2817" max="2818" width="3.7109375" style="331" customWidth="1"/>
    <col min="2819" max="2819" width="14.7109375" style="331" customWidth="1"/>
    <col min="2820" max="2820" width="11.7109375" style="331" customWidth="1"/>
    <col min="2821" max="2821" width="80.7109375" style="331" customWidth="1"/>
    <col min="2822" max="2822" width="4.28515625" style="331" customWidth="1"/>
    <col min="2823" max="2823" width="8.7109375" style="331" customWidth="1"/>
    <col min="2824" max="2827" width="12.7109375" style="331" customWidth="1"/>
    <col min="2828" max="2828" width="0" style="331" hidden="1" customWidth="1"/>
    <col min="2829" max="2830" width="9.140625" style="331"/>
    <col min="2831" max="2831" width="21.140625" style="331" customWidth="1"/>
    <col min="2832" max="3072" width="9.140625" style="331"/>
    <col min="3073" max="3074" width="3.7109375" style="331" customWidth="1"/>
    <col min="3075" max="3075" width="14.7109375" style="331" customWidth="1"/>
    <col min="3076" max="3076" width="11.7109375" style="331" customWidth="1"/>
    <col min="3077" max="3077" width="80.7109375" style="331" customWidth="1"/>
    <col min="3078" max="3078" width="4.28515625" style="331" customWidth="1"/>
    <col min="3079" max="3079" width="8.7109375" style="331" customWidth="1"/>
    <col min="3080" max="3083" width="12.7109375" style="331" customWidth="1"/>
    <col min="3084" max="3084" width="0" style="331" hidden="1" customWidth="1"/>
    <col min="3085" max="3086" width="9.140625" style="331"/>
    <col min="3087" max="3087" width="21.140625" style="331" customWidth="1"/>
    <col min="3088" max="3328" width="9.140625" style="331"/>
    <col min="3329" max="3330" width="3.7109375" style="331" customWidth="1"/>
    <col min="3331" max="3331" width="14.7109375" style="331" customWidth="1"/>
    <col min="3332" max="3332" width="11.7109375" style="331" customWidth="1"/>
    <col min="3333" max="3333" width="80.7109375" style="331" customWidth="1"/>
    <col min="3334" max="3334" width="4.28515625" style="331" customWidth="1"/>
    <col min="3335" max="3335" width="8.7109375" style="331" customWidth="1"/>
    <col min="3336" max="3339" width="12.7109375" style="331" customWidth="1"/>
    <col min="3340" max="3340" width="0" style="331" hidden="1" customWidth="1"/>
    <col min="3341" max="3342" width="9.140625" style="331"/>
    <col min="3343" max="3343" width="21.140625" style="331" customWidth="1"/>
    <col min="3344" max="3584" width="9.140625" style="331"/>
    <col min="3585" max="3586" width="3.7109375" style="331" customWidth="1"/>
    <col min="3587" max="3587" width="14.7109375" style="331" customWidth="1"/>
    <col min="3588" max="3588" width="11.7109375" style="331" customWidth="1"/>
    <col min="3589" max="3589" width="80.7109375" style="331" customWidth="1"/>
    <col min="3590" max="3590" width="4.28515625" style="331" customWidth="1"/>
    <col min="3591" max="3591" width="8.7109375" style="331" customWidth="1"/>
    <col min="3592" max="3595" width="12.7109375" style="331" customWidth="1"/>
    <col min="3596" max="3596" width="0" style="331" hidden="1" customWidth="1"/>
    <col min="3597" max="3598" width="9.140625" style="331"/>
    <col min="3599" max="3599" width="21.140625" style="331" customWidth="1"/>
    <col min="3600" max="3840" width="9.140625" style="331"/>
    <col min="3841" max="3842" width="3.7109375" style="331" customWidth="1"/>
    <col min="3843" max="3843" width="14.7109375" style="331" customWidth="1"/>
    <col min="3844" max="3844" width="11.7109375" style="331" customWidth="1"/>
    <col min="3845" max="3845" width="80.7109375" style="331" customWidth="1"/>
    <col min="3846" max="3846" width="4.28515625" style="331" customWidth="1"/>
    <col min="3847" max="3847" width="8.7109375" style="331" customWidth="1"/>
    <col min="3848" max="3851" width="12.7109375" style="331" customWidth="1"/>
    <col min="3852" max="3852" width="0" style="331" hidden="1" customWidth="1"/>
    <col min="3853" max="3854" width="9.140625" style="331"/>
    <col min="3855" max="3855" width="21.140625" style="331" customWidth="1"/>
    <col min="3856" max="4096" width="9.140625" style="331"/>
    <col min="4097" max="4098" width="3.7109375" style="331" customWidth="1"/>
    <col min="4099" max="4099" width="14.7109375" style="331" customWidth="1"/>
    <col min="4100" max="4100" width="11.7109375" style="331" customWidth="1"/>
    <col min="4101" max="4101" width="80.7109375" style="331" customWidth="1"/>
    <col min="4102" max="4102" width="4.28515625" style="331" customWidth="1"/>
    <col min="4103" max="4103" width="8.7109375" style="331" customWidth="1"/>
    <col min="4104" max="4107" width="12.7109375" style="331" customWidth="1"/>
    <col min="4108" max="4108" width="0" style="331" hidden="1" customWidth="1"/>
    <col min="4109" max="4110" width="9.140625" style="331"/>
    <col min="4111" max="4111" width="21.140625" style="331" customWidth="1"/>
    <col min="4112" max="4352" width="9.140625" style="331"/>
    <col min="4353" max="4354" width="3.7109375" style="331" customWidth="1"/>
    <col min="4355" max="4355" width="14.7109375" style="331" customWidth="1"/>
    <col min="4356" max="4356" width="11.7109375" style="331" customWidth="1"/>
    <col min="4357" max="4357" width="80.7109375" style="331" customWidth="1"/>
    <col min="4358" max="4358" width="4.28515625" style="331" customWidth="1"/>
    <col min="4359" max="4359" width="8.7109375" style="331" customWidth="1"/>
    <col min="4360" max="4363" width="12.7109375" style="331" customWidth="1"/>
    <col min="4364" max="4364" width="0" style="331" hidden="1" customWidth="1"/>
    <col min="4365" max="4366" width="9.140625" style="331"/>
    <col min="4367" max="4367" width="21.140625" style="331" customWidth="1"/>
    <col min="4368" max="4608" width="9.140625" style="331"/>
    <col min="4609" max="4610" width="3.7109375" style="331" customWidth="1"/>
    <col min="4611" max="4611" width="14.7109375" style="331" customWidth="1"/>
    <col min="4612" max="4612" width="11.7109375" style="331" customWidth="1"/>
    <col min="4613" max="4613" width="80.7109375" style="331" customWidth="1"/>
    <col min="4614" max="4614" width="4.28515625" style="331" customWidth="1"/>
    <col min="4615" max="4615" width="8.7109375" style="331" customWidth="1"/>
    <col min="4616" max="4619" width="12.7109375" style="331" customWidth="1"/>
    <col min="4620" max="4620" width="0" style="331" hidden="1" customWidth="1"/>
    <col min="4621" max="4622" width="9.140625" style="331"/>
    <col min="4623" max="4623" width="21.140625" style="331" customWidth="1"/>
    <col min="4624" max="4864" width="9.140625" style="331"/>
    <col min="4865" max="4866" width="3.7109375" style="331" customWidth="1"/>
    <col min="4867" max="4867" width="14.7109375" style="331" customWidth="1"/>
    <col min="4868" max="4868" width="11.7109375" style="331" customWidth="1"/>
    <col min="4869" max="4869" width="80.7109375" style="331" customWidth="1"/>
    <col min="4870" max="4870" width="4.28515625" style="331" customWidth="1"/>
    <col min="4871" max="4871" width="8.7109375" style="331" customWidth="1"/>
    <col min="4872" max="4875" width="12.7109375" style="331" customWidth="1"/>
    <col min="4876" max="4876" width="0" style="331" hidden="1" customWidth="1"/>
    <col min="4877" max="4878" width="9.140625" style="331"/>
    <col min="4879" max="4879" width="21.140625" style="331" customWidth="1"/>
    <col min="4880" max="5120" width="9.140625" style="331"/>
    <col min="5121" max="5122" width="3.7109375" style="331" customWidth="1"/>
    <col min="5123" max="5123" width="14.7109375" style="331" customWidth="1"/>
    <col min="5124" max="5124" width="11.7109375" style="331" customWidth="1"/>
    <col min="5125" max="5125" width="80.7109375" style="331" customWidth="1"/>
    <col min="5126" max="5126" width="4.28515625" style="331" customWidth="1"/>
    <col min="5127" max="5127" width="8.7109375" style="331" customWidth="1"/>
    <col min="5128" max="5131" width="12.7109375" style="331" customWidth="1"/>
    <col min="5132" max="5132" width="0" style="331" hidden="1" customWidth="1"/>
    <col min="5133" max="5134" width="9.140625" style="331"/>
    <col min="5135" max="5135" width="21.140625" style="331" customWidth="1"/>
    <col min="5136" max="5376" width="9.140625" style="331"/>
    <col min="5377" max="5378" width="3.7109375" style="331" customWidth="1"/>
    <col min="5379" max="5379" width="14.7109375" style="331" customWidth="1"/>
    <col min="5380" max="5380" width="11.7109375" style="331" customWidth="1"/>
    <col min="5381" max="5381" width="80.7109375" style="331" customWidth="1"/>
    <col min="5382" max="5382" width="4.28515625" style="331" customWidth="1"/>
    <col min="5383" max="5383" width="8.7109375" style="331" customWidth="1"/>
    <col min="5384" max="5387" width="12.7109375" style="331" customWidth="1"/>
    <col min="5388" max="5388" width="0" style="331" hidden="1" customWidth="1"/>
    <col min="5389" max="5390" width="9.140625" style="331"/>
    <col min="5391" max="5391" width="21.140625" style="331" customWidth="1"/>
    <col min="5392" max="5632" width="9.140625" style="331"/>
    <col min="5633" max="5634" width="3.7109375" style="331" customWidth="1"/>
    <col min="5635" max="5635" width="14.7109375" style="331" customWidth="1"/>
    <col min="5636" max="5636" width="11.7109375" style="331" customWidth="1"/>
    <col min="5637" max="5637" width="80.7109375" style="331" customWidth="1"/>
    <col min="5638" max="5638" width="4.28515625" style="331" customWidth="1"/>
    <col min="5639" max="5639" width="8.7109375" style="331" customWidth="1"/>
    <col min="5640" max="5643" width="12.7109375" style="331" customWidth="1"/>
    <col min="5644" max="5644" width="0" style="331" hidden="1" customWidth="1"/>
    <col min="5645" max="5646" width="9.140625" style="331"/>
    <col min="5647" max="5647" width="21.140625" style="331" customWidth="1"/>
    <col min="5648" max="5888" width="9.140625" style="331"/>
    <col min="5889" max="5890" width="3.7109375" style="331" customWidth="1"/>
    <col min="5891" max="5891" width="14.7109375" style="331" customWidth="1"/>
    <col min="5892" max="5892" width="11.7109375" style="331" customWidth="1"/>
    <col min="5893" max="5893" width="80.7109375" style="331" customWidth="1"/>
    <col min="5894" max="5894" width="4.28515625" style="331" customWidth="1"/>
    <col min="5895" max="5895" width="8.7109375" style="331" customWidth="1"/>
    <col min="5896" max="5899" width="12.7109375" style="331" customWidth="1"/>
    <col min="5900" max="5900" width="0" style="331" hidden="1" customWidth="1"/>
    <col min="5901" max="5902" width="9.140625" style="331"/>
    <col min="5903" max="5903" width="21.140625" style="331" customWidth="1"/>
    <col min="5904" max="6144" width="9.140625" style="331"/>
    <col min="6145" max="6146" width="3.7109375" style="331" customWidth="1"/>
    <col min="6147" max="6147" width="14.7109375" style="331" customWidth="1"/>
    <col min="6148" max="6148" width="11.7109375" style="331" customWidth="1"/>
    <col min="6149" max="6149" width="80.7109375" style="331" customWidth="1"/>
    <col min="6150" max="6150" width="4.28515625" style="331" customWidth="1"/>
    <col min="6151" max="6151" width="8.7109375" style="331" customWidth="1"/>
    <col min="6152" max="6155" width="12.7109375" style="331" customWidth="1"/>
    <col min="6156" max="6156" width="0" style="331" hidden="1" customWidth="1"/>
    <col min="6157" max="6158" width="9.140625" style="331"/>
    <col min="6159" max="6159" width="21.140625" style="331" customWidth="1"/>
    <col min="6160" max="6400" width="9.140625" style="331"/>
    <col min="6401" max="6402" width="3.7109375" style="331" customWidth="1"/>
    <col min="6403" max="6403" width="14.7109375" style="331" customWidth="1"/>
    <col min="6404" max="6404" width="11.7109375" style="331" customWidth="1"/>
    <col min="6405" max="6405" width="80.7109375" style="331" customWidth="1"/>
    <col min="6406" max="6406" width="4.28515625" style="331" customWidth="1"/>
    <col min="6407" max="6407" width="8.7109375" style="331" customWidth="1"/>
    <col min="6408" max="6411" width="12.7109375" style="331" customWidth="1"/>
    <col min="6412" max="6412" width="0" style="331" hidden="1" customWidth="1"/>
    <col min="6413" max="6414" width="9.140625" style="331"/>
    <col min="6415" max="6415" width="21.140625" style="331" customWidth="1"/>
    <col min="6416" max="6656" width="9.140625" style="331"/>
    <col min="6657" max="6658" width="3.7109375" style="331" customWidth="1"/>
    <col min="6659" max="6659" width="14.7109375" style="331" customWidth="1"/>
    <col min="6660" max="6660" width="11.7109375" style="331" customWidth="1"/>
    <col min="6661" max="6661" width="80.7109375" style="331" customWidth="1"/>
    <col min="6662" max="6662" width="4.28515625" style="331" customWidth="1"/>
    <col min="6663" max="6663" width="8.7109375" style="331" customWidth="1"/>
    <col min="6664" max="6667" width="12.7109375" style="331" customWidth="1"/>
    <col min="6668" max="6668" width="0" style="331" hidden="1" customWidth="1"/>
    <col min="6669" max="6670" width="9.140625" style="331"/>
    <col min="6671" max="6671" width="21.140625" style="331" customWidth="1"/>
    <col min="6672" max="6912" width="9.140625" style="331"/>
    <col min="6913" max="6914" width="3.7109375" style="331" customWidth="1"/>
    <col min="6915" max="6915" width="14.7109375" style="331" customWidth="1"/>
    <col min="6916" max="6916" width="11.7109375" style="331" customWidth="1"/>
    <col min="6917" max="6917" width="80.7109375" style="331" customWidth="1"/>
    <col min="6918" max="6918" width="4.28515625" style="331" customWidth="1"/>
    <col min="6919" max="6919" width="8.7109375" style="331" customWidth="1"/>
    <col min="6920" max="6923" width="12.7109375" style="331" customWidth="1"/>
    <col min="6924" max="6924" width="0" style="331" hidden="1" customWidth="1"/>
    <col min="6925" max="6926" width="9.140625" style="331"/>
    <col min="6927" max="6927" width="21.140625" style="331" customWidth="1"/>
    <col min="6928" max="7168" width="9.140625" style="331"/>
    <col min="7169" max="7170" width="3.7109375" style="331" customWidth="1"/>
    <col min="7171" max="7171" width="14.7109375" style="331" customWidth="1"/>
    <col min="7172" max="7172" width="11.7109375" style="331" customWidth="1"/>
    <col min="7173" max="7173" width="80.7109375" style="331" customWidth="1"/>
    <col min="7174" max="7174" width="4.28515625" style="331" customWidth="1"/>
    <col min="7175" max="7175" width="8.7109375" style="331" customWidth="1"/>
    <col min="7176" max="7179" width="12.7109375" style="331" customWidth="1"/>
    <col min="7180" max="7180" width="0" style="331" hidden="1" customWidth="1"/>
    <col min="7181" max="7182" width="9.140625" style="331"/>
    <col min="7183" max="7183" width="21.140625" style="331" customWidth="1"/>
    <col min="7184" max="7424" width="9.140625" style="331"/>
    <col min="7425" max="7426" width="3.7109375" style="331" customWidth="1"/>
    <col min="7427" max="7427" width="14.7109375" style="331" customWidth="1"/>
    <col min="7428" max="7428" width="11.7109375" style="331" customWidth="1"/>
    <col min="7429" max="7429" width="80.7109375" style="331" customWidth="1"/>
    <col min="7430" max="7430" width="4.28515625" style="331" customWidth="1"/>
    <col min="7431" max="7431" width="8.7109375" style="331" customWidth="1"/>
    <col min="7432" max="7435" width="12.7109375" style="331" customWidth="1"/>
    <col min="7436" max="7436" width="0" style="331" hidden="1" customWidth="1"/>
    <col min="7437" max="7438" width="9.140625" style="331"/>
    <col min="7439" max="7439" width="21.140625" style="331" customWidth="1"/>
    <col min="7440" max="7680" width="9.140625" style="331"/>
    <col min="7681" max="7682" width="3.7109375" style="331" customWidth="1"/>
    <col min="7683" max="7683" width="14.7109375" style="331" customWidth="1"/>
    <col min="7684" max="7684" width="11.7109375" style="331" customWidth="1"/>
    <col min="7685" max="7685" width="80.7109375" style="331" customWidth="1"/>
    <col min="7686" max="7686" width="4.28515625" style="331" customWidth="1"/>
    <col min="7687" max="7687" width="8.7109375" style="331" customWidth="1"/>
    <col min="7688" max="7691" width="12.7109375" style="331" customWidth="1"/>
    <col min="7692" max="7692" width="0" style="331" hidden="1" customWidth="1"/>
    <col min="7693" max="7694" width="9.140625" style="331"/>
    <col min="7695" max="7695" width="21.140625" style="331" customWidth="1"/>
    <col min="7696" max="7936" width="9.140625" style="331"/>
    <col min="7937" max="7938" width="3.7109375" style="331" customWidth="1"/>
    <col min="7939" max="7939" width="14.7109375" style="331" customWidth="1"/>
    <col min="7940" max="7940" width="11.7109375" style="331" customWidth="1"/>
    <col min="7941" max="7941" width="80.7109375" style="331" customWidth="1"/>
    <col min="7942" max="7942" width="4.28515625" style="331" customWidth="1"/>
    <col min="7943" max="7943" width="8.7109375" style="331" customWidth="1"/>
    <col min="7944" max="7947" width="12.7109375" style="331" customWidth="1"/>
    <col min="7948" max="7948" width="0" style="331" hidden="1" customWidth="1"/>
    <col min="7949" max="7950" width="9.140625" style="331"/>
    <col min="7951" max="7951" width="21.140625" style="331" customWidth="1"/>
    <col min="7952" max="8192" width="9.140625" style="331"/>
    <col min="8193" max="8194" width="3.7109375" style="331" customWidth="1"/>
    <col min="8195" max="8195" width="14.7109375" style="331" customWidth="1"/>
    <col min="8196" max="8196" width="11.7109375" style="331" customWidth="1"/>
    <col min="8197" max="8197" width="80.7109375" style="331" customWidth="1"/>
    <col min="8198" max="8198" width="4.28515625" style="331" customWidth="1"/>
    <col min="8199" max="8199" width="8.7109375" style="331" customWidth="1"/>
    <col min="8200" max="8203" width="12.7109375" style="331" customWidth="1"/>
    <col min="8204" max="8204" width="0" style="331" hidden="1" customWidth="1"/>
    <col min="8205" max="8206" width="9.140625" style="331"/>
    <col min="8207" max="8207" width="21.140625" style="331" customWidth="1"/>
    <col min="8208" max="8448" width="9.140625" style="331"/>
    <col min="8449" max="8450" width="3.7109375" style="331" customWidth="1"/>
    <col min="8451" max="8451" width="14.7109375" style="331" customWidth="1"/>
    <col min="8452" max="8452" width="11.7109375" style="331" customWidth="1"/>
    <col min="8453" max="8453" width="80.7109375" style="331" customWidth="1"/>
    <col min="8454" max="8454" width="4.28515625" style="331" customWidth="1"/>
    <col min="8455" max="8455" width="8.7109375" style="331" customWidth="1"/>
    <col min="8456" max="8459" width="12.7109375" style="331" customWidth="1"/>
    <col min="8460" max="8460" width="0" style="331" hidden="1" customWidth="1"/>
    <col min="8461" max="8462" width="9.140625" style="331"/>
    <col min="8463" max="8463" width="21.140625" style="331" customWidth="1"/>
    <col min="8464" max="8704" width="9.140625" style="331"/>
    <col min="8705" max="8706" width="3.7109375" style="331" customWidth="1"/>
    <col min="8707" max="8707" width="14.7109375" style="331" customWidth="1"/>
    <col min="8708" max="8708" width="11.7109375" style="331" customWidth="1"/>
    <col min="8709" max="8709" width="80.7109375" style="331" customWidth="1"/>
    <col min="8710" max="8710" width="4.28515625" style="331" customWidth="1"/>
    <col min="8711" max="8711" width="8.7109375" style="331" customWidth="1"/>
    <col min="8712" max="8715" width="12.7109375" style="331" customWidth="1"/>
    <col min="8716" max="8716" width="0" style="331" hidden="1" customWidth="1"/>
    <col min="8717" max="8718" width="9.140625" style="331"/>
    <col min="8719" max="8719" width="21.140625" style="331" customWidth="1"/>
    <col min="8720" max="8960" width="9.140625" style="331"/>
    <col min="8961" max="8962" width="3.7109375" style="331" customWidth="1"/>
    <col min="8963" max="8963" width="14.7109375" style="331" customWidth="1"/>
    <col min="8964" max="8964" width="11.7109375" style="331" customWidth="1"/>
    <col min="8965" max="8965" width="80.7109375" style="331" customWidth="1"/>
    <col min="8966" max="8966" width="4.28515625" style="331" customWidth="1"/>
    <col min="8967" max="8967" width="8.7109375" style="331" customWidth="1"/>
    <col min="8968" max="8971" width="12.7109375" style="331" customWidth="1"/>
    <col min="8972" max="8972" width="0" style="331" hidden="1" customWidth="1"/>
    <col min="8973" max="8974" width="9.140625" style="331"/>
    <col min="8975" max="8975" width="21.140625" style="331" customWidth="1"/>
    <col min="8976" max="9216" width="9.140625" style="331"/>
    <col min="9217" max="9218" width="3.7109375" style="331" customWidth="1"/>
    <col min="9219" max="9219" width="14.7109375" style="331" customWidth="1"/>
    <col min="9220" max="9220" width="11.7109375" style="331" customWidth="1"/>
    <col min="9221" max="9221" width="80.7109375" style="331" customWidth="1"/>
    <col min="9222" max="9222" width="4.28515625" style="331" customWidth="1"/>
    <col min="9223" max="9223" width="8.7109375" style="331" customWidth="1"/>
    <col min="9224" max="9227" width="12.7109375" style="331" customWidth="1"/>
    <col min="9228" max="9228" width="0" style="331" hidden="1" customWidth="1"/>
    <col min="9229" max="9230" width="9.140625" style="331"/>
    <col min="9231" max="9231" width="21.140625" style="331" customWidth="1"/>
    <col min="9232" max="9472" width="9.140625" style="331"/>
    <col min="9473" max="9474" width="3.7109375" style="331" customWidth="1"/>
    <col min="9475" max="9475" width="14.7109375" style="331" customWidth="1"/>
    <col min="9476" max="9476" width="11.7109375" style="331" customWidth="1"/>
    <col min="9477" max="9477" width="80.7109375" style="331" customWidth="1"/>
    <col min="9478" max="9478" width="4.28515625" style="331" customWidth="1"/>
    <col min="9479" max="9479" width="8.7109375" style="331" customWidth="1"/>
    <col min="9480" max="9483" width="12.7109375" style="331" customWidth="1"/>
    <col min="9484" max="9484" width="0" style="331" hidden="1" customWidth="1"/>
    <col min="9485" max="9486" width="9.140625" style="331"/>
    <col min="9487" max="9487" width="21.140625" style="331" customWidth="1"/>
    <col min="9488" max="9728" width="9.140625" style="331"/>
    <col min="9729" max="9730" width="3.7109375" style="331" customWidth="1"/>
    <col min="9731" max="9731" width="14.7109375" style="331" customWidth="1"/>
    <col min="9732" max="9732" width="11.7109375" style="331" customWidth="1"/>
    <col min="9733" max="9733" width="80.7109375" style="331" customWidth="1"/>
    <col min="9734" max="9734" width="4.28515625" style="331" customWidth="1"/>
    <col min="9735" max="9735" width="8.7109375" style="331" customWidth="1"/>
    <col min="9736" max="9739" width="12.7109375" style="331" customWidth="1"/>
    <col min="9740" max="9740" width="0" style="331" hidden="1" customWidth="1"/>
    <col min="9741" max="9742" width="9.140625" style="331"/>
    <col min="9743" max="9743" width="21.140625" style="331" customWidth="1"/>
    <col min="9744" max="9984" width="9.140625" style="331"/>
    <col min="9985" max="9986" width="3.7109375" style="331" customWidth="1"/>
    <col min="9987" max="9987" width="14.7109375" style="331" customWidth="1"/>
    <col min="9988" max="9988" width="11.7109375" style="331" customWidth="1"/>
    <col min="9989" max="9989" width="80.7109375" style="331" customWidth="1"/>
    <col min="9990" max="9990" width="4.28515625" style="331" customWidth="1"/>
    <col min="9991" max="9991" width="8.7109375" style="331" customWidth="1"/>
    <col min="9992" max="9995" width="12.7109375" style="331" customWidth="1"/>
    <col min="9996" max="9996" width="0" style="331" hidden="1" customWidth="1"/>
    <col min="9997" max="9998" width="9.140625" style="331"/>
    <col min="9999" max="9999" width="21.140625" style="331" customWidth="1"/>
    <col min="10000" max="10240" width="9.140625" style="331"/>
    <col min="10241" max="10242" width="3.7109375" style="331" customWidth="1"/>
    <col min="10243" max="10243" width="14.7109375" style="331" customWidth="1"/>
    <col min="10244" max="10244" width="11.7109375" style="331" customWidth="1"/>
    <col min="10245" max="10245" width="80.7109375" style="331" customWidth="1"/>
    <col min="10246" max="10246" width="4.28515625" style="331" customWidth="1"/>
    <col min="10247" max="10247" width="8.7109375" style="331" customWidth="1"/>
    <col min="10248" max="10251" width="12.7109375" style="331" customWidth="1"/>
    <col min="10252" max="10252" width="0" style="331" hidden="1" customWidth="1"/>
    <col min="10253" max="10254" width="9.140625" style="331"/>
    <col min="10255" max="10255" width="21.140625" style="331" customWidth="1"/>
    <col min="10256" max="10496" width="9.140625" style="331"/>
    <col min="10497" max="10498" width="3.7109375" style="331" customWidth="1"/>
    <col min="10499" max="10499" width="14.7109375" style="331" customWidth="1"/>
    <col min="10500" max="10500" width="11.7109375" style="331" customWidth="1"/>
    <col min="10501" max="10501" width="80.7109375" style="331" customWidth="1"/>
    <col min="10502" max="10502" width="4.28515625" style="331" customWidth="1"/>
    <col min="10503" max="10503" width="8.7109375" style="331" customWidth="1"/>
    <col min="10504" max="10507" width="12.7109375" style="331" customWidth="1"/>
    <col min="10508" max="10508" width="0" style="331" hidden="1" customWidth="1"/>
    <col min="10509" max="10510" width="9.140625" style="331"/>
    <col min="10511" max="10511" width="21.140625" style="331" customWidth="1"/>
    <col min="10512" max="10752" width="9.140625" style="331"/>
    <col min="10753" max="10754" width="3.7109375" style="331" customWidth="1"/>
    <col min="10755" max="10755" width="14.7109375" style="331" customWidth="1"/>
    <col min="10756" max="10756" width="11.7109375" style="331" customWidth="1"/>
    <col min="10757" max="10757" width="80.7109375" style="331" customWidth="1"/>
    <col min="10758" max="10758" width="4.28515625" style="331" customWidth="1"/>
    <col min="10759" max="10759" width="8.7109375" style="331" customWidth="1"/>
    <col min="10760" max="10763" width="12.7109375" style="331" customWidth="1"/>
    <col min="10764" max="10764" width="0" style="331" hidden="1" customWidth="1"/>
    <col min="10765" max="10766" width="9.140625" style="331"/>
    <col min="10767" max="10767" width="21.140625" style="331" customWidth="1"/>
    <col min="10768" max="11008" width="9.140625" style="331"/>
    <col min="11009" max="11010" width="3.7109375" style="331" customWidth="1"/>
    <col min="11011" max="11011" width="14.7109375" style="331" customWidth="1"/>
    <col min="11012" max="11012" width="11.7109375" style="331" customWidth="1"/>
    <col min="11013" max="11013" width="80.7109375" style="331" customWidth="1"/>
    <col min="11014" max="11014" width="4.28515625" style="331" customWidth="1"/>
    <col min="11015" max="11015" width="8.7109375" style="331" customWidth="1"/>
    <col min="11016" max="11019" width="12.7109375" style="331" customWidth="1"/>
    <col min="11020" max="11020" width="0" style="331" hidden="1" customWidth="1"/>
    <col min="11021" max="11022" width="9.140625" style="331"/>
    <col min="11023" max="11023" width="21.140625" style="331" customWidth="1"/>
    <col min="11024" max="11264" width="9.140625" style="331"/>
    <col min="11265" max="11266" width="3.7109375" style="331" customWidth="1"/>
    <col min="11267" max="11267" width="14.7109375" style="331" customWidth="1"/>
    <col min="11268" max="11268" width="11.7109375" style="331" customWidth="1"/>
    <col min="11269" max="11269" width="80.7109375" style="331" customWidth="1"/>
    <col min="11270" max="11270" width="4.28515625" style="331" customWidth="1"/>
    <col min="11271" max="11271" width="8.7109375" style="331" customWidth="1"/>
    <col min="11272" max="11275" width="12.7109375" style="331" customWidth="1"/>
    <col min="11276" max="11276" width="0" style="331" hidden="1" customWidth="1"/>
    <col min="11277" max="11278" width="9.140625" style="331"/>
    <col min="11279" max="11279" width="21.140625" style="331" customWidth="1"/>
    <col min="11280" max="11520" width="9.140625" style="331"/>
    <col min="11521" max="11522" width="3.7109375" style="331" customWidth="1"/>
    <col min="11523" max="11523" width="14.7109375" style="331" customWidth="1"/>
    <col min="11524" max="11524" width="11.7109375" style="331" customWidth="1"/>
    <col min="11525" max="11525" width="80.7109375" style="331" customWidth="1"/>
    <col min="11526" max="11526" width="4.28515625" style="331" customWidth="1"/>
    <col min="11527" max="11527" width="8.7109375" style="331" customWidth="1"/>
    <col min="11528" max="11531" width="12.7109375" style="331" customWidth="1"/>
    <col min="11532" max="11532" width="0" style="331" hidden="1" customWidth="1"/>
    <col min="11533" max="11534" width="9.140625" style="331"/>
    <col min="11535" max="11535" width="21.140625" style="331" customWidth="1"/>
    <col min="11536" max="11776" width="9.140625" style="331"/>
    <col min="11777" max="11778" width="3.7109375" style="331" customWidth="1"/>
    <col min="11779" max="11779" width="14.7109375" style="331" customWidth="1"/>
    <col min="11780" max="11780" width="11.7109375" style="331" customWidth="1"/>
    <col min="11781" max="11781" width="80.7109375" style="331" customWidth="1"/>
    <col min="11782" max="11782" width="4.28515625" style="331" customWidth="1"/>
    <col min="11783" max="11783" width="8.7109375" style="331" customWidth="1"/>
    <col min="11784" max="11787" width="12.7109375" style="331" customWidth="1"/>
    <col min="11788" max="11788" width="0" style="331" hidden="1" customWidth="1"/>
    <col min="11789" max="11790" width="9.140625" style="331"/>
    <col min="11791" max="11791" width="21.140625" style="331" customWidth="1"/>
    <col min="11792" max="12032" width="9.140625" style="331"/>
    <col min="12033" max="12034" width="3.7109375" style="331" customWidth="1"/>
    <col min="12035" max="12035" width="14.7109375" style="331" customWidth="1"/>
    <col min="12036" max="12036" width="11.7109375" style="331" customWidth="1"/>
    <col min="12037" max="12037" width="80.7109375" style="331" customWidth="1"/>
    <col min="12038" max="12038" width="4.28515625" style="331" customWidth="1"/>
    <col min="12039" max="12039" width="8.7109375" style="331" customWidth="1"/>
    <col min="12040" max="12043" width="12.7109375" style="331" customWidth="1"/>
    <col min="12044" max="12044" width="0" style="331" hidden="1" customWidth="1"/>
    <col min="12045" max="12046" width="9.140625" style="331"/>
    <col min="12047" max="12047" width="21.140625" style="331" customWidth="1"/>
    <col min="12048" max="12288" width="9.140625" style="331"/>
    <col min="12289" max="12290" width="3.7109375" style="331" customWidth="1"/>
    <col min="12291" max="12291" width="14.7109375" style="331" customWidth="1"/>
    <col min="12292" max="12292" width="11.7109375" style="331" customWidth="1"/>
    <col min="12293" max="12293" width="80.7109375" style="331" customWidth="1"/>
    <col min="12294" max="12294" width="4.28515625" style="331" customWidth="1"/>
    <col min="12295" max="12295" width="8.7109375" style="331" customWidth="1"/>
    <col min="12296" max="12299" width="12.7109375" style="331" customWidth="1"/>
    <col min="12300" max="12300" width="0" style="331" hidden="1" customWidth="1"/>
    <col min="12301" max="12302" width="9.140625" style="331"/>
    <col min="12303" max="12303" width="21.140625" style="331" customWidth="1"/>
    <col min="12304" max="12544" width="9.140625" style="331"/>
    <col min="12545" max="12546" width="3.7109375" style="331" customWidth="1"/>
    <col min="12547" max="12547" width="14.7109375" style="331" customWidth="1"/>
    <col min="12548" max="12548" width="11.7109375" style="331" customWidth="1"/>
    <col min="12549" max="12549" width="80.7109375" style="331" customWidth="1"/>
    <col min="12550" max="12550" width="4.28515625" style="331" customWidth="1"/>
    <col min="12551" max="12551" width="8.7109375" style="331" customWidth="1"/>
    <col min="12552" max="12555" width="12.7109375" style="331" customWidth="1"/>
    <col min="12556" max="12556" width="0" style="331" hidden="1" customWidth="1"/>
    <col min="12557" max="12558" width="9.140625" style="331"/>
    <col min="12559" max="12559" width="21.140625" style="331" customWidth="1"/>
    <col min="12560" max="12800" width="9.140625" style="331"/>
    <col min="12801" max="12802" width="3.7109375" style="331" customWidth="1"/>
    <col min="12803" max="12803" width="14.7109375" style="331" customWidth="1"/>
    <col min="12804" max="12804" width="11.7109375" style="331" customWidth="1"/>
    <col min="12805" max="12805" width="80.7109375" style="331" customWidth="1"/>
    <col min="12806" max="12806" width="4.28515625" style="331" customWidth="1"/>
    <col min="12807" max="12807" width="8.7109375" style="331" customWidth="1"/>
    <col min="12808" max="12811" width="12.7109375" style="331" customWidth="1"/>
    <col min="12812" max="12812" width="0" style="331" hidden="1" customWidth="1"/>
    <col min="12813" max="12814" width="9.140625" style="331"/>
    <col min="12815" max="12815" width="21.140625" style="331" customWidth="1"/>
    <col min="12816" max="13056" width="9.140625" style="331"/>
    <col min="13057" max="13058" width="3.7109375" style="331" customWidth="1"/>
    <col min="13059" max="13059" width="14.7109375" style="331" customWidth="1"/>
    <col min="13060" max="13060" width="11.7109375" style="331" customWidth="1"/>
    <col min="13061" max="13061" width="80.7109375" style="331" customWidth="1"/>
    <col min="13062" max="13062" width="4.28515625" style="331" customWidth="1"/>
    <col min="13063" max="13063" width="8.7109375" style="331" customWidth="1"/>
    <col min="13064" max="13067" width="12.7109375" style="331" customWidth="1"/>
    <col min="13068" max="13068" width="0" style="331" hidden="1" customWidth="1"/>
    <col min="13069" max="13070" width="9.140625" style="331"/>
    <col min="13071" max="13071" width="21.140625" style="331" customWidth="1"/>
    <col min="13072" max="13312" width="9.140625" style="331"/>
    <col min="13313" max="13314" width="3.7109375" style="331" customWidth="1"/>
    <col min="13315" max="13315" width="14.7109375" style="331" customWidth="1"/>
    <col min="13316" max="13316" width="11.7109375" style="331" customWidth="1"/>
    <col min="13317" max="13317" width="80.7109375" style="331" customWidth="1"/>
    <col min="13318" max="13318" width="4.28515625" style="331" customWidth="1"/>
    <col min="13319" max="13319" width="8.7109375" style="331" customWidth="1"/>
    <col min="13320" max="13323" width="12.7109375" style="331" customWidth="1"/>
    <col min="13324" max="13324" width="0" style="331" hidden="1" customWidth="1"/>
    <col min="13325" max="13326" width="9.140625" style="331"/>
    <col min="13327" max="13327" width="21.140625" style="331" customWidth="1"/>
    <col min="13328" max="13568" width="9.140625" style="331"/>
    <col min="13569" max="13570" width="3.7109375" style="331" customWidth="1"/>
    <col min="13571" max="13571" width="14.7109375" style="331" customWidth="1"/>
    <col min="13572" max="13572" width="11.7109375" style="331" customWidth="1"/>
    <col min="13573" max="13573" width="80.7109375" style="331" customWidth="1"/>
    <col min="13574" max="13574" width="4.28515625" style="331" customWidth="1"/>
    <col min="13575" max="13575" width="8.7109375" style="331" customWidth="1"/>
    <col min="13576" max="13579" width="12.7109375" style="331" customWidth="1"/>
    <col min="13580" max="13580" width="0" style="331" hidden="1" customWidth="1"/>
    <col min="13581" max="13582" width="9.140625" style="331"/>
    <col min="13583" max="13583" width="21.140625" style="331" customWidth="1"/>
    <col min="13584" max="13824" width="9.140625" style="331"/>
    <col min="13825" max="13826" width="3.7109375" style="331" customWidth="1"/>
    <col min="13827" max="13827" width="14.7109375" style="331" customWidth="1"/>
    <col min="13828" max="13828" width="11.7109375" style="331" customWidth="1"/>
    <col min="13829" max="13829" width="80.7109375" style="331" customWidth="1"/>
    <col min="13830" max="13830" width="4.28515625" style="331" customWidth="1"/>
    <col min="13831" max="13831" width="8.7109375" style="331" customWidth="1"/>
    <col min="13832" max="13835" width="12.7109375" style="331" customWidth="1"/>
    <col min="13836" max="13836" width="0" style="331" hidden="1" customWidth="1"/>
    <col min="13837" max="13838" width="9.140625" style="331"/>
    <col min="13839" max="13839" width="21.140625" style="331" customWidth="1"/>
    <col min="13840" max="14080" width="9.140625" style="331"/>
    <col min="14081" max="14082" width="3.7109375" style="331" customWidth="1"/>
    <col min="14083" max="14083" width="14.7109375" style="331" customWidth="1"/>
    <col min="14084" max="14084" width="11.7109375" style="331" customWidth="1"/>
    <col min="14085" max="14085" width="80.7109375" style="331" customWidth="1"/>
    <col min="14086" max="14086" width="4.28515625" style="331" customWidth="1"/>
    <col min="14087" max="14087" width="8.7109375" style="331" customWidth="1"/>
    <col min="14088" max="14091" width="12.7109375" style="331" customWidth="1"/>
    <col min="14092" max="14092" width="0" style="331" hidden="1" customWidth="1"/>
    <col min="14093" max="14094" width="9.140625" style="331"/>
    <col min="14095" max="14095" width="21.140625" style="331" customWidth="1"/>
    <col min="14096" max="14336" width="9.140625" style="331"/>
    <col min="14337" max="14338" width="3.7109375" style="331" customWidth="1"/>
    <col min="14339" max="14339" width="14.7109375" style="331" customWidth="1"/>
    <col min="14340" max="14340" width="11.7109375" style="331" customWidth="1"/>
    <col min="14341" max="14341" width="80.7109375" style="331" customWidth="1"/>
    <col min="14342" max="14342" width="4.28515625" style="331" customWidth="1"/>
    <col min="14343" max="14343" width="8.7109375" style="331" customWidth="1"/>
    <col min="14344" max="14347" width="12.7109375" style="331" customWidth="1"/>
    <col min="14348" max="14348" width="0" style="331" hidden="1" customWidth="1"/>
    <col min="14349" max="14350" width="9.140625" style="331"/>
    <col min="14351" max="14351" width="21.140625" style="331" customWidth="1"/>
    <col min="14352" max="14592" width="9.140625" style="331"/>
    <col min="14593" max="14594" width="3.7109375" style="331" customWidth="1"/>
    <col min="14595" max="14595" width="14.7109375" style="331" customWidth="1"/>
    <col min="14596" max="14596" width="11.7109375" style="331" customWidth="1"/>
    <col min="14597" max="14597" width="80.7109375" style="331" customWidth="1"/>
    <col min="14598" max="14598" width="4.28515625" style="331" customWidth="1"/>
    <col min="14599" max="14599" width="8.7109375" style="331" customWidth="1"/>
    <col min="14600" max="14603" width="12.7109375" style="331" customWidth="1"/>
    <col min="14604" max="14604" width="0" style="331" hidden="1" customWidth="1"/>
    <col min="14605" max="14606" width="9.140625" style="331"/>
    <col min="14607" max="14607" width="21.140625" style="331" customWidth="1"/>
    <col min="14608" max="14848" width="9.140625" style="331"/>
    <col min="14849" max="14850" width="3.7109375" style="331" customWidth="1"/>
    <col min="14851" max="14851" width="14.7109375" style="331" customWidth="1"/>
    <col min="14852" max="14852" width="11.7109375" style="331" customWidth="1"/>
    <col min="14853" max="14853" width="80.7109375" style="331" customWidth="1"/>
    <col min="14854" max="14854" width="4.28515625" style="331" customWidth="1"/>
    <col min="14855" max="14855" width="8.7109375" style="331" customWidth="1"/>
    <col min="14856" max="14859" width="12.7109375" style="331" customWidth="1"/>
    <col min="14860" max="14860" width="0" style="331" hidden="1" customWidth="1"/>
    <col min="14861" max="14862" width="9.140625" style="331"/>
    <col min="14863" max="14863" width="21.140625" style="331" customWidth="1"/>
    <col min="14864" max="15104" width="9.140625" style="331"/>
    <col min="15105" max="15106" width="3.7109375" style="331" customWidth="1"/>
    <col min="15107" max="15107" width="14.7109375" style="331" customWidth="1"/>
    <col min="15108" max="15108" width="11.7109375" style="331" customWidth="1"/>
    <col min="15109" max="15109" width="80.7109375" style="331" customWidth="1"/>
    <col min="15110" max="15110" width="4.28515625" style="331" customWidth="1"/>
    <col min="15111" max="15111" width="8.7109375" style="331" customWidth="1"/>
    <col min="15112" max="15115" width="12.7109375" style="331" customWidth="1"/>
    <col min="15116" max="15116" width="0" style="331" hidden="1" customWidth="1"/>
    <col min="15117" max="15118" width="9.140625" style="331"/>
    <col min="15119" max="15119" width="21.140625" style="331" customWidth="1"/>
    <col min="15120" max="15360" width="9.140625" style="331"/>
    <col min="15361" max="15362" width="3.7109375" style="331" customWidth="1"/>
    <col min="15363" max="15363" width="14.7109375" style="331" customWidth="1"/>
    <col min="15364" max="15364" width="11.7109375" style="331" customWidth="1"/>
    <col min="15365" max="15365" width="80.7109375" style="331" customWidth="1"/>
    <col min="15366" max="15366" width="4.28515625" style="331" customWidth="1"/>
    <col min="15367" max="15367" width="8.7109375" style="331" customWidth="1"/>
    <col min="15368" max="15371" width="12.7109375" style="331" customWidth="1"/>
    <col min="15372" max="15372" width="0" style="331" hidden="1" customWidth="1"/>
    <col min="15373" max="15374" width="9.140625" style="331"/>
    <col min="15375" max="15375" width="21.140625" style="331" customWidth="1"/>
    <col min="15376" max="15616" width="9.140625" style="331"/>
    <col min="15617" max="15618" width="3.7109375" style="331" customWidth="1"/>
    <col min="15619" max="15619" width="14.7109375" style="331" customWidth="1"/>
    <col min="15620" max="15620" width="11.7109375" style="331" customWidth="1"/>
    <col min="15621" max="15621" width="80.7109375" style="331" customWidth="1"/>
    <col min="15622" max="15622" width="4.28515625" style="331" customWidth="1"/>
    <col min="15623" max="15623" width="8.7109375" style="331" customWidth="1"/>
    <col min="15624" max="15627" width="12.7109375" style="331" customWidth="1"/>
    <col min="15628" max="15628" width="0" style="331" hidden="1" customWidth="1"/>
    <col min="15629" max="15630" width="9.140625" style="331"/>
    <col min="15631" max="15631" width="21.140625" style="331" customWidth="1"/>
    <col min="15632" max="15872" width="9.140625" style="331"/>
    <col min="15873" max="15874" width="3.7109375" style="331" customWidth="1"/>
    <col min="15875" max="15875" width="14.7109375" style="331" customWidth="1"/>
    <col min="15876" max="15876" width="11.7109375" style="331" customWidth="1"/>
    <col min="15877" max="15877" width="80.7109375" style="331" customWidth="1"/>
    <col min="15878" max="15878" width="4.28515625" style="331" customWidth="1"/>
    <col min="15879" max="15879" width="8.7109375" style="331" customWidth="1"/>
    <col min="15880" max="15883" width="12.7109375" style="331" customWidth="1"/>
    <col min="15884" max="15884" width="0" style="331" hidden="1" customWidth="1"/>
    <col min="15885" max="15886" width="9.140625" style="331"/>
    <col min="15887" max="15887" width="21.140625" style="331" customWidth="1"/>
    <col min="15888" max="16128" width="9.140625" style="331"/>
    <col min="16129" max="16130" width="3.7109375" style="331" customWidth="1"/>
    <col min="16131" max="16131" width="14.7109375" style="331" customWidth="1"/>
    <col min="16132" max="16132" width="11.7109375" style="331" customWidth="1"/>
    <col min="16133" max="16133" width="80.7109375" style="331" customWidth="1"/>
    <col min="16134" max="16134" width="4.28515625" style="331" customWidth="1"/>
    <col min="16135" max="16135" width="8.7109375" style="331" customWidth="1"/>
    <col min="16136" max="16139" width="12.7109375" style="331" customWidth="1"/>
    <col min="16140" max="16140" width="0" style="331" hidden="1" customWidth="1"/>
    <col min="16141" max="16142" width="9.140625" style="331"/>
    <col min="16143" max="16143" width="21.140625" style="331" customWidth="1"/>
    <col min="16144" max="16384" width="9.140625" style="331"/>
  </cols>
  <sheetData>
    <row r="1" spans="1:12" s="323" customFormat="1" ht="36" x14ac:dyDescent="0.25">
      <c r="A1" s="317" t="s">
        <v>4308</v>
      </c>
      <c r="B1" s="318"/>
      <c r="C1" s="319" t="s">
        <v>4309</v>
      </c>
      <c r="D1" s="320" t="s">
        <v>4310</v>
      </c>
      <c r="E1" s="320" t="s">
        <v>82</v>
      </c>
      <c r="F1" s="321" t="s">
        <v>83</v>
      </c>
      <c r="G1" s="320" t="s">
        <v>2962</v>
      </c>
      <c r="H1" s="320" t="s">
        <v>4311</v>
      </c>
      <c r="I1" s="320" t="s">
        <v>4312</v>
      </c>
      <c r="J1" s="320" t="s">
        <v>4313</v>
      </c>
      <c r="K1" s="320" t="s">
        <v>4312</v>
      </c>
      <c r="L1" s="322"/>
    </row>
    <row r="2" spans="1:12" ht="2.1" customHeight="1" x14ac:dyDescent="0.2">
      <c r="A2" s="324">
        <v>0</v>
      </c>
      <c r="B2" s="325">
        <v>0</v>
      </c>
      <c r="C2" s="326"/>
      <c r="D2" s="327">
        <v>0</v>
      </c>
      <c r="E2" s="327">
        <v>0</v>
      </c>
      <c r="F2" s="326">
        <v>0</v>
      </c>
      <c r="G2" s="328">
        <v>0</v>
      </c>
      <c r="H2" s="328">
        <v>0</v>
      </c>
      <c r="I2" s="328">
        <v>0</v>
      </c>
      <c r="J2" s="328">
        <v>0</v>
      </c>
      <c r="K2" s="329"/>
    </row>
    <row r="3" spans="1:12" x14ac:dyDescent="0.2">
      <c r="A3" s="332"/>
      <c r="B3" s="325">
        <v>0</v>
      </c>
      <c r="C3" s="326"/>
      <c r="D3" s="327">
        <v>0</v>
      </c>
      <c r="E3" s="333" t="s">
        <v>4314</v>
      </c>
      <c r="F3" s="326">
        <v>0</v>
      </c>
      <c r="G3" s="328">
        <v>0</v>
      </c>
      <c r="H3" s="328">
        <v>0</v>
      </c>
      <c r="I3" s="328">
        <v>0</v>
      </c>
      <c r="J3" s="328">
        <v>0</v>
      </c>
      <c r="K3" s="334">
        <v>0</v>
      </c>
    </row>
    <row r="4" spans="1:12" s="343" customFormat="1" ht="12.75" x14ac:dyDescent="0.2">
      <c r="A4" s="335">
        <f t="shared" ref="A4:A67" si="0">A3+1</f>
        <v>1</v>
      </c>
      <c r="B4" s="336"/>
      <c r="C4" s="337" t="s">
        <v>4315</v>
      </c>
      <c r="D4" s="338" t="s">
        <v>4316</v>
      </c>
      <c r="E4" s="339" t="s">
        <v>4317</v>
      </c>
      <c r="F4" s="338" t="s">
        <v>3726</v>
      </c>
      <c r="G4" s="340">
        <v>1020</v>
      </c>
      <c r="H4" s="1234">
        <v>0</v>
      </c>
      <c r="I4" s="340">
        <f>G4*H4</f>
        <v>0</v>
      </c>
      <c r="J4" s="1234">
        <v>0</v>
      </c>
      <c r="K4" s="341">
        <f t="shared" ref="K4:K39" si="1">G4*J4</f>
        <v>0</v>
      </c>
      <c r="L4" s="342" t="s">
        <v>4318</v>
      </c>
    </row>
    <row r="5" spans="1:12" x14ac:dyDescent="0.2">
      <c r="A5" s="335">
        <f t="shared" si="0"/>
        <v>2</v>
      </c>
      <c r="B5" s="336"/>
      <c r="C5" s="337" t="s">
        <v>4315</v>
      </c>
      <c r="D5" s="338" t="s">
        <v>4319</v>
      </c>
      <c r="E5" s="339" t="s">
        <v>4320</v>
      </c>
      <c r="F5" s="338" t="s">
        <v>3726</v>
      </c>
      <c r="G5" s="340">
        <v>500</v>
      </c>
      <c r="H5" s="1234">
        <v>0</v>
      </c>
      <c r="I5" s="340">
        <f>G5*H5</f>
        <v>0</v>
      </c>
      <c r="J5" s="1234">
        <v>0</v>
      </c>
      <c r="K5" s="341">
        <f t="shared" si="1"/>
        <v>0</v>
      </c>
    </row>
    <row r="6" spans="1:12" x14ac:dyDescent="0.2">
      <c r="A6" s="335">
        <f t="shared" si="0"/>
        <v>3</v>
      </c>
      <c r="B6" s="336"/>
      <c r="C6" s="337" t="s">
        <v>4315</v>
      </c>
      <c r="D6" s="338" t="s">
        <v>4321</v>
      </c>
      <c r="E6" s="339" t="s">
        <v>4322</v>
      </c>
      <c r="F6" s="338" t="s">
        <v>3726</v>
      </c>
      <c r="G6" s="340">
        <v>500</v>
      </c>
      <c r="H6" s="340"/>
      <c r="I6" s="340"/>
      <c r="J6" s="1234">
        <v>0</v>
      </c>
      <c r="K6" s="341">
        <f t="shared" si="1"/>
        <v>0</v>
      </c>
    </row>
    <row r="7" spans="1:12" x14ac:dyDescent="0.2">
      <c r="A7" s="335">
        <f t="shared" si="0"/>
        <v>4</v>
      </c>
      <c r="B7" s="336"/>
      <c r="C7" s="337" t="s">
        <v>4315</v>
      </c>
      <c r="D7" s="338" t="s">
        <v>4323</v>
      </c>
      <c r="E7" s="339" t="s">
        <v>4324</v>
      </c>
      <c r="F7" s="338" t="s">
        <v>383</v>
      </c>
      <c r="G7" s="340">
        <v>1800</v>
      </c>
      <c r="H7" s="340"/>
      <c r="I7" s="340"/>
      <c r="J7" s="1234">
        <v>0</v>
      </c>
      <c r="K7" s="341">
        <f t="shared" si="1"/>
        <v>0</v>
      </c>
    </row>
    <row r="8" spans="1:12" x14ac:dyDescent="0.2">
      <c r="A8" s="335">
        <f t="shared" si="0"/>
        <v>5</v>
      </c>
      <c r="B8" s="336"/>
      <c r="C8" s="337" t="s">
        <v>4315</v>
      </c>
      <c r="D8" s="338" t="s">
        <v>4325</v>
      </c>
      <c r="E8" s="339" t="s">
        <v>4326</v>
      </c>
      <c r="F8" s="338" t="s">
        <v>383</v>
      </c>
      <c r="G8" s="340">
        <v>600</v>
      </c>
      <c r="H8" s="340"/>
      <c r="I8" s="340"/>
      <c r="J8" s="1234">
        <v>0</v>
      </c>
      <c r="K8" s="341">
        <f t="shared" si="1"/>
        <v>0</v>
      </c>
    </row>
    <row r="9" spans="1:12" x14ac:dyDescent="0.2">
      <c r="A9" s="335">
        <f t="shared" si="0"/>
        <v>6</v>
      </c>
      <c r="B9" s="336"/>
      <c r="C9" s="337" t="s">
        <v>4315</v>
      </c>
      <c r="D9" s="338" t="s">
        <v>4327</v>
      </c>
      <c r="E9" s="339" t="s">
        <v>4328</v>
      </c>
      <c r="F9" s="338" t="s">
        <v>383</v>
      </c>
      <c r="G9" s="340">
        <v>1800</v>
      </c>
      <c r="H9" s="340"/>
      <c r="I9" s="340"/>
      <c r="J9" s="1234">
        <v>0</v>
      </c>
      <c r="K9" s="341">
        <f t="shared" si="1"/>
        <v>0</v>
      </c>
    </row>
    <row r="10" spans="1:12" x14ac:dyDescent="0.2">
      <c r="A10" s="335">
        <f t="shared" si="0"/>
        <v>7</v>
      </c>
      <c r="B10" s="336"/>
      <c r="C10" s="337" t="s">
        <v>4315</v>
      </c>
      <c r="D10" s="338" t="s">
        <v>4329</v>
      </c>
      <c r="E10" s="339" t="s">
        <v>4330</v>
      </c>
      <c r="F10" s="338" t="s">
        <v>383</v>
      </c>
      <c r="G10" s="340">
        <v>600</v>
      </c>
      <c r="H10" s="340"/>
      <c r="I10" s="340"/>
      <c r="J10" s="1234">
        <v>0</v>
      </c>
      <c r="K10" s="341">
        <f t="shared" si="1"/>
        <v>0</v>
      </c>
    </row>
    <row r="11" spans="1:12" x14ac:dyDescent="0.2">
      <c r="A11" s="335">
        <f t="shared" si="0"/>
        <v>8</v>
      </c>
      <c r="B11" s="336"/>
      <c r="C11" s="337" t="s">
        <v>4315</v>
      </c>
      <c r="D11" s="338" t="s">
        <v>4331</v>
      </c>
      <c r="E11" s="339" t="s">
        <v>4332</v>
      </c>
      <c r="F11" s="338" t="s">
        <v>3726</v>
      </c>
      <c r="G11" s="340">
        <v>1520</v>
      </c>
      <c r="H11" s="340"/>
      <c r="I11" s="340"/>
      <c r="J11" s="1234">
        <v>0</v>
      </c>
      <c r="K11" s="341">
        <f t="shared" si="1"/>
        <v>0</v>
      </c>
    </row>
    <row r="12" spans="1:12" ht="13.5" x14ac:dyDescent="0.2">
      <c r="A12" s="335">
        <f t="shared" si="0"/>
        <v>9</v>
      </c>
      <c r="B12" s="336"/>
      <c r="C12" s="337" t="s">
        <v>4315</v>
      </c>
      <c r="D12" s="338" t="s">
        <v>4333</v>
      </c>
      <c r="E12" s="339" t="s">
        <v>4334</v>
      </c>
      <c r="F12" s="338" t="s">
        <v>3726</v>
      </c>
      <c r="G12" s="340">
        <v>200</v>
      </c>
      <c r="H12" s="340"/>
      <c r="I12" s="340"/>
      <c r="J12" s="1234">
        <v>0</v>
      </c>
      <c r="K12" s="341">
        <f t="shared" si="1"/>
        <v>0</v>
      </c>
    </row>
    <row r="13" spans="1:12" x14ac:dyDescent="0.2">
      <c r="A13" s="335">
        <f t="shared" si="0"/>
        <v>10</v>
      </c>
      <c r="B13" s="336"/>
      <c r="C13" s="337" t="s">
        <v>4315</v>
      </c>
      <c r="D13" s="338" t="s">
        <v>4335</v>
      </c>
      <c r="E13" s="339" t="s">
        <v>4336</v>
      </c>
      <c r="F13" s="338" t="s">
        <v>3726</v>
      </c>
      <c r="G13" s="340">
        <v>50</v>
      </c>
      <c r="H13" s="340"/>
      <c r="I13" s="340">
        <f>G13*H13</f>
        <v>0</v>
      </c>
      <c r="J13" s="1234">
        <v>0</v>
      </c>
      <c r="K13" s="341">
        <f>G13*J13</f>
        <v>0</v>
      </c>
    </row>
    <row r="14" spans="1:12" x14ac:dyDescent="0.2">
      <c r="A14" s="335">
        <f t="shared" si="0"/>
        <v>11</v>
      </c>
      <c r="B14" s="336"/>
      <c r="C14" s="337" t="s">
        <v>4315</v>
      </c>
      <c r="D14" s="338" t="s">
        <v>4337</v>
      </c>
      <c r="E14" s="339" t="s">
        <v>4338</v>
      </c>
      <c r="F14" s="338" t="s">
        <v>383</v>
      </c>
      <c r="G14" s="340">
        <v>300</v>
      </c>
      <c r="H14" s="1234">
        <v>0</v>
      </c>
      <c r="I14" s="340">
        <f>G14*H14</f>
        <v>0</v>
      </c>
      <c r="J14" s="1234">
        <v>0</v>
      </c>
      <c r="K14" s="341">
        <f>G14*J14</f>
        <v>0</v>
      </c>
      <c r="L14" s="330">
        <v>22019</v>
      </c>
    </row>
    <row r="15" spans="1:12" x14ac:dyDescent="0.2">
      <c r="A15" s="335">
        <f t="shared" si="0"/>
        <v>12</v>
      </c>
      <c r="B15" s="336"/>
      <c r="C15" s="337" t="s">
        <v>4315</v>
      </c>
      <c r="D15" s="338" t="s">
        <v>4339</v>
      </c>
      <c r="E15" s="339" t="s">
        <v>4340</v>
      </c>
      <c r="F15" s="338" t="s">
        <v>383</v>
      </c>
      <c r="G15" s="340">
        <v>540</v>
      </c>
      <c r="H15" s="1234">
        <v>0</v>
      </c>
      <c r="I15" s="340">
        <f t="shared" ref="I15:I56" si="2">G15*H15</f>
        <v>0</v>
      </c>
      <c r="J15" s="1234">
        <v>0</v>
      </c>
      <c r="K15" s="341">
        <f t="shared" si="1"/>
        <v>0</v>
      </c>
      <c r="L15" s="330">
        <v>22019</v>
      </c>
    </row>
    <row r="16" spans="1:12" x14ac:dyDescent="0.2">
      <c r="A16" s="335">
        <f t="shared" si="0"/>
        <v>13</v>
      </c>
      <c r="B16" s="336"/>
      <c r="C16" s="337" t="s">
        <v>4315</v>
      </c>
      <c r="D16" s="338" t="s">
        <v>4339</v>
      </c>
      <c r="E16" s="339" t="s">
        <v>4341</v>
      </c>
      <c r="F16" s="338" t="s">
        <v>383</v>
      </c>
      <c r="G16" s="340">
        <v>380</v>
      </c>
      <c r="H16" s="1234">
        <v>0</v>
      </c>
      <c r="I16" s="340">
        <f t="shared" si="2"/>
        <v>0</v>
      </c>
      <c r="J16" s="1234">
        <v>0</v>
      </c>
      <c r="K16" s="341">
        <f t="shared" si="1"/>
        <v>0</v>
      </c>
      <c r="L16" s="330">
        <v>17139</v>
      </c>
    </row>
    <row r="17" spans="1:12" x14ac:dyDescent="0.2">
      <c r="A17" s="335">
        <f t="shared" si="0"/>
        <v>14</v>
      </c>
      <c r="B17" s="336"/>
      <c r="C17" s="337" t="s">
        <v>4315</v>
      </c>
      <c r="D17" s="338" t="s">
        <v>4342</v>
      </c>
      <c r="E17" s="339" t="s">
        <v>4343</v>
      </c>
      <c r="F17" s="338" t="s">
        <v>383</v>
      </c>
      <c r="G17" s="340">
        <v>180</v>
      </c>
      <c r="H17" s="1234">
        <v>0</v>
      </c>
      <c r="I17" s="340">
        <f>G17*H17</f>
        <v>0</v>
      </c>
      <c r="J17" s="1234">
        <v>0</v>
      </c>
      <c r="K17" s="341">
        <f>G17*J17</f>
        <v>0</v>
      </c>
      <c r="L17" s="330">
        <v>17139</v>
      </c>
    </row>
    <row r="18" spans="1:12" x14ac:dyDescent="0.2">
      <c r="A18" s="335">
        <f t="shared" si="0"/>
        <v>15</v>
      </c>
      <c r="B18" s="336"/>
      <c r="C18" s="337" t="s">
        <v>4315</v>
      </c>
      <c r="D18" s="338" t="s">
        <v>4344</v>
      </c>
      <c r="E18" s="339" t="s">
        <v>4345</v>
      </c>
      <c r="F18" s="338" t="s">
        <v>383</v>
      </c>
      <c r="G18" s="340">
        <v>2950</v>
      </c>
      <c r="H18" s="1234">
        <v>0</v>
      </c>
      <c r="I18" s="340">
        <f t="shared" si="2"/>
        <v>0</v>
      </c>
      <c r="J18" s="1234">
        <v>0</v>
      </c>
      <c r="K18" s="341">
        <f t="shared" si="1"/>
        <v>0</v>
      </c>
      <c r="L18" s="330">
        <v>2346</v>
      </c>
    </row>
    <row r="19" spans="1:12" x14ac:dyDescent="0.2">
      <c r="A19" s="335">
        <f t="shared" si="0"/>
        <v>16</v>
      </c>
      <c r="B19" s="336"/>
      <c r="C19" s="337" t="s">
        <v>4315</v>
      </c>
      <c r="D19" s="338" t="s">
        <v>4346</v>
      </c>
      <c r="E19" s="339" t="s">
        <v>4347</v>
      </c>
      <c r="F19" s="338" t="s">
        <v>383</v>
      </c>
      <c r="G19" s="340">
        <v>8900</v>
      </c>
      <c r="H19" s="1234">
        <v>0</v>
      </c>
      <c r="I19" s="340">
        <f t="shared" si="2"/>
        <v>0</v>
      </c>
      <c r="J19" s="1234">
        <v>0</v>
      </c>
      <c r="K19" s="341">
        <f t="shared" si="1"/>
        <v>0</v>
      </c>
      <c r="L19" s="330">
        <v>17018</v>
      </c>
    </row>
    <row r="20" spans="1:12" x14ac:dyDescent="0.2">
      <c r="A20" s="335">
        <f t="shared" si="0"/>
        <v>17</v>
      </c>
      <c r="B20" s="336"/>
      <c r="C20" s="337" t="s">
        <v>4315</v>
      </c>
      <c r="D20" s="338" t="s">
        <v>4348</v>
      </c>
      <c r="E20" s="339" t="s">
        <v>4349</v>
      </c>
      <c r="F20" s="338" t="s">
        <v>383</v>
      </c>
      <c r="G20" s="340">
        <v>8600</v>
      </c>
      <c r="H20" s="1234">
        <v>0</v>
      </c>
      <c r="I20" s="340">
        <f t="shared" si="2"/>
        <v>0</v>
      </c>
      <c r="J20" s="1234">
        <v>0</v>
      </c>
      <c r="K20" s="341">
        <f t="shared" si="1"/>
        <v>0</v>
      </c>
      <c r="L20" s="330">
        <v>17022</v>
      </c>
    </row>
    <row r="21" spans="1:12" x14ac:dyDescent="0.2">
      <c r="A21" s="335">
        <f t="shared" si="0"/>
        <v>18</v>
      </c>
      <c r="B21" s="336"/>
      <c r="C21" s="337" t="s">
        <v>4315</v>
      </c>
      <c r="D21" s="338" t="s">
        <v>4348</v>
      </c>
      <c r="E21" s="339" t="s">
        <v>4350</v>
      </c>
      <c r="F21" s="338" t="s">
        <v>383</v>
      </c>
      <c r="G21" s="340">
        <v>30</v>
      </c>
      <c r="H21" s="1234">
        <v>0</v>
      </c>
      <c r="I21" s="340">
        <f t="shared" si="2"/>
        <v>0</v>
      </c>
      <c r="J21" s="1234">
        <v>0</v>
      </c>
      <c r="K21" s="341">
        <f t="shared" si="1"/>
        <v>0</v>
      </c>
      <c r="L21" s="330">
        <v>17203</v>
      </c>
    </row>
    <row r="22" spans="1:12" x14ac:dyDescent="0.2">
      <c r="A22" s="335">
        <f t="shared" si="0"/>
        <v>19</v>
      </c>
      <c r="B22" s="336"/>
      <c r="C22" s="337" t="s">
        <v>4315</v>
      </c>
      <c r="D22" s="338" t="s">
        <v>4351</v>
      </c>
      <c r="E22" s="339" t="s">
        <v>4352</v>
      </c>
      <c r="F22" s="338" t="s">
        <v>383</v>
      </c>
      <c r="G22" s="340">
        <v>250</v>
      </c>
      <c r="H22" s="1234">
        <v>0</v>
      </c>
      <c r="I22" s="340">
        <f>G22*H22</f>
        <v>0</v>
      </c>
      <c r="J22" s="1234">
        <v>0</v>
      </c>
      <c r="K22" s="341">
        <f>G22*J22</f>
        <v>0</v>
      </c>
      <c r="L22" s="330">
        <v>17203</v>
      </c>
    </row>
    <row r="23" spans="1:12" x14ac:dyDescent="0.2">
      <c r="A23" s="335">
        <f t="shared" si="0"/>
        <v>20</v>
      </c>
      <c r="B23" s="336"/>
      <c r="C23" s="337" t="s">
        <v>4315</v>
      </c>
      <c r="D23" s="338" t="s">
        <v>4353</v>
      </c>
      <c r="E23" s="339" t="s">
        <v>4354</v>
      </c>
      <c r="F23" s="338" t="s">
        <v>383</v>
      </c>
      <c r="G23" s="340">
        <v>3650</v>
      </c>
      <c r="H23" s="1234">
        <v>0</v>
      </c>
      <c r="I23" s="340">
        <f t="shared" si="2"/>
        <v>0</v>
      </c>
      <c r="J23" s="1234">
        <v>0</v>
      </c>
      <c r="K23" s="341">
        <f t="shared" si="1"/>
        <v>0</v>
      </c>
      <c r="L23" s="330">
        <v>17203</v>
      </c>
    </row>
    <row r="24" spans="1:12" x14ac:dyDescent="0.2">
      <c r="A24" s="335">
        <f t="shared" si="0"/>
        <v>21</v>
      </c>
      <c r="B24" s="336"/>
      <c r="C24" s="337" t="s">
        <v>4315</v>
      </c>
      <c r="D24" s="338" t="s">
        <v>4353</v>
      </c>
      <c r="E24" s="339" t="s">
        <v>4355</v>
      </c>
      <c r="F24" s="338" t="s">
        <v>383</v>
      </c>
      <c r="G24" s="340">
        <v>200</v>
      </c>
      <c r="H24" s="1234">
        <v>0</v>
      </c>
      <c r="I24" s="340">
        <f t="shared" si="2"/>
        <v>0</v>
      </c>
      <c r="J24" s="1234">
        <v>0</v>
      </c>
      <c r="K24" s="341">
        <f t="shared" si="1"/>
        <v>0</v>
      </c>
      <c r="L24" s="330">
        <v>17020</v>
      </c>
    </row>
    <row r="25" spans="1:12" x14ac:dyDescent="0.2">
      <c r="A25" s="335">
        <f t="shared" si="0"/>
        <v>22</v>
      </c>
      <c r="B25" s="336"/>
      <c r="C25" s="337" t="s">
        <v>4315</v>
      </c>
      <c r="D25" s="338" t="s">
        <v>4356</v>
      </c>
      <c r="E25" s="339" t="s">
        <v>4357</v>
      </c>
      <c r="F25" s="338" t="s">
        <v>383</v>
      </c>
      <c r="G25" s="340">
        <v>200</v>
      </c>
      <c r="H25" s="1234">
        <v>0</v>
      </c>
      <c r="I25" s="340">
        <f t="shared" si="2"/>
        <v>0</v>
      </c>
      <c r="J25" s="1234">
        <v>0</v>
      </c>
      <c r="K25" s="341">
        <f t="shared" si="1"/>
        <v>0</v>
      </c>
    </row>
    <row r="26" spans="1:12" x14ac:dyDescent="0.2">
      <c r="A26" s="335">
        <f t="shared" si="0"/>
        <v>23</v>
      </c>
      <c r="B26" s="336"/>
      <c r="C26" s="337" t="s">
        <v>4315</v>
      </c>
      <c r="D26" s="338" t="s">
        <v>4356</v>
      </c>
      <c r="E26" s="339" t="s">
        <v>4358</v>
      </c>
      <c r="F26" s="338" t="s">
        <v>383</v>
      </c>
      <c r="G26" s="340">
        <v>260</v>
      </c>
      <c r="H26" s="1234">
        <v>0</v>
      </c>
      <c r="I26" s="340">
        <f t="shared" si="2"/>
        <v>0</v>
      </c>
      <c r="J26" s="1234">
        <v>0</v>
      </c>
      <c r="K26" s="341">
        <f t="shared" si="1"/>
        <v>0</v>
      </c>
    </row>
    <row r="27" spans="1:12" x14ac:dyDescent="0.2">
      <c r="A27" s="335">
        <f t="shared" si="0"/>
        <v>24</v>
      </c>
      <c r="B27" s="336"/>
      <c r="C27" s="337" t="s">
        <v>4315</v>
      </c>
      <c r="D27" s="338" t="s">
        <v>4359</v>
      </c>
      <c r="E27" s="339" t="s">
        <v>4360</v>
      </c>
      <c r="F27" s="338" t="s">
        <v>383</v>
      </c>
      <c r="G27" s="340">
        <v>110</v>
      </c>
      <c r="H27" s="1234">
        <v>0</v>
      </c>
      <c r="I27" s="340">
        <f t="shared" si="2"/>
        <v>0</v>
      </c>
      <c r="J27" s="1234">
        <v>0</v>
      </c>
      <c r="K27" s="341">
        <f t="shared" si="1"/>
        <v>0</v>
      </c>
      <c r="L27" s="330">
        <v>17096</v>
      </c>
    </row>
    <row r="28" spans="1:12" x14ac:dyDescent="0.2">
      <c r="A28" s="335">
        <f t="shared" si="0"/>
        <v>25</v>
      </c>
      <c r="B28" s="336"/>
      <c r="C28" s="337" t="s">
        <v>4315</v>
      </c>
      <c r="D28" s="344" t="s">
        <v>4361</v>
      </c>
      <c r="E28" s="339" t="s">
        <v>4362</v>
      </c>
      <c r="F28" s="338" t="s">
        <v>383</v>
      </c>
      <c r="G28" s="340">
        <v>70</v>
      </c>
      <c r="H28" s="1234">
        <v>0</v>
      </c>
      <c r="I28" s="340">
        <f>G28*H28</f>
        <v>0</v>
      </c>
      <c r="J28" s="1234">
        <v>0</v>
      </c>
      <c r="K28" s="341">
        <f>G28*J28</f>
        <v>0</v>
      </c>
      <c r="L28" s="330">
        <v>17063</v>
      </c>
    </row>
    <row r="29" spans="1:12" x14ac:dyDescent="0.2">
      <c r="A29" s="335">
        <f t="shared" si="0"/>
        <v>26</v>
      </c>
      <c r="B29" s="336"/>
      <c r="C29" s="337" t="s">
        <v>4315</v>
      </c>
      <c r="D29" s="344" t="s">
        <v>4363</v>
      </c>
      <c r="E29" s="339" t="s">
        <v>4364</v>
      </c>
      <c r="F29" s="338" t="s">
        <v>383</v>
      </c>
      <c r="G29" s="340">
        <v>120</v>
      </c>
      <c r="H29" s="1234">
        <v>0</v>
      </c>
      <c r="I29" s="340">
        <f>G29*H29</f>
        <v>0</v>
      </c>
      <c r="J29" s="1234">
        <v>0</v>
      </c>
      <c r="K29" s="341">
        <f>G29*J29</f>
        <v>0</v>
      </c>
      <c r="L29" s="330">
        <v>17063</v>
      </c>
    </row>
    <row r="30" spans="1:12" x14ac:dyDescent="0.2">
      <c r="A30" s="335">
        <f t="shared" si="0"/>
        <v>27</v>
      </c>
      <c r="B30" s="336"/>
      <c r="C30" s="337" t="s">
        <v>4315</v>
      </c>
      <c r="D30" s="344" t="s">
        <v>4365</v>
      </c>
      <c r="E30" s="339" t="s">
        <v>4366</v>
      </c>
      <c r="F30" s="338" t="s">
        <v>383</v>
      </c>
      <c r="G30" s="340">
        <v>60</v>
      </c>
      <c r="H30" s="1234">
        <v>0</v>
      </c>
      <c r="I30" s="340">
        <f>G30*H30</f>
        <v>0</v>
      </c>
      <c r="J30" s="1234">
        <v>0</v>
      </c>
      <c r="K30" s="341">
        <f>G30*J30</f>
        <v>0</v>
      </c>
      <c r="L30" s="330">
        <v>17063</v>
      </c>
    </row>
    <row r="31" spans="1:12" x14ac:dyDescent="0.2">
      <c r="A31" s="335">
        <f t="shared" si="0"/>
        <v>28</v>
      </c>
      <c r="B31" s="336"/>
      <c r="C31" s="337" t="s">
        <v>4315</v>
      </c>
      <c r="D31" s="344" t="s">
        <v>4367</v>
      </c>
      <c r="E31" s="339" t="s">
        <v>4368</v>
      </c>
      <c r="F31" s="338" t="s">
        <v>383</v>
      </c>
      <c r="G31" s="340">
        <v>120</v>
      </c>
      <c r="H31" s="1234">
        <v>0</v>
      </c>
      <c r="I31" s="340">
        <f>G31*H31</f>
        <v>0</v>
      </c>
      <c r="J31" s="1234">
        <v>0</v>
      </c>
      <c r="K31" s="341">
        <f>G31*J31</f>
        <v>0</v>
      </c>
      <c r="L31" s="330">
        <v>17063</v>
      </c>
    </row>
    <row r="32" spans="1:12" x14ac:dyDescent="0.2">
      <c r="A32" s="335">
        <f t="shared" si="0"/>
        <v>29</v>
      </c>
      <c r="B32" s="336"/>
      <c r="C32" s="337" t="s">
        <v>4315</v>
      </c>
      <c r="D32" s="338" t="s">
        <v>4344</v>
      </c>
      <c r="E32" s="339" t="s">
        <v>4369</v>
      </c>
      <c r="F32" s="338" t="s">
        <v>383</v>
      </c>
      <c r="G32" s="340">
        <v>150</v>
      </c>
      <c r="H32" s="1234">
        <v>0</v>
      </c>
      <c r="I32" s="340">
        <f t="shared" si="2"/>
        <v>0</v>
      </c>
      <c r="J32" s="1234">
        <v>0</v>
      </c>
      <c r="K32" s="341">
        <f t="shared" si="1"/>
        <v>0</v>
      </c>
    </row>
    <row r="33" spans="1:15" x14ac:dyDescent="0.2">
      <c r="A33" s="335">
        <f t="shared" si="0"/>
        <v>30</v>
      </c>
      <c r="B33" s="336"/>
      <c r="C33" s="337" t="s">
        <v>4315</v>
      </c>
      <c r="D33" s="338" t="s">
        <v>4346</v>
      </c>
      <c r="E33" s="339" t="s">
        <v>4370</v>
      </c>
      <c r="F33" s="338" t="s">
        <v>383</v>
      </c>
      <c r="G33" s="340">
        <v>2000</v>
      </c>
      <c r="H33" s="1234">
        <v>0</v>
      </c>
      <c r="I33" s="340">
        <f t="shared" si="2"/>
        <v>0</v>
      </c>
      <c r="J33" s="1234">
        <v>0</v>
      </c>
      <c r="K33" s="341">
        <f t="shared" si="1"/>
        <v>0</v>
      </c>
      <c r="L33" s="330">
        <v>40993273</v>
      </c>
    </row>
    <row r="34" spans="1:15" x14ac:dyDescent="0.2">
      <c r="A34" s="335">
        <f t="shared" si="0"/>
        <v>31</v>
      </c>
      <c r="B34" s="336"/>
      <c r="C34" s="337" t="s">
        <v>4315</v>
      </c>
      <c r="D34" s="338" t="s">
        <v>4353</v>
      </c>
      <c r="E34" s="339" t="s">
        <v>4371</v>
      </c>
      <c r="F34" s="338" t="s">
        <v>383</v>
      </c>
      <c r="G34" s="340">
        <v>90</v>
      </c>
      <c r="H34" s="1234">
        <v>0</v>
      </c>
      <c r="I34" s="340">
        <f t="shared" si="2"/>
        <v>0</v>
      </c>
      <c r="J34" s="1234">
        <v>0</v>
      </c>
      <c r="K34" s="341">
        <f t="shared" si="1"/>
        <v>0</v>
      </c>
      <c r="L34" s="345"/>
    </row>
    <row r="35" spans="1:15" x14ac:dyDescent="0.2">
      <c r="A35" s="335">
        <f t="shared" si="0"/>
        <v>32</v>
      </c>
      <c r="B35" s="336"/>
      <c r="C35" s="337" t="s">
        <v>4315</v>
      </c>
      <c r="D35" s="338" t="s">
        <v>4356</v>
      </c>
      <c r="E35" s="339" t="s">
        <v>4372</v>
      </c>
      <c r="F35" s="338" t="s">
        <v>383</v>
      </c>
      <c r="G35" s="340">
        <v>30</v>
      </c>
      <c r="H35" s="1234">
        <v>0</v>
      </c>
      <c r="I35" s="340">
        <f>G35*H35</f>
        <v>0</v>
      </c>
      <c r="J35" s="1234">
        <v>0</v>
      </c>
      <c r="K35" s="341">
        <f>G35*J35</f>
        <v>0</v>
      </c>
      <c r="L35" s="345"/>
      <c r="N35" s="346"/>
    </row>
    <row r="36" spans="1:15" x14ac:dyDescent="0.2">
      <c r="A36" s="335">
        <f t="shared" si="0"/>
        <v>33</v>
      </c>
      <c r="B36" s="336"/>
      <c r="C36" s="337" t="s">
        <v>4315</v>
      </c>
      <c r="D36" s="338" t="s">
        <v>4356</v>
      </c>
      <c r="E36" s="339" t="s">
        <v>4373</v>
      </c>
      <c r="F36" s="338" t="s">
        <v>383</v>
      </c>
      <c r="G36" s="340">
        <v>120</v>
      </c>
      <c r="H36" s="1234">
        <v>0</v>
      </c>
      <c r="I36" s="340">
        <f>G36*H36</f>
        <v>0</v>
      </c>
      <c r="J36" s="1234">
        <v>0</v>
      </c>
      <c r="K36" s="341">
        <f>G36*J36</f>
        <v>0</v>
      </c>
      <c r="L36" s="345"/>
    </row>
    <row r="37" spans="1:15" x14ac:dyDescent="0.2">
      <c r="A37" s="335">
        <f t="shared" si="0"/>
        <v>34</v>
      </c>
      <c r="B37" s="336"/>
      <c r="C37" s="337" t="s">
        <v>4315</v>
      </c>
      <c r="D37" s="338" t="s">
        <v>4367</v>
      </c>
      <c r="E37" s="339" t="s">
        <v>4374</v>
      </c>
      <c r="F37" s="338" t="s">
        <v>383</v>
      </c>
      <c r="G37" s="340">
        <v>40</v>
      </c>
      <c r="H37" s="1234">
        <v>0</v>
      </c>
      <c r="I37" s="340">
        <f>G37*H37</f>
        <v>0</v>
      </c>
      <c r="J37" s="1234">
        <v>0</v>
      </c>
      <c r="K37" s="341">
        <f>G37*J37</f>
        <v>0</v>
      </c>
      <c r="L37" s="345"/>
    </row>
    <row r="38" spans="1:15" x14ac:dyDescent="0.2">
      <c r="A38" s="335">
        <f t="shared" si="0"/>
        <v>35</v>
      </c>
      <c r="B38" s="336"/>
      <c r="C38" s="337" t="s">
        <v>4315</v>
      </c>
      <c r="D38" s="338" t="s">
        <v>4375</v>
      </c>
      <c r="E38" s="339" t="s">
        <v>4376</v>
      </c>
      <c r="F38" s="338" t="s">
        <v>383</v>
      </c>
      <c r="G38" s="340">
        <v>2100</v>
      </c>
      <c r="H38" s="1234">
        <v>0</v>
      </c>
      <c r="I38" s="340">
        <f>G38*H38</f>
        <v>0</v>
      </c>
      <c r="J38" s="1234">
        <v>0</v>
      </c>
      <c r="K38" s="341">
        <f>G38*J38</f>
        <v>0</v>
      </c>
      <c r="L38" s="345"/>
    </row>
    <row r="39" spans="1:15" ht="25.5" x14ac:dyDescent="0.2">
      <c r="A39" s="335">
        <f t="shared" si="0"/>
        <v>36</v>
      </c>
      <c r="B39" s="336"/>
      <c r="C39" s="337" t="s">
        <v>4315</v>
      </c>
      <c r="D39" s="338" t="s">
        <v>4377</v>
      </c>
      <c r="E39" s="339" t="s">
        <v>4378</v>
      </c>
      <c r="F39" s="338" t="s">
        <v>383</v>
      </c>
      <c r="G39" s="340">
        <v>650</v>
      </c>
      <c r="H39" s="1234">
        <v>0</v>
      </c>
      <c r="I39" s="340">
        <f t="shared" si="2"/>
        <v>0</v>
      </c>
      <c r="J39" s="1234">
        <v>0</v>
      </c>
      <c r="K39" s="341">
        <f t="shared" si="1"/>
        <v>0</v>
      </c>
      <c r="L39" s="347" t="s">
        <v>4379</v>
      </c>
    </row>
    <row r="40" spans="1:15" ht="25.5" x14ac:dyDescent="0.2">
      <c r="A40" s="335">
        <f t="shared" si="0"/>
        <v>37</v>
      </c>
      <c r="B40" s="336"/>
      <c r="C40" s="337" t="s">
        <v>4315</v>
      </c>
      <c r="D40" s="338" t="s">
        <v>4377</v>
      </c>
      <c r="E40" s="339" t="s">
        <v>4380</v>
      </c>
      <c r="F40" s="338" t="s">
        <v>383</v>
      </c>
      <c r="G40" s="340">
        <v>120</v>
      </c>
      <c r="H40" s="1234">
        <v>0</v>
      </c>
      <c r="I40" s="340">
        <f t="shared" si="2"/>
        <v>0</v>
      </c>
      <c r="J40" s="1234">
        <v>0</v>
      </c>
      <c r="K40" s="341">
        <f>G40*J40</f>
        <v>0</v>
      </c>
      <c r="L40" s="347" t="s">
        <v>4379</v>
      </c>
    </row>
    <row r="41" spans="1:15" ht="25.5" x14ac:dyDescent="0.2">
      <c r="A41" s="335">
        <f t="shared" si="0"/>
        <v>38</v>
      </c>
      <c r="B41" s="336"/>
      <c r="C41" s="337" t="s">
        <v>4315</v>
      </c>
      <c r="D41" s="338" t="s">
        <v>4377</v>
      </c>
      <c r="E41" s="339" t="s">
        <v>4381</v>
      </c>
      <c r="F41" s="338" t="s">
        <v>383</v>
      </c>
      <c r="G41" s="340">
        <v>850</v>
      </c>
      <c r="H41" s="1234">
        <v>0</v>
      </c>
      <c r="I41" s="340">
        <f t="shared" si="2"/>
        <v>0</v>
      </c>
      <c r="J41" s="1234">
        <v>0</v>
      </c>
      <c r="K41" s="341">
        <f>G41*J41</f>
        <v>0</v>
      </c>
      <c r="L41" s="347" t="s">
        <v>4379</v>
      </c>
    </row>
    <row r="42" spans="1:15" ht="25.5" x14ac:dyDescent="0.2">
      <c r="A42" s="335">
        <f t="shared" si="0"/>
        <v>39</v>
      </c>
      <c r="B42" s="336"/>
      <c r="C42" s="337"/>
      <c r="D42" s="338"/>
      <c r="E42" s="339" t="s">
        <v>4382</v>
      </c>
      <c r="F42" s="338" t="s">
        <v>3726</v>
      </c>
      <c r="G42" s="340">
        <v>2162</v>
      </c>
      <c r="H42" s="1234">
        <v>0</v>
      </c>
      <c r="I42" s="340">
        <f t="shared" si="2"/>
        <v>0</v>
      </c>
      <c r="J42" s="340"/>
      <c r="K42" s="341"/>
      <c r="L42" s="347" t="s">
        <v>4379</v>
      </c>
    </row>
    <row r="43" spans="1:15" ht="25.5" x14ac:dyDescent="0.2">
      <c r="A43" s="335">
        <f t="shared" si="0"/>
        <v>40</v>
      </c>
      <c r="B43" s="336"/>
      <c r="C43" s="337"/>
      <c r="D43" s="338"/>
      <c r="E43" s="339" t="s">
        <v>4383</v>
      </c>
      <c r="F43" s="338" t="s">
        <v>3726</v>
      </c>
      <c r="G43" s="340">
        <v>1082</v>
      </c>
      <c r="H43" s="1234">
        <v>0</v>
      </c>
      <c r="I43" s="340">
        <f t="shared" si="2"/>
        <v>0</v>
      </c>
      <c r="J43" s="340"/>
      <c r="K43" s="341"/>
      <c r="L43" s="347" t="s">
        <v>4379</v>
      </c>
      <c r="O43" s="346"/>
    </row>
    <row r="44" spans="1:15" ht="25.5" x14ac:dyDescent="0.2">
      <c r="A44" s="335">
        <f t="shared" si="0"/>
        <v>41</v>
      </c>
      <c r="B44" s="336"/>
      <c r="C44" s="337"/>
      <c r="D44" s="338"/>
      <c r="E44" s="339" t="s">
        <v>4384</v>
      </c>
      <c r="F44" s="338" t="s">
        <v>3726</v>
      </c>
      <c r="G44" s="340">
        <v>1648</v>
      </c>
      <c r="H44" s="1234">
        <v>0</v>
      </c>
      <c r="I44" s="340">
        <f t="shared" si="2"/>
        <v>0</v>
      </c>
      <c r="J44" s="340"/>
      <c r="K44" s="341"/>
      <c r="L44" s="347" t="s">
        <v>4379</v>
      </c>
    </row>
    <row r="45" spans="1:15" ht="25.5" x14ac:dyDescent="0.2">
      <c r="A45" s="335">
        <f t="shared" si="0"/>
        <v>42</v>
      </c>
      <c r="B45" s="336"/>
      <c r="C45" s="337"/>
      <c r="D45" s="338"/>
      <c r="E45" s="339" t="s">
        <v>4385</v>
      </c>
      <c r="F45" s="338" t="s">
        <v>383</v>
      </c>
      <c r="G45" s="340">
        <v>1648</v>
      </c>
      <c r="H45" s="1234">
        <v>0</v>
      </c>
      <c r="I45" s="340">
        <f t="shared" si="2"/>
        <v>0</v>
      </c>
      <c r="J45" s="340"/>
      <c r="K45" s="341"/>
      <c r="L45" s="347" t="s">
        <v>4379</v>
      </c>
    </row>
    <row r="46" spans="1:15" ht="25.5" x14ac:dyDescent="0.2">
      <c r="A46" s="335">
        <f t="shared" si="0"/>
        <v>43</v>
      </c>
      <c r="B46" s="336"/>
      <c r="C46" s="337"/>
      <c r="D46" s="338"/>
      <c r="E46" s="339" t="s">
        <v>4386</v>
      </c>
      <c r="F46" s="338" t="s">
        <v>3726</v>
      </c>
      <c r="G46" s="340">
        <v>1134</v>
      </c>
      <c r="H46" s="1234">
        <v>0</v>
      </c>
      <c r="I46" s="340">
        <f t="shared" si="2"/>
        <v>0</v>
      </c>
      <c r="J46" s="340"/>
      <c r="K46" s="341"/>
      <c r="L46" s="347" t="s">
        <v>4379</v>
      </c>
    </row>
    <row r="47" spans="1:15" ht="25.5" x14ac:dyDescent="0.2">
      <c r="A47" s="335">
        <f t="shared" si="0"/>
        <v>44</v>
      </c>
      <c r="B47" s="336"/>
      <c r="C47" s="337"/>
      <c r="D47" s="338"/>
      <c r="E47" s="339" t="s">
        <v>4387</v>
      </c>
      <c r="F47" s="338" t="s">
        <v>3726</v>
      </c>
      <c r="G47" s="340">
        <v>1028</v>
      </c>
      <c r="H47" s="1234">
        <v>0</v>
      </c>
      <c r="I47" s="340">
        <f t="shared" si="2"/>
        <v>0</v>
      </c>
      <c r="J47" s="340"/>
      <c r="K47" s="341"/>
      <c r="L47" s="347" t="s">
        <v>4379</v>
      </c>
    </row>
    <row r="48" spans="1:15" x14ac:dyDescent="0.2">
      <c r="A48" s="335">
        <f t="shared" si="0"/>
        <v>45</v>
      </c>
      <c r="B48" s="336"/>
      <c r="C48" s="336" t="s">
        <v>4388</v>
      </c>
      <c r="D48" s="338" t="s">
        <v>4389</v>
      </c>
      <c r="E48" s="339" t="s">
        <v>4390</v>
      </c>
      <c r="F48" s="338" t="s">
        <v>3726</v>
      </c>
      <c r="G48" s="340">
        <v>4780</v>
      </c>
      <c r="H48" s="1234">
        <v>0</v>
      </c>
      <c r="I48" s="340">
        <f t="shared" si="2"/>
        <v>0</v>
      </c>
      <c r="J48" s="1234">
        <v>0</v>
      </c>
      <c r="K48" s="341">
        <f>G48*J48</f>
        <v>0</v>
      </c>
    </row>
    <row r="49" spans="1:12" s="343" customFormat="1" ht="12.75" x14ac:dyDescent="0.2">
      <c r="A49" s="335">
        <f t="shared" si="0"/>
        <v>46</v>
      </c>
      <c r="B49" s="336"/>
      <c r="C49" s="337" t="s">
        <v>4315</v>
      </c>
      <c r="D49" s="338" t="s">
        <v>4391</v>
      </c>
      <c r="E49" s="339" t="s">
        <v>4392</v>
      </c>
      <c r="F49" s="338" t="s">
        <v>3726</v>
      </c>
      <c r="G49" s="340">
        <v>100</v>
      </c>
      <c r="H49" s="1234">
        <v>0</v>
      </c>
      <c r="I49" s="340">
        <f t="shared" si="2"/>
        <v>0</v>
      </c>
      <c r="J49" s="1234">
        <v>0</v>
      </c>
      <c r="K49" s="341">
        <f t="shared" ref="K49:K56" si="3">G49*J49</f>
        <v>0</v>
      </c>
      <c r="L49" s="348" t="s">
        <v>4393</v>
      </c>
    </row>
    <row r="50" spans="1:12" s="343" customFormat="1" ht="12.75" x14ac:dyDescent="0.2">
      <c r="A50" s="335">
        <f t="shared" si="0"/>
        <v>47</v>
      </c>
      <c r="B50" s="336"/>
      <c r="C50" s="337" t="s">
        <v>4315</v>
      </c>
      <c r="D50" s="338" t="s">
        <v>4394</v>
      </c>
      <c r="E50" s="339" t="s">
        <v>4395</v>
      </c>
      <c r="F50" s="338" t="s">
        <v>3726</v>
      </c>
      <c r="G50" s="340">
        <v>19</v>
      </c>
      <c r="H50" s="1234">
        <v>0</v>
      </c>
      <c r="I50" s="340">
        <f t="shared" si="2"/>
        <v>0</v>
      </c>
      <c r="J50" s="1234">
        <v>0</v>
      </c>
      <c r="K50" s="341">
        <f t="shared" si="3"/>
        <v>0</v>
      </c>
      <c r="L50" s="348" t="s">
        <v>4396</v>
      </c>
    </row>
    <row r="51" spans="1:12" s="343" customFormat="1" ht="12.75" x14ac:dyDescent="0.2">
      <c r="A51" s="335">
        <f t="shared" si="0"/>
        <v>48</v>
      </c>
      <c r="B51" s="336"/>
      <c r="C51" s="337" t="s">
        <v>4315</v>
      </c>
      <c r="D51" s="338" t="s">
        <v>4397</v>
      </c>
      <c r="E51" s="339" t="s">
        <v>4398</v>
      </c>
      <c r="F51" s="338" t="s">
        <v>3726</v>
      </c>
      <c r="G51" s="340">
        <v>10</v>
      </c>
      <c r="H51" s="1234">
        <v>0</v>
      </c>
      <c r="I51" s="340">
        <f t="shared" si="2"/>
        <v>0</v>
      </c>
      <c r="J51" s="1234">
        <v>0</v>
      </c>
      <c r="K51" s="341">
        <f t="shared" si="3"/>
        <v>0</v>
      </c>
      <c r="L51" s="348" t="s">
        <v>4399</v>
      </c>
    </row>
    <row r="52" spans="1:12" s="343" customFormat="1" ht="12.75" x14ac:dyDescent="0.2">
      <c r="A52" s="335">
        <f t="shared" si="0"/>
        <v>49</v>
      </c>
      <c r="B52" s="336"/>
      <c r="C52" s="337" t="s">
        <v>4315</v>
      </c>
      <c r="D52" s="344">
        <v>741310238</v>
      </c>
      <c r="E52" s="339" t="s">
        <v>4400</v>
      </c>
      <c r="F52" s="338" t="s">
        <v>3726</v>
      </c>
      <c r="G52" s="340">
        <v>2</v>
      </c>
      <c r="H52" s="1234">
        <v>0</v>
      </c>
      <c r="I52" s="340">
        <f>G52*H52</f>
        <v>0</v>
      </c>
      <c r="J52" s="1234">
        <v>0</v>
      </c>
      <c r="K52" s="341">
        <f>G52*J52</f>
        <v>0</v>
      </c>
      <c r="L52" s="348" t="s">
        <v>4399</v>
      </c>
    </row>
    <row r="53" spans="1:12" s="343" customFormat="1" ht="12.75" x14ac:dyDescent="0.2">
      <c r="A53" s="335">
        <f t="shared" si="0"/>
        <v>50</v>
      </c>
      <c r="B53" s="336"/>
      <c r="C53" s="337" t="s">
        <v>4315</v>
      </c>
      <c r="D53" s="338" t="s">
        <v>4401</v>
      </c>
      <c r="E53" s="339" t="s">
        <v>4402</v>
      </c>
      <c r="F53" s="338" t="s">
        <v>3726</v>
      </c>
      <c r="G53" s="340">
        <v>4</v>
      </c>
      <c r="H53" s="1234">
        <v>0</v>
      </c>
      <c r="I53" s="340">
        <f t="shared" si="2"/>
        <v>0</v>
      </c>
      <c r="J53" s="1234">
        <v>0</v>
      </c>
      <c r="K53" s="341">
        <f t="shared" si="3"/>
        <v>0</v>
      </c>
      <c r="L53" s="348" t="s">
        <v>4403</v>
      </c>
    </row>
    <row r="54" spans="1:12" s="343" customFormat="1" ht="12.75" x14ac:dyDescent="0.2">
      <c r="A54" s="335">
        <f t="shared" si="0"/>
        <v>51</v>
      </c>
      <c r="B54" s="336"/>
      <c r="C54" s="337" t="s">
        <v>4315</v>
      </c>
      <c r="D54" s="338" t="s">
        <v>4404</v>
      </c>
      <c r="E54" s="339" t="s">
        <v>4405</v>
      </c>
      <c r="F54" s="338" t="s">
        <v>3726</v>
      </c>
      <c r="G54" s="340">
        <v>47</v>
      </c>
      <c r="H54" s="1234">
        <v>0</v>
      </c>
      <c r="I54" s="340">
        <f t="shared" si="2"/>
        <v>0</v>
      </c>
      <c r="J54" s="1234">
        <v>0</v>
      </c>
      <c r="K54" s="341">
        <f>G54*J54</f>
        <v>0</v>
      </c>
      <c r="L54" s="348" t="s">
        <v>4396</v>
      </c>
    </row>
    <row r="55" spans="1:12" s="343" customFormat="1" ht="12.75" x14ac:dyDescent="0.2">
      <c r="A55" s="335">
        <f t="shared" si="0"/>
        <v>52</v>
      </c>
      <c r="B55" s="336"/>
      <c r="C55" s="337" t="s">
        <v>4315</v>
      </c>
      <c r="D55" s="338" t="s">
        <v>4394</v>
      </c>
      <c r="E55" s="339" t="s">
        <v>4406</v>
      </c>
      <c r="F55" s="338" t="s">
        <v>3726</v>
      </c>
      <c r="G55" s="340">
        <v>159</v>
      </c>
      <c r="H55" s="1234">
        <v>0</v>
      </c>
      <c r="I55" s="340">
        <f>G55*H55</f>
        <v>0</v>
      </c>
      <c r="J55" s="1234">
        <v>0</v>
      </c>
      <c r="K55" s="341">
        <f>G55*J55</f>
        <v>0</v>
      </c>
      <c r="L55" s="348" t="s">
        <v>4396</v>
      </c>
    </row>
    <row r="56" spans="1:12" s="343" customFormat="1" ht="12.75" x14ac:dyDescent="0.2">
      <c r="A56" s="335">
        <f t="shared" si="0"/>
        <v>53</v>
      </c>
      <c r="B56" s="336"/>
      <c r="C56" s="337" t="s">
        <v>4315</v>
      </c>
      <c r="D56" s="338" t="s">
        <v>4407</v>
      </c>
      <c r="E56" s="339" t="s">
        <v>4408</v>
      </c>
      <c r="F56" s="338" t="s">
        <v>3726</v>
      </c>
      <c r="G56" s="340">
        <v>33</v>
      </c>
      <c r="H56" s="1234">
        <v>0</v>
      </c>
      <c r="I56" s="340">
        <f t="shared" si="2"/>
        <v>0</v>
      </c>
      <c r="J56" s="1234">
        <v>0</v>
      </c>
      <c r="K56" s="341">
        <f t="shared" si="3"/>
        <v>0</v>
      </c>
      <c r="L56" s="348" t="s">
        <v>4403</v>
      </c>
    </row>
    <row r="57" spans="1:12" s="343" customFormat="1" ht="12.75" x14ac:dyDescent="0.2">
      <c r="A57" s="335">
        <f t="shared" si="0"/>
        <v>54</v>
      </c>
      <c r="B57" s="336"/>
      <c r="C57" s="337" t="s">
        <v>98</v>
      </c>
      <c r="D57" s="338"/>
      <c r="E57" s="339" t="s">
        <v>4409</v>
      </c>
      <c r="F57" s="338" t="s">
        <v>3726</v>
      </c>
      <c r="G57" s="340">
        <v>58</v>
      </c>
      <c r="H57" s="1234">
        <v>0</v>
      </c>
      <c r="I57" s="340">
        <f>G57*H57</f>
        <v>0</v>
      </c>
      <c r="J57" s="1234">
        <v>0</v>
      </c>
      <c r="K57" s="341">
        <f>G57*J57</f>
        <v>0</v>
      </c>
      <c r="L57" s="348" t="s">
        <v>4403</v>
      </c>
    </row>
    <row r="58" spans="1:12" s="343" customFormat="1" ht="12.75" x14ac:dyDescent="0.2">
      <c r="A58" s="335">
        <f t="shared" si="0"/>
        <v>55</v>
      </c>
      <c r="B58" s="336"/>
      <c r="C58" s="337" t="s">
        <v>98</v>
      </c>
      <c r="D58" s="338"/>
      <c r="E58" s="339" t="s">
        <v>4410</v>
      </c>
      <c r="F58" s="338" t="s">
        <v>3726</v>
      </c>
      <c r="G58" s="340">
        <v>24</v>
      </c>
      <c r="H58" s="1234">
        <v>0</v>
      </c>
      <c r="I58" s="340">
        <f>G58*H58</f>
        <v>0</v>
      </c>
      <c r="J58" s="1234">
        <v>0</v>
      </c>
      <c r="K58" s="341">
        <f>G58*J58</f>
        <v>0</v>
      </c>
      <c r="L58" s="348"/>
    </row>
    <row r="59" spans="1:12" s="343" customFormat="1" ht="12.75" x14ac:dyDescent="0.2">
      <c r="A59" s="335">
        <f t="shared" si="0"/>
        <v>56</v>
      </c>
      <c r="B59" s="336"/>
      <c r="C59" s="337" t="s">
        <v>98</v>
      </c>
      <c r="D59" s="338"/>
      <c r="E59" s="339" t="s">
        <v>4411</v>
      </c>
      <c r="F59" s="338" t="s">
        <v>3726</v>
      </c>
      <c r="G59" s="340">
        <v>29</v>
      </c>
      <c r="H59" s="1234">
        <v>0</v>
      </c>
      <c r="I59" s="340">
        <f>G59*H59</f>
        <v>0</v>
      </c>
      <c r="J59" s="1234">
        <v>0</v>
      </c>
      <c r="K59" s="341">
        <f>G59*J59</f>
        <v>0</v>
      </c>
      <c r="L59" s="348"/>
    </row>
    <row r="60" spans="1:12" s="343" customFormat="1" ht="12.75" x14ac:dyDescent="0.2">
      <c r="A60" s="335">
        <f t="shared" si="0"/>
        <v>57</v>
      </c>
      <c r="B60" s="336"/>
      <c r="C60" s="337" t="s">
        <v>98</v>
      </c>
      <c r="D60" s="338"/>
      <c r="E60" s="339" t="s">
        <v>4412</v>
      </c>
      <c r="F60" s="338" t="s">
        <v>3726</v>
      </c>
      <c r="G60" s="340">
        <v>1</v>
      </c>
      <c r="H60" s="1234">
        <v>0</v>
      </c>
      <c r="I60" s="340">
        <f>G60*H60</f>
        <v>0</v>
      </c>
      <c r="J60" s="1234">
        <v>0</v>
      </c>
      <c r="K60" s="341">
        <f>G60*J60</f>
        <v>0</v>
      </c>
      <c r="L60" s="348"/>
    </row>
    <row r="61" spans="1:12" s="343" customFormat="1" ht="25.5" x14ac:dyDescent="0.2">
      <c r="A61" s="335">
        <f t="shared" si="0"/>
        <v>58</v>
      </c>
      <c r="B61" s="336"/>
      <c r="C61" s="337" t="s">
        <v>4315</v>
      </c>
      <c r="D61" s="338" t="s">
        <v>4413</v>
      </c>
      <c r="E61" s="339" t="s">
        <v>4414</v>
      </c>
      <c r="F61" s="338" t="s">
        <v>3726</v>
      </c>
      <c r="G61" s="340">
        <v>272</v>
      </c>
      <c r="H61" s="1234">
        <v>0</v>
      </c>
      <c r="I61" s="340">
        <f t="shared" ref="I61:I67" si="4">G61*H61</f>
        <v>0</v>
      </c>
      <c r="J61" s="1234">
        <v>0</v>
      </c>
      <c r="K61" s="341">
        <f t="shared" ref="K61:K67" si="5">G61*J61</f>
        <v>0</v>
      </c>
      <c r="L61" s="349" t="s">
        <v>4415</v>
      </c>
    </row>
    <row r="62" spans="1:12" s="343" customFormat="1" ht="25.5" x14ac:dyDescent="0.2">
      <c r="A62" s="335">
        <f t="shared" si="0"/>
        <v>59</v>
      </c>
      <c r="B62" s="336"/>
      <c r="C62" s="337" t="s">
        <v>4315</v>
      </c>
      <c r="D62" s="338" t="s">
        <v>4416</v>
      </c>
      <c r="E62" s="339" t="s">
        <v>4417</v>
      </c>
      <c r="F62" s="338" t="s">
        <v>3726</v>
      </c>
      <c r="G62" s="340">
        <v>276</v>
      </c>
      <c r="H62" s="1234">
        <v>0</v>
      </c>
      <c r="I62" s="340">
        <f>G62*H62</f>
        <v>0</v>
      </c>
      <c r="J62" s="1234">
        <v>0</v>
      </c>
      <c r="K62" s="341">
        <f>G62*J62</f>
        <v>0</v>
      </c>
      <c r="L62" s="349" t="s">
        <v>4415</v>
      </c>
    </row>
    <row r="63" spans="1:12" s="343" customFormat="1" ht="24" x14ac:dyDescent="0.2">
      <c r="A63" s="335">
        <f t="shared" si="0"/>
        <v>60</v>
      </c>
      <c r="B63" s="336"/>
      <c r="C63" s="337" t="s">
        <v>4315</v>
      </c>
      <c r="D63" s="338" t="s">
        <v>4413</v>
      </c>
      <c r="E63" s="339" t="s">
        <v>4418</v>
      </c>
      <c r="F63" s="338" t="s">
        <v>3726</v>
      </c>
      <c r="G63" s="340">
        <v>55</v>
      </c>
      <c r="H63" s="1234">
        <v>0</v>
      </c>
      <c r="I63" s="340">
        <f t="shared" si="4"/>
        <v>0</v>
      </c>
      <c r="J63" s="1234">
        <v>0</v>
      </c>
      <c r="K63" s="341">
        <f t="shared" si="5"/>
        <v>0</v>
      </c>
      <c r="L63" s="348" t="s">
        <v>4419</v>
      </c>
    </row>
    <row r="64" spans="1:12" s="343" customFormat="1" ht="24" x14ac:dyDescent="0.2">
      <c r="A64" s="335">
        <f t="shared" si="0"/>
        <v>61</v>
      </c>
      <c r="B64" s="336"/>
      <c r="C64" s="337" t="s">
        <v>4315</v>
      </c>
      <c r="D64" s="338" t="s">
        <v>4416</v>
      </c>
      <c r="E64" s="339" t="s">
        <v>4420</v>
      </c>
      <c r="F64" s="338" t="s">
        <v>3726</v>
      </c>
      <c r="G64" s="340">
        <v>34</v>
      </c>
      <c r="H64" s="1234">
        <v>0</v>
      </c>
      <c r="I64" s="340">
        <f>G64*H64</f>
        <v>0</v>
      </c>
      <c r="J64" s="1234">
        <v>0</v>
      </c>
      <c r="K64" s="341">
        <f>G64*J64</f>
        <v>0</v>
      </c>
      <c r="L64" s="348" t="s">
        <v>4419</v>
      </c>
    </row>
    <row r="65" spans="1:16" s="343" customFormat="1" ht="24" x14ac:dyDescent="0.2">
      <c r="A65" s="335">
        <f t="shared" si="0"/>
        <v>62</v>
      </c>
      <c r="B65" s="336"/>
      <c r="C65" s="337" t="s">
        <v>4315</v>
      </c>
      <c r="D65" s="338" t="s">
        <v>4421</v>
      </c>
      <c r="E65" s="339" t="s">
        <v>4422</v>
      </c>
      <c r="F65" s="338" t="s">
        <v>3726</v>
      </c>
      <c r="G65" s="340">
        <v>40</v>
      </c>
      <c r="H65" s="1234">
        <v>0</v>
      </c>
      <c r="I65" s="340">
        <f t="shared" si="4"/>
        <v>0</v>
      </c>
      <c r="J65" s="1234">
        <v>0</v>
      </c>
      <c r="K65" s="341">
        <f t="shared" si="5"/>
        <v>0</v>
      </c>
      <c r="L65" s="348" t="s">
        <v>4423</v>
      </c>
    </row>
    <row r="66" spans="1:16" s="343" customFormat="1" ht="12.75" x14ac:dyDescent="0.2">
      <c r="A66" s="335">
        <f t="shared" si="0"/>
        <v>63</v>
      </c>
      <c r="B66" s="336"/>
      <c r="C66" s="337" t="s">
        <v>4315</v>
      </c>
      <c r="D66" s="338" t="s">
        <v>4424</v>
      </c>
      <c r="E66" s="339" t="s">
        <v>4425</v>
      </c>
      <c r="F66" s="338" t="s">
        <v>3726</v>
      </c>
      <c r="G66" s="340">
        <v>2</v>
      </c>
      <c r="H66" s="1234">
        <v>0</v>
      </c>
      <c r="I66" s="340">
        <f t="shared" si="4"/>
        <v>0</v>
      </c>
      <c r="J66" s="1234">
        <v>0</v>
      </c>
      <c r="K66" s="341">
        <f t="shared" si="5"/>
        <v>0</v>
      </c>
      <c r="L66" s="349" t="s">
        <v>4426</v>
      </c>
    </row>
    <row r="67" spans="1:16" ht="24" x14ac:dyDescent="0.2">
      <c r="A67" s="335">
        <f t="shared" si="0"/>
        <v>64</v>
      </c>
      <c r="B67" s="336"/>
      <c r="C67" s="337" t="s">
        <v>98</v>
      </c>
      <c r="D67" s="338"/>
      <c r="E67" s="339" t="s">
        <v>4427</v>
      </c>
      <c r="F67" s="338" t="s">
        <v>3726</v>
      </c>
      <c r="G67" s="340">
        <v>24</v>
      </c>
      <c r="H67" s="1234">
        <v>0</v>
      </c>
      <c r="I67" s="340">
        <f t="shared" si="4"/>
        <v>0</v>
      </c>
      <c r="J67" s="1234">
        <v>0</v>
      </c>
      <c r="K67" s="341">
        <f t="shared" si="5"/>
        <v>0</v>
      </c>
      <c r="L67" s="350" t="s">
        <v>4428</v>
      </c>
      <c r="O67" s="346"/>
    </row>
    <row r="68" spans="1:16" s="343" customFormat="1" ht="12.75" x14ac:dyDescent="0.2">
      <c r="A68" s="335">
        <f t="shared" ref="A68:A110" si="6">A67+1</f>
        <v>65</v>
      </c>
      <c r="B68" s="336"/>
      <c r="C68" s="337" t="s">
        <v>4315</v>
      </c>
      <c r="D68" s="338" t="s">
        <v>4424</v>
      </c>
      <c r="E68" s="339" t="s">
        <v>4429</v>
      </c>
      <c r="F68" s="338" t="s">
        <v>3726</v>
      </c>
      <c r="G68" s="340">
        <v>2</v>
      </c>
      <c r="H68" s="1234">
        <v>0</v>
      </c>
      <c r="I68" s="340">
        <f>G68*H68</f>
        <v>0</v>
      </c>
      <c r="J68" s="1234">
        <v>0</v>
      </c>
      <c r="K68" s="341">
        <f>G68*J68</f>
        <v>0</v>
      </c>
      <c r="L68" s="349" t="s">
        <v>4426</v>
      </c>
    </row>
    <row r="69" spans="1:16" s="343" customFormat="1" ht="12.75" x14ac:dyDescent="0.2">
      <c r="A69" s="335">
        <f t="shared" si="6"/>
        <v>66</v>
      </c>
      <c r="B69" s="336"/>
      <c r="C69" s="337" t="s">
        <v>4315</v>
      </c>
      <c r="D69" s="338" t="s">
        <v>4424</v>
      </c>
      <c r="E69" s="339" t="s">
        <v>4430</v>
      </c>
      <c r="F69" s="338" t="s">
        <v>3726</v>
      </c>
      <c r="G69" s="340">
        <v>2</v>
      </c>
      <c r="H69" s="1234">
        <v>0</v>
      </c>
      <c r="I69" s="340">
        <f>G69*H69</f>
        <v>0</v>
      </c>
      <c r="J69" s="1234">
        <v>0</v>
      </c>
      <c r="K69" s="341">
        <f>G69*J69</f>
        <v>0</v>
      </c>
      <c r="L69" s="349" t="s">
        <v>4426</v>
      </c>
    </row>
    <row r="70" spans="1:16" s="343" customFormat="1" ht="12.75" x14ac:dyDescent="0.2">
      <c r="A70" s="335">
        <f t="shared" si="6"/>
        <v>67</v>
      </c>
      <c r="B70" s="336"/>
      <c r="C70" s="337" t="s">
        <v>4315</v>
      </c>
      <c r="D70" s="338" t="s">
        <v>4431</v>
      </c>
      <c r="E70" s="339" t="s">
        <v>4432</v>
      </c>
      <c r="F70" s="338" t="s">
        <v>3726</v>
      </c>
      <c r="G70" s="340">
        <v>1</v>
      </c>
      <c r="H70" s="1234">
        <v>0</v>
      </c>
      <c r="I70" s="340">
        <f>G70*H70</f>
        <v>0</v>
      </c>
      <c r="J70" s="1234">
        <v>0</v>
      </c>
      <c r="K70" s="341">
        <f>G70*J70</f>
        <v>0</v>
      </c>
      <c r="L70" s="349" t="s">
        <v>4426</v>
      </c>
      <c r="P70" s="351"/>
    </row>
    <row r="71" spans="1:16" s="343" customFormat="1" ht="12.75" x14ac:dyDescent="0.2">
      <c r="A71" s="335">
        <f t="shared" si="6"/>
        <v>68</v>
      </c>
      <c r="B71" s="336"/>
      <c r="C71" s="337" t="s">
        <v>4315</v>
      </c>
      <c r="D71" s="338" t="s">
        <v>4431</v>
      </c>
      <c r="E71" s="339" t="s">
        <v>4433</v>
      </c>
      <c r="F71" s="338" t="s">
        <v>3726</v>
      </c>
      <c r="G71" s="340">
        <v>1</v>
      </c>
      <c r="H71" s="1234">
        <v>0</v>
      </c>
      <c r="I71" s="340">
        <f>G71*H71</f>
        <v>0</v>
      </c>
      <c r="J71" s="1234">
        <v>0</v>
      </c>
      <c r="K71" s="341">
        <f>G71*J71</f>
        <v>0</v>
      </c>
      <c r="L71" s="349" t="s">
        <v>4426</v>
      </c>
    </row>
    <row r="72" spans="1:16" s="343" customFormat="1" ht="12.75" x14ac:dyDescent="0.2">
      <c r="A72" s="335">
        <f t="shared" si="6"/>
        <v>69</v>
      </c>
      <c r="B72" s="336"/>
      <c r="C72" s="337" t="s">
        <v>4315</v>
      </c>
      <c r="D72" s="338" t="s">
        <v>4434</v>
      </c>
      <c r="E72" s="339" t="s">
        <v>4435</v>
      </c>
      <c r="F72" s="338" t="s">
        <v>3726</v>
      </c>
      <c r="G72" s="340">
        <v>1</v>
      </c>
      <c r="H72" s="1234">
        <v>0</v>
      </c>
      <c r="I72" s="340">
        <f>G72*H72</f>
        <v>0</v>
      </c>
      <c r="J72" s="1234">
        <v>0</v>
      </c>
      <c r="K72" s="341">
        <f>G72*J72</f>
        <v>0</v>
      </c>
      <c r="L72" s="349" t="s">
        <v>4426</v>
      </c>
    </row>
    <row r="73" spans="1:16" s="343" customFormat="1" ht="24" x14ac:dyDescent="0.2">
      <c r="A73" s="335">
        <f t="shared" si="6"/>
        <v>70</v>
      </c>
      <c r="B73" s="352" t="s">
        <v>4436</v>
      </c>
      <c r="C73" s="338" t="s">
        <v>4315</v>
      </c>
      <c r="D73" s="338" t="s">
        <v>4437</v>
      </c>
      <c r="E73" s="339" t="s">
        <v>4438</v>
      </c>
      <c r="F73" s="338" t="s">
        <v>3726</v>
      </c>
      <c r="G73" s="340">
        <v>41</v>
      </c>
      <c r="H73" s="1234">
        <v>0</v>
      </c>
      <c r="I73" s="340">
        <f t="shared" ref="I73:I104" si="7">G73*H73</f>
        <v>0</v>
      </c>
      <c r="J73" s="1234">
        <v>0</v>
      </c>
      <c r="K73" s="341">
        <f t="shared" ref="K73:K98" si="8">G73*J73</f>
        <v>0</v>
      </c>
      <c r="L73" s="353" t="s">
        <v>4439</v>
      </c>
    </row>
    <row r="74" spans="1:16" s="343" customFormat="1" ht="24" x14ac:dyDescent="0.2">
      <c r="A74" s="335">
        <f t="shared" si="6"/>
        <v>71</v>
      </c>
      <c r="B74" s="352" t="s">
        <v>4440</v>
      </c>
      <c r="C74" s="338" t="s">
        <v>4315</v>
      </c>
      <c r="D74" s="338" t="s">
        <v>4441</v>
      </c>
      <c r="E74" s="339" t="s">
        <v>4442</v>
      </c>
      <c r="F74" s="338" t="s">
        <v>3726</v>
      </c>
      <c r="G74" s="340">
        <v>94</v>
      </c>
      <c r="H74" s="1234">
        <v>0</v>
      </c>
      <c r="I74" s="340">
        <f t="shared" si="7"/>
        <v>0</v>
      </c>
      <c r="J74" s="1234">
        <v>0</v>
      </c>
      <c r="K74" s="341">
        <f t="shared" si="8"/>
        <v>0</v>
      </c>
      <c r="L74" s="353" t="s">
        <v>4443</v>
      </c>
    </row>
    <row r="75" spans="1:16" s="343" customFormat="1" ht="24" x14ac:dyDescent="0.2">
      <c r="A75" s="335">
        <f t="shared" si="6"/>
        <v>72</v>
      </c>
      <c r="B75" s="352" t="s">
        <v>4444</v>
      </c>
      <c r="C75" s="338" t="s">
        <v>4315</v>
      </c>
      <c r="D75" s="338" t="s">
        <v>4441</v>
      </c>
      <c r="E75" s="339" t="s">
        <v>4445</v>
      </c>
      <c r="F75" s="338" t="s">
        <v>3726</v>
      </c>
      <c r="G75" s="340">
        <v>59</v>
      </c>
      <c r="H75" s="1234">
        <v>0</v>
      </c>
      <c r="I75" s="340">
        <f t="shared" si="7"/>
        <v>0</v>
      </c>
      <c r="J75" s="1234">
        <v>0</v>
      </c>
      <c r="K75" s="341">
        <f t="shared" si="8"/>
        <v>0</v>
      </c>
      <c r="L75" s="353" t="s">
        <v>4446</v>
      </c>
    </row>
    <row r="76" spans="1:16" s="343" customFormat="1" ht="24" x14ac:dyDescent="0.2">
      <c r="A76" s="335">
        <f t="shared" si="6"/>
        <v>73</v>
      </c>
      <c r="B76" s="352" t="s">
        <v>4447</v>
      </c>
      <c r="C76" s="338" t="s">
        <v>4315</v>
      </c>
      <c r="D76" s="338" t="s">
        <v>4441</v>
      </c>
      <c r="E76" s="339" t="s">
        <v>4448</v>
      </c>
      <c r="F76" s="338" t="s">
        <v>3726</v>
      </c>
      <c r="G76" s="340">
        <v>10</v>
      </c>
      <c r="H76" s="1234">
        <v>0</v>
      </c>
      <c r="I76" s="340">
        <f t="shared" si="7"/>
        <v>0</v>
      </c>
      <c r="J76" s="1234">
        <v>0</v>
      </c>
      <c r="K76" s="341">
        <f t="shared" si="8"/>
        <v>0</v>
      </c>
      <c r="L76" s="353" t="s">
        <v>4446</v>
      </c>
    </row>
    <row r="77" spans="1:16" s="343" customFormat="1" ht="24" x14ac:dyDescent="0.2">
      <c r="A77" s="335">
        <f t="shared" si="6"/>
        <v>74</v>
      </c>
      <c r="B77" s="352" t="s">
        <v>4449</v>
      </c>
      <c r="C77" s="338" t="s">
        <v>4315</v>
      </c>
      <c r="D77" s="338" t="s">
        <v>4441</v>
      </c>
      <c r="E77" s="339" t="s">
        <v>4450</v>
      </c>
      <c r="F77" s="338" t="s">
        <v>3726</v>
      </c>
      <c r="G77" s="340">
        <v>18</v>
      </c>
      <c r="H77" s="1234">
        <v>0</v>
      </c>
      <c r="I77" s="340">
        <f t="shared" si="7"/>
        <v>0</v>
      </c>
      <c r="J77" s="1234">
        <v>0</v>
      </c>
      <c r="K77" s="341">
        <f t="shared" si="8"/>
        <v>0</v>
      </c>
      <c r="L77" s="353" t="s">
        <v>4451</v>
      </c>
    </row>
    <row r="78" spans="1:16" s="343" customFormat="1" x14ac:dyDescent="0.2">
      <c r="A78" s="335">
        <f t="shared" si="6"/>
        <v>75</v>
      </c>
      <c r="B78" s="352" t="s">
        <v>4452</v>
      </c>
      <c r="C78" s="338" t="s">
        <v>4315</v>
      </c>
      <c r="D78" s="338" t="s">
        <v>4453</v>
      </c>
      <c r="E78" s="339" t="s">
        <v>4454</v>
      </c>
      <c r="F78" s="338" t="s">
        <v>3726</v>
      </c>
      <c r="G78" s="340">
        <v>109</v>
      </c>
      <c r="H78" s="1234">
        <v>0</v>
      </c>
      <c r="I78" s="340">
        <f t="shared" si="7"/>
        <v>0</v>
      </c>
      <c r="J78" s="1234">
        <v>0</v>
      </c>
      <c r="K78" s="341">
        <f t="shared" si="8"/>
        <v>0</v>
      </c>
      <c r="L78" s="353" t="s">
        <v>4451</v>
      </c>
    </row>
    <row r="79" spans="1:16" s="343" customFormat="1" ht="12.75" x14ac:dyDescent="0.2">
      <c r="A79" s="335">
        <f t="shared" si="6"/>
        <v>76</v>
      </c>
      <c r="B79" s="352" t="s">
        <v>4455</v>
      </c>
      <c r="C79" s="338" t="s">
        <v>4315</v>
      </c>
      <c r="D79" s="338" t="s">
        <v>4441</v>
      </c>
      <c r="E79" s="339" t="s">
        <v>4456</v>
      </c>
      <c r="F79" s="338" t="s">
        <v>3726</v>
      </c>
      <c r="G79" s="340">
        <v>1</v>
      </c>
      <c r="H79" s="1234">
        <v>0</v>
      </c>
      <c r="I79" s="340">
        <f t="shared" si="7"/>
        <v>0</v>
      </c>
      <c r="J79" s="1234">
        <v>0</v>
      </c>
      <c r="K79" s="341">
        <f t="shared" si="8"/>
        <v>0</v>
      </c>
      <c r="L79" s="293" t="s">
        <v>4457</v>
      </c>
    </row>
    <row r="80" spans="1:16" s="343" customFormat="1" x14ac:dyDescent="0.2">
      <c r="A80" s="335">
        <f t="shared" si="6"/>
        <v>77</v>
      </c>
      <c r="B80" s="352" t="s">
        <v>4458</v>
      </c>
      <c r="C80" s="338" t="s">
        <v>4315</v>
      </c>
      <c r="D80" s="338" t="s">
        <v>4437</v>
      </c>
      <c r="E80" s="339" t="s">
        <v>4459</v>
      </c>
      <c r="F80" s="338" t="s">
        <v>3726</v>
      </c>
      <c r="G80" s="340">
        <v>17</v>
      </c>
      <c r="H80" s="1234">
        <v>0</v>
      </c>
      <c r="I80" s="340">
        <f t="shared" si="7"/>
        <v>0</v>
      </c>
      <c r="J80" s="1234">
        <v>0</v>
      </c>
      <c r="K80" s="341">
        <f t="shared" si="8"/>
        <v>0</v>
      </c>
      <c r="L80" s="353" t="s">
        <v>4460</v>
      </c>
    </row>
    <row r="81" spans="1:12" s="343" customFormat="1" x14ac:dyDescent="0.2">
      <c r="A81" s="335">
        <f t="shared" si="6"/>
        <v>78</v>
      </c>
      <c r="B81" s="352" t="s">
        <v>4461</v>
      </c>
      <c r="C81" s="338" t="s">
        <v>4315</v>
      </c>
      <c r="D81" s="338" t="s">
        <v>4462</v>
      </c>
      <c r="E81" s="339" t="s">
        <v>4463</v>
      </c>
      <c r="F81" s="338" t="s">
        <v>3726</v>
      </c>
      <c r="G81" s="340">
        <v>122</v>
      </c>
      <c r="H81" s="1234">
        <v>0</v>
      </c>
      <c r="I81" s="340">
        <f t="shared" si="7"/>
        <v>0</v>
      </c>
      <c r="J81" s="1234">
        <v>0</v>
      </c>
      <c r="K81" s="341">
        <f t="shared" si="8"/>
        <v>0</v>
      </c>
      <c r="L81" s="353" t="s">
        <v>4464</v>
      </c>
    </row>
    <row r="82" spans="1:12" s="343" customFormat="1" x14ac:dyDescent="0.2">
      <c r="A82" s="335">
        <f t="shared" si="6"/>
        <v>79</v>
      </c>
      <c r="B82" s="352" t="s">
        <v>4465</v>
      </c>
      <c r="C82" s="338" t="s">
        <v>4315</v>
      </c>
      <c r="D82" s="338" t="s">
        <v>4462</v>
      </c>
      <c r="E82" s="339" t="s">
        <v>4466</v>
      </c>
      <c r="F82" s="338" t="s">
        <v>3726</v>
      </c>
      <c r="G82" s="340">
        <v>186</v>
      </c>
      <c r="H82" s="1234">
        <v>0</v>
      </c>
      <c r="I82" s="340">
        <f t="shared" si="7"/>
        <v>0</v>
      </c>
      <c r="J82" s="1234">
        <v>0</v>
      </c>
      <c r="K82" s="341">
        <f t="shared" si="8"/>
        <v>0</v>
      </c>
      <c r="L82" s="353" t="s">
        <v>4464</v>
      </c>
    </row>
    <row r="83" spans="1:12" s="343" customFormat="1" x14ac:dyDescent="0.2">
      <c r="A83" s="335">
        <f t="shared" si="6"/>
        <v>80</v>
      </c>
      <c r="B83" s="352" t="s">
        <v>4467</v>
      </c>
      <c r="C83" s="338" t="s">
        <v>4315</v>
      </c>
      <c r="D83" s="338" t="s">
        <v>4462</v>
      </c>
      <c r="E83" s="339" t="s">
        <v>4468</v>
      </c>
      <c r="F83" s="338" t="s">
        <v>3726</v>
      </c>
      <c r="G83" s="340">
        <v>6</v>
      </c>
      <c r="H83" s="1234">
        <v>0</v>
      </c>
      <c r="I83" s="340">
        <f t="shared" si="7"/>
        <v>0</v>
      </c>
      <c r="J83" s="1234">
        <v>0</v>
      </c>
      <c r="K83" s="341">
        <f t="shared" si="8"/>
        <v>0</v>
      </c>
      <c r="L83" s="353" t="s">
        <v>4469</v>
      </c>
    </row>
    <row r="84" spans="1:12" s="343" customFormat="1" x14ac:dyDescent="0.2">
      <c r="A84" s="335">
        <f t="shared" si="6"/>
        <v>81</v>
      </c>
      <c r="B84" s="352" t="s">
        <v>4470</v>
      </c>
      <c r="C84" s="338" t="s">
        <v>4315</v>
      </c>
      <c r="D84" s="338" t="s">
        <v>4441</v>
      </c>
      <c r="E84" s="339" t="s">
        <v>4471</v>
      </c>
      <c r="F84" s="338" t="s">
        <v>3726</v>
      </c>
      <c r="G84" s="340">
        <v>49</v>
      </c>
      <c r="H84" s="1234">
        <v>0</v>
      </c>
      <c r="I84" s="340">
        <f t="shared" si="7"/>
        <v>0</v>
      </c>
      <c r="J84" s="1234">
        <v>0</v>
      </c>
      <c r="K84" s="341">
        <f t="shared" si="8"/>
        <v>0</v>
      </c>
      <c r="L84" s="353" t="s">
        <v>4469</v>
      </c>
    </row>
    <row r="85" spans="1:12" s="343" customFormat="1" ht="24" x14ac:dyDescent="0.2">
      <c r="A85" s="335">
        <f t="shared" si="6"/>
        <v>82</v>
      </c>
      <c r="B85" s="352" t="s">
        <v>4472</v>
      </c>
      <c r="C85" s="338" t="s">
        <v>4315</v>
      </c>
      <c r="D85" s="338" t="s">
        <v>4437</v>
      </c>
      <c r="E85" s="339" t="s">
        <v>4473</v>
      </c>
      <c r="F85" s="338" t="s">
        <v>3726</v>
      </c>
      <c r="G85" s="340">
        <v>4</v>
      </c>
      <c r="H85" s="1234">
        <v>0</v>
      </c>
      <c r="I85" s="340">
        <f t="shared" si="7"/>
        <v>0</v>
      </c>
      <c r="J85" s="1234">
        <v>0</v>
      </c>
      <c r="K85" s="341">
        <f t="shared" si="8"/>
        <v>0</v>
      </c>
      <c r="L85" s="354" t="s">
        <v>4474</v>
      </c>
    </row>
    <row r="86" spans="1:12" s="343" customFormat="1" ht="12.75" x14ac:dyDescent="0.2">
      <c r="A86" s="335">
        <f t="shared" si="6"/>
        <v>83</v>
      </c>
      <c r="B86" s="352" t="s">
        <v>4475</v>
      </c>
      <c r="C86" s="338" t="s">
        <v>4315</v>
      </c>
      <c r="D86" s="338" t="s">
        <v>4437</v>
      </c>
      <c r="E86" s="339" t="s">
        <v>4476</v>
      </c>
      <c r="F86" s="338" t="s">
        <v>3726</v>
      </c>
      <c r="G86" s="340">
        <v>11</v>
      </c>
      <c r="H86" s="1234">
        <v>0</v>
      </c>
      <c r="I86" s="340">
        <f t="shared" si="7"/>
        <v>0</v>
      </c>
      <c r="J86" s="1234">
        <v>0</v>
      </c>
      <c r="K86" s="341">
        <f t="shared" si="8"/>
        <v>0</v>
      </c>
      <c r="L86" s="354" t="s">
        <v>4474</v>
      </c>
    </row>
    <row r="87" spans="1:12" s="343" customFormat="1" ht="12.75" x14ac:dyDescent="0.2">
      <c r="A87" s="335">
        <f t="shared" si="6"/>
        <v>84</v>
      </c>
      <c r="B87" s="352" t="s">
        <v>4477</v>
      </c>
      <c r="C87" s="338" t="s">
        <v>4315</v>
      </c>
      <c r="D87" s="338" t="s">
        <v>4453</v>
      </c>
      <c r="E87" s="339" t="s">
        <v>4478</v>
      </c>
      <c r="F87" s="338" t="s">
        <v>3726</v>
      </c>
      <c r="G87" s="340">
        <v>23</v>
      </c>
      <c r="H87" s="1234">
        <v>0</v>
      </c>
      <c r="I87" s="340">
        <f t="shared" si="7"/>
        <v>0</v>
      </c>
      <c r="J87" s="1234">
        <v>0</v>
      </c>
      <c r="K87" s="341">
        <f t="shared" si="8"/>
        <v>0</v>
      </c>
      <c r="L87" s="354" t="s">
        <v>4479</v>
      </c>
    </row>
    <row r="88" spans="1:12" s="343" customFormat="1" ht="12.75" x14ac:dyDescent="0.2">
      <c r="A88" s="335">
        <f t="shared" si="6"/>
        <v>85</v>
      </c>
      <c r="B88" s="352" t="s">
        <v>4480</v>
      </c>
      <c r="C88" s="338" t="s">
        <v>4315</v>
      </c>
      <c r="D88" s="338" t="s">
        <v>4481</v>
      </c>
      <c r="E88" s="339" t="s">
        <v>4482</v>
      </c>
      <c r="F88" s="338" t="s">
        <v>3726</v>
      </c>
      <c r="G88" s="340">
        <v>113</v>
      </c>
      <c r="H88" s="1234">
        <v>0</v>
      </c>
      <c r="I88" s="340">
        <f t="shared" si="7"/>
        <v>0</v>
      </c>
      <c r="J88" s="1234">
        <v>0</v>
      </c>
      <c r="K88" s="341">
        <f t="shared" si="8"/>
        <v>0</v>
      </c>
      <c r="L88" s="354"/>
    </row>
    <row r="89" spans="1:12" s="343" customFormat="1" ht="12.75" x14ac:dyDescent="0.2">
      <c r="A89" s="335">
        <f t="shared" si="6"/>
        <v>86</v>
      </c>
      <c r="B89" s="352" t="s">
        <v>4483</v>
      </c>
      <c r="C89" s="338"/>
      <c r="D89" s="338"/>
      <c r="E89" s="339" t="s">
        <v>4484</v>
      </c>
      <c r="F89" s="338" t="s">
        <v>3726</v>
      </c>
      <c r="G89" s="340">
        <v>113</v>
      </c>
      <c r="H89" s="1234">
        <v>0</v>
      </c>
      <c r="I89" s="340">
        <f t="shared" si="7"/>
        <v>0</v>
      </c>
      <c r="J89" s="340"/>
      <c r="K89" s="341"/>
      <c r="L89" s="354"/>
    </row>
    <row r="90" spans="1:12" s="343" customFormat="1" ht="12.75" x14ac:dyDescent="0.2">
      <c r="A90" s="335">
        <f t="shared" si="6"/>
        <v>87</v>
      </c>
      <c r="B90" s="352" t="s">
        <v>4485</v>
      </c>
      <c r="C90" s="338"/>
      <c r="D90" s="338" t="s">
        <v>4481</v>
      </c>
      <c r="E90" s="339" t="s">
        <v>4486</v>
      </c>
      <c r="F90" s="338" t="s">
        <v>3726</v>
      </c>
      <c r="G90" s="340">
        <v>28</v>
      </c>
      <c r="H90" s="1234">
        <v>0</v>
      </c>
      <c r="I90" s="340">
        <f t="shared" si="7"/>
        <v>0</v>
      </c>
      <c r="J90" s="1234">
        <v>0</v>
      </c>
      <c r="K90" s="341">
        <f t="shared" si="8"/>
        <v>0</v>
      </c>
      <c r="L90" s="354"/>
    </row>
    <row r="91" spans="1:12" s="343" customFormat="1" ht="12.75" x14ac:dyDescent="0.2">
      <c r="A91" s="335">
        <f t="shared" si="6"/>
        <v>88</v>
      </c>
      <c r="B91" s="352" t="s">
        <v>4487</v>
      </c>
      <c r="C91" s="338"/>
      <c r="D91" s="338" t="s">
        <v>4481</v>
      </c>
      <c r="E91" s="339" t="s">
        <v>4488</v>
      </c>
      <c r="F91" s="338" t="s">
        <v>3726</v>
      </c>
      <c r="G91" s="340">
        <v>61</v>
      </c>
      <c r="H91" s="1234">
        <v>0</v>
      </c>
      <c r="I91" s="340">
        <f t="shared" si="7"/>
        <v>0</v>
      </c>
      <c r="J91" s="1234">
        <v>0</v>
      </c>
      <c r="K91" s="341">
        <f t="shared" si="8"/>
        <v>0</v>
      </c>
      <c r="L91" s="354"/>
    </row>
    <row r="92" spans="1:12" s="343" customFormat="1" ht="12.75" x14ac:dyDescent="0.2">
      <c r="A92" s="335">
        <f t="shared" si="6"/>
        <v>89</v>
      </c>
      <c r="B92" s="352" t="s">
        <v>4489</v>
      </c>
      <c r="C92" s="338"/>
      <c r="D92" s="338" t="s">
        <v>4481</v>
      </c>
      <c r="E92" s="339" t="s">
        <v>4490</v>
      </c>
      <c r="F92" s="338" t="s">
        <v>3726</v>
      </c>
      <c r="G92" s="340">
        <v>4</v>
      </c>
      <c r="H92" s="1234">
        <v>0</v>
      </c>
      <c r="I92" s="340">
        <f t="shared" si="7"/>
        <v>0</v>
      </c>
      <c r="J92" s="1234">
        <v>0</v>
      </c>
      <c r="K92" s="341">
        <f t="shared" si="8"/>
        <v>0</v>
      </c>
      <c r="L92" s="354"/>
    </row>
    <row r="93" spans="1:12" s="343" customFormat="1" ht="12.75" x14ac:dyDescent="0.2">
      <c r="A93" s="335">
        <f t="shared" si="6"/>
        <v>90</v>
      </c>
      <c r="B93" s="352"/>
      <c r="C93" s="338" t="s">
        <v>98</v>
      </c>
      <c r="D93" s="338"/>
      <c r="E93" s="339" t="s">
        <v>4491</v>
      </c>
      <c r="F93" s="338" t="s">
        <v>3726</v>
      </c>
      <c r="G93" s="340">
        <v>1</v>
      </c>
      <c r="H93" s="1234">
        <v>0</v>
      </c>
      <c r="I93" s="340">
        <f t="shared" si="7"/>
        <v>0</v>
      </c>
      <c r="J93" s="1234">
        <v>0</v>
      </c>
      <c r="K93" s="341">
        <f t="shared" si="8"/>
        <v>0</v>
      </c>
      <c r="L93" s="354"/>
    </row>
    <row r="94" spans="1:12" s="343" customFormat="1" ht="12.75" x14ac:dyDescent="0.2">
      <c r="A94" s="335">
        <f t="shared" si="6"/>
        <v>91</v>
      </c>
      <c r="B94" s="352" t="s">
        <v>4492</v>
      </c>
      <c r="C94" s="338" t="s">
        <v>4315</v>
      </c>
      <c r="D94" s="338" t="s">
        <v>4437</v>
      </c>
      <c r="E94" s="339" t="s">
        <v>4493</v>
      </c>
      <c r="F94" s="338" t="s">
        <v>3726</v>
      </c>
      <c r="G94" s="340">
        <v>87</v>
      </c>
      <c r="H94" s="1234">
        <v>0</v>
      </c>
      <c r="I94" s="340">
        <f t="shared" si="7"/>
        <v>0</v>
      </c>
      <c r="J94" s="1234">
        <v>0</v>
      </c>
      <c r="K94" s="341">
        <f t="shared" si="8"/>
        <v>0</v>
      </c>
      <c r="L94" s="354"/>
    </row>
    <row r="95" spans="1:12" s="343" customFormat="1" ht="12.75" x14ac:dyDescent="0.2">
      <c r="A95" s="335">
        <f t="shared" si="6"/>
        <v>92</v>
      </c>
      <c r="B95" s="352" t="s">
        <v>4494</v>
      </c>
      <c r="C95" s="338" t="s">
        <v>4315</v>
      </c>
      <c r="D95" s="338" t="s">
        <v>4441</v>
      </c>
      <c r="E95" s="339" t="s">
        <v>4495</v>
      </c>
      <c r="F95" s="338" t="s">
        <v>3726</v>
      </c>
      <c r="G95" s="340">
        <v>1</v>
      </c>
      <c r="H95" s="1234">
        <v>0</v>
      </c>
      <c r="I95" s="340">
        <f t="shared" si="7"/>
        <v>0</v>
      </c>
      <c r="J95" s="1234">
        <v>0</v>
      </c>
      <c r="K95" s="341">
        <f t="shared" si="8"/>
        <v>0</v>
      </c>
      <c r="L95" s="354"/>
    </row>
    <row r="96" spans="1:12" s="343" customFormat="1" ht="12.75" x14ac:dyDescent="0.2">
      <c r="A96" s="335">
        <f t="shared" si="6"/>
        <v>93</v>
      </c>
      <c r="B96" s="352" t="s">
        <v>4496</v>
      </c>
      <c r="C96" s="338" t="s">
        <v>4315</v>
      </c>
      <c r="D96" s="338" t="s">
        <v>4441</v>
      </c>
      <c r="E96" s="339" t="s">
        <v>4497</v>
      </c>
      <c r="F96" s="338" t="s">
        <v>3726</v>
      </c>
      <c r="G96" s="340">
        <v>1</v>
      </c>
      <c r="H96" s="1234">
        <v>0</v>
      </c>
      <c r="I96" s="340">
        <f t="shared" si="7"/>
        <v>0</v>
      </c>
      <c r="J96" s="1234">
        <v>0</v>
      </c>
      <c r="K96" s="341">
        <f t="shared" si="8"/>
        <v>0</v>
      </c>
      <c r="L96" s="354"/>
    </row>
    <row r="97" spans="1:12" s="343" customFormat="1" ht="12.75" x14ac:dyDescent="0.2">
      <c r="A97" s="335">
        <f t="shared" si="6"/>
        <v>94</v>
      </c>
      <c r="B97" s="352" t="s">
        <v>4498</v>
      </c>
      <c r="C97" s="338" t="s">
        <v>4315</v>
      </c>
      <c r="D97" s="338" t="s">
        <v>4441</v>
      </c>
      <c r="E97" s="339" t="s">
        <v>4499</v>
      </c>
      <c r="F97" s="338" t="s">
        <v>3726</v>
      </c>
      <c r="G97" s="340">
        <v>1</v>
      </c>
      <c r="H97" s="1234">
        <v>0</v>
      </c>
      <c r="I97" s="340">
        <f t="shared" si="7"/>
        <v>0</v>
      </c>
      <c r="J97" s="1234">
        <v>0</v>
      </c>
      <c r="K97" s="341">
        <f t="shared" si="8"/>
        <v>0</v>
      </c>
      <c r="L97" s="354"/>
    </row>
    <row r="98" spans="1:12" s="343" customFormat="1" ht="12.75" x14ac:dyDescent="0.2">
      <c r="A98" s="335">
        <f t="shared" si="6"/>
        <v>95</v>
      </c>
      <c r="B98" s="352" t="s">
        <v>4500</v>
      </c>
      <c r="C98" s="338" t="s">
        <v>98</v>
      </c>
      <c r="D98" s="338"/>
      <c r="E98" s="339" t="s">
        <v>4501</v>
      </c>
      <c r="F98" s="338" t="s">
        <v>3726</v>
      </c>
      <c r="G98" s="340">
        <v>4</v>
      </c>
      <c r="H98" s="1234">
        <v>0</v>
      </c>
      <c r="I98" s="340">
        <f t="shared" si="7"/>
        <v>0</v>
      </c>
      <c r="J98" s="1234">
        <v>0</v>
      </c>
      <c r="K98" s="341">
        <f t="shared" si="8"/>
        <v>0</v>
      </c>
      <c r="L98" s="354"/>
    </row>
    <row r="99" spans="1:12" s="343" customFormat="1" ht="12.75" x14ac:dyDescent="0.2">
      <c r="A99" s="335">
        <f t="shared" si="6"/>
        <v>96</v>
      </c>
      <c r="B99" s="352" t="s">
        <v>4502</v>
      </c>
      <c r="C99" s="338"/>
      <c r="D99" s="338"/>
      <c r="E99" s="339" t="s">
        <v>4503</v>
      </c>
      <c r="F99" s="338" t="s">
        <v>3726</v>
      </c>
      <c r="G99" s="340">
        <v>4</v>
      </c>
      <c r="H99" s="1234">
        <v>0</v>
      </c>
      <c r="I99" s="340">
        <f t="shared" si="7"/>
        <v>0</v>
      </c>
      <c r="J99" s="340"/>
      <c r="K99" s="341"/>
      <c r="L99" s="354"/>
    </row>
    <row r="100" spans="1:12" s="343" customFormat="1" ht="12.75" x14ac:dyDescent="0.2">
      <c r="A100" s="335">
        <f t="shared" si="6"/>
        <v>97</v>
      </c>
      <c r="B100" s="352" t="s">
        <v>4502</v>
      </c>
      <c r="C100" s="338"/>
      <c r="D100" s="338"/>
      <c r="E100" s="339" t="s">
        <v>4504</v>
      </c>
      <c r="F100" s="338" t="s">
        <v>3726</v>
      </c>
      <c r="G100" s="340">
        <v>4</v>
      </c>
      <c r="H100" s="1234">
        <v>0</v>
      </c>
      <c r="I100" s="340">
        <f t="shared" si="7"/>
        <v>0</v>
      </c>
      <c r="J100" s="340"/>
      <c r="K100" s="341"/>
      <c r="L100" s="354"/>
    </row>
    <row r="101" spans="1:12" s="343" customFormat="1" ht="12.75" x14ac:dyDescent="0.2">
      <c r="A101" s="335">
        <f t="shared" si="6"/>
        <v>98</v>
      </c>
      <c r="B101" s="352" t="s">
        <v>4505</v>
      </c>
      <c r="C101" s="338"/>
      <c r="D101" s="338"/>
      <c r="E101" s="339" t="s">
        <v>4506</v>
      </c>
      <c r="F101" s="338" t="s">
        <v>3726</v>
      </c>
      <c r="G101" s="340">
        <v>4</v>
      </c>
      <c r="H101" s="1234">
        <v>0</v>
      </c>
      <c r="I101" s="340">
        <f t="shared" si="7"/>
        <v>0</v>
      </c>
      <c r="J101" s="340"/>
      <c r="K101" s="341"/>
      <c r="L101" s="354"/>
    </row>
    <row r="102" spans="1:12" s="343" customFormat="1" x14ac:dyDescent="0.2">
      <c r="A102" s="335">
        <f t="shared" si="6"/>
        <v>99</v>
      </c>
      <c r="B102" s="336"/>
      <c r="C102" s="337" t="s">
        <v>98</v>
      </c>
      <c r="D102" s="338"/>
      <c r="E102" s="339" t="s">
        <v>4507</v>
      </c>
      <c r="F102" s="338" t="s">
        <v>3726</v>
      </c>
      <c r="G102" s="340">
        <v>229</v>
      </c>
      <c r="H102" s="340"/>
      <c r="I102" s="340"/>
      <c r="J102" s="1234">
        <v>0</v>
      </c>
      <c r="K102" s="341">
        <f t="shared" ref="K102:K109" si="9">G102*J102</f>
        <v>0</v>
      </c>
      <c r="L102" s="353"/>
    </row>
    <row r="103" spans="1:12" s="343" customFormat="1" x14ac:dyDescent="0.2">
      <c r="A103" s="335">
        <f t="shared" si="6"/>
        <v>100</v>
      </c>
      <c r="B103" s="336"/>
      <c r="C103" s="337" t="s">
        <v>4315</v>
      </c>
      <c r="D103" s="338" t="s">
        <v>4508</v>
      </c>
      <c r="E103" s="355" t="s">
        <v>4509</v>
      </c>
      <c r="F103" s="338" t="s">
        <v>3726</v>
      </c>
      <c r="G103" s="340">
        <v>2</v>
      </c>
      <c r="H103" s="1234">
        <v>0</v>
      </c>
      <c r="I103" s="340">
        <f>G103*H103</f>
        <v>0</v>
      </c>
      <c r="J103" s="1234">
        <v>0</v>
      </c>
      <c r="K103" s="341">
        <f>G103*J103</f>
        <v>0</v>
      </c>
      <c r="L103" s="353"/>
    </row>
    <row r="104" spans="1:12" s="343" customFormat="1" x14ac:dyDescent="0.2">
      <c r="A104" s="335">
        <f t="shared" si="6"/>
        <v>101</v>
      </c>
      <c r="B104" s="336"/>
      <c r="C104" s="337" t="s">
        <v>4315</v>
      </c>
      <c r="D104" s="338" t="s">
        <v>4508</v>
      </c>
      <c r="E104" s="355" t="s">
        <v>4510</v>
      </c>
      <c r="F104" s="338" t="s">
        <v>3726</v>
      </c>
      <c r="G104" s="340">
        <v>1</v>
      </c>
      <c r="H104" s="1234">
        <v>0</v>
      </c>
      <c r="I104" s="340">
        <f t="shared" si="7"/>
        <v>0</v>
      </c>
      <c r="J104" s="1234">
        <v>0</v>
      </c>
      <c r="K104" s="341">
        <f t="shared" si="9"/>
        <v>0</v>
      </c>
      <c r="L104" s="353"/>
    </row>
    <row r="105" spans="1:12" s="343" customFormat="1" x14ac:dyDescent="0.2">
      <c r="A105" s="335">
        <f t="shared" si="6"/>
        <v>102</v>
      </c>
      <c r="B105" s="336"/>
      <c r="C105" s="337" t="s">
        <v>4315</v>
      </c>
      <c r="D105" s="338" t="s">
        <v>4508</v>
      </c>
      <c r="E105" s="355" t="s">
        <v>4511</v>
      </c>
      <c r="F105" s="338" t="s">
        <v>3726</v>
      </c>
      <c r="G105" s="340">
        <v>1</v>
      </c>
      <c r="H105" s="1234">
        <v>0</v>
      </c>
      <c r="I105" s="340">
        <f>G105*H105</f>
        <v>0</v>
      </c>
      <c r="J105" s="1234">
        <v>0</v>
      </c>
      <c r="K105" s="341">
        <f>G105*J105</f>
        <v>0</v>
      </c>
      <c r="L105" s="353"/>
    </row>
    <row r="106" spans="1:12" s="343" customFormat="1" x14ac:dyDescent="0.2">
      <c r="A106" s="335">
        <f t="shared" si="6"/>
        <v>103</v>
      </c>
      <c r="B106" s="336"/>
      <c r="C106" s="337" t="s">
        <v>4315</v>
      </c>
      <c r="D106" s="338" t="s">
        <v>4508</v>
      </c>
      <c r="E106" s="355" t="s">
        <v>4512</v>
      </c>
      <c r="F106" s="338" t="s">
        <v>3726</v>
      </c>
      <c r="G106" s="340">
        <v>8</v>
      </c>
      <c r="H106" s="1234">
        <v>0</v>
      </c>
      <c r="I106" s="340">
        <f>G106*H106</f>
        <v>0</v>
      </c>
      <c r="J106" s="1234">
        <v>0</v>
      </c>
      <c r="K106" s="341">
        <f>G106*J106</f>
        <v>0</v>
      </c>
      <c r="L106" s="353"/>
    </row>
    <row r="107" spans="1:12" s="343" customFormat="1" x14ac:dyDescent="0.2">
      <c r="A107" s="335">
        <f t="shared" si="6"/>
        <v>104</v>
      </c>
      <c r="B107" s="336"/>
      <c r="C107" s="337" t="s">
        <v>4315</v>
      </c>
      <c r="D107" s="338" t="s">
        <v>4513</v>
      </c>
      <c r="E107" s="339" t="s">
        <v>4514</v>
      </c>
      <c r="F107" s="338" t="s">
        <v>135</v>
      </c>
      <c r="G107" s="340">
        <v>40</v>
      </c>
      <c r="H107" s="340"/>
      <c r="I107" s="340"/>
      <c r="J107" s="1234">
        <v>0</v>
      </c>
      <c r="K107" s="341">
        <f t="shared" si="9"/>
        <v>0</v>
      </c>
      <c r="L107" s="356"/>
    </row>
    <row r="108" spans="1:12" x14ac:dyDescent="0.2">
      <c r="A108" s="335">
        <f t="shared" si="6"/>
        <v>105</v>
      </c>
      <c r="B108" s="336"/>
      <c r="C108" s="337" t="s">
        <v>4315</v>
      </c>
      <c r="D108" s="338" t="s">
        <v>4513</v>
      </c>
      <c r="E108" s="339" t="s">
        <v>4515</v>
      </c>
      <c r="F108" s="338" t="s">
        <v>135</v>
      </c>
      <c r="G108" s="340">
        <v>20</v>
      </c>
      <c r="H108" s="340"/>
      <c r="I108" s="340"/>
      <c r="J108" s="1234">
        <v>0</v>
      </c>
      <c r="K108" s="341">
        <f t="shared" si="9"/>
        <v>0</v>
      </c>
      <c r="L108" s="356"/>
    </row>
    <row r="109" spans="1:12" x14ac:dyDescent="0.2">
      <c r="A109" s="335">
        <f t="shared" si="6"/>
        <v>106</v>
      </c>
      <c r="B109" s="336"/>
      <c r="C109" s="337" t="s">
        <v>4315</v>
      </c>
      <c r="D109" s="338" t="s">
        <v>4513</v>
      </c>
      <c r="E109" s="339" t="s">
        <v>4516</v>
      </c>
      <c r="F109" s="338" t="s">
        <v>135</v>
      </c>
      <c r="G109" s="340">
        <v>20</v>
      </c>
      <c r="H109" s="340"/>
      <c r="I109" s="340"/>
      <c r="J109" s="1234">
        <v>0</v>
      </c>
      <c r="K109" s="341">
        <f t="shared" si="9"/>
        <v>0</v>
      </c>
      <c r="L109" s="356"/>
    </row>
    <row r="110" spans="1:12" x14ac:dyDescent="0.2">
      <c r="A110" s="335">
        <f t="shared" si="6"/>
        <v>107</v>
      </c>
      <c r="B110" s="336"/>
      <c r="C110" s="337"/>
      <c r="D110" s="338"/>
      <c r="E110" s="357" t="s">
        <v>4517</v>
      </c>
      <c r="F110" s="358" t="s">
        <v>1878</v>
      </c>
      <c r="G110" s="340">
        <v>3</v>
      </c>
      <c r="H110" s="359">
        <f>CEILING(SUM(I3:I109),1)</f>
        <v>0</v>
      </c>
      <c r="I110" s="340">
        <f>CEILING(H110/100*G110,50)</f>
        <v>0</v>
      </c>
      <c r="J110" s="359"/>
      <c r="K110" s="341"/>
      <c r="L110" s="356"/>
    </row>
    <row r="111" spans="1:12" x14ac:dyDescent="0.2">
      <c r="A111" s="335"/>
      <c r="B111" s="336"/>
      <c r="C111" s="337"/>
      <c r="D111" s="360"/>
      <c r="E111" s="357"/>
      <c r="F111" s="361" t="s">
        <v>4518</v>
      </c>
      <c r="G111" s="362">
        <v>0</v>
      </c>
      <c r="H111" s="340"/>
      <c r="I111" s="340"/>
      <c r="J111" s="340"/>
      <c r="K111" s="341"/>
    </row>
    <row r="112" spans="1:12" ht="12.75" thickBot="1" x14ac:dyDescent="0.25">
      <c r="A112" s="363"/>
      <c r="B112" s="336"/>
      <c r="C112" s="337"/>
      <c r="D112" s="364"/>
      <c r="E112" s="365" t="s">
        <v>4519</v>
      </c>
      <c r="F112" s="361" t="s">
        <v>4518</v>
      </c>
      <c r="G112" s="362">
        <v>0</v>
      </c>
      <c r="H112" s="340"/>
      <c r="I112" s="366">
        <f>SUM(I3:I111)</f>
        <v>0</v>
      </c>
      <c r="J112" s="366"/>
      <c r="K112" s="367">
        <f>SUM(K3:K111)</f>
        <v>0</v>
      </c>
    </row>
    <row r="113" spans="1:12" s="540" customFormat="1" ht="15" customHeight="1" thickBot="1" x14ac:dyDescent="0.25">
      <c r="A113" s="534"/>
      <c r="B113" s="535"/>
      <c r="C113" s="535"/>
      <c r="D113" s="536"/>
      <c r="E113" s="577" t="s">
        <v>4725</v>
      </c>
      <c r="F113" s="537"/>
      <c r="G113" s="538"/>
      <c r="H113" s="578"/>
      <c r="I113" s="1620">
        <f>SUM(I112,K112)</f>
        <v>0</v>
      </c>
      <c r="J113" s="1621"/>
      <c r="K113" s="1622"/>
      <c r="L113" s="539"/>
    </row>
    <row r="114" spans="1:12" x14ac:dyDescent="0.2">
      <c r="B114" s="368"/>
      <c r="E114" s="368"/>
      <c r="H114" s="331"/>
      <c r="I114" s="331"/>
      <c r="J114" s="331"/>
    </row>
  </sheetData>
  <mergeCells count="1">
    <mergeCell ref="I113:K113"/>
  </mergeCells>
  <conditionalFormatting sqref="L67">
    <cfRule type="duplicateValues" dxfId="106" priority="2" stopIfTrue="1"/>
  </conditionalFormatting>
  <conditionalFormatting sqref="L67">
    <cfRule type="duplicateValues" dxfId="105" priority="1" stopIfTrue="1"/>
  </conditionalFormatting>
  <hyperlinks>
    <hyperlink ref="L63" r:id="rId1" display="http://www117.abb.com/catalog.asp?thema=4038&amp;item=33228&amp;category=1734" xr:uid="{37B699B3-56C8-4811-B583-D14A9F38DB1B}"/>
    <hyperlink ref="L65" r:id="rId2" display="http://www117.abb.com/catalog.asp?thema=4544&amp;item=32788&amp;category=1573" xr:uid="{46685B8D-C689-401C-B7C7-96D0BC87D0B1}"/>
    <hyperlink ref="L51" r:id="rId3" xr:uid="{F998D923-322D-418A-89DD-9CEB9E2D72B6}"/>
    <hyperlink ref="L50" r:id="rId4" xr:uid="{3CB55B7E-6CB5-4AB7-9223-6F222D25FFB4}"/>
    <hyperlink ref="L49" r:id="rId5" xr:uid="{127C2208-8583-421C-9089-554868BDD5BC}"/>
    <hyperlink ref="L67" r:id="rId6" xr:uid="{AE4383BA-C8A5-4AFE-8D39-CE258C1842AE}"/>
    <hyperlink ref="L56" r:id="rId7" display="http://www117.abb.com/catalog.asp?thema=4540&amp;item=34995&amp;category=1569" xr:uid="{2D9AA750-D243-4996-838E-7246176DF136}"/>
    <hyperlink ref="L61" r:id="rId8" display="http://www117.abb.com/catalog.asp?thema=4032&amp;item=32956&amp;category=1728" xr:uid="{6DBE1A70-AFBA-46A1-854F-81746CFD71DD}"/>
    <hyperlink ref="L4" r:id="rId9" xr:uid="{C8EBB045-21A6-48AF-ADDE-925DDB990B76}"/>
    <hyperlink ref="L53" r:id="rId10" display="http://www117.abb.com/catalog.asp?thema=4540&amp;item=34995&amp;category=1569" xr:uid="{0553AA6E-52F8-4834-86EC-2F94ED7CD162}"/>
    <hyperlink ref="L66" r:id="rId11" display="http://www117.abb.com/catalog.asp?thema=4773&amp;item=32211&amp;category=1284" xr:uid="{146EDD23-B5F1-4C6A-B6D5-D5E90FC3B1EC}"/>
    <hyperlink ref="L39" r:id="rId12" xr:uid="{9BE463E7-2D8D-4616-9D81-C3CEBC6BD1C1}"/>
    <hyperlink ref="L54" r:id="rId13" xr:uid="{EE2C8958-34BE-4491-954E-5878F5EA8EDE}"/>
    <hyperlink ref="L62" r:id="rId14" display="http://www117.abb.com/catalog.asp?thema=4032&amp;item=32956&amp;category=1728" xr:uid="{1472C607-C592-4468-A398-086468D7057B}"/>
    <hyperlink ref="L64" r:id="rId15" display="http://www117.abb.com/catalog.asp?thema=4038&amp;item=33228&amp;category=1734" xr:uid="{11E28A1D-6498-445E-A685-AD888901CD2E}"/>
    <hyperlink ref="L57" r:id="rId16" display="http://www117.abb.com/catalog.asp?thema=4540&amp;item=34995&amp;category=1569" xr:uid="{3F78DC28-7825-4928-BE39-ADE722CE5495}"/>
    <hyperlink ref="L41" r:id="rId17" xr:uid="{0BEA2686-8F70-4BB9-BED1-08C781486E58}"/>
    <hyperlink ref="L43" r:id="rId18" xr:uid="{D7B6579B-C66C-465F-BCAF-0809B1CA2328}"/>
    <hyperlink ref="L40" r:id="rId19" xr:uid="{CBD3F023-6A56-427B-A752-85F9D83D14A9}"/>
    <hyperlink ref="L52" r:id="rId20" xr:uid="{2E64652F-5AD5-4CFE-9A0C-BDD1319188E0}"/>
    <hyperlink ref="L55" r:id="rId21" xr:uid="{119E2548-43DE-41B3-A8AA-8CC8F1F79928}"/>
    <hyperlink ref="L68" r:id="rId22" display="http://www117.abb.com/catalog.asp?thema=4773&amp;item=32211&amp;category=1284" xr:uid="{4857B22F-F72E-468C-8808-E116DA7237D9}"/>
    <hyperlink ref="L72" r:id="rId23" display="http://www117.abb.com/catalog.asp?thema=4773&amp;item=32211&amp;category=1284" xr:uid="{65DD24D3-4D13-4A35-8AA5-D14D95ABA5C0}"/>
    <hyperlink ref="L71" r:id="rId24" display="http://www117.abb.com/catalog.asp?thema=4773&amp;item=32211&amp;category=1284" xr:uid="{612062C1-6A16-44F7-BCE0-DD375E598A4D}"/>
    <hyperlink ref="L69" r:id="rId25" display="http://www117.abb.com/catalog.asp?thema=4773&amp;item=32211&amp;category=1284" xr:uid="{01B7EC20-DF50-4EDC-97EE-73A442BF58D6}"/>
    <hyperlink ref="L70" r:id="rId26" display="http://www117.abb.com/catalog.asp?thema=4773&amp;item=32211&amp;category=1284" xr:uid="{F755CF0D-E1F2-4C36-B65B-53EF18C4CA21}"/>
    <hyperlink ref="L44" r:id="rId27" xr:uid="{92D171A3-D339-42A2-B34E-3E2860D595CC}"/>
    <hyperlink ref="L45" r:id="rId28" xr:uid="{F39C4857-792D-49E3-83D3-DF80786258F3}"/>
    <hyperlink ref="L46" r:id="rId29" xr:uid="{F22AF75B-1924-4CF0-AC38-FD155E3B3D97}"/>
    <hyperlink ref="L47" r:id="rId30" xr:uid="{52433744-56E6-4234-B80E-8446FFBCCFF7}"/>
    <hyperlink ref="L42" r:id="rId31" xr:uid="{B79B3A69-7CFF-42BB-A5B0-2B343F1FE2ED}"/>
  </hyperlinks>
  <pageMargins left="0.39370078740157483" right="0.39370078740157483" top="0.70866141732283472" bottom="0.59055118110236227" header="0.31496062992125984" footer="0.31496062992125984"/>
  <pageSetup paperSize="9" scale="97" fitToHeight="0" orientation="landscape" verticalDpi="4294967293" r:id="rId32"/>
  <headerFooter alignWithMargins="0"/>
  <drawing r:id="rId3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896C2-16BE-4E6D-B590-8678BFCD7DE7}">
  <sheetPr codeName="List10">
    <tabColor theme="7" tint="0.39997558519241921"/>
    <pageSetUpPr fitToPage="1"/>
  </sheetPr>
  <dimension ref="A1:N2258"/>
  <sheetViews>
    <sheetView zoomScale="110" zoomScaleNormal="110" workbookViewId="0">
      <pane ySplit="1" topLeftCell="A4" activePane="bottomLeft" state="frozen"/>
      <selection activeCell="M9" sqref="M9"/>
      <selection pane="bottomLeft" activeCell="H5" sqref="H5"/>
    </sheetView>
  </sheetViews>
  <sheetFormatPr defaultRowHeight="12" x14ac:dyDescent="0.25"/>
  <cols>
    <col min="1" max="1" width="3.7109375" style="323" customWidth="1"/>
    <col min="2" max="2" width="3.7109375" style="409" customWidth="1"/>
    <col min="3" max="3" width="14.7109375" style="323" customWidth="1"/>
    <col min="4" max="4" width="11.7109375" style="323" customWidth="1"/>
    <col min="5" max="5" width="80.7109375" style="438" customWidth="1"/>
    <col min="6" max="6" width="4.28515625" style="323" customWidth="1"/>
    <col min="7" max="7" width="8.7109375" style="323" customWidth="1"/>
    <col min="8" max="11" width="12.7109375" style="323" customWidth="1"/>
    <col min="12" max="12" width="9.85546875" style="409" bestFit="1" customWidth="1"/>
    <col min="13" max="205" width="9.140625" style="409"/>
    <col min="206" max="207" width="3.7109375" style="409" customWidth="1"/>
    <col min="208" max="208" width="14.7109375" style="409" customWidth="1"/>
    <col min="209" max="209" width="11.7109375" style="409" customWidth="1"/>
    <col min="210" max="210" width="80.7109375" style="409" customWidth="1"/>
    <col min="211" max="211" width="4.28515625" style="409" customWidth="1"/>
    <col min="212" max="212" width="8.7109375" style="409" customWidth="1"/>
    <col min="213" max="216" width="12.7109375" style="409" customWidth="1"/>
    <col min="217" max="217" width="0" style="409" hidden="1" customWidth="1"/>
    <col min="218" max="219" width="9.140625" style="409"/>
    <col min="220" max="220" width="9.85546875" style="409" bestFit="1" customWidth="1"/>
    <col min="221" max="461" width="9.140625" style="409"/>
    <col min="462" max="463" width="3.7109375" style="409" customWidth="1"/>
    <col min="464" max="464" width="14.7109375" style="409" customWidth="1"/>
    <col min="465" max="465" width="11.7109375" style="409" customWidth="1"/>
    <col min="466" max="466" width="80.7109375" style="409" customWidth="1"/>
    <col min="467" max="467" width="4.28515625" style="409" customWidth="1"/>
    <col min="468" max="468" width="8.7109375" style="409" customWidth="1"/>
    <col min="469" max="472" width="12.7109375" style="409" customWidth="1"/>
    <col min="473" max="473" width="0" style="409" hidden="1" customWidth="1"/>
    <col min="474" max="475" width="9.140625" style="409"/>
    <col min="476" max="476" width="9.85546875" style="409" bestFit="1" customWidth="1"/>
    <col min="477" max="717" width="9.140625" style="409"/>
    <col min="718" max="719" width="3.7109375" style="409" customWidth="1"/>
    <col min="720" max="720" width="14.7109375" style="409" customWidth="1"/>
    <col min="721" max="721" width="11.7109375" style="409" customWidth="1"/>
    <col min="722" max="722" width="80.7109375" style="409" customWidth="1"/>
    <col min="723" max="723" width="4.28515625" style="409" customWidth="1"/>
    <col min="724" max="724" width="8.7109375" style="409" customWidth="1"/>
    <col min="725" max="728" width="12.7109375" style="409" customWidth="1"/>
    <col min="729" max="729" width="0" style="409" hidden="1" customWidth="1"/>
    <col min="730" max="731" width="9.140625" style="409"/>
    <col min="732" max="732" width="9.85546875" style="409" bestFit="1" customWidth="1"/>
    <col min="733" max="973" width="9.140625" style="409"/>
    <col min="974" max="975" width="3.7109375" style="409" customWidth="1"/>
    <col min="976" max="976" width="14.7109375" style="409" customWidth="1"/>
    <col min="977" max="977" width="11.7109375" style="409" customWidth="1"/>
    <col min="978" max="978" width="80.7109375" style="409" customWidth="1"/>
    <col min="979" max="979" width="4.28515625" style="409" customWidth="1"/>
    <col min="980" max="980" width="8.7109375" style="409" customWidth="1"/>
    <col min="981" max="984" width="12.7109375" style="409" customWidth="1"/>
    <col min="985" max="985" width="0" style="409" hidden="1" customWidth="1"/>
    <col min="986" max="987" width="9.140625" style="409"/>
    <col min="988" max="988" width="9.85546875" style="409" bestFit="1" customWidth="1"/>
    <col min="989" max="1229" width="9.140625" style="409"/>
    <col min="1230" max="1231" width="3.7109375" style="409" customWidth="1"/>
    <col min="1232" max="1232" width="14.7109375" style="409" customWidth="1"/>
    <col min="1233" max="1233" width="11.7109375" style="409" customWidth="1"/>
    <col min="1234" max="1234" width="80.7109375" style="409" customWidth="1"/>
    <col min="1235" max="1235" width="4.28515625" style="409" customWidth="1"/>
    <col min="1236" max="1236" width="8.7109375" style="409" customWidth="1"/>
    <col min="1237" max="1240" width="12.7109375" style="409" customWidth="1"/>
    <col min="1241" max="1241" width="0" style="409" hidden="1" customWidth="1"/>
    <col min="1242" max="1243" width="9.140625" style="409"/>
    <col min="1244" max="1244" width="9.85546875" style="409" bestFit="1" customWidth="1"/>
    <col min="1245" max="1485" width="9.140625" style="409"/>
    <col min="1486" max="1487" width="3.7109375" style="409" customWidth="1"/>
    <col min="1488" max="1488" width="14.7109375" style="409" customWidth="1"/>
    <col min="1489" max="1489" width="11.7109375" style="409" customWidth="1"/>
    <col min="1490" max="1490" width="80.7109375" style="409" customWidth="1"/>
    <col min="1491" max="1491" width="4.28515625" style="409" customWidth="1"/>
    <col min="1492" max="1492" width="8.7109375" style="409" customWidth="1"/>
    <col min="1493" max="1496" width="12.7109375" style="409" customWidth="1"/>
    <col min="1497" max="1497" width="0" style="409" hidden="1" customWidth="1"/>
    <col min="1498" max="1499" width="9.140625" style="409"/>
    <col min="1500" max="1500" width="9.85546875" style="409" bestFit="1" customWidth="1"/>
    <col min="1501" max="1741" width="9.140625" style="409"/>
    <col min="1742" max="1743" width="3.7109375" style="409" customWidth="1"/>
    <col min="1744" max="1744" width="14.7109375" style="409" customWidth="1"/>
    <col min="1745" max="1745" width="11.7109375" style="409" customWidth="1"/>
    <col min="1746" max="1746" width="80.7109375" style="409" customWidth="1"/>
    <col min="1747" max="1747" width="4.28515625" style="409" customWidth="1"/>
    <col min="1748" max="1748" width="8.7109375" style="409" customWidth="1"/>
    <col min="1749" max="1752" width="12.7109375" style="409" customWidth="1"/>
    <col min="1753" max="1753" width="0" style="409" hidden="1" customWidth="1"/>
    <col min="1754" max="1755" width="9.140625" style="409"/>
    <col min="1756" max="1756" width="9.85546875" style="409" bestFit="1" customWidth="1"/>
    <col min="1757" max="1997" width="9.140625" style="409"/>
    <col min="1998" max="1999" width="3.7109375" style="409" customWidth="1"/>
    <col min="2000" max="2000" width="14.7109375" style="409" customWidth="1"/>
    <col min="2001" max="2001" width="11.7109375" style="409" customWidth="1"/>
    <col min="2002" max="2002" width="80.7109375" style="409" customWidth="1"/>
    <col min="2003" max="2003" width="4.28515625" style="409" customWidth="1"/>
    <col min="2004" max="2004" width="8.7109375" style="409" customWidth="1"/>
    <col min="2005" max="2008" width="12.7109375" style="409" customWidth="1"/>
    <col min="2009" max="2009" width="0" style="409" hidden="1" customWidth="1"/>
    <col min="2010" max="2011" width="9.140625" style="409"/>
    <col min="2012" max="2012" width="9.85546875" style="409" bestFit="1" customWidth="1"/>
    <col min="2013" max="2253" width="9.140625" style="409"/>
    <col min="2254" max="2255" width="3.7109375" style="409" customWidth="1"/>
    <col min="2256" max="2256" width="14.7109375" style="409" customWidth="1"/>
    <col min="2257" max="2257" width="11.7109375" style="409" customWidth="1"/>
    <col min="2258" max="2258" width="80.7109375" style="409" customWidth="1"/>
    <col min="2259" max="2259" width="4.28515625" style="409" customWidth="1"/>
    <col min="2260" max="2260" width="8.7109375" style="409" customWidth="1"/>
    <col min="2261" max="2264" width="12.7109375" style="409" customWidth="1"/>
    <col min="2265" max="2265" width="0" style="409" hidden="1" customWidth="1"/>
    <col min="2266" max="2267" width="9.140625" style="409"/>
    <col min="2268" max="2268" width="9.85546875" style="409" bestFit="1" customWidth="1"/>
    <col min="2269" max="2509" width="9.140625" style="409"/>
    <col min="2510" max="2511" width="3.7109375" style="409" customWidth="1"/>
    <col min="2512" max="2512" width="14.7109375" style="409" customWidth="1"/>
    <col min="2513" max="2513" width="11.7109375" style="409" customWidth="1"/>
    <col min="2514" max="2514" width="80.7109375" style="409" customWidth="1"/>
    <col min="2515" max="2515" width="4.28515625" style="409" customWidth="1"/>
    <col min="2516" max="2516" width="8.7109375" style="409" customWidth="1"/>
    <col min="2517" max="2520" width="12.7109375" style="409" customWidth="1"/>
    <col min="2521" max="2521" width="0" style="409" hidden="1" customWidth="1"/>
    <col min="2522" max="2523" width="9.140625" style="409"/>
    <col min="2524" max="2524" width="9.85546875" style="409" bestFit="1" customWidth="1"/>
    <col min="2525" max="2765" width="9.140625" style="409"/>
    <col min="2766" max="2767" width="3.7109375" style="409" customWidth="1"/>
    <col min="2768" max="2768" width="14.7109375" style="409" customWidth="1"/>
    <col min="2769" max="2769" width="11.7109375" style="409" customWidth="1"/>
    <col min="2770" max="2770" width="80.7109375" style="409" customWidth="1"/>
    <col min="2771" max="2771" width="4.28515625" style="409" customWidth="1"/>
    <col min="2772" max="2772" width="8.7109375" style="409" customWidth="1"/>
    <col min="2773" max="2776" width="12.7109375" style="409" customWidth="1"/>
    <col min="2777" max="2777" width="0" style="409" hidden="1" customWidth="1"/>
    <col min="2778" max="2779" width="9.140625" style="409"/>
    <col min="2780" max="2780" width="9.85546875" style="409" bestFit="1" customWidth="1"/>
    <col min="2781" max="3021" width="9.140625" style="409"/>
    <col min="3022" max="3023" width="3.7109375" style="409" customWidth="1"/>
    <col min="3024" max="3024" width="14.7109375" style="409" customWidth="1"/>
    <col min="3025" max="3025" width="11.7109375" style="409" customWidth="1"/>
    <col min="3026" max="3026" width="80.7109375" style="409" customWidth="1"/>
    <col min="3027" max="3027" width="4.28515625" style="409" customWidth="1"/>
    <col min="3028" max="3028" width="8.7109375" style="409" customWidth="1"/>
    <col min="3029" max="3032" width="12.7109375" style="409" customWidth="1"/>
    <col min="3033" max="3033" width="0" style="409" hidden="1" customWidth="1"/>
    <col min="3034" max="3035" width="9.140625" style="409"/>
    <col min="3036" max="3036" width="9.85546875" style="409" bestFit="1" customWidth="1"/>
    <col min="3037" max="3277" width="9.140625" style="409"/>
    <col min="3278" max="3279" width="3.7109375" style="409" customWidth="1"/>
    <col min="3280" max="3280" width="14.7109375" style="409" customWidth="1"/>
    <col min="3281" max="3281" width="11.7109375" style="409" customWidth="1"/>
    <col min="3282" max="3282" width="80.7109375" style="409" customWidth="1"/>
    <col min="3283" max="3283" width="4.28515625" style="409" customWidth="1"/>
    <col min="3284" max="3284" width="8.7109375" style="409" customWidth="1"/>
    <col min="3285" max="3288" width="12.7109375" style="409" customWidth="1"/>
    <col min="3289" max="3289" width="0" style="409" hidden="1" customWidth="1"/>
    <col min="3290" max="3291" width="9.140625" style="409"/>
    <col min="3292" max="3292" width="9.85546875" style="409" bestFit="1" customWidth="1"/>
    <col min="3293" max="3533" width="9.140625" style="409"/>
    <col min="3534" max="3535" width="3.7109375" style="409" customWidth="1"/>
    <col min="3536" max="3536" width="14.7109375" style="409" customWidth="1"/>
    <col min="3537" max="3537" width="11.7109375" style="409" customWidth="1"/>
    <col min="3538" max="3538" width="80.7109375" style="409" customWidth="1"/>
    <col min="3539" max="3539" width="4.28515625" style="409" customWidth="1"/>
    <col min="3540" max="3540" width="8.7109375" style="409" customWidth="1"/>
    <col min="3541" max="3544" width="12.7109375" style="409" customWidth="1"/>
    <col min="3545" max="3545" width="0" style="409" hidden="1" customWidth="1"/>
    <col min="3546" max="3547" width="9.140625" style="409"/>
    <col min="3548" max="3548" width="9.85546875" style="409" bestFit="1" customWidth="1"/>
    <col min="3549" max="3789" width="9.140625" style="409"/>
    <col min="3790" max="3791" width="3.7109375" style="409" customWidth="1"/>
    <col min="3792" max="3792" width="14.7109375" style="409" customWidth="1"/>
    <col min="3793" max="3793" width="11.7109375" style="409" customWidth="1"/>
    <col min="3794" max="3794" width="80.7109375" style="409" customWidth="1"/>
    <col min="3795" max="3795" width="4.28515625" style="409" customWidth="1"/>
    <col min="3796" max="3796" width="8.7109375" style="409" customWidth="1"/>
    <col min="3797" max="3800" width="12.7109375" style="409" customWidth="1"/>
    <col min="3801" max="3801" width="0" style="409" hidden="1" customWidth="1"/>
    <col min="3802" max="3803" width="9.140625" style="409"/>
    <col min="3804" max="3804" width="9.85546875" style="409" bestFit="1" customWidth="1"/>
    <col min="3805" max="4045" width="9.140625" style="409"/>
    <col min="4046" max="4047" width="3.7109375" style="409" customWidth="1"/>
    <col min="4048" max="4048" width="14.7109375" style="409" customWidth="1"/>
    <col min="4049" max="4049" width="11.7109375" style="409" customWidth="1"/>
    <col min="4050" max="4050" width="80.7109375" style="409" customWidth="1"/>
    <col min="4051" max="4051" width="4.28515625" style="409" customWidth="1"/>
    <col min="4052" max="4052" width="8.7109375" style="409" customWidth="1"/>
    <col min="4053" max="4056" width="12.7109375" style="409" customWidth="1"/>
    <col min="4057" max="4057" width="0" style="409" hidden="1" customWidth="1"/>
    <col min="4058" max="4059" width="9.140625" style="409"/>
    <col min="4060" max="4060" width="9.85546875" style="409" bestFit="1" customWidth="1"/>
    <col min="4061" max="4301" width="9.140625" style="409"/>
    <col min="4302" max="4303" width="3.7109375" style="409" customWidth="1"/>
    <col min="4304" max="4304" width="14.7109375" style="409" customWidth="1"/>
    <col min="4305" max="4305" width="11.7109375" style="409" customWidth="1"/>
    <col min="4306" max="4306" width="80.7109375" style="409" customWidth="1"/>
    <col min="4307" max="4307" width="4.28515625" style="409" customWidth="1"/>
    <col min="4308" max="4308" width="8.7109375" style="409" customWidth="1"/>
    <col min="4309" max="4312" width="12.7109375" style="409" customWidth="1"/>
    <col min="4313" max="4313" width="0" style="409" hidden="1" customWidth="1"/>
    <col min="4314" max="4315" width="9.140625" style="409"/>
    <col min="4316" max="4316" width="9.85546875" style="409" bestFit="1" customWidth="1"/>
    <col min="4317" max="4557" width="9.140625" style="409"/>
    <col min="4558" max="4559" width="3.7109375" style="409" customWidth="1"/>
    <col min="4560" max="4560" width="14.7109375" style="409" customWidth="1"/>
    <col min="4561" max="4561" width="11.7109375" style="409" customWidth="1"/>
    <col min="4562" max="4562" width="80.7109375" style="409" customWidth="1"/>
    <col min="4563" max="4563" width="4.28515625" style="409" customWidth="1"/>
    <col min="4564" max="4564" width="8.7109375" style="409" customWidth="1"/>
    <col min="4565" max="4568" width="12.7109375" style="409" customWidth="1"/>
    <col min="4569" max="4569" width="0" style="409" hidden="1" customWidth="1"/>
    <col min="4570" max="4571" width="9.140625" style="409"/>
    <col min="4572" max="4572" width="9.85546875" style="409" bestFit="1" customWidth="1"/>
    <col min="4573" max="4813" width="9.140625" style="409"/>
    <col min="4814" max="4815" width="3.7109375" style="409" customWidth="1"/>
    <col min="4816" max="4816" width="14.7109375" style="409" customWidth="1"/>
    <col min="4817" max="4817" width="11.7109375" style="409" customWidth="1"/>
    <col min="4818" max="4818" width="80.7109375" style="409" customWidth="1"/>
    <col min="4819" max="4819" width="4.28515625" style="409" customWidth="1"/>
    <col min="4820" max="4820" width="8.7109375" style="409" customWidth="1"/>
    <col min="4821" max="4824" width="12.7109375" style="409" customWidth="1"/>
    <col min="4825" max="4825" width="0" style="409" hidden="1" customWidth="1"/>
    <col min="4826" max="4827" width="9.140625" style="409"/>
    <col min="4828" max="4828" width="9.85546875" style="409" bestFit="1" customWidth="1"/>
    <col min="4829" max="5069" width="9.140625" style="409"/>
    <col min="5070" max="5071" width="3.7109375" style="409" customWidth="1"/>
    <col min="5072" max="5072" width="14.7109375" style="409" customWidth="1"/>
    <col min="5073" max="5073" width="11.7109375" style="409" customWidth="1"/>
    <col min="5074" max="5074" width="80.7109375" style="409" customWidth="1"/>
    <col min="5075" max="5075" width="4.28515625" style="409" customWidth="1"/>
    <col min="5076" max="5076" width="8.7109375" style="409" customWidth="1"/>
    <col min="5077" max="5080" width="12.7109375" style="409" customWidth="1"/>
    <col min="5081" max="5081" width="0" style="409" hidden="1" customWidth="1"/>
    <col min="5082" max="5083" width="9.140625" style="409"/>
    <col min="5084" max="5084" width="9.85546875" style="409" bestFit="1" customWidth="1"/>
    <col min="5085" max="5325" width="9.140625" style="409"/>
    <col min="5326" max="5327" width="3.7109375" style="409" customWidth="1"/>
    <col min="5328" max="5328" width="14.7109375" style="409" customWidth="1"/>
    <col min="5329" max="5329" width="11.7109375" style="409" customWidth="1"/>
    <col min="5330" max="5330" width="80.7109375" style="409" customWidth="1"/>
    <col min="5331" max="5331" width="4.28515625" style="409" customWidth="1"/>
    <col min="5332" max="5332" width="8.7109375" style="409" customWidth="1"/>
    <col min="5333" max="5336" width="12.7109375" style="409" customWidth="1"/>
    <col min="5337" max="5337" width="0" style="409" hidden="1" customWidth="1"/>
    <col min="5338" max="5339" width="9.140625" style="409"/>
    <col min="5340" max="5340" width="9.85546875" style="409" bestFit="1" customWidth="1"/>
    <col min="5341" max="5581" width="9.140625" style="409"/>
    <col min="5582" max="5583" width="3.7109375" style="409" customWidth="1"/>
    <col min="5584" max="5584" width="14.7109375" style="409" customWidth="1"/>
    <col min="5585" max="5585" width="11.7109375" style="409" customWidth="1"/>
    <col min="5586" max="5586" width="80.7109375" style="409" customWidth="1"/>
    <col min="5587" max="5587" width="4.28515625" style="409" customWidth="1"/>
    <col min="5588" max="5588" width="8.7109375" style="409" customWidth="1"/>
    <col min="5589" max="5592" width="12.7109375" style="409" customWidth="1"/>
    <col min="5593" max="5593" width="0" style="409" hidden="1" customWidth="1"/>
    <col min="5594" max="5595" width="9.140625" style="409"/>
    <col min="5596" max="5596" width="9.85546875" style="409" bestFit="1" customWidth="1"/>
    <col min="5597" max="5837" width="9.140625" style="409"/>
    <col min="5838" max="5839" width="3.7109375" style="409" customWidth="1"/>
    <col min="5840" max="5840" width="14.7109375" style="409" customWidth="1"/>
    <col min="5841" max="5841" width="11.7109375" style="409" customWidth="1"/>
    <col min="5842" max="5842" width="80.7109375" style="409" customWidth="1"/>
    <col min="5843" max="5843" width="4.28515625" style="409" customWidth="1"/>
    <col min="5844" max="5844" width="8.7109375" style="409" customWidth="1"/>
    <col min="5845" max="5848" width="12.7109375" style="409" customWidth="1"/>
    <col min="5849" max="5849" width="0" style="409" hidden="1" customWidth="1"/>
    <col min="5850" max="5851" width="9.140625" style="409"/>
    <col min="5852" max="5852" width="9.85546875" style="409" bestFit="1" customWidth="1"/>
    <col min="5853" max="6093" width="9.140625" style="409"/>
    <col min="6094" max="6095" width="3.7109375" style="409" customWidth="1"/>
    <col min="6096" max="6096" width="14.7109375" style="409" customWidth="1"/>
    <col min="6097" max="6097" width="11.7109375" style="409" customWidth="1"/>
    <col min="6098" max="6098" width="80.7109375" style="409" customWidth="1"/>
    <col min="6099" max="6099" width="4.28515625" style="409" customWidth="1"/>
    <col min="6100" max="6100" width="8.7109375" style="409" customWidth="1"/>
    <col min="6101" max="6104" width="12.7109375" style="409" customWidth="1"/>
    <col min="6105" max="6105" width="0" style="409" hidden="1" customWidth="1"/>
    <col min="6106" max="6107" width="9.140625" style="409"/>
    <col min="6108" max="6108" width="9.85546875" style="409" bestFit="1" customWidth="1"/>
    <col min="6109" max="6349" width="9.140625" style="409"/>
    <col min="6350" max="6351" width="3.7109375" style="409" customWidth="1"/>
    <col min="6352" max="6352" width="14.7109375" style="409" customWidth="1"/>
    <col min="6353" max="6353" width="11.7109375" style="409" customWidth="1"/>
    <col min="6354" max="6354" width="80.7109375" style="409" customWidth="1"/>
    <col min="6355" max="6355" width="4.28515625" style="409" customWidth="1"/>
    <col min="6356" max="6356" width="8.7109375" style="409" customWidth="1"/>
    <col min="6357" max="6360" width="12.7109375" style="409" customWidth="1"/>
    <col min="6361" max="6361" width="0" style="409" hidden="1" customWidth="1"/>
    <col min="6362" max="6363" width="9.140625" style="409"/>
    <col min="6364" max="6364" width="9.85546875" style="409" bestFit="1" customWidth="1"/>
    <col min="6365" max="6605" width="9.140625" style="409"/>
    <col min="6606" max="6607" width="3.7109375" style="409" customWidth="1"/>
    <col min="6608" max="6608" width="14.7109375" style="409" customWidth="1"/>
    <col min="6609" max="6609" width="11.7109375" style="409" customWidth="1"/>
    <col min="6610" max="6610" width="80.7109375" style="409" customWidth="1"/>
    <col min="6611" max="6611" width="4.28515625" style="409" customWidth="1"/>
    <col min="6612" max="6612" width="8.7109375" style="409" customWidth="1"/>
    <col min="6613" max="6616" width="12.7109375" style="409" customWidth="1"/>
    <col min="6617" max="6617" width="0" style="409" hidden="1" customWidth="1"/>
    <col min="6618" max="6619" width="9.140625" style="409"/>
    <col min="6620" max="6620" width="9.85546875" style="409" bestFit="1" customWidth="1"/>
    <col min="6621" max="6861" width="9.140625" style="409"/>
    <col min="6862" max="6863" width="3.7109375" style="409" customWidth="1"/>
    <col min="6864" max="6864" width="14.7109375" style="409" customWidth="1"/>
    <col min="6865" max="6865" width="11.7109375" style="409" customWidth="1"/>
    <col min="6866" max="6866" width="80.7109375" style="409" customWidth="1"/>
    <col min="6867" max="6867" width="4.28515625" style="409" customWidth="1"/>
    <col min="6868" max="6868" width="8.7109375" style="409" customWidth="1"/>
    <col min="6869" max="6872" width="12.7109375" style="409" customWidth="1"/>
    <col min="6873" max="6873" width="0" style="409" hidden="1" customWidth="1"/>
    <col min="6874" max="6875" width="9.140625" style="409"/>
    <col min="6876" max="6876" width="9.85546875" style="409" bestFit="1" customWidth="1"/>
    <col min="6877" max="7117" width="9.140625" style="409"/>
    <col min="7118" max="7119" width="3.7109375" style="409" customWidth="1"/>
    <col min="7120" max="7120" width="14.7109375" style="409" customWidth="1"/>
    <col min="7121" max="7121" width="11.7109375" style="409" customWidth="1"/>
    <col min="7122" max="7122" width="80.7109375" style="409" customWidth="1"/>
    <col min="7123" max="7123" width="4.28515625" style="409" customWidth="1"/>
    <col min="7124" max="7124" width="8.7109375" style="409" customWidth="1"/>
    <col min="7125" max="7128" width="12.7109375" style="409" customWidth="1"/>
    <col min="7129" max="7129" width="0" style="409" hidden="1" customWidth="1"/>
    <col min="7130" max="7131" width="9.140625" style="409"/>
    <col min="7132" max="7132" width="9.85546875" style="409" bestFit="1" customWidth="1"/>
    <col min="7133" max="7373" width="9.140625" style="409"/>
    <col min="7374" max="7375" width="3.7109375" style="409" customWidth="1"/>
    <col min="7376" max="7376" width="14.7109375" style="409" customWidth="1"/>
    <col min="7377" max="7377" width="11.7109375" style="409" customWidth="1"/>
    <col min="7378" max="7378" width="80.7109375" style="409" customWidth="1"/>
    <col min="7379" max="7379" width="4.28515625" style="409" customWidth="1"/>
    <col min="7380" max="7380" width="8.7109375" style="409" customWidth="1"/>
    <col min="7381" max="7384" width="12.7109375" style="409" customWidth="1"/>
    <col min="7385" max="7385" width="0" style="409" hidden="1" customWidth="1"/>
    <col min="7386" max="7387" width="9.140625" style="409"/>
    <col min="7388" max="7388" width="9.85546875" style="409" bestFit="1" customWidth="1"/>
    <col min="7389" max="7629" width="9.140625" style="409"/>
    <col min="7630" max="7631" width="3.7109375" style="409" customWidth="1"/>
    <col min="7632" max="7632" width="14.7109375" style="409" customWidth="1"/>
    <col min="7633" max="7633" width="11.7109375" style="409" customWidth="1"/>
    <col min="7634" max="7634" width="80.7109375" style="409" customWidth="1"/>
    <col min="7635" max="7635" width="4.28515625" style="409" customWidth="1"/>
    <col min="7636" max="7636" width="8.7109375" style="409" customWidth="1"/>
    <col min="7637" max="7640" width="12.7109375" style="409" customWidth="1"/>
    <col min="7641" max="7641" width="0" style="409" hidden="1" customWidth="1"/>
    <col min="7642" max="7643" width="9.140625" style="409"/>
    <col min="7644" max="7644" width="9.85546875" style="409" bestFit="1" customWidth="1"/>
    <col min="7645" max="7885" width="9.140625" style="409"/>
    <col min="7886" max="7887" width="3.7109375" style="409" customWidth="1"/>
    <col min="7888" max="7888" width="14.7109375" style="409" customWidth="1"/>
    <col min="7889" max="7889" width="11.7109375" style="409" customWidth="1"/>
    <col min="7890" max="7890" width="80.7109375" style="409" customWidth="1"/>
    <col min="7891" max="7891" width="4.28515625" style="409" customWidth="1"/>
    <col min="7892" max="7892" width="8.7109375" style="409" customWidth="1"/>
    <col min="7893" max="7896" width="12.7109375" style="409" customWidth="1"/>
    <col min="7897" max="7897" width="0" style="409" hidden="1" customWidth="1"/>
    <col min="7898" max="7899" width="9.140625" style="409"/>
    <col min="7900" max="7900" width="9.85546875" style="409" bestFit="1" customWidth="1"/>
    <col min="7901" max="8141" width="9.140625" style="409"/>
    <col min="8142" max="8143" width="3.7109375" style="409" customWidth="1"/>
    <col min="8144" max="8144" width="14.7109375" style="409" customWidth="1"/>
    <col min="8145" max="8145" width="11.7109375" style="409" customWidth="1"/>
    <col min="8146" max="8146" width="80.7109375" style="409" customWidth="1"/>
    <col min="8147" max="8147" width="4.28515625" style="409" customWidth="1"/>
    <col min="8148" max="8148" width="8.7109375" style="409" customWidth="1"/>
    <col min="8149" max="8152" width="12.7109375" style="409" customWidth="1"/>
    <col min="8153" max="8153" width="0" style="409" hidden="1" customWidth="1"/>
    <col min="8154" max="8155" width="9.140625" style="409"/>
    <col min="8156" max="8156" width="9.85546875" style="409" bestFit="1" customWidth="1"/>
    <col min="8157" max="8397" width="9.140625" style="409"/>
    <col min="8398" max="8399" width="3.7109375" style="409" customWidth="1"/>
    <col min="8400" max="8400" width="14.7109375" style="409" customWidth="1"/>
    <col min="8401" max="8401" width="11.7109375" style="409" customWidth="1"/>
    <col min="8402" max="8402" width="80.7109375" style="409" customWidth="1"/>
    <col min="8403" max="8403" width="4.28515625" style="409" customWidth="1"/>
    <col min="8404" max="8404" width="8.7109375" style="409" customWidth="1"/>
    <col min="8405" max="8408" width="12.7109375" style="409" customWidth="1"/>
    <col min="8409" max="8409" width="0" style="409" hidden="1" customWidth="1"/>
    <col min="8410" max="8411" width="9.140625" style="409"/>
    <col min="8412" max="8412" width="9.85546875" style="409" bestFit="1" customWidth="1"/>
    <col min="8413" max="8653" width="9.140625" style="409"/>
    <col min="8654" max="8655" width="3.7109375" style="409" customWidth="1"/>
    <col min="8656" max="8656" width="14.7109375" style="409" customWidth="1"/>
    <col min="8657" max="8657" width="11.7109375" style="409" customWidth="1"/>
    <col min="8658" max="8658" width="80.7109375" style="409" customWidth="1"/>
    <col min="8659" max="8659" width="4.28515625" style="409" customWidth="1"/>
    <col min="8660" max="8660" width="8.7109375" style="409" customWidth="1"/>
    <col min="8661" max="8664" width="12.7109375" style="409" customWidth="1"/>
    <col min="8665" max="8665" width="0" style="409" hidden="1" customWidth="1"/>
    <col min="8666" max="8667" width="9.140625" style="409"/>
    <col min="8668" max="8668" width="9.85546875" style="409" bestFit="1" customWidth="1"/>
    <col min="8669" max="8909" width="9.140625" style="409"/>
    <col min="8910" max="8911" width="3.7109375" style="409" customWidth="1"/>
    <col min="8912" max="8912" width="14.7109375" style="409" customWidth="1"/>
    <col min="8913" max="8913" width="11.7109375" style="409" customWidth="1"/>
    <col min="8914" max="8914" width="80.7109375" style="409" customWidth="1"/>
    <col min="8915" max="8915" width="4.28515625" style="409" customWidth="1"/>
    <col min="8916" max="8916" width="8.7109375" style="409" customWidth="1"/>
    <col min="8917" max="8920" width="12.7109375" style="409" customWidth="1"/>
    <col min="8921" max="8921" width="0" style="409" hidden="1" customWidth="1"/>
    <col min="8922" max="8923" width="9.140625" style="409"/>
    <col min="8924" max="8924" width="9.85546875" style="409" bestFit="1" customWidth="1"/>
    <col min="8925" max="9165" width="9.140625" style="409"/>
    <col min="9166" max="9167" width="3.7109375" style="409" customWidth="1"/>
    <col min="9168" max="9168" width="14.7109375" style="409" customWidth="1"/>
    <col min="9169" max="9169" width="11.7109375" style="409" customWidth="1"/>
    <col min="9170" max="9170" width="80.7109375" style="409" customWidth="1"/>
    <col min="9171" max="9171" width="4.28515625" style="409" customWidth="1"/>
    <col min="9172" max="9172" width="8.7109375" style="409" customWidth="1"/>
    <col min="9173" max="9176" width="12.7109375" style="409" customWidth="1"/>
    <col min="9177" max="9177" width="0" style="409" hidden="1" customWidth="1"/>
    <col min="9178" max="9179" width="9.140625" style="409"/>
    <col min="9180" max="9180" width="9.85546875" style="409" bestFit="1" customWidth="1"/>
    <col min="9181" max="9421" width="9.140625" style="409"/>
    <col min="9422" max="9423" width="3.7109375" style="409" customWidth="1"/>
    <col min="9424" max="9424" width="14.7109375" style="409" customWidth="1"/>
    <col min="9425" max="9425" width="11.7109375" style="409" customWidth="1"/>
    <col min="9426" max="9426" width="80.7109375" style="409" customWidth="1"/>
    <col min="9427" max="9427" width="4.28515625" style="409" customWidth="1"/>
    <col min="9428" max="9428" width="8.7109375" style="409" customWidth="1"/>
    <col min="9429" max="9432" width="12.7109375" style="409" customWidth="1"/>
    <col min="9433" max="9433" width="0" style="409" hidden="1" customWidth="1"/>
    <col min="9434" max="9435" width="9.140625" style="409"/>
    <col min="9436" max="9436" width="9.85546875" style="409" bestFit="1" customWidth="1"/>
    <col min="9437" max="9677" width="9.140625" style="409"/>
    <col min="9678" max="9679" width="3.7109375" style="409" customWidth="1"/>
    <col min="9680" max="9680" width="14.7109375" style="409" customWidth="1"/>
    <col min="9681" max="9681" width="11.7109375" style="409" customWidth="1"/>
    <col min="9682" max="9682" width="80.7109375" style="409" customWidth="1"/>
    <col min="9683" max="9683" width="4.28515625" style="409" customWidth="1"/>
    <col min="9684" max="9684" width="8.7109375" style="409" customWidth="1"/>
    <col min="9685" max="9688" width="12.7109375" style="409" customWidth="1"/>
    <col min="9689" max="9689" width="0" style="409" hidden="1" customWidth="1"/>
    <col min="9690" max="9691" width="9.140625" style="409"/>
    <col min="9692" max="9692" width="9.85546875" style="409" bestFit="1" customWidth="1"/>
    <col min="9693" max="9933" width="9.140625" style="409"/>
    <col min="9934" max="9935" width="3.7109375" style="409" customWidth="1"/>
    <col min="9936" max="9936" width="14.7109375" style="409" customWidth="1"/>
    <col min="9937" max="9937" width="11.7109375" style="409" customWidth="1"/>
    <col min="9938" max="9938" width="80.7109375" style="409" customWidth="1"/>
    <col min="9939" max="9939" width="4.28515625" style="409" customWidth="1"/>
    <col min="9940" max="9940" width="8.7109375" style="409" customWidth="1"/>
    <col min="9941" max="9944" width="12.7109375" style="409" customWidth="1"/>
    <col min="9945" max="9945" width="0" style="409" hidden="1" customWidth="1"/>
    <col min="9946" max="9947" width="9.140625" style="409"/>
    <col min="9948" max="9948" width="9.85546875" style="409" bestFit="1" customWidth="1"/>
    <col min="9949" max="10189" width="9.140625" style="409"/>
    <col min="10190" max="10191" width="3.7109375" style="409" customWidth="1"/>
    <col min="10192" max="10192" width="14.7109375" style="409" customWidth="1"/>
    <col min="10193" max="10193" width="11.7109375" style="409" customWidth="1"/>
    <col min="10194" max="10194" width="80.7109375" style="409" customWidth="1"/>
    <col min="10195" max="10195" width="4.28515625" style="409" customWidth="1"/>
    <col min="10196" max="10196" width="8.7109375" style="409" customWidth="1"/>
    <col min="10197" max="10200" width="12.7109375" style="409" customWidth="1"/>
    <col min="10201" max="10201" width="0" style="409" hidden="1" customWidth="1"/>
    <col min="10202" max="10203" width="9.140625" style="409"/>
    <col min="10204" max="10204" width="9.85546875" style="409" bestFit="1" customWidth="1"/>
    <col min="10205" max="10445" width="9.140625" style="409"/>
    <col min="10446" max="10447" width="3.7109375" style="409" customWidth="1"/>
    <col min="10448" max="10448" width="14.7109375" style="409" customWidth="1"/>
    <col min="10449" max="10449" width="11.7109375" style="409" customWidth="1"/>
    <col min="10450" max="10450" width="80.7109375" style="409" customWidth="1"/>
    <col min="10451" max="10451" width="4.28515625" style="409" customWidth="1"/>
    <col min="10452" max="10452" width="8.7109375" style="409" customWidth="1"/>
    <col min="10453" max="10456" width="12.7109375" style="409" customWidth="1"/>
    <col min="10457" max="10457" width="0" style="409" hidden="1" customWidth="1"/>
    <col min="10458" max="10459" width="9.140625" style="409"/>
    <col min="10460" max="10460" width="9.85546875" style="409" bestFit="1" customWidth="1"/>
    <col min="10461" max="10701" width="9.140625" style="409"/>
    <col min="10702" max="10703" width="3.7109375" style="409" customWidth="1"/>
    <col min="10704" max="10704" width="14.7109375" style="409" customWidth="1"/>
    <col min="10705" max="10705" width="11.7109375" style="409" customWidth="1"/>
    <col min="10706" max="10706" width="80.7109375" style="409" customWidth="1"/>
    <col min="10707" max="10707" width="4.28515625" style="409" customWidth="1"/>
    <col min="10708" max="10708" width="8.7109375" style="409" customWidth="1"/>
    <col min="10709" max="10712" width="12.7109375" style="409" customWidth="1"/>
    <col min="10713" max="10713" width="0" style="409" hidden="1" customWidth="1"/>
    <col min="10714" max="10715" width="9.140625" style="409"/>
    <col min="10716" max="10716" width="9.85546875" style="409" bestFit="1" customWidth="1"/>
    <col min="10717" max="10957" width="9.140625" style="409"/>
    <col min="10958" max="10959" width="3.7109375" style="409" customWidth="1"/>
    <col min="10960" max="10960" width="14.7109375" style="409" customWidth="1"/>
    <col min="10961" max="10961" width="11.7109375" style="409" customWidth="1"/>
    <col min="10962" max="10962" width="80.7109375" style="409" customWidth="1"/>
    <col min="10963" max="10963" width="4.28515625" style="409" customWidth="1"/>
    <col min="10964" max="10964" width="8.7109375" style="409" customWidth="1"/>
    <col min="10965" max="10968" width="12.7109375" style="409" customWidth="1"/>
    <col min="10969" max="10969" width="0" style="409" hidden="1" customWidth="1"/>
    <col min="10970" max="10971" width="9.140625" style="409"/>
    <col min="10972" max="10972" width="9.85546875" style="409" bestFit="1" customWidth="1"/>
    <col min="10973" max="11213" width="9.140625" style="409"/>
    <col min="11214" max="11215" width="3.7109375" style="409" customWidth="1"/>
    <col min="11216" max="11216" width="14.7109375" style="409" customWidth="1"/>
    <col min="11217" max="11217" width="11.7109375" style="409" customWidth="1"/>
    <col min="11218" max="11218" width="80.7109375" style="409" customWidth="1"/>
    <col min="11219" max="11219" width="4.28515625" style="409" customWidth="1"/>
    <col min="11220" max="11220" width="8.7109375" style="409" customWidth="1"/>
    <col min="11221" max="11224" width="12.7109375" style="409" customWidth="1"/>
    <col min="11225" max="11225" width="0" style="409" hidden="1" customWidth="1"/>
    <col min="11226" max="11227" width="9.140625" style="409"/>
    <col min="11228" max="11228" width="9.85546875" style="409" bestFit="1" customWidth="1"/>
    <col min="11229" max="11469" width="9.140625" style="409"/>
    <col min="11470" max="11471" width="3.7109375" style="409" customWidth="1"/>
    <col min="11472" max="11472" width="14.7109375" style="409" customWidth="1"/>
    <col min="11473" max="11473" width="11.7109375" style="409" customWidth="1"/>
    <col min="11474" max="11474" width="80.7109375" style="409" customWidth="1"/>
    <col min="11475" max="11475" width="4.28515625" style="409" customWidth="1"/>
    <col min="11476" max="11476" width="8.7109375" style="409" customWidth="1"/>
    <col min="11477" max="11480" width="12.7109375" style="409" customWidth="1"/>
    <col min="11481" max="11481" width="0" style="409" hidden="1" customWidth="1"/>
    <col min="11482" max="11483" width="9.140625" style="409"/>
    <col min="11484" max="11484" width="9.85546875" style="409" bestFit="1" customWidth="1"/>
    <col min="11485" max="11725" width="9.140625" style="409"/>
    <col min="11726" max="11727" width="3.7109375" style="409" customWidth="1"/>
    <col min="11728" max="11728" width="14.7109375" style="409" customWidth="1"/>
    <col min="11729" max="11729" width="11.7109375" style="409" customWidth="1"/>
    <col min="11730" max="11730" width="80.7109375" style="409" customWidth="1"/>
    <col min="11731" max="11731" width="4.28515625" style="409" customWidth="1"/>
    <col min="11732" max="11732" width="8.7109375" style="409" customWidth="1"/>
    <col min="11733" max="11736" width="12.7109375" style="409" customWidth="1"/>
    <col min="11737" max="11737" width="0" style="409" hidden="1" customWidth="1"/>
    <col min="11738" max="11739" width="9.140625" style="409"/>
    <col min="11740" max="11740" width="9.85546875" style="409" bestFit="1" customWidth="1"/>
    <col min="11741" max="11981" width="9.140625" style="409"/>
    <col min="11982" max="11983" width="3.7109375" style="409" customWidth="1"/>
    <col min="11984" max="11984" width="14.7109375" style="409" customWidth="1"/>
    <col min="11985" max="11985" width="11.7109375" style="409" customWidth="1"/>
    <col min="11986" max="11986" width="80.7109375" style="409" customWidth="1"/>
    <col min="11987" max="11987" width="4.28515625" style="409" customWidth="1"/>
    <col min="11988" max="11988" width="8.7109375" style="409" customWidth="1"/>
    <col min="11989" max="11992" width="12.7109375" style="409" customWidth="1"/>
    <col min="11993" max="11993" width="0" style="409" hidden="1" customWidth="1"/>
    <col min="11994" max="11995" width="9.140625" style="409"/>
    <col min="11996" max="11996" width="9.85546875" style="409" bestFit="1" customWidth="1"/>
    <col min="11997" max="12237" width="9.140625" style="409"/>
    <col min="12238" max="12239" width="3.7109375" style="409" customWidth="1"/>
    <col min="12240" max="12240" width="14.7109375" style="409" customWidth="1"/>
    <col min="12241" max="12241" width="11.7109375" style="409" customWidth="1"/>
    <col min="12242" max="12242" width="80.7109375" style="409" customWidth="1"/>
    <col min="12243" max="12243" width="4.28515625" style="409" customWidth="1"/>
    <col min="12244" max="12244" width="8.7109375" style="409" customWidth="1"/>
    <col min="12245" max="12248" width="12.7109375" style="409" customWidth="1"/>
    <col min="12249" max="12249" width="0" style="409" hidden="1" customWidth="1"/>
    <col min="12250" max="12251" width="9.140625" style="409"/>
    <col min="12252" max="12252" width="9.85546875" style="409" bestFit="1" customWidth="1"/>
    <col min="12253" max="12493" width="9.140625" style="409"/>
    <col min="12494" max="12495" width="3.7109375" style="409" customWidth="1"/>
    <col min="12496" max="12496" width="14.7109375" style="409" customWidth="1"/>
    <col min="12497" max="12497" width="11.7109375" style="409" customWidth="1"/>
    <col min="12498" max="12498" width="80.7109375" style="409" customWidth="1"/>
    <col min="12499" max="12499" width="4.28515625" style="409" customWidth="1"/>
    <col min="12500" max="12500" width="8.7109375" style="409" customWidth="1"/>
    <col min="12501" max="12504" width="12.7109375" style="409" customWidth="1"/>
    <col min="12505" max="12505" width="0" style="409" hidden="1" customWidth="1"/>
    <col min="12506" max="12507" width="9.140625" style="409"/>
    <col min="12508" max="12508" width="9.85546875" style="409" bestFit="1" customWidth="1"/>
    <col min="12509" max="12749" width="9.140625" style="409"/>
    <col min="12750" max="12751" width="3.7109375" style="409" customWidth="1"/>
    <col min="12752" max="12752" width="14.7109375" style="409" customWidth="1"/>
    <col min="12753" max="12753" width="11.7109375" style="409" customWidth="1"/>
    <col min="12754" max="12754" width="80.7109375" style="409" customWidth="1"/>
    <col min="12755" max="12755" width="4.28515625" style="409" customWidth="1"/>
    <col min="12756" max="12756" width="8.7109375" style="409" customWidth="1"/>
    <col min="12757" max="12760" width="12.7109375" style="409" customWidth="1"/>
    <col min="12761" max="12761" width="0" style="409" hidden="1" customWidth="1"/>
    <col min="12762" max="12763" width="9.140625" style="409"/>
    <col min="12764" max="12764" width="9.85546875" style="409" bestFit="1" customWidth="1"/>
    <col min="12765" max="13005" width="9.140625" style="409"/>
    <col min="13006" max="13007" width="3.7109375" style="409" customWidth="1"/>
    <col min="13008" max="13008" width="14.7109375" style="409" customWidth="1"/>
    <col min="13009" max="13009" width="11.7109375" style="409" customWidth="1"/>
    <col min="13010" max="13010" width="80.7109375" style="409" customWidth="1"/>
    <col min="13011" max="13011" width="4.28515625" style="409" customWidth="1"/>
    <col min="13012" max="13012" width="8.7109375" style="409" customWidth="1"/>
    <col min="13013" max="13016" width="12.7109375" style="409" customWidth="1"/>
    <col min="13017" max="13017" width="0" style="409" hidden="1" customWidth="1"/>
    <col min="13018" max="13019" width="9.140625" style="409"/>
    <col min="13020" max="13020" width="9.85546875" style="409" bestFit="1" customWidth="1"/>
    <col min="13021" max="13261" width="9.140625" style="409"/>
    <col min="13262" max="13263" width="3.7109375" style="409" customWidth="1"/>
    <col min="13264" max="13264" width="14.7109375" style="409" customWidth="1"/>
    <col min="13265" max="13265" width="11.7109375" style="409" customWidth="1"/>
    <col min="13266" max="13266" width="80.7109375" style="409" customWidth="1"/>
    <col min="13267" max="13267" width="4.28515625" style="409" customWidth="1"/>
    <col min="13268" max="13268" width="8.7109375" style="409" customWidth="1"/>
    <col min="13269" max="13272" width="12.7109375" style="409" customWidth="1"/>
    <col min="13273" max="13273" width="0" style="409" hidden="1" customWidth="1"/>
    <col min="13274" max="13275" width="9.140625" style="409"/>
    <col min="13276" max="13276" width="9.85546875" style="409" bestFit="1" customWidth="1"/>
    <col min="13277" max="13517" width="9.140625" style="409"/>
    <col min="13518" max="13519" width="3.7109375" style="409" customWidth="1"/>
    <col min="13520" max="13520" width="14.7109375" style="409" customWidth="1"/>
    <col min="13521" max="13521" width="11.7109375" style="409" customWidth="1"/>
    <col min="13522" max="13522" width="80.7109375" style="409" customWidth="1"/>
    <col min="13523" max="13523" width="4.28515625" style="409" customWidth="1"/>
    <col min="13524" max="13524" width="8.7109375" style="409" customWidth="1"/>
    <col min="13525" max="13528" width="12.7109375" style="409" customWidth="1"/>
    <col min="13529" max="13529" width="0" style="409" hidden="1" customWidth="1"/>
    <col min="13530" max="13531" width="9.140625" style="409"/>
    <col min="13532" max="13532" width="9.85546875" style="409" bestFit="1" customWidth="1"/>
    <col min="13533" max="13773" width="9.140625" style="409"/>
    <col min="13774" max="13775" width="3.7109375" style="409" customWidth="1"/>
    <col min="13776" max="13776" width="14.7109375" style="409" customWidth="1"/>
    <col min="13777" max="13777" width="11.7109375" style="409" customWidth="1"/>
    <col min="13778" max="13778" width="80.7109375" style="409" customWidth="1"/>
    <col min="13779" max="13779" width="4.28515625" style="409" customWidth="1"/>
    <col min="13780" max="13780" width="8.7109375" style="409" customWidth="1"/>
    <col min="13781" max="13784" width="12.7109375" style="409" customWidth="1"/>
    <col min="13785" max="13785" width="0" style="409" hidden="1" customWidth="1"/>
    <col min="13786" max="13787" width="9.140625" style="409"/>
    <col min="13788" max="13788" width="9.85546875" style="409" bestFit="1" customWidth="1"/>
    <col min="13789" max="14029" width="9.140625" style="409"/>
    <col min="14030" max="14031" width="3.7109375" style="409" customWidth="1"/>
    <col min="14032" max="14032" width="14.7109375" style="409" customWidth="1"/>
    <col min="14033" max="14033" width="11.7109375" style="409" customWidth="1"/>
    <col min="14034" max="14034" width="80.7109375" style="409" customWidth="1"/>
    <col min="14035" max="14035" width="4.28515625" style="409" customWidth="1"/>
    <col min="14036" max="14036" width="8.7109375" style="409" customWidth="1"/>
    <col min="14037" max="14040" width="12.7109375" style="409" customWidth="1"/>
    <col min="14041" max="14041" width="0" style="409" hidden="1" customWidth="1"/>
    <col min="14042" max="14043" width="9.140625" style="409"/>
    <col min="14044" max="14044" width="9.85546875" style="409" bestFit="1" customWidth="1"/>
    <col min="14045" max="14285" width="9.140625" style="409"/>
    <col min="14286" max="14287" width="3.7109375" style="409" customWidth="1"/>
    <col min="14288" max="14288" width="14.7109375" style="409" customWidth="1"/>
    <col min="14289" max="14289" width="11.7109375" style="409" customWidth="1"/>
    <col min="14290" max="14290" width="80.7109375" style="409" customWidth="1"/>
    <col min="14291" max="14291" width="4.28515625" style="409" customWidth="1"/>
    <col min="14292" max="14292" width="8.7109375" style="409" customWidth="1"/>
    <col min="14293" max="14296" width="12.7109375" style="409" customWidth="1"/>
    <col min="14297" max="14297" width="0" style="409" hidden="1" customWidth="1"/>
    <col min="14298" max="14299" width="9.140625" style="409"/>
    <col min="14300" max="14300" width="9.85546875" style="409" bestFit="1" customWidth="1"/>
    <col min="14301" max="14541" width="9.140625" style="409"/>
    <col min="14542" max="14543" width="3.7109375" style="409" customWidth="1"/>
    <col min="14544" max="14544" width="14.7109375" style="409" customWidth="1"/>
    <col min="14545" max="14545" width="11.7109375" style="409" customWidth="1"/>
    <col min="14546" max="14546" width="80.7109375" style="409" customWidth="1"/>
    <col min="14547" max="14547" width="4.28515625" style="409" customWidth="1"/>
    <col min="14548" max="14548" width="8.7109375" style="409" customWidth="1"/>
    <col min="14549" max="14552" width="12.7109375" style="409" customWidth="1"/>
    <col min="14553" max="14553" width="0" style="409" hidden="1" customWidth="1"/>
    <col min="14554" max="14555" width="9.140625" style="409"/>
    <col min="14556" max="14556" width="9.85546875" style="409" bestFit="1" customWidth="1"/>
    <col min="14557" max="14797" width="9.140625" style="409"/>
    <col min="14798" max="14799" width="3.7109375" style="409" customWidth="1"/>
    <col min="14800" max="14800" width="14.7109375" style="409" customWidth="1"/>
    <col min="14801" max="14801" width="11.7109375" style="409" customWidth="1"/>
    <col min="14802" max="14802" width="80.7109375" style="409" customWidth="1"/>
    <col min="14803" max="14803" width="4.28515625" style="409" customWidth="1"/>
    <col min="14804" max="14804" width="8.7109375" style="409" customWidth="1"/>
    <col min="14805" max="14808" width="12.7109375" style="409" customWidth="1"/>
    <col min="14809" max="14809" width="0" style="409" hidden="1" customWidth="1"/>
    <col min="14810" max="14811" width="9.140625" style="409"/>
    <col min="14812" max="14812" width="9.85546875" style="409" bestFit="1" customWidth="1"/>
    <col min="14813" max="15053" width="9.140625" style="409"/>
    <col min="15054" max="15055" width="3.7109375" style="409" customWidth="1"/>
    <col min="15056" max="15056" width="14.7109375" style="409" customWidth="1"/>
    <col min="15057" max="15057" width="11.7109375" style="409" customWidth="1"/>
    <col min="15058" max="15058" width="80.7109375" style="409" customWidth="1"/>
    <col min="15059" max="15059" width="4.28515625" style="409" customWidth="1"/>
    <col min="15060" max="15060" width="8.7109375" style="409" customWidth="1"/>
    <col min="15061" max="15064" width="12.7109375" style="409" customWidth="1"/>
    <col min="15065" max="15065" width="0" style="409" hidden="1" customWidth="1"/>
    <col min="15066" max="15067" width="9.140625" style="409"/>
    <col min="15068" max="15068" width="9.85546875" style="409" bestFit="1" customWidth="1"/>
    <col min="15069" max="15309" width="9.140625" style="409"/>
    <col min="15310" max="15311" width="3.7109375" style="409" customWidth="1"/>
    <col min="15312" max="15312" width="14.7109375" style="409" customWidth="1"/>
    <col min="15313" max="15313" width="11.7109375" style="409" customWidth="1"/>
    <col min="15314" max="15314" width="80.7109375" style="409" customWidth="1"/>
    <col min="15315" max="15315" width="4.28515625" style="409" customWidth="1"/>
    <col min="15316" max="15316" width="8.7109375" style="409" customWidth="1"/>
    <col min="15317" max="15320" width="12.7109375" style="409" customWidth="1"/>
    <col min="15321" max="15321" width="0" style="409" hidden="1" customWidth="1"/>
    <col min="15322" max="15323" width="9.140625" style="409"/>
    <col min="15324" max="15324" width="9.85546875" style="409" bestFit="1" customWidth="1"/>
    <col min="15325" max="15565" width="9.140625" style="409"/>
    <col min="15566" max="15567" width="3.7109375" style="409" customWidth="1"/>
    <col min="15568" max="15568" width="14.7109375" style="409" customWidth="1"/>
    <col min="15569" max="15569" width="11.7109375" style="409" customWidth="1"/>
    <col min="15570" max="15570" width="80.7109375" style="409" customWidth="1"/>
    <col min="15571" max="15571" width="4.28515625" style="409" customWidth="1"/>
    <col min="15572" max="15572" width="8.7109375" style="409" customWidth="1"/>
    <col min="15573" max="15576" width="12.7109375" style="409" customWidth="1"/>
    <col min="15577" max="15577" width="0" style="409" hidden="1" customWidth="1"/>
    <col min="15578" max="15579" width="9.140625" style="409"/>
    <col min="15580" max="15580" width="9.85546875" style="409" bestFit="1" customWidth="1"/>
    <col min="15581" max="15821" width="9.140625" style="409"/>
    <col min="15822" max="15823" width="3.7109375" style="409" customWidth="1"/>
    <col min="15824" max="15824" width="14.7109375" style="409" customWidth="1"/>
    <col min="15825" max="15825" width="11.7109375" style="409" customWidth="1"/>
    <col min="15826" max="15826" width="80.7109375" style="409" customWidth="1"/>
    <col min="15827" max="15827" width="4.28515625" style="409" customWidth="1"/>
    <col min="15828" max="15828" width="8.7109375" style="409" customWidth="1"/>
    <col min="15829" max="15832" width="12.7109375" style="409" customWidth="1"/>
    <col min="15833" max="15833" width="0" style="409" hidden="1" customWidth="1"/>
    <col min="15834" max="15835" width="9.140625" style="409"/>
    <col min="15836" max="15836" width="9.85546875" style="409" bestFit="1" customWidth="1"/>
    <col min="15837" max="16077" width="9.140625" style="409"/>
    <col min="16078" max="16079" width="3.7109375" style="409" customWidth="1"/>
    <col min="16080" max="16080" width="14.7109375" style="409" customWidth="1"/>
    <col min="16081" max="16081" width="11.7109375" style="409" customWidth="1"/>
    <col min="16082" max="16082" width="80.7109375" style="409" customWidth="1"/>
    <col min="16083" max="16083" width="4.28515625" style="409" customWidth="1"/>
    <col min="16084" max="16084" width="8.7109375" style="409" customWidth="1"/>
    <col min="16085" max="16088" width="12.7109375" style="409" customWidth="1"/>
    <col min="16089" max="16089" width="0" style="409" hidden="1" customWidth="1"/>
    <col min="16090" max="16091" width="9.140625" style="409"/>
    <col min="16092" max="16092" width="9.85546875" style="409" bestFit="1" customWidth="1"/>
    <col min="16093" max="16384" width="9.140625" style="409"/>
  </cols>
  <sheetData>
    <row r="1" spans="1:11" s="373" customFormat="1" ht="36" x14ac:dyDescent="0.25">
      <c r="A1" s="370" t="s">
        <v>4308</v>
      </c>
      <c r="B1" s="371"/>
      <c r="C1" s="371" t="s">
        <v>4309</v>
      </c>
      <c r="D1" s="372" t="s">
        <v>4310</v>
      </c>
      <c r="E1" s="372" t="s">
        <v>82</v>
      </c>
      <c r="F1" s="371" t="s">
        <v>83</v>
      </c>
      <c r="G1" s="372" t="s">
        <v>2962</v>
      </c>
      <c r="H1" s="372" t="s">
        <v>4311</v>
      </c>
      <c r="I1" s="372" t="s">
        <v>4312</v>
      </c>
      <c r="J1" s="372" t="s">
        <v>4313</v>
      </c>
      <c r="K1" s="372" t="s">
        <v>4312</v>
      </c>
    </row>
    <row r="2" spans="1:11" s="381" customFormat="1" ht="2.1" customHeight="1" x14ac:dyDescent="0.25">
      <c r="A2" s="374">
        <v>0</v>
      </c>
      <c r="B2" s="375"/>
      <c r="C2" s="376"/>
      <c r="D2" s="376">
        <v>0</v>
      </c>
      <c r="E2" s="377">
        <v>0</v>
      </c>
      <c r="F2" s="376">
        <v>0</v>
      </c>
      <c r="G2" s="378">
        <v>0</v>
      </c>
      <c r="H2" s="379">
        <v>0</v>
      </c>
      <c r="I2" s="379">
        <v>0</v>
      </c>
      <c r="J2" s="379">
        <v>0</v>
      </c>
      <c r="K2" s="380">
        <v>0</v>
      </c>
    </row>
    <row r="3" spans="1:11" s="381" customFormat="1" x14ac:dyDescent="0.25">
      <c r="A3" s="382"/>
      <c r="B3" s="375"/>
      <c r="C3" s="376"/>
      <c r="D3" s="376">
        <v>0</v>
      </c>
      <c r="E3" s="383" t="s">
        <v>4520</v>
      </c>
      <c r="F3" s="376">
        <v>0</v>
      </c>
      <c r="G3" s="378">
        <v>0</v>
      </c>
      <c r="H3" s="379">
        <v>0</v>
      </c>
      <c r="I3" s="379">
        <v>0</v>
      </c>
      <c r="J3" s="379">
        <v>0</v>
      </c>
      <c r="K3" s="380">
        <v>0</v>
      </c>
    </row>
    <row r="4" spans="1:11" s="381" customFormat="1" x14ac:dyDescent="0.2">
      <c r="A4" s="382">
        <f>A3+1</f>
        <v>1</v>
      </c>
      <c r="B4" s="384"/>
      <c r="C4" s="385" t="s">
        <v>4315</v>
      </c>
      <c r="D4" s="385" t="s">
        <v>4521</v>
      </c>
      <c r="E4" s="355" t="s">
        <v>4522</v>
      </c>
      <c r="F4" s="385" t="s">
        <v>3726</v>
      </c>
      <c r="G4" s="386">
        <v>2</v>
      </c>
      <c r="H4" s="1234">
        <v>0</v>
      </c>
      <c r="I4" s="387">
        <f>G4*H4</f>
        <v>0</v>
      </c>
      <c r="J4" s="1237">
        <v>0</v>
      </c>
      <c r="K4" s="388">
        <f>G4*J4</f>
        <v>0</v>
      </c>
    </row>
    <row r="5" spans="1:11" s="381" customFormat="1" x14ac:dyDescent="0.2">
      <c r="A5" s="382">
        <f t="shared" ref="A5:A44" si="0">A4+1</f>
        <v>2</v>
      </c>
      <c r="B5" s="384"/>
      <c r="C5" s="385" t="s">
        <v>4315</v>
      </c>
      <c r="D5" s="338" t="s">
        <v>4524</v>
      </c>
      <c r="E5" s="389" t="s">
        <v>4525</v>
      </c>
      <c r="F5" s="385" t="s">
        <v>3726</v>
      </c>
      <c r="G5" s="386">
        <v>1</v>
      </c>
      <c r="H5" s="1234">
        <v>0</v>
      </c>
      <c r="I5" s="387">
        <f t="shared" ref="I5:I31" si="1">G5*H5</f>
        <v>0</v>
      </c>
      <c r="J5" s="1237">
        <v>0</v>
      </c>
      <c r="K5" s="388">
        <f t="shared" ref="K5:K15" si="2">G5*J5</f>
        <v>0</v>
      </c>
    </row>
    <row r="6" spans="1:11" s="381" customFormat="1" x14ac:dyDescent="0.2">
      <c r="A6" s="382">
        <f t="shared" si="0"/>
        <v>3</v>
      </c>
      <c r="B6" s="384"/>
      <c r="C6" s="385" t="s">
        <v>4388</v>
      </c>
      <c r="D6" s="385" t="s">
        <v>4526</v>
      </c>
      <c r="E6" s="389" t="s">
        <v>4527</v>
      </c>
      <c r="F6" s="385" t="s">
        <v>3726</v>
      </c>
      <c r="G6" s="386">
        <v>1</v>
      </c>
      <c r="H6" s="1234">
        <v>0</v>
      </c>
      <c r="I6" s="387">
        <f t="shared" si="1"/>
        <v>0</v>
      </c>
      <c r="J6" s="1237">
        <v>0</v>
      </c>
      <c r="K6" s="388">
        <f t="shared" si="2"/>
        <v>0</v>
      </c>
    </row>
    <row r="7" spans="1:11" s="381" customFormat="1" x14ac:dyDescent="0.25">
      <c r="A7" s="382">
        <f t="shared" si="0"/>
        <v>4</v>
      </c>
      <c r="B7" s="384"/>
      <c r="C7" s="385" t="s">
        <v>4315</v>
      </c>
      <c r="D7" s="385" t="s">
        <v>4528</v>
      </c>
      <c r="E7" s="389" t="s">
        <v>4529</v>
      </c>
      <c r="F7" s="385" t="s">
        <v>3726</v>
      </c>
      <c r="G7" s="386">
        <v>2</v>
      </c>
      <c r="H7" s="1237">
        <v>0</v>
      </c>
      <c r="I7" s="387">
        <f t="shared" si="1"/>
        <v>0</v>
      </c>
      <c r="J7" s="1237">
        <v>0</v>
      </c>
      <c r="K7" s="388">
        <f t="shared" si="2"/>
        <v>0</v>
      </c>
    </row>
    <row r="8" spans="1:11" s="381" customFormat="1" x14ac:dyDescent="0.25">
      <c r="A8" s="382">
        <f t="shared" si="0"/>
        <v>5</v>
      </c>
      <c r="B8" s="384"/>
      <c r="C8" s="385" t="s">
        <v>4315</v>
      </c>
      <c r="D8" s="385" t="s">
        <v>4528</v>
      </c>
      <c r="E8" s="389" t="s">
        <v>4531</v>
      </c>
      <c r="F8" s="385" t="s">
        <v>3726</v>
      </c>
      <c r="G8" s="386">
        <v>2</v>
      </c>
      <c r="H8" s="1237">
        <v>0</v>
      </c>
      <c r="I8" s="387">
        <f>G8*H8</f>
        <v>0</v>
      </c>
      <c r="J8" s="1237">
        <v>0</v>
      </c>
      <c r="K8" s="388">
        <f>G8*J8</f>
        <v>0</v>
      </c>
    </row>
    <row r="9" spans="1:11" s="381" customFormat="1" x14ac:dyDescent="0.25">
      <c r="A9" s="382">
        <f t="shared" si="0"/>
        <v>6</v>
      </c>
      <c r="B9" s="384"/>
      <c r="C9" s="385" t="s">
        <v>4315</v>
      </c>
      <c r="D9" s="385" t="s">
        <v>4528</v>
      </c>
      <c r="E9" s="389" t="s">
        <v>4532</v>
      </c>
      <c r="F9" s="385" t="s">
        <v>3726</v>
      </c>
      <c r="G9" s="386">
        <v>14</v>
      </c>
      <c r="H9" s="1237">
        <v>0</v>
      </c>
      <c r="I9" s="387">
        <f t="shared" si="1"/>
        <v>0</v>
      </c>
      <c r="J9" s="1237">
        <v>0</v>
      </c>
      <c r="K9" s="388">
        <f t="shared" si="2"/>
        <v>0</v>
      </c>
    </row>
    <row r="10" spans="1:11" s="381" customFormat="1" x14ac:dyDescent="0.25">
      <c r="A10" s="382">
        <f t="shared" si="0"/>
        <v>7</v>
      </c>
      <c r="B10" s="384"/>
      <c r="C10" s="385" t="s">
        <v>4315</v>
      </c>
      <c r="D10" s="385" t="s">
        <v>4534</v>
      </c>
      <c r="E10" s="389" t="s">
        <v>4535</v>
      </c>
      <c r="F10" s="385" t="s">
        <v>3726</v>
      </c>
      <c r="G10" s="386">
        <v>1</v>
      </c>
      <c r="H10" s="1237">
        <v>0</v>
      </c>
      <c r="I10" s="387">
        <f t="shared" si="1"/>
        <v>0</v>
      </c>
      <c r="J10" s="1237">
        <v>0</v>
      </c>
      <c r="K10" s="388">
        <f t="shared" si="2"/>
        <v>0</v>
      </c>
    </row>
    <row r="11" spans="1:11" s="381" customFormat="1" x14ac:dyDescent="0.25">
      <c r="A11" s="382">
        <f t="shared" si="0"/>
        <v>8</v>
      </c>
      <c r="B11" s="384"/>
      <c r="C11" s="385" t="s">
        <v>4315</v>
      </c>
      <c r="D11" s="385" t="s">
        <v>4534</v>
      </c>
      <c r="E11" s="389" t="s">
        <v>4536</v>
      </c>
      <c r="F11" s="385" t="s">
        <v>3726</v>
      </c>
      <c r="G11" s="386">
        <v>1</v>
      </c>
      <c r="H11" s="1237">
        <v>0</v>
      </c>
      <c r="I11" s="387">
        <f t="shared" si="1"/>
        <v>0</v>
      </c>
      <c r="J11" s="1237">
        <v>0</v>
      </c>
      <c r="K11" s="388">
        <f t="shared" si="2"/>
        <v>0</v>
      </c>
    </row>
    <row r="12" spans="1:11" s="381" customFormat="1" x14ac:dyDescent="0.25">
      <c r="A12" s="382">
        <f t="shared" si="0"/>
        <v>9</v>
      </c>
      <c r="B12" s="384"/>
      <c r="C12" s="385" t="s">
        <v>4315</v>
      </c>
      <c r="D12" s="385" t="s">
        <v>4534</v>
      </c>
      <c r="E12" s="389" t="s">
        <v>4537</v>
      </c>
      <c r="F12" s="385" t="s">
        <v>3726</v>
      </c>
      <c r="G12" s="386">
        <v>1</v>
      </c>
      <c r="H12" s="1237">
        <v>0</v>
      </c>
      <c r="I12" s="387">
        <f>G12*H12</f>
        <v>0</v>
      </c>
      <c r="J12" s="1237">
        <v>0</v>
      </c>
      <c r="K12" s="388">
        <f>G12*J12</f>
        <v>0</v>
      </c>
    </row>
    <row r="13" spans="1:11" s="381" customFormat="1" x14ac:dyDescent="0.25">
      <c r="A13" s="382">
        <f t="shared" si="0"/>
        <v>10</v>
      </c>
      <c r="B13" s="384"/>
      <c r="C13" s="385" t="s">
        <v>4315</v>
      </c>
      <c r="D13" s="385" t="s">
        <v>4538</v>
      </c>
      <c r="E13" s="389" t="s">
        <v>4539</v>
      </c>
      <c r="F13" s="385" t="s">
        <v>3726</v>
      </c>
      <c r="G13" s="386">
        <v>1</v>
      </c>
      <c r="H13" s="1237">
        <v>0</v>
      </c>
      <c r="I13" s="387">
        <f>G13*H13</f>
        <v>0</v>
      </c>
      <c r="J13" s="1237">
        <v>0</v>
      </c>
      <c r="K13" s="388">
        <f>G13*J13</f>
        <v>0</v>
      </c>
    </row>
    <row r="14" spans="1:11" s="381" customFormat="1" x14ac:dyDescent="0.25">
      <c r="A14" s="382">
        <f t="shared" si="0"/>
        <v>11</v>
      </c>
      <c r="B14" s="384"/>
      <c r="C14" s="390" t="s">
        <v>4315</v>
      </c>
      <c r="D14" s="385" t="s">
        <v>4540</v>
      </c>
      <c r="E14" s="389" t="s">
        <v>4541</v>
      </c>
      <c r="F14" s="385" t="s">
        <v>3726</v>
      </c>
      <c r="G14" s="386">
        <v>1</v>
      </c>
      <c r="H14" s="1237">
        <v>0</v>
      </c>
      <c r="I14" s="391">
        <f>G14*H14</f>
        <v>0</v>
      </c>
      <c r="J14" s="1237">
        <v>0</v>
      </c>
      <c r="K14" s="392">
        <f>G14*J14</f>
        <v>0</v>
      </c>
    </row>
    <row r="15" spans="1:11" s="381" customFormat="1" x14ac:dyDescent="0.25">
      <c r="A15" s="382">
        <f t="shared" si="0"/>
        <v>12</v>
      </c>
      <c r="B15" s="384"/>
      <c r="C15" s="385" t="s">
        <v>4315</v>
      </c>
      <c r="D15" s="385" t="s">
        <v>4543</v>
      </c>
      <c r="E15" s="389" t="s">
        <v>4544</v>
      </c>
      <c r="F15" s="385" t="s">
        <v>3726</v>
      </c>
      <c r="G15" s="386">
        <v>1</v>
      </c>
      <c r="H15" s="1237">
        <v>0</v>
      </c>
      <c r="I15" s="387">
        <f t="shared" si="1"/>
        <v>0</v>
      </c>
      <c r="J15" s="1237">
        <v>0</v>
      </c>
      <c r="K15" s="388">
        <f t="shared" si="2"/>
        <v>0</v>
      </c>
    </row>
    <row r="16" spans="1:11" s="381" customFormat="1" x14ac:dyDescent="0.25">
      <c r="A16" s="382">
        <f t="shared" si="0"/>
        <v>13</v>
      </c>
      <c r="B16" s="384"/>
      <c r="C16" s="385" t="s">
        <v>4315</v>
      </c>
      <c r="D16" s="385" t="s">
        <v>4545</v>
      </c>
      <c r="E16" s="389" t="s">
        <v>4546</v>
      </c>
      <c r="F16" s="385" t="s">
        <v>3726</v>
      </c>
      <c r="G16" s="386">
        <v>1</v>
      </c>
      <c r="H16" s="1237">
        <v>0</v>
      </c>
      <c r="I16" s="387">
        <f t="shared" si="1"/>
        <v>0</v>
      </c>
      <c r="J16" s="1237">
        <v>0</v>
      </c>
      <c r="K16" s="388">
        <f>G16*J16</f>
        <v>0</v>
      </c>
    </row>
    <row r="17" spans="1:11" s="381" customFormat="1" x14ac:dyDescent="0.25">
      <c r="A17" s="382">
        <f t="shared" si="0"/>
        <v>14</v>
      </c>
      <c r="B17" s="384"/>
      <c r="C17" s="385" t="s">
        <v>4315</v>
      </c>
      <c r="D17" s="385" t="s">
        <v>4548</v>
      </c>
      <c r="E17" s="389" t="s">
        <v>4549</v>
      </c>
      <c r="F17" s="385" t="s">
        <v>3726</v>
      </c>
      <c r="G17" s="386">
        <v>1</v>
      </c>
      <c r="H17" s="1237">
        <v>0</v>
      </c>
      <c r="I17" s="387">
        <f t="shared" si="1"/>
        <v>0</v>
      </c>
      <c r="J17" s="1237">
        <v>0</v>
      </c>
      <c r="K17" s="388">
        <f>G17*J17</f>
        <v>0</v>
      </c>
    </row>
    <row r="18" spans="1:11" s="381" customFormat="1" x14ac:dyDescent="0.25">
      <c r="A18" s="382">
        <f t="shared" si="0"/>
        <v>15</v>
      </c>
      <c r="B18" s="384"/>
      <c r="C18" s="385" t="s">
        <v>4315</v>
      </c>
      <c r="D18" s="385" t="s">
        <v>4550</v>
      </c>
      <c r="E18" s="389" t="s">
        <v>4551</v>
      </c>
      <c r="F18" s="385" t="s">
        <v>3726</v>
      </c>
      <c r="G18" s="386">
        <v>10</v>
      </c>
      <c r="H18" s="1237">
        <v>0</v>
      </c>
      <c r="I18" s="387">
        <f t="shared" si="1"/>
        <v>0</v>
      </c>
      <c r="J18" s="1237">
        <v>0</v>
      </c>
      <c r="K18" s="388">
        <f t="shared" ref="K18:K42" si="3">G18*J18</f>
        <v>0</v>
      </c>
    </row>
    <row r="19" spans="1:11" s="381" customFormat="1" x14ac:dyDescent="0.25">
      <c r="A19" s="382">
        <f t="shared" si="0"/>
        <v>16</v>
      </c>
      <c r="B19" s="384"/>
      <c r="C19" s="385" t="s">
        <v>4315</v>
      </c>
      <c r="D19" s="385" t="s">
        <v>4552</v>
      </c>
      <c r="E19" s="389" t="s">
        <v>4553</v>
      </c>
      <c r="F19" s="385" t="s">
        <v>3726</v>
      </c>
      <c r="G19" s="386">
        <v>9</v>
      </c>
      <c r="H19" s="1237">
        <v>0</v>
      </c>
      <c r="I19" s="387">
        <f>G19*H19</f>
        <v>0</v>
      </c>
      <c r="J19" s="1237">
        <v>0</v>
      </c>
      <c r="K19" s="388">
        <f>G19*J19</f>
        <v>0</v>
      </c>
    </row>
    <row r="20" spans="1:11" s="381" customFormat="1" x14ac:dyDescent="0.25">
      <c r="A20" s="382">
        <f t="shared" si="0"/>
        <v>17</v>
      </c>
      <c r="B20" s="384"/>
      <c r="C20" s="385" t="s">
        <v>4315</v>
      </c>
      <c r="D20" s="385" t="s">
        <v>4552</v>
      </c>
      <c r="E20" s="389" t="s">
        <v>4554</v>
      </c>
      <c r="F20" s="385" t="s">
        <v>3726</v>
      </c>
      <c r="G20" s="386">
        <v>3</v>
      </c>
      <c r="H20" s="1237">
        <v>0</v>
      </c>
      <c r="I20" s="387">
        <f t="shared" si="1"/>
        <v>0</v>
      </c>
      <c r="J20" s="1237">
        <v>0</v>
      </c>
      <c r="K20" s="388">
        <f t="shared" si="3"/>
        <v>0</v>
      </c>
    </row>
    <row r="21" spans="1:11" s="381" customFormat="1" x14ac:dyDescent="0.25">
      <c r="A21" s="382">
        <f t="shared" si="0"/>
        <v>18</v>
      </c>
      <c r="B21" s="384"/>
      <c r="C21" s="385" t="s">
        <v>4315</v>
      </c>
      <c r="D21" s="385" t="s">
        <v>4552</v>
      </c>
      <c r="E21" s="389" t="s">
        <v>4555</v>
      </c>
      <c r="F21" s="385" t="s">
        <v>3726</v>
      </c>
      <c r="G21" s="386">
        <v>3</v>
      </c>
      <c r="H21" s="1237">
        <v>0</v>
      </c>
      <c r="I21" s="387">
        <f>G21*H21</f>
        <v>0</v>
      </c>
      <c r="J21" s="1237">
        <v>0</v>
      </c>
      <c r="K21" s="388">
        <f>G21*J21</f>
        <v>0</v>
      </c>
    </row>
    <row r="22" spans="1:11" s="381" customFormat="1" x14ac:dyDescent="0.25">
      <c r="A22" s="382">
        <f t="shared" si="0"/>
        <v>19</v>
      </c>
      <c r="B22" s="384"/>
      <c r="C22" s="385" t="s">
        <v>4315</v>
      </c>
      <c r="D22" s="385" t="s">
        <v>4552</v>
      </c>
      <c r="E22" s="389" t="s">
        <v>4556</v>
      </c>
      <c r="F22" s="385" t="s">
        <v>3726</v>
      </c>
      <c r="G22" s="386">
        <v>3</v>
      </c>
      <c r="H22" s="1237">
        <v>0</v>
      </c>
      <c r="I22" s="387">
        <f t="shared" si="1"/>
        <v>0</v>
      </c>
      <c r="J22" s="1237">
        <v>0</v>
      </c>
      <c r="K22" s="388">
        <f>G22*J22</f>
        <v>0</v>
      </c>
    </row>
    <row r="23" spans="1:11" s="381" customFormat="1" x14ac:dyDescent="0.25">
      <c r="A23" s="382">
        <f t="shared" si="0"/>
        <v>20</v>
      </c>
      <c r="B23" s="384"/>
      <c r="C23" s="385" t="s">
        <v>4315</v>
      </c>
      <c r="D23" s="385" t="s">
        <v>4552</v>
      </c>
      <c r="E23" s="389" t="s">
        <v>4557</v>
      </c>
      <c r="F23" s="385" t="s">
        <v>3726</v>
      </c>
      <c r="G23" s="386">
        <v>6</v>
      </c>
      <c r="H23" s="1237">
        <v>0</v>
      </c>
      <c r="I23" s="387">
        <f t="shared" si="1"/>
        <v>0</v>
      </c>
      <c r="J23" s="1237">
        <v>0</v>
      </c>
      <c r="K23" s="388">
        <f t="shared" si="3"/>
        <v>0</v>
      </c>
    </row>
    <row r="24" spans="1:11" s="381" customFormat="1" x14ac:dyDescent="0.25">
      <c r="A24" s="382">
        <f t="shared" si="0"/>
        <v>21</v>
      </c>
      <c r="B24" s="384"/>
      <c r="C24" s="385" t="s">
        <v>4315</v>
      </c>
      <c r="D24" s="385" t="s">
        <v>4550</v>
      </c>
      <c r="E24" s="389" t="s">
        <v>4558</v>
      </c>
      <c r="F24" s="385" t="s">
        <v>3726</v>
      </c>
      <c r="G24" s="386">
        <v>1</v>
      </c>
      <c r="H24" s="1237">
        <v>0</v>
      </c>
      <c r="I24" s="387">
        <f>G24*H24</f>
        <v>0</v>
      </c>
      <c r="J24" s="1237">
        <v>0</v>
      </c>
      <c r="K24" s="388">
        <f t="shared" si="3"/>
        <v>0</v>
      </c>
    </row>
    <row r="25" spans="1:11" s="381" customFormat="1" x14ac:dyDescent="0.25">
      <c r="A25" s="382">
        <f t="shared" si="0"/>
        <v>22</v>
      </c>
      <c r="B25" s="384"/>
      <c r="C25" s="385" t="s">
        <v>4315</v>
      </c>
      <c r="D25" s="385" t="s">
        <v>4552</v>
      </c>
      <c r="E25" s="389" t="s">
        <v>4559</v>
      </c>
      <c r="F25" s="385" t="s">
        <v>3726</v>
      </c>
      <c r="G25" s="386">
        <v>3</v>
      </c>
      <c r="H25" s="1237">
        <v>0</v>
      </c>
      <c r="I25" s="387">
        <f>G25*H25</f>
        <v>0</v>
      </c>
      <c r="J25" s="1237">
        <v>0</v>
      </c>
      <c r="K25" s="388">
        <f t="shared" si="3"/>
        <v>0</v>
      </c>
    </row>
    <row r="26" spans="1:11" s="381" customFormat="1" x14ac:dyDescent="0.25">
      <c r="A26" s="382">
        <f t="shared" si="0"/>
        <v>23</v>
      </c>
      <c r="B26" s="384"/>
      <c r="C26" s="385" t="s">
        <v>4315</v>
      </c>
      <c r="D26" s="385" t="s">
        <v>4560</v>
      </c>
      <c r="E26" s="389" t="s">
        <v>4561</v>
      </c>
      <c r="F26" s="385" t="s">
        <v>3726</v>
      </c>
      <c r="G26" s="386">
        <v>2</v>
      </c>
      <c r="H26" s="1237">
        <v>0</v>
      </c>
      <c r="I26" s="387">
        <f t="shared" si="1"/>
        <v>0</v>
      </c>
      <c r="J26" s="1237">
        <v>0</v>
      </c>
      <c r="K26" s="388">
        <f t="shared" si="3"/>
        <v>0</v>
      </c>
    </row>
    <row r="27" spans="1:11" s="381" customFormat="1" x14ac:dyDescent="0.25">
      <c r="A27" s="382">
        <f t="shared" si="0"/>
        <v>24</v>
      </c>
      <c r="B27" s="384"/>
      <c r="C27" s="385" t="s">
        <v>4315</v>
      </c>
      <c r="D27" s="385" t="s">
        <v>4562</v>
      </c>
      <c r="E27" s="389" t="s">
        <v>4563</v>
      </c>
      <c r="F27" s="385" t="s">
        <v>3726</v>
      </c>
      <c r="G27" s="386">
        <v>1</v>
      </c>
      <c r="H27" s="1237">
        <v>0</v>
      </c>
      <c r="I27" s="387">
        <f t="shared" si="1"/>
        <v>0</v>
      </c>
      <c r="J27" s="1237">
        <v>0</v>
      </c>
      <c r="K27" s="388">
        <f t="shared" si="3"/>
        <v>0</v>
      </c>
    </row>
    <row r="28" spans="1:11" s="381" customFormat="1" x14ac:dyDescent="0.25">
      <c r="A28" s="382">
        <f t="shared" si="0"/>
        <v>25</v>
      </c>
      <c r="B28" s="384"/>
      <c r="C28" s="385" t="s">
        <v>4315</v>
      </c>
      <c r="D28" s="385" t="s">
        <v>4564</v>
      </c>
      <c r="E28" s="389" t="s">
        <v>4565</v>
      </c>
      <c r="F28" s="385" t="s">
        <v>3726</v>
      </c>
      <c r="G28" s="386">
        <v>1</v>
      </c>
      <c r="H28" s="1237">
        <v>0</v>
      </c>
      <c r="I28" s="387">
        <f t="shared" si="1"/>
        <v>0</v>
      </c>
      <c r="J28" s="1237">
        <v>0</v>
      </c>
      <c r="K28" s="388">
        <f t="shared" si="3"/>
        <v>0</v>
      </c>
    </row>
    <row r="29" spans="1:11" s="343" customFormat="1" x14ac:dyDescent="0.2">
      <c r="A29" s="382">
        <f t="shared" si="0"/>
        <v>26</v>
      </c>
      <c r="B29" s="352"/>
      <c r="C29" s="385" t="s">
        <v>4315</v>
      </c>
      <c r="D29" s="338" t="s">
        <v>4566</v>
      </c>
      <c r="E29" s="394" t="s">
        <v>4567</v>
      </c>
      <c r="F29" s="395" t="s">
        <v>3726</v>
      </c>
      <c r="G29" s="386">
        <v>2</v>
      </c>
      <c r="H29" s="1234">
        <v>0</v>
      </c>
      <c r="I29" s="340">
        <f t="shared" si="1"/>
        <v>0</v>
      </c>
      <c r="J29" s="1234">
        <v>0</v>
      </c>
      <c r="K29" s="341">
        <f t="shared" si="3"/>
        <v>0</v>
      </c>
    </row>
    <row r="30" spans="1:11" s="343" customFormat="1" x14ac:dyDescent="0.2">
      <c r="A30" s="382">
        <f t="shared" si="0"/>
        <v>27</v>
      </c>
      <c r="B30" s="352"/>
      <c r="C30" s="385" t="s">
        <v>4315</v>
      </c>
      <c r="D30" s="338" t="s">
        <v>4566</v>
      </c>
      <c r="E30" s="394" t="s">
        <v>4568</v>
      </c>
      <c r="F30" s="395" t="s">
        <v>3726</v>
      </c>
      <c r="G30" s="386">
        <v>2</v>
      </c>
      <c r="H30" s="1234">
        <v>0</v>
      </c>
      <c r="I30" s="340">
        <f>G30*H30</f>
        <v>0</v>
      </c>
      <c r="J30" s="1234">
        <v>0</v>
      </c>
      <c r="K30" s="341">
        <f t="shared" si="3"/>
        <v>0</v>
      </c>
    </row>
    <row r="31" spans="1:11" s="343" customFormat="1" x14ac:dyDescent="0.2">
      <c r="A31" s="382">
        <f t="shared" si="0"/>
        <v>28</v>
      </c>
      <c r="B31" s="352"/>
      <c r="C31" s="385" t="s">
        <v>4315</v>
      </c>
      <c r="D31" s="338" t="s">
        <v>4569</v>
      </c>
      <c r="E31" s="394" t="s">
        <v>4570</v>
      </c>
      <c r="F31" s="395" t="s">
        <v>3726</v>
      </c>
      <c r="G31" s="386">
        <v>4</v>
      </c>
      <c r="H31" s="1234">
        <v>0</v>
      </c>
      <c r="I31" s="340">
        <f t="shared" si="1"/>
        <v>0</v>
      </c>
      <c r="J31" s="1234">
        <v>0</v>
      </c>
      <c r="K31" s="341">
        <f t="shared" si="3"/>
        <v>0</v>
      </c>
    </row>
    <row r="32" spans="1:11" s="381" customFormat="1" ht="11.25" customHeight="1" x14ac:dyDescent="0.25">
      <c r="A32" s="382">
        <f t="shared" si="0"/>
        <v>29</v>
      </c>
      <c r="B32" s="384"/>
      <c r="C32" s="385" t="s">
        <v>4315</v>
      </c>
      <c r="D32" s="385" t="s">
        <v>4571</v>
      </c>
      <c r="E32" s="389" t="s">
        <v>4572</v>
      </c>
      <c r="F32" s="385" t="s">
        <v>3726</v>
      </c>
      <c r="G32" s="386">
        <v>24</v>
      </c>
      <c r="H32" s="387"/>
      <c r="I32" s="387"/>
      <c r="J32" s="1237">
        <v>0</v>
      </c>
      <c r="K32" s="388">
        <f t="shared" si="3"/>
        <v>0</v>
      </c>
    </row>
    <row r="33" spans="1:11" s="381" customFormat="1" x14ac:dyDescent="0.25">
      <c r="A33" s="382">
        <f t="shared" si="0"/>
        <v>30</v>
      </c>
      <c r="B33" s="384"/>
      <c r="C33" s="385" t="s">
        <v>4315</v>
      </c>
      <c r="D33" s="385" t="s">
        <v>4573</v>
      </c>
      <c r="E33" s="389" t="s">
        <v>4574</v>
      </c>
      <c r="F33" s="385" t="s">
        <v>3726</v>
      </c>
      <c r="G33" s="386">
        <v>10</v>
      </c>
      <c r="H33" s="387"/>
      <c r="I33" s="387"/>
      <c r="J33" s="1237">
        <v>0</v>
      </c>
      <c r="K33" s="388">
        <f t="shared" si="3"/>
        <v>0</v>
      </c>
    </row>
    <row r="34" spans="1:11" s="381" customFormat="1" x14ac:dyDescent="0.25">
      <c r="A34" s="382">
        <f t="shared" si="0"/>
        <v>31</v>
      </c>
      <c r="B34" s="384"/>
      <c r="C34" s="385" t="s">
        <v>4315</v>
      </c>
      <c r="D34" s="385" t="s">
        <v>4575</v>
      </c>
      <c r="E34" s="389" t="s">
        <v>4576</v>
      </c>
      <c r="F34" s="385" t="s">
        <v>3726</v>
      </c>
      <c r="G34" s="386">
        <v>6</v>
      </c>
      <c r="H34" s="387"/>
      <c r="I34" s="387"/>
      <c r="J34" s="1237">
        <v>0</v>
      </c>
      <c r="K34" s="388">
        <f t="shared" si="3"/>
        <v>0</v>
      </c>
    </row>
    <row r="35" spans="1:11" s="381" customFormat="1" x14ac:dyDescent="0.25">
      <c r="A35" s="382">
        <f t="shared" si="0"/>
        <v>32</v>
      </c>
      <c r="B35" s="384"/>
      <c r="C35" s="385" t="s">
        <v>4315</v>
      </c>
      <c r="D35" s="385" t="s">
        <v>4577</v>
      </c>
      <c r="E35" s="389" t="s">
        <v>4578</v>
      </c>
      <c r="F35" s="385" t="s">
        <v>3726</v>
      </c>
      <c r="G35" s="386">
        <v>5</v>
      </c>
      <c r="H35" s="387"/>
      <c r="I35" s="387"/>
      <c r="J35" s="1237">
        <v>0</v>
      </c>
      <c r="K35" s="388">
        <f t="shared" si="3"/>
        <v>0</v>
      </c>
    </row>
    <row r="36" spans="1:11" s="381" customFormat="1" x14ac:dyDescent="0.25">
      <c r="A36" s="382">
        <f t="shared" si="0"/>
        <v>33</v>
      </c>
      <c r="B36" s="384"/>
      <c r="C36" s="385" t="s">
        <v>4315</v>
      </c>
      <c r="D36" s="385" t="s">
        <v>4579</v>
      </c>
      <c r="E36" s="389" t="s">
        <v>4580</v>
      </c>
      <c r="F36" s="385" t="s">
        <v>3726</v>
      </c>
      <c r="G36" s="386">
        <v>4</v>
      </c>
      <c r="H36" s="387"/>
      <c r="I36" s="387"/>
      <c r="J36" s="1237">
        <v>0</v>
      </c>
      <c r="K36" s="388">
        <f t="shared" si="3"/>
        <v>0</v>
      </c>
    </row>
    <row r="37" spans="1:11" s="381" customFormat="1" x14ac:dyDescent="0.25">
      <c r="A37" s="382">
        <f t="shared" si="0"/>
        <v>34</v>
      </c>
      <c r="B37" s="384"/>
      <c r="C37" s="385" t="s">
        <v>4315</v>
      </c>
      <c r="D37" s="385" t="s">
        <v>4581</v>
      </c>
      <c r="E37" s="389" t="s">
        <v>4582</v>
      </c>
      <c r="F37" s="385" t="s">
        <v>3726</v>
      </c>
      <c r="G37" s="386">
        <v>4</v>
      </c>
      <c r="H37" s="387"/>
      <c r="I37" s="387"/>
      <c r="J37" s="1237">
        <v>0</v>
      </c>
      <c r="K37" s="388">
        <f t="shared" si="3"/>
        <v>0</v>
      </c>
    </row>
    <row r="38" spans="1:11" s="381" customFormat="1" x14ac:dyDescent="0.25">
      <c r="A38" s="382">
        <f t="shared" si="0"/>
        <v>35</v>
      </c>
      <c r="B38" s="384"/>
      <c r="C38" s="385" t="s">
        <v>4315</v>
      </c>
      <c r="D38" s="385" t="s">
        <v>4583</v>
      </c>
      <c r="E38" s="389" t="s">
        <v>4584</v>
      </c>
      <c r="F38" s="385" t="s">
        <v>3726</v>
      </c>
      <c r="G38" s="386">
        <v>2</v>
      </c>
      <c r="H38" s="387"/>
      <c r="I38" s="387"/>
      <c r="J38" s="1237">
        <v>0</v>
      </c>
      <c r="K38" s="388">
        <f t="shared" si="3"/>
        <v>0</v>
      </c>
    </row>
    <row r="39" spans="1:11" s="397" customFormat="1" x14ac:dyDescent="0.25">
      <c r="A39" s="382">
        <f t="shared" si="0"/>
        <v>36</v>
      </c>
      <c r="B39" s="396"/>
      <c r="C39" s="385" t="s">
        <v>4315</v>
      </c>
      <c r="D39" s="385" t="s">
        <v>4585</v>
      </c>
      <c r="E39" s="355" t="s">
        <v>4586</v>
      </c>
      <c r="F39" s="360" t="s">
        <v>3726</v>
      </c>
      <c r="G39" s="386">
        <v>1</v>
      </c>
      <c r="H39" s="1238">
        <v>0</v>
      </c>
      <c r="I39" s="386">
        <f>H39*G39</f>
        <v>0</v>
      </c>
      <c r="J39" s="1237">
        <v>0</v>
      </c>
      <c r="K39" s="388">
        <f t="shared" si="3"/>
        <v>0</v>
      </c>
    </row>
    <row r="40" spans="1:11" s="381" customFormat="1" x14ac:dyDescent="0.25">
      <c r="A40" s="382">
        <f t="shared" si="0"/>
        <v>37</v>
      </c>
      <c r="B40" s="384"/>
      <c r="C40" s="385" t="s">
        <v>4315</v>
      </c>
      <c r="D40" s="360" t="s">
        <v>4513</v>
      </c>
      <c r="E40" s="389" t="s">
        <v>4588</v>
      </c>
      <c r="F40" s="385" t="s">
        <v>135</v>
      </c>
      <c r="G40" s="386">
        <v>20</v>
      </c>
      <c r="H40" s="387"/>
      <c r="I40" s="387"/>
      <c r="J40" s="1237">
        <v>0</v>
      </c>
      <c r="K40" s="388">
        <f t="shared" si="3"/>
        <v>0</v>
      </c>
    </row>
    <row r="41" spans="1:11" s="381" customFormat="1" x14ac:dyDescent="0.25">
      <c r="A41" s="382">
        <f t="shared" si="0"/>
        <v>38</v>
      </c>
      <c r="B41" s="384"/>
      <c r="C41" s="385" t="s">
        <v>4315</v>
      </c>
      <c r="D41" s="360" t="s">
        <v>4513</v>
      </c>
      <c r="E41" s="355" t="s">
        <v>4515</v>
      </c>
      <c r="F41" s="360" t="s">
        <v>135</v>
      </c>
      <c r="G41" s="386">
        <v>5</v>
      </c>
      <c r="H41" s="387"/>
      <c r="I41" s="387"/>
      <c r="J41" s="1237">
        <v>0</v>
      </c>
      <c r="K41" s="388">
        <f t="shared" si="3"/>
        <v>0</v>
      </c>
    </row>
    <row r="42" spans="1:11" s="381" customFormat="1" x14ac:dyDescent="0.25">
      <c r="A42" s="382">
        <f t="shared" si="0"/>
        <v>39</v>
      </c>
      <c r="B42" s="384"/>
      <c r="C42" s="385" t="s">
        <v>4315</v>
      </c>
      <c r="D42" s="360" t="s">
        <v>4513</v>
      </c>
      <c r="E42" s="355" t="s">
        <v>4516</v>
      </c>
      <c r="F42" s="360" t="s">
        <v>135</v>
      </c>
      <c r="G42" s="386">
        <v>5</v>
      </c>
      <c r="H42" s="387"/>
      <c r="I42" s="387"/>
      <c r="J42" s="1237">
        <v>0</v>
      </c>
      <c r="K42" s="388">
        <f t="shared" si="3"/>
        <v>0</v>
      </c>
    </row>
    <row r="43" spans="1:11" s="381" customFormat="1" x14ac:dyDescent="0.25">
      <c r="A43" s="382">
        <f t="shared" si="0"/>
        <v>40</v>
      </c>
      <c r="B43" s="384"/>
      <c r="C43" s="385"/>
      <c r="D43" s="360"/>
      <c r="E43" s="355" t="s">
        <v>4517</v>
      </c>
      <c r="F43" s="360" t="s">
        <v>1878</v>
      </c>
      <c r="G43" s="1237">
        <v>3</v>
      </c>
      <c r="H43" s="387">
        <f>CEILING(SUM(I3:I42),1)</f>
        <v>0</v>
      </c>
      <c r="I43" s="387">
        <f>CEILING(H43/100*G43,50)</f>
        <v>0</v>
      </c>
      <c r="J43" s="387"/>
      <c r="K43" s="388"/>
    </row>
    <row r="44" spans="1:11" s="381" customFormat="1" x14ac:dyDescent="0.25">
      <c r="A44" s="399">
        <f t="shared" si="0"/>
        <v>41</v>
      </c>
      <c r="B44" s="384"/>
      <c r="C44" s="385" t="s">
        <v>4315</v>
      </c>
      <c r="D44" s="385" t="s">
        <v>4521</v>
      </c>
      <c r="E44" s="389" t="s">
        <v>4589</v>
      </c>
      <c r="F44" s="385" t="s">
        <v>3726</v>
      </c>
      <c r="G44" s="386">
        <v>1</v>
      </c>
      <c r="H44" s="1237">
        <v>0</v>
      </c>
      <c r="I44" s="391">
        <f>G44*H44</f>
        <v>0</v>
      </c>
      <c r="J44" s="1237">
        <v>0</v>
      </c>
      <c r="K44" s="392">
        <f>G44*J44</f>
        <v>0</v>
      </c>
    </row>
    <row r="45" spans="1:11" s="381" customFormat="1" x14ac:dyDescent="0.25">
      <c r="A45" s="382"/>
      <c r="B45" s="384"/>
      <c r="C45" s="385"/>
      <c r="D45" s="385"/>
      <c r="E45" s="389"/>
      <c r="F45" s="385"/>
      <c r="G45" s="378">
        <v>0</v>
      </c>
      <c r="H45" s="387"/>
      <c r="I45" s="387"/>
      <c r="J45" s="387"/>
      <c r="K45" s="388"/>
    </row>
    <row r="46" spans="1:11" s="381" customFormat="1" x14ac:dyDescent="0.25">
      <c r="A46" s="382"/>
      <c r="B46" s="384"/>
      <c r="C46" s="385"/>
      <c r="D46" s="385"/>
      <c r="E46" s="400" t="s">
        <v>4590</v>
      </c>
      <c r="F46" s="385"/>
      <c r="G46" s="378">
        <v>0</v>
      </c>
      <c r="H46" s="387"/>
      <c r="I46" s="401">
        <f>SUM(I4:I44)</f>
        <v>0</v>
      </c>
      <c r="J46" s="401"/>
      <c r="K46" s="402">
        <f>SUM(K4:K44)</f>
        <v>0</v>
      </c>
    </row>
    <row r="47" spans="1:11" x14ac:dyDescent="0.25">
      <c r="A47" s="399"/>
      <c r="B47" s="403"/>
      <c r="C47" s="390"/>
      <c r="D47" s="390"/>
      <c r="E47" s="404"/>
      <c r="F47" s="390"/>
      <c r="G47" s="405">
        <v>0</v>
      </c>
      <c r="H47" s="391"/>
      <c r="I47" s="406"/>
      <c r="J47" s="406"/>
      <c r="K47" s="407"/>
    </row>
    <row r="48" spans="1:11" x14ac:dyDescent="0.25">
      <c r="A48" s="399"/>
      <c r="B48" s="375"/>
      <c r="C48" s="376"/>
      <c r="D48" s="376">
        <v>0</v>
      </c>
      <c r="E48" s="410" t="s">
        <v>4591</v>
      </c>
      <c r="F48" s="376">
        <v>0</v>
      </c>
      <c r="G48" s="378">
        <v>0</v>
      </c>
      <c r="H48" s="379">
        <v>0</v>
      </c>
      <c r="I48" s="379">
        <v>0</v>
      </c>
      <c r="J48" s="379">
        <v>0</v>
      </c>
      <c r="K48" s="380">
        <v>0</v>
      </c>
    </row>
    <row r="49" spans="1:11" x14ac:dyDescent="0.25">
      <c r="A49" s="399">
        <f>A48+1</f>
        <v>1</v>
      </c>
      <c r="B49" s="403"/>
      <c r="C49" s="390" t="s">
        <v>4315</v>
      </c>
      <c r="D49" s="385" t="s">
        <v>4592</v>
      </c>
      <c r="E49" s="411" t="s">
        <v>4593</v>
      </c>
      <c r="F49" s="390" t="s">
        <v>3726</v>
      </c>
      <c r="G49" s="386">
        <v>1</v>
      </c>
      <c r="H49" s="1237">
        <v>0</v>
      </c>
      <c r="I49" s="391">
        <f t="shared" ref="I49:I67" si="4">G49*H49</f>
        <v>0</v>
      </c>
      <c r="J49" s="1237">
        <v>0</v>
      </c>
      <c r="K49" s="392">
        <f t="shared" ref="K49:K71" si="5">G49*J49</f>
        <v>0</v>
      </c>
    </row>
    <row r="50" spans="1:11" s="381" customFormat="1" ht="13.5" x14ac:dyDescent="0.25">
      <c r="A50" s="399">
        <f t="shared" ref="A50:A75" si="6">A49+1</f>
        <v>2</v>
      </c>
      <c r="B50" s="403"/>
      <c r="C50" s="390" t="s">
        <v>4315</v>
      </c>
      <c r="D50" s="385" t="s">
        <v>4594</v>
      </c>
      <c r="E50" s="355" t="s">
        <v>4595</v>
      </c>
      <c r="F50" s="410" t="s">
        <v>4596</v>
      </c>
      <c r="G50" s="386">
        <v>1</v>
      </c>
      <c r="H50" s="387"/>
      <c r="I50" s="391"/>
      <c r="J50" s="1237">
        <v>0</v>
      </c>
      <c r="K50" s="392">
        <f t="shared" si="5"/>
        <v>0</v>
      </c>
    </row>
    <row r="51" spans="1:11" s="381" customFormat="1" x14ac:dyDescent="0.25">
      <c r="A51" s="399">
        <f t="shared" si="6"/>
        <v>3</v>
      </c>
      <c r="B51" s="384"/>
      <c r="C51" s="390" t="s">
        <v>4315</v>
      </c>
      <c r="D51" s="385" t="s">
        <v>4597</v>
      </c>
      <c r="E51" s="389" t="s">
        <v>4598</v>
      </c>
      <c r="F51" s="385" t="s">
        <v>3726</v>
      </c>
      <c r="G51" s="386">
        <v>1</v>
      </c>
      <c r="H51" s="1237">
        <v>0</v>
      </c>
      <c r="I51" s="391">
        <f t="shared" si="4"/>
        <v>0</v>
      </c>
      <c r="J51" s="1237">
        <v>0</v>
      </c>
      <c r="K51" s="392">
        <f t="shared" si="5"/>
        <v>0</v>
      </c>
    </row>
    <row r="52" spans="1:11" s="381" customFormat="1" x14ac:dyDescent="0.25">
      <c r="A52" s="399">
        <f t="shared" si="6"/>
        <v>4</v>
      </c>
      <c r="B52" s="384"/>
      <c r="C52" s="390" t="s">
        <v>4315</v>
      </c>
      <c r="D52" s="385" t="s">
        <v>4528</v>
      </c>
      <c r="E52" s="389" t="s">
        <v>4529</v>
      </c>
      <c r="F52" s="385" t="s">
        <v>3726</v>
      </c>
      <c r="G52" s="386">
        <v>1</v>
      </c>
      <c r="H52" s="1237">
        <v>0</v>
      </c>
      <c r="I52" s="391">
        <f t="shared" si="4"/>
        <v>0</v>
      </c>
      <c r="J52" s="1237">
        <v>0</v>
      </c>
      <c r="K52" s="392">
        <f t="shared" si="5"/>
        <v>0</v>
      </c>
    </row>
    <row r="53" spans="1:11" s="381" customFormat="1" x14ac:dyDescent="0.25">
      <c r="A53" s="399">
        <f t="shared" si="6"/>
        <v>5</v>
      </c>
      <c r="B53" s="384"/>
      <c r="C53" s="385" t="s">
        <v>4315</v>
      </c>
      <c r="D53" s="385" t="s">
        <v>4528</v>
      </c>
      <c r="E53" s="389" t="s">
        <v>4531</v>
      </c>
      <c r="F53" s="385" t="s">
        <v>3726</v>
      </c>
      <c r="G53" s="386">
        <v>36</v>
      </c>
      <c r="H53" s="1237">
        <v>0</v>
      </c>
      <c r="I53" s="387">
        <f>G53*H53</f>
        <v>0</v>
      </c>
      <c r="J53" s="1237">
        <v>0</v>
      </c>
      <c r="K53" s="388">
        <f>G53*J53</f>
        <v>0</v>
      </c>
    </row>
    <row r="54" spans="1:11" s="381" customFormat="1" x14ac:dyDescent="0.25">
      <c r="A54" s="399">
        <f t="shared" si="6"/>
        <v>6</v>
      </c>
      <c r="B54" s="384"/>
      <c r="C54" s="390" t="s">
        <v>4315</v>
      </c>
      <c r="D54" s="385" t="s">
        <v>4528</v>
      </c>
      <c r="E54" s="389" t="s">
        <v>4532</v>
      </c>
      <c r="F54" s="385" t="s">
        <v>3726</v>
      </c>
      <c r="G54" s="386">
        <v>27</v>
      </c>
      <c r="H54" s="1237">
        <v>0</v>
      </c>
      <c r="I54" s="391">
        <f t="shared" si="4"/>
        <v>0</v>
      </c>
      <c r="J54" s="1237">
        <v>0</v>
      </c>
      <c r="K54" s="392">
        <f t="shared" si="5"/>
        <v>0</v>
      </c>
    </row>
    <row r="55" spans="1:11" s="381" customFormat="1" x14ac:dyDescent="0.25">
      <c r="A55" s="399">
        <f t="shared" si="6"/>
        <v>7</v>
      </c>
      <c r="B55" s="384"/>
      <c r="C55" s="385" t="s">
        <v>4315</v>
      </c>
      <c r="D55" s="385" t="s">
        <v>4600</v>
      </c>
      <c r="E55" s="389" t="s">
        <v>4601</v>
      </c>
      <c r="F55" s="385" t="s">
        <v>3726</v>
      </c>
      <c r="G55" s="386">
        <v>1</v>
      </c>
      <c r="H55" s="1237">
        <v>0</v>
      </c>
      <c r="I55" s="387">
        <f>G55*H55</f>
        <v>0</v>
      </c>
      <c r="J55" s="1237">
        <v>0</v>
      </c>
      <c r="K55" s="388">
        <f>G55*J55</f>
        <v>0</v>
      </c>
    </row>
    <row r="56" spans="1:11" s="381" customFormat="1" x14ac:dyDescent="0.25">
      <c r="A56" s="399">
        <f t="shared" si="6"/>
        <v>8</v>
      </c>
      <c r="B56" s="384"/>
      <c r="C56" s="390" t="s">
        <v>4315</v>
      </c>
      <c r="D56" s="385" t="s">
        <v>4603</v>
      </c>
      <c r="E56" s="389" t="s">
        <v>4604</v>
      </c>
      <c r="F56" s="385" t="s">
        <v>3726</v>
      </c>
      <c r="G56" s="386">
        <v>2</v>
      </c>
      <c r="H56" s="1237">
        <v>0</v>
      </c>
      <c r="I56" s="391">
        <f t="shared" si="4"/>
        <v>0</v>
      </c>
      <c r="J56" s="1237">
        <v>0</v>
      </c>
      <c r="K56" s="392">
        <f t="shared" si="5"/>
        <v>0</v>
      </c>
    </row>
    <row r="57" spans="1:11" s="381" customFormat="1" x14ac:dyDescent="0.25">
      <c r="A57" s="399">
        <f t="shared" si="6"/>
        <v>9</v>
      </c>
      <c r="B57" s="384"/>
      <c r="C57" s="390" t="s">
        <v>4315</v>
      </c>
      <c r="D57" s="385" t="s">
        <v>4540</v>
      </c>
      <c r="E57" s="389" t="s">
        <v>4606</v>
      </c>
      <c r="F57" s="385" t="s">
        <v>3726</v>
      </c>
      <c r="G57" s="386">
        <v>4</v>
      </c>
      <c r="H57" s="1237">
        <v>0</v>
      </c>
      <c r="I57" s="391">
        <f t="shared" si="4"/>
        <v>0</v>
      </c>
      <c r="J57" s="1237">
        <v>0</v>
      </c>
      <c r="K57" s="392">
        <f t="shared" si="5"/>
        <v>0</v>
      </c>
    </row>
    <row r="58" spans="1:11" x14ac:dyDescent="0.25">
      <c r="A58" s="399">
        <f t="shared" si="6"/>
        <v>10</v>
      </c>
      <c r="B58" s="384"/>
      <c r="C58" s="390" t="s">
        <v>4315</v>
      </c>
      <c r="D58" s="385" t="s">
        <v>4545</v>
      </c>
      <c r="E58" s="389" t="s">
        <v>4607</v>
      </c>
      <c r="F58" s="385" t="s">
        <v>3726</v>
      </c>
      <c r="G58" s="386">
        <v>1</v>
      </c>
      <c r="H58" s="1237">
        <v>0</v>
      </c>
      <c r="I58" s="391">
        <f t="shared" si="4"/>
        <v>0</v>
      </c>
      <c r="J58" s="1237">
        <v>0</v>
      </c>
      <c r="K58" s="392">
        <f t="shared" si="5"/>
        <v>0</v>
      </c>
    </row>
    <row r="59" spans="1:11" x14ac:dyDescent="0.25">
      <c r="A59" s="399">
        <f t="shared" si="6"/>
        <v>11</v>
      </c>
      <c r="B59" s="384"/>
      <c r="C59" s="390" t="s">
        <v>4315</v>
      </c>
      <c r="D59" s="385" t="s">
        <v>4548</v>
      </c>
      <c r="E59" s="413" t="s">
        <v>4608</v>
      </c>
      <c r="F59" s="390" t="s">
        <v>3726</v>
      </c>
      <c r="G59" s="386">
        <v>3</v>
      </c>
      <c r="H59" s="1237">
        <v>0</v>
      </c>
      <c r="I59" s="391">
        <f t="shared" si="4"/>
        <v>0</v>
      </c>
      <c r="J59" s="1237">
        <v>0</v>
      </c>
      <c r="K59" s="392">
        <f t="shared" si="5"/>
        <v>0</v>
      </c>
    </row>
    <row r="60" spans="1:11" x14ac:dyDescent="0.25">
      <c r="A60" s="399">
        <f t="shared" si="6"/>
        <v>12</v>
      </c>
      <c r="B60" s="384"/>
      <c r="C60" s="390" t="s">
        <v>4315</v>
      </c>
      <c r="D60" s="385" t="s">
        <v>4545</v>
      </c>
      <c r="E60" s="389" t="s">
        <v>4609</v>
      </c>
      <c r="F60" s="385" t="s">
        <v>3726</v>
      </c>
      <c r="G60" s="386">
        <v>1</v>
      </c>
      <c r="H60" s="1237">
        <v>0</v>
      </c>
      <c r="I60" s="391">
        <f t="shared" si="4"/>
        <v>0</v>
      </c>
      <c r="J60" s="1237">
        <v>0</v>
      </c>
      <c r="K60" s="392">
        <f>G60*J60</f>
        <v>0</v>
      </c>
    </row>
    <row r="61" spans="1:11" x14ac:dyDescent="0.25">
      <c r="A61" s="399">
        <f t="shared" si="6"/>
        <v>13</v>
      </c>
      <c r="B61" s="384"/>
      <c r="C61" s="390" t="s">
        <v>4315</v>
      </c>
      <c r="D61" s="385" t="s">
        <v>4548</v>
      </c>
      <c r="E61" s="413" t="s">
        <v>4610</v>
      </c>
      <c r="F61" s="390" t="s">
        <v>3726</v>
      </c>
      <c r="G61" s="386">
        <v>3</v>
      </c>
      <c r="H61" s="1237">
        <v>0</v>
      </c>
      <c r="I61" s="391">
        <f>G61*H61</f>
        <v>0</v>
      </c>
      <c r="J61" s="1237">
        <v>0</v>
      </c>
      <c r="K61" s="392">
        <f>G61*J61</f>
        <v>0</v>
      </c>
    </row>
    <row r="62" spans="1:11" x14ac:dyDescent="0.25">
      <c r="A62" s="399">
        <f t="shared" si="6"/>
        <v>14</v>
      </c>
      <c r="B62" s="384"/>
      <c r="C62" s="390" t="s">
        <v>4315</v>
      </c>
      <c r="D62" s="385" t="s">
        <v>4611</v>
      </c>
      <c r="E62" s="413" t="s">
        <v>4612</v>
      </c>
      <c r="F62" s="390" t="s">
        <v>3726</v>
      </c>
      <c r="G62" s="386">
        <v>1</v>
      </c>
      <c r="H62" s="1237">
        <v>0</v>
      </c>
      <c r="I62" s="391">
        <f t="shared" si="4"/>
        <v>0</v>
      </c>
      <c r="J62" s="1237">
        <v>0</v>
      </c>
      <c r="K62" s="392">
        <f t="shared" si="5"/>
        <v>0</v>
      </c>
    </row>
    <row r="63" spans="1:11" x14ac:dyDescent="0.25">
      <c r="A63" s="399">
        <f t="shared" si="6"/>
        <v>15</v>
      </c>
      <c r="B63" s="403"/>
      <c r="C63" s="390" t="s">
        <v>98</v>
      </c>
      <c r="D63" s="385"/>
      <c r="E63" s="389" t="s">
        <v>4613</v>
      </c>
      <c r="F63" s="390" t="s">
        <v>3726</v>
      </c>
      <c r="G63" s="386">
        <v>1</v>
      </c>
      <c r="H63" s="1237">
        <v>0</v>
      </c>
      <c r="I63" s="391">
        <f t="shared" si="4"/>
        <v>0</v>
      </c>
      <c r="J63" s="1237">
        <v>0</v>
      </c>
      <c r="K63" s="392">
        <f t="shared" si="5"/>
        <v>0</v>
      </c>
    </row>
    <row r="64" spans="1:11" x14ac:dyDescent="0.25">
      <c r="A64" s="399">
        <f t="shared" si="6"/>
        <v>16</v>
      </c>
      <c r="B64" s="403"/>
      <c r="C64" s="390" t="s">
        <v>98</v>
      </c>
      <c r="D64" s="385"/>
      <c r="E64" s="389" t="s">
        <v>4614</v>
      </c>
      <c r="F64" s="390" t="s">
        <v>3726</v>
      </c>
      <c r="G64" s="386">
        <v>2</v>
      </c>
      <c r="H64" s="1237">
        <v>0</v>
      </c>
      <c r="I64" s="391">
        <f t="shared" si="4"/>
        <v>0</v>
      </c>
      <c r="J64" s="1237">
        <v>0</v>
      </c>
      <c r="K64" s="392">
        <f t="shared" si="5"/>
        <v>0</v>
      </c>
    </row>
    <row r="65" spans="1:11" x14ac:dyDescent="0.25">
      <c r="A65" s="399">
        <f t="shared" si="6"/>
        <v>17</v>
      </c>
      <c r="B65" s="403"/>
      <c r="C65" s="390" t="s">
        <v>98</v>
      </c>
      <c r="D65" s="385"/>
      <c r="E65" s="389" t="s">
        <v>4615</v>
      </c>
      <c r="F65" s="390" t="s">
        <v>3726</v>
      </c>
      <c r="G65" s="386">
        <v>1</v>
      </c>
      <c r="H65" s="1237">
        <v>0</v>
      </c>
      <c r="I65" s="391">
        <f t="shared" si="4"/>
        <v>0</v>
      </c>
      <c r="J65" s="1237">
        <v>0</v>
      </c>
      <c r="K65" s="392">
        <f t="shared" si="5"/>
        <v>0</v>
      </c>
    </row>
    <row r="66" spans="1:11" x14ac:dyDescent="0.25">
      <c r="A66" s="399">
        <f t="shared" si="6"/>
        <v>18</v>
      </c>
      <c r="B66" s="403"/>
      <c r="C66" s="390" t="s">
        <v>98</v>
      </c>
      <c r="D66" s="385"/>
      <c r="E66" s="389" t="s">
        <v>4616</v>
      </c>
      <c r="F66" s="390" t="s">
        <v>3726</v>
      </c>
      <c r="G66" s="386">
        <v>1</v>
      </c>
      <c r="H66" s="1237">
        <v>0</v>
      </c>
      <c r="I66" s="391">
        <f t="shared" si="4"/>
        <v>0</v>
      </c>
      <c r="J66" s="1237">
        <v>0</v>
      </c>
      <c r="K66" s="392">
        <f t="shared" si="5"/>
        <v>0</v>
      </c>
    </row>
    <row r="67" spans="1:11" x14ac:dyDescent="0.25">
      <c r="A67" s="399">
        <f t="shared" si="6"/>
        <v>19</v>
      </c>
      <c r="B67" s="403"/>
      <c r="C67" s="390" t="s">
        <v>98</v>
      </c>
      <c r="D67" s="385"/>
      <c r="E67" s="389" t="s">
        <v>4617</v>
      </c>
      <c r="F67" s="390" t="s">
        <v>3726</v>
      </c>
      <c r="G67" s="386">
        <v>1</v>
      </c>
      <c r="H67" s="1237">
        <v>0</v>
      </c>
      <c r="I67" s="391">
        <f t="shared" si="4"/>
        <v>0</v>
      </c>
      <c r="J67" s="1237">
        <v>0</v>
      </c>
      <c r="K67" s="392">
        <f>G67*J67</f>
        <v>0</v>
      </c>
    </row>
    <row r="68" spans="1:11" x14ac:dyDescent="0.25">
      <c r="A68" s="399">
        <f t="shared" si="6"/>
        <v>20</v>
      </c>
      <c r="B68" s="403"/>
      <c r="C68" s="390" t="s">
        <v>4315</v>
      </c>
      <c r="D68" s="385" t="s">
        <v>4571</v>
      </c>
      <c r="E68" s="389" t="s">
        <v>4572</v>
      </c>
      <c r="F68" s="390" t="s">
        <v>3726</v>
      </c>
      <c r="G68" s="386">
        <v>128</v>
      </c>
      <c r="H68" s="391"/>
      <c r="I68" s="391"/>
      <c r="J68" s="1237">
        <v>0</v>
      </c>
      <c r="K68" s="392">
        <f t="shared" si="5"/>
        <v>0</v>
      </c>
    </row>
    <row r="69" spans="1:11" x14ac:dyDescent="0.25">
      <c r="A69" s="399">
        <f t="shared" si="6"/>
        <v>21</v>
      </c>
      <c r="B69" s="403"/>
      <c r="C69" s="390" t="s">
        <v>4315</v>
      </c>
      <c r="D69" s="385" t="s">
        <v>4577</v>
      </c>
      <c r="E69" s="389" t="s">
        <v>4576</v>
      </c>
      <c r="F69" s="390" t="s">
        <v>3726</v>
      </c>
      <c r="G69" s="386">
        <v>3</v>
      </c>
      <c r="H69" s="391"/>
      <c r="I69" s="391"/>
      <c r="J69" s="1237">
        <v>0</v>
      </c>
      <c r="K69" s="392">
        <f t="shared" si="5"/>
        <v>0</v>
      </c>
    </row>
    <row r="70" spans="1:11" x14ac:dyDescent="0.25">
      <c r="A70" s="399">
        <f t="shared" si="6"/>
        <v>22</v>
      </c>
      <c r="B70" s="403"/>
      <c r="C70" s="390" t="s">
        <v>4315</v>
      </c>
      <c r="D70" s="385" t="s">
        <v>4577</v>
      </c>
      <c r="E70" s="389" t="s">
        <v>4578</v>
      </c>
      <c r="F70" s="390" t="s">
        <v>3726</v>
      </c>
      <c r="G70" s="386">
        <v>5</v>
      </c>
      <c r="H70" s="391"/>
      <c r="I70" s="391"/>
      <c r="J70" s="1237">
        <v>0</v>
      </c>
      <c r="K70" s="392">
        <f t="shared" si="5"/>
        <v>0</v>
      </c>
    </row>
    <row r="71" spans="1:11" s="417" customFormat="1" x14ac:dyDescent="0.25">
      <c r="A71" s="399">
        <f t="shared" si="6"/>
        <v>23</v>
      </c>
      <c r="B71" s="414"/>
      <c r="C71" s="390" t="s">
        <v>4315</v>
      </c>
      <c r="D71" s="385" t="s">
        <v>4585</v>
      </c>
      <c r="E71" s="411" t="s">
        <v>4586</v>
      </c>
      <c r="F71" s="360" t="s">
        <v>3726</v>
      </c>
      <c r="G71" s="386">
        <v>1</v>
      </c>
      <c r="H71" s="1238">
        <v>0</v>
      </c>
      <c r="I71" s="415">
        <f>H71*G71</f>
        <v>0</v>
      </c>
      <c r="J71" s="1237">
        <v>0</v>
      </c>
      <c r="K71" s="392">
        <f t="shared" si="5"/>
        <v>0</v>
      </c>
    </row>
    <row r="72" spans="1:11" x14ac:dyDescent="0.25">
      <c r="A72" s="399">
        <f t="shared" si="6"/>
        <v>24</v>
      </c>
      <c r="B72" s="403"/>
      <c r="C72" s="390" t="s">
        <v>4315</v>
      </c>
      <c r="D72" s="360" t="s">
        <v>4513</v>
      </c>
      <c r="E72" s="413" t="s">
        <v>4588</v>
      </c>
      <c r="F72" s="390" t="s">
        <v>135</v>
      </c>
      <c r="G72" s="386">
        <v>10</v>
      </c>
      <c r="H72" s="391"/>
      <c r="I72" s="391"/>
      <c r="J72" s="1237">
        <v>0</v>
      </c>
      <c r="K72" s="392">
        <f>G72*J72</f>
        <v>0</v>
      </c>
    </row>
    <row r="73" spans="1:11" x14ac:dyDescent="0.25">
      <c r="A73" s="399">
        <f t="shared" si="6"/>
        <v>25</v>
      </c>
      <c r="B73" s="403"/>
      <c r="C73" s="390" t="s">
        <v>4315</v>
      </c>
      <c r="D73" s="360" t="s">
        <v>4513</v>
      </c>
      <c r="E73" s="411" t="s">
        <v>4515</v>
      </c>
      <c r="F73" s="360" t="s">
        <v>135</v>
      </c>
      <c r="G73" s="386">
        <v>3</v>
      </c>
      <c r="H73" s="387"/>
      <c r="I73" s="387"/>
      <c r="J73" s="1237">
        <v>0</v>
      </c>
      <c r="K73" s="388">
        <f>G73*J73</f>
        <v>0</v>
      </c>
    </row>
    <row r="74" spans="1:11" x14ac:dyDescent="0.25">
      <c r="A74" s="399">
        <f t="shared" si="6"/>
        <v>26</v>
      </c>
      <c r="B74" s="403"/>
      <c r="C74" s="390" t="s">
        <v>4315</v>
      </c>
      <c r="D74" s="360" t="s">
        <v>4513</v>
      </c>
      <c r="E74" s="411" t="s">
        <v>4516</v>
      </c>
      <c r="F74" s="360" t="s">
        <v>135</v>
      </c>
      <c r="G74" s="386">
        <v>3</v>
      </c>
      <c r="H74" s="387"/>
      <c r="I74" s="387"/>
      <c r="J74" s="1237">
        <v>0</v>
      </c>
      <c r="K74" s="388">
        <f>G74*J74</f>
        <v>0</v>
      </c>
    </row>
    <row r="75" spans="1:11" x14ac:dyDescent="0.25">
      <c r="A75" s="399">
        <f t="shared" si="6"/>
        <v>27</v>
      </c>
      <c r="B75" s="403"/>
      <c r="C75" s="390"/>
      <c r="D75" s="360"/>
      <c r="E75" s="411" t="s">
        <v>4517</v>
      </c>
      <c r="F75" s="360" t="s">
        <v>1878</v>
      </c>
      <c r="G75" s="1238">
        <v>3</v>
      </c>
      <c r="H75" s="391">
        <f>CEILING(SUM(I49:I74),1)</f>
        <v>0</v>
      </c>
      <c r="I75" s="387">
        <f>CEILING(H75/100*G75,50)</f>
        <v>0</v>
      </c>
      <c r="J75" s="391"/>
      <c r="K75" s="388"/>
    </row>
    <row r="76" spans="1:11" x14ac:dyDescent="0.25">
      <c r="A76" s="399"/>
      <c r="B76" s="403"/>
      <c r="C76" s="390"/>
      <c r="D76" s="390"/>
      <c r="E76" s="413"/>
      <c r="F76" s="390"/>
      <c r="G76" s="378">
        <v>0</v>
      </c>
      <c r="H76" s="387"/>
      <c r="I76" s="387"/>
      <c r="J76" s="387"/>
      <c r="K76" s="388"/>
    </row>
    <row r="77" spans="1:11" x14ac:dyDescent="0.25">
      <c r="A77" s="399"/>
      <c r="B77" s="403"/>
      <c r="C77" s="390"/>
      <c r="D77" s="390"/>
      <c r="E77" s="404" t="s">
        <v>4618</v>
      </c>
      <c r="F77" s="390"/>
      <c r="G77" s="378">
        <v>0</v>
      </c>
      <c r="H77" s="387"/>
      <c r="I77" s="401">
        <f>SUM(I49:I75)</f>
        <v>0</v>
      </c>
      <c r="J77" s="401"/>
      <c r="K77" s="402">
        <f>SUM(K49:K75)</f>
        <v>0</v>
      </c>
    </row>
    <row r="78" spans="1:11" x14ac:dyDescent="0.25">
      <c r="A78" s="399"/>
      <c r="B78" s="403"/>
      <c r="C78" s="390"/>
      <c r="D78" s="390"/>
      <c r="E78" s="404"/>
      <c r="F78" s="390"/>
      <c r="G78" s="405">
        <v>0</v>
      </c>
      <c r="H78" s="391"/>
      <c r="I78" s="406"/>
      <c r="J78" s="406"/>
      <c r="K78" s="407"/>
    </row>
    <row r="79" spans="1:11" x14ac:dyDescent="0.25">
      <c r="A79" s="399"/>
      <c r="B79" s="375"/>
      <c r="C79" s="390"/>
      <c r="D79" s="376">
        <v>0</v>
      </c>
      <c r="E79" s="410" t="s">
        <v>4619</v>
      </c>
      <c r="F79" s="376">
        <v>0</v>
      </c>
      <c r="G79" s="378">
        <v>0</v>
      </c>
      <c r="H79" s="379">
        <v>0</v>
      </c>
      <c r="I79" s="379">
        <v>0</v>
      </c>
      <c r="J79" s="379">
        <v>0</v>
      </c>
      <c r="K79" s="380">
        <v>0</v>
      </c>
    </row>
    <row r="80" spans="1:11" x14ac:dyDescent="0.25">
      <c r="A80" s="399">
        <f>A79+1</f>
        <v>1</v>
      </c>
      <c r="B80" s="403"/>
      <c r="C80" s="390" t="s">
        <v>4315</v>
      </c>
      <c r="D80" s="385" t="s">
        <v>4592</v>
      </c>
      <c r="E80" s="411" t="s">
        <v>4620</v>
      </c>
      <c r="F80" s="390" t="s">
        <v>3726</v>
      </c>
      <c r="G80" s="386">
        <v>1</v>
      </c>
      <c r="H80" s="1237">
        <v>0</v>
      </c>
      <c r="I80" s="391">
        <f>G80*H80</f>
        <v>0</v>
      </c>
      <c r="J80" s="1237">
        <v>0</v>
      </c>
      <c r="K80" s="392">
        <f>G80*J80</f>
        <v>0</v>
      </c>
    </row>
    <row r="81" spans="1:11" s="381" customFormat="1" ht="13.5" x14ac:dyDescent="0.25">
      <c r="A81" s="399">
        <f t="shared" ref="A81:A108" si="7">A80+1</f>
        <v>2</v>
      </c>
      <c r="B81" s="403"/>
      <c r="C81" s="390" t="s">
        <v>4315</v>
      </c>
      <c r="D81" s="385" t="s">
        <v>4594</v>
      </c>
      <c r="E81" s="355" t="s">
        <v>4595</v>
      </c>
      <c r="F81" s="410" t="s">
        <v>4596</v>
      </c>
      <c r="G81" s="386">
        <v>1</v>
      </c>
      <c r="H81" s="387"/>
      <c r="I81" s="387"/>
      <c r="J81" s="1237">
        <v>0</v>
      </c>
      <c r="K81" s="392">
        <f>G81*J81</f>
        <v>0</v>
      </c>
    </row>
    <row r="82" spans="1:11" s="381" customFormat="1" x14ac:dyDescent="0.25">
      <c r="A82" s="399">
        <f t="shared" si="7"/>
        <v>3</v>
      </c>
      <c r="B82" s="384"/>
      <c r="C82" s="390" t="s">
        <v>4315</v>
      </c>
      <c r="D82" s="385" t="s">
        <v>4621</v>
      </c>
      <c r="E82" s="389" t="s">
        <v>4622</v>
      </c>
      <c r="F82" s="385" t="s">
        <v>3726</v>
      </c>
      <c r="G82" s="386">
        <v>1</v>
      </c>
      <c r="H82" s="1237">
        <v>0</v>
      </c>
      <c r="I82" s="391">
        <f>G82*H82</f>
        <v>0</v>
      </c>
      <c r="J82" s="1237">
        <v>0</v>
      </c>
      <c r="K82" s="392">
        <f>G82*J82</f>
        <v>0</v>
      </c>
    </row>
    <row r="83" spans="1:11" s="381" customFormat="1" x14ac:dyDescent="0.25">
      <c r="A83" s="399">
        <f t="shared" si="7"/>
        <v>4</v>
      </c>
      <c r="B83" s="384"/>
      <c r="C83" s="390" t="s">
        <v>4315</v>
      </c>
      <c r="D83" s="385" t="s">
        <v>4528</v>
      </c>
      <c r="E83" s="389" t="s">
        <v>4623</v>
      </c>
      <c r="F83" s="385" t="s">
        <v>3726</v>
      </c>
      <c r="G83" s="386">
        <v>1</v>
      </c>
      <c r="H83" s="1237">
        <v>0</v>
      </c>
      <c r="I83" s="391">
        <f>G83*H83</f>
        <v>0</v>
      </c>
      <c r="J83" s="1237">
        <v>0</v>
      </c>
      <c r="K83" s="392">
        <f>G83*J83</f>
        <v>0</v>
      </c>
    </row>
    <row r="84" spans="1:11" s="381" customFormat="1" x14ac:dyDescent="0.25">
      <c r="A84" s="399">
        <f t="shared" si="7"/>
        <v>5</v>
      </c>
      <c r="B84" s="384"/>
      <c r="C84" s="390" t="s">
        <v>4315</v>
      </c>
      <c r="D84" s="385" t="s">
        <v>4528</v>
      </c>
      <c r="E84" s="389" t="s">
        <v>4529</v>
      </c>
      <c r="F84" s="385" t="s">
        <v>3726</v>
      </c>
      <c r="G84" s="386">
        <v>1</v>
      </c>
      <c r="H84" s="1237">
        <v>0</v>
      </c>
      <c r="I84" s="391">
        <f t="shared" ref="I84:I99" si="8">G84*H84</f>
        <v>0</v>
      </c>
      <c r="J84" s="1237">
        <v>0</v>
      </c>
      <c r="K84" s="392">
        <f t="shared" ref="K84:K107" si="9">G84*J84</f>
        <v>0</v>
      </c>
    </row>
    <row r="85" spans="1:11" s="381" customFormat="1" x14ac:dyDescent="0.25">
      <c r="A85" s="399">
        <f t="shared" si="7"/>
        <v>6</v>
      </c>
      <c r="B85" s="384"/>
      <c r="C85" s="385" t="s">
        <v>4315</v>
      </c>
      <c r="D85" s="385" t="s">
        <v>4528</v>
      </c>
      <c r="E85" s="389" t="s">
        <v>4531</v>
      </c>
      <c r="F85" s="385" t="s">
        <v>3726</v>
      </c>
      <c r="G85" s="386">
        <v>18</v>
      </c>
      <c r="H85" s="1237">
        <v>0</v>
      </c>
      <c r="I85" s="387">
        <f>G85*H85</f>
        <v>0</v>
      </c>
      <c r="J85" s="1237">
        <v>0</v>
      </c>
      <c r="K85" s="388">
        <f>G85*J85</f>
        <v>0</v>
      </c>
    </row>
    <row r="86" spans="1:11" s="381" customFormat="1" x14ac:dyDescent="0.25">
      <c r="A86" s="399">
        <f t="shared" si="7"/>
        <v>7</v>
      </c>
      <c r="B86" s="384"/>
      <c r="C86" s="390" t="s">
        <v>4315</v>
      </c>
      <c r="D86" s="385" t="s">
        <v>4528</v>
      </c>
      <c r="E86" s="389" t="s">
        <v>4532</v>
      </c>
      <c r="F86" s="385" t="s">
        <v>3726</v>
      </c>
      <c r="G86" s="386">
        <v>46</v>
      </c>
      <c r="H86" s="1237">
        <v>0</v>
      </c>
      <c r="I86" s="391">
        <f t="shared" si="8"/>
        <v>0</v>
      </c>
      <c r="J86" s="1237">
        <v>0</v>
      </c>
      <c r="K86" s="392">
        <f t="shared" si="9"/>
        <v>0</v>
      </c>
    </row>
    <row r="87" spans="1:11" s="381" customFormat="1" x14ac:dyDescent="0.25">
      <c r="A87" s="399">
        <f t="shared" si="7"/>
        <v>8</v>
      </c>
      <c r="B87" s="384"/>
      <c r="C87" s="390" t="s">
        <v>4315</v>
      </c>
      <c r="D87" s="385" t="s">
        <v>4600</v>
      </c>
      <c r="E87" s="389" t="s">
        <v>4624</v>
      </c>
      <c r="F87" s="385" t="s">
        <v>3726</v>
      </c>
      <c r="G87" s="386">
        <v>1</v>
      </c>
      <c r="H87" s="1237">
        <v>0</v>
      </c>
      <c r="I87" s="391">
        <f t="shared" si="8"/>
        <v>0</v>
      </c>
      <c r="J87" s="1237">
        <v>0</v>
      </c>
      <c r="K87" s="392">
        <f t="shared" si="9"/>
        <v>0</v>
      </c>
    </row>
    <row r="88" spans="1:11" s="381" customFormat="1" x14ac:dyDescent="0.25">
      <c r="A88" s="399">
        <f t="shared" si="7"/>
        <v>9</v>
      </c>
      <c r="B88" s="384"/>
      <c r="C88" s="385" t="s">
        <v>4315</v>
      </c>
      <c r="D88" s="385" t="s">
        <v>4534</v>
      </c>
      <c r="E88" s="389" t="s">
        <v>4536</v>
      </c>
      <c r="F88" s="385" t="s">
        <v>3726</v>
      </c>
      <c r="G88" s="386">
        <v>1</v>
      </c>
      <c r="H88" s="1237">
        <v>0</v>
      </c>
      <c r="I88" s="387">
        <f t="shared" si="8"/>
        <v>0</v>
      </c>
      <c r="J88" s="1237">
        <v>0</v>
      </c>
      <c r="K88" s="388">
        <f t="shared" si="9"/>
        <v>0</v>
      </c>
    </row>
    <row r="89" spans="1:11" s="381" customFormat="1" x14ac:dyDescent="0.25">
      <c r="A89" s="399">
        <f t="shared" si="7"/>
        <v>10</v>
      </c>
      <c r="B89" s="384"/>
      <c r="C89" s="390" t="s">
        <v>4315</v>
      </c>
      <c r="D89" s="385" t="s">
        <v>4603</v>
      </c>
      <c r="E89" s="389" t="s">
        <v>4604</v>
      </c>
      <c r="F89" s="385" t="s">
        <v>3726</v>
      </c>
      <c r="G89" s="386">
        <v>3</v>
      </c>
      <c r="H89" s="1237">
        <v>0</v>
      </c>
      <c r="I89" s="391">
        <f t="shared" si="8"/>
        <v>0</v>
      </c>
      <c r="J89" s="1237">
        <v>0</v>
      </c>
      <c r="K89" s="392">
        <f t="shared" si="9"/>
        <v>0</v>
      </c>
    </row>
    <row r="90" spans="1:11" s="381" customFormat="1" x14ac:dyDescent="0.25">
      <c r="A90" s="399">
        <f t="shared" si="7"/>
        <v>11</v>
      </c>
      <c r="B90" s="384"/>
      <c r="C90" s="390" t="s">
        <v>4315</v>
      </c>
      <c r="D90" s="385" t="s">
        <v>4603</v>
      </c>
      <c r="E90" s="389" t="s">
        <v>4625</v>
      </c>
      <c r="F90" s="385" t="s">
        <v>3726</v>
      </c>
      <c r="G90" s="386">
        <v>1</v>
      </c>
      <c r="H90" s="1237">
        <v>0</v>
      </c>
      <c r="I90" s="391">
        <f t="shared" si="8"/>
        <v>0</v>
      </c>
      <c r="J90" s="1237">
        <v>0</v>
      </c>
      <c r="K90" s="392">
        <f t="shared" si="9"/>
        <v>0</v>
      </c>
    </row>
    <row r="91" spans="1:11" s="381" customFormat="1" x14ac:dyDescent="0.25">
      <c r="A91" s="399">
        <f t="shared" si="7"/>
        <v>12</v>
      </c>
      <c r="B91" s="384"/>
      <c r="C91" s="390" t="s">
        <v>4315</v>
      </c>
      <c r="D91" s="385" t="s">
        <v>4540</v>
      </c>
      <c r="E91" s="389" t="s">
        <v>4541</v>
      </c>
      <c r="F91" s="385" t="s">
        <v>3726</v>
      </c>
      <c r="G91" s="386">
        <v>7</v>
      </c>
      <c r="H91" s="1237">
        <v>0</v>
      </c>
      <c r="I91" s="391">
        <f t="shared" si="8"/>
        <v>0</v>
      </c>
      <c r="J91" s="1237">
        <v>0</v>
      </c>
      <c r="K91" s="392">
        <f t="shared" si="9"/>
        <v>0</v>
      </c>
    </row>
    <row r="92" spans="1:11" x14ac:dyDescent="0.25">
      <c r="A92" s="399">
        <f t="shared" si="7"/>
        <v>13</v>
      </c>
      <c r="B92" s="384"/>
      <c r="C92" s="390" t="s">
        <v>4315</v>
      </c>
      <c r="D92" s="385" t="s">
        <v>4545</v>
      </c>
      <c r="E92" s="389" t="s">
        <v>4607</v>
      </c>
      <c r="F92" s="385" t="s">
        <v>3726</v>
      </c>
      <c r="G92" s="386">
        <v>5</v>
      </c>
      <c r="H92" s="1237">
        <v>0</v>
      </c>
      <c r="I92" s="391">
        <f t="shared" si="8"/>
        <v>0</v>
      </c>
      <c r="J92" s="1237">
        <v>0</v>
      </c>
      <c r="K92" s="392">
        <f t="shared" si="9"/>
        <v>0</v>
      </c>
    </row>
    <row r="93" spans="1:11" x14ac:dyDescent="0.25">
      <c r="A93" s="399">
        <f t="shared" si="7"/>
        <v>14</v>
      </c>
      <c r="B93" s="384"/>
      <c r="C93" s="390" t="s">
        <v>4315</v>
      </c>
      <c r="D93" s="385" t="s">
        <v>4548</v>
      </c>
      <c r="E93" s="413" t="s">
        <v>4626</v>
      </c>
      <c r="F93" s="390" t="s">
        <v>3726</v>
      </c>
      <c r="G93" s="386">
        <v>12</v>
      </c>
      <c r="H93" s="1237">
        <v>0</v>
      </c>
      <c r="I93" s="391">
        <f t="shared" si="8"/>
        <v>0</v>
      </c>
      <c r="J93" s="1237">
        <v>0</v>
      </c>
      <c r="K93" s="392">
        <f>G93*J93</f>
        <v>0</v>
      </c>
    </row>
    <row r="94" spans="1:11" x14ac:dyDescent="0.25">
      <c r="A94" s="399">
        <f t="shared" si="7"/>
        <v>15</v>
      </c>
      <c r="B94" s="384"/>
      <c r="C94" s="390" t="s">
        <v>4315</v>
      </c>
      <c r="D94" s="385" t="s">
        <v>4548</v>
      </c>
      <c r="E94" s="413" t="s">
        <v>4608</v>
      </c>
      <c r="F94" s="390" t="s">
        <v>3726</v>
      </c>
      <c r="G94" s="386">
        <v>3</v>
      </c>
      <c r="H94" s="1237">
        <v>0</v>
      </c>
      <c r="I94" s="391">
        <f t="shared" si="8"/>
        <v>0</v>
      </c>
      <c r="J94" s="1237">
        <v>0</v>
      </c>
      <c r="K94" s="392">
        <f t="shared" si="9"/>
        <v>0</v>
      </c>
    </row>
    <row r="95" spans="1:11" x14ac:dyDescent="0.25">
      <c r="A95" s="399">
        <f t="shared" si="7"/>
        <v>16</v>
      </c>
      <c r="B95" s="384"/>
      <c r="C95" s="390" t="s">
        <v>4315</v>
      </c>
      <c r="D95" s="385" t="s">
        <v>4545</v>
      </c>
      <c r="E95" s="389" t="s">
        <v>4609</v>
      </c>
      <c r="F95" s="385" t="s">
        <v>3726</v>
      </c>
      <c r="G95" s="386">
        <v>1</v>
      </c>
      <c r="H95" s="1237">
        <v>0</v>
      </c>
      <c r="I95" s="391">
        <f t="shared" si="8"/>
        <v>0</v>
      </c>
      <c r="J95" s="1237">
        <v>0</v>
      </c>
      <c r="K95" s="392">
        <f t="shared" si="9"/>
        <v>0</v>
      </c>
    </row>
    <row r="96" spans="1:11" x14ac:dyDescent="0.25">
      <c r="A96" s="399">
        <f t="shared" si="7"/>
        <v>17</v>
      </c>
      <c r="B96" s="384"/>
      <c r="C96" s="390" t="s">
        <v>4315</v>
      </c>
      <c r="D96" s="385" t="s">
        <v>4548</v>
      </c>
      <c r="E96" s="413" t="s">
        <v>4610</v>
      </c>
      <c r="F96" s="390" t="s">
        <v>3726</v>
      </c>
      <c r="G96" s="386">
        <v>3</v>
      </c>
      <c r="H96" s="1237">
        <v>0</v>
      </c>
      <c r="I96" s="391">
        <f t="shared" si="8"/>
        <v>0</v>
      </c>
      <c r="J96" s="1237">
        <v>0</v>
      </c>
      <c r="K96" s="392">
        <f t="shared" si="9"/>
        <v>0</v>
      </c>
    </row>
    <row r="97" spans="1:11" x14ac:dyDescent="0.25">
      <c r="A97" s="399">
        <f t="shared" si="7"/>
        <v>18</v>
      </c>
      <c r="B97" s="384"/>
      <c r="C97" s="390" t="s">
        <v>4315</v>
      </c>
      <c r="D97" s="385" t="s">
        <v>4611</v>
      </c>
      <c r="E97" s="413" t="s">
        <v>4612</v>
      </c>
      <c r="F97" s="390" t="s">
        <v>3726</v>
      </c>
      <c r="G97" s="386">
        <v>1</v>
      </c>
      <c r="H97" s="1237">
        <v>0</v>
      </c>
      <c r="I97" s="391">
        <f t="shared" si="8"/>
        <v>0</v>
      </c>
      <c r="J97" s="1237">
        <v>0</v>
      </c>
      <c r="K97" s="392">
        <f t="shared" si="9"/>
        <v>0</v>
      </c>
    </row>
    <row r="98" spans="1:11" x14ac:dyDescent="0.25">
      <c r="A98" s="399">
        <f t="shared" si="7"/>
        <v>19</v>
      </c>
      <c r="B98" s="403"/>
      <c r="C98" s="390" t="s">
        <v>98</v>
      </c>
      <c r="D98" s="385"/>
      <c r="E98" s="389" t="s">
        <v>4613</v>
      </c>
      <c r="F98" s="390" t="s">
        <v>3726</v>
      </c>
      <c r="G98" s="386">
        <v>2</v>
      </c>
      <c r="H98" s="1237">
        <v>0</v>
      </c>
      <c r="I98" s="391">
        <f t="shared" si="8"/>
        <v>0</v>
      </c>
      <c r="J98" s="1237">
        <v>0</v>
      </c>
      <c r="K98" s="392">
        <f t="shared" si="9"/>
        <v>0</v>
      </c>
    </row>
    <row r="99" spans="1:11" x14ac:dyDescent="0.25">
      <c r="A99" s="399">
        <f t="shared" si="7"/>
        <v>20</v>
      </c>
      <c r="B99" s="403"/>
      <c r="C99" s="390" t="s">
        <v>98</v>
      </c>
      <c r="D99" s="385"/>
      <c r="E99" s="389" t="s">
        <v>4614</v>
      </c>
      <c r="F99" s="390" t="s">
        <v>3726</v>
      </c>
      <c r="G99" s="386">
        <v>1</v>
      </c>
      <c r="H99" s="1237">
        <v>0</v>
      </c>
      <c r="I99" s="391">
        <f t="shared" si="8"/>
        <v>0</v>
      </c>
      <c r="J99" s="1237">
        <v>0</v>
      </c>
      <c r="K99" s="392">
        <f t="shared" si="9"/>
        <v>0</v>
      </c>
    </row>
    <row r="100" spans="1:11" x14ac:dyDescent="0.25">
      <c r="A100" s="399">
        <f t="shared" si="7"/>
        <v>21</v>
      </c>
      <c r="B100" s="403"/>
      <c r="C100" s="390" t="s">
        <v>4315</v>
      </c>
      <c r="D100" s="385" t="s">
        <v>4571</v>
      </c>
      <c r="E100" s="413" t="s">
        <v>4572</v>
      </c>
      <c r="F100" s="390" t="s">
        <v>3726</v>
      </c>
      <c r="G100" s="386">
        <v>154</v>
      </c>
      <c r="H100" s="391"/>
      <c r="I100" s="391"/>
      <c r="J100" s="1237">
        <v>0</v>
      </c>
      <c r="K100" s="392">
        <f t="shared" si="9"/>
        <v>0</v>
      </c>
    </row>
    <row r="101" spans="1:11" s="381" customFormat="1" x14ac:dyDescent="0.25">
      <c r="A101" s="399">
        <f t="shared" si="7"/>
        <v>22</v>
      </c>
      <c r="B101" s="384"/>
      <c r="C101" s="385" t="s">
        <v>4315</v>
      </c>
      <c r="D101" s="373" t="s">
        <v>4627</v>
      </c>
      <c r="E101" s="389" t="s">
        <v>4628</v>
      </c>
      <c r="F101" s="385" t="s">
        <v>3726</v>
      </c>
      <c r="G101" s="386">
        <v>2</v>
      </c>
      <c r="H101" s="387"/>
      <c r="I101" s="387"/>
      <c r="J101" s="1237">
        <v>0</v>
      </c>
      <c r="K101" s="388">
        <f t="shared" si="9"/>
        <v>0</v>
      </c>
    </row>
    <row r="102" spans="1:11" x14ac:dyDescent="0.25">
      <c r="A102" s="399">
        <f t="shared" si="7"/>
        <v>23</v>
      </c>
      <c r="B102" s="403"/>
      <c r="C102" s="390" t="s">
        <v>4315</v>
      </c>
      <c r="D102" s="385" t="s">
        <v>4579</v>
      </c>
      <c r="E102" s="413" t="s">
        <v>4578</v>
      </c>
      <c r="F102" s="390" t="s">
        <v>3726</v>
      </c>
      <c r="G102" s="386">
        <v>4</v>
      </c>
      <c r="H102" s="391"/>
      <c r="I102" s="391"/>
      <c r="J102" s="1237">
        <v>0</v>
      </c>
      <c r="K102" s="392">
        <f t="shared" si="9"/>
        <v>0</v>
      </c>
    </row>
    <row r="103" spans="1:11" s="381" customFormat="1" x14ac:dyDescent="0.25">
      <c r="A103" s="399">
        <f t="shared" si="7"/>
        <v>24</v>
      </c>
      <c r="B103" s="384"/>
      <c r="C103" s="385" t="s">
        <v>4315</v>
      </c>
      <c r="D103" s="385" t="s">
        <v>4581</v>
      </c>
      <c r="E103" s="389" t="s">
        <v>4582</v>
      </c>
      <c r="F103" s="385" t="s">
        <v>3726</v>
      </c>
      <c r="G103" s="386">
        <v>3</v>
      </c>
      <c r="H103" s="387"/>
      <c r="I103" s="387"/>
      <c r="J103" s="1237">
        <v>0</v>
      </c>
      <c r="K103" s="388">
        <f>G103*J103</f>
        <v>0</v>
      </c>
    </row>
    <row r="104" spans="1:11" s="417" customFormat="1" x14ac:dyDescent="0.25">
      <c r="A104" s="399">
        <f t="shared" si="7"/>
        <v>25</v>
      </c>
      <c r="B104" s="414"/>
      <c r="C104" s="390" t="s">
        <v>4315</v>
      </c>
      <c r="D104" s="385" t="s">
        <v>4585</v>
      </c>
      <c r="E104" s="411" t="s">
        <v>4586</v>
      </c>
      <c r="F104" s="360" t="s">
        <v>3726</v>
      </c>
      <c r="G104" s="386">
        <v>1</v>
      </c>
      <c r="H104" s="1238">
        <v>0</v>
      </c>
      <c r="I104" s="415">
        <f>H104*G104</f>
        <v>0</v>
      </c>
      <c r="J104" s="1237">
        <v>0</v>
      </c>
      <c r="K104" s="392">
        <f t="shared" si="9"/>
        <v>0</v>
      </c>
    </row>
    <row r="105" spans="1:11" x14ac:dyDescent="0.25">
      <c r="A105" s="399">
        <f t="shared" si="7"/>
        <v>26</v>
      </c>
      <c r="B105" s="403"/>
      <c r="C105" s="390" t="s">
        <v>4315</v>
      </c>
      <c r="D105" s="360" t="s">
        <v>4513</v>
      </c>
      <c r="E105" s="413" t="s">
        <v>4588</v>
      </c>
      <c r="F105" s="390" t="s">
        <v>135</v>
      </c>
      <c r="G105" s="386">
        <v>10</v>
      </c>
      <c r="H105" s="391"/>
      <c r="I105" s="391"/>
      <c r="J105" s="1237">
        <v>0</v>
      </c>
      <c r="K105" s="392">
        <f t="shared" si="9"/>
        <v>0</v>
      </c>
    </row>
    <row r="106" spans="1:11" x14ac:dyDescent="0.25">
      <c r="A106" s="399">
        <f t="shared" si="7"/>
        <v>27</v>
      </c>
      <c r="B106" s="403"/>
      <c r="C106" s="390" t="s">
        <v>4315</v>
      </c>
      <c r="D106" s="360" t="s">
        <v>4513</v>
      </c>
      <c r="E106" s="411" t="s">
        <v>4515</v>
      </c>
      <c r="F106" s="360" t="s">
        <v>135</v>
      </c>
      <c r="G106" s="386">
        <v>3</v>
      </c>
      <c r="H106" s="387"/>
      <c r="I106" s="387"/>
      <c r="J106" s="1237">
        <v>0</v>
      </c>
      <c r="K106" s="388">
        <f t="shared" si="9"/>
        <v>0</v>
      </c>
    </row>
    <row r="107" spans="1:11" x14ac:dyDescent="0.25">
      <c r="A107" s="399">
        <f t="shared" si="7"/>
        <v>28</v>
      </c>
      <c r="B107" s="403"/>
      <c r="C107" s="390" t="s">
        <v>4315</v>
      </c>
      <c r="D107" s="360" t="s">
        <v>4513</v>
      </c>
      <c r="E107" s="411" t="s">
        <v>4516</v>
      </c>
      <c r="F107" s="360" t="s">
        <v>135</v>
      </c>
      <c r="G107" s="386">
        <v>3</v>
      </c>
      <c r="H107" s="387"/>
      <c r="I107" s="387"/>
      <c r="J107" s="1237">
        <v>0</v>
      </c>
      <c r="K107" s="388">
        <f t="shared" si="9"/>
        <v>0</v>
      </c>
    </row>
    <row r="108" spans="1:11" x14ac:dyDescent="0.25">
      <c r="A108" s="399">
        <f t="shared" si="7"/>
        <v>29</v>
      </c>
      <c r="B108" s="403"/>
      <c r="C108" s="390"/>
      <c r="D108" s="360"/>
      <c r="E108" s="411" t="s">
        <v>4517</v>
      </c>
      <c r="F108" s="360" t="s">
        <v>1878</v>
      </c>
      <c r="G108" s="1238">
        <v>3</v>
      </c>
      <c r="H108" s="391">
        <f>CEILING(SUM(I79:I107),1)</f>
        <v>0</v>
      </c>
      <c r="I108" s="387">
        <f>CEILING(H108/100*G108,50)</f>
        <v>0</v>
      </c>
      <c r="J108" s="391"/>
      <c r="K108" s="388"/>
    </row>
    <row r="109" spans="1:11" x14ac:dyDescent="0.25">
      <c r="A109" s="399"/>
      <c r="B109" s="403"/>
      <c r="C109" s="390"/>
      <c r="D109" s="390"/>
      <c r="E109" s="413"/>
      <c r="F109" s="390"/>
      <c r="G109" s="378">
        <v>0</v>
      </c>
      <c r="H109" s="387"/>
      <c r="I109" s="387"/>
      <c r="J109" s="387"/>
      <c r="K109" s="388"/>
    </row>
    <row r="110" spans="1:11" x14ac:dyDescent="0.25">
      <c r="A110" s="399"/>
      <c r="B110" s="403"/>
      <c r="C110" s="390"/>
      <c r="D110" s="390"/>
      <c r="E110" s="404" t="s">
        <v>4629</v>
      </c>
      <c r="F110" s="390"/>
      <c r="G110" s="378">
        <v>0</v>
      </c>
      <c r="H110" s="387"/>
      <c r="I110" s="401">
        <f>SUM(I80:I108)</f>
        <v>0</v>
      </c>
      <c r="J110" s="401"/>
      <c r="K110" s="402">
        <f>SUM(K80:K108)</f>
        <v>0</v>
      </c>
    </row>
    <row r="111" spans="1:11" x14ac:dyDescent="0.25">
      <c r="A111" s="399"/>
      <c r="B111" s="403"/>
      <c r="C111" s="390"/>
      <c r="D111" s="390"/>
      <c r="E111" s="404"/>
      <c r="F111" s="390"/>
      <c r="G111" s="405">
        <v>0</v>
      </c>
      <c r="H111" s="391"/>
      <c r="I111" s="406"/>
      <c r="J111" s="406"/>
      <c r="K111" s="407"/>
    </row>
    <row r="112" spans="1:11" x14ac:dyDescent="0.25">
      <c r="A112" s="399"/>
      <c r="B112" s="375"/>
      <c r="C112" s="376"/>
      <c r="D112" s="376">
        <v>0</v>
      </c>
      <c r="E112" s="410" t="s">
        <v>4630</v>
      </c>
      <c r="F112" s="376">
        <v>0</v>
      </c>
      <c r="G112" s="378">
        <v>0</v>
      </c>
      <c r="H112" s="379">
        <v>0</v>
      </c>
      <c r="I112" s="379">
        <v>0</v>
      </c>
      <c r="J112" s="379">
        <v>0</v>
      </c>
      <c r="K112" s="380">
        <v>0</v>
      </c>
    </row>
    <row r="113" spans="1:11" x14ac:dyDescent="0.25">
      <c r="A113" s="399">
        <f>A112+1</f>
        <v>1</v>
      </c>
      <c r="B113" s="403"/>
      <c r="C113" s="390" t="s">
        <v>4315</v>
      </c>
      <c r="D113" s="385" t="s">
        <v>4592</v>
      </c>
      <c r="E113" s="411" t="s">
        <v>4631</v>
      </c>
      <c r="F113" s="390" t="s">
        <v>3726</v>
      </c>
      <c r="G113" s="386">
        <v>1</v>
      </c>
      <c r="H113" s="1237">
        <v>0</v>
      </c>
      <c r="I113" s="391">
        <f>G113*H113</f>
        <v>0</v>
      </c>
      <c r="J113" s="1237">
        <v>0</v>
      </c>
      <c r="K113" s="392">
        <f t="shared" ref="K113:K144" si="10">G113*J113</f>
        <v>0</v>
      </c>
    </row>
    <row r="114" spans="1:11" s="381" customFormat="1" ht="13.5" x14ac:dyDescent="0.25">
      <c r="A114" s="399">
        <f t="shared" ref="A114:A148" si="11">A113+1</f>
        <v>2</v>
      </c>
      <c r="B114" s="403"/>
      <c r="C114" s="390" t="s">
        <v>4315</v>
      </c>
      <c r="D114" s="385" t="s">
        <v>4594</v>
      </c>
      <c r="E114" s="355" t="s">
        <v>4595</v>
      </c>
      <c r="F114" s="410" t="s">
        <v>4596</v>
      </c>
      <c r="G114" s="386">
        <v>2</v>
      </c>
      <c r="H114" s="387"/>
      <c r="I114" s="391"/>
      <c r="J114" s="1237">
        <v>0</v>
      </c>
      <c r="K114" s="392">
        <f t="shared" si="10"/>
        <v>0</v>
      </c>
    </row>
    <row r="115" spans="1:11" s="381" customFormat="1" x14ac:dyDescent="0.25">
      <c r="A115" s="399">
        <f t="shared" si="11"/>
        <v>3</v>
      </c>
      <c r="B115" s="384"/>
      <c r="C115" s="390" t="s">
        <v>4315</v>
      </c>
      <c r="D115" s="385" t="s">
        <v>4632</v>
      </c>
      <c r="E115" s="389" t="s">
        <v>4633</v>
      </c>
      <c r="F115" s="385" t="s">
        <v>3726</v>
      </c>
      <c r="G115" s="386">
        <v>1</v>
      </c>
      <c r="H115" s="1237">
        <v>0</v>
      </c>
      <c r="I115" s="391">
        <f t="shared" ref="I115:I136" si="12">G115*H115</f>
        <v>0</v>
      </c>
      <c r="J115" s="1237">
        <v>0</v>
      </c>
      <c r="K115" s="392">
        <f t="shared" si="10"/>
        <v>0</v>
      </c>
    </row>
    <row r="116" spans="1:11" s="381" customFormat="1" x14ac:dyDescent="0.25">
      <c r="A116" s="399">
        <f t="shared" si="11"/>
        <v>4</v>
      </c>
      <c r="B116" s="384"/>
      <c r="C116" s="390" t="s">
        <v>4315</v>
      </c>
      <c r="D116" s="385" t="s">
        <v>4528</v>
      </c>
      <c r="E116" s="389" t="s">
        <v>4529</v>
      </c>
      <c r="F116" s="385" t="s">
        <v>3726</v>
      </c>
      <c r="G116" s="386">
        <v>4</v>
      </c>
      <c r="H116" s="1237">
        <v>0</v>
      </c>
      <c r="I116" s="391">
        <f t="shared" si="12"/>
        <v>0</v>
      </c>
      <c r="J116" s="1237">
        <v>0</v>
      </c>
      <c r="K116" s="392">
        <f t="shared" si="10"/>
        <v>0</v>
      </c>
    </row>
    <row r="117" spans="1:11" s="381" customFormat="1" x14ac:dyDescent="0.25">
      <c r="A117" s="399">
        <f t="shared" si="11"/>
        <v>5</v>
      </c>
      <c r="B117" s="384"/>
      <c r="C117" s="385" t="s">
        <v>4315</v>
      </c>
      <c r="D117" s="385" t="s">
        <v>4528</v>
      </c>
      <c r="E117" s="389" t="s">
        <v>4531</v>
      </c>
      <c r="F117" s="385" t="s">
        <v>3726</v>
      </c>
      <c r="G117" s="386">
        <v>35</v>
      </c>
      <c r="H117" s="1237">
        <v>0</v>
      </c>
      <c r="I117" s="387">
        <f>G117*H117</f>
        <v>0</v>
      </c>
      <c r="J117" s="1237">
        <v>0</v>
      </c>
      <c r="K117" s="388">
        <f>G117*J117</f>
        <v>0</v>
      </c>
    </row>
    <row r="118" spans="1:11" s="381" customFormat="1" x14ac:dyDescent="0.25">
      <c r="A118" s="399">
        <f t="shared" si="11"/>
        <v>6</v>
      </c>
      <c r="B118" s="384"/>
      <c r="C118" s="390" t="s">
        <v>4315</v>
      </c>
      <c r="D118" s="385" t="s">
        <v>4528</v>
      </c>
      <c r="E118" s="389" t="s">
        <v>4532</v>
      </c>
      <c r="F118" s="385" t="s">
        <v>3726</v>
      </c>
      <c r="G118" s="386">
        <v>61</v>
      </c>
      <c r="H118" s="1237">
        <v>0</v>
      </c>
      <c r="I118" s="391">
        <f t="shared" si="12"/>
        <v>0</v>
      </c>
      <c r="J118" s="1237">
        <v>0</v>
      </c>
      <c r="K118" s="392">
        <f t="shared" si="10"/>
        <v>0</v>
      </c>
    </row>
    <row r="119" spans="1:11" s="381" customFormat="1" x14ac:dyDescent="0.25">
      <c r="A119" s="399">
        <f t="shared" si="11"/>
        <v>7</v>
      </c>
      <c r="B119" s="384"/>
      <c r="C119" s="385" t="s">
        <v>4315</v>
      </c>
      <c r="D119" s="385" t="s">
        <v>4528</v>
      </c>
      <c r="E119" s="389" t="s">
        <v>4634</v>
      </c>
      <c r="F119" s="385" t="s">
        <v>3726</v>
      </c>
      <c r="G119" s="386">
        <v>3</v>
      </c>
      <c r="H119" s="1237">
        <v>0</v>
      </c>
      <c r="I119" s="387">
        <f>G119*H119</f>
        <v>0</v>
      </c>
      <c r="J119" s="1237">
        <v>0</v>
      </c>
      <c r="K119" s="388">
        <f>G119*J119</f>
        <v>0</v>
      </c>
    </row>
    <row r="120" spans="1:11" s="381" customFormat="1" x14ac:dyDescent="0.25">
      <c r="A120" s="399">
        <f t="shared" si="11"/>
        <v>8</v>
      </c>
      <c r="B120" s="384"/>
      <c r="C120" s="385" t="s">
        <v>4315</v>
      </c>
      <c r="D120" s="385" t="s">
        <v>4600</v>
      </c>
      <c r="E120" s="389" t="s">
        <v>4601</v>
      </c>
      <c r="F120" s="385" t="s">
        <v>3726</v>
      </c>
      <c r="G120" s="386">
        <v>1</v>
      </c>
      <c r="H120" s="1237">
        <v>0</v>
      </c>
      <c r="I120" s="387">
        <f>G120*H120</f>
        <v>0</v>
      </c>
      <c r="J120" s="1237">
        <v>0</v>
      </c>
      <c r="K120" s="388">
        <f>G120*J120</f>
        <v>0</v>
      </c>
    </row>
    <row r="121" spans="1:11" s="381" customFormat="1" x14ac:dyDescent="0.25">
      <c r="A121" s="399">
        <f t="shared" si="11"/>
        <v>9</v>
      </c>
      <c r="B121" s="384"/>
      <c r="C121" s="390" t="s">
        <v>4315</v>
      </c>
      <c r="D121" s="385" t="s">
        <v>4600</v>
      </c>
      <c r="E121" s="389" t="s">
        <v>4624</v>
      </c>
      <c r="F121" s="385" t="s">
        <v>3726</v>
      </c>
      <c r="G121" s="386">
        <v>3</v>
      </c>
      <c r="H121" s="1237">
        <v>0</v>
      </c>
      <c r="I121" s="391">
        <f t="shared" si="12"/>
        <v>0</v>
      </c>
      <c r="J121" s="1237">
        <v>0</v>
      </c>
      <c r="K121" s="392">
        <f t="shared" si="10"/>
        <v>0</v>
      </c>
    </row>
    <row r="122" spans="1:11" s="381" customFormat="1" x14ac:dyDescent="0.25">
      <c r="A122" s="399">
        <f t="shared" si="11"/>
        <v>10</v>
      </c>
      <c r="B122" s="384"/>
      <c r="C122" s="385" t="s">
        <v>4315</v>
      </c>
      <c r="D122" s="385" t="s">
        <v>4534</v>
      </c>
      <c r="E122" s="389" t="s">
        <v>4535</v>
      </c>
      <c r="F122" s="385" t="s">
        <v>3726</v>
      </c>
      <c r="G122" s="386">
        <v>1</v>
      </c>
      <c r="H122" s="1237">
        <v>0</v>
      </c>
      <c r="I122" s="387">
        <f t="shared" si="12"/>
        <v>0</v>
      </c>
      <c r="J122" s="1237">
        <v>0</v>
      </c>
      <c r="K122" s="388">
        <f t="shared" si="10"/>
        <v>0</v>
      </c>
    </row>
    <row r="123" spans="1:11" s="381" customFormat="1" x14ac:dyDescent="0.25">
      <c r="A123" s="399">
        <f t="shared" si="11"/>
        <v>11</v>
      </c>
      <c r="B123" s="384"/>
      <c r="C123" s="385" t="s">
        <v>4315</v>
      </c>
      <c r="D123" s="385" t="s">
        <v>4534</v>
      </c>
      <c r="E123" s="389" t="s">
        <v>4635</v>
      </c>
      <c r="F123" s="385" t="s">
        <v>3726</v>
      </c>
      <c r="G123" s="386">
        <v>1</v>
      </c>
      <c r="H123" s="1237">
        <v>0</v>
      </c>
      <c r="I123" s="387">
        <f>G123*H123</f>
        <v>0</v>
      </c>
      <c r="J123" s="1237">
        <v>0</v>
      </c>
      <c r="K123" s="388">
        <f>G123*J123</f>
        <v>0</v>
      </c>
    </row>
    <row r="124" spans="1:11" s="381" customFormat="1" x14ac:dyDescent="0.25">
      <c r="A124" s="399">
        <f t="shared" si="11"/>
        <v>12</v>
      </c>
      <c r="B124" s="384"/>
      <c r="C124" s="390" t="s">
        <v>4315</v>
      </c>
      <c r="D124" s="385" t="s">
        <v>4603</v>
      </c>
      <c r="E124" s="389" t="s">
        <v>4604</v>
      </c>
      <c r="F124" s="385" t="s">
        <v>3726</v>
      </c>
      <c r="G124" s="386">
        <v>1</v>
      </c>
      <c r="H124" s="1237">
        <v>0</v>
      </c>
      <c r="I124" s="391">
        <f t="shared" si="12"/>
        <v>0</v>
      </c>
      <c r="J124" s="1237">
        <v>0</v>
      </c>
      <c r="K124" s="392">
        <f t="shared" si="10"/>
        <v>0</v>
      </c>
    </row>
    <row r="125" spans="1:11" s="381" customFormat="1" x14ac:dyDescent="0.25">
      <c r="A125" s="399">
        <f t="shared" si="11"/>
        <v>13</v>
      </c>
      <c r="B125" s="384"/>
      <c r="C125" s="390" t="s">
        <v>4315</v>
      </c>
      <c r="D125" s="385" t="s">
        <v>4540</v>
      </c>
      <c r="E125" s="389" t="s">
        <v>4541</v>
      </c>
      <c r="F125" s="385" t="s">
        <v>3726</v>
      </c>
      <c r="G125" s="386">
        <v>10</v>
      </c>
      <c r="H125" s="1237">
        <v>0</v>
      </c>
      <c r="I125" s="391">
        <f t="shared" si="12"/>
        <v>0</v>
      </c>
      <c r="J125" s="1237">
        <v>0</v>
      </c>
      <c r="K125" s="392">
        <f t="shared" si="10"/>
        <v>0</v>
      </c>
    </row>
    <row r="126" spans="1:11" x14ac:dyDescent="0.25">
      <c r="A126" s="399">
        <f t="shared" si="11"/>
        <v>14</v>
      </c>
      <c r="B126" s="384"/>
      <c r="C126" s="390" t="s">
        <v>4315</v>
      </c>
      <c r="D126" s="385" t="s">
        <v>4545</v>
      </c>
      <c r="E126" s="389" t="s">
        <v>4607</v>
      </c>
      <c r="F126" s="385" t="s">
        <v>3726</v>
      </c>
      <c r="G126" s="386">
        <v>5</v>
      </c>
      <c r="H126" s="1237">
        <v>0</v>
      </c>
      <c r="I126" s="391">
        <f t="shared" si="12"/>
        <v>0</v>
      </c>
      <c r="J126" s="1237">
        <v>0</v>
      </c>
      <c r="K126" s="392">
        <f t="shared" si="10"/>
        <v>0</v>
      </c>
    </row>
    <row r="127" spans="1:11" x14ac:dyDescent="0.25">
      <c r="A127" s="399">
        <f t="shared" si="11"/>
        <v>15</v>
      </c>
      <c r="B127" s="384"/>
      <c r="C127" s="390" t="s">
        <v>4315</v>
      </c>
      <c r="D127" s="385" t="s">
        <v>4548</v>
      </c>
      <c r="E127" s="413" t="s">
        <v>4626</v>
      </c>
      <c r="F127" s="390" t="s">
        <v>3726</v>
      </c>
      <c r="G127" s="386">
        <v>6</v>
      </c>
      <c r="H127" s="1237">
        <v>0</v>
      </c>
      <c r="I127" s="391">
        <f t="shared" si="12"/>
        <v>0</v>
      </c>
      <c r="J127" s="1237">
        <v>0</v>
      </c>
      <c r="K127" s="392">
        <f t="shared" si="10"/>
        <v>0</v>
      </c>
    </row>
    <row r="128" spans="1:11" x14ac:dyDescent="0.25">
      <c r="A128" s="399">
        <f t="shared" si="11"/>
        <v>16</v>
      </c>
      <c r="B128" s="384"/>
      <c r="C128" s="390" t="s">
        <v>4315</v>
      </c>
      <c r="D128" s="385" t="s">
        <v>4548</v>
      </c>
      <c r="E128" s="413" t="s">
        <v>4636</v>
      </c>
      <c r="F128" s="390" t="s">
        <v>3726</v>
      </c>
      <c r="G128" s="386">
        <v>6</v>
      </c>
      <c r="H128" s="1237">
        <v>0</v>
      </c>
      <c r="I128" s="391">
        <f t="shared" si="12"/>
        <v>0</v>
      </c>
      <c r="J128" s="1237">
        <v>0</v>
      </c>
      <c r="K128" s="392">
        <f>G128*J128</f>
        <v>0</v>
      </c>
    </row>
    <row r="129" spans="1:11" x14ac:dyDescent="0.25">
      <c r="A129" s="399">
        <f t="shared" si="11"/>
        <v>17</v>
      </c>
      <c r="B129" s="384"/>
      <c r="C129" s="390" t="s">
        <v>4315</v>
      </c>
      <c r="D129" s="385" t="s">
        <v>4548</v>
      </c>
      <c r="E129" s="413" t="s">
        <v>4608</v>
      </c>
      <c r="F129" s="390" t="s">
        <v>3726</v>
      </c>
      <c r="G129" s="386">
        <v>3</v>
      </c>
      <c r="H129" s="1237">
        <v>0</v>
      </c>
      <c r="I129" s="391">
        <f t="shared" si="12"/>
        <v>0</v>
      </c>
      <c r="J129" s="1237">
        <v>0</v>
      </c>
      <c r="K129" s="392">
        <f t="shared" si="10"/>
        <v>0</v>
      </c>
    </row>
    <row r="130" spans="1:11" x14ac:dyDescent="0.25">
      <c r="A130" s="399">
        <f t="shared" si="11"/>
        <v>18</v>
      </c>
      <c r="B130" s="384"/>
      <c r="C130" s="390" t="s">
        <v>4315</v>
      </c>
      <c r="D130" s="385" t="s">
        <v>4545</v>
      </c>
      <c r="E130" s="389" t="s">
        <v>4609</v>
      </c>
      <c r="F130" s="385" t="s">
        <v>3726</v>
      </c>
      <c r="G130" s="386">
        <v>1</v>
      </c>
      <c r="H130" s="1237">
        <v>0</v>
      </c>
      <c r="I130" s="391">
        <f t="shared" si="12"/>
        <v>0</v>
      </c>
      <c r="J130" s="1237">
        <v>0</v>
      </c>
      <c r="K130" s="392">
        <f t="shared" si="10"/>
        <v>0</v>
      </c>
    </row>
    <row r="131" spans="1:11" x14ac:dyDescent="0.25">
      <c r="A131" s="399">
        <f t="shared" si="11"/>
        <v>19</v>
      </c>
      <c r="B131" s="384"/>
      <c r="C131" s="390" t="s">
        <v>4315</v>
      </c>
      <c r="D131" s="385" t="s">
        <v>4548</v>
      </c>
      <c r="E131" s="413" t="s">
        <v>4610</v>
      </c>
      <c r="F131" s="390" t="s">
        <v>3726</v>
      </c>
      <c r="G131" s="386">
        <v>3</v>
      </c>
      <c r="H131" s="1237">
        <v>0</v>
      </c>
      <c r="I131" s="391">
        <f t="shared" si="12"/>
        <v>0</v>
      </c>
      <c r="J131" s="1237">
        <v>0</v>
      </c>
      <c r="K131" s="392">
        <f t="shared" si="10"/>
        <v>0</v>
      </c>
    </row>
    <row r="132" spans="1:11" x14ac:dyDescent="0.25">
      <c r="A132" s="399">
        <f t="shared" si="11"/>
        <v>20</v>
      </c>
      <c r="B132" s="384"/>
      <c r="C132" s="390" t="s">
        <v>4315</v>
      </c>
      <c r="D132" s="385" t="s">
        <v>4611</v>
      </c>
      <c r="E132" s="413" t="s">
        <v>4612</v>
      </c>
      <c r="F132" s="390" t="s">
        <v>3726</v>
      </c>
      <c r="G132" s="386">
        <v>1</v>
      </c>
      <c r="H132" s="1237">
        <v>0</v>
      </c>
      <c r="I132" s="391">
        <f t="shared" si="12"/>
        <v>0</v>
      </c>
      <c r="J132" s="1237">
        <v>0</v>
      </c>
      <c r="K132" s="392">
        <f t="shared" si="10"/>
        <v>0</v>
      </c>
    </row>
    <row r="133" spans="1:11" x14ac:dyDescent="0.25">
      <c r="A133" s="399">
        <f t="shared" si="11"/>
        <v>21</v>
      </c>
      <c r="B133" s="403"/>
      <c r="C133" s="390" t="s">
        <v>98</v>
      </c>
      <c r="D133" s="385"/>
      <c r="E133" s="389" t="s">
        <v>4613</v>
      </c>
      <c r="F133" s="390" t="s">
        <v>3726</v>
      </c>
      <c r="G133" s="386">
        <v>2</v>
      </c>
      <c r="H133" s="1237">
        <v>0</v>
      </c>
      <c r="I133" s="391">
        <f t="shared" si="12"/>
        <v>0</v>
      </c>
      <c r="J133" s="1237">
        <v>0</v>
      </c>
      <c r="K133" s="392">
        <f t="shared" si="10"/>
        <v>0</v>
      </c>
    </row>
    <row r="134" spans="1:11" x14ac:dyDescent="0.25">
      <c r="A134" s="399">
        <f t="shared" si="11"/>
        <v>22</v>
      </c>
      <c r="B134" s="403"/>
      <c r="C134" s="390" t="s">
        <v>98</v>
      </c>
      <c r="D134" s="385"/>
      <c r="E134" s="389" t="s">
        <v>4614</v>
      </c>
      <c r="F134" s="390" t="s">
        <v>3726</v>
      </c>
      <c r="G134" s="386">
        <v>2</v>
      </c>
      <c r="H134" s="1237">
        <v>0</v>
      </c>
      <c r="I134" s="391">
        <f t="shared" si="12"/>
        <v>0</v>
      </c>
      <c r="J134" s="1237">
        <v>0</v>
      </c>
      <c r="K134" s="392">
        <f t="shared" si="10"/>
        <v>0</v>
      </c>
    </row>
    <row r="135" spans="1:11" x14ac:dyDescent="0.25">
      <c r="A135" s="399">
        <f t="shared" si="11"/>
        <v>23</v>
      </c>
      <c r="B135" s="403"/>
      <c r="C135" s="390" t="s">
        <v>98</v>
      </c>
      <c r="D135" s="385"/>
      <c r="E135" s="389" t="s">
        <v>4615</v>
      </c>
      <c r="F135" s="390" t="s">
        <v>3726</v>
      </c>
      <c r="G135" s="386">
        <v>1</v>
      </c>
      <c r="H135" s="1237">
        <v>0</v>
      </c>
      <c r="I135" s="391">
        <f t="shared" si="12"/>
        <v>0</v>
      </c>
      <c r="J135" s="1237">
        <v>0</v>
      </c>
      <c r="K135" s="392">
        <f t="shared" si="10"/>
        <v>0</v>
      </c>
    </row>
    <row r="136" spans="1:11" x14ac:dyDescent="0.25">
      <c r="A136" s="399">
        <f t="shared" si="11"/>
        <v>24</v>
      </c>
      <c r="B136" s="403"/>
      <c r="C136" s="390" t="s">
        <v>98</v>
      </c>
      <c r="D136" s="385"/>
      <c r="E136" s="389" t="s">
        <v>4616</v>
      </c>
      <c r="F136" s="390" t="s">
        <v>3726</v>
      </c>
      <c r="G136" s="386">
        <v>1</v>
      </c>
      <c r="H136" s="1237">
        <v>0</v>
      </c>
      <c r="I136" s="391">
        <f t="shared" si="12"/>
        <v>0</v>
      </c>
      <c r="J136" s="1237">
        <v>0</v>
      </c>
      <c r="K136" s="392">
        <f>G136*J136</f>
        <v>0</v>
      </c>
    </row>
    <row r="137" spans="1:11" x14ac:dyDescent="0.25">
      <c r="A137" s="399">
        <f t="shared" si="11"/>
        <v>25</v>
      </c>
      <c r="B137" s="403"/>
      <c r="C137" s="390" t="s">
        <v>4315</v>
      </c>
      <c r="D137" s="385" t="s">
        <v>4571</v>
      </c>
      <c r="E137" s="389" t="s">
        <v>4572</v>
      </c>
      <c r="F137" s="390" t="s">
        <v>3726</v>
      </c>
      <c r="G137" s="386">
        <v>222</v>
      </c>
      <c r="H137" s="391"/>
      <c r="I137" s="391"/>
      <c r="J137" s="1237">
        <v>0</v>
      </c>
      <c r="K137" s="392">
        <f t="shared" si="10"/>
        <v>0</v>
      </c>
    </row>
    <row r="138" spans="1:11" s="381" customFormat="1" x14ac:dyDescent="0.25">
      <c r="A138" s="399">
        <f t="shared" si="11"/>
        <v>26</v>
      </c>
      <c r="B138" s="384"/>
      <c r="C138" s="385" t="s">
        <v>4315</v>
      </c>
      <c r="D138" s="373" t="s">
        <v>4627</v>
      </c>
      <c r="E138" s="389" t="s">
        <v>4628</v>
      </c>
      <c r="F138" s="385" t="s">
        <v>3726</v>
      </c>
      <c r="G138" s="386">
        <v>4</v>
      </c>
      <c r="H138" s="387"/>
      <c r="I138" s="387"/>
      <c r="J138" s="1237">
        <v>0</v>
      </c>
      <c r="K138" s="388">
        <f t="shared" si="10"/>
        <v>0</v>
      </c>
    </row>
    <row r="139" spans="1:11" x14ac:dyDescent="0.25">
      <c r="A139" s="399">
        <f t="shared" si="11"/>
        <v>27</v>
      </c>
      <c r="B139" s="403"/>
      <c r="C139" s="390" t="s">
        <v>4315</v>
      </c>
      <c r="D139" s="385" t="s">
        <v>4577</v>
      </c>
      <c r="E139" s="413" t="s">
        <v>4576</v>
      </c>
      <c r="F139" s="390" t="s">
        <v>3726</v>
      </c>
      <c r="G139" s="386">
        <v>4</v>
      </c>
      <c r="H139" s="391"/>
      <c r="I139" s="391"/>
      <c r="J139" s="1237">
        <v>0</v>
      </c>
      <c r="K139" s="392">
        <f t="shared" si="10"/>
        <v>0</v>
      </c>
    </row>
    <row r="140" spans="1:11" x14ac:dyDescent="0.25">
      <c r="A140" s="399">
        <f t="shared" si="11"/>
        <v>28</v>
      </c>
      <c r="B140" s="403"/>
      <c r="C140" s="390" t="s">
        <v>4315</v>
      </c>
      <c r="D140" s="385" t="s">
        <v>4577</v>
      </c>
      <c r="E140" s="413" t="s">
        <v>4578</v>
      </c>
      <c r="F140" s="390" t="s">
        <v>3726</v>
      </c>
      <c r="G140" s="386">
        <v>4</v>
      </c>
      <c r="H140" s="391"/>
      <c r="I140" s="391"/>
      <c r="J140" s="1237">
        <v>0</v>
      </c>
      <c r="K140" s="392">
        <f t="shared" si="10"/>
        <v>0</v>
      </c>
    </row>
    <row r="141" spans="1:11" s="381" customFormat="1" x14ac:dyDescent="0.25">
      <c r="A141" s="399">
        <f t="shared" si="11"/>
        <v>29</v>
      </c>
      <c r="B141" s="384"/>
      <c r="C141" s="385" t="s">
        <v>4315</v>
      </c>
      <c r="D141" s="385" t="s">
        <v>4581</v>
      </c>
      <c r="E141" s="389" t="s">
        <v>4582</v>
      </c>
      <c r="F141" s="385" t="s">
        <v>3726</v>
      </c>
      <c r="G141" s="386">
        <v>1</v>
      </c>
      <c r="H141" s="387"/>
      <c r="I141" s="387"/>
      <c r="J141" s="1237">
        <v>0</v>
      </c>
      <c r="K141" s="388">
        <f>G141*J141</f>
        <v>0</v>
      </c>
    </row>
    <row r="142" spans="1:11" s="381" customFormat="1" x14ac:dyDescent="0.25">
      <c r="A142" s="399">
        <f t="shared" si="11"/>
        <v>30</v>
      </c>
      <c r="B142" s="384"/>
      <c r="C142" s="385" t="s">
        <v>4315</v>
      </c>
      <c r="D142" s="385" t="s">
        <v>4583</v>
      </c>
      <c r="E142" s="389" t="s">
        <v>4584</v>
      </c>
      <c r="F142" s="385" t="s">
        <v>3726</v>
      </c>
      <c r="G142" s="386">
        <v>2</v>
      </c>
      <c r="H142" s="387"/>
      <c r="I142" s="387"/>
      <c r="J142" s="1237">
        <v>0</v>
      </c>
      <c r="K142" s="388">
        <f>G142*J142</f>
        <v>0</v>
      </c>
    </row>
    <row r="143" spans="1:11" s="381" customFormat="1" x14ac:dyDescent="0.25">
      <c r="A143" s="399">
        <f t="shared" si="11"/>
        <v>31</v>
      </c>
      <c r="B143" s="384"/>
      <c r="C143" s="385" t="s">
        <v>4315</v>
      </c>
      <c r="D143" s="385" t="s">
        <v>4637</v>
      </c>
      <c r="E143" s="418" t="s">
        <v>4638</v>
      </c>
      <c r="F143" s="419" t="s">
        <v>3726</v>
      </c>
      <c r="G143" s="386">
        <v>1</v>
      </c>
      <c r="H143" s="387"/>
      <c r="I143" s="387"/>
      <c r="J143" s="1237">
        <v>0</v>
      </c>
      <c r="K143" s="388">
        <f t="shared" si="10"/>
        <v>0</v>
      </c>
    </row>
    <row r="144" spans="1:11" s="417" customFormat="1" x14ac:dyDescent="0.25">
      <c r="A144" s="399">
        <f t="shared" si="11"/>
        <v>32</v>
      </c>
      <c r="B144" s="414"/>
      <c r="C144" s="390" t="s">
        <v>4315</v>
      </c>
      <c r="D144" s="385" t="s">
        <v>4585</v>
      </c>
      <c r="E144" s="411" t="s">
        <v>4586</v>
      </c>
      <c r="F144" s="360" t="s">
        <v>3726</v>
      </c>
      <c r="G144" s="386">
        <v>1</v>
      </c>
      <c r="H144" s="1238">
        <v>0</v>
      </c>
      <c r="I144" s="415">
        <f>H144*G144</f>
        <v>0</v>
      </c>
      <c r="J144" s="1237">
        <v>0</v>
      </c>
      <c r="K144" s="392">
        <f t="shared" si="10"/>
        <v>0</v>
      </c>
    </row>
    <row r="145" spans="1:11" x14ac:dyDescent="0.25">
      <c r="A145" s="399">
        <f t="shared" si="11"/>
        <v>33</v>
      </c>
      <c r="B145" s="403"/>
      <c r="C145" s="390" t="s">
        <v>4315</v>
      </c>
      <c r="D145" s="360" t="s">
        <v>4513</v>
      </c>
      <c r="E145" s="413" t="s">
        <v>4588</v>
      </c>
      <c r="F145" s="390" t="s">
        <v>135</v>
      </c>
      <c r="G145" s="386">
        <v>14</v>
      </c>
      <c r="H145" s="391"/>
      <c r="I145" s="391"/>
      <c r="J145" s="1237">
        <v>0</v>
      </c>
      <c r="K145" s="392">
        <f>G145*J145</f>
        <v>0</v>
      </c>
    </row>
    <row r="146" spans="1:11" x14ac:dyDescent="0.25">
      <c r="A146" s="399">
        <f t="shared" si="11"/>
        <v>34</v>
      </c>
      <c r="B146" s="403"/>
      <c r="C146" s="390" t="s">
        <v>4315</v>
      </c>
      <c r="D146" s="360" t="s">
        <v>4513</v>
      </c>
      <c r="E146" s="411" t="s">
        <v>4515</v>
      </c>
      <c r="F146" s="360" t="s">
        <v>135</v>
      </c>
      <c r="G146" s="386">
        <v>4</v>
      </c>
      <c r="H146" s="387"/>
      <c r="I146" s="387"/>
      <c r="J146" s="1237">
        <v>0</v>
      </c>
      <c r="K146" s="388">
        <f>G146*J146</f>
        <v>0</v>
      </c>
    </row>
    <row r="147" spans="1:11" x14ac:dyDescent="0.25">
      <c r="A147" s="399">
        <f t="shared" si="11"/>
        <v>35</v>
      </c>
      <c r="B147" s="403"/>
      <c r="C147" s="390" t="s">
        <v>4315</v>
      </c>
      <c r="D147" s="360" t="s">
        <v>4513</v>
      </c>
      <c r="E147" s="411" t="s">
        <v>4516</v>
      </c>
      <c r="F147" s="360" t="s">
        <v>135</v>
      </c>
      <c r="G147" s="386">
        <v>4</v>
      </c>
      <c r="H147" s="387"/>
      <c r="I147" s="387"/>
      <c r="J147" s="1237">
        <v>0</v>
      </c>
      <c r="K147" s="388">
        <f>G147*J147</f>
        <v>0</v>
      </c>
    </row>
    <row r="148" spans="1:11" x14ac:dyDescent="0.25">
      <c r="A148" s="399">
        <f t="shared" si="11"/>
        <v>36</v>
      </c>
      <c r="B148" s="403"/>
      <c r="C148" s="390"/>
      <c r="D148" s="360"/>
      <c r="E148" s="411" t="s">
        <v>4517</v>
      </c>
      <c r="F148" s="360" t="s">
        <v>1878</v>
      </c>
      <c r="G148" s="1238">
        <v>3</v>
      </c>
      <c r="H148" s="391">
        <f>CEILING(SUM(I113:I147),1)</f>
        <v>0</v>
      </c>
      <c r="I148" s="387">
        <f>CEILING(H148/100*G148,50)</f>
        <v>0</v>
      </c>
      <c r="J148" s="391"/>
      <c r="K148" s="388"/>
    </row>
    <row r="149" spans="1:11" x14ac:dyDescent="0.25">
      <c r="A149" s="399"/>
      <c r="B149" s="403"/>
      <c r="C149" s="390"/>
      <c r="D149" s="390"/>
      <c r="E149" s="413"/>
      <c r="F149" s="390"/>
      <c r="G149" s="378">
        <v>0</v>
      </c>
      <c r="H149" s="387"/>
      <c r="I149" s="387"/>
      <c r="J149" s="387"/>
      <c r="K149" s="388"/>
    </row>
    <row r="150" spans="1:11" x14ac:dyDescent="0.25">
      <c r="A150" s="399"/>
      <c r="B150" s="403"/>
      <c r="C150" s="390"/>
      <c r="D150" s="390"/>
      <c r="E150" s="404" t="s">
        <v>4639</v>
      </c>
      <c r="F150" s="390"/>
      <c r="G150" s="378">
        <v>0</v>
      </c>
      <c r="H150" s="387"/>
      <c r="I150" s="401">
        <f>SUM(I113:I148)</f>
        <v>0</v>
      </c>
      <c r="J150" s="401"/>
      <c r="K150" s="402">
        <f>SUM(K113:K148)</f>
        <v>0</v>
      </c>
    </row>
    <row r="151" spans="1:11" x14ac:dyDescent="0.25">
      <c r="A151" s="399"/>
      <c r="B151" s="403"/>
      <c r="C151" s="390"/>
      <c r="D151" s="390"/>
      <c r="E151" s="404"/>
      <c r="F151" s="390"/>
      <c r="G151" s="405">
        <v>0</v>
      </c>
      <c r="H151" s="391"/>
      <c r="I151" s="406"/>
      <c r="J151" s="406"/>
      <c r="K151" s="407"/>
    </row>
    <row r="152" spans="1:11" x14ac:dyDescent="0.25">
      <c r="A152" s="399"/>
      <c r="B152" s="375"/>
      <c r="C152" s="376"/>
      <c r="D152" s="376">
        <v>0</v>
      </c>
      <c r="E152" s="410" t="s">
        <v>4640</v>
      </c>
      <c r="F152" s="376">
        <v>0</v>
      </c>
      <c r="G152" s="378">
        <v>0</v>
      </c>
      <c r="H152" s="379">
        <v>0</v>
      </c>
      <c r="I152" s="379">
        <v>0</v>
      </c>
      <c r="J152" s="379">
        <v>0</v>
      </c>
      <c r="K152" s="380">
        <v>0</v>
      </c>
    </row>
    <row r="153" spans="1:11" x14ac:dyDescent="0.25">
      <c r="A153" s="399">
        <f>A152+1</f>
        <v>1</v>
      </c>
      <c r="B153" s="403"/>
      <c r="C153" s="390" t="s">
        <v>4315</v>
      </c>
      <c r="D153" s="385" t="s">
        <v>4592</v>
      </c>
      <c r="E153" s="411" t="s">
        <v>4593</v>
      </c>
      <c r="F153" s="390" t="s">
        <v>3726</v>
      </c>
      <c r="G153" s="386">
        <v>1</v>
      </c>
      <c r="H153" s="1237">
        <v>0</v>
      </c>
      <c r="I153" s="391">
        <f>G153*H153</f>
        <v>0</v>
      </c>
      <c r="J153" s="1237">
        <v>0</v>
      </c>
      <c r="K153" s="392">
        <f>G153*J153</f>
        <v>0</v>
      </c>
    </row>
    <row r="154" spans="1:11" s="381" customFormat="1" ht="13.5" x14ac:dyDescent="0.25">
      <c r="A154" s="399">
        <f t="shared" ref="A154:A175" si="13">A153+1</f>
        <v>2</v>
      </c>
      <c r="B154" s="403"/>
      <c r="C154" s="390" t="s">
        <v>4315</v>
      </c>
      <c r="D154" s="385" t="s">
        <v>4594</v>
      </c>
      <c r="E154" s="355" t="s">
        <v>4595</v>
      </c>
      <c r="F154" s="410" t="s">
        <v>4596</v>
      </c>
      <c r="G154" s="386">
        <v>1</v>
      </c>
      <c r="H154" s="387"/>
      <c r="I154" s="391"/>
      <c r="J154" s="1237">
        <v>0</v>
      </c>
      <c r="K154" s="392">
        <f t="shared" ref="K154:K171" si="14">G154*J154</f>
        <v>0</v>
      </c>
    </row>
    <row r="155" spans="1:11" s="381" customFormat="1" x14ac:dyDescent="0.25">
      <c r="A155" s="399">
        <f t="shared" si="13"/>
        <v>3</v>
      </c>
      <c r="B155" s="384"/>
      <c r="C155" s="390" t="s">
        <v>4315</v>
      </c>
      <c r="D155" s="385" t="s">
        <v>4597</v>
      </c>
      <c r="E155" s="389" t="s">
        <v>4598</v>
      </c>
      <c r="F155" s="385" t="s">
        <v>3726</v>
      </c>
      <c r="G155" s="386">
        <v>1</v>
      </c>
      <c r="H155" s="1237">
        <v>0</v>
      </c>
      <c r="I155" s="391">
        <f t="shared" ref="I155:I167" si="15">G155*H155</f>
        <v>0</v>
      </c>
      <c r="J155" s="1237">
        <v>0</v>
      </c>
      <c r="K155" s="392">
        <f t="shared" si="14"/>
        <v>0</v>
      </c>
    </row>
    <row r="156" spans="1:11" s="381" customFormat="1" x14ac:dyDescent="0.25">
      <c r="A156" s="399">
        <f t="shared" si="13"/>
        <v>4</v>
      </c>
      <c r="B156" s="384"/>
      <c r="C156" s="390" t="s">
        <v>4315</v>
      </c>
      <c r="D156" s="385" t="s">
        <v>4528</v>
      </c>
      <c r="E156" s="389" t="s">
        <v>4529</v>
      </c>
      <c r="F156" s="385" t="s">
        <v>3726</v>
      </c>
      <c r="G156" s="386">
        <v>1</v>
      </c>
      <c r="H156" s="1237">
        <v>0</v>
      </c>
      <c r="I156" s="391">
        <f t="shared" si="15"/>
        <v>0</v>
      </c>
      <c r="J156" s="1237">
        <v>0</v>
      </c>
      <c r="K156" s="392">
        <f t="shared" si="14"/>
        <v>0</v>
      </c>
    </row>
    <row r="157" spans="1:11" s="381" customFormat="1" x14ac:dyDescent="0.25">
      <c r="A157" s="399">
        <f t="shared" si="13"/>
        <v>5</v>
      </c>
      <c r="B157" s="384"/>
      <c r="C157" s="385" t="s">
        <v>4315</v>
      </c>
      <c r="D157" s="385" t="s">
        <v>4528</v>
      </c>
      <c r="E157" s="389" t="s">
        <v>4531</v>
      </c>
      <c r="F157" s="385" t="s">
        <v>3726</v>
      </c>
      <c r="G157" s="386">
        <v>18</v>
      </c>
      <c r="H157" s="1237">
        <v>0</v>
      </c>
      <c r="I157" s="387">
        <f>G157*H157</f>
        <v>0</v>
      </c>
      <c r="J157" s="1237">
        <v>0</v>
      </c>
      <c r="K157" s="388">
        <f>G157*J157</f>
        <v>0</v>
      </c>
    </row>
    <row r="158" spans="1:11" s="381" customFormat="1" x14ac:dyDescent="0.25">
      <c r="A158" s="399">
        <f t="shared" si="13"/>
        <v>6</v>
      </c>
      <c r="B158" s="384"/>
      <c r="C158" s="390" t="s">
        <v>4315</v>
      </c>
      <c r="D158" s="385" t="s">
        <v>4528</v>
      </c>
      <c r="E158" s="389" t="s">
        <v>4532</v>
      </c>
      <c r="F158" s="385" t="s">
        <v>3726</v>
      </c>
      <c r="G158" s="386">
        <v>23</v>
      </c>
      <c r="H158" s="1237">
        <v>0</v>
      </c>
      <c r="I158" s="391">
        <f t="shared" si="15"/>
        <v>0</v>
      </c>
      <c r="J158" s="1237">
        <v>0</v>
      </c>
      <c r="K158" s="392">
        <f t="shared" si="14"/>
        <v>0</v>
      </c>
    </row>
    <row r="159" spans="1:11" s="381" customFormat="1" x14ac:dyDescent="0.25">
      <c r="A159" s="399">
        <f t="shared" si="13"/>
        <v>7</v>
      </c>
      <c r="B159" s="384"/>
      <c r="C159" s="390" t="s">
        <v>4315</v>
      </c>
      <c r="D159" s="385" t="s">
        <v>4603</v>
      </c>
      <c r="E159" s="389" t="s">
        <v>4604</v>
      </c>
      <c r="F159" s="385" t="s">
        <v>3726</v>
      </c>
      <c r="G159" s="386">
        <v>2</v>
      </c>
      <c r="H159" s="1237">
        <v>0</v>
      </c>
      <c r="I159" s="391">
        <f t="shared" si="15"/>
        <v>0</v>
      </c>
      <c r="J159" s="1237">
        <v>0</v>
      </c>
      <c r="K159" s="392">
        <f t="shared" si="14"/>
        <v>0</v>
      </c>
    </row>
    <row r="160" spans="1:11" s="381" customFormat="1" x14ac:dyDescent="0.25">
      <c r="A160" s="399">
        <f t="shared" si="13"/>
        <v>8</v>
      </c>
      <c r="B160" s="384"/>
      <c r="C160" s="390" t="s">
        <v>4315</v>
      </c>
      <c r="D160" s="385" t="s">
        <v>4540</v>
      </c>
      <c r="E160" s="389" t="s">
        <v>4606</v>
      </c>
      <c r="F160" s="385" t="s">
        <v>3726</v>
      </c>
      <c r="G160" s="386">
        <v>4</v>
      </c>
      <c r="H160" s="1237">
        <v>0</v>
      </c>
      <c r="I160" s="391">
        <f t="shared" si="15"/>
        <v>0</v>
      </c>
      <c r="J160" s="1237">
        <v>0</v>
      </c>
      <c r="K160" s="392">
        <f t="shared" si="14"/>
        <v>0</v>
      </c>
    </row>
    <row r="161" spans="1:11" x14ac:dyDescent="0.25">
      <c r="A161" s="399">
        <f t="shared" si="13"/>
        <v>9</v>
      </c>
      <c r="B161" s="384"/>
      <c r="C161" s="390" t="s">
        <v>4315</v>
      </c>
      <c r="D161" s="385" t="s">
        <v>4545</v>
      </c>
      <c r="E161" s="389" t="s">
        <v>4607</v>
      </c>
      <c r="F161" s="385" t="s">
        <v>3726</v>
      </c>
      <c r="G161" s="386">
        <v>1</v>
      </c>
      <c r="H161" s="1237">
        <v>0</v>
      </c>
      <c r="I161" s="391">
        <f t="shared" si="15"/>
        <v>0</v>
      </c>
      <c r="J161" s="1237">
        <v>0</v>
      </c>
      <c r="K161" s="392">
        <f t="shared" si="14"/>
        <v>0</v>
      </c>
    </row>
    <row r="162" spans="1:11" x14ac:dyDescent="0.25">
      <c r="A162" s="399">
        <f t="shared" si="13"/>
        <v>10</v>
      </c>
      <c r="B162" s="384"/>
      <c r="C162" s="390" t="s">
        <v>4315</v>
      </c>
      <c r="D162" s="385" t="s">
        <v>4548</v>
      </c>
      <c r="E162" s="413" t="s">
        <v>4608</v>
      </c>
      <c r="F162" s="390" t="s">
        <v>3726</v>
      </c>
      <c r="G162" s="386">
        <v>3</v>
      </c>
      <c r="H162" s="1237">
        <v>0</v>
      </c>
      <c r="I162" s="391">
        <f t="shared" si="15"/>
        <v>0</v>
      </c>
      <c r="J162" s="1237">
        <v>0</v>
      </c>
      <c r="K162" s="392">
        <f t="shared" si="14"/>
        <v>0</v>
      </c>
    </row>
    <row r="163" spans="1:11" x14ac:dyDescent="0.25">
      <c r="A163" s="399">
        <f t="shared" si="13"/>
        <v>11</v>
      </c>
      <c r="B163" s="384"/>
      <c r="C163" s="390" t="s">
        <v>4315</v>
      </c>
      <c r="D163" s="385" t="s">
        <v>4545</v>
      </c>
      <c r="E163" s="389" t="s">
        <v>4609</v>
      </c>
      <c r="F163" s="385" t="s">
        <v>3726</v>
      </c>
      <c r="G163" s="386">
        <v>1</v>
      </c>
      <c r="H163" s="1237">
        <v>0</v>
      </c>
      <c r="I163" s="391">
        <f t="shared" si="15"/>
        <v>0</v>
      </c>
      <c r="J163" s="1237">
        <v>0</v>
      </c>
      <c r="K163" s="392">
        <f t="shared" si="14"/>
        <v>0</v>
      </c>
    </row>
    <row r="164" spans="1:11" x14ac:dyDescent="0.25">
      <c r="A164" s="399">
        <f t="shared" si="13"/>
        <v>12</v>
      </c>
      <c r="B164" s="384"/>
      <c r="C164" s="390" t="s">
        <v>4315</v>
      </c>
      <c r="D164" s="385" t="s">
        <v>4548</v>
      </c>
      <c r="E164" s="413" t="s">
        <v>4610</v>
      </c>
      <c r="F164" s="390" t="s">
        <v>3726</v>
      </c>
      <c r="G164" s="386">
        <v>3</v>
      </c>
      <c r="H164" s="1237">
        <v>0</v>
      </c>
      <c r="I164" s="391">
        <f t="shared" si="15"/>
        <v>0</v>
      </c>
      <c r="J164" s="1237">
        <v>0</v>
      </c>
      <c r="K164" s="392">
        <f t="shared" si="14"/>
        <v>0</v>
      </c>
    </row>
    <row r="165" spans="1:11" x14ac:dyDescent="0.25">
      <c r="A165" s="399">
        <f t="shared" si="13"/>
        <v>13</v>
      </c>
      <c r="B165" s="384"/>
      <c r="C165" s="390" t="s">
        <v>4315</v>
      </c>
      <c r="D165" s="385" t="s">
        <v>4611</v>
      </c>
      <c r="E165" s="413" t="s">
        <v>4612</v>
      </c>
      <c r="F165" s="390" t="s">
        <v>3726</v>
      </c>
      <c r="G165" s="386">
        <v>1</v>
      </c>
      <c r="H165" s="1237">
        <v>0</v>
      </c>
      <c r="I165" s="391">
        <f t="shared" si="15"/>
        <v>0</v>
      </c>
      <c r="J165" s="1237">
        <v>0</v>
      </c>
      <c r="K165" s="392">
        <f t="shared" si="14"/>
        <v>0</v>
      </c>
    </row>
    <row r="166" spans="1:11" x14ac:dyDescent="0.25">
      <c r="A166" s="399">
        <f t="shared" si="13"/>
        <v>14</v>
      </c>
      <c r="B166" s="403"/>
      <c r="C166" s="390" t="s">
        <v>98</v>
      </c>
      <c r="D166" s="385"/>
      <c r="E166" s="389" t="s">
        <v>4613</v>
      </c>
      <c r="F166" s="390" t="s">
        <v>3726</v>
      </c>
      <c r="G166" s="386">
        <v>2</v>
      </c>
      <c r="H166" s="1237">
        <v>0</v>
      </c>
      <c r="I166" s="391">
        <f t="shared" si="15"/>
        <v>0</v>
      </c>
      <c r="J166" s="1237">
        <v>0</v>
      </c>
      <c r="K166" s="392">
        <f t="shared" si="14"/>
        <v>0</v>
      </c>
    </row>
    <row r="167" spans="1:11" x14ac:dyDescent="0.25">
      <c r="A167" s="399">
        <f t="shared" si="13"/>
        <v>15</v>
      </c>
      <c r="B167" s="403"/>
      <c r="C167" s="390" t="s">
        <v>98</v>
      </c>
      <c r="D167" s="385"/>
      <c r="E167" s="389" t="s">
        <v>4614</v>
      </c>
      <c r="F167" s="390" t="s">
        <v>3726</v>
      </c>
      <c r="G167" s="386">
        <v>1</v>
      </c>
      <c r="H167" s="1237">
        <v>0</v>
      </c>
      <c r="I167" s="391">
        <f t="shared" si="15"/>
        <v>0</v>
      </c>
      <c r="J167" s="1237">
        <v>0</v>
      </c>
      <c r="K167" s="392">
        <f t="shared" si="14"/>
        <v>0</v>
      </c>
    </row>
    <row r="168" spans="1:11" x14ac:dyDescent="0.25">
      <c r="A168" s="399">
        <f t="shared" si="13"/>
        <v>16</v>
      </c>
      <c r="B168" s="403"/>
      <c r="C168" s="390" t="s">
        <v>4315</v>
      </c>
      <c r="D168" s="385" t="s">
        <v>4571</v>
      </c>
      <c r="E168" s="413" t="s">
        <v>4572</v>
      </c>
      <c r="F168" s="390" t="s">
        <v>3726</v>
      </c>
      <c r="G168" s="386">
        <v>96</v>
      </c>
      <c r="H168" s="391"/>
      <c r="I168" s="391"/>
      <c r="J168" s="1237">
        <v>0</v>
      </c>
      <c r="K168" s="392">
        <f t="shared" si="14"/>
        <v>0</v>
      </c>
    </row>
    <row r="169" spans="1:11" x14ac:dyDescent="0.25">
      <c r="A169" s="399">
        <f t="shared" si="13"/>
        <v>17</v>
      </c>
      <c r="B169" s="403"/>
      <c r="C169" s="390" t="s">
        <v>4315</v>
      </c>
      <c r="D169" s="385" t="s">
        <v>4575</v>
      </c>
      <c r="E169" s="413" t="s">
        <v>4574</v>
      </c>
      <c r="F169" s="390" t="s">
        <v>3726</v>
      </c>
      <c r="G169" s="386">
        <v>2</v>
      </c>
      <c r="H169" s="391"/>
      <c r="I169" s="391"/>
      <c r="J169" s="1237">
        <v>0</v>
      </c>
      <c r="K169" s="392">
        <f t="shared" si="14"/>
        <v>0</v>
      </c>
    </row>
    <row r="170" spans="1:11" x14ac:dyDescent="0.25">
      <c r="A170" s="399">
        <f t="shared" si="13"/>
        <v>18</v>
      </c>
      <c r="B170" s="403"/>
      <c r="C170" s="390" t="s">
        <v>4315</v>
      </c>
      <c r="D170" s="385" t="s">
        <v>4577</v>
      </c>
      <c r="E170" s="413" t="s">
        <v>4578</v>
      </c>
      <c r="F170" s="390" t="s">
        <v>3726</v>
      </c>
      <c r="G170" s="386">
        <v>5</v>
      </c>
      <c r="H170" s="391"/>
      <c r="I170" s="391"/>
      <c r="J170" s="1237">
        <v>0</v>
      </c>
      <c r="K170" s="392">
        <f t="shared" si="14"/>
        <v>0</v>
      </c>
    </row>
    <row r="171" spans="1:11" s="417" customFormat="1" x14ac:dyDescent="0.25">
      <c r="A171" s="399">
        <f t="shared" si="13"/>
        <v>19</v>
      </c>
      <c r="B171" s="414"/>
      <c r="C171" s="390" t="s">
        <v>4315</v>
      </c>
      <c r="D171" s="385" t="s">
        <v>4585</v>
      </c>
      <c r="E171" s="411" t="s">
        <v>4586</v>
      </c>
      <c r="F171" s="360" t="s">
        <v>3726</v>
      </c>
      <c r="G171" s="386">
        <v>1</v>
      </c>
      <c r="H171" s="1238">
        <v>0</v>
      </c>
      <c r="I171" s="415">
        <f>H171*G171</f>
        <v>0</v>
      </c>
      <c r="J171" s="1237">
        <v>0</v>
      </c>
      <c r="K171" s="392">
        <f t="shared" si="14"/>
        <v>0</v>
      </c>
    </row>
    <row r="172" spans="1:11" x14ac:dyDescent="0.25">
      <c r="A172" s="399">
        <f t="shared" si="13"/>
        <v>20</v>
      </c>
      <c r="B172" s="403"/>
      <c r="C172" s="390" t="s">
        <v>4315</v>
      </c>
      <c r="D172" s="360" t="s">
        <v>4513</v>
      </c>
      <c r="E172" s="413" t="s">
        <v>4588</v>
      </c>
      <c r="F172" s="390" t="s">
        <v>135</v>
      </c>
      <c r="G172" s="386">
        <v>10</v>
      </c>
      <c r="H172" s="391"/>
      <c r="I172" s="391"/>
      <c r="J172" s="1237">
        <v>0</v>
      </c>
      <c r="K172" s="392">
        <f>G172*J172</f>
        <v>0</v>
      </c>
    </row>
    <row r="173" spans="1:11" x14ac:dyDescent="0.25">
      <c r="A173" s="399">
        <f t="shared" si="13"/>
        <v>21</v>
      </c>
      <c r="B173" s="403"/>
      <c r="C173" s="390" t="s">
        <v>4315</v>
      </c>
      <c r="D173" s="360" t="s">
        <v>4513</v>
      </c>
      <c r="E173" s="411" t="s">
        <v>4515</v>
      </c>
      <c r="F173" s="360" t="s">
        <v>135</v>
      </c>
      <c r="G173" s="386">
        <v>3</v>
      </c>
      <c r="H173" s="387"/>
      <c r="I173" s="387"/>
      <c r="J173" s="1237">
        <v>0</v>
      </c>
      <c r="K173" s="388">
        <f>G173*J173</f>
        <v>0</v>
      </c>
    </row>
    <row r="174" spans="1:11" x14ac:dyDescent="0.25">
      <c r="A174" s="399">
        <f t="shared" si="13"/>
        <v>22</v>
      </c>
      <c r="B174" s="403"/>
      <c r="C174" s="390" t="s">
        <v>4315</v>
      </c>
      <c r="D174" s="360" t="s">
        <v>4513</v>
      </c>
      <c r="E174" s="411" t="s">
        <v>4516</v>
      </c>
      <c r="F174" s="360" t="s">
        <v>135</v>
      </c>
      <c r="G174" s="386">
        <v>3</v>
      </c>
      <c r="H174" s="387"/>
      <c r="I174" s="387"/>
      <c r="J174" s="1237">
        <v>0</v>
      </c>
      <c r="K174" s="388">
        <f>G174*J174</f>
        <v>0</v>
      </c>
    </row>
    <row r="175" spans="1:11" x14ac:dyDescent="0.25">
      <c r="A175" s="399">
        <f t="shared" si="13"/>
        <v>23</v>
      </c>
      <c r="B175" s="403"/>
      <c r="C175" s="390"/>
      <c r="D175" s="360"/>
      <c r="E175" s="411" t="s">
        <v>4517</v>
      </c>
      <c r="F175" s="360" t="s">
        <v>1878</v>
      </c>
      <c r="G175" s="1238">
        <v>3</v>
      </c>
      <c r="H175" s="391">
        <f>CEILING(SUM(I153:I174),1)</f>
        <v>0</v>
      </c>
      <c r="I175" s="387">
        <f>CEILING(H175/100*G175,50)</f>
        <v>0</v>
      </c>
      <c r="J175" s="391"/>
      <c r="K175" s="388"/>
    </row>
    <row r="176" spans="1:11" x14ac:dyDescent="0.25">
      <c r="A176" s="399"/>
      <c r="B176" s="403"/>
      <c r="C176" s="390"/>
      <c r="D176" s="390"/>
      <c r="E176" s="413"/>
      <c r="F176" s="390"/>
      <c r="G176" s="378">
        <v>0</v>
      </c>
      <c r="H176" s="387"/>
      <c r="I176" s="387"/>
      <c r="J176" s="387"/>
      <c r="K176" s="388"/>
    </row>
    <row r="177" spans="1:11" x14ac:dyDescent="0.25">
      <c r="A177" s="399"/>
      <c r="B177" s="403"/>
      <c r="C177" s="390"/>
      <c r="D177" s="390"/>
      <c r="E177" s="404" t="s">
        <v>4641</v>
      </c>
      <c r="F177" s="390"/>
      <c r="G177" s="378">
        <v>0</v>
      </c>
      <c r="H177" s="387"/>
      <c r="I177" s="401">
        <f>SUM(I153:I175)</f>
        <v>0</v>
      </c>
      <c r="J177" s="401"/>
      <c r="K177" s="402">
        <f>SUM(K153:K175)</f>
        <v>0</v>
      </c>
    </row>
    <row r="178" spans="1:11" x14ac:dyDescent="0.25">
      <c r="A178" s="399"/>
      <c r="B178" s="403"/>
      <c r="C178" s="390"/>
      <c r="D178" s="390"/>
      <c r="E178" s="404"/>
      <c r="F178" s="390"/>
      <c r="G178" s="405">
        <v>0</v>
      </c>
      <c r="H178" s="391"/>
      <c r="I178" s="406"/>
      <c r="J178" s="406"/>
      <c r="K178" s="407"/>
    </row>
    <row r="179" spans="1:11" x14ac:dyDescent="0.25">
      <c r="A179" s="399"/>
      <c r="B179" s="375"/>
      <c r="C179" s="390"/>
      <c r="D179" s="376">
        <v>0</v>
      </c>
      <c r="E179" s="410" t="s">
        <v>4642</v>
      </c>
      <c r="F179" s="376">
        <v>0</v>
      </c>
      <c r="G179" s="378">
        <v>0</v>
      </c>
      <c r="H179" s="379">
        <v>0</v>
      </c>
      <c r="I179" s="379">
        <v>0</v>
      </c>
      <c r="J179" s="379">
        <v>0</v>
      </c>
      <c r="K179" s="380">
        <v>0</v>
      </c>
    </row>
    <row r="180" spans="1:11" x14ac:dyDescent="0.25">
      <c r="A180" s="399">
        <f>A179+1</f>
        <v>1</v>
      </c>
      <c r="B180" s="403"/>
      <c r="C180" s="390" t="s">
        <v>4315</v>
      </c>
      <c r="D180" s="385" t="s">
        <v>4592</v>
      </c>
      <c r="E180" s="411" t="s">
        <v>4643</v>
      </c>
      <c r="F180" s="390" t="s">
        <v>3726</v>
      </c>
      <c r="G180" s="386">
        <v>1</v>
      </c>
      <c r="H180" s="1237">
        <v>0</v>
      </c>
      <c r="I180" s="391">
        <f>G180*H180</f>
        <v>0</v>
      </c>
      <c r="J180" s="1237">
        <v>0</v>
      </c>
      <c r="K180" s="392">
        <f>G180*J180</f>
        <v>0</v>
      </c>
    </row>
    <row r="181" spans="1:11" s="381" customFormat="1" ht="13.5" x14ac:dyDescent="0.25">
      <c r="A181" s="399">
        <f t="shared" ref="A181:A212" si="16">A180+1</f>
        <v>2</v>
      </c>
      <c r="B181" s="403"/>
      <c r="C181" s="390" t="s">
        <v>4315</v>
      </c>
      <c r="D181" s="385" t="s">
        <v>4594</v>
      </c>
      <c r="E181" s="355" t="s">
        <v>4595</v>
      </c>
      <c r="F181" s="410" t="s">
        <v>4596</v>
      </c>
      <c r="G181" s="386">
        <v>1</v>
      </c>
      <c r="H181" s="387"/>
      <c r="I181" s="387"/>
      <c r="J181" s="1237">
        <v>0</v>
      </c>
      <c r="K181" s="392">
        <f>G181*J181</f>
        <v>0</v>
      </c>
    </row>
    <row r="182" spans="1:11" s="381" customFormat="1" x14ac:dyDescent="0.25">
      <c r="A182" s="399">
        <f t="shared" si="16"/>
        <v>3</v>
      </c>
      <c r="B182" s="384"/>
      <c r="C182" s="390" t="s">
        <v>4315</v>
      </c>
      <c r="D182" s="385" t="s">
        <v>4621</v>
      </c>
      <c r="E182" s="389" t="s">
        <v>4644</v>
      </c>
      <c r="F182" s="385" t="s">
        <v>3726</v>
      </c>
      <c r="G182" s="386">
        <v>1</v>
      </c>
      <c r="H182" s="1237">
        <v>0</v>
      </c>
      <c r="I182" s="391">
        <f>G182*H182</f>
        <v>0</v>
      </c>
      <c r="J182" s="1237">
        <v>0</v>
      </c>
      <c r="K182" s="392">
        <f>G182*J182</f>
        <v>0</v>
      </c>
    </row>
    <row r="183" spans="1:11" s="381" customFormat="1" x14ac:dyDescent="0.25">
      <c r="A183" s="399">
        <f t="shared" si="16"/>
        <v>4</v>
      </c>
      <c r="B183" s="384"/>
      <c r="C183" s="390" t="s">
        <v>4315</v>
      </c>
      <c r="D183" s="385" t="s">
        <v>4528</v>
      </c>
      <c r="E183" s="389" t="s">
        <v>4623</v>
      </c>
      <c r="F183" s="385" t="s">
        <v>3726</v>
      </c>
      <c r="G183" s="386">
        <v>1</v>
      </c>
      <c r="H183" s="1237">
        <v>0</v>
      </c>
      <c r="I183" s="391">
        <f t="shared" ref="I183:I202" si="17">G183*H183</f>
        <v>0</v>
      </c>
      <c r="J183" s="1237">
        <v>0</v>
      </c>
      <c r="K183" s="392">
        <f t="shared" ref="K183:K211" si="18">G183*J183</f>
        <v>0</v>
      </c>
    </row>
    <row r="184" spans="1:11" s="381" customFormat="1" x14ac:dyDescent="0.25">
      <c r="A184" s="399">
        <f t="shared" si="16"/>
        <v>5</v>
      </c>
      <c r="B184" s="384"/>
      <c r="C184" s="390" t="s">
        <v>4315</v>
      </c>
      <c r="D184" s="385" t="s">
        <v>4528</v>
      </c>
      <c r="E184" s="389" t="s">
        <v>4529</v>
      </c>
      <c r="F184" s="385" t="s">
        <v>3726</v>
      </c>
      <c r="G184" s="386">
        <v>1</v>
      </c>
      <c r="H184" s="1237">
        <v>0</v>
      </c>
      <c r="I184" s="391">
        <f t="shared" si="17"/>
        <v>0</v>
      </c>
      <c r="J184" s="1237">
        <v>0</v>
      </c>
      <c r="K184" s="392">
        <f t="shared" si="18"/>
        <v>0</v>
      </c>
    </row>
    <row r="185" spans="1:11" s="381" customFormat="1" x14ac:dyDescent="0.25">
      <c r="A185" s="399">
        <f>A183+1</f>
        <v>5</v>
      </c>
      <c r="B185" s="384"/>
      <c r="C185" s="390" t="s">
        <v>4315</v>
      </c>
      <c r="D185" s="385" t="s">
        <v>4528</v>
      </c>
      <c r="E185" s="389" t="s">
        <v>4531</v>
      </c>
      <c r="F185" s="385" t="s">
        <v>3726</v>
      </c>
      <c r="G185" s="386">
        <v>36</v>
      </c>
      <c r="H185" s="1237">
        <v>0</v>
      </c>
      <c r="I185" s="391">
        <f t="shared" si="17"/>
        <v>0</v>
      </c>
      <c r="J185" s="1237">
        <v>0</v>
      </c>
      <c r="K185" s="392">
        <f t="shared" si="18"/>
        <v>0</v>
      </c>
    </row>
    <row r="186" spans="1:11" s="381" customFormat="1" x14ac:dyDescent="0.25">
      <c r="A186" s="399">
        <f t="shared" si="16"/>
        <v>6</v>
      </c>
      <c r="B186" s="384"/>
      <c r="C186" s="390" t="s">
        <v>4315</v>
      </c>
      <c r="D186" s="385" t="s">
        <v>4528</v>
      </c>
      <c r="E186" s="389" t="s">
        <v>4532</v>
      </c>
      <c r="F186" s="385" t="s">
        <v>3726</v>
      </c>
      <c r="G186" s="386">
        <v>38</v>
      </c>
      <c r="H186" s="1237">
        <v>0</v>
      </c>
      <c r="I186" s="391">
        <f t="shared" si="17"/>
        <v>0</v>
      </c>
      <c r="J186" s="1237">
        <v>0</v>
      </c>
      <c r="K186" s="392">
        <f t="shared" si="18"/>
        <v>0</v>
      </c>
    </row>
    <row r="187" spans="1:11" s="381" customFormat="1" x14ac:dyDescent="0.25">
      <c r="A187" s="399">
        <f t="shared" si="16"/>
        <v>7</v>
      </c>
      <c r="B187" s="384"/>
      <c r="C187" s="390" t="s">
        <v>4315</v>
      </c>
      <c r="D187" s="385" t="s">
        <v>4600</v>
      </c>
      <c r="E187" s="389" t="s">
        <v>4601</v>
      </c>
      <c r="F187" s="385" t="s">
        <v>3726</v>
      </c>
      <c r="G187" s="386">
        <v>1</v>
      </c>
      <c r="H187" s="1237">
        <v>0</v>
      </c>
      <c r="I187" s="391">
        <f t="shared" si="17"/>
        <v>0</v>
      </c>
      <c r="J187" s="1237">
        <v>0</v>
      </c>
      <c r="K187" s="392">
        <f t="shared" si="18"/>
        <v>0</v>
      </c>
    </row>
    <row r="188" spans="1:11" s="381" customFormat="1" x14ac:dyDescent="0.25">
      <c r="A188" s="399">
        <f t="shared" si="16"/>
        <v>8</v>
      </c>
      <c r="B188" s="384"/>
      <c r="C188" s="390" t="s">
        <v>4315</v>
      </c>
      <c r="D188" s="385" t="s">
        <v>4600</v>
      </c>
      <c r="E188" s="389" t="s">
        <v>4624</v>
      </c>
      <c r="F188" s="385" t="s">
        <v>3726</v>
      </c>
      <c r="G188" s="386">
        <v>1</v>
      </c>
      <c r="H188" s="1237">
        <v>0</v>
      </c>
      <c r="I188" s="391">
        <f t="shared" si="17"/>
        <v>0</v>
      </c>
      <c r="J188" s="1237">
        <v>0</v>
      </c>
      <c r="K188" s="392">
        <f t="shared" si="18"/>
        <v>0</v>
      </c>
    </row>
    <row r="189" spans="1:11" s="381" customFormat="1" x14ac:dyDescent="0.25">
      <c r="A189" s="399">
        <f t="shared" si="16"/>
        <v>9</v>
      </c>
      <c r="B189" s="384"/>
      <c r="C189" s="390" t="s">
        <v>4315</v>
      </c>
      <c r="D189" s="385" t="s">
        <v>4534</v>
      </c>
      <c r="E189" s="389" t="s">
        <v>4536</v>
      </c>
      <c r="F189" s="385" t="s">
        <v>3726</v>
      </c>
      <c r="G189" s="386">
        <v>3</v>
      </c>
      <c r="H189" s="1237">
        <v>0</v>
      </c>
      <c r="I189" s="391">
        <f t="shared" si="17"/>
        <v>0</v>
      </c>
      <c r="J189" s="1237">
        <v>0</v>
      </c>
      <c r="K189" s="392">
        <f t="shared" si="18"/>
        <v>0</v>
      </c>
    </row>
    <row r="190" spans="1:11" s="381" customFormat="1" x14ac:dyDescent="0.25">
      <c r="A190" s="399">
        <f t="shared" si="16"/>
        <v>10</v>
      </c>
      <c r="B190" s="384"/>
      <c r="C190" s="390" t="s">
        <v>4315</v>
      </c>
      <c r="D190" s="385" t="s">
        <v>4603</v>
      </c>
      <c r="E190" s="389" t="s">
        <v>4604</v>
      </c>
      <c r="F190" s="385" t="s">
        <v>3726</v>
      </c>
      <c r="G190" s="386">
        <v>1</v>
      </c>
      <c r="H190" s="1237">
        <v>0</v>
      </c>
      <c r="I190" s="391">
        <f t="shared" si="17"/>
        <v>0</v>
      </c>
      <c r="J190" s="1237">
        <v>0</v>
      </c>
      <c r="K190" s="392">
        <f t="shared" si="18"/>
        <v>0</v>
      </c>
    </row>
    <row r="191" spans="1:11" s="381" customFormat="1" x14ac:dyDescent="0.25">
      <c r="A191" s="399">
        <f t="shared" si="16"/>
        <v>11</v>
      </c>
      <c r="B191" s="384"/>
      <c r="C191" s="390" t="s">
        <v>4315</v>
      </c>
      <c r="D191" s="385" t="s">
        <v>4540</v>
      </c>
      <c r="E191" s="389" t="s">
        <v>4541</v>
      </c>
      <c r="F191" s="385" t="s">
        <v>3726</v>
      </c>
      <c r="G191" s="386">
        <v>5</v>
      </c>
      <c r="H191" s="1237">
        <v>0</v>
      </c>
      <c r="I191" s="391">
        <f t="shared" si="17"/>
        <v>0</v>
      </c>
      <c r="J191" s="1237">
        <v>0</v>
      </c>
      <c r="K191" s="392">
        <f t="shared" si="18"/>
        <v>0</v>
      </c>
    </row>
    <row r="192" spans="1:11" x14ac:dyDescent="0.25">
      <c r="A192" s="399">
        <f t="shared" si="16"/>
        <v>12</v>
      </c>
      <c r="B192" s="384"/>
      <c r="C192" s="390" t="s">
        <v>4315</v>
      </c>
      <c r="D192" s="385" t="s">
        <v>4545</v>
      </c>
      <c r="E192" s="389" t="s">
        <v>4607</v>
      </c>
      <c r="F192" s="385" t="s">
        <v>3726</v>
      </c>
      <c r="G192" s="386">
        <v>3</v>
      </c>
      <c r="H192" s="1237">
        <v>0</v>
      </c>
      <c r="I192" s="391">
        <f t="shared" si="17"/>
        <v>0</v>
      </c>
      <c r="J192" s="1237">
        <v>0</v>
      </c>
      <c r="K192" s="392">
        <f t="shared" si="18"/>
        <v>0</v>
      </c>
    </row>
    <row r="193" spans="1:11" x14ac:dyDescent="0.25">
      <c r="A193" s="399">
        <f t="shared" si="16"/>
        <v>13</v>
      </c>
      <c r="B193" s="384"/>
      <c r="C193" s="390" t="s">
        <v>4315</v>
      </c>
      <c r="D193" s="385" t="s">
        <v>4548</v>
      </c>
      <c r="E193" s="413" t="s">
        <v>4626</v>
      </c>
      <c r="F193" s="390" t="s">
        <v>3726</v>
      </c>
      <c r="G193" s="386">
        <v>3</v>
      </c>
      <c r="H193" s="1237">
        <v>0</v>
      </c>
      <c r="I193" s="391">
        <f t="shared" si="17"/>
        <v>0</v>
      </c>
      <c r="J193" s="1237">
        <v>0</v>
      </c>
      <c r="K193" s="392">
        <f t="shared" si="18"/>
        <v>0</v>
      </c>
    </row>
    <row r="194" spans="1:11" x14ac:dyDescent="0.25">
      <c r="A194" s="399">
        <f t="shared" si="16"/>
        <v>14</v>
      </c>
      <c r="B194" s="384"/>
      <c r="C194" s="390" t="s">
        <v>4315</v>
      </c>
      <c r="D194" s="385" t="s">
        <v>4548</v>
      </c>
      <c r="E194" s="413" t="s">
        <v>4636</v>
      </c>
      <c r="F194" s="390" t="s">
        <v>3726</v>
      </c>
      <c r="G194" s="386">
        <v>3</v>
      </c>
      <c r="H194" s="1237">
        <v>0</v>
      </c>
      <c r="I194" s="391">
        <f t="shared" si="17"/>
        <v>0</v>
      </c>
      <c r="J194" s="1237">
        <v>0</v>
      </c>
      <c r="K194" s="392">
        <f t="shared" si="18"/>
        <v>0</v>
      </c>
    </row>
    <row r="195" spans="1:11" x14ac:dyDescent="0.25">
      <c r="A195" s="399">
        <f t="shared" si="16"/>
        <v>15</v>
      </c>
      <c r="B195" s="384"/>
      <c r="C195" s="390" t="s">
        <v>4315</v>
      </c>
      <c r="D195" s="385" t="s">
        <v>4548</v>
      </c>
      <c r="E195" s="413" t="s">
        <v>4608</v>
      </c>
      <c r="F195" s="390" t="s">
        <v>3726</v>
      </c>
      <c r="G195" s="386">
        <v>3</v>
      </c>
      <c r="H195" s="1237">
        <v>0</v>
      </c>
      <c r="I195" s="391">
        <f t="shared" si="17"/>
        <v>0</v>
      </c>
      <c r="J195" s="1237">
        <v>0</v>
      </c>
      <c r="K195" s="392">
        <f t="shared" si="18"/>
        <v>0</v>
      </c>
    </row>
    <row r="196" spans="1:11" x14ac:dyDescent="0.25">
      <c r="A196" s="399">
        <f t="shared" si="16"/>
        <v>16</v>
      </c>
      <c r="B196" s="384"/>
      <c r="C196" s="390" t="s">
        <v>4315</v>
      </c>
      <c r="D196" s="385" t="s">
        <v>4545</v>
      </c>
      <c r="E196" s="389" t="s">
        <v>4609</v>
      </c>
      <c r="F196" s="385" t="s">
        <v>3726</v>
      </c>
      <c r="G196" s="386">
        <v>1</v>
      </c>
      <c r="H196" s="1237">
        <v>0</v>
      </c>
      <c r="I196" s="391">
        <f t="shared" si="17"/>
        <v>0</v>
      </c>
      <c r="J196" s="1237">
        <v>0</v>
      </c>
      <c r="K196" s="392">
        <f t="shared" si="18"/>
        <v>0</v>
      </c>
    </row>
    <row r="197" spans="1:11" x14ac:dyDescent="0.25">
      <c r="A197" s="399">
        <f t="shared" si="16"/>
        <v>17</v>
      </c>
      <c r="B197" s="384"/>
      <c r="C197" s="390" t="s">
        <v>4315</v>
      </c>
      <c r="D197" s="385" t="s">
        <v>4548</v>
      </c>
      <c r="E197" s="413" t="s">
        <v>4610</v>
      </c>
      <c r="F197" s="390" t="s">
        <v>3726</v>
      </c>
      <c r="G197" s="386">
        <v>3</v>
      </c>
      <c r="H197" s="1237">
        <v>0</v>
      </c>
      <c r="I197" s="391">
        <f t="shared" si="17"/>
        <v>0</v>
      </c>
      <c r="J197" s="1237">
        <v>0</v>
      </c>
      <c r="K197" s="392">
        <f t="shared" si="18"/>
        <v>0</v>
      </c>
    </row>
    <row r="198" spans="1:11" x14ac:dyDescent="0.25">
      <c r="A198" s="399">
        <f t="shared" si="16"/>
        <v>18</v>
      </c>
      <c r="B198" s="384"/>
      <c r="C198" s="390" t="s">
        <v>4315</v>
      </c>
      <c r="D198" s="385" t="s">
        <v>4611</v>
      </c>
      <c r="E198" s="413" t="s">
        <v>4612</v>
      </c>
      <c r="F198" s="390" t="s">
        <v>3726</v>
      </c>
      <c r="G198" s="386">
        <v>1</v>
      </c>
      <c r="H198" s="1237">
        <v>0</v>
      </c>
      <c r="I198" s="391">
        <f t="shared" si="17"/>
        <v>0</v>
      </c>
      <c r="J198" s="1237">
        <v>0</v>
      </c>
      <c r="K198" s="392">
        <f t="shared" si="18"/>
        <v>0</v>
      </c>
    </row>
    <row r="199" spans="1:11" x14ac:dyDescent="0.25">
      <c r="A199" s="399">
        <f t="shared" si="16"/>
        <v>19</v>
      </c>
      <c r="B199" s="403"/>
      <c r="C199" s="390" t="s">
        <v>98</v>
      </c>
      <c r="D199" s="385"/>
      <c r="E199" s="389" t="s">
        <v>4645</v>
      </c>
      <c r="F199" s="390" t="s">
        <v>3726</v>
      </c>
      <c r="G199" s="386">
        <v>1</v>
      </c>
      <c r="H199" s="1237">
        <v>0</v>
      </c>
      <c r="I199" s="391">
        <f t="shared" si="17"/>
        <v>0</v>
      </c>
      <c r="J199" s="1237">
        <v>0</v>
      </c>
      <c r="K199" s="392">
        <f>G199*J199</f>
        <v>0</v>
      </c>
    </row>
    <row r="200" spans="1:11" x14ac:dyDescent="0.25">
      <c r="A200" s="399">
        <f t="shared" si="16"/>
        <v>20</v>
      </c>
      <c r="B200" s="403"/>
      <c r="C200" s="390" t="s">
        <v>98</v>
      </c>
      <c r="D200" s="385"/>
      <c r="E200" s="389" t="s">
        <v>4613</v>
      </c>
      <c r="F200" s="390" t="s">
        <v>3726</v>
      </c>
      <c r="G200" s="386">
        <v>1</v>
      </c>
      <c r="H200" s="1237">
        <v>0</v>
      </c>
      <c r="I200" s="391">
        <f t="shared" si="17"/>
        <v>0</v>
      </c>
      <c r="J200" s="1237">
        <v>0</v>
      </c>
      <c r="K200" s="392">
        <f t="shared" si="18"/>
        <v>0</v>
      </c>
    </row>
    <row r="201" spans="1:11" x14ac:dyDescent="0.25">
      <c r="A201" s="399">
        <f t="shared" si="16"/>
        <v>21</v>
      </c>
      <c r="B201" s="403"/>
      <c r="C201" s="390" t="s">
        <v>98</v>
      </c>
      <c r="D201" s="385"/>
      <c r="E201" s="389" t="s">
        <v>4614</v>
      </c>
      <c r="F201" s="390" t="s">
        <v>3726</v>
      </c>
      <c r="G201" s="386">
        <v>2</v>
      </c>
      <c r="H201" s="1237">
        <v>0</v>
      </c>
      <c r="I201" s="391">
        <f t="shared" si="17"/>
        <v>0</v>
      </c>
      <c r="J201" s="1237">
        <v>0</v>
      </c>
      <c r="K201" s="392">
        <f t="shared" si="18"/>
        <v>0</v>
      </c>
    </row>
    <row r="202" spans="1:11" x14ac:dyDescent="0.25">
      <c r="A202" s="399">
        <f t="shared" si="16"/>
        <v>22</v>
      </c>
      <c r="B202" s="403"/>
      <c r="C202" s="390" t="s">
        <v>98</v>
      </c>
      <c r="D202" s="385"/>
      <c r="E202" s="389" t="s">
        <v>4615</v>
      </c>
      <c r="F202" s="390" t="s">
        <v>3726</v>
      </c>
      <c r="G202" s="386">
        <v>1</v>
      </c>
      <c r="H202" s="1237">
        <v>0</v>
      </c>
      <c r="I202" s="391">
        <f t="shared" si="17"/>
        <v>0</v>
      </c>
      <c r="J202" s="1237">
        <v>0</v>
      </c>
      <c r="K202" s="392">
        <f t="shared" si="18"/>
        <v>0</v>
      </c>
    </row>
    <row r="203" spans="1:11" x14ac:dyDescent="0.25">
      <c r="A203" s="399">
        <f t="shared" si="16"/>
        <v>23</v>
      </c>
      <c r="B203" s="403"/>
      <c r="C203" s="390" t="s">
        <v>4315</v>
      </c>
      <c r="D203" s="385" t="s">
        <v>4571</v>
      </c>
      <c r="E203" s="389" t="s">
        <v>4572</v>
      </c>
      <c r="F203" s="390" t="s">
        <v>3726</v>
      </c>
      <c r="G203" s="386">
        <v>172</v>
      </c>
      <c r="H203" s="391"/>
      <c r="I203" s="391"/>
      <c r="J203" s="1237">
        <v>0</v>
      </c>
      <c r="K203" s="392">
        <f t="shared" si="18"/>
        <v>0</v>
      </c>
    </row>
    <row r="204" spans="1:11" s="381" customFormat="1" x14ac:dyDescent="0.25">
      <c r="A204" s="399">
        <f t="shared" si="16"/>
        <v>24</v>
      </c>
      <c r="B204" s="384"/>
      <c r="C204" s="385" t="s">
        <v>4315</v>
      </c>
      <c r="D204" s="373" t="s">
        <v>4627</v>
      </c>
      <c r="E204" s="389" t="s">
        <v>4628</v>
      </c>
      <c r="F204" s="385" t="s">
        <v>3726</v>
      </c>
      <c r="G204" s="386">
        <v>6</v>
      </c>
      <c r="H204" s="387"/>
      <c r="I204" s="387"/>
      <c r="J204" s="1237">
        <v>0</v>
      </c>
      <c r="K204" s="388">
        <f t="shared" si="18"/>
        <v>0</v>
      </c>
    </row>
    <row r="205" spans="1:11" x14ac:dyDescent="0.25">
      <c r="A205" s="399">
        <f t="shared" si="16"/>
        <v>25</v>
      </c>
      <c r="B205" s="403"/>
      <c r="C205" s="390" t="s">
        <v>4315</v>
      </c>
      <c r="D205" s="385" t="s">
        <v>4577</v>
      </c>
      <c r="E205" s="413" t="s">
        <v>4576</v>
      </c>
      <c r="F205" s="390" t="s">
        <v>3726</v>
      </c>
      <c r="G205" s="386">
        <v>5</v>
      </c>
      <c r="H205" s="391"/>
      <c r="I205" s="391"/>
      <c r="J205" s="1237">
        <v>0</v>
      </c>
      <c r="K205" s="392">
        <f t="shared" si="18"/>
        <v>0</v>
      </c>
    </row>
    <row r="206" spans="1:11" x14ac:dyDescent="0.25">
      <c r="A206" s="399">
        <f t="shared" si="16"/>
        <v>26</v>
      </c>
      <c r="B206" s="403"/>
      <c r="C206" s="390" t="s">
        <v>4315</v>
      </c>
      <c r="D206" s="385" t="s">
        <v>4579</v>
      </c>
      <c r="E206" s="413" t="s">
        <v>4578</v>
      </c>
      <c r="F206" s="390" t="s">
        <v>3726</v>
      </c>
      <c r="G206" s="386">
        <v>5</v>
      </c>
      <c r="H206" s="391"/>
      <c r="I206" s="391"/>
      <c r="J206" s="1237">
        <v>0</v>
      </c>
      <c r="K206" s="392">
        <f t="shared" si="18"/>
        <v>0</v>
      </c>
    </row>
    <row r="207" spans="1:11" s="381" customFormat="1" x14ac:dyDescent="0.25">
      <c r="A207" s="399">
        <f t="shared" si="16"/>
        <v>27</v>
      </c>
      <c r="B207" s="384"/>
      <c r="C207" s="385" t="s">
        <v>4315</v>
      </c>
      <c r="D207" s="385" t="s">
        <v>4579</v>
      </c>
      <c r="E207" s="389" t="s">
        <v>4580</v>
      </c>
      <c r="F207" s="385" t="s">
        <v>3726</v>
      </c>
      <c r="G207" s="386">
        <v>2</v>
      </c>
      <c r="H207" s="387"/>
      <c r="I207" s="387"/>
      <c r="J207" s="1237">
        <v>0</v>
      </c>
      <c r="K207" s="388">
        <f>G207*J207</f>
        <v>0</v>
      </c>
    </row>
    <row r="208" spans="1:11" s="417" customFormat="1" x14ac:dyDescent="0.25">
      <c r="A208" s="399">
        <f t="shared" si="16"/>
        <v>28</v>
      </c>
      <c r="B208" s="414"/>
      <c r="C208" s="390" t="s">
        <v>4315</v>
      </c>
      <c r="D208" s="385" t="s">
        <v>4585</v>
      </c>
      <c r="E208" s="411" t="s">
        <v>4586</v>
      </c>
      <c r="F208" s="360" t="s">
        <v>3726</v>
      </c>
      <c r="G208" s="386">
        <v>1</v>
      </c>
      <c r="H208" s="1238">
        <v>0</v>
      </c>
      <c r="I208" s="415">
        <f>H208*G208</f>
        <v>0</v>
      </c>
      <c r="J208" s="1237">
        <v>0</v>
      </c>
      <c r="K208" s="392">
        <f t="shared" si="18"/>
        <v>0</v>
      </c>
    </row>
    <row r="209" spans="1:11" x14ac:dyDescent="0.25">
      <c r="A209" s="399">
        <f t="shared" si="16"/>
        <v>29</v>
      </c>
      <c r="B209" s="403"/>
      <c r="C209" s="390" t="s">
        <v>4315</v>
      </c>
      <c r="D209" s="360" t="s">
        <v>4513</v>
      </c>
      <c r="E209" s="413" t="s">
        <v>4588</v>
      </c>
      <c r="F209" s="390" t="s">
        <v>135</v>
      </c>
      <c r="G209" s="386">
        <v>10</v>
      </c>
      <c r="H209" s="391"/>
      <c r="I209" s="391"/>
      <c r="J209" s="1237">
        <v>0</v>
      </c>
      <c r="K209" s="392">
        <f t="shared" si="18"/>
        <v>0</v>
      </c>
    </row>
    <row r="210" spans="1:11" x14ac:dyDescent="0.25">
      <c r="A210" s="399">
        <f t="shared" si="16"/>
        <v>30</v>
      </c>
      <c r="B210" s="403"/>
      <c r="C210" s="390" t="s">
        <v>4315</v>
      </c>
      <c r="D210" s="360" t="s">
        <v>4513</v>
      </c>
      <c r="E210" s="411" t="s">
        <v>4515</v>
      </c>
      <c r="F210" s="360" t="s">
        <v>135</v>
      </c>
      <c r="G210" s="386">
        <v>3</v>
      </c>
      <c r="H210" s="387"/>
      <c r="I210" s="387"/>
      <c r="J210" s="1237">
        <v>0</v>
      </c>
      <c r="K210" s="388">
        <f t="shared" si="18"/>
        <v>0</v>
      </c>
    </row>
    <row r="211" spans="1:11" x14ac:dyDescent="0.25">
      <c r="A211" s="399">
        <f t="shared" si="16"/>
        <v>31</v>
      </c>
      <c r="B211" s="403"/>
      <c r="C211" s="390" t="s">
        <v>4315</v>
      </c>
      <c r="D211" s="360" t="s">
        <v>4513</v>
      </c>
      <c r="E211" s="411" t="s">
        <v>4516</v>
      </c>
      <c r="F211" s="360" t="s">
        <v>135</v>
      </c>
      <c r="G211" s="386">
        <v>3</v>
      </c>
      <c r="H211" s="387"/>
      <c r="I211" s="387"/>
      <c r="J211" s="1237">
        <v>0</v>
      </c>
      <c r="K211" s="388">
        <f t="shared" si="18"/>
        <v>0</v>
      </c>
    </row>
    <row r="212" spans="1:11" x14ac:dyDescent="0.25">
      <c r="A212" s="399">
        <f t="shared" si="16"/>
        <v>32</v>
      </c>
      <c r="B212" s="403"/>
      <c r="C212" s="390"/>
      <c r="D212" s="360"/>
      <c r="E212" s="411" t="s">
        <v>4517</v>
      </c>
      <c r="F212" s="360" t="s">
        <v>1878</v>
      </c>
      <c r="G212" s="1238">
        <v>3</v>
      </c>
      <c r="H212" s="391">
        <f>CEILING(SUM(I180:I211),1)</f>
        <v>0</v>
      </c>
      <c r="I212" s="387">
        <f>CEILING(H212/100*G212,50)</f>
        <v>0</v>
      </c>
      <c r="J212" s="391"/>
      <c r="K212" s="388"/>
    </row>
    <row r="213" spans="1:11" x14ac:dyDescent="0.25">
      <c r="A213" s="399"/>
      <c r="B213" s="403"/>
      <c r="C213" s="390"/>
      <c r="D213" s="390"/>
      <c r="E213" s="413"/>
      <c r="F213" s="390"/>
      <c r="G213" s="378">
        <v>0</v>
      </c>
      <c r="H213" s="387"/>
      <c r="I213" s="387"/>
      <c r="J213" s="387"/>
      <c r="K213" s="388"/>
    </row>
    <row r="214" spans="1:11" x14ac:dyDescent="0.25">
      <c r="A214" s="399"/>
      <c r="B214" s="403"/>
      <c r="C214" s="390"/>
      <c r="D214" s="390"/>
      <c r="E214" s="404" t="s">
        <v>4646</v>
      </c>
      <c r="F214" s="390"/>
      <c r="G214" s="378">
        <v>0</v>
      </c>
      <c r="H214" s="387"/>
      <c r="I214" s="401">
        <f>SUM(I180:I212)</f>
        <v>0</v>
      </c>
      <c r="J214" s="401"/>
      <c r="K214" s="402">
        <f>SUM(K180:K212)</f>
        <v>0</v>
      </c>
    </row>
    <row r="215" spans="1:11" x14ac:dyDescent="0.25">
      <c r="A215" s="399"/>
      <c r="B215" s="403"/>
      <c r="C215" s="390"/>
      <c r="D215" s="390"/>
      <c r="E215" s="404"/>
      <c r="F215" s="390"/>
      <c r="G215" s="405">
        <v>0</v>
      </c>
      <c r="H215" s="391"/>
      <c r="I215" s="406"/>
      <c r="J215" s="406"/>
      <c r="K215" s="407"/>
    </row>
    <row r="216" spans="1:11" x14ac:dyDescent="0.25">
      <c r="A216" s="399"/>
      <c r="B216" s="375"/>
      <c r="C216" s="376"/>
      <c r="D216" s="376">
        <v>0</v>
      </c>
      <c r="E216" s="410" t="s">
        <v>4647</v>
      </c>
      <c r="F216" s="376">
        <v>0</v>
      </c>
      <c r="G216" s="378">
        <v>0</v>
      </c>
      <c r="H216" s="379">
        <v>0</v>
      </c>
      <c r="I216" s="379">
        <v>0</v>
      </c>
      <c r="J216" s="379">
        <v>0</v>
      </c>
      <c r="K216" s="380">
        <v>0</v>
      </c>
    </row>
    <row r="217" spans="1:11" x14ac:dyDescent="0.25">
      <c r="A217" s="399">
        <f>A216+1</f>
        <v>1</v>
      </c>
      <c r="B217" s="403"/>
      <c r="C217" s="390" t="s">
        <v>4315</v>
      </c>
      <c r="D217" s="385" t="s">
        <v>4592</v>
      </c>
      <c r="E217" s="411" t="s">
        <v>4593</v>
      </c>
      <c r="F217" s="390" t="s">
        <v>3726</v>
      </c>
      <c r="G217" s="386">
        <v>1</v>
      </c>
      <c r="H217" s="1237">
        <v>0</v>
      </c>
      <c r="I217" s="391">
        <f>G217*H217</f>
        <v>0</v>
      </c>
      <c r="J217" s="1237">
        <v>0</v>
      </c>
      <c r="K217" s="392">
        <f>G217*J217</f>
        <v>0</v>
      </c>
    </row>
    <row r="218" spans="1:11" s="381" customFormat="1" ht="13.5" x14ac:dyDescent="0.25">
      <c r="A218" s="399">
        <f t="shared" ref="A218:A240" si="19">A217+1</f>
        <v>2</v>
      </c>
      <c r="B218" s="403"/>
      <c r="C218" s="390" t="s">
        <v>4315</v>
      </c>
      <c r="D218" s="385" t="s">
        <v>4594</v>
      </c>
      <c r="E218" s="355" t="s">
        <v>4595</v>
      </c>
      <c r="F218" s="410" t="s">
        <v>4596</v>
      </c>
      <c r="G218" s="386">
        <v>1</v>
      </c>
      <c r="H218" s="387"/>
      <c r="I218" s="391"/>
      <c r="J218" s="1237">
        <v>0</v>
      </c>
      <c r="K218" s="392">
        <f t="shared" ref="K218:K236" si="20">G218*J218</f>
        <v>0</v>
      </c>
    </row>
    <row r="219" spans="1:11" s="381" customFormat="1" x14ac:dyDescent="0.25">
      <c r="A219" s="399">
        <f t="shared" si="19"/>
        <v>3</v>
      </c>
      <c r="B219" s="384"/>
      <c r="C219" s="390" t="s">
        <v>4315</v>
      </c>
      <c r="D219" s="385" t="s">
        <v>4597</v>
      </c>
      <c r="E219" s="389" t="s">
        <v>4598</v>
      </c>
      <c r="F219" s="385" t="s">
        <v>3726</v>
      </c>
      <c r="G219" s="386">
        <v>1</v>
      </c>
      <c r="H219" s="1237">
        <v>0</v>
      </c>
      <c r="I219" s="391">
        <f t="shared" ref="I219:I232" si="21">G219*H219</f>
        <v>0</v>
      </c>
      <c r="J219" s="1237">
        <v>0</v>
      </c>
      <c r="K219" s="392">
        <f t="shared" si="20"/>
        <v>0</v>
      </c>
    </row>
    <row r="220" spans="1:11" s="381" customFormat="1" x14ac:dyDescent="0.25">
      <c r="A220" s="399">
        <f t="shared" si="19"/>
        <v>4</v>
      </c>
      <c r="B220" s="384"/>
      <c r="C220" s="390" t="s">
        <v>4315</v>
      </c>
      <c r="D220" s="385" t="s">
        <v>4528</v>
      </c>
      <c r="E220" s="389" t="s">
        <v>4529</v>
      </c>
      <c r="F220" s="385" t="s">
        <v>3726</v>
      </c>
      <c r="G220" s="386">
        <v>1</v>
      </c>
      <c r="H220" s="1237">
        <v>0</v>
      </c>
      <c r="I220" s="391">
        <f t="shared" si="21"/>
        <v>0</v>
      </c>
      <c r="J220" s="1237">
        <v>0</v>
      </c>
      <c r="K220" s="392">
        <f t="shared" si="20"/>
        <v>0</v>
      </c>
    </row>
    <row r="221" spans="1:11" s="381" customFormat="1" x14ac:dyDescent="0.25">
      <c r="A221" s="399">
        <f t="shared" si="19"/>
        <v>5</v>
      </c>
      <c r="B221" s="384"/>
      <c r="C221" s="390" t="s">
        <v>4315</v>
      </c>
      <c r="D221" s="385" t="s">
        <v>4528</v>
      </c>
      <c r="E221" s="389" t="s">
        <v>4531</v>
      </c>
      <c r="F221" s="385" t="s">
        <v>3726</v>
      </c>
      <c r="G221" s="386">
        <v>19</v>
      </c>
      <c r="H221" s="1237">
        <v>0</v>
      </c>
      <c r="I221" s="391">
        <f t="shared" si="21"/>
        <v>0</v>
      </c>
      <c r="J221" s="1237">
        <v>0</v>
      </c>
      <c r="K221" s="392">
        <f t="shared" si="20"/>
        <v>0</v>
      </c>
    </row>
    <row r="222" spans="1:11" s="381" customFormat="1" x14ac:dyDescent="0.25">
      <c r="A222" s="399">
        <f t="shared" si="19"/>
        <v>6</v>
      </c>
      <c r="B222" s="384"/>
      <c r="C222" s="390" t="s">
        <v>4315</v>
      </c>
      <c r="D222" s="385" t="s">
        <v>4528</v>
      </c>
      <c r="E222" s="389" t="s">
        <v>4532</v>
      </c>
      <c r="F222" s="385" t="s">
        <v>3726</v>
      </c>
      <c r="G222" s="386">
        <v>29</v>
      </c>
      <c r="H222" s="1237">
        <v>0</v>
      </c>
      <c r="I222" s="391">
        <f t="shared" si="21"/>
        <v>0</v>
      </c>
      <c r="J222" s="1237">
        <v>0</v>
      </c>
      <c r="K222" s="392">
        <f t="shared" si="20"/>
        <v>0</v>
      </c>
    </row>
    <row r="223" spans="1:11" s="381" customFormat="1" x14ac:dyDescent="0.25">
      <c r="A223" s="399">
        <f t="shared" si="19"/>
        <v>7</v>
      </c>
      <c r="B223" s="384"/>
      <c r="C223" s="390" t="s">
        <v>4315</v>
      </c>
      <c r="D223" s="385" t="s">
        <v>4603</v>
      </c>
      <c r="E223" s="389" t="s">
        <v>4604</v>
      </c>
      <c r="F223" s="385" t="s">
        <v>3726</v>
      </c>
      <c r="G223" s="386">
        <v>3</v>
      </c>
      <c r="H223" s="1237">
        <v>0</v>
      </c>
      <c r="I223" s="391">
        <f t="shared" si="21"/>
        <v>0</v>
      </c>
      <c r="J223" s="1237">
        <v>0</v>
      </c>
      <c r="K223" s="392">
        <f t="shared" si="20"/>
        <v>0</v>
      </c>
    </row>
    <row r="224" spans="1:11" s="381" customFormat="1" x14ac:dyDescent="0.25">
      <c r="A224" s="399">
        <f t="shared" si="19"/>
        <v>8</v>
      </c>
      <c r="B224" s="384"/>
      <c r="C224" s="390" t="s">
        <v>4315</v>
      </c>
      <c r="D224" s="385" t="s">
        <v>4540</v>
      </c>
      <c r="E224" s="389" t="s">
        <v>4606</v>
      </c>
      <c r="F224" s="385" t="s">
        <v>3726</v>
      </c>
      <c r="G224" s="386">
        <v>5</v>
      </c>
      <c r="H224" s="1237">
        <v>0</v>
      </c>
      <c r="I224" s="391">
        <f t="shared" si="21"/>
        <v>0</v>
      </c>
      <c r="J224" s="1237">
        <v>0</v>
      </c>
      <c r="K224" s="392">
        <f t="shared" si="20"/>
        <v>0</v>
      </c>
    </row>
    <row r="225" spans="1:11" x14ac:dyDescent="0.25">
      <c r="A225" s="399">
        <f t="shared" si="19"/>
        <v>9</v>
      </c>
      <c r="B225" s="384"/>
      <c r="C225" s="390" t="s">
        <v>4315</v>
      </c>
      <c r="D225" s="385" t="s">
        <v>4545</v>
      </c>
      <c r="E225" s="389" t="s">
        <v>4607</v>
      </c>
      <c r="F225" s="385" t="s">
        <v>3726</v>
      </c>
      <c r="G225" s="386">
        <v>1</v>
      </c>
      <c r="H225" s="1237">
        <v>0</v>
      </c>
      <c r="I225" s="391">
        <f t="shared" si="21"/>
        <v>0</v>
      </c>
      <c r="J225" s="1237">
        <v>0</v>
      </c>
      <c r="K225" s="392">
        <f t="shared" si="20"/>
        <v>0</v>
      </c>
    </row>
    <row r="226" spans="1:11" x14ac:dyDescent="0.25">
      <c r="A226" s="399">
        <f t="shared" si="19"/>
        <v>10</v>
      </c>
      <c r="B226" s="384"/>
      <c r="C226" s="390" t="s">
        <v>4315</v>
      </c>
      <c r="D226" s="385" t="s">
        <v>4548</v>
      </c>
      <c r="E226" s="413" t="s">
        <v>4608</v>
      </c>
      <c r="F226" s="390" t="s">
        <v>3726</v>
      </c>
      <c r="G226" s="386">
        <v>3</v>
      </c>
      <c r="H226" s="1237">
        <v>0</v>
      </c>
      <c r="I226" s="391">
        <f t="shared" si="21"/>
        <v>0</v>
      </c>
      <c r="J226" s="1237">
        <v>0</v>
      </c>
      <c r="K226" s="392">
        <f t="shared" si="20"/>
        <v>0</v>
      </c>
    </row>
    <row r="227" spans="1:11" x14ac:dyDescent="0.25">
      <c r="A227" s="399">
        <f t="shared" si="19"/>
        <v>11</v>
      </c>
      <c r="B227" s="384"/>
      <c r="C227" s="390" t="s">
        <v>4315</v>
      </c>
      <c r="D227" s="385" t="s">
        <v>4545</v>
      </c>
      <c r="E227" s="389" t="s">
        <v>4609</v>
      </c>
      <c r="F227" s="385" t="s">
        <v>3726</v>
      </c>
      <c r="G227" s="386">
        <v>1</v>
      </c>
      <c r="H227" s="1237">
        <v>0</v>
      </c>
      <c r="I227" s="391">
        <f t="shared" si="21"/>
        <v>0</v>
      </c>
      <c r="J227" s="1237">
        <v>0</v>
      </c>
      <c r="K227" s="392">
        <f t="shared" si="20"/>
        <v>0</v>
      </c>
    </row>
    <row r="228" spans="1:11" x14ac:dyDescent="0.25">
      <c r="A228" s="399">
        <f t="shared" si="19"/>
        <v>12</v>
      </c>
      <c r="B228" s="384"/>
      <c r="C228" s="390" t="s">
        <v>4315</v>
      </c>
      <c r="D228" s="385" t="s">
        <v>4548</v>
      </c>
      <c r="E228" s="413" t="s">
        <v>4610</v>
      </c>
      <c r="F228" s="390" t="s">
        <v>3726</v>
      </c>
      <c r="G228" s="386">
        <v>3</v>
      </c>
      <c r="H228" s="1237">
        <v>0</v>
      </c>
      <c r="I228" s="391">
        <f t="shared" si="21"/>
        <v>0</v>
      </c>
      <c r="J228" s="1237">
        <v>0</v>
      </c>
      <c r="K228" s="392">
        <f t="shared" si="20"/>
        <v>0</v>
      </c>
    </row>
    <row r="229" spans="1:11" x14ac:dyDescent="0.25">
      <c r="A229" s="399">
        <f t="shared" si="19"/>
        <v>13</v>
      </c>
      <c r="B229" s="384"/>
      <c r="C229" s="390" t="s">
        <v>4315</v>
      </c>
      <c r="D229" s="385" t="s">
        <v>4611</v>
      </c>
      <c r="E229" s="389" t="s">
        <v>4612</v>
      </c>
      <c r="F229" s="390" t="s">
        <v>3726</v>
      </c>
      <c r="G229" s="386">
        <v>1</v>
      </c>
      <c r="H229" s="1237">
        <v>0</v>
      </c>
      <c r="I229" s="391">
        <f t="shared" si="21"/>
        <v>0</v>
      </c>
      <c r="J229" s="1237">
        <v>0</v>
      </c>
      <c r="K229" s="392">
        <f t="shared" si="20"/>
        <v>0</v>
      </c>
    </row>
    <row r="230" spans="1:11" x14ac:dyDescent="0.25">
      <c r="A230" s="399">
        <f t="shared" si="19"/>
        <v>14</v>
      </c>
      <c r="B230" s="403"/>
      <c r="C230" s="390" t="s">
        <v>98</v>
      </c>
      <c r="D230" s="385"/>
      <c r="E230" s="389" t="s">
        <v>4613</v>
      </c>
      <c r="F230" s="390" t="s">
        <v>3726</v>
      </c>
      <c r="G230" s="386">
        <v>2</v>
      </c>
      <c r="H230" s="1237">
        <v>0</v>
      </c>
      <c r="I230" s="391">
        <f t="shared" si="21"/>
        <v>0</v>
      </c>
      <c r="J230" s="1237">
        <v>0</v>
      </c>
      <c r="K230" s="392">
        <f>G230*J230</f>
        <v>0</v>
      </c>
    </row>
    <row r="231" spans="1:11" x14ac:dyDescent="0.25">
      <c r="A231" s="399">
        <f t="shared" si="19"/>
        <v>15</v>
      </c>
      <c r="B231" s="403"/>
      <c r="C231" s="390" t="s">
        <v>98</v>
      </c>
      <c r="D231" s="385"/>
      <c r="E231" s="389" t="s">
        <v>4614</v>
      </c>
      <c r="F231" s="390" t="s">
        <v>3726</v>
      </c>
      <c r="G231" s="386">
        <v>1</v>
      </c>
      <c r="H231" s="1237">
        <v>0</v>
      </c>
      <c r="I231" s="391">
        <f t="shared" si="21"/>
        <v>0</v>
      </c>
      <c r="J231" s="1237">
        <v>0</v>
      </c>
      <c r="K231" s="392">
        <f>G231*J231</f>
        <v>0</v>
      </c>
    </row>
    <row r="232" spans="1:11" x14ac:dyDescent="0.25">
      <c r="A232" s="399">
        <f t="shared" si="19"/>
        <v>16</v>
      </c>
      <c r="B232" s="403"/>
      <c r="C232" s="390" t="s">
        <v>98</v>
      </c>
      <c r="D232" s="385"/>
      <c r="E232" s="389" t="s">
        <v>4648</v>
      </c>
      <c r="F232" s="390" t="s">
        <v>3726</v>
      </c>
      <c r="G232" s="386">
        <v>1</v>
      </c>
      <c r="H232" s="1237">
        <v>0</v>
      </c>
      <c r="I232" s="391">
        <f t="shared" si="21"/>
        <v>0</v>
      </c>
      <c r="J232" s="1237">
        <v>0</v>
      </c>
      <c r="K232" s="392">
        <f>G232*J232</f>
        <v>0</v>
      </c>
    </row>
    <row r="233" spans="1:11" x14ac:dyDescent="0.25">
      <c r="A233" s="399">
        <f t="shared" si="19"/>
        <v>17</v>
      </c>
      <c r="B233" s="403"/>
      <c r="C233" s="390" t="s">
        <v>4315</v>
      </c>
      <c r="D233" s="385" t="s">
        <v>4571</v>
      </c>
      <c r="E233" s="389" t="s">
        <v>4572</v>
      </c>
      <c r="F233" s="390" t="s">
        <v>3726</v>
      </c>
      <c r="G233" s="386">
        <v>120</v>
      </c>
      <c r="H233" s="391"/>
      <c r="I233" s="391"/>
      <c r="J233" s="1237">
        <v>0</v>
      </c>
      <c r="K233" s="392">
        <f t="shared" si="20"/>
        <v>0</v>
      </c>
    </row>
    <row r="234" spans="1:11" x14ac:dyDescent="0.25">
      <c r="A234" s="399">
        <f t="shared" si="19"/>
        <v>18</v>
      </c>
      <c r="B234" s="403"/>
      <c r="C234" s="390" t="s">
        <v>4315</v>
      </c>
      <c r="D234" s="385" t="s">
        <v>4575</v>
      </c>
      <c r="E234" s="389" t="s">
        <v>4574</v>
      </c>
      <c r="F234" s="390" t="s">
        <v>3726</v>
      </c>
      <c r="G234" s="386">
        <v>2</v>
      </c>
      <c r="H234" s="391"/>
      <c r="I234" s="391"/>
      <c r="J234" s="1237">
        <v>0</v>
      </c>
      <c r="K234" s="392">
        <f t="shared" si="20"/>
        <v>0</v>
      </c>
    </row>
    <row r="235" spans="1:11" x14ac:dyDescent="0.25">
      <c r="A235" s="399">
        <f t="shared" si="19"/>
        <v>19</v>
      </c>
      <c r="B235" s="403"/>
      <c r="C235" s="390" t="s">
        <v>4315</v>
      </c>
      <c r="D235" s="385" t="s">
        <v>4577</v>
      </c>
      <c r="E235" s="389" t="s">
        <v>4578</v>
      </c>
      <c r="F235" s="390" t="s">
        <v>3726</v>
      </c>
      <c r="G235" s="386">
        <v>5</v>
      </c>
      <c r="H235" s="391"/>
      <c r="I235" s="391"/>
      <c r="J235" s="1237">
        <v>0</v>
      </c>
      <c r="K235" s="392">
        <f t="shared" si="20"/>
        <v>0</v>
      </c>
    </row>
    <row r="236" spans="1:11" s="417" customFormat="1" x14ac:dyDescent="0.25">
      <c r="A236" s="399">
        <f t="shared" si="19"/>
        <v>20</v>
      </c>
      <c r="B236" s="414"/>
      <c r="C236" s="390" t="s">
        <v>4315</v>
      </c>
      <c r="D236" s="385" t="s">
        <v>4585</v>
      </c>
      <c r="E236" s="411" t="s">
        <v>4586</v>
      </c>
      <c r="F236" s="360" t="s">
        <v>3726</v>
      </c>
      <c r="G236" s="386">
        <v>1</v>
      </c>
      <c r="H236" s="1238">
        <v>0</v>
      </c>
      <c r="I236" s="415">
        <f>H236*G236</f>
        <v>0</v>
      </c>
      <c r="J236" s="1237">
        <v>0</v>
      </c>
      <c r="K236" s="392">
        <f t="shared" si="20"/>
        <v>0</v>
      </c>
    </row>
    <row r="237" spans="1:11" x14ac:dyDescent="0.25">
      <c r="A237" s="399">
        <f t="shared" si="19"/>
        <v>21</v>
      </c>
      <c r="B237" s="403"/>
      <c r="C237" s="390" t="s">
        <v>4315</v>
      </c>
      <c r="D237" s="360" t="s">
        <v>4513</v>
      </c>
      <c r="E237" s="413" t="s">
        <v>4588</v>
      </c>
      <c r="F237" s="390" t="s">
        <v>135</v>
      </c>
      <c r="G237" s="386">
        <v>10</v>
      </c>
      <c r="H237" s="391"/>
      <c r="I237" s="391"/>
      <c r="J237" s="1237">
        <v>0</v>
      </c>
      <c r="K237" s="392">
        <f>G237*J237</f>
        <v>0</v>
      </c>
    </row>
    <row r="238" spans="1:11" x14ac:dyDescent="0.25">
      <c r="A238" s="399">
        <f t="shared" si="19"/>
        <v>22</v>
      </c>
      <c r="B238" s="403"/>
      <c r="C238" s="390" t="s">
        <v>4315</v>
      </c>
      <c r="D238" s="360" t="s">
        <v>4513</v>
      </c>
      <c r="E238" s="411" t="s">
        <v>4515</v>
      </c>
      <c r="F238" s="360" t="s">
        <v>135</v>
      </c>
      <c r="G238" s="386">
        <v>3</v>
      </c>
      <c r="H238" s="387"/>
      <c r="I238" s="387"/>
      <c r="J238" s="1237">
        <v>0</v>
      </c>
      <c r="K238" s="388">
        <f>G238*J238</f>
        <v>0</v>
      </c>
    </row>
    <row r="239" spans="1:11" x14ac:dyDescent="0.25">
      <c r="A239" s="399">
        <f t="shared" si="19"/>
        <v>23</v>
      </c>
      <c r="B239" s="403"/>
      <c r="C239" s="390" t="s">
        <v>4315</v>
      </c>
      <c r="D239" s="360" t="s">
        <v>4513</v>
      </c>
      <c r="E239" s="411" t="s">
        <v>4516</v>
      </c>
      <c r="F239" s="360" t="s">
        <v>135</v>
      </c>
      <c r="G239" s="386">
        <v>3</v>
      </c>
      <c r="H239" s="387"/>
      <c r="I239" s="387"/>
      <c r="J239" s="1237">
        <v>0</v>
      </c>
      <c r="K239" s="388">
        <f>G239*J239</f>
        <v>0</v>
      </c>
    </row>
    <row r="240" spans="1:11" x14ac:dyDescent="0.25">
      <c r="A240" s="399">
        <f t="shared" si="19"/>
        <v>24</v>
      </c>
      <c r="B240" s="403"/>
      <c r="C240" s="390"/>
      <c r="D240" s="360"/>
      <c r="E240" s="411" t="s">
        <v>4517</v>
      </c>
      <c r="F240" s="360" t="s">
        <v>1878</v>
      </c>
      <c r="G240" s="1238">
        <v>3</v>
      </c>
      <c r="H240" s="391">
        <f>CEILING(SUM(I217:I239),1)</f>
        <v>0</v>
      </c>
      <c r="I240" s="387">
        <f>CEILING(H240/100*G240,50)</f>
        <v>0</v>
      </c>
      <c r="J240" s="391"/>
      <c r="K240" s="388"/>
    </row>
    <row r="241" spans="1:11" x14ac:dyDescent="0.25">
      <c r="A241" s="399"/>
      <c r="B241" s="403"/>
      <c r="C241" s="390"/>
      <c r="D241" s="390"/>
      <c r="E241" s="413"/>
      <c r="F241" s="390"/>
      <c r="G241" s="378">
        <v>0</v>
      </c>
      <c r="H241" s="387"/>
      <c r="I241" s="387"/>
      <c r="J241" s="387"/>
      <c r="K241" s="388"/>
    </row>
    <row r="242" spans="1:11" x14ac:dyDescent="0.25">
      <c r="A242" s="399"/>
      <c r="B242" s="403"/>
      <c r="C242" s="390"/>
      <c r="D242" s="390"/>
      <c r="E242" s="404" t="s">
        <v>4649</v>
      </c>
      <c r="F242" s="390"/>
      <c r="G242" s="378">
        <v>0</v>
      </c>
      <c r="H242" s="387"/>
      <c r="I242" s="401">
        <f>SUM(I217:I240)</f>
        <v>0</v>
      </c>
      <c r="J242" s="401"/>
      <c r="K242" s="402">
        <f>SUM(K217:K240)</f>
        <v>0</v>
      </c>
    </row>
    <row r="243" spans="1:11" x14ac:dyDescent="0.25">
      <c r="A243" s="399"/>
      <c r="B243" s="403"/>
      <c r="C243" s="390"/>
      <c r="D243" s="390"/>
      <c r="E243" s="404"/>
      <c r="F243" s="390"/>
      <c r="G243" s="405">
        <v>0</v>
      </c>
      <c r="H243" s="391"/>
      <c r="I243" s="406"/>
      <c r="J243" s="406"/>
      <c r="K243" s="407"/>
    </row>
    <row r="244" spans="1:11" x14ac:dyDescent="0.25">
      <c r="A244" s="399"/>
      <c r="B244" s="375"/>
      <c r="C244" s="376"/>
      <c r="D244" s="376">
        <v>0</v>
      </c>
      <c r="E244" s="410" t="s">
        <v>4650</v>
      </c>
      <c r="F244" s="376">
        <v>0</v>
      </c>
      <c r="G244" s="378">
        <v>0</v>
      </c>
      <c r="H244" s="379">
        <v>0</v>
      </c>
      <c r="I244" s="379">
        <v>0</v>
      </c>
      <c r="J244" s="379">
        <v>0</v>
      </c>
      <c r="K244" s="380">
        <v>0</v>
      </c>
    </row>
    <row r="245" spans="1:11" x14ac:dyDescent="0.25">
      <c r="A245" s="399">
        <f>A244+1</f>
        <v>1</v>
      </c>
      <c r="B245" s="403"/>
      <c r="C245" s="390" t="s">
        <v>4315</v>
      </c>
      <c r="D245" s="385" t="s">
        <v>4651</v>
      </c>
      <c r="E245" s="411" t="s">
        <v>4652</v>
      </c>
      <c r="F245" s="390" t="s">
        <v>3726</v>
      </c>
      <c r="G245" s="386">
        <v>1</v>
      </c>
      <c r="H245" s="1237">
        <v>0</v>
      </c>
      <c r="I245" s="391">
        <f>G245*H245</f>
        <v>0</v>
      </c>
      <c r="J245" s="1237">
        <v>0</v>
      </c>
      <c r="K245" s="392">
        <f>G245*J245</f>
        <v>0</v>
      </c>
    </row>
    <row r="246" spans="1:11" s="381" customFormat="1" x14ac:dyDescent="0.25">
      <c r="A246" s="399">
        <f t="shared" ref="A246:A267" si="22">A245+1</f>
        <v>2</v>
      </c>
      <c r="B246" s="384"/>
      <c r="C246" s="390" t="s">
        <v>4315</v>
      </c>
      <c r="D246" s="385" t="s">
        <v>4597</v>
      </c>
      <c r="E246" s="389" t="s">
        <v>4653</v>
      </c>
      <c r="F246" s="385" t="s">
        <v>3726</v>
      </c>
      <c r="G246" s="386">
        <v>3</v>
      </c>
      <c r="H246" s="1237">
        <v>0</v>
      </c>
      <c r="I246" s="391">
        <f>G246*H246</f>
        <v>0</v>
      </c>
      <c r="J246" s="1237">
        <v>0</v>
      </c>
      <c r="K246" s="392">
        <f>G246*J246</f>
        <v>0</v>
      </c>
    </row>
    <row r="247" spans="1:11" s="381" customFormat="1" x14ac:dyDescent="0.25">
      <c r="A247" s="399">
        <f t="shared" si="22"/>
        <v>3</v>
      </c>
      <c r="B247" s="384"/>
      <c r="C247" s="390" t="s">
        <v>4315</v>
      </c>
      <c r="D247" s="385" t="s">
        <v>4528</v>
      </c>
      <c r="E247" s="389" t="s">
        <v>4623</v>
      </c>
      <c r="F247" s="385" t="s">
        <v>3726</v>
      </c>
      <c r="G247" s="386">
        <v>2</v>
      </c>
      <c r="H247" s="1237">
        <v>0</v>
      </c>
      <c r="I247" s="391">
        <f>G247*H247</f>
        <v>0</v>
      </c>
      <c r="J247" s="1237">
        <v>0</v>
      </c>
      <c r="K247" s="392">
        <f>G247*J247</f>
        <v>0</v>
      </c>
    </row>
    <row r="248" spans="1:11" s="381" customFormat="1" x14ac:dyDescent="0.25">
      <c r="A248" s="399">
        <f t="shared" si="22"/>
        <v>4</v>
      </c>
      <c r="B248" s="384"/>
      <c r="C248" s="390" t="s">
        <v>4315</v>
      </c>
      <c r="D248" s="385" t="s">
        <v>4528</v>
      </c>
      <c r="E248" s="389" t="s">
        <v>4654</v>
      </c>
      <c r="F248" s="385" t="s">
        <v>3726</v>
      </c>
      <c r="G248" s="386">
        <v>2</v>
      </c>
      <c r="H248" s="1237">
        <v>0</v>
      </c>
      <c r="I248" s="391">
        <f t="shared" ref="I248:I255" si="23">G248*H248</f>
        <v>0</v>
      </c>
      <c r="J248" s="1237">
        <v>0</v>
      </c>
      <c r="K248" s="392">
        <f t="shared" ref="K248:K262" si="24">G248*J248</f>
        <v>0</v>
      </c>
    </row>
    <row r="249" spans="1:11" s="381" customFormat="1" x14ac:dyDescent="0.25">
      <c r="A249" s="399">
        <f t="shared" si="22"/>
        <v>5</v>
      </c>
      <c r="B249" s="384"/>
      <c r="C249" s="390" t="s">
        <v>4315</v>
      </c>
      <c r="D249" s="385" t="s">
        <v>4528</v>
      </c>
      <c r="E249" s="389" t="s">
        <v>4529</v>
      </c>
      <c r="F249" s="385" t="s">
        <v>3726</v>
      </c>
      <c r="G249" s="386">
        <v>1</v>
      </c>
      <c r="H249" s="1237">
        <v>0</v>
      </c>
      <c r="I249" s="391">
        <f t="shared" si="23"/>
        <v>0</v>
      </c>
      <c r="J249" s="1237">
        <v>0</v>
      </c>
      <c r="K249" s="392">
        <f t="shared" si="24"/>
        <v>0</v>
      </c>
    </row>
    <row r="250" spans="1:11" s="381" customFormat="1" x14ac:dyDescent="0.25">
      <c r="A250" s="399">
        <f t="shared" si="22"/>
        <v>6</v>
      </c>
      <c r="B250" s="384"/>
      <c r="C250" s="385" t="s">
        <v>4315</v>
      </c>
      <c r="D250" s="385" t="s">
        <v>4600</v>
      </c>
      <c r="E250" s="389" t="s">
        <v>4655</v>
      </c>
      <c r="F250" s="385" t="s">
        <v>3726</v>
      </c>
      <c r="G250" s="386">
        <v>3</v>
      </c>
      <c r="H250" s="1237">
        <v>0</v>
      </c>
      <c r="I250" s="387">
        <f>G250*H250</f>
        <v>0</v>
      </c>
      <c r="J250" s="1237">
        <v>0</v>
      </c>
      <c r="K250" s="388">
        <f>G250*J250</f>
        <v>0</v>
      </c>
    </row>
    <row r="251" spans="1:11" s="381" customFormat="1" x14ac:dyDescent="0.25">
      <c r="A251" s="399">
        <f t="shared" si="22"/>
        <v>7</v>
      </c>
      <c r="B251" s="384"/>
      <c r="C251" s="385" t="s">
        <v>4315</v>
      </c>
      <c r="D251" s="385" t="s">
        <v>4534</v>
      </c>
      <c r="E251" s="389" t="s">
        <v>4656</v>
      </c>
      <c r="F251" s="385" t="s">
        <v>3726</v>
      </c>
      <c r="G251" s="386">
        <v>1</v>
      </c>
      <c r="H251" s="1237">
        <v>0</v>
      </c>
      <c r="I251" s="387">
        <f>G251*H251</f>
        <v>0</v>
      </c>
      <c r="J251" s="1237">
        <v>0</v>
      </c>
      <c r="K251" s="388">
        <f>G251*J251</f>
        <v>0</v>
      </c>
    </row>
    <row r="252" spans="1:11" x14ac:dyDescent="0.25">
      <c r="A252" s="399">
        <f t="shared" si="22"/>
        <v>8</v>
      </c>
      <c r="B252" s="384"/>
      <c r="C252" s="385" t="s">
        <v>4315</v>
      </c>
      <c r="D252" s="385" t="s">
        <v>4560</v>
      </c>
      <c r="E252" s="413" t="s">
        <v>4657</v>
      </c>
      <c r="F252" s="390" t="s">
        <v>3726</v>
      </c>
      <c r="G252" s="386">
        <v>1</v>
      </c>
      <c r="H252" s="1237">
        <v>0</v>
      </c>
      <c r="I252" s="391">
        <f>G252*H252</f>
        <v>0</v>
      </c>
      <c r="J252" s="1237">
        <v>0</v>
      </c>
      <c r="K252" s="392">
        <f>G252*J252</f>
        <v>0</v>
      </c>
    </row>
    <row r="253" spans="1:11" x14ac:dyDescent="0.25">
      <c r="A253" s="399">
        <f t="shared" si="22"/>
        <v>9</v>
      </c>
      <c r="B253" s="384"/>
      <c r="C253" s="385" t="s">
        <v>4315</v>
      </c>
      <c r="D253" s="385" t="s">
        <v>4560</v>
      </c>
      <c r="E253" s="413" t="s">
        <v>4561</v>
      </c>
      <c r="F253" s="390" t="s">
        <v>3726</v>
      </c>
      <c r="G253" s="386">
        <v>2</v>
      </c>
      <c r="H253" s="1237">
        <v>0</v>
      </c>
      <c r="I253" s="391">
        <f t="shared" si="23"/>
        <v>0</v>
      </c>
      <c r="J253" s="1237">
        <v>0</v>
      </c>
      <c r="K253" s="392">
        <f t="shared" si="24"/>
        <v>0</v>
      </c>
    </row>
    <row r="254" spans="1:11" x14ac:dyDescent="0.25">
      <c r="A254" s="399">
        <f t="shared" si="22"/>
        <v>10</v>
      </c>
      <c r="B254" s="384"/>
      <c r="C254" s="385" t="s">
        <v>4315</v>
      </c>
      <c r="D254" s="385" t="s">
        <v>4562</v>
      </c>
      <c r="E254" s="413" t="s">
        <v>4563</v>
      </c>
      <c r="F254" s="390" t="s">
        <v>3726</v>
      </c>
      <c r="G254" s="386">
        <v>2</v>
      </c>
      <c r="H254" s="1237">
        <v>0</v>
      </c>
      <c r="I254" s="391">
        <f>G254*H254</f>
        <v>0</v>
      </c>
      <c r="J254" s="1237">
        <v>0</v>
      </c>
      <c r="K254" s="392">
        <f>G254*J254</f>
        <v>0</v>
      </c>
    </row>
    <row r="255" spans="1:11" x14ac:dyDescent="0.25">
      <c r="A255" s="399">
        <f t="shared" si="22"/>
        <v>11</v>
      </c>
      <c r="B255" s="384"/>
      <c r="C255" s="390" t="s">
        <v>4315</v>
      </c>
      <c r="D255" s="385" t="s">
        <v>4545</v>
      </c>
      <c r="E255" s="389" t="s">
        <v>4607</v>
      </c>
      <c r="F255" s="385" t="s">
        <v>3726</v>
      </c>
      <c r="G255" s="386">
        <v>1</v>
      </c>
      <c r="H255" s="1237">
        <v>0</v>
      </c>
      <c r="I255" s="391">
        <f t="shared" si="23"/>
        <v>0</v>
      </c>
      <c r="J255" s="1237">
        <v>0</v>
      </c>
      <c r="K255" s="392">
        <f t="shared" si="24"/>
        <v>0</v>
      </c>
    </row>
    <row r="256" spans="1:11" x14ac:dyDescent="0.25">
      <c r="A256" s="399">
        <f t="shared" si="22"/>
        <v>12</v>
      </c>
      <c r="B256" s="384"/>
      <c r="C256" s="390" t="s">
        <v>4315</v>
      </c>
      <c r="D256" s="385" t="s">
        <v>4548</v>
      </c>
      <c r="E256" s="413" t="s">
        <v>4608</v>
      </c>
      <c r="F256" s="390" t="s">
        <v>3726</v>
      </c>
      <c r="G256" s="386">
        <v>3</v>
      </c>
      <c r="H256" s="1237">
        <v>0</v>
      </c>
      <c r="I256" s="391">
        <f>G256*H256</f>
        <v>0</v>
      </c>
      <c r="J256" s="1237">
        <v>0</v>
      </c>
      <c r="K256" s="392">
        <f t="shared" si="24"/>
        <v>0</v>
      </c>
    </row>
    <row r="257" spans="1:14" x14ac:dyDescent="0.25">
      <c r="A257" s="399">
        <f t="shared" si="22"/>
        <v>13</v>
      </c>
      <c r="B257" s="384"/>
      <c r="C257" s="390" t="s">
        <v>4315</v>
      </c>
      <c r="D257" s="385" t="s">
        <v>4611</v>
      </c>
      <c r="E257" s="413" t="s">
        <v>4612</v>
      </c>
      <c r="F257" s="390" t="s">
        <v>3726</v>
      </c>
      <c r="G257" s="386">
        <v>1</v>
      </c>
      <c r="H257" s="1237">
        <v>0</v>
      </c>
      <c r="I257" s="391">
        <f>G257*H257</f>
        <v>0</v>
      </c>
      <c r="J257" s="1237">
        <v>0</v>
      </c>
      <c r="K257" s="392">
        <f t="shared" si="24"/>
        <v>0</v>
      </c>
    </row>
    <row r="258" spans="1:14" x14ac:dyDescent="0.25">
      <c r="A258" s="399">
        <f t="shared" si="22"/>
        <v>14</v>
      </c>
      <c r="B258" s="403"/>
      <c r="C258" s="390" t="s">
        <v>4315</v>
      </c>
      <c r="D258" s="385" t="s">
        <v>4571</v>
      </c>
      <c r="E258" s="413" t="s">
        <v>4572</v>
      </c>
      <c r="F258" s="390" t="s">
        <v>3726</v>
      </c>
      <c r="G258" s="386">
        <v>16</v>
      </c>
      <c r="H258" s="391"/>
      <c r="I258" s="391"/>
      <c r="J258" s="1237">
        <v>0</v>
      </c>
      <c r="K258" s="392">
        <f t="shared" si="24"/>
        <v>0</v>
      </c>
    </row>
    <row r="259" spans="1:14" x14ac:dyDescent="0.25">
      <c r="A259" s="399">
        <f t="shared" si="22"/>
        <v>15</v>
      </c>
      <c r="B259" s="403"/>
      <c r="C259" s="390" t="s">
        <v>4315</v>
      </c>
      <c r="D259" s="323" t="s">
        <v>4627</v>
      </c>
      <c r="E259" s="413" t="s">
        <v>4628</v>
      </c>
      <c r="F259" s="390" t="s">
        <v>3726</v>
      </c>
      <c r="G259" s="386">
        <v>2</v>
      </c>
      <c r="H259" s="391"/>
      <c r="I259" s="391"/>
      <c r="J259" s="1237">
        <v>0</v>
      </c>
      <c r="K259" s="392">
        <f t="shared" si="24"/>
        <v>0</v>
      </c>
    </row>
    <row r="260" spans="1:14" x14ac:dyDescent="0.25">
      <c r="A260" s="399">
        <f t="shared" si="22"/>
        <v>16</v>
      </c>
      <c r="B260" s="403"/>
      <c r="C260" s="390" t="s">
        <v>4315</v>
      </c>
      <c r="D260" s="385" t="s">
        <v>4577</v>
      </c>
      <c r="E260" s="413" t="s">
        <v>4576</v>
      </c>
      <c r="F260" s="390" t="s">
        <v>3726</v>
      </c>
      <c r="G260" s="386">
        <v>2</v>
      </c>
      <c r="H260" s="391"/>
      <c r="I260" s="391"/>
      <c r="J260" s="1237">
        <v>0</v>
      </c>
      <c r="K260" s="392">
        <f t="shared" si="24"/>
        <v>0</v>
      </c>
    </row>
    <row r="261" spans="1:14" s="381" customFormat="1" x14ac:dyDescent="0.25">
      <c r="A261" s="399">
        <f t="shared" si="22"/>
        <v>17</v>
      </c>
      <c r="B261" s="384"/>
      <c r="C261" s="385" t="s">
        <v>4315</v>
      </c>
      <c r="D261" s="385" t="s">
        <v>4579</v>
      </c>
      <c r="E261" s="389" t="s">
        <v>4580</v>
      </c>
      <c r="F261" s="385" t="s">
        <v>3726</v>
      </c>
      <c r="G261" s="386">
        <v>66</v>
      </c>
      <c r="H261" s="387"/>
      <c r="I261" s="387"/>
      <c r="J261" s="1237">
        <v>0</v>
      </c>
      <c r="K261" s="388">
        <f>G261*J261</f>
        <v>0</v>
      </c>
    </row>
    <row r="262" spans="1:14" s="417" customFormat="1" x14ac:dyDescent="0.25">
      <c r="A262" s="399">
        <f t="shared" si="22"/>
        <v>18</v>
      </c>
      <c r="B262" s="414"/>
      <c r="C262" s="390" t="s">
        <v>4315</v>
      </c>
      <c r="D262" s="385" t="s">
        <v>4585</v>
      </c>
      <c r="E262" s="411" t="s">
        <v>4586</v>
      </c>
      <c r="F262" s="360" t="s">
        <v>3726</v>
      </c>
      <c r="G262" s="386">
        <v>1</v>
      </c>
      <c r="H262" s="1238">
        <v>0</v>
      </c>
      <c r="I262" s="415">
        <f>H262*G262</f>
        <v>0</v>
      </c>
      <c r="J262" s="1237">
        <v>0</v>
      </c>
      <c r="K262" s="392">
        <f t="shared" si="24"/>
        <v>0</v>
      </c>
    </row>
    <row r="263" spans="1:14" x14ac:dyDescent="0.25">
      <c r="A263" s="399">
        <f t="shared" si="22"/>
        <v>19</v>
      </c>
      <c r="B263" s="403"/>
      <c r="C263" s="390" t="s">
        <v>4315</v>
      </c>
      <c r="D263" s="360" t="s">
        <v>4513</v>
      </c>
      <c r="E263" s="413" t="s">
        <v>4588</v>
      </c>
      <c r="F263" s="390" t="s">
        <v>135</v>
      </c>
      <c r="G263" s="386">
        <v>8</v>
      </c>
      <c r="H263" s="391"/>
      <c r="I263" s="391"/>
      <c r="J263" s="1237">
        <v>0</v>
      </c>
      <c r="K263" s="392">
        <f>G263*J263</f>
        <v>0</v>
      </c>
    </row>
    <row r="264" spans="1:14" x14ac:dyDescent="0.25">
      <c r="A264" s="399">
        <f t="shared" si="22"/>
        <v>20</v>
      </c>
      <c r="B264" s="403"/>
      <c r="C264" s="390" t="s">
        <v>4315</v>
      </c>
      <c r="D264" s="360" t="s">
        <v>4513</v>
      </c>
      <c r="E264" s="411" t="s">
        <v>4515</v>
      </c>
      <c r="F264" s="360" t="s">
        <v>135</v>
      </c>
      <c r="G264" s="386">
        <v>3</v>
      </c>
      <c r="H264" s="387"/>
      <c r="I264" s="387"/>
      <c r="J264" s="1237">
        <v>0</v>
      </c>
      <c r="K264" s="388">
        <f>G264*J264</f>
        <v>0</v>
      </c>
    </row>
    <row r="265" spans="1:14" x14ac:dyDescent="0.25">
      <c r="A265" s="399">
        <f t="shared" si="22"/>
        <v>21</v>
      </c>
      <c r="B265" s="403"/>
      <c r="C265" s="390" t="s">
        <v>4315</v>
      </c>
      <c r="D265" s="360" t="s">
        <v>4513</v>
      </c>
      <c r="E265" s="411" t="s">
        <v>4516</v>
      </c>
      <c r="F265" s="360" t="s">
        <v>135</v>
      </c>
      <c r="G265" s="386">
        <v>3</v>
      </c>
      <c r="H265" s="387"/>
      <c r="I265" s="387"/>
      <c r="J265" s="1237">
        <v>0</v>
      </c>
      <c r="K265" s="388">
        <f>G265*J265</f>
        <v>0</v>
      </c>
    </row>
    <row r="266" spans="1:14" x14ac:dyDescent="0.25">
      <c r="A266" s="399">
        <f>A265+1</f>
        <v>22</v>
      </c>
      <c r="B266" s="403"/>
      <c r="C266" s="390"/>
      <c r="D266" s="360"/>
      <c r="E266" s="411" t="s">
        <v>4517</v>
      </c>
      <c r="F266" s="360" t="s">
        <v>1878</v>
      </c>
      <c r="G266" s="1238">
        <v>3</v>
      </c>
      <c r="H266" s="391">
        <f>CEILING(SUM(I245:I265),1)</f>
        <v>0</v>
      </c>
      <c r="I266" s="387">
        <f>CEILING(H266/100*G266,50)</f>
        <v>0</v>
      </c>
      <c r="J266" s="391"/>
      <c r="K266" s="388"/>
    </row>
    <row r="267" spans="1:14" s="381" customFormat="1" x14ac:dyDescent="0.25">
      <c r="A267" s="399">
        <f t="shared" si="22"/>
        <v>23</v>
      </c>
      <c r="B267" s="384"/>
      <c r="C267" s="390" t="s">
        <v>98</v>
      </c>
      <c r="D267" s="385"/>
      <c r="E267" s="389" t="s">
        <v>4658</v>
      </c>
      <c r="F267" s="385" t="s">
        <v>3726</v>
      </c>
      <c r="G267" s="386">
        <v>1</v>
      </c>
      <c r="H267" s="1237">
        <v>0</v>
      </c>
      <c r="I267" s="391">
        <f>G267*H267</f>
        <v>0</v>
      </c>
      <c r="J267" s="1237">
        <v>0</v>
      </c>
      <c r="K267" s="392">
        <f>G267*J267</f>
        <v>0</v>
      </c>
    </row>
    <row r="268" spans="1:14" s="381" customFormat="1" x14ac:dyDescent="0.25">
      <c r="A268" s="399"/>
      <c r="B268" s="384"/>
      <c r="C268" s="390"/>
      <c r="D268" s="385"/>
      <c r="E268" s="389"/>
      <c r="F268" s="385"/>
      <c r="G268" s="386"/>
      <c r="H268" s="391"/>
      <c r="I268" s="391"/>
      <c r="J268" s="391"/>
      <c r="K268" s="392"/>
    </row>
    <row r="269" spans="1:14" x14ac:dyDescent="0.25">
      <c r="A269" s="399"/>
      <c r="B269" s="403"/>
      <c r="C269" s="390"/>
      <c r="D269" s="390"/>
      <c r="E269" s="404" t="s">
        <v>4659</v>
      </c>
      <c r="F269" s="390"/>
      <c r="G269" s="378">
        <v>0</v>
      </c>
      <c r="H269" s="387"/>
      <c r="I269" s="401">
        <f>SUM(I245:I267)</f>
        <v>0</v>
      </c>
      <c r="J269" s="401"/>
      <c r="K269" s="402">
        <f>SUM(K245:K267)</f>
        <v>0</v>
      </c>
      <c r="L269" s="420"/>
      <c r="N269" s="420"/>
    </row>
    <row r="270" spans="1:14" x14ac:dyDescent="0.25">
      <c r="A270" s="399"/>
      <c r="B270" s="403"/>
      <c r="C270" s="390"/>
      <c r="D270" s="390"/>
      <c r="E270" s="404"/>
      <c r="F270" s="390"/>
      <c r="G270" s="405">
        <v>0</v>
      </c>
      <c r="H270" s="391"/>
      <c r="I270" s="406"/>
      <c r="J270" s="406"/>
      <c r="K270" s="407"/>
    </row>
    <row r="271" spans="1:14" s="381" customFormat="1" x14ac:dyDescent="0.25">
      <c r="A271" s="382"/>
      <c r="B271" s="384"/>
      <c r="C271" s="385"/>
      <c r="D271" s="385"/>
      <c r="E271" s="383" t="s">
        <v>4660</v>
      </c>
      <c r="F271" s="385"/>
      <c r="G271" s="421"/>
      <c r="H271" s="387"/>
      <c r="I271" s="422"/>
      <c r="J271" s="422"/>
      <c r="K271" s="423"/>
    </row>
    <row r="272" spans="1:14" s="381" customFormat="1" x14ac:dyDescent="0.25">
      <c r="A272" s="382">
        <f>A271+1</f>
        <v>1</v>
      </c>
      <c r="B272" s="384"/>
      <c r="C272" s="385" t="s">
        <v>4315</v>
      </c>
      <c r="D272" s="385" t="s">
        <v>4592</v>
      </c>
      <c r="E272" s="355" t="s">
        <v>4661</v>
      </c>
      <c r="F272" s="385" t="s">
        <v>3726</v>
      </c>
      <c r="G272" s="386">
        <v>1</v>
      </c>
      <c r="H272" s="1237">
        <v>0</v>
      </c>
      <c r="I272" s="387">
        <f>G272*H272</f>
        <v>0</v>
      </c>
      <c r="J272" s="1237">
        <v>0</v>
      </c>
      <c r="K272" s="388">
        <f t="shared" ref="K272:K279" si="25">G272*J272</f>
        <v>0</v>
      </c>
    </row>
    <row r="273" spans="1:11" s="381" customFormat="1" ht="13.5" x14ac:dyDescent="0.25">
      <c r="A273" s="382">
        <f t="shared" ref="A273:A278" si="26">A272+1</f>
        <v>2</v>
      </c>
      <c r="B273" s="384"/>
      <c r="C273" s="385" t="s">
        <v>4315</v>
      </c>
      <c r="D273" s="385" t="s">
        <v>4594</v>
      </c>
      <c r="E273" s="355" t="s">
        <v>4595</v>
      </c>
      <c r="F273" s="383" t="s">
        <v>4662</v>
      </c>
      <c r="G273" s="386">
        <v>1</v>
      </c>
      <c r="H273" s="387"/>
      <c r="I273" s="387"/>
      <c r="J273" s="1237">
        <v>0</v>
      </c>
      <c r="K273" s="388">
        <f t="shared" si="25"/>
        <v>0</v>
      </c>
    </row>
    <row r="274" spans="1:11" s="381" customFormat="1" x14ac:dyDescent="0.2">
      <c r="A274" s="382">
        <f t="shared" si="26"/>
        <v>3</v>
      </c>
      <c r="B274" s="384"/>
      <c r="C274" s="385" t="s">
        <v>4315</v>
      </c>
      <c r="D274" s="338" t="s">
        <v>4524</v>
      </c>
      <c r="E274" s="389" t="s">
        <v>4663</v>
      </c>
      <c r="F274" s="385" t="s">
        <v>3726</v>
      </c>
      <c r="G274" s="386">
        <v>1</v>
      </c>
      <c r="H274" s="1234">
        <v>0</v>
      </c>
      <c r="I274" s="387">
        <f>G274*H274</f>
        <v>0</v>
      </c>
      <c r="J274" s="1237">
        <v>0</v>
      </c>
      <c r="K274" s="388">
        <f t="shared" si="25"/>
        <v>0</v>
      </c>
    </row>
    <row r="275" spans="1:11" s="381" customFormat="1" x14ac:dyDescent="0.25">
      <c r="A275" s="382">
        <f t="shared" si="26"/>
        <v>4</v>
      </c>
      <c r="B275" s="384"/>
      <c r="C275" s="385" t="s">
        <v>4315</v>
      </c>
      <c r="D275" s="385" t="s">
        <v>4564</v>
      </c>
      <c r="E275" s="389" t="s">
        <v>4664</v>
      </c>
      <c r="F275" s="385" t="s">
        <v>3726</v>
      </c>
      <c r="G275" s="386">
        <v>3</v>
      </c>
      <c r="H275" s="1237">
        <v>0</v>
      </c>
      <c r="I275" s="387">
        <f>G275*H275</f>
        <v>0</v>
      </c>
      <c r="J275" s="1237">
        <v>0</v>
      </c>
      <c r="K275" s="388">
        <f t="shared" si="25"/>
        <v>0</v>
      </c>
    </row>
    <row r="276" spans="1:11" s="381" customFormat="1" x14ac:dyDescent="0.25">
      <c r="A276" s="382">
        <f t="shared" si="26"/>
        <v>5</v>
      </c>
      <c r="B276" s="384"/>
      <c r="C276" s="385" t="s">
        <v>4315</v>
      </c>
      <c r="D276" s="385" t="s">
        <v>4583</v>
      </c>
      <c r="E276" s="389" t="s">
        <v>4584</v>
      </c>
      <c r="F276" s="385" t="s">
        <v>3726</v>
      </c>
      <c r="G276" s="386">
        <v>2</v>
      </c>
      <c r="H276" s="387"/>
      <c r="I276" s="387"/>
      <c r="J276" s="1237">
        <v>0</v>
      </c>
      <c r="K276" s="388">
        <f t="shared" si="25"/>
        <v>0</v>
      </c>
    </row>
    <row r="277" spans="1:11" s="381" customFormat="1" x14ac:dyDescent="0.25">
      <c r="A277" s="382">
        <f t="shared" si="26"/>
        <v>6</v>
      </c>
      <c r="B277" s="384"/>
      <c r="C277" s="385" t="s">
        <v>4315</v>
      </c>
      <c r="D277" s="360" t="s">
        <v>4513</v>
      </c>
      <c r="E277" s="389" t="s">
        <v>4588</v>
      </c>
      <c r="F277" s="385" t="s">
        <v>135</v>
      </c>
      <c r="G277" s="386">
        <v>4</v>
      </c>
      <c r="H277" s="387"/>
      <c r="I277" s="387"/>
      <c r="J277" s="1237">
        <v>0</v>
      </c>
      <c r="K277" s="388">
        <f t="shared" si="25"/>
        <v>0</v>
      </c>
    </row>
    <row r="278" spans="1:11" s="381" customFormat="1" x14ac:dyDescent="0.25">
      <c r="A278" s="382">
        <f t="shared" si="26"/>
        <v>7</v>
      </c>
      <c r="B278" s="384"/>
      <c r="C278" s="385" t="s">
        <v>4315</v>
      </c>
      <c r="D278" s="360" t="s">
        <v>4513</v>
      </c>
      <c r="E278" s="355" t="s">
        <v>4515</v>
      </c>
      <c r="F278" s="360" t="s">
        <v>135</v>
      </c>
      <c r="G278" s="386">
        <v>2</v>
      </c>
      <c r="H278" s="387"/>
      <c r="I278" s="387"/>
      <c r="J278" s="1237">
        <v>0</v>
      </c>
      <c r="K278" s="388">
        <f t="shared" si="25"/>
        <v>0</v>
      </c>
    </row>
    <row r="279" spans="1:11" s="381" customFormat="1" x14ac:dyDescent="0.25">
      <c r="A279" s="382">
        <f>A278+1</f>
        <v>8</v>
      </c>
      <c r="B279" s="384"/>
      <c r="C279" s="385" t="s">
        <v>4315</v>
      </c>
      <c r="D279" s="360" t="s">
        <v>4513</v>
      </c>
      <c r="E279" s="355" t="s">
        <v>4516</v>
      </c>
      <c r="F279" s="360" t="s">
        <v>135</v>
      </c>
      <c r="G279" s="386">
        <v>2</v>
      </c>
      <c r="H279" s="387"/>
      <c r="I279" s="387"/>
      <c r="J279" s="1237">
        <v>0</v>
      </c>
      <c r="K279" s="388">
        <f t="shared" si="25"/>
        <v>0</v>
      </c>
    </row>
    <row r="280" spans="1:11" s="381" customFormat="1" x14ac:dyDescent="0.25">
      <c r="A280" s="382">
        <f>A279+1</f>
        <v>9</v>
      </c>
      <c r="B280" s="384"/>
      <c r="C280" s="385"/>
      <c r="D280" s="360"/>
      <c r="E280" s="355" t="s">
        <v>4517</v>
      </c>
      <c r="F280" s="360" t="s">
        <v>1878</v>
      </c>
      <c r="G280" s="1237">
        <v>3</v>
      </c>
      <c r="H280" s="387">
        <f>CEILING(SUM(I271:I279),1)</f>
        <v>0</v>
      </c>
      <c r="I280" s="387">
        <f>CEILING(H280/100*G280,50)</f>
        <v>0</v>
      </c>
      <c r="J280" s="387"/>
      <c r="K280" s="388"/>
    </row>
    <row r="281" spans="1:11" s="381" customFormat="1" x14ac:dyDescent="0.25">
      <c r="A281" s="382"/>
      <c r="B281" s="384"/>
      <c r="C281" s="385"/>
      <c r="D281" s="385"/>
      <c r="E281" s="389"/>
      <c r="F281" s="385"/>
      <c r="G281" s="421"/>
      <c r="H281" s="387"/>
      <c r="I281" s="387"/>
      <c r="J281" s="387"/>
      <c r="K281" s="388"/>
    </row>
    <row r="282" spans="1:11" s="381" customFormat="1" x14ac:dyDescent="0.25">
      <c r="A282" s="382"/>
      <c r="B282" s="384"/>
      <c r="C282" s="385"/>
      <c r="D282" s="385"/>
      <c r="E282" s="400" t="s">
        <v>4665</v>
      </c>
      <c r="F282" s="385"/>
      <c r="G282" s="421"/>
      <c r="H282" s="387"/>
      <c r="I282" s="422">
        <f>SUM(I272:I280)</f>
        <v>0</v>
      </c>
      <c r="J282" s="422"/>
      <c r="K282" s="423">
        <f>SUM(K272:K280)</f>
        <v>0</v>
      </c>
    </row>
    <row r="283" spans="1:11" x14ac:dyDescent="0.25">
      <c r="A283" s="399"/>
      <c r="B283" s="414"/>
      <c r="C283" s="390"/>
      <c r="D283" s="390"/>
      <c r="E283" s="413"/>
      <c r="F283" s="390"/>
      <c r="G283" s="405">
        <v>0</v>
      </c>
      <c r="H283" s="424"/>
      <c r="I283" s="424"/>
      <c r="J283" s="424"/>
      <c r="K283" s="425"/>
    </row>
    <row r="284" spans="1:11" s="433" customFormat="1" ht="12.75" thickBot="1" x14ac:dyDescent="0.3">
      <c r="A284" s="426"/>
      <c r="B284" s="427"/>
      <c r="C284" s="428"/>
      <c r="D284" s="428"/>
      <c r="E284" s="429" t="s">
        <v>4519</v>
      </c>
      <c r="F284" s="428"/>
      <c r="G284" s="430" t="s">
        <v>4666</v>
      </c>
      <c r="H284" s="431"/>
      <c r="I284" s="406">
        <f>I46+I77+I110+I150+I177+I214+I242+I269+I282</f>
        <v>0</v>
      </c>
      <c r="J284" s="406"/>
      <c r="K284" s="407">
        <f>K46+K77+K110+K150+K177+K214+K242+K269+K282</f>
        <v>0</v>
      </c>
    </row>
    <row r="285" spans="1:11" s="540" customFormat="1" ht="15" customHeight="1" thickBot="1" x14ac:dyDescent="0.25">
      <c r="A285" s="534"/>
      <c r="B285" s="535"/>
      <c r="C285" s="535"/>
      <c r="D285" s="536"/>
      <c r="E285" s="577" t="s">
        <v>4724</v>
      </c>
      <c r="F285" s="537"/>
      <c r="G285" s="538"/>
      <c r="H285" s="578"/>
      <c r="I285" s="1620">
        <f>SUM(I284,K284)</f>
        <v>0</v>
      </c>
      <c r="J285" s="1621"/>
      <c r="K285" s="1622"/>
    </row>
    <row r="286" spans="1:11" x14ac:dyDescent="0.25">
      <c r="B286" s="434"/>
      <c r="E286" s="435"/>
      <c r="G286" s="436"/>
      <c r="H286" s="437"/>
      <c r="I286" s="437"/>
      <c r="J286" s="437"/>
      <c r="K286" s="437"/>
    </row>
    <row r="287" spans="1:11" x14ac:dyDescent="0.25">
      <c r="B287" s="434"/>
      <c r="E287" s="435"/>
      <c r="G287" s="436"/>
      <c r="H287" s="437"/>
      <c r="I287" s="437"/>
      <c r="J287" s="437"/>
      <c r="K287" s="437"/>
    </row>
    <row r="288" spans="1:11" x14ac:dyDescent="0.25">
      <c r="B288" s="434"/>
      <c r="E288" s="435"/>
      <c r="G288" s="436"/>
      <c r="H288" s="437"/>
      <c r="I288" s="437"/>
      <c r="J288" s="437"/>
      <c r="K288" s="437"/>
    </row>
    <row r="289" spans="2:11" x14ac:dyDescent="0.25">
      <c r="B289" s="434"/>
      <c r="E289" s="435"/>
      <c r="G289" s="436"/>
      <c r="H289" s="437"/>
      <c r="I289" s="437"/>
      <c r="J289" s="437"/>
      <c r="K289" s="437"/>
    </row>
    <row r="290" spans="2:11" x14ac:dyDescent="0.25">
      <c r="B290" s="434"/>
      <c r="E290" s="435"/>
      <c r="G290" s="436"/>
      <c r="H290" s="437"/>
      <c r="I290" s="437"/>
      <c r="J290" s="437"/>
      <c r="K290" s="437"/>
    </row>
    <row r="291" spans="2:11" x14ac:dyDescent="0.25">
      <c r="B291" s="434"/>
      <c r="E291" s="435"/>
      <c r="G291" s="436"/>
      <c r="H291" s="437"/>
      <c r="I291" s="437"/>
      <c r="J291" s="437"/>
      <c r="K291" s="437"/>
    </row>
    <row r="292" spans="2:11" x14ac:dyDescent="0.25">
      <c r="B292" s="434"/>
      <c r="E292" s="435"/>
      <c r="G292" s="436"/>
      <c r="H292" s="437"/>
      <c r="I292" s="437"/>
      <c r="J292" s="437"/>
      <c r="K292" s="437"/>
    </row>
    <row r="293" spans="2:11" x14ac:dyDescent="0.25">
      <c r="B293" s="434"/>
      <c r="E293" s="435"/>
      <c r="G293" s="436"/>
      <c r="H293" s="437"/>
      <c r="I293" s="437"/>
      <c r="J293" s="437"/>
      <c r="K293" s="437"/>
    </row>
    <row r="294" spans="2:11" x14ac:dyDescent="0.25">
      <c r="B294" s="434"/>
      <c r="E294" s="435"/>
      <c r="G294" s="436"/>
      <c r="H294" s="437"/>
      <c r="I294" s="437"/>
      <c r="J294" s="437"/>
      <c r="K294" s="437"/>
    </row>
    <row r="295" spans="2:11" x14ac:dyDescent="0.25">
      <c r="B295" s="434"/>
      <c r="E295" s="435"/>
      <c r="G295" s="436"/>
      <c r="H295" s="437"/>
      <c r="I295" s="437"/>
      <c r="J295" s="437"/>
      <c r="K295" s="437"/>
    </row>
    <row r="296" spans="2:11" x14ac:dyDescent="0.25">
      <c r="B296" s="434"/>
      <c r="E296" s="435"/>
      <c r="G296" s="436"/>
      <c r="H296" s="437"/>
      <c r="I296" s="437"/>
      <c r="J296" s="437"/>
      <c r="K296" s="437"/>
    </row>
    <row r="297" spans="2:11" x14ac:dyDescent="0.25">
      <c r="B297" s="434"/>
      <c r="E297" s="435"/>
      <c r="G297" s="436"/>
      <c r="H297" s="437"/>
      <c r="I297" s="437"/>
      <c r="J297" s="437"/>
      <c r="K297" s="437"/>
    </row>
    <row r="298" spans="2:11" x14ac:dyDescent="0.25">
      <c r="B298" s="434"/>
      <c r="E298" s="435"/>
      <c r="G298" s="436"/>
      <c r="H298" s="437"/>
      <c r="I298" s="437"/>
      <c r="J298" s="437"/>
      <c r="K298" s="437"/>
    </row>
    <row r="299" spans="2:11" x14ac:dyDescent="0.25">
      <c r="B299" s="434"/>
      <c r="E299" s="435"/>
      <c r="G299" s="436"/>
      <c r="H299" s="437"/>
      <c r="I299" s="437"/>
      <c r="J299" s="437"/>
      <c r="K299" s="437"/>
    </row>
    <row r="300" spans="2:11" x14ac:dyDescent="0.25">
      <c r="B300" s="434"/>
      <c r="E300" s="435"/>
      <c r="G300" s="436"/>
      <c r="H300" s="437"/>
      <c r="I300" s="437"/>
      <c r="J300" s="437"/>
      <c r="K300" s="437"/>
    </row>
    <row r="301" spans="2:11" x14ac:dyDescent="0.25">
      <c r="B301" s="434"/>
      <c r="E301" s="435"/>
      <c r="G301" s="436"/>
      <c r="H301" s="437"/>
      <c r="I301" s="437"/>
      <c r="J301" s="437"/>
      <c r="K301" s="437"/>
    </row>
    <row r="302" spans="2:11" x14ac:dyDescent="0.25">
      <c r="B302" s="434"/>
      <c r="E302" s="435"/>
      <c r="G302" s="436"/>
      <c r="H302" s="437"/>
      <c r="I302" s="437"/>
      <c r="J302" s="437"/>
      <c r="K302" s="437"/>
    </row>
    <row r="303" spans="2:11" x14ac:dyDescent="0.25">
      <c r="B303" s="434"/>
      <c r="E303" s="435"/>
      <c r="G303" s="436"/>
      <c r="H303" s="437"/>
      <c r="I303" s="437"/>
      <c r="J303" s="437"/>
      <c r="K303" s="437"/>
    </row>
    <row r="304" spans="2:11" x14ac:dyDescent="0.25">
      <c r="B304" s="434"/>
      <c r="E304" s="435"/>
      <c r="G304" s="436"/>
      <c r="H304" s="437"/>
      <c r="I304" s="437"/>
      <c r="J304" s="437"/>
      <c r="K304" s="437"/>
    </row>
    <row r="305" spans="2:11" x14ac:dyDescent="0.25">
      <c r="B305" s="434"/>
      <c r="E305" s="435"/>
      <c r="G305" s="436"/>
      <c r="H305" s="437"/>
      <c r="I305" s="437"/>
      <c r="J305" s="437"/>
      <c r="K305" s="437"/>
    </row>
    <row r="306" spans="2:11" x14ac:dyDescent="0.25">
      <c r="B306" s="434"/>
      <c r="E306" s="435"/>
      <c r="G306" s="436"/>
      <c r="H306" s="437"/>
      <c r="I306" s="437"/>
      <c r="J306" s="437"/>
      <c r="K306" s="437"/>
    </row>
    <row r="307" spans="2:11" x14ac:dyDescent="0.25">
      <c r="B307" s="434"/>
      <c r="E307" s="435"/>
      <c r="G307" s="436"/>
      <c r="H307" s="437"/>
      <c r="I307" s="437"/>
      <c r="J307" s="437"/>
      <c r="K307" s="437"/>
    </row>
    <row r="308" spans="2:11" x14ac:dyDescent="0.25">
      <c r="B308" s="434"/>
      <c r="E308" s="435"/>
      <c r="G308" s="436"/>
      <c r="H308" s="437"/>
      <c r="I308" s="437"/>
      <c r="J308" s="437"/>
      <c r="K308" s="437"/>
    </row>
    <row r="309" spans="2:11" x14ac:dyDescent="0.25">
      <c r="B309" s="434"/>
      <c r="E309" s="435"/>
      <c r="G309" s="436"/>
      <c r="H309" s="437"/>
      <c r="I309" s="437"/>
      <c r="J309" s="437"/>
      <c r="K309" s="437"/>
    </row>
    <row r="310" spans="2:11" x14ac:dyDescent="0.25">
      <c r="B310" s="434"/>
      <c r="E310" s="435"/>
      <c r="G310" s="436"/>
      <c r="H310" s="437"/>
      <c r="I310" s="437"/>
      <c r="J310" s="437"/>
      <c r="K310" s="437"/>
    </row>
    <row r="311" spans="2:11" x14ac:dyDescent="0.25">
      <c r="B311" s="434"/>
      <c r="E311" s="435"/>
      <c r="G311" s="436"/>
      <c r="H311" s="437"/>
      <c r="I311" s="437"/>
      <c r="J311" s="437"/>
      <c r="K311" s="437"/>
    </row>
    <row r="312" spans="2:11" x14ac:dyDescent="0.25">
      <c r="B312" s="434"/>
      <c r="E312" s="435"/>
      <c r="G312" s="436"/>
      <c r="H312" s="437"/>
      <c r="I312" s="437"/>
      <c r="J312" s="437"/>
      <c r="K312" s="437"/>
    </row>
    <row r="313" spans="2:11" x14ac:dyDescent="0.25">
      <c r="B313" s="434"/>
      <c r="E313" s="435"/>
      <c r="G313" s="436"/>
      <c r="H313" s="437"/>
      <c r="I313" s="437"/>
      <c r="J313" s="437"/>
      <c r="K313" s="437"/>
    </row>
    <row r="314" spans="2:11" x14ac:dyDescent="0.25">
      <c r="B314" s="434"/>
      <c r="E314" s="435"/>
      <c r="G314" s="436"/>
      <c r="H314" s="437"/>
      <c r="I314" s="437"/>
      <c r="J314" s="437"/>
      <c r="K314" s="437"/>
    </row>
    <row r="315" spans="2:11" x14ac:dyDescent="0.25">
      <c r="B315" s="434"/>
      <c r="E315" s="435"/>
      <c r="G315" s="436"/>
      <c r="H315" s="437"/>
      <c r="I315" s="437"/>
      <c r="J315" s="437"/>
      <c r="K315" s="437"/>
    </row>
    <row r="316" spans="2:11" x14ac:dyDescent="0.25">
      <c r="B316" s="434"/>
      <c r="E316" s="435"/>
      <c r="G316" s="436"/>
      <c r="H316" s="437"/>
      <c r="I316" s="437"/>
      <c r="J316" s="437"/>
      <c r="K316" s="437"/>
    </row>
    <row r="317" spans="2:11" x14ac:dyDescent="0.25">
      <c r="B317" s="434"/>
      <c r="E317" s="435"/>
      <c r="G317" s="436"/>
      <c r="H317" s="437"/>
      <c r="I317" s="437"/>
      <c r="J317" s="437"/>
      <c r="K317" s="437"/>
    </row>
    <row r="318" spans="2:11" x14ac:dyDescent="0.25">
      <c r="B318" s="434"/>
      <c r="E318" s="435"/>
      <c r="G318" s="436"/>
      <c r="H318" s="437"/>
      <c r="I318" s="437"/>
      <c r="J318" s="437"/>
      <c r="K318" s="437"/>
    </row>
    <row r="319" spans="2:11" x14ac:dyDescent="0.25">
      <c r="B319" s="434"/>
      <c r="E319" s="435"/>
      <c r="G319" s="436"/>
      <c r="H319" s="437"/>
      <c r="I319" s="437"/>
      <c r="J319" s="437"/>
      <c r="K319" s="437"/>
    </row>
    <row r="320" spans="2:11" x14ac:dyDescent="0.25">
      <c r="B320" s="434"/>
      <c r="E320" s="435"/>
      <c r="G320" s="436"/>
      <c r="H320" s="437"/>
      <c r="I320" s="437"/>
      <c r="J320" s="437"/>
      <c r="K320" s="437"/>
    </row>
    <row r="321" spans="2:11" x14ac:dyDescent="0.25">
      <c r="B321" s="434"/>
      <c r="E321" s="435"/>
      <c r="G321" s="436"/>
      <c r="H321" s="437"/>
      <c r="I321" s="437"/>
      <c r="J321" s="437"/>
      <c r="K321" s="437"/>
    </row>
    <row r="322" spans="2:11" x14ac:dyDescent="0.25">
      <c r="B322" s="434"/>
      <c r="E322" s="435"/>
      <c r="G322" s="436"/>
      <c r="H322" s="437"/>
      <c r="I322" s="437"/>
      <c r="J322" s="437"/>
      <c r="K322" s="437"/>
    </row>
    <row r="323" spans="2:11" x14ac:dyDescent="0.25">
      <c r="B323" s="434"/>
      <c r="E323" s="435"/>
      <c r="G323" s="436"/>
      <c r="H323" s="437"/>
      <c r="I323" s="437"/>
      <c r="J323" s="437"/>
      <c r="K323" s="437"/>
    </row>
    <row r="324" spans="2:11" x14ac:dyDescent="0.25">
      <c r="B324" s="434"/>
      <c r="E324" s="435"/>
      <c r="G324" s="436"/>
      <c r="H324" s="437"/>
      <c r="I324" s="437"/>
      <c r="J324" s="437"/>
      <c r="K324" s="437"/>
    </row>
    <row r="325" spans="2:11" x14ac:dyDescent="0.25">
      <c r="B325" s="434"/>
      <c r="E325" s="435"/>
      <c r="G325" s="436"/>
      <c r="H325" s="437"/>
      <c r="I325" s="437"/>
      <c r="J325" s="437"/>
      <c r="K325" s="437"/>
    </row>
    <row r="326" spans="2:11" x14ac:dyDescent="0.25">
      <c r="B326" s="434"/>
      <c r="E326" s="435"/>
      <c r="G326" s="436"/>
      <c r="H326" s="437"/>
      <c r="I326" s="437"/>
      <c r="J326" s="437"/>
      <c r="K326" s="437"/>
    </row>
    <row r="327" spans="2:11" x14ac:dyDescent="0.25">
      <c r="B327" s="434"/>
      <c r="E327" s="435"/>
      <c r="G327" s="436"/>
      <c r="H327" s="437"/>
      <c r="I327" s="437"/>
      <c r="J327" s="437"/>
      <c r="K327" s="437"/>
    </row>
    <row r="328" spans="2:11" x14ac:dyDescent="0.25">
      <c r="B328" s="434"/>
      <c r="E328" s="435"/>
      <c r="G328" s="436"/>
      <c r="H328" s="437"/>
      <c r="I328" s="437"/>
      <c r="J328" s="437"/>
      <c r="K328" s="437"/>
    </row>
    <row r="329" spans="2:11" x14ac:dyDescent="0.25">
      <c r="B329" s="434"/>
      <c r="E329" s="435"/>
      <c r="G329" s="436"/>
      <c r="H329" s="437"/>
      <c r="I329" s="437"/>
      <c r="J329" s="437"/>
      <c r="K329" s="437"/>
    </row>
    <row r="330" spans="2:11" x14ac:dyDescent="0.25">
      <c r="B330" s="434"/>
      <c r="E330" s="435"/>
      <c r="G330" s="436"/>
      <c r="H330" s="437"/>
      <c r="I330" s="437"/>
      <c r="J330" s="437"/>
      <c r="K330" s="437"/>
    </row>
    <row r="331" spans="2:11" x14ac:dyDescent="0.25">
      <c r="B331" s="434"/>
      <c r="E331" s="435"/>
      <c r="G331" s="436"/>
      <c r="H331" s="437"/>
      <c r="I331" s="437"/>
      <c r="J331" s="437"/>
      <c r="K331" s="437"/>
    </row>
    <row r="332" spans="2:11" x14ac:dyDescent="0.25">
      <c r="B332" s="434"/>
      <c r="E332" s="435"/>
      <c r="G332" s="436"/>
      <c r="H332" s="437"/>
      <c r="I332" s="437"/>
      <c r="J332" s="437"/>
      <c r="K332" s="437"/>
    </row>
    <row r="333" spans="2:11" x14ac:dyDescent="0.25">
      <c r="B333" s="434"/>
      <c r="E333" s="435"/>
      <c r="G333" s="436"/>
      <c r="H333" s="437"/>
      <c r="I333" s="437"/>
      <c r="J333" s="437"/>
      <c r="K333" s="437"/>
    </row>
    <row r="334" spans="2:11" x14ac:dyDescent="0.25">
      <c r="B334" s="434"/>
      <c r="E334" s="435"/>
      <c r="G334" s="436"/>
      <c r="H334" s="437"/>
      <c r="I334" s="437"/>
      <c r="J334" s="437"/>
      <c r="K334" s="437"/>
    </row>
    <row r="335" spans="2:11" x14ac:dyDescent="0.25">
      <c r="B335" s="434"/>
      <c r="E335" s="435"/>
      <c r="G335" s="436"/>
      <c r="H335" s="437"/>
      <c r="I335" s="437"/>
      <c r="J335" s="437"/>
      <c r="K335" s="437"/>
    </row>
    <row r="336" spans="2:11" x14ac:dyDescent="0.25">
      <c r="B336" s="434"/>
      <c r="E336" s="435"/>
      <c r="G336" s="436"/>
      <c r="H336" s="437"/>
      <c r="I336" s="437"/>
      <c r="J336" s="437"/>
      <c r="K336" s="437"/>
    </row>
    <row r="337" spans="2:11" x14ac:dyDescent="0.25">
      <c r="B337" s="434"/>
      <c r="E337" s="435"/>
      <c r="G337" s="436"/>
      <c r="H337" s="437"/>
      <c r="I337" s="437"/>
      <c r="J337" s="437"/>
      <c r="K337" s="437"/>
    </row>
    <row r="338" spans="2:11" x14ac:dyDescent="0.25">
      <c r="B338" s="434"/>
      <c r="E338" s="435"/>
      <c r="G338" s="436"/>
      <c r="H338" s="437"/>
      <c r="I338" s="437"/>
      <c r="J338" s="437"/>
      <c r="K338" s="437"/>
    </row>
    <row r="339" spans="2:11" x14ac:dyDescent="0.25">
      <c r="B339" s="434"/>
      <c r="E339" s="435"/>
      <c r="G339" s="436"/>
      <c r="H339" s="437"/>
      <c r="I339" s="437"/>
      <c r="J339" s="437"/>
      <c r="K339" s="437"/>
    </row>
    <row r="340" spans="2:11" x14ac:dyDescent="0.25">
      <c r="B340" s="434"/>
      <c r="E340" s="435"/>
      <c r="G340" s="436"/>
      <c r="H340" s="437"/>
      <c r="I340" s="437"/>
      <c r="J340" s="437"/>
      <c r="K340" s="437"/>
    </row>
    <row r="341" spans="2:11" x14ac:dyDescent="0.25">
      <c r="B341" s="434"/>
      <c r="E341" s="435"/>
      <c r="G341" s="436"/>
      <c r="H341" s="437"/>
      <c r="I341" s="437"/>
      <c r="J341" s="437"/>
      <c r="K341" s="437"/>
    </row>
    <row r="342" spans="2:11" x14ac:dyDescent="0.25">
      <c r="B342" s="434"/>
      <c r="E342" s="435"/>
      <c r="G342" s="436"/>
      <c r="H342" s="437"/>
      <c r="I342" s="437"/>
      <c r="J342" s="437"/>
      <c r="K342" s="437"/>
    </row>
    <row r="343" spans="2:11" x14ac:dyDescent="0.25">
      <c r="B343" s="434"/>
      <c r="E343" s="435"/>
      <c r="G343" s="436"/>
      <c r="H343" s="437"/>
      <c r="I343" s="437"/>
      <c r="J343" s="437"/>
      <c r="K343" s="437"/>
    </row>
    <row r="344" spans="2:11" x14ac:dyDescent="0.25">
      <c r="B344" s="434"/>
      <c r="E344" s="435"/>
      <c r="G344" s="436"/>
      <c r="H344" s="437"/>
      <c r="I344" s="437"/>
      <c r="J344" s="437"/>
      <c r="K344" s="437"/>
    </row>
    <row r="345" spans="2:11" x14ac:dyDescent="0.25">
      <c r="B345" s="434"/>
      <c r="E345" s="435"/>
      <c r="G345" s="436"/>
      <c r="H345" s="437"/>
      <c r="I345" s="437"/>
      <c r="J345" s="437"/>
      <c r="K345" s="437"/>
    </row>
    <row r="346" spans="2:11" x14ac:dyDescent="0.25">
      <c r="B346" s="434"/>
      <c r="E346" s="435"/>
      <c r="G346" s="436"/>
      <c r="H346" s="437"/>
      <c r="I346" s="437"/>
      <c r="J346" s="437"/>
      <c r="K346" s="437"/>
    </row>
    <row r="347" spans="2:11" x14ac:dyDescent="0.25">
      <c r="B347" s="434"/>
      <c r="E347" s="435"/>
      <c r="G347" s="436"/>
      <c r="H347" s="437"/>
      <c r="I347" s="437"/>
      <c r="J347" s="437"/>
      <c r="K347" s="437"/>
    </row>
    <row r="348" spans="2:11" x14ac:dyDescent="0.25">
      <c r="B348" s="434"/>
      <c r="E348" s="435"/>
      <c r="G348" s="436"/>
      <c r="H348" s="437"/>
      <c r="I348" s="437"/>
      <c r="J348" s="437"/>
      <c r="K348" s="437"/>
    </row>
    <row r="349" spans="2:11" x14ac:dyDescent="0.25">
      <c r="B349" s="434"/>
      <c r="E349" s="435"/>
      <c r="G349" s="436"/>
      <c r="H349" s="437"/>
      <c r="I349" s="437"/>
      <c r="J349" s="437"/>
      <c r="K349" s="437"/>
    </row>
    <row r="350" spans="2:11" x14ac:dyDescent="0.25">
      <c r="B350" s="434"/>
      <c r="E350" s="435"/>
      <c r="G350" s="436"/>
      <c r="H350" s="437"/>
      <c r="I350" s="437"/>
      <c r="J350" s="437"/>
      <c r="K350" s="437"/>
    </row>
    <row r="351" spans="2:11" x14ac:dyDescent="0.25">
      <c r="B351" s="434"/>
      <c r="E351" s="435"/>
      <c r="G351" s="436"/>
      <c r="H351" s="437"/>
      <c r="I351" s="437"/>
      <c r="J351" s="437"/>
      <c r="K351" s="437"/>
    </row>
    <row r="352" spans="2:11" x14ac:dyDescent="0.25">
      <c r="B352" s="434"/>
      <c r="E352" s="435"/>
      <c r="G352" s="436"/>
      <c r="H352" s="437"/>
      <c r="I352" s="437"/>
      <c r="J352" s="437"/>
      <c r="K352" s="437"/>
    </row>
    <row r="353" spans="2:11" x14ac:dyDescent="0.25">
      <c r="B353" s="434"/>
      <c r="E353" s="435"/>
      <c r="G353" s="436"/>
      <c r="H353" s="437"/>
      <c r="I353" s="437"/>
      <c r="J353" s="437"/>
      <c r="K353" s="437"/>
    </row>
    <row r="354" spans="2:11" x14ac:dyDescent="0.25">
      <c r="B354" s="434"/>
      <c r="E354" s="435"/>
      <c r="G354" s="436"/>
      <c r="H354" s="437"/>
      <c r="I354" s="437"/>
      <c r="J354" s="437"/>
      <c r="K354" s="437"/>
    </row>
    <row r="355" spans="2:11" x14ac:dyDescent="0.25">
      <c r="B355" s="434"/>
      <c r="E355" s="435"/>
      <c r="G355" s="436"/>
      <c r="H355" s="437"/>
      <c r="I355" s="437"/>
      <c r="J355" s="437"/>
      <c r="K355" s="437"/>
    </row>
    <row r="356" spans="2:11" x14ac:dyDescent="0.25">
      <c r="B356" s="434"/>
      <c r="E356" s="435"/>
      <c r="G356" s="436"/>
      <c r="H356" s="437"/>
      <c r="I356" s="437"/>
      <c r="J356" s="437"/>
      <c r="K356" s="437"/>
    </row>
    <row r="357" spans="2:11" x14ac:dyDescent="0.25">
      <c r="B357" s="434"/>
      <c r="E357" s="435"/>
      <c r="G357" s="436"/>
      <c r="H357" s="437"/>
      <c r="I357" s="437"/>
      <c r="J357" s="437"/>
      <c r="K357" s="437"/>
    </row>
    <row r="358" spans="2:11" x14ac:dyDescent="0.25">
      <c r="B358" s="434"/>
      <c r="E358" s="435"/>
      <c r="G358" s="436"/>
      <c r="H358" s="437"/>
      <c r="I358" s="437"/>
      <c r="J358" s="437"/>
      <c r="K358" s="437"/>
    </row>
    <row r="359" spans="2:11" x14ac:dyDescent="0.25">
      <c r="B359" s="434"/>
      <c r="E359" s="435"/>
      <c r="G359" s="436"/>
      <c r="H359" s="437"/>
      <c r="I359" s="437"/>
      <c r="J359" s="437"/>
      <c r="K359" s="437"/>
    </row>
    <row r="360" spans="2:11" x14ac:dyDescent="0.25">
      <c r="B360" s="434"/>
      <c r="E360" s="435"/>
      <c r="G360" s="436"/>
      <c r="H360" s="437"/>
      <c r="I360" s="437"/>
      <c r="J360" s="437"/>
      <c r="K360" s="437"/>
    </row>
    <row r="361" spans="2:11" x14ac:dyDescent="0.25">
      <c r="B361" s="434"/>
      <c r="E361" s="435"/>
      <c r="G361" s="436"/>
      <c r="H361" s="437"/>
      <c r="I361" s="437"/>
      <c r="J361" s="437"/>
      <c r="K361" s="437"/>
    </row>
    <row r="362" spans="2:11" x14ac:dyDescent="0.25">
      <c r="B362" s="434"/>
      <c r="E362" s="435"/>
      <c r="G362" s="436"/>
      <c r="H362" s="437"/>
      <c r="I362" s="437"/>
      <c r="J362" s="437"/>
      <c r="K362" s="437"/>
    </row>
    <row r="363" spans="2:11" x14ac:dyDescent="0.25">
      <c r="B363" s="434"/>
      <c r="E363" s="435"/>
      <c r="G363" s="436"/>
      <c r="H363" s="437"/>
      <c r="I363" s="437"/>
      <c r="J363" s="437"/>
      <c r="K363" s="437"/>
    </row>
    <row r="364" spans="2:11" x14ac:dyDescent="0.25">
      <c r="B364" s="434"/>
      <c r="E364" s="435"/>
      <c r="G364" s="436"/>
      <c r="H364" s="437"/>
      <c r="I364" s="437"/>
      <c r="J364" s="437"/>
      <c r="K364" s="437"/>
    </row>
    <row r="365" spans="2:11" x14ac:dyDescent="0.25">
      <c r="B365" s="434"/>
      <c r="E365" s="435"/>
      <c r="G365" s="436"/>
      <c r="H365" s="437"/>
      <c r="I365" s="437"/>
      <c r="J365" s="437"/>
      <c r="K365" s="437"/>
    </row>
    <row r="366" spans="2:11" x14ac:dyDescent="0.25">
      <c r="B366" s="434"/>
      <c r="E366" s="435"/>
      <c r="G366" s="436"/>
      <c r="H366" s="437"/>
      <c r="I366" s="437"/>
      <c r="J366" s="437"/>
      <c r="K366" s="437"/>
    </row>
    <row r="367" spans="2:11" x14ac:dyDescent="0.25">
      <c r="B367" s="434"/>
      <c r="E367" s="435"/>
      <c r="G367" s="436"/>
      <c r="H367" s="437"/>
      <c r="I367" s="437"/>
      <c r="J367" s="437"/>
      <c r="K367" s="437"/>
    </row>
    <row r="368" spans="2:11" x14ac:dyDescent="0.25">
      <c r="B368" s="434"/>
      <c r="E368" s="435"/>
      <c r="G368" s="436"/>
      <c r="H368" s="437"/>
      <c r="I368" s="437"/>
      <c r="J368" s="437"/>
      <c r="K368" s="437"/>
    </row>
    <row r="369" spans="2:11" x14ac:dyDescent="0.25">
      <c r="B369" s="434"/>
      <c r="E369" s="435"/>
      <c r="G369" s="436"/>
      <c r="H369" s="437"/>
      <c r="I369" s="437"/>
      <c r="J369" s="437"/>
      <c r="K369" s="437"/>
    </row>
    <row r="370" spans="2:11" x14ac:dyDescent="0.25">
      <c r="B370" s="434"/>
      <c r="E370" s="435"/>
      <c r="G370" s="436"/>
      <c r="H370" s="437"/>
      <c r="I370" s="437"/>
      <c r="J370" s="437"/>
      <c r="K370" s="437"/>
    </row>
    <row r="371" spans="2:11" x14ac:dyDescent="0.25">
      <c r="B371" s="434"/>
      <c r="E371" s="435"/>
      <c r="G371" s="436"/>
      <c r="H371" s="437"/>
      <c r="I371" s="437"/>
      <c r="J371" s="437"/>
      <c r="K371" s="437"/>
    </row>
    <row r="372" spans="2:11" x14ac:dyDescent="0.25">
      <c r="B372" s="434"/>
      <c r="E372" s="435"/>
      <c r="G372" s="436"/>
      <c r="H372" s="437"/>
      <c r="I372" s="437"/>
      <c r="J372" s="437"/>
      <c r="K372" s="437"/>
    </row>
    <row r="373" spans="2:11" x14ac:dyDescent="0.25">
      <c r="B373" s="434"/>
      <c r="E373" s="435"/>
      <c r="G373" s="436"/>
      <c r="H373" s="437"/>
      <c r="I373" s="437"/>
      <c r="J373" s="437"/>
      <c r="K373" s="437"/>
    </row>
    <row r="374" spans="2:11" x14ac:dyDescent="0.25">
      <c r="B374" s="434"/>
      <c r="E374" s="435"/>
      <c r="G374" s="436"/>
      <c r="H374" s="437"/>
      <c r="I374" s="437"/>
      <c r="J374" s="437"/>
      <c r="K374" s="437"/>
    </row>
    <row r="375" spans="2:11" x14ac:dyDescent="0.25">
      <c r="B375" s="434"/>
      <c r="E375" s="435"/>
      <c r="G375" s="436"/>
      <c r="H375" s="437"/>
      <c r="I375" s="437"/>
      <c r="J375" s="437"/>
      <c r="K375" s="437"/>
    </row>
    <row r="376" spans="2:11" x14ac:dyDescent="0.25">
      <c r="B376" s="434"/>
      <c r="E376" s="435"/>
      <c r="G376" s="436"/>
      <c r="H376" s="437"/>
      <c r="I376" s="437"/>
      <c r="J376" s="437"/>
      <c r="K376" s="437"/>
    </row>
    <row r="377" spans="2:11" x14ac:dyDescent="0.25">
      <c r="B377" s="434"/>
      <c r="E377" s="435"/>
      <c r="G377" s="436"/>
      <c r="H377" s="437"/>
      <c r="I377" s="437"/>
      <c r="J377" s="437"/>
      <c r="K377" s="437"/>
    </row>
    <row r="378" spans="2:11" x14ac:dyDescent="0.25">
      <c r="B378" s="434"/>
      <c r="E378" s="435"/>
      <c r="G378" s="436"/>
      <c r="H378" s="437"/>
      <c r="I378" s="437"/>
      <c r="J378" s="437"/>
      <c r="K378" s="437"/>
    </row>
    <row r="379" spans="2:11" x14ac:dyDescent="0.25">
      <c r="B379" s="434"/>
      <c r="E379" s="435"/>
      <c r="G379" s="436"/>
      <c r="H379" s="437"/>
      <c r="I379" s="437"/>
      <c r="J379" s="437"/>
      <c r="K379" s="437"/>
    </row>
    <row r="380" spans="2:11" x14ac:dyDescent="0.25">
      <c r="B380" s="434"/>
      <c r="E380" s="435"/>
      <c r="G380" s="436"/>
      <c r="H380" s="437"/>
      <c r="I380" s="437"/>
      <c r="J380" s="437"/>
      <c r="K380" s="437"/>
    </row>
    <row r="381" spans="2:11" x14ac:dyDescent="0.25">
      <c r="B381" s="434"/>
      <c r="E381" s="435"/>
      <c r="G381" s="436"/>
      <c r="H381" s="437"/>
      <c r="I381" s="437"/>
      <c r="J381" s="437"/>
      <c r="K381" s="437"/>
    </row>
    <row r="382" spans="2:11" x14ac:dyDescent="0.25">
      <c r="B382" s="434"/>
      <c r="E382" s="435"/>
      <c r="G382" s="436"/>
      <c r="H382" s="437"/>
      <c r="I382" s="437"/>
      <c r="J382" s="437"/>
      <c r="K382" s="437"/>
    </row>
    <row r="383" spans="2:11" x14ac:dyDescent="0.25">
      <c r="B383" s="434"/>
      <c r="E383" s="435"/>
      <c r="G383" s="436"/>
      <c r="H383" s="437"/>
      <c r="I383" s="437"/>
      <c r="J383" s="437"/>
      <c r="K383" s="437"/>
    </row>
    <row r="384" spans="2:11" x14ac:dyDescent="0.25">
      <c r="B384" s="434"/>
      <c r="E384" s="435"/>
      <c r="G384" s="436"/>
      <c r="H384" s="437"/>
      <c r="I384" s="437"/>
      <c r="J384" s="437"/>
      <c r="K384" s="437"/>
    </row>
    <row r="385" spans="2:11" x14ac:dyDescent="0.25">
      <c r="B385" s="434"/>
      <c r="E385" s="435"/>
      <c r="G385" s="436"/>
      <c r="H385" s="437"/>
      <c r="I385" s="437"/>
      <c r="J385" s="437"/>
      <c r="K385" s="437"/>
    </row>
    <row r="386" spans="2:11" x14ac:dyDescent="0.25">
      <c r="B386" s="434"/>
      <c r="E386" s="435"/>
      <c r="G386" s="436"/>
      <c r="H386" s="437"/>
      <c r="I386" s="437"/>
      <c r="J386" s="437"/>
      <c r="K386" s="437"/>
    </row>
    <row r="387" spans="2:11" x14ac:dyDescent="0.25">
      <c r="B387" s="434"/>
      <c r="E387" s="435"/>
      <c r="G387" s="436"/>
      <c r="H387" s="437"/>
      <c r="I387" s="437"/>
      <c r="J387" s="437"/>
      <c r="K387" s="437"/>
    </row>
    <row r="388" spans="2:11" x14ac:dyDescent="0.25">
      <c r="B388" s="434"/>
      <c r="E388" s="435"/>
      <c r="G388" s="436"/>
      <c r="H388" s="437"/>
      <c r="I388" s="437"/>
      <c r="J388" s="437"/>
      <c r="K388" s="437"/>
    </row>
    <row r="389" spans="2:11" x14ac:dyDescent="0.25">
      <c r="B389" s="434"/>
      <c r="E389" s="435"/>
      <c r="G389" s="436"/>
      <c r="H389" s="437"/>
      <c r="I389" s="437"/>
      <c r="J389" s="437"/>
      <c r="K389" s="437"/>
    </row>
    <row r="390" spans="2:11" x14ac:dyDescent="0.25">
      <c r="B390" s="434"/>
      <c r="E390" s="435"/>
      <c r="G390" s="436"/>
      <c r="H390" s="437"/>
      <c r="I390" s="437"/>
      <c r="J390" s="437"/>
      <c r="K390" s="437"/>
    </row>
    <row r="391" spans="2:11" x14ac:dyDescent="0.25">
      <c r="B391" s="434"/>
      <c r="E391" s="435"/>
      <c r="G391" s="436"/>
      <c r="H391" s="437"/>
      <c r="I391" s="437"/>
      <c r="J391" s="437"/>
      <c r="K391" s="437"/>
    </row>
    <row r="392" spans="2:11" x14ac:dyDescent="0.25">
      <c r="B392" s="434"/>
      <c r="E392" s="435"/>
      <c r="G392" s="436"/>
      <c r="H392" s="437"/>
      <c r="I392" s="437"/>
      <c r="J392" s="437"/>
      <c r="K392" s="437"/>
    </row>
    <row r="393" spans="2:11" x14ac:dyDescent="0.25">
      <c r="B393" s="434"/>
      <c r="E393" s="435"/>
      <c r="G393" s="436"/>
      <c r="H393" s="437"/>
      <c r="I393" s="437"/>
      <c r="J393" s="437"/>
      <c r="K393" s="437"/>
    </row>
    <row r="394" spans="2:11" x14ac:dyDescent="0.25">
      <c r="B394" s="434"/>
      <c r="E394" s="435"/>
      <c r="G394" s="436"/>
      <c r="H394" s="437"/>
      <c r="I394" s="437"/>
      <c r="J394" s="437"/>
      <c r="K394" s="437"/>
    </row>
    <row r="395" spans="2:11" x14ac:dyDescent="0.25">
      <c r="B395" s="434"/>
      <c r="E395" s="435"/>
      <c r="G395" s="436"/>
      <c r="H395" s="437"/>
      <c r="I395" s="437"/>
      <c r="J395" s="437"/>
      <c r="K395" s="437"/>
    </row>
    <row r="396" spans="2:11" x14ac:dyDescent="0.25">
      <c r="B396" s="434"/>
      <c r="E396" s="435"/>
      <c r="G396" s="436"/>
      <c r="H396" s="437"/>
      <c r="I396" s="437"/>
      <c r="J396" s="437"/>
      <c r="K396" s="437"/>
    </row>
    <row r="397" spans="2:11" x14ac:dyDescent="0.25">
      <c r="B397" s="434"/>
      <c r="E397" s="435"/>
      <c r="G397" s="436"/>
      <c r="H397" s="437"/>
      <c r="I397" s="437"/>
      <c r="J397" s="437"/>
      <c r="K397" s="437"/>
    </row>
    <row r="398" spans="2:11" x14ac:dyDescent="0.25">
      <c r="B398" s="434"/>
      <c r="E398" s="435"/>
      <c r="G398" s="436"/>
      <c r="H398" s="437"/>
      <c r="I398" s="437"/>
      <c r="J398" s="437"/>
      <c r="K398" s="437"/>
    </row>
    <row r="399" spans="2:11" x14ac:dyDescent="0.25">
      <c r="B399" s="434"/>
      <c r="E399" s="435"/>
      <c r="G399" s="436"/>
      <c r="H399" s="437"/>
      <c r="I399" s="437"/>
      <c r="J399" s="437"/>
      <c r="K399" s="437"/>
    </row>
    <row r="400" spans="2:11" x14ac:dyDescent="0.25">
      <c r="B400" s="434"/>
      <c r="E400" s="435"/>
      <c r="G400" s="436"/>
      <c r="H400" s="437"/>
      <c r="I400" s="437"/>
      <c r="J400" s="437"/>
      <c r="K400" s="437"/>
    </row>
    <row r="401" spans="2:11" x14ac:dyDescent="0.25">
      <c r="B401" s="434"/>
      <c r="E401" s="435"/>
      <c r="G401" s="436"/>
      <c r="H401" s="437"/>
      <c r="I401" s="437"/>
      <c r="J401" s="437"/>
      <c r="K401" s="437"/>
    </row>
    <row r="402" spans="2:11" x14ac:dyDescent="0.25">
      <c r="B402" s="434"/>
      <c r="E402" s="435"/>
      <c r="G402" s="436"/>
      <c r="H402" s="437"/>
      <c r="I402" s="437"/>
      <c r="J402" s="437"/>
      <c r="K402" s="437"/>
    </row>
    <row r="403" spans="2:11" x14ac:dyDescent="0.25">
      <c r="B403" s="434"/>
      <c r="E403" s="435"/>
      <c r="G403" s="436"/>
      <c r="H403" s="437"/>
      <c r="I403" s="437"/>
      <c r="J403" s="437"/>
      <c r="K403" s="437"/>
    </row>
    <row r="404" spans="2:11" x14ac:dyDescent="0.25">
      <c r="B404" s="434"/>
      <c r="E404" s="435"/>
      <c r="G404" s="436"/>
      <c r="H404" s="437"/>
      <c r="I404" s="437"/>
      <c r="J404" s="437"/>
      <c r="K404" s="437"/>
    </row>
    <row r="405" spans="2:11" x14ac:dyDescent="0.25">
      <c r="B405" s="434"/>
      <c r="E405" s="435"/>
      <c r="G405" s="436"/>
      <c r="H405" s="437"/>
      <c r="I405" s="437"/>
      <c r="J405" s="437"/>
      <c r="K405" s="437"/>
    </row>
    <row r="406" spans="2:11" x14ac:dyDescent="0.25">
      <c r="B406" s="434"/>
      <c r="E406" s="435"/>
      <c r="G406" s="436"/>
      <c r="H406" s="437"/>
      <c r="I406" s="437"/>
      <c r="J406" s="437"/>
      <c r="K406" s="437"/>
    </row>
    <row r="407" spans="2:11" x14ac:dyDescent="0.25">
      <c r="B407" s="434"/>
      <c r="E407" s="435"/>
      <c r="G407" s="436"/>
      <c r="H407" s="437"/>
      <c r="I407" s="437"/>
      <c r="J407" s="437"/>
      <c r="K407" s="437"/>
    </row>
    <row r="408" spans="2:11" x14ac:dyDescent="0.25">
      <c r="B408" s="434"/>
      <c r="E408" s="435"/>
      <c r="G408" s="436"/>
      <c r="H408" s="437"/>
      <c r="I408" s="437"/>
      <c r="J408" s="437"/>
      <c r="K408" s="437"/>
    </row>
    <row r="409" spans="2:11" x14ac:dyDescent="0.25">
      <c r="B409" s="434"/>
      <c r="E409" s="435"/>
      <c r="G409" s="436"/>
      <c r="H409" s="437"/>
      <c r="I409" s="437"/>
      <c r="J409" s="437"/>
      <c r="K409" s="437"/>
    </row>
    <row r="410" spans="2:11" x14ac:dyDescent="0.25">
      <c r="B410" s="434"/>
      <c r="E410" s="435"/>
      <c r="G410" s="436"/>
      <c r="H410" s="437"/>
      <c r="I410" s="437"/>
      <c r="J410" s="437"/>
      <c r="K410" s="437"/>
    </row>
    <row r="411" spans="2:11" x14ac:dyDescent="0.25">
      <c r="B411" s="434"/>
      <c r="E411" s="435"/>
      <c r="G411" s="436"/>
      <c r="H411" s="437"/>
      <c r="I411" s="437"/>
      <c r="J411" s="437"/>
      <c r="K411" s="437"/>
    </row>
    <row r="412" spans="2:11" x14ac:dyDescent="0.25">
      <c r="B412" s="434"/>
      <c r="E412" s="435"/>
      <c r="G412" s="436"/>
      <c r="H412" s="437"/>
      <c r="I412" s="437"/>
      <c r="J412" s="437"/>
      <c r="K412" s="437"/>
    </row>
    <row r="413" spans="2:11" x14ac:dyDescent="0.25">
      <c r="B413" s="434"/>
      <c r="E413" s="435"/>
      <c r="G413" s="436"/>
      <c r="H413" s="437"/>
      <c r="I413" s="437"/>
      <c r="J413" s="437"/>
      <c r="K413" s="437"/>
    </row>
    <row r="414" spans="2:11" x14ac:dyDescent="0.25">
      <c r="B414" s="434"/>
      <c r="E414" s="435"/>
      <c r="G414" s="436"/>
      <c r="H414" s="437"/>
      <c r="I414" s="437"/>
      <c r="J414" s="437"/>
      <c r="K414" s="437"/>
    </row>
    <row r="415" spans="2:11" x14ac:dyDescent="0.25">
      <c r="B415" s="434"/>
      <c r="E415" s="435"/>
      <c r="G415" s="436"/>
      <c r="H415" s="437"/>
      <c r="I415" s="437"/>
      <c r="J415" s="437"/>
      <c r="K415" s="437"/>
    </row>
    <row r="416" spans="2:11" x14ac:dyDescent="0.25">
      <c r="B416" s="434"/>
      <c r="E416" s="435"/>
      <c r="G416" s="436"/>
      <c r="H416" s="437"/>
      <c r="I416" s="437"/>
      <c r="J416" s="437"/>
      <c r="K416" s="437"/>
    </row>
    <row r="417" spans="2:11" x14ac:dyDescent="0.25">
      <c r="B417" s="434"/>
      <c r="E417" s="435"/>
      <c r="G417" s="436"/>
      <c r="H417" s="437"/>
      <c r="I417" s="437"/>
      <c r="J417" s="437"/>
      <c r="K417" s="437"/>
    </row>
    <row r="418" spans="2:11" x14ac:dyDescent="0.25">
      <c r="B418" s="434"/>
      <c r="E418" s="435"/>
      <c r="G418" s="436"/>
      <c r="H418" s="437"/>
      <c r="I418" s="437"/>
      <c r="J418" s="437"/>
      <c r="K418" s="437"/>
    </row>
    <row r="419" spans="2:11" x14ac:dyDescent="0.25">
      <c r="B419" s="434"/>
      <c r="E419" s="435"/>
      <c r="G419" s="436"/>
      <c r="H419" s="437"/>
      <c r="I419" s="437"/>
      <c r="J419" s="437"/>
      <c r="K419" s="437"/>
    </row>
    <row r="420" spans="2:11" x14ac:dyDescent="0.25">
      <c r="B420" s="434"/>
      <c r="E420" s="435"/>
      <c r="G420" s="436"/>
      <c r="H420" s="437"/>
      <c r="I420" s="437"/>
      <c r="J420" s="437"/>
      <c r="K420" s="437"/>
    </row>
    <row r="421" spans="2:11" x14ac:dyDescent="0.25">
      <c r="B421" s="434"/>
      <c r="E421" s="435"/>
      <c r="G421" s="436"/>
      <c r="H421" s="437"/>
      <c r="I421" s="437"/>
      <c r="J421" s="437"/>
      <c r="K421" s="437"/>
    </row>
    <row r="422" spans="2:11" x14ac:dyDescent="0.25">
      <c r="B422" s="434"/>
      <c r="E422" s="435"/>
      <c r="G422" s="436"/>
      <c r="H422" s="437"/>
      <c r="I422" s="437"/>
      <c r="J422" s="437"/>
      <c r="K422" s="437"/>
    </row>
    <row r="423" spans="2:11" x14ac:dyDescent="0.25">
      <c r="B423" s="434"/>
      <c r="E423" s="435"/>
      <c r="G423" s="436"/>
      <c r="H423" s="437"/>
      <c r="I423" s="437"/>
      <c r="J423" s="437"/>
      <c r="K423" s="437"/>
    </row>
    <row r="424" spans="2:11" x14ac:dyDescent="0.25">
      <c r="B424" s="434"/>
      <c r="E424" s="435"/>
      <c r="G424" s="436"/>
      <c r="H424" s="437"/>
      <c r="I424" s="437"/>
      <c r="J424" s="437"/>
      <c r="K424" s="437"/>
    </row>
    <row r="425" spans="2:11" x14ac:dyDescent="0.25">
      <c r="B425" s="434"/>
      <c r="E425" s="435"/>
      <c r="G425" s="436"/>
      <c r="H425" s="437"/>
      <c r="I425" s="437"/>
      <c r="J425" s="437"/>
      <c r="K425" s="437"/>
    </row>
    <row r="426" spans="2:11" x14ac:dyDescent="0.25">
      <c r="B426" s="434"/>
      <c r="E426" s="435"/>
      <c r="G426" s="436"/>
      <c r="H426" s="437"/>
      <c r="I426" s="437"/>
      <c r="J426" s="437"/>
      <c r="K426" s="437"/>
    </row>
    <row r="427" spans="2:11" x14ac:dyDescent="0.25">
      <c r="B427" s="434"/>
      <c r="E427" s="435"/>
      <c r="G427" s="436"/>
      <c r="H427" s="437"/>
      <c r="I427" s="437"/>
      <c r="J427" s="437"/>
      <c r="K427" s="437"/>
    </row>
    <row r="428" spans="2:11" x14ac:dyDescent="0.25">
      <c r="B428" s="434"/>
      <c r="E428" s="435"/>
      <c r="G428" s="436"/>
      <c r="H428" s="437"/>
      <c r="I428" s="437"/>
      <c r="J428" s="437"/>
      <c r="K428" s="437"/>
    </row>
    <row r="429" spans="2:11" x14ac:dyDescent="0.25">
      <c r="B429" s="434"/>
      <c r="E429" s="435"/>
      <c r="G429" s="436"/>
      <c r="H429" s="437"/>
      <c r="I429" s="437"/>
      <c r="J429" s="437"/>
      <c r="K429" s="437"/>
    </row>
    <row r="430" spans="2:11" x14ac:dyDescent="0.25">
      <c r="B430" s="434"/>
      <c r="E430" s="435"/>
      <c r="G430" s="436"/>
      <c r="H430" s="437"/>
      <c r="I430" s="437"/>
      <c r="J430" s="437"/>
      <c r="K430" s="437"/>
    </row>
    <row r="431" spans="2:11" x14ac:dyDescent="0.25">
      <c r="B431" s="434"/>
      <c r="E431" s="435"/>
      <c r="G431" s="436"/>
      <c r="H431" s="437"/>
      <c r="I431" s="437"/>
      <c r="J431" s="437"/>
      <c r="K431" s="437"/>
    </row>
    <row r="432" spans="2:11" x14ac:dyDescent="0.25">
      <c r="B432" s="434"/>
      <c r="E432" s="435"/>
      <c r="G432" s="436"/>
      <c r="H432" s="437"/>
      <c r="I432" s="437"/>
      <c r="J432" s="437"/>
      <c r="K432" s="437"/>
    </row>
    <row r="433" spans="2:11" x14ac:dyDescent="0.25">
      <c r="B433" s="434"/>
      <c r="E433" s="435"/>
      <c r="G433" s="436"/>
      <c r="H433" s="437"/>
      <c r="I433" s="437"/>
      <c r="J433" s="437"/>
      <c r="K433" s="437"/>
    </row>
    <row r="434" spans="2:11" x14ac:dyDescent="0.25">
      <c r="B434" s="434"/>
      <c r="E434" s="435"/>
      <c r="G434" s="436"/>
      <c r="H434" s="437"/>
      <c r="I434" s="437"/>
      <c r="J434" s="437"/>
      <c r="K434" s="437"/>
    </row>
    <row r="435" spans="2:11" x14ac:dyDescent="0.25">
      <c r="B435" s="434"/>
      <c r="E435" s="435"/>
      <c r="G435" s="436"/>
      <c r="H435" s="437"/>
      <c r="I435" s="437"/>
      <c r="J435" s="437"/>
      <c r="K435" s="437"/>
    </row>
    <row r="436" spans="2:11" x14ac:dyDescent="0.25">
      <c r="B436" s="434"/>
      <c r="E436" s="435"/>
      <c r="G436" s="436"/>
      <c r="H436" s="437"/>
      <c r="I436" s="437"/>
      <c r="J436" s="437"/>
      <c r="K436" s="437"/>
    </row>
    <row r="437" spans="2:11" x14ac:dyDescent="0.25">
      <c r="B437" s="434"/>
      <c r="E437" s="435"/>
      <c r="G437" s="436"/>
      <c r="H437" s="437"/>
      <c r="I437" s="437"/>
      <c r="J437" s="437"/>
      <c r="K437" s="437"/>
    </row>
    <row r="438" spans="2:11" x14ac:dyDescent="0.25">
      <c r="B438" s="434"/>
      <c r="E438" s="435"/>
      <c r="G438" s="436"/>
      <c r="H438" s="437"/>
      <c r="I438" s="437"/>
      <c r="J438" s="437"/>
      <c r="K438" s="437"/>
    </row>
    <row r="439" spans="2:11" x14ac:dyDescent="0.25">
      <c r="B439" s="434"/>
      <c r="E439" s="435"/>
      <c r="G439" s="436"/>
      <c r="H439" s="437"/>
      <c r="I439" s="437"/>
      <c r="J439" s="437"/>
      <c r="K439" s="437"/>
    </row>
    <row r="440" spans="2:11" x14ac:dyDescent="0.25">
      <c r="B440" s="434"/>
      <c r="E440" s="435"/>
      <c r="G440" s="436"/>
      <c r="H440" s="437"/>
      <c r="I440" s="437"/>
      <c r="J440" s="437"/>
      <c r="K440" s="437"/>
    </row>
    <row r="441" spans="2:11" x14ac:dyDescent="0.25">
      <c r="B441" s="434"/>
      <c r="E441" s="435"/>
      <c r="G441" s="436"/>
      <c r="H441" s="437"/>
      <c r="I441" s="437"/>
      <c r="J441" s="437"/>
      <c r="K441" s="437"/>
    </row>
    <row r="442" spans="2:11" x14ac:dyDescent="0.25">
      <c r="B442" s="434"/>
      <c r="E442" s="435"/>
      <c r="G442" s="436"/>
      <c r="H442" s="437"/>
      <c r="I442" s="437"/>
      <c r="J442" s="437"/>
      <c r="K442" s="437"/>
    </row>
    <row r="443" spans="2:11" x14ac:dyDescent="0.25">
      <c r="B443" s="434"/>
      <c r="E443" s="435"/>
      <c r="G443" s="436"/>
      <c r="H443" s="437"/>
      <c r="I443" s="437"/>
      <c r="J443" s="437"/>
      <c r="K443" s="437"/>
    </row>
    <row r="444" spans="2:11" x14ac:dyDescent="0.25">
      <c r="B444" s="434"/>
      <c r="E444" s="435"/>
      <c r="G444" s="436"/>
      <c r="H444" s="437"/>
      <c r="I444" s="437"/>
      <c r="J444" s="437"/>
      <c r="K444" s="437"/>
    </row>
    <row r="445" spans="2:11" x14ac:dyDescent="0.25">
      <c r="B445" s="434"/>
      <c r="E445" s="435"/>
      <c r="G445" s="436"/>
      <c r="H445" s="437"/>
      <c r="I445" s="437"/>
      <c r="J445" s="437"/>
      <c r="K445" s="437"/>
    </row>
    <row r="446" spans="2:11" x14ac:dyDescent="0.25">
      <c r="B446" s="434"/>
      <c r="E446" s="435"/>
      <c r="G446" s="436"/>
      <c r="H446" s="437"/>
      <c r="I446" s="437"/>
      <c r="J446" s="437"/>
      <c r="K446" s="437"/>
    </row>
    <row r="447" spans="2:11" x14ac:dyDescent="0.25">
      <c r="B447" s="434"/>
      <c r="E447" s="435"/>
      <c r="G447" s="436"/>
      <c r="H447" s="437"/>
      <c r="I447" s="437"/>
      <c r="J447" s="437"/>
      <c r="K447" s="437"/>
    </row>
    <row r="448" spans="2:11" x14ac:dyDescent="0.25">
      <c r="B448" s="434"/>
      <c r="E448" s="435"/>
      <c r="G448" s="436"/>
      <c r="H448" s="437"/>
      <c r="I448" s="437"/>
      <c r="J448" s="437"/>
      <c r="K448" s="437"/>
    </row>
    <row r="449" spans="2:11" x14ac:dyDescent="0.25">
      <c r="B449" s="434"/>
      <c r="E449" s="435"/>
      <c r="G449" s="436"/>
      <c r="H449" s="437"/>
      <c r="I449" s="437"/>
      <c r="J449" s="437"/>
      <c r="K449" s="437"/>
    </row>
    <row r="450" spans="2:11" x14ac:dyDescent="0.25">
      <c r="B450" s="434"/>
      <c r="E450" s="435"/>
      <c r="G450" s="436"/>
      <c r="H450" s="437"/>
      <c r="I450" s="437"/>
      <c r="J450" s="437"/>
      <c r="K450" s="437"/>
    </row>
    <row r="451" spans="2:11" x14ac:dyDescent="0.25">
      <c r="B451" s="434"/>
      <c r="E451" s="435"/>
      <c r="G451" s="436"/>
      <c r="H451" s="437"/>
      <c r="I451" s="437"/>
      <c r="J451" s="437"/>
      <c r="K451" s="437"/>
    </row>
    <row r="452" spans="2:11" x14ac:dyDescent="0.25">
      <c r="B452" s="434"/>
      <c r="E452" s="435"/>
      <c r="G452" s="436"/>
      <c r="H452" s="437"/>
      <c r="I452" s="437"/>
      <c r="J452" s="437"/>
      <c r="K452" s="437"/>
    </row>
    <row r="453" spans="2:11" x14ac:dyDescent="0.25">
      <c r="B453" s="434"/>
      <c r="E453" s="435"/>
      <c r="G453" s="436"/>
      <c r="H453" s="437"/>
      <c r="I453" s="437"/>
      <c r="J453" s="437"/>
      <c r="K453" s="437"/>
    </row>
    <row r="454" spans="2:11" x14ac:dyDescent="0.25">
      <c r="B454" s="434"/>
      <c r="E454" s="435"/>
      <c r="G454" s="436"/>
      <c r="H454" s="437"/>
      <c r="I454" s="437"/>
      <c r="J454" s="437"/>
      <c r="K454" s="437"/>
    </row>
    <row r="455" spans="2:11" x14ac:dyDescent="0.25">
      <c r="B455" s="434"/>
      <c r="E455" s="435"/>
      <c r="G455" s="436"/>
      <c r="H455" s="437"/>
      <c r="I455" s="437"/>
      <c r="J455" s="437"/>
      <c r="K455" s="437"/>
    </row>
    <row r="456" spans="2:11" x14ac:dyDescent="0.25">
      <c r="B456" s="434"/>
      <c r="E456" s="435"/>
      <c r="G456" s="436"/>
      <c r="H456" s="437"/>
      <c r="I456" s="437"/>
      <c r="J456" s="437"/>
      <c r="K456" s="437"/>
    </row>
    <row r="457" spans="2:11" x14ac:dyDescent="0.25">
      <c r="B457" s="434"/>
      <c r="E457" s="435"/>
      <c r="G457" s="436"/>
      <c r="H457" s="437"/>
      <c r="I457" s="437"/>
      <c r="J457" s="437"/>
      <c r="K457" s="437"/>
    </row>
    <row r="458" spans="2:11" x14ac:dyDescent="0.25">
      <c r="B458" s="434"/>
      <c r="E458" s="435"/>
      <c r="G458" s="436"/>
      <c r="H458" s="437"/>
      <c r="I458" s="437"/>
      <c r="J458" s="437"/>
      <c r="K458" s="437"/>
    </row>
    <row r="459" spans="2:11" x14ac:dyDescent="0.25">
      <c r="B459" s="434"/>
      <c r="E459" s="435"/>
      <c r="G459" s="436"/>
      <c r="H459" s="437"/>
      <c r="I459" s="437"/>
      <c r="J459" s="437"/>
      <c r="K459" s="437"/>
    </row>
    <row r="460" spans="2:11" x14ac:dyDescent="0.25">
      <c r="B460" s="434"/>
      <c r="E460" s="435"/>
      <c r="G460" s="436"/>
      <c r="H460" s="437"/>
      <c r="I460" s="437"/>
      <c r="J460" s="437"/>
      <c r="K460" s="437"/>
    </row>
    <row r="461" spans="2:11" x14ac:dyDescent="0.25">
      <c r="B461" s="434"/>
      <c r="E461" s="435"/>
      <c r="G461" s="436"/>
      <c r="H461" s="437"/>
      <c r="I461" s="437"/>
      <c r="J461" s="437"/>
      <c r="K461" s="437"/>
    </row>
    <row r="462" spans="2:11" x14ac:dyDescent="0.25">
      <c r="B462" s="434"/>
      <c r="E462" s="435"/>
      <c r="G462" s="436"/>
      <c r="H462" s="437"/>
      <c r="I462" s="437"/>
      <c r="J462" s="437"/>
      <c r="K462" s="437"/>
    </row>
    <row r="463" spans="2:11" x14ac:dyDescent="0.25">
      <c r="B463" s="434"/>
      <c r="E463" s="435"/>
      <c r="G463" s="436"/>
      <c r="H463" s="437"/>
      <c r="I463" s="437"/>
      <c r="J463" s="437"/>
      <c r="K463" s="437"/>
    </row>
    <row r="464" spans="2:11" x14ac:dyDescent="0.25">
      <c r="B464" s="434"/>
      <c r="E464" s="435"/>
      <c r="G464" s="436"/>
      <c r="H464" s="437"/>
      <c r="I464" s="437"/>
      <c r="J464" s="437"/>
      <c r="K464" s="437"/>
    </row>
    <row r="465" spans="2:11" x14ac:dyDescent="0.25">
      <c r="B465" s="434"/>
      <c r="E465" s="435"/>
      <c r="G465" s="436"/>
      <c r="H465" s="437"/>
      <c r="I465" s="437"/>
      <c r="J465" s="437"/>
      <c r="K465" s="437"/>
    </row>
    <row r="466" spans="2:11" x14ac:dyDescent="0.25">
      <c r="B466" s="434"/>
      <c r="E466" s="435"/>
      <c r="G466" s="436"/>
      <c r="H466" s="437"/>
      <c r="I466" s="437"/>
      <c r="J466" s="437"/>
      <c r="K466" s="437"/>
    </row>
    <row r="467" spans="2:11" x14ac:dyDescent="0.25">
      <c r="B467" s="434"/>
      <c r="E467" s="435"/>
      <c r="G467" s="436"/>
      <c r="H467" s="437"/>
      <c r="I467" s="437"/>
      <c r="J467" s="437"/>
      <c r="K467" s="437"/>
    </row>
    <row r="468" spans="2:11" x14ac:dyDescent="0.25">
      <c r="B468" s="434"/>
      <c r="E468" s="435"/>
      <c r="G468" s="436"/>
      <c r="H468" s="437"/>
      <c r="I468" s="437"/>
      <c r="J468" s="437"/>
      <c r="K468" s="437"/>
    </row>
    <row r="469" spans="2:11" x14ac:dyDescent="0.25">
      <c r="B469" s="434"/>
      <c r="E469" s="435"/>
      <c r="G469" s="436"/>
      <c r="H469" s="437"/>
      <c r="I469" s="437"/>
      <c r="J469" s="437"/>
      <c r="K469" s="437"/>
    </row>
    <row r="470" spans="2:11" x14ac:dyDescent="0.25">
      <c r="B470" s="434"/>
      <c r="E470" s="435"/>
      <c r="G470" s="436"/>
      <c r="H470" s="437"/>
      <c r="I470" s="437"/>
      <c r="J470" s="437"/>
      <c r="K470" s="437"/>
    </row>
    <row r="471" spans="2:11" x14ac:dyDescent="0.25">
      <c r="B471" s="434"/>
      <c r="E471" s="435"/>
      <c r="G471" s="436"/>
      <c r="H471" s="437"/>
      <c r="I471" s="437"/>
      <c r="J471" s="437"/>
      <c r="K471" s="437"/>
    </row>
    <row r="472" spans="2:11" x14ac:dyDescent="0.25">
      <c r="B472" s="434"/>
      <c r="E472" s="435"/>
      <c r="G472" s="436"/>
      <c r="H472" s="437"/>
      <c r="I472" s="437"/>
      <c r="J472" s="437"/>
      <c r="K472" s="437"/>
    </row>
    <row r="473" spans="2:11" x14ac:dyDescent="0.25">
      <c r="B473" s="434"/>
      <c r="E473" s="435"/>
      <c r="G473" s="436"/>
      <c r="H473" s="437"/>
      <c r="I473" s="437"/>
      <c r="J473" s="437"/>
      <c r="K473" s="437"/>
    </row>
    <row r="474" spans="2:11" x14ac:dyDescent="0.25">
      <c r="B474" s="434"/>
      <c r="E474" s="435"/>
      <c r="G474" s="436"/>
      <c r="H474" s="437"/>
      <c r="I474" s="437"/>
      <c r="J474" s="437"/>
      <c r="K474" s="437"/>
    </row>
    <row r="475" spans="2:11" x14ac:dyDescent="0.25">
      <c r="B475" s="434"/>
      <c r="E475" s="435"/>
      <c r="G475" s="436"/>
      <c r="H475" s="437"/>
      <c r="I475" s="437"/>
      <c r="J475" s="437"/>
      <c r="K475" s="437"/>
    </row>
    <row r="476" spans="2:11" x14ac:dyDescent="0.25">
      <c r="B476" s="434"/>
      <c r="E476" s="435"/>
      <c r="G476" s="436"/>
      <c r="H476" s="437"/>
      <c r="I476" s="437"/>
      <c r="J476" s="437"/>
      <c r="K476" s="437"/>
    </row>
    <row r="477" spans="2:11" x14ac:dyDescent="0.25">
      <c r="B477" s="434"/>
      <c r="E477" s="435"/>
      <c r="G477" s="436"/>
      <c r="H477" s="437"/>
      <c r="I477" s="437"/>
      <c r="J477" s="437"/>
      <c r="K477" s="437"/>
    </row>
    <row r="478" spans="2:11" x14ac:dyDescent="0.25">
      <c r="B478" s="434"/>
      <c r="E478" s="435"/>
      <c r="G478" s="436"/>
      <c r="H478" s="437"/>
      <c r="I478" s="437"/>
      <c r="J478" s="437"/>
      <c r="K478" s="437"/>
    </row>
    <row r="479" spans="2:11" x14ac:dyDescent="0.25">
      <c r="B479" s="434"/>
      <c r="E479" s="435"/>
      <c r="G479" s="436"/>
      <c r="H479" s="437"/>
      <c r="I479" s="437"/>
      <c r="J479" s="437"/>
      <c r="K479" s="437"/>
    </row>
    <row r="480" spans="2:11" x14ac:dyDescent="0.25">
      <c r="B480" s="434"/>
      <c r="E480" s="435"/>
      <c r="G480" s="436"/>
      <c r="H480" s="437"/>
      <c r="I480" s="437"/>
      <c r="J480" s="437"/>
      <c r="K480" s="437"/>
    </row>
    <row r="481" spans="2:11" x14ac:dyDescent="0.25">
      <c r="B481" s="434"/>
      <c r="E481" s="435"/>
      <c r="G481" s="436"/>
      <c r="H481" s="437"/>
      <c r="I481" s="437"/>
      <c r="J481" s="437"/>
      <c r="K481" s="437"/>
    </row>
    <row r="482" spans="2:11" x14ac:dyDescent="0.25">
      <c r="B482" s="434"/>
      <c r="E482" s="435"/>
      <c r="G482" s="436"/>
      <c r="H482" s="437"/>
      <c r="I482" s="437"/>
      <c r="J482" s="437"/>
      <c r="K482" s="437"/>
    </row>
    <row r="483" spans="2:11" x14ac:dyDescent="0.25">
      <c r="B483" s="434"/>
      <c r="E483" s="435"/>
      <c r="G483" s="436"/>
      <c r="H483" s="437"/>
      <c r="I483" s="437"/>
      <c r="J483" s="437"/>
      <c r="K483" s="437"/>
    </row>
    <row r="484" spans="2:11" x14ac:dyDescent="0.25">
      <c r="B484" s="434"/>
      <c r="E484" s="435"/>
      <c r="G484" s="436"/>
      <c r="H484" s="437"/>
      <c r="I484" s="437"/>
      <c r="J484" s="437"/>
      <c r="K484" s="437"/>
    </row>
    <row r="485" spans="2:11" x14ac:dyDescent="0.25">
      <c r="B485" s="434"/>
      <c r="E485" s="435"/>
      <c r="G485" s="436"/>
      <c r="H485" s="437"/>
      <c r="I485" s="437"/>
      <c r="J485" s="437"/>
      <c r="K485" s="437"/>
    </row>
    <row r="486" spans="2:11" x14ac:dyDescent="0.25">
      <c r="B486" s="434"/>
      <c r="E486" s="435"/>
      <c r="G486" s="436"/>
      <c r="H486" s="437"/>
      <c r="I486" s="437"/>
      <c r="J486" s="437"/>
      <c r="K486" s="437"/>
    </row>
    <row r="487" spans="2:11" x14ac:dyDescent="0.25">
      <c r="B487" s="434"/>
      <c r="E487" s="435"/>
      <c r="G487" s="436"/>
      <c r="H487" s="437"/>
      <c r="I487" s="437"/>
      <c r="J487" s="437"/>
      <c r="K487" s="437"/>
    </row>
    <row r="488" spans="2:11" x14ac:dyDescent="0.25">
      <c r="B488" s="434"/>
      <c r="E488" s="435"/>
      <c r="G488" s="436"/>
      <c r="H488" s="437"/>
      <c r="I488" s="437"/>
      <c r="J488" s="437"/>
      <c r="K488" s="437"/>
    </row>
    <row r="489" spans="2:11" x14ac:dyDescent="0.25">
      <c r="B489" s="434"/>
      <c r="E489" s="435"/>
      <c r="G489" s="436"/>
      <c r="H489" s="437"/>
      <c r="I489" s="437"/>
      <c r="J489" s="437"/>
      <c r="K489" s="437"/>
    </row>
    <row r="490" spans="2:11" x14ac:dyDescent="0.25">
      <c r="B490" s="434"/>
      <c r="E490" s="435"/>
      <c r="G490" s="436"/>
      <c r="H490" s="437"/>
      <c r="I490" s="437"/>
      <c r="J490" s="437"/>
      <c r="K490" s="437"/>
    </row>
    <row r="491" spans="2:11" x14ac:dyDescent="0.25">
      <c r="B491" s="434"/>
      <c r="E491" s="435"/>
      <c r="G491" s="436"/>
      <c r="H491" s="437"/>
      <c r="I491" s="437"/>
      <c r="J491" s="437"/>
      <c r="K491" s="437"/>
    </row>
    <row r="492" spans="2:11" x14ac:dyDescent="0.25">
      <c r="B492" s="434"/>
      <c r="E492" s="435"/>
      <c r="G492" s="436"/>
      <c r="H492" s="437"/>
      <c r="I492" s="437"/>
      <c r="J492" s="437"/>
      <c r="K492" s="437"/>
    </row>
    <row r="493" spans="2:11" x14ac:dyDescent="0.25">
      <c r="B493" s="434"/>
      <c r="E493" s="435"/>
      <c r="G493" s="436"/>
      <c r="H493" s="437"/>
      <c r="I493" s="437"/>
      <c r="J493" s="437"/>
      <c r="K493" s="437"/>
    </row>
    <row r="494" spans="2:11" x14ac:dyDescent="0.25">
      <c r="B494" s="434"/>
      <c r="E494" s="435"/>
      <c r="G494" s="436"/>
      <c r="H494" s="437"/>
      <c r="I494" s="437"/>
      <c r="J494" s="437"/>
      <c r="K494" s="437"/>
    </row>
    <row r="495" spans="2:11" x14ac:dyDescent="0.25">
      <c r="B495" s="434"/>
      <c r="E495" s="435"/>
      <c r="G495" s="436"/>
      <c r="H495" s="437"/>
      <c r="I495" s="437"/>
      <c r="J495" s="437"/>
      <c r="K495" s="437"/>
    </row>
    <row r="496" spans="2:11" x14ac:dyDescent="0.25">
      <c r="B496" s="434"/>
      <c r="E496" s="435"/>
      <c r="G496" s="436"/>
      <c r="H496" s="437"/>
      <c r="I496" s="437"/>
      <c r="J496" s="437"/>
      <c r="K496" s="437"/>
    </row>
    <row r="497" spans="2:11" x14ac:dyDescent="0.25">
      <c r="B497" s="434"/>
      <c r="E497" s="435"/>
      <c r="G497" s="436"/>
      <c r="H497" s="437"/>
      <c r="I497" s="437"/>
      <c r="J497" s="437"/>
      <c r="K497" s="437"/>
    </row>
    <row r="498" spans="2:11" x14ac:dyDescent="0.25">
      <c r="B498" s="434"/>
      <c r="E498" s="435"/>
      <c r="G498" s="436"/>
      <c r="H498" s="437"/>
      <c r="I498" s="437"/>
      <c r="J498" s="437"/>
      <c r="K498" s="437"/>
    </row>
    <row r="499" spans="2:11" x14ac:dyDescent="0.25">
      <c r="B499" s="434"/>
      <c r="E499" s="435"/>
      <c r="G499" s="436"/>
      <c r="H499" s="437"/>
      <c r="I499" s="437"/>
      <c r="J499" s="437"/>
      <c r="K499" s="437"/>
    </row>
    <row r="500" spans="2:11" x14ac:dyDescent="0.25">
      <c r="B500" s="434"/>
      <c r="E500" s="435"/>
      <c r="G500" s="436"/>
      <c r="H500" s="437"/>
      <c r="I500" s="437"/>
      <c r="J500" s="437"/>
      <c r="K500" s="437"/>
    </row>
    <row r="501" spans="2:11" x14ac:dyDescent="0.25">
      <c r="B501" s="434"/>
      <c r="E501" s="435"/>
      <c r="G501" s="436"/>
      <c r="H501" s="437"/>
      <c r="I501" s="437"/>
      <c r="J501" s="437"/>
      <c r="K501" s="437"/>
    </row>
    <row r="502" spans="2:11" x14ac:dyDescent="0.25">
      <c r="B502" s="434"/>
      <c r="E502" s="435"/>
      <c r="G502" s="436"/>
      <c r="H502" s="437"/>
      <c r="I502" s="437"/>
      <c r="J502" s="437"/>
      <c r="K502" s="437"/>
    </row>
    <row r="503" spans="2:11" x14ac:dyDescent="0.25">
      <c r="B503" s="434"/>
      <c r="E503" s="435"/>
      <c r="G503" s="436"/>
      <c r="H503" s="437"/>
      <c r="I503" s="437"/>
      <c r="J503" s="437"/>
      <c r="K503" s="437"/>
    </row>
    <row r="504" spans="2:11" x14ac:dyDescent="0.25">
      <c r="B504" s="434"/>
      <c r="E504" s="435"/>
      <c r="G504" s="436"/>
      <c r="H504" s="437"/>
      <c r="I504" s="437"/>
      <c r="J504" s="437"/>
      <c r="K504" s="437"/>
    </row>
    <row r="505" spans="2:11" x14ac:dyDescent="0.25">
      <c r="B505" s="434"/>
      <c r="E505" s="435"/>
      <c r="G505" s="436"/>
      <c r="H505" s="437"/>
      <c r="I505" s="437"/>
      <c r="J505" s="437"/>
      <c r="K505" s="437"/>
    </row>
    <row r="506" spans="2:11" x14ac:dyDescent="0.25">
      <c r="B506" s="434"/>
      <c r="E506" s="435"/>
      <c r="G506" s="436"/>
      <c r="H506" s="437"/>
      <c r="I506" s="437"/>
      <c r="J506" s="437"/>
      <c r="K506" s="437"/>
    </row>
    <row r="507" spans="2:11" x14ac:dyDescent="0.25">
      <c r="B507" s="434"/>
      <c r="E507" s="435"/>
      <c r="G507" s="436"/>
      <c r="H507" s="437"/>
      <c r="I507" s="437"/>
      <c r="J507" s="437"/>
      <c r="K507" s="437"/>
    </row>
    <row r="508" spans="2:11" x14ac:dyDescent="0.25">
      <c r="B508" s="434"/>
      <c r="E508" s="435"/>
      <c r="G508" s="436"/>
      <c r="H508" s="437"/>
      <c r="I508" s="437"/>
      <c r="J508" s="437"/>
      <c r="K508" s="437"/>
    </row>
    <row r="509" spans="2:11" x14ac:dyDescent="0.25">
      <c r="B509" s="434"/>
      <c r="E509" s="435"/>
      <c r="G509" s="436"/>
      <c r="H509" s="437"/>
      <c r="I509" s="437"/>
      <c r="J509" s="437"/>
      <c r="K509" s="437"/>
    </row>
    <row r="510" spans="2:11" x14ac:dyDescent="0.25">
      <c r="B510" s="434"/>
      <c r="E510" s="435"/>
      <c r="G510" s="436"/>
      <c r="H510" s="437"/>
      <c r="I510" s="437"/>
      <c r="J510" s="437"/>
      <c r="K510" s="437"/>
    </row>
    <row r="511" spans="2:11" x14ac:dyDescent="0.25">
      <c r="B511" s="434"/>
      <c r="E511" s="435"/>
      <c r="G511" s="436"/>
      <c r="H511" s="437"/>
      <c r="I511" s="437"/>
      <c r="J511" s="437"/>
      <c r="K511" s="437"/>
    </row>
    <row r="512" spans="2:11" x14ac:dyDescent="0.25">
      <c r="B512" s="434"/>
      <c r="E512" s="435"/>
      <c r="G512" s="436"/>
      <c r="H512" s="437"/>
      <c r="I512" s="437"/>
      <c r="J512" s="437"/>
      <c r="K512" s="437"/>
    </row>
    <row r="513" spans="2:11" x14ac:dyDescent="0.25">
      <c r="B513" s="434"/>
      <c r="E513" s="435"/>
      <c r="G513" s="436"/>
      <c r="H513" s="437"/>
      <c r="I513" s="437"/>
      <c r="J513" s="437"/>
      <c r="K513" s="437"/>
    </row>
    <row r="514" spans="2:11" x14ac:dyDescent="0.25">
      <c r="B514" s="434"/>
      <c r="E514" s="435"/>
      <c r="G514" s="436"/>
      <c r="H514" s="437"/>
      <c r="I514" s="437"/>
      <c r="J514" s="437"/>
      <c r="K514" s="437"/>
    </row>
    <row r="515" spans="2:11" x14ac:dyDescent="0.25">
      <c r="B515" s="434"/>
      <c r="E515" s="435"/>
      <c r="G515" s="436"/>
      <c r="H515" s="437"/>
      <c r="I515" s="437"/>
      <c r="J515" s="437"/>
      <c r="K515" s="437"/>
    </row>
    <row r="516" spans="2:11" x14ac:dyDescent="0.25">
      <c r="B516" s="434"/>
      <c r="E516" s="435"/>
      <c r="G516" s="436"/>
      <c r="H516" s="437"/>
      <c r="I516" s="437"/>
      <c r="J516" s="437"/>
      <c r="K516" s="437"/>
    </row>
    <row r="517" spans="2:11" x14ac:dyDescent="0.25">
      <c r="B517" s="434"/>
      <c r="E517" s="435"/>
      <c r="G517" s="436"/>
      <c r="H517" s="437"/>
      <c r="I517" s="437"/>
      <c r="J517" s="437"/>
      <c r="K517" s="437"/>
    </row>
    <row r="518" spans="2:11" x14ac:dyDescent="0.25">
      <c r="B518" s="434"/>
      <c r="E518" s="435"/>
      <c r="G518" s="436"/>
      <c r="H518" s="437"/>
      <c r="I518" s="437"/>
      <c r="J518" s="437"/>
      <c r="K518" s="437"/>
    </row>
    <row r="519" spans="2:11" x14ac:dyDescent="0.25">
      <c r="B519" s="434"/>
      <c r="E519" s="435"/>
      <c r="G519" s="436"/>
      <c r="H519" s="437"/>
      <c r="I519" s="437"/>
      <c r="J519" s="437"/>
      <c r="K519" s="437"/>
    </row>
    <row r="520" spans="2:11" x14ac:dyDescent="0.25">
      <c r="B520" s="434"/>
      <c r="E520" s="435"/>
      <c r="G520" s="436"/>
      <c r="H520" s="437"/>
      <c r="I520" s="437"/>
      <c r="J520" s="437"/>
      <c r="K520" s="437"/>
    </row>
    <row r="521" spans="2:11" x14ac:dyDescent="0.25">
      <c r="B521" s="434"/>
      <c r="E521" s="435"/>
      <c r="G521" s="436"/>
      <c r="H521" s="437"/>
      <c r="I521" s="437"/>
      <c r="J521" s="437"/>
      <c r="K521" s="437"/>
    </row>
    <row r="522" spans="2:11" x14ac:dyDescent="0.25">
      <c r="B522" s="434"/>
      <c r="E522" s="435"/>
      <c r="G522" s="436"/>
      <c r="H522" s="437"/>
      <c r="I522" s="437"/>
      <c r="J522" s="437"/>
      <c r="K522" s="437"/>
    </row>
    <row r="523" spans="2:11" x14ac:dyDescent="0.25">
      <c r="B523" s="434"/>
      <c r="E523" s="435"/>
      <c r="G523" s="436"/>
      <c r="H523" s="437"/>
      <c r="I523" s="437"/>
      <c r="J523" s="437"/>
      <c r="K523" s="437"/>
    </row>
    <row r="524" spans="2:11" x14ac:dyDescent="0.25">
      <c r="B524" s="434"/>
      <c r="E524" s="435"/>
      <c r="G524" s="436"/>
      <c r="H524" s="437"/>
      <c r="I524" s="437"/>
      <c r="J524" s="437"/>
      <c r="K524" s="437"/>
    </row>
    <row r="525" spans="2:11" x14ac:dyDescent="0.25">
      <c r="B525" s="434"/>
      <c r="E525" s="435"/>
      <c r="G525" s="436"/>
      <c r="H525" s="437"/>
      <c r="I525" s="437"/>
      <c r="J525" s="437"/>
      <c r="K525" s="437"/>
    </row>
    <row r="526" spans="2:11" x14ac:dyDescent="0.25">
      <c r="B526" s="434"/>
      <c r="E526" s="435"/>
      <c r="G526" s="436"/>
      <c r="H526" s="437"/>
      <c r="I526" s="437"/>
      <c r="J526" s="437"/>
      <c r="K526" s="437"/>
    </row>
    <row r="527" spans="2:11" x14ac:dyDescent="0.25">
      <c r="B527" s="434"/>
      <c r="E527" s="435"/>
      <c r="G527" s="436"/>
      <c r="H527" s="437"/>
      <c r="I527" s="437"/>
      <c r="J527" s="437"/>
      <c r="K527" s="437"/>
    </row>
    <row r="528" spans="2:11" x14ac:dyDescent="0.25">
      <c r="B528" s="434"/>
      <c r="E528" s="435"/>
      <c r="G528" s="436"/>
      <c r="H528" s="437"/>
      <c r="I528" s="437"/>
      <c r="J528" s="437"/>
      <c r="K528" s="437"/>
    </row>
    <row r="529" spans="2:11" x14ac:dyDescent="0.25">
      <c r="B529" s="434"/>
      <c r="E529" s="435"/>
      <c r="G529" s="436"/>
      <c r="H529" s="437"/>
      <c r="I529" s="437"/>
      <c r="J529" s="437"/>
      <c r="K529" s="437"/>
    </row>
    <row r="530" spans="2:11" x14ac:dyDescent="0.25">
      <c r="B530" s="434"/>
      <c r="E530" s="435"/>
      <c r="G530" s="436"/>
      <c r="H530" s="437"/>
      <c r="I530" s="437"/>
      <c r="J530" s="437"/>
      <c r="K530" s="437"/>
    </row>
    <row r="531" spans="2:11" x14ac:dyDescent="0.25">
      <c r="B531" s="434"/>
      <c r="E531" s="435"/>
      <c r="G531" s="436"/>
      <c r="H531" s="437"/>
      <c r="I531" s="437"/>
      <c r="J531" s="437"/>
      <c r="K531" s="437"/>
    </row>
    <row r="532" spans="2:11" x14ac:dyDescent="0.25">
      <c r="B532" s="434"/>
      <c r="E532" s="435"/>
      <c r="G532" s="436"/>
      <c r="H532" s="437"/>
      <c r="I532" s="437"/>
      <c r="J532" s="437"/>
      <c r="K532" s="437"/>
    </row>
    <row r="533" spans="2:11" x14ac:dyDescent="0.25">
      <c r="B533" s="434"/>
      <c r="E533" s="435"/>
      <c r="G533" s="436"/>
      <c r="H533" s="437"/>
      <c r="I533" s="437"/>
      <c r="J533" s="437"/>
      <c r="K533" s="437"/>
    </row>
    <row r="534" spans="2:11" x14ac:dyDescent="0.25">
      <c r="B534" s="434"/>
      <c r="E534" s="435"/>
      <c r="G534" s="436"/>
      <c r="H534" s="437"/>
      <c r="I534" s="437"/>
      <c r="J534" s="437"/>
      <c r="K534" s="437"/>
    </row>
    <row r="535" spans="2:11" x14ac:dyDescent="0.25">
      <c r="B535" s="434"/>
      <c r="E535" s="435"/>
      <c r="G535" s="436"/>
      <c r="H535" s="437"/>
      <c r="I535" s="437"/>
      <c r="J535" s="437"/>
      <c r="K535" s="437"/>
    </row>
    <row r="536" spans="2:11" x14ac:dyDescent="0.25">
      <c r="B536" s="434"/>
      <c r="E536" s="435"/>
      <c r="G536" s="436"/>
      <c r="H536" s="437"/>
      <c r="I536" s="437"/>
      <c r="J536" s="437"/>
      <c r="K536" s="437"/>
    </row>
    <row r="537" spans="2:11" x14ac:dyDescent="0.25">
      <c r="B537" s="434"/>
      <c r="E537" s="435"/>
      <c r="G537" s="436"/>
      <c r="H537" s="437"/>
      <c r="I537" s="437"/>
      <c r="J537" s="437"/>
      <c r="K537" s="437"/>
    </row>
    <row r="538" spans="2:11" x14ac:dyDescent="0.25">
      <c r="B538" s="434"/>
      <c r="E538" s="435"/>
      <c r="G538" s="436"/>
      <c r="H538" s="437"/>
      <c r="I538" s="437"/>
      <c r="J538" s="437"/>
      <c r="K538" s="437"/>
    </row>
    <row r="539" spans="2:11" x14ac:dyDescent="0.25">
      <c r="B539" s="434"/>
      <c r="E539" s="435"/>
      <c r="G539" s="436"/>
      <c r="H539" s="437"/>
      <c r="I539" s="437"/>
      <c r="J539" s="437"/>
      <c r="K539" s="437"/>
    </row>
    <row r="540" spans="2:11" x14ac:dyDescent="0.25">
      <c r="B540" s="434"/>
      <c r="E540" s="435"/>
      <c r="G540" s="436"/>
      <c r="H540" s="437"/>
      <c r="I540" s="437"/>
      <c r="J540" s="437"/>
      <c r="K540" s="437"/>
    </row>
    <row r="541" spans="2:11" x14ac:dyDescent="0.25">
      <c r="B541" s="434"/>
      <c r="E541" s="435"/>
      <c r="G541" s="436"/>
      <c r="H541" s="437"/>
      <c r="I541" s="437"/>
      <c r="J541" s="437"/>
      <c r="K541" s="437"/>
    </row>
    <row r="542" spans="2:11" x14ac:dyDescent="0.25">
      <c r="B542" s="434"/>
      <c r="E542" s="435"/>
      <c r="G542" s="436"/>
      <c r="H542" s="437"/>
      <c r="I542" s="437"/>
      <c r="J542" s="437"/>
      <c r="K542" s="437"/>
    </row>
    <row r="543" spans="2:11" x14ac:dyDescent="0.25">
      <c r="B543" s="434"/>
      <c r="E543" s="435"/>
      <c r="G543" s="436"/>
      <c r="H543" s="437"/>
      <c r="I543" s="437"/>
      <c r="J543" s="437"/>
      <c r="K543" s="437"/>
    </row>
    <row r="544" spans="2:11" x14ac:dyDescent="0.25">
      <c r="B544" s="434"/>
      <c r="E544" s="435"/>
      <c r="G544" s="436"/>
      <c r="H544" s="437"/>
      <c r="I544" s="437"/>
      <c r="J544" s="437"/>
      <c r="K544" s="437"/>
    </row>
    <row r="545" spans="2:11" x14ac:dyDescent="0.25">
      <c r="B545" s="434"/>
      <c r="E545" s="435"/>
      <c r="G545" s="436"/>
      <c r="H545" s="437"/>
      <c r="I545" s="437"/>
      <c r="J545" s="437"/>
      <c r="K545" s="437"/>
    </row>
    <row r="546" spans="2:11" x14ac:dyDescent="0.25">
      <c r="B546" s="434"/>
      <c r="E546" s="435"/>
      <c r="G546" s="436"/>
      <c r="H546" s="437"/>
      <c r="I546" s="437"/>
      <c r="J546" s="437"/>
      <c r="K546" s="437"/>
    </row>
    <row r="547" spans="2:11" x14ac:dyDescent="0.25">
      <c r="B547" s="434"/>
      <c r="E547" s="435"/>
      <c r="G547" s="436"/>
      <c r="H547" s="437"/>
      <c r="I547" s="437"/>
      <c r="J547" s="437"/>
      <c r="K547" s="437"/>
    </row>
    <row r="548" spans="2:11" x14ac:dyDescent="0.25">
      <c r="B548" s="434"/>
      <c r="E548" s="435"/>
      <c r="G548" s="436"/>
      <c r="H548" s="437"/>
      <c r="I548" s="437"/>
      <c r="J548" s="437"/>
      <c r="K548" s="437"/>
    </row>
    <row r="549" spans="2:11" x14ac:dyDescent="0.25">
      <c r="B549" s="434"/>
      <c r="E549" s="435"/>
      <c r="G549" s="436"/>
      <c r="H549" s="437"/>
      <c r="I549" s="437"/>
      <c r="J549" s="437"/>
      <c r="K549" s="437"/>
    </row>
    <row r="550" spans="2:11" x14ac:dyDescent="0.25">
      <c r="B550" s="434"/>
      <c r="E550" s="435"/>
      <c r="G550" s="436"/>
      <c r="H550" s="437"/>
      <c r="I550" s="437"/>
      <c r="J550" s="437"/>
      <c r="K550" s="437"/>
    </row>
    <row r="551" spans="2:11" x14ac:dyDescent="0.25">
      <c r="B551" s="434"/>
      <c r="E551" s="435"/>
      <c r="G551" s="436"/>
      <c r="H551" s="437"/>
      <c r="I551" s="437"/>
      <c r="J551" s="437"/>
      <c r="K551" s="437"/>
    </row>
    <row r="552" spans="2:11" x14ac:dyDescent="0.25">
      <c r="B552" s="434"/>
      <c r="E552" s="435"/>
      <c r="G552" s="436"/>
      <c r="H552" s="437"/>
      <c r="I552" s="437"/>
      <c r="J552" s="437"/>
      <c r="K552" s="437"/>
    </row>
    <row r="553" spans="2:11" x14ac:dyDescent="0.25">
      <c r="B553" s="434"/>
      <c r="E553" s="435"/>
      <c r="G553" s="436"/>
      <c r="H553" s="437"/>
      <c r="I553" s="437"/>
      <c r="J553" s="437"/>
      <c r="K553" s="437"/>
    </row>
    <row r="554" spans="2:11" x14ac:dyDescent="0.25">
      <c r="B554" s="434"/>
      <c r="E554" s="435"/>
      <c r="G554" s="436"/>
      <c r="H554" s="437"/>
      <c r="I554" s="437"/>
      <c r="J554" s="437"/>
      <c r="K554" s="437"/>
    </row>
    <row r="555" spans="2:11" x14ac:dyDescent="0.25">
      <c r="B555" s="434"/>
      <c r="E555" s="435"/>
      <c r="G555" s="436"/>
      <c r="H555" s="437"/>
      <c r="I555" s="437"/>
      <c r="J555" s="437"/>
      <c r="K555" s="437"/>
    </row>
    <row r="556" spans="2:11" x14ac:dyDescent="0.25">
      <c r="B556" s="434"/>
      <c r="E556" s="435"/>
      <c r="G556" s="436"/>
      <c r="H556" s="437"/>
      <c r="I556" s="437"/>
      <c r="J556" s="437"/>
      <c r="K556" s="437"/>
    </row>
    <row r="557" spans="2:11" x14ac:dyDescent="0.25">
      <c r="B557" s="434"/>
      <c r="E557" s="435"/>
      <c r="G557" s="436"/>
      <c r="H557" s="437"/>
      <c r="I557" s="437"/>
      <c r="J557" s="437"/>
      <c r="K557" s="437"/>
    </row>
    <row r="558" spans="2:11" x14ac:dyDescent="0.25">
      <c r="B558" s="434"/>
      <c r="E558" s="435"/>
      <c r="G558" s="436"/>
      <c r="H558" s="437"/>
      <c r="I558" s="437"/>
      <c r="J558" s="437"/>
      <c r="K558" s="437"/>
    </row>
    <row r="559" spans="2:11" x14ac:dyDescent="0.25">
      <c r="B559" s="434"/>
      <c r="E559" s="435"/>
      <c r="G559" s="436"/>
      <c r="H559" s="437"/>
      <c r="I559" s="437"/>
      <c r="J559" s="437"/>
      <c r="K559" s="437"/>
    </row>
    <row r="560" spans="2:11" x14ac:dyDescent="0.25">
      <c r="B560" s="434"/>
      <c r="E560" s="435"/>
      <c r="G560" s="436"/>
      <c r="H560" s="437"/>
      <c r="I560" s="437"/>
      <c r="J560" s="437"/>
      <c r="K560" s="437"/>
    </row>
    <row r="561" spans="2:11" x14ac:dyDescent="0.25">
      <c r="B561" s="434"/>
      <c r="E561" s="435"/>
      <c r="G561" s="436"/>
      <c r="H561" s="437"/>
      <c r="I561" s="437"/>
      <c r="J561" s="437"/>
      <c r="K561" s="437"/>
    </row>
    <row r="562" spans="2:11" x14ac:dyDescent="0.25">
      <c r="B562" s="434"/>
      <c r="E562" s="435"/>
      <c r="G562" s="436"/>
      <c r="H562" s="437"/>
      <c r="I562" s="437"/>
      <c r="J562" s="437"/>
      <c r="K562" s="437"/>
    </row>
    <row r="563" spans="2:11" x14ac:dyDescent="0.25">
      <c r="B563" s="434"/>
      <c r="E563" s="435"/>
      <c r="G563" s="436"/>
      <c r="H563" s="437"/>
      <c r="I563" s="437"/>
      <c r="J563" s="437"/>
      <c r="K563" s="437"/>
    </row>
    <row r="564" spans="2:11" x14ac:dyDescent="0.25">
      <c r="B564" s="434"/>
      <c r="E564" s="435"/>
      <c r="G564" s="436"/>
      <c r="H564" s="437"/>
      <c r="I564" s="437"/>
      <c r="J564" s="437"/>
      <c r="K564" s="437"/>
    </row>
    <row r="565" spans="2:11" x14ac:dyDescent="0.25">
      <c r="B565" s="434"/>
      <c r="E565" s="435"/>
      <c r="G565" s="436"/>
      <c r="H565" s="437"/>
      <c r="I565" s="437"/>
      <c r="J565" s="437"/>
      <c r="K565" s="437"/>
    </row>
    <row r="566" spans="2:11" x14ac:dyDescent="0.25">
      <c r="B566" s="434"/>
      <c r="E566" s="435"/>
      <c r="G566" s="436"/>
      <c r="H566" s="437"/>
      <c r="I566" s="437"/>
      <c r="J566" s="437"/>
      <c r="K566" s="437"/>
    </row>
    <row r="567" spans="2:11" x14ac:dyDescent="0.25">
      <c r="B567" s="434"/>
      <c r="E567" s="435"/>
      <c r="G567" s="436"/>
      <c r="H567" s="437"/>
      <c r="I567" s="437"/>
      <c r="J567" s="437"/>
      <c r="K567" s="437"/>
    </row>
    <row r="568" spans="2:11" x14ac:dyDescent="0.25">
      <c r="B568" s="434"/>
      <c r="E568" s="435"/>
      <c r="G568" s="436"/>
      <c r="H568" s="437"/>
      <c r="I568" s="437"/>
      <c r="J568" s="437"/>
      <c r="K568" s="437"/>
    </row>
    <row r="569" spans="2:11" x14ac:dyDescent="0.25">
      <c r="B569" s="434"/>
      <c r="E569" s="435"/>
      <c r="G569" s="436"/>
      <c r="H569" s="437"/>
      <c r="I569" s="437"/>
      <c r="J569" s="437"/>
      <c r="K569" s="437"/>
    </row>
    <row r="570" spans="2:11" x14ac:dyDescent="0.25">
      <c r="B570" s="434"/>
      <c r="E570" s="435"/>
      <c r="G570" s="436"/>
      <c r="H570" s="437"/>
      <c r="I570" s="437"/>
      <c r="J570" s="437"/>
      <c r="K570" s="437"/>
    </row>
    <row r="571" spans="2:11" x14ac:dyDescent="0.25">
      <c r="B571" s="434"/>
      <c r="E571" s="435"/>
      <c r="G571" s="436"/>
      <c r="H571" s="437"/>
      <c r="I571" s="437"/>
      <c r="J571" s="437"/>
      <c r="K571" s="437"/>
    </row>
    <row r="572" spans="2:11" x14ac:dyDescent="0.25">
      <c r="B572" s="434"/>
      <c r="E572" s="435"/>
      <c r="G572" s="436"/>
      <c r="H572" s="437"/>
      <c r="I572" s="437"/>
      <c r="J572" s="437"/>
      <c r="K572" s="437"/>
    </row>
    <row r="573" spans="2:11" x14ac:dyDescent="0.25">
      <c r="B573" s="434"/>
      <c r="E573" s="435"/>
      <c r="G573" s="436"/>
      <c r="H573" s="437"/>
      <c r="I573" s="437"/>
      <c r="J573" s="437"/>
      <c r="K573" s="437"/>
    </row>
    <row r="574" spans="2:11" x14ac:dyDescent="0.25">
      <c r="B574" s="434"/>
      <c r="E574" s="435"/>
      <c r="G574" s="436"/>
      <c r="H574" s="437"/>
      <c r="I574" s="437"/>
      <c r="J574" s="437"/>
      <c r="K574" s="437"/>
    </row>
    <row r="575" spans="2:11" x14ac:dyDescent="0.25">
      <c r="B575" s="434"/>
      <c r="E575" s="435"/>
      <c r="G575" s="436"/>
      <c r="H575" s="437"/>
      <c r="I575" s="437"/>
      <c r="J575" s="437"/>
      <c r="K575" s="437"/>
    </row>
    <row r="576" spans="2:11" x14ac:dyDescent="0.25">
      <c r="B576" s="434"/>
      <c r="E576" s="435"/>
      <c r="G576" s="436"/>
      <c r="H576" s="437"/>
      <c r="I576" s="437"/>
      <c r="J576" s="437"/>
      <c r="K576" s="437"/>
    </row>
    <row r="577" spans="2:11" x14ac:dyDescent="0.25">
      <c r="B577" s="434"/>
      <c r="E577" s="435"/>
      <c r="G577" s="436"/>
      <c r="H577" s="437"/>
      <c r="I577" s="437"/>
      <c r="J577" s="437"/>
      <c r="K577" s="437"/>
    </row>
    <row r="578" spans="2:11" x14ac:dyDescent="0.25">
      <c r="B578" s="434"/>
      <c r="E578" s="435"/>
      <c r="G578" s="436"/>
      <c r="H578" s="437"/>
      <c r="I578" s="437"/>
      <c r="J578" s="437"/>
      <c r="K578" s="437"/>
    </row>
    <row r="579" spans="2:11" x14ac:dyDescent="0.25">
      <c r="B579" s="434"/>
      <c r="E579" s="435"/>
      <c r="G579" s="436"/>
      <c r="H579" s="437"/>
      <c r="I579" s="437"/>
      <c r="J579" s="437"/>
      <c r="K579" s="437"/>
    </row>
    <row r="580" spans="2:11" x14ac:dyDescent="0.25">
      <c r="B580" s="434"/>
      <c r="E580" s="435"/>
      <c r="G580" s="436"/>
      <c r="H580" s="437"/>
      <c r="I580" s="437"/>
      <c r="J580" s="437"/>
      <c r="K580" s="437"/>
    </row>
    <row r="581" spans="2:11" x14ac:dyDescent="0.25">
      <c r="B581" s="434"/>
      <c r="E581" s="435"/>
      <c r="G581" s="436"/>
      <c r="H581" s="437"/>
      <c r="I581" s="437"/>
      <c r="J581" s="437"/>
      <c r="K581" s="437"/>
    </row>
    <row r="582" spans="2:11" x14ac:dyDescent="0.25">
      <c r="B582" s="434"/>
      <c r="E582" s="435"/>
      <c r="G582" s="436"/>
      <c r="H582" s="437"/>
      <c r="I582" s="437"/>
      <c r="J582" s="437"/>
      <c r="K582" s="437"/>
    </row>
    <row r="583" spans="2:11" x14ac:dyDescent="0.25">
      <c r="B583" s="434"/>
      <c r="E583" s="435"/>
      <c r="G583" s="436"/>
      <c r="H583" s="437"/>
      <c r="I583" s="437"/>
      <c r="J583" s="437"/>
      <c r="K583" s="437"/>
    </row>
    <row r="584" spans="2:11" x14ac:dyDescent="0.25">
      <c r="B584" s="434"/>
      <c r="E584" s="435"/>
      <c r="G584" s="436"/>
      <c r="H584" s="437"/>
      <c r="I584" s="437"/>
      <c r="J584" s="437"/>
      <c r="K584" s="437"/>
    </row>
    <row r="585" spans="2:11" x14ac:dyDescent="0.25">
      <c r="B585" s="434"/>
      <c r="E585" s="435"/>
      <c r="G585" s="436"/>
      <c r="H585" s="437"/>
      <c r="I585" s="437"/>
      <c r="J585" s="437"/>
      <c r="K585" s="437"/>
    </row>
    <row r="586" spans="2:11" x14ac:dyDescent="0.25">
      <c r="B586" s="434"/>
      <c r="E586" s="435"/>
      <c r="G586" s="436"/>
      <c r="H586" s="437"/>
      <c r="I586" s="437"/>
      <c r="J586" s="437"/>
      <c r="K586" s="437"/>
    </row>
    <row r="587" spans="2:11" x14ac:dyDescent="0.25">
      <c r="B587" s="434"/>
      <c r="E587" s="435"/>
      <c r="G587" s="436"/>
      <c r="H587" s="437"/>
      <c r="I587" s="437"/>
      <c r="J587" s="437"/>
      <c r="K587" s="437"/>
    </row>
    <row r="588" spans="2:11" x14ac:dyDescent="0.25">
      <c r="B588" s="434"/>
      <c r="E588" s="435"/>
      <c r="G588" s="436"/>
      <c r="H588" s="437"/>
      <c r="I588" s="437"/>
      <c r="J588" s="437"/>
      <c r="K588" s="437"/>
    </row>
    <row r="589" spans="2:11" x14ac:dyDescent="0.25">
      <c r="B589" s="434"/>
      <c r="E589" s="435"/>
      <c r="G589" s="436"/>
      <c r="H589" s="437"/>
      <c r="I589" s="437"/>
      <c r="J589" s="437"/>
      <c r="K589" s="437"/>
    </row>
    <row r="590" spans="2:11" x14ac:dyDescent="0.25">
      <c r="B590" s="434"/>
      <c r="E590" s="435"/>
      <c r="G590" s="436"/>
      <c r="H590" s="437"/>
      <c r="I590" s="437"/>
      <c r="J590" s="437"/>
      <c r="K590" s="437"/>
    </row>
    <row r="591" spans="2:11" x14ac:dyDescent="0.25">
      <c r="B591" s="434"/>
      <c r="E591" s="435"/>
      <c r="G591" s="436"/>
      <c r="H591" s="437"/>
      <c r="I591" s="437"/>
      <c r="J591" s="437"/>
      <c r="K591" s="437"/>
    </row>
    <row r="592" spans="2:11" x14ac:dyDescent="0.25">
      <c r="B592" s="434"/>
      <c r="E592" s="435"/>
      <c r="G592" s="436"/>
      <c r="H592" s="437"/>
      <c r="I592" s="437"/>
      <c r="J592" s="437"/>
      <c r="K592" s="437"/>
    </row>
    <row r="593" spans="2:11" x14ac:dyDescent="0.25">
      <c r="B593" s="434"/>
      <c r="E593" s="435"/>
      <c r="G593" s="436"/>
      <c r="H593" s="437"/>
      <c r="I593" s="437"/>
      <c r="J593" s="437"/>
      <c r="K593" s="437"/>
    </row>
    <row r="594" spans="2:11" x14ac:dyDescent="0.25">
      <c r="B594" s="434"/>
      <c r="E594" s="435"/>
      <c r="G594" s="436"/>
      <c r="H594" s="437"/>
      <c r="I594" s="437"/>
      <c r="J594" s="437"/>
      <c r="K594" s="437"/>
    </row>
    <row r="595" spans="2:11" x14ac:dyDescent="0.25">
      <c r="B595" s="434"/>
      <c r="E595" s="435"/>
      <c r="G595" s="436"/>
      <c r="H595" s="437"/>
      <c r="I595" s="437"/>
      <c r="J595" s="437"/>
      <c r="K595" s="437"/>
    </row>
    <row r="596" spans="2:11" x14ac:dyDescent="0.25">
      <c r="B596" s="434"/>
      <c r="E596" s="435"/>
      <c r="G596" s="436"/>
      <c r="H596" s="437"/>
      <c r="I596" s="437"/>
      <c r="J596" s="437"/>
      <c r="K596" s="437"/>
    </row>
    <row r="597" spans="2:11" x14ac:dyDescent="0.25">
      <c r="B597" s="434"/>
      <c r="E597" s="435"/>
      <c r="G597" s="436"/>
      <c r="H597" s="437"/>
      <c r="I597" s="437"/>
      <c r="J597" s="437"/>
      <c r="K597" s="437"/>
    </row>
    <row r="598" spans="2:11" x14ac:dyDescent="0.25">
      <c r="B598" s="434"/>
      <c r="E598" s="435"/>
      <c r="G598" s="436"/>
      <c r="H598" s="437"/>
      <c r="I598" s="437"/>
      <c r="J598" s="437"/>
      <c r="K598" s="437"/>
    </row>
    <row r="599" spans="2:11" x14ac:dyDescent="0.25">
      <c r="B599" s="434"/>
      <c r="E599" s="435"/>
      <c r="G599" s="436"/>
      <c r="H599" s="437"/>
      <c r="I599" s="437"/>
      <c r="J599" s="437"/>
      <c r="K599" s="437"/>
    </row>
    <row r="600" spans="2:11" x14ac:dyDescent="0.25">
      <c r="B600" s="434"/>
      <c r="E600" s="435"/>
      <c r="G600" s="436"/>
      <c r="H600" s="437"/>
      <c r="I600" s="437"/>
      <c r="J600" s="437"/>
      <c r="K600" s="437"/>
    </row>
    <row r="601" spans="2:11" x14ac:dyDescent="0.25">
      <c r="B601" s="434"/>
      <c r="E601" s="435"/>
      <c r="G601" s="436"/>
      <c r="H601" s="437"/>
      <c r="I601" s="437"/>
      <c r="J601" s="437"/>
      <c r="K601" s="437"/>
    </row>
    <row r="602" spans="2:11" x14ac:dyDescent="0.25">
      <c r="B602" s="434"/>
      <c r="E602" s="435"/>
      <c r="G602" s="436"/>
      <c r="H602" s="437"/>
      <c r="I602" s="437"/>
      <c r="J602" s="437"/>
      <c r="K602" s="437"/>
    </row>
    <row r="603" spans="2:11" x14ac:dyDescent="0.25">
      <c r="B603" s="434"/>
      <c r="E603" s="435"/>
      <c r="G603" s="436"/>
      <c r="H603" s="437"/>
      <c r="I603" s="437"/>
      <c r="J603" s="437"/>
      <c r="K603" s="437"/>
    </row>
    <row r="604" spans="2:11" x14ac:dyDescent="0.25">
      <c r="B604" s="434"/>
      <c r="E604" s="435"/>
      <c r="G604" s="436"/>
      <c r="H604" s="437"/>
      <c r="I604" s="437"/>
      <c r="J604" s="437"/>
      <c r="K604" s="437"/>
    </row>
    <row r="605" spans="2:11" x14ac:dyDescent="0.25">
      <c r="B605" s="434"/>
      <c r="E605" s="435"/>
      <c r="G605" s="436"/>
      <c r="H605" s="437"/>
      <c r="I605" s="437"/>
      <c r="J605" s="437"/>
      <c r="K605" s="437"/>
    </row>
    <row r="606" spans="2:11" x14ac:dyDescent="0.25">
      <c r="B606" s="434"/>
      <c r="E606" s="435"/>
      <c r="G606" s="436"/>
      <c r="H606" s="437"/>
      <c r="I606" s="437"/>
      <c r="J606" s="437"/>
      <c r="K606" s="437"/>
    </row>
    <row r="607" spans="2:11" x14ac:dyDescent="0.25">
      <c r="B607" s="434"/>
      <c r="E607" s="435"/>
      <c r="G607" s="436"/>
      <c r="H607" s="437"/>
      <c r="I607" s="437"/>
      <c r="J607" s="437"/>
      <c r="K607" s="437"/>
    </row>
    <row r="608" spans="2:11" x14ac:dyDescent="0.25">
      <c r="B608" s="434"/>
      <c r="E608" s="435"/>
      <c r="G608" s="436"/>
      <c r="H608" s="437"/>
      <c r="I608" s="437"/>
      <c r="J608" s="437"/>
      <c r="K608" s="437"/>
    </row>
    <row r="609" spans="2:11" x14ac:dyDescent="0.25">
      <c r="B609" s="434"/>
      <c r="E609" s="435"/>
      <c r="G609" s="436"/>
      <c r="H609" s="437"/>
      <c r="I609" s="437"/>
      <c r="J609" s="437"/>
      <c r="K609" s="437"/>
    </row>
    <row r="610" spans="2:11" x14ac:dyDescent="0.25">
      <c r="B610" s="434"/>
      <c r="E610" s="435"/>
      <c r="G610" s="436"/>
      <c r="H610" s="437"/>
      <c r="I610" s="437"/>
      <c r="J610" s="437"/>
      <c r="K610" s="437"/>
    </row>
    <row r="611" spans="2:11" x14ac:dyDescent="0.25">
      <c r="B611" s="434"/>
      <c r="E611" s="435"/>
      <c r="G611" s="436"/>
      <c r="H611" s="437"/>
      <c r="I611" s="437"/>
      <c r="J611" s="437"/>
      <c r="K611" s="437"/>
    </row>
    <row r="612" spans="2:11" x14ac:dyDescent="0.25">
      <c r="B612" s="434"/>
      <c r="E612" s="435"/>
      <c r="G612" s="436"/>
      <c r="H612" s="437"/>
      <c r="I612" s="437"/>
      <c r="J612" s="437"/>
      <c r="K612" s="437"/>
    </row>
    <row r="613" spans="2:11" x14ac:dyDescent="0.25">
      <c r="B613" s="434"/>
      <c r="E613" s="435"/>
      <c r="G613" s="436"/>
      <c r="H613" s="437"/>
      <c r="I613" s="437"/>
      <c r="J613" s="437"/>
      <c r="K613" s="437"/>
    </row>
    <row r="614" spans="2:11" x14ac:dyDescent="0.25">
      <c r="B614" s="434"/>
      <c r="E614" s="435"/>
      <c r="G614" s="436"/>
      <c r="H614" s="437"/>
      <c r="I614" s="437"/>
      <c r="J614" s="437"/>
      <c r="K614" s="437"/>
    </row>
    <row r="615" spans="2:11" x14ac:dyDescent="0.25">
      <c r="B615" s="434"/>
      <c r="E615" s="435"/>
      <c r="G615" s="436"/>
      <c r="H615" s="437"/>
      <c r="I615" s="437"/>
      <c r="J615" s="437"/>
      <c r="K615" s="437"/>
    </row>
    <row r="616" spans="2:11" x14ac:dyDescent="0.25">
      <c r="B616" s="434"/>
      <c r="E616" s="435"/>
      <c r="G616" s="436"/>
      <c r="H616" s="437"/>
      <c r="I616" s="437"/>
      <c r="J616" s="437"/>
      <c r="K616" s="437"/>
    </row>
    <row r="617" spans="2:11" x14ac:dyDescent="0.25">
      <c r="B617" s="434"/>
      <c r="E617" s="435"/>
      <c r="G617" s="436"/>
      <c r="H617" s="437"/>
      <c r="I617" s="437"/>
      <c r="J617" s="437"/>
      <c r="K617" s="437"/>
    </row>
    <row r="618" spans="2:11" x14ac:dyDescent="0.25">
      <c r="B618" s="434"/>
      <c r="E618" s="435"/>
      <c r="G618" s="436"/>
      <c r="H618" s="437"/>
      <c r="I618" s="437"/>
      <c r="J618" s="437"/>
      <c r="K618" s="437"/>
    </row>
    <row r="619" spans="2:11" x14ac:dyDescent="0.25">
      <c r="B619" s="434"/>
      <c r="E619" s="435"/>
      <c r="G619" s="436"/>
      <c r="H619" s="437"/>
      <c r="I619" s="437"/>
      <c r="J619" s="437"/>
      <c r="K619" s="437"/>
    </row>
    <row r="620" spans="2:11" x14ac:dyDescent="0.25">
      <c r="B620" s="434"/>
      <c r="E620" s="435"/>
      <c r="G620" s="436"/>
      <c r="H620" s="437"/>
      <c r="I620" s="437"/>
      <c r="J620" s="437"/>
      <c r="K620" s="437"/>
    </row>
    <row r="621" spans="2:11" x14ac:dyDescent="0.25">
      <c r="B621" s="434"/>
      <c r="E621" s="435"/>
      <c r="G621" s="436"/>
      <c r="H621" s="437"/>
      <c r="I621" s="437"/>
      <c r="J621" s="437"/>
      <c r="K621" s="437"/>
    </row>
    <row r="622" spans="2:11" x14ac:dyDescent="0.25">
      <c r="B622" s="434"/>
      <c r="E622" s="435"/>
      <c r="G622" s="436"/>
      <c r="H622" s="437"/>
      <c r="I622" s="437"/>
      <c r="J622" s="437"/>
      <c r="K622" s="437"/>
    </row>
    <row r="623" spans="2:11" x14ac:dyDescent="0.25">
      <c r="B623" s="434"/>
      <c r="E623" s="435"/>
      <c r="G623" s="436"/>
      <c r="H623" s="437"/>
      <c r="I623" s="437"/>
      <c r="J623" s="437"/>
      <c r="K623" s="437"/>
    </row>
    <row r="624" spans="2:11" x14ac:dyDescent="0.25">
      <c r="B624" s="434"/>
      <c r="E624" s="435"/>
      <c r="G624" s="436"/>
      <c r="H624" s="437"/>
      <c r="I624" s="437"/>
      <c r="J624" s="437"/>
      <c r="K624" s="437"/>
    </row>
    <row r="625" spans="2:11" x14ac:dyDescent="0.25">
      <c r="B625" s="434"/>
      <c r="E625" s="435"/>
      <c r="G625" s="436"/>
      <c r="H625" s="437"/>
      <c r="I625" s="437"/>
      <c r="J625" s="437"/>
      <c r="K625" s="437"/>
    </row>
    <row r="626" spans="2:11" x14ac:dyDescent="0.25">
      <c r="B626" s="434"/>
      <c r="E626" s="435"/>
      <c r="G626" s="436"/>
      <c r="H626" s="437"/>
      <c r="I626" s="437"/>
      <c r="J626" s="437"/>
      <c r="K626" s="437"/>
    </row>
    <row r="627" spans="2:11" x14ac:dyDescent="0.25">
      <c r="B627" s="434"/>
      <c r="E627" s="435"/>
      <c r="G627" s="436"/>
      <c r="H627" s="437"/>
      <c r="I627" s="437"/>
      <c r="J627" s="437"/>
      <c r="K627" s="437"/>
    </row>
    <row r="628" spans="2:11" x14ac:dyDescent="0.25">
      <c r="B628" s="434"/>
      <c r="E628" s="435"/>
      <c r="G628" s="436"/>
      <c r="H628" s="437"/>
      <c r="I628" s="437"/>
      <c r="J628" s="437"/>
      <c r="K628" s="437"/>
    </row>
    <row r="629" spans="2:11" x14ac:dyDescent="0.25">
      <c r="B629" s="434"/>
      <c r="E629" s="435"/>
      <c r="G629" s="436"/>
      <c r="H629" s="437"/>
      <c r="I629" s="437"/>
      <c r="J629" s="437"/>
      <c r="K629" s="437"/>
    </row>
    <row r="630" spans="2:11" x14ac:dyDescent="0.25">
      <c r="B630" s="434"/>
      <c r="E630" s="435"/>
      <c r="G630" s="436"/>
      <c r="H630" s="437"/>
      <c r="I630" s="437"/>
      <c r="J630" s="437"/>
      <c r="K630" s="437"/>
    </row>
    <row r="631" spans="2:11" x14ac:dyDescent="0.25">
      <c r="B631" s="434"/>
      <c r="E631" s="435"/>
      <c r="G631" s="436"/>
      <c r="H631" s="437"/>
      <c r="I631" s="437"/>
      <c r="J631" s="437"/>
      <c r="K631" s="437"/>
    </row>
    <row r="632" spans="2:11" x14ac:dyDescent="0.25">
      <c r="B632" s="434"/>
      <c r="E632" s="435"/>
      <c r="G632" s="436"/>
      <c r="H632" s="437"/>
      <c r="I632" s="437"/>
      <c r="J632" s="437"/>
      <c r="K632" s="437"/>
    </row>
    <row r="633" spans="2:11" x14ac:dyDescent="0.25">
      <c r="B633" s="434"/>
      <c r="E633" s="435"/>
      <c r="G633" s="436"/>
      <c r="H633" s="437"/>
      <c r="I633" s="437"/>
      <c r="J633" s="437"/>
      <c r="K633" s="437"/>
    </row>
    <row r="634" spans="2:11" x14ac:dyDescent="0.25">
      <c r="B634" s="434"/>
      <c r="E634" s="435"/>
      <c r="G634" s="436"/>
      <c r="H634" s="437"/>
      <c r="I634" s="437"/>
      <c r="J634" s="437"/>
      <c r="K634" s="437"/>
    </row>
    <row r="635" spans="2:11" x14ac:dyDescent="0.25">
      <c r="B635" s="434"/>
      <c r="E635" s="435"/>
      <c r="G635" s="436"/>
      <c r="H635" s="437"/>
      <c r="I635" s="437"/>
      <c r="J635" s="437"/>
      <c r="K635" s="437"/>
    </row>
    <row r="636" spans="2:11" x14ac:dyDescent="0.25">
      <c r="B636" s="434"/>
      <c r="E636" s="435"/>
      <c r="G636" s="436"/>
      <c r="H636" s="437"/>
      <c r="I636" s="437"/>
      <c r="J636" s="437"/>
      <c r="K636" s="437"/>
    </row>
    <row r="637" spans="2:11" x14ac:dyDescent="0.25">
      <c r="B637" s="434"/>
      <c r="E637" s="435"/>
      <c r="G637" s="436"/>
      <c r="H637" s="437"/>
      <c r="I637" s="437"/>
      <c r="J637" s="437"/>
      <c r="K637" s="437"/>
    </row>
    <row r="638" spans="2:11" x14ac:dyDescent="0.25">
      <c r="B638" s="434"/>
      <c r="E638" s="435"/>
      <c r="G638" s="436"/>
      <c r="H638" s="437"/>
      <c r="I638" s="437"/>
      <c r="J638" s="437"/>
      <c r="K638" s="437"/>
    </row>
    <row r="639" spans="2:11" x14ac:dyDescent="0.25">
      <c r="B639" s="434"/>
      <c r="E639" s="435"/>
      <c r="G639" s="436"/>
      <c r="H639" s="437"/>
      <c r="I639" s="437"/>
      <c r="J639" s="437"/>
      <c r="K639" s="437"/>
    </row>
    <row r="640" spans="2:11" x14ac:dyDescent="0.25">
      <c r="B640" s="434"/>
      <c r="E640" s="435"/>
      <c r="G640" s="436"/>
      <c r="H640" s="437"/>
      <c r="I640" s="437"/>
      <c r="J640" s="437"/>
      <c r="K640" s="437"/>
    </row>
    <row r="641" spans="2:11" x14ac:dyDescent="0.25">
      <c r="B641" s="434"/>
      <c r="E641" s="435"/>
      <c r="G641" s="436"/>
      <c r="H641" s="437"/>
      <c r="I641" s="437"/>
      <c r="J641" s="437"/>
      <c r="K641" s="437"/>
    </row>
    <row r="642" spans="2:11" x14ac:dyDescent="0.25">
      <c r="B642" s="434"/>
      <c r="E642" s="435"/>
      <c r="G642" s="436"/>
      <c r="H642" s="437"/>
      <c r="I642" s="437"/>
      <c r="J642" s="437"/>
      <c r="K642" s="437"/>
    </row>
    <row r="643" spans="2:11" x14ac:dyDescent="0.25">
      <c r="B643" s="434"/>
      <c r="E643" s="435"/>
      <c r="G643" s="436"/>
      <c r="H643" s="437"/>
      <c r="I643" s="437"/>
      <c r="J643" s="437"/>
      <c r="K643" s="437"/>
    </row>
    <row r="644" spans="2:11" x14ac:dyDescent="0.25">
      <c r="B644" s="434"/>
      <c r="E644" s="435"/>
      <c r="G644" s="436"/>
      <c r="H644" s="437"/>
      <c r="I644" s="437"/>
      <c r="J644" s="437"/>
      <c r="K644" s="437"/>
    </row>
    <row r="645" spans="2:11" x14ac:dyDescent="0.25">
      <c r="B645" s="434"/>
      <c r="E645" s="435"/>
      <c r="G645" s="436"/>
      <c r="H645" s="437"/>
      <c r="I645" s="437"/>
      <c r="J645" s="437"/>
      <c r="K645" s="437"/>
    </row>
    <row r="646" spans="2:11" x14ac:dyDescent="0.25">
      <c r="B646" s="434"/>
      <c r="E646" s="435"/>
      <c r="G646" s="436"/>
      <c r="H646" s="437"/>
      <c r="I646" s="437"/>
      <c r="J646" s="437"/>
      <c r="K646" s="437"/>
    </row>
    <row r="647" spans="2:11" x14ac:dyDescent="0.25">
      <c r="B647" s="434"/>
      <c r="E647" s="435"/>
      <c r="G647" s="436"/>
      <c r="H647" s="437"/>
      <c r="I647" s="437"/>
      <c r="J647" s="437"/>
      <c r="K647" s="437"/>
    </row>
    <row r="648" spans="2:11" x14ac:dyDescent="0.25">
      <c r="B648" s="434"/>
      <c r="E648" s="435"/>
      <c r="G648" s="436"/>
      <c r="H648" s="437"/>
      <c r="I648" s="437"/>
      <c r="J648" s="437"/>
      <c r="K648" s="437"/>
    </row>
    <row r="649" spans="2:11" x14ac:dyDescent="0.25">
      <c r="B649" s="434"/>
      <c r="E649" s="435"/>
      <c r="G649" s="436"/>
      <c r="H649" s="437"/>
      <c r="I649" s="437"/>
      <c r="J649" s="437"/>
      <c r="K649" s="437"/>
    </row>
    <row r="650" spans="2:11" x14ac:dyDescent="0.25">
      <c r="B650" s="434"/>
      <c r="E650" s="435"/>
      <c r="G650" s="436"/>
      <c r="H650" s="437"/>
      <c r="I650" s="437"/>
      <c r="J650" s="437"/>
      <c r="K650" s="437"/>
    </row>
    <row r="651" spans="2:11" x14ac:dyDescent="0.25">
      <c r="B651" s="434"/>
      <c r="E651" s="435"/>
      <c r="G651" s="436"/>
      <c r="H651" s="437"/>
      <c r="I651" s="437"/>
      <c r="J651" s="437"/>
      <c r="K651" s="437"/>
    </row>
    <row r="652" spans="2:11" x14ac:dyDescent="0.25">
      <c r="B652" s="434"/>
      <c r="E652" s="435"/>
      <c r="G652" s="436"/>
      <c r="H652" s="437"/>
      <c r="I652" s="437"/>
      <c r="J652" s="437"/>
      <c r="K652" s="437"/>
    </row>
    <row r="653" spans="2:11" x14ac:dyDescent="0.25">
      <c r="B653" s="434"/>
      <c r="E653" s="435"/>
      <c r="G653" s="436"/>
      <c r="H653" s="437"/>
      <c r="I653" s="437"/>
      <c r="J653" s="437"/>
      <c r="K653" s="437"/>
    </row>
    <row r="654" spans="2:11" x14ac:dyDescent="0.25">
      <c r="B654" s="434"/>
      <c r="E654" s="435"/>
      <c r="G654" s="436"/>
      <c r="H654" s="437"/>
      <c r="I654" s="437"/>
      <c r="J654" s="437"/>
      <c r="K654" s="437"/>
    </row>
    <row r="655" spans="2:11" x14ac:dyDescent="0.25">
      <c r="B655" s="434"/>
      <c r="E655" s="435"/>
      <c r="G655" s="436"/>
      <c r="H655" s="437"/>
      <c r="I655" s="437"/>
      <c r="J655" s="437"/>
      <c r="K655" s="437"/>
    </row>
    <row r="656" spans="2:11" x14ac:dyDescent="0.25">
      <c r="B656" s="434"/>
      <c r="E656" s="435"/>
      <c r="G656" s="436"/>
      <c r="H656" s="437"/>
      <c r="I656" s="437"/>
      <c r="J656" s="437"/>
      <c r="K656" s="437"/>
    </row>
    <row r="657" spans="2:11" x14ac:dyDescent="0.25">
      <c r="B657" s="434"/>
      <c r="E657" s="435"/>
      <c r="G657" s="436"/>
      <c r="H657" s="437"/>
      <c r="I657" s="437"/>
      <c r="J657" s="437"/>
      <c r="K657" s="437"/>
    </row>
    <row r="658" spans="2:11" x14ac:dyDescent="0.25">
      <c r="B658" s="434"/>
      <c r="E658" s="435"/>
      <c r="G658" s="436"/>
      <c r="H658" s="437"/>
      <c r="I658" s="437"/>
      <c r="J658" s="437"/>
      <c r="K658" s="437"/>
    </row>
    <row r="659" spans="2:11" x14ac:dyDescent="0.25">
      <c r="B659" s="434"/>
      <c r="E659" s="435"/>
      <c r="G659" s="436"/>
      <c r="H659" s="437"/>
      <c r="I659" s="437"/>
      <c r="J659" s="437"/>
      <c r="K659" s="437"/>
    </row>
    <row r="660" spans="2:11" x14ac:dyDescent="0.25">
      <c r="B660" s="434"/>
      <c r="E660" s="435"/>
      <c r="G660" s="436"/>
      <c r="H660" s="437"/>
      <c r="I660" s="437"/>
      <c r="J660" s="437"/>
      <c r="K660" s="437"/>
    </row>
    <row r="661" spans="2:11" x14ac:dyDescent="0.25">
      <c r="B661" s="434"/>
      <c r="E661" s="435"/>
      <c r="G661" s="436"/>
      <c r="H661" s="437"/>
      <c r="I661" s="437"/>
      <c r="J661" s="437"/>
      <c r="K661" s="437"/>
    </row>
    <row r="662" spans="2:11" x14ac:dyDescent="0.25">
      <c r="B662" s="434"/>
      <c r="E662" s="435"/>
      <c r="G662" s="436"/>
      <c r="H662" s="437"/>
      <c r="I662" s="437"/>
      <c r="J662" s="437"/>
      <c r="K662" s="437"/>
    </row>
    <row r="663" spans="2:11" x14ac:dyDescent="0.25">
      <c r="B663" s="434"/>
      <c r="E663" s="435"/>
      <c r="G663" s="436"/>
      <c r="H663" s="437"/>
      <c r="I663" s="437"/>
      <c r="J663" s="437"/>
      <c r="K663" s="437"/>
    </row>
    <row r="664" spans="2:11" x14ac:dyDescent="0.25">
      <c r="B664" s="434"/>
      <c r="E664" s="435"/>
      <c r="G664" s="436"/>
      <c r="H664" s="437"/>
      <c r="I664" s="437"/>
      <c r="J664" s="437"/>
      <c r="K664" s="437"/>
    </row>
    <row r="665" spans="2:11" x14ac:dyDescent="0.25">
      <c r="B665" s="434"/>
      <c r="E665" s="435"/>
      <c r="G665" s="436"/>
      <c r="H665" s="437"/>
      <c r="I665" s="437"/>
      <c r="J665" s="437"/>
      <c r="K665" s="437"/>
    </row>
    <row r="666" spans="2:11" x14ac:dyDescent="0.25">
      <c r="B666" s="434"/>
      <c r="E666" s="435"/>
      <c r="G666" s="436"/>
      <c r="H666" s="437"/>
      <c r="I666" s="437"/>
      <c r="J666" s="437"/>
      <c r="K666" s="437"/>
    </row>
    <row r="667" spans="2:11" x14ac:dyDescent="0.25">
      <c r="B667" s="434"/>
      <c r="E667" s="435"/>
      <c r="G667" s="436"/>
      <c r="H667" s="437"/>
      <c r="I667" s="437"/>
      <c r="J667" s="437"/>
      <c r="K667" s="437"/>
    </row>
    <row r="668" spans="2:11" x14ac:dyDescent="0.25">
      <c r="B668" s="434"/>
      <c r="E668" s="435"/>
      <c r="G668" s="436"/>
      <c r="H668" s="437"/>
      <c r="I668" s="437"/>
      <c r="J668" s="437"/>
      <c r="K668" s="437"/>
    </row>
    <row r="669" spans="2:11" x14ac:dyDescent="0.25">
      <c r="B669" s="434"/>
      <c r="E669" s="435"/>
      <c r="G669" s="436"/>
      <c r="H669" s="437"/>
      <c r="I669" s="437"/>
      <c r="J669" s="437"/>
      <c r="K669" s="437"/>
    </row>
    <row r="670" spans="2:11" x14ac:dyDescent="0.25">
      <c r="B670" s="434"/>
      <c r="E670" s="435"/>
      <c r="G670" s="436"/>
      <c r="H670" s="437"/>
      <c r="I670" s="437"/>
      <c r="J670" s="437"/>
      <c r="K670" s="437"/>
    </row>
    <row r="671" spans="2:11" x14ac:dyDescent="0.25">
      <c r="B671" s="434"/>
      <c r="E671" s="435"/>
      <c r="G671" s="436"/>
      <c r="H671" s="437"/>
      <c r="I671" s="437"/>
      <c r="J671" s="437"/>
      <c r="K671" s="437"/>
    </row>
    <row r="672" spans="2:11" x14ac:dyDescent="0.25">
      <c r="B672" s="434"/>
      <c r="E672" s="435"/>
      <c r="G672" s="436"/>
      <c r="H672" s="437"/>
      <c r="I672" s="437"/>
      <c r="J672" s="437"/>
      <c r="K672" s="437"/>
    </row>
    <row r="673" spans="2:11" x14ac:dyDescent="0.25">
      <c r="B673" s="434"/>
      <c r="E673" s="435"/>
      <c r="G673" s="436"/>
      <c r="H673" s="437"/>
      <c r="I673" s="437"/>
      <c r="J673" s="437"/>
      <c r="K673" s="437"/>
    </row>
    <row r="674" spans="2:11" x14ac:dyDescent="0.25">
      <c r="B674" s="434"/>
      <c r="E674" s="435"/>
      <c r="G674" s="436"/>
      <c r="H674" s="437"/>
      <c r="I674" s="437"/>
      <c r="J674" s="437"/>
      <c r="K674" s="437"/>
    </row>
    <row r="675" spans="2:11" x14ac:dyDescent="0.25">
      <c r="B675" s="434"/>
      <c r="E675" s="435"/>
      <c r="G675" s="436"/>
      <c r="H675" s="437"/>
      <c r="I675" s="437"/>
      <c r="J675" s="437"/>
      <c r="K675" s="437"/>
    </row>
    <row r="676" spans="2:11" x14ac:dyDescent="0.25">
      <c r="B676" s="434"/>
      <c r="E676" s="435"/>
      <c r="G676" s="436"/>
      <c r="H676" s="437"/>
      <c r="I676" s="437"/>
      <c r="J676" s="437"/>
      <c r="K676" s="437"/>
    </row>
    <row r="677" spans="2:11" x14ac:dyDescent="0.25">
      <c r="B677" s="434"/>
      <c r="E677" s="435"/>
      <c r="G677" s="436"/>
      <c r="H677" s="437"/>
      <c r="I677" s="437"/>
      <c r="J677" s="437"/>
      <c r="K677" s="437"/>
    </row>
    <row r="678" spans="2:11" x14ac:dyDescent="0.25">
      <c r="B678" s="434"/>
      <c r="E678" s="435"/>
      <c r="G678" s="436"/>
      <c r="H678" s="437"/>
      <c r="I678" s="437"/>
      <c r="J678" s="437"/>
      <c r="K678" s="437"/>
    </row>
    <row r="679" spans="2:11" x14ac:dyDescent="0.25">
      <c r="B679" s="434"/>
      <c r="E679" s="435"/>
      <c r="G679" s="436"/>
      <c r="H679" s="437"/>
      <c r="I679" s="437"/>
      <c r="J679" s="437"/>
      <c r="K679" s="437"/>
    </row>
    <row r="680" spans="2:11" x14ac:dyDescent="0.25">
      <c r="B680" s="434"/>
      <c r="E680" s="435"/>
      <c r="G680" s="436"/>
      <c r="H680" s="437"/>
      <c r="I680" s="437"/>
      <c r="J680" s="437"/>
      <c r="K680" s="437"/>
    </row>
    <row r="681" spans="2:11" x14ac:dyDescent="0.25">
      <c r="B681" s="434"/>
      <c r="E681" s="435"/>
      <c r="G681" s="436"/>
      <c r="H681" s="437"/>
      <c r="I681" s="437"/>
      <c r="J681" s="437"/>
      <c r="K681" s="437"/>
    </row>
    <row r="682" spans="2:11" x14ac:dyDescent="0.25">
      <c r="B682" s="434"/>
      <c r="E682" s="435"/>
      <c r="G682" s="436"/>
      <c r="H682" s="437"/>
      <c r="I682" s="437"/>
      <c r="J682" s="437"/>
      <c r="K682" s="437"/>
    </row>
    <row r="683" spans="2:11" x14ac:dyDescent="0.25">
      <c r="B683" s="434"/>
      <c r="E683" s="435"/>
      <c r="G683" s="436"/>
      <c r="H683" s="437"/>
      <c r="I683" s="437"/>
      <c r="J683" s="437"/>
      <c r="K683" s="437"/>
    </row>
    <row r="684" spans="2:11" x14ac:dyDescent="0.25">
      <c r="B684" s="434"/>
      <c r="E684" s="435"/>
      <c r="G684" s="436"/>
      <c r="H684" s="437"/>
      <c r="I684" s="437"/>
      <c r="J684" s="437"/>
      <c r="K684" s="437"/>
    </row>
    <row r="685" spans="2:11" x14ac:dyDescent="0.25">
      <c r="B685" s="434"/>
      <c r="E685" s="435"/>
      <c r="G685" s="436"/>
      <c r="H685" s="437"/>
      <c r="I685" s="437"/>
      <c r="J685" s="437"/>
      <c r="K685" s="437"/>
    </row>
    <row r="686" spans="2:11" x14ac:dyDescent="0.25">
      <c r="B686" s="434"/>
      <c r="E686" s="435"/>
      <c r="G686" s="436"/>
      <c r="H686" s="437"/>
      <c r="I686" s="437"/>
      <c r="J686" s="437"/>
      <c r="K686" s="437"/>
    </row>
    <row r="687" spans="2:11" x14ac:dyDescent="0.25">
      <c r="B687" s="434"/>
      <c r="E687" s="435"/>
      <c r="G687" s="436"/>
      <c r="H687" s="437"/>
      <c r="I687" s="437"/>
      <c r="J687" s="437"/>
      <c r="K687" s="437"/>
    </row>
    <row r="688" spans="2:11" x14ac:dyDescent="0.25">
      <c r="B688" s="434"/>
      <c r="E688" s="435"/>
      <c r="G688" s="436"/>
      <c r="H688" s="437"/>
      <c r="I688" s="437"/>
      <c r="J688" s="437"/>
      <c r="K688" s="437"/>
    </row>
    <row r="689" spans="2:11" x14ac:dyDescent="0.25">
      <c r="B689" s="434"/>
      <c r="E689" s="435"/>
      <c r="G689" s="436"/>
      <c r="H689" s="437"/>
      <c r="I689" s="437"/>
      <c r="J689" s="437"/>
      <c r="K689" s="437"/>
    </row>
    <row r="690" spans="2:11" x14ac:dyDescent="0.25">
      <c r="B690" s="434"/>
      <c r="E690" s="435"/>
      <c r="G690" s="436"/>
      <c r="H690" s="437"/>
      <c r="I690" s="437"/>
      <c r="J690" s="437"/>
      <c r="K690" s="437"/>
    </row>
    <row r="691" spans="2:11" x14ac:dyDescent="0.25">
      <c r="B691" s="434"/>
      <c r="E691" s="435"/>
      <c r="G691" s="436"/>
      <c r="H691" s="437"/>
      <c r="I691" s="437"/>
      <c r="J691" s="437"/>
      <c r="K691" s="437"/>
    </row>
    <row r="692" spans="2:11" x14ac:dyDescent="0.25">
      <c r="B692" s="434"/>
      <c r="E692" s="435"/>
      <c r="G692" s="436"/>
      <c r="H692" s="437"/>
      <c r="I692" s="437"/>
      <c r="J692" s="437"/>
      <c r="K692" s="437"/>
    </row>
    <row r="693" spans="2:11" x14ac:dyDescent="0.25">
      <c r="B693" s="434"/>
      <c r="E693" s="435"/>
      <c r="G693" s="436"/>
      <c r="H693" s="437"/>
      <c r="I693" s="437"/>
      <c r="J693" s="437"/>
      <c r="K693" s="437"/>
    </row>
    <row r="694" spans="2:11" x14ac:dyDescent="0.25">
      <c r="B694" s="434"/>
      <c r="E694" s="435"/>
      <c r="G694" s="436"/>
      <c r="H694" s="437"/>
      <c r="I694" s="437"/>
      <c r="J694" s="437"/>
      <c r="K694" s="437"/>
    </row>
    <row r="695" spans="2:11" x14ac:dyDescent="0.25">
      <c r="B695" s="434"/>
      <c r="E695" s="435"/>
      <c r="G695" s="436"/>
      <c r="H695" s="437"/>
      <c r="I695" s="437"/>
      <c r="J695" s="437"/>
      <c r="K695" s="437"/>
    </row>
    <row r="696" spans="2:11" x14ac:dyDescent="0.25">
      <c r="B696" s="434"/>
      <c r="E696" s="435"/>
      <c r="G696" s="436"/>
      <c r="H696" s="437"/>
      <c r="I696" s="437"/>
      <c r="J696" s="437"/>
      <c r="K696" s="437"/>
    </row>
    <row r="697" spans="2:11" x14ac:dyDescent="0.25">
      <c r="B697" s="434"/>
      <c r="E697" s="435"/>
      <c r="G697" s="436"/>
      <c r="H697" s="437"/>
      <c r="I697" s="437"/>
      <c r="J697" s="437"/>
      <c r="K697" s="437"/>
    </row>
    <row r="698" spans="2:11" x14ac:dyDescent="0.25">
      <c r="B698" s="434"/>
      <c r="E698" s="435"/>
      <c r="G698" s="436"/>
      <c r="H698" s="437"/>
      <c r="I698" s="437"/>
      <c r="J698" s="437"/>
      <c r="K698" s="437"/>
    </row>
    <row r="699" spans="2:11" x14ac:dyDescent="0.25">
      <c r="B699" s="434"/>
      <c r="E699" s="435"/>
      <c r="G699" s="436"/>
      <c r="H699" s="437"/>
      <c r="I699" s="437"/>
      <c r="J699" s="437"/>
      <c r="K699" s="437"/>
    </row>
    <row r="700" spans="2:11" x14ac:dyDescent="0.25">
      <c r="B700" s="434"/>
      <c r="E700" s="435"/>
      <c r="G700" s="436"/>
      <c r="H700" s="437"/>
      <c r="I700" s="437"/>
      <c r="J700" s="437"/>
      <c r="K700" s="437"/>
    </row>
    <row r="701" spans="2:11" x14ac:dyDescent="0.25">
      <c r="B701" s="434"/>
      <c r="E701" s="435"/>
      <c r="G701" s="436"/>
      <c r="H701" s="437"/>
      <c r="I701" s="437"/>
      <c r="J701" s="437"/>
      <c r="K701" s="437"/>
    </row>
    <row r="702" spans="2:11" x14ac:dyDescent="0.25">
      <c r="B702" s="434"/>
      <c r="E702" s="435"/>
      <c r="G702" s="436"/>
      <c r="H702" s="437"/>
      <c r="I702" s="437"/>
      <c r="J702" s="437"/>
      <c r="K702" s="437"/>
    </row>
    <row r="703" spans="2:11" x14ac:dyDescent="0.25">
      <c r="B703" s="434"/>
      <c r="E703" s="435"/>
      <c r="G703" s="436"/>
      <c r="H703" s="437"/>
      <c r="I703" s="437"/>
      <c r="J703" s="437"/>
      <c r="K703" s="437"/>
    </row>
    <row r="704" spans="2:11" x14ac:dyDescent="0.25">
      <c r="B704" s="434"/>
      <c r="E704" s="435"/>
      <c r="G704" s="436"/>
      <c r="H704" s="437"/>
      <c r="I704" s="437"/>
      <c r="J704" s="437"/>
      <c r="K704" s="437"/>
    </row>
    <row r="705" spans="2:11" x14ac:dyDescent="0.25">
      <c r="B705" s="434"/>
      <c r="E705" s="435"/>
      <c r="G705" s="436"/>
      <c r="H705" s="437"/>
      <c r="I705" s="437"/>
      <c r="J705" s="437"/>
      <c r="K705" s="437"/>
    </row>
    <row r="706" spans="2:11" x14ac:dyDescent="0.25">
      <c r="B706" s="434"/>
      <c r="E706" s="435"/>
      <c r="G706" s="436"/>
      <c r="H706" s="437"/>
      <c r="I706" s="437"/>
      <c r="J706" s="437"/>
      <c r="K706" s="437"/>
    </row>
    <row r="707" spans="2:11" x14ac:dyDescent="0.25">
      <c r="B707" s="434"/>
      <c r="E707" s="435"/>
      <c r="G707" s="436"/>
      <c r="H707" s="437"/>
      <c r="I707" s="437"/>
      <c r="J707" s="437"/>
      <c r="K707" s="437"/>
    </row>
    <row r="708" spans="2:11" x14ac:dyDescent="0.25">
      <c r="B708" s="434"/>
      <c r="E708" s="435"/>
      <c r="G708" s="436"/>
      <c r="H708" s="437"/>
      <c r="I708" s="437"/>
      <c r="J708" s="437"/>
      <c r="K708" s="437"/>
    </row>
    <row r="709" spans="2:11" x14ac:dyDescent="0.25">
      <c r="B709" s="434"/>
      <c r="E709" s="435"/>
      <c r="G709" s="436"/>
      <c r="H709" s="437"/>
      <c r="I709" s="437"/>
      <c r="J709" s="437"/>
      <c r="K709" s="437"/>
    </row>
    <row r="710" spans="2:11" x14ac:dyDescent="0.25">
      <c r="B710" s="434"/>
      <c r="E710" s="435"/>
      <c r="G710" s="436"/>
      <c r="H710" s="437"/>
      <c r="I710" s="437"/>
      <c r="J710" s="437"/>
      <c r="K710" s="437"/>
    </row>
    <row r="711" spans="2:11" x14ac:dyDescent="0.25">
      <c r="B711" s="434"/>
      <c r="E711" s="435"/>
      <c r="G711" s="436"/>
      <c r="H711" s="437"/>
      <c r="I711" s="437"/>
      <c r="J711" s="437"/>
      <c r="K711" s="437"/>
    </row>
    <row r="712" spans="2:11" x14ac:dyDescent="0.25">
      <c r="B712" s="434"/>
      <c r="E712" s="435"/>
      <c r="G712" s="436"/>
      <c r="H712" s="437"/>
      <c r="I712" s="437"/>
      <c r="J712" s="437"/>
      <c r="K712" s="437"/>
    </row>
    <row r="713" spans="2:11" x14ac:dyDescent="0.25">
      <c r="B713" s="434"/>
      <c r="E713" s="435"/>
      <c r="G713" s="436"/>
      <c r="H713" s="437"/>
      <c r="I713" s="437"/>
      <c r="J713" s="437"/>
      <c r="K713" s="437"/>
    </row>
    <row r="714" spans="2:11" x14ac:dyDescent="0.25">
      <c r="B714" s="434"/>
      <c r="E714" s="435"/>
      <c r="G714" s="436"/>
      <c r="H714" s="437"/>
      <c r="I714" s="437"/>
      <c r="J714" s="437"/>
      <c r="K714" s="437"/>
    </row>
    <row r="715" spans="2:11" x14ac:dyDescent="0.25">
      <c r="B715" s="434"/>
      <c r="E715" s="435"/>
      <c r="G715" s="436"/>
      <c r="H715" s="437"/>
      <c r="I715" s="437"/>
      <c r="J715" s="437"/>
      <c r="K715" s="437"/>
    </row>
    <row r="716" spans="2:11" x14ac:dyDescent="0.25">
      <c r="B716" s="434"/>
      <c r="E716" s="435"/>
      <c r="G716" s="436"/>
      <c r="H716" s="437"/>
      <c r="I716" s="437"/>
      <c r="J716" s="437"/>
      <c r="K716" s="437"/>
    </row>
    <row r="717" spans="2:11" x14ac:dyDescent="0.25">
      <c r="B717" s="434"/>
      <c r="E717" s="435"/>
      <c r="G717" s="436"/>
      <c r="H717" s="437"/>
      <c r="I717" s="437"/>
      <c r="J717" s="437"/>
      <c r="K717" s="437"/>
    </row>
    <row r="718" spans="2:11" x14ac:dyDescent="0.25">
      <c r="B718" s="434"/>
      <c r="E718" s="435"/>
      <c r="G718" s="436"/>
      <c r="H718" s="437"/>
      <c r="I718" s="437"/>
      <c r="J718" s="437"/>
      <c r="K718" s="437"/>
    </row>
    <row r="719" spans="2:11" x14ac:dyDescent="0.25">
      <c r="B719" s="434"/>
      <c r="E719" s="435"/>
      <c r="G719" s="436"/>
      <c r="H719" s="437"/>
      <c r="I719" s="437"/>
      <c r="J719" s="437"/>
      <c r="K719" s="437"/>
    </row>
    <row r="720" spans="2:11" x14ac:dyDescent="0.25">
      <c r="B720" s="434"/>
      <c r="E720" s="435"/>
      <c r="G720" s="436"/>
      <c r="H720" s="437"/>
      <c r="I720" s="437"/>
      <c r="J720" s="437"/>
      <c r="K720" s="437"/>
    </row>
    <row r="721" spans="2:11" x14ac:dyDescent="0.25">
      <c r="B721" s="434"/>
      <c r="E721" s="435"/>
      <c r="G721" s="436"/>
      <c r="H721" s="437"/>
      <c r="I721" s="437"/>
      <c r="J721" s="437"/>
      <c r="K721" s="437"/>
    </row>
    <row r="722" spans="2:11" x14ac:dyDescent="0.25">
      <c r="B722" s="434"/>
      <c r="E722" s="435"/>
      <c r="G722" s="436"/>
      <c r="H722" s="437"/>
      <c r="I722" s="437"/>
      <c r="J722" s="437"/>
      <c r="K722" s="437"/>
    </row>
    <row r="723" spans="2:11" x14ac:dyDescent="0.25">
      <c r="B723" s="434"/>
      <c r="E723" s="435"/>
      <c r="G723" s="436"/>
      <c r="H723" s="437"/>
      <c r="I723" s="437"/>
      <c r="J723" s="437"/>
      <c r="K723" s="437"/>
    </row>
    <row r="724" spans="2:11" x14ac:dyDescent="0.25">
      <c r="B724" s="434"/>
      <c r="E724" s="435"/>
      <c r="G724" s="436"/>
      <c r="H724" s="437"/>
      <c r="I724" s="437"/>
      <c r="J724" s="437"/>
      <c r="K724" s="437"/>
    </row>
    <row r="725" spans="2:11" x14ac:dyDescent="0.25">
      <c r="B725" s="434"/>
      <c r="E725" s="435"/>
      <c r="G725" s="436"/>
      <c r="H725" s="437"/>
      <c r="I725" s="437"/>
      <c r="J725" s="437"/>
      <c r="K725" s="437"/>
    </row>
    <row r="726" spans="2:11" x14ac:dyDescent="0.25">
      <c r="B726" s="434"/>
      <c r="E726" s="435"/>
      <c r="G726" s="436"/>
      <c r="H726" s="437"/>
      <c r="I726" s="437"/>
      <c r="J726" s="437"/>
      <c r="K726" s="437"/>
    </row>
    <row r="727" spans="2:11" x14ac:dyDescent="0.25">
      <c r="B727" s="434"/>
      <c r="E727" s="435"/>
      <c r="G727" s="436"/>
      <c r="H727" s="437"/>
      <c r="I727" s="437"/>
      <c r="J727" s="437"/>
      <c r="K727" s="437"/>
    </row>
    <row r="728" spans="2:11" x14ac:dyDescent="0.25">
      <c r="B728" s="434"/>
      <c r="E728" s="435"/>
      <c r="G728" s="436"/>
      <c r="H728" s="437"/>
      <c r="I728" s="437"/>
      <c r="J728" s="437"/>
      <c r="K728" s="437"/>
    </row>
    <row r="729" spans="2:11" x14ac:dyDescent="0.25">
      <c r="B729" s="434"/>
      <c r="E729" s="435"/>
      <c r="G729" s="436"/>
      <c r="H729" s="437"/>
      <c r="I729" s="437"/>
      <c r="J729" s="437"/>
      <c r="K729" s="437"/>
    </row>
    <row r="730" spans="2:11" x14ac:dyDescent="0.25">
      <c r="B730" s="434"/>
      <c r="E730" s="435"/>
      <c r="G730" s="436"/>
      <c r="H730" s="437"/>
      <c r="I730" s="437"/>
      <c r="J730" s="437"/>
      <c r="K730" s="437"/>
    </row>
    <row r="731" spans="2:11" x14ac:dyDescent="0.25">
      <c r="B731" s="434"/>
      <c r="E731" s="435"/>
      <c r="G731" s="436"/>
      <c r="H731" s="437"/>
      <c r="I731" s="437"/>
      <c r="J731" s="437"/>
      <c r="K731" s="437"/>
    </row>
    <row r="732" spans="2:11" x14ac:dyDescent="0.25">
      <c r="B732" s="434"/>
      <c r="E732" s="435"/>
      <c r="G732" s="436"/>
      <c r="H732" s="437"/>
      <c r="I732" s="437"/>
      <c r="J732" s="437"/>
      <c r="K732" s="437"/>
    </row>
    <row r="733" spans="2:11" x14ac:dyDescent="0.25">
      <c r="B733" s="434"/>
      <c r="E733" s="435"/>
      <c r="G733" s="436"/>
      <c r="H733" s="437"/>
      <c r="I733" s="437"/>
      <c r="J733" s="437"/>
      <c r="K733" s="437"/>
    </row>
    <row r="734" spans="2:11" x14ac:dyDescent="0.25">
      <c r="B734" s="434"/>
      <c r="E734" s="435"/>
      <c r="G734" s="436"/>
      <c r="H734" s="437"/>
      <c r="I734" s="437"/>
      <c r="J734" s="437"/>
      <c r="K734" s="437"/>
    </row>
    <row r="735" spans="2:11" x14ac:dyDescent="0.25">
      <c r="B735" s="434"/>
      <c r="E735" s="435"/>
      <c r="G735" s="436"/>
      <c r="H735" s="437"/>
      <c r="I735" s="437"/>
      <c r="J735" s="437"/>
      <c r="K735" s="437"/>
    </row>
    <row r="736" spans="2:11" x14ac:dyDescent="0.25">
      <c r="B736" s="434"/>
      <c r="E736" s="435"/>
      <c r="G736" s="436"/>
      <c r="H736" s="437"/>
      <c r="I736" s="437"/>
      <c r="J736" s="437"/>
      <c r="K736" s="437"/>
    </row>
    <row r="737" spans="2:11" x14ac:dyDescent="0.25">
      <c r="B737" s="434"/>
      <c r="E737" s="435"/>
      <c r="G737" s="436"/>
      <c r="H737" s="437"/>
      <c r="I737" s="437"/>
      <c r="J737" s="437"/>
      <c r="K737" s="437"/>
    </row>
    <row r="738" spans="2:11" x14ac:dyDescent="0.25">
      <c r="B738" s="434"/>
      <c r="E738" s="435"/>
      <c r="G738" s="436"/>
      <c r="H738" s="437"/>
      <c r="I738" s="437"/>
      <c r="J738" s="437"/>
      <c r="K738" s="437"/>
    </row>
    <row r="739" spans="2:11" x14ac:dyDescent="0.25">
      <c r="B739" s="434"/>
      <c r="E739" s="435"/>
      <c r="G739" s="436"/>
      <c r="H739" s="437"/>
      <c r="I739" s="437"/>
      <c r="J739" s="437"/>
      <c r="K739" s="437"/>
    </row>
    <row r="740" spans="2:11" x14ac:dyDescent="0.25">
      <c r="B740" s="434"/>
      <c r="E740" s="435"/>
      <c r="G740" s="436"/>
      <c r="H740" s="437"/>
      <c r="I740" s="437"/>
      <c r="J740" s="437"/>
      <c r="K740" s="437"/>
    </row>
    <row r="741" spans="2:11" x14ac:dyDescent="0.25">
      <c r="B741" s="434"/>
      <c r="E741" s="435"/>
      <c r="G741" s="436"/>
      <c r="H741" s="437"/>
      <c r="I741" s="437"/>
      <c r="J741" s="437"/>
      <c r="K741" s="437"/>
    </row>
    <row r="742" spans="2:11" x14ac:dyDescent="0.25">
      <c r="B742" s="434"/>
      <c r="E742" s="435"/>
      <c r="G742" s="436"/>
      <c r="H742" s="437"/>
      <c r="I742" s="437"/>
      <c r="J742" s="437"/>
      <c r="K742" s="437"/>
    </row>
    <row r="743" spans="2:11" x14ac:dyDescent="0.25">
      <c r="B743" s="434"/>
      <c r="E743" s="435"/>
      <c r="G743" s="436"/>
      <c r="H743" s="437"/>
      <c r="I743" s="437"/>
      <c r="J743" s="437"/>
      <c r="K743" s="437"/>
    </row>
    <row r="744" spans="2:11" x14ac:dyDescent="0.25">
      <c r="B744" s="434"/>
      <c r="E744" s="435"/>
      <c r="G744" s="436"/>
      <c r="H744" s="437"/>
      <c r="I744" s="437"/>
      <c r="J744" s="437"/>
      <c r="K744" s="437"/>
    </row>
    <row r="745" spans="2:11" x14ac:dyDescent="0.25">
      <c r="B745" s="434"/>
      <c r="E745" s="435"/>
      <c r="G745" s="436"/>
      <c r="H745" s="437"/>
      <c r="I745" s="437"/>
      <c r="J745" s="437"/>
      <c r="K745" s="437"/>
    </row>
    <row r="746" spans="2:11" x14ac:dyDescent="0.25">
      <c r="B746" s="434"/>
      <c r="E746" s="435"/>
      <c r="G746" s="436"/>
      <c r="H746" s="437"/>
      <c r="I746" s="437"/>
      <c r="J746" s="437"/>
      <c r="K746" s="437"/>
    </row>
    <row r="747" spans="2:11" x14ac:dyDescent="0.25">
      <c r="B747" s="434"/>
      <c r="E747" s="435"/>
      <c r="G747" s="436"/>
      <c r="H747" s="437"/>
      <c r="I747" s="437"/>
      <c r="J747" s="437"/>
      <c r="K747" s="437"/>
    </row>
    <row r="748" spans="2:11" x14ac:dyDescent="0.25">
      <c r="B748" s="434"/>
      <c r="E748" s="435"/>
      <c r="G748" s="436"/>
      <c r="H748" s="437"/>
      <c r="I748" s="437"/>
      <c r="J748" s="437"/>
      <c r="K748" s="437"/>
    </row>
    <row r="749" spans="2:11" x14ac:dyDescent="0.25">
      <c r="B749" s="434"/>
      <c r="E749" s="435"/>
      <c r="G749" s="436"/>
      <c r="H749" s="437"/>
      <c r="I749" s="437"/>
      <c r="J749" s="437"/>
      <c r="K749" s="437"/>
    </row>
    <row r="750" spans="2:11" x14ac:dyDescent="0.25">
      <c r="B750" s="434"/>
      <c r="E750" s="435"/>
      <c r="G750" s="436"/>
      <c r="H750" s="437"/>
      <c r="I750" s="437"/>
      <c r="J750" s="437"/>
      <c r="K750" s="437"/>
    </row>
    <row r="751" spans="2:11" x14ac:dyDescent="0.25">
      <c r="B751" s="434"/>
      <c r="E751" s="435"/>
      <c r="G751" s="436"/>
      <c r="H751" s="437"/>
      <c r="I751" s="437"/>
      <c r="J751" s="437"/>
      <c r="K751" s="437"/>
    </row>
    <row r="752" spans="2:11" x14ac:dyDescent="0.25">
      <c r="B752" s="434"/>
      <c r="E752" s="435"/>
      <c r="G752" s="436"/>
      <c r="H752" s="437"/>
      <c r="I752" s="437"/>
      <c r="J752" s="437"/>
      <c r="K752" s="437"/>
    </row>
    <row r="753" spans="2:11" x14ac:dyDescent="0.25">
      <c r="B753" s="434"/>
      <c r="E753" s="435"/>
      <c r="G753" s="436"/>
      <c r="H753" s="437"/>
      <c r="I753" s="437"/>
      <c r="J753" s="437"/>
      <c r="K753" s="437"/>
    </row>
    <row r="754" spans="2:11" x14ac:dyDescent="0.25">
      <c r="B754" s="434"/>
      <c r="E754" s="435"/>
      <c r="G754" s="436"/>
      <c r="H754" s="437"/>
      <c r="I754" s="437"/>
      <c r="J754" s="437"/>
      <c r="K754" s="437"/>
    </row>
    <row r="755" spans="2:11" x14ac:dyDescent="0.25">
      <c r="B755" s="434"/>
      <c r="E755" s="435"/>
      <c r="G755" s="436"/>
      <c r="H755" s="437"/>
      <c r="I755" s="437"/>
      <c r="J755" s="437"/>
      <c r="K755" s="437"/>
    </row>
    <row r="756" spans="2:11" x14ac:dyDescent="0.25">
      <c r="B756" s="434"/>
      <c r="E756" s="435"/>
      <c r="G756" s="436"/>
      <c r="H756" s="437"/>
      <c r="I756" s="437"/>
      <c r="J756" s="437"/>
      <c r="K756" s="437"/>
    </row>
    <row r="757" spans="2:11" x14ac:dyDescent="0.25">
      <c r="B757" s="434"/>
      <c r="E757" s="435"/>
      <c r="G757" s="436"/>
      <c r="H757" s="437"/>
      <c r="I757" s="437"/>
      <c r="J757" s="437"/>
      <c r="K757" s="437"/>
    </row>
    <row r="758" spans="2:11" x14ac:dyDescent="0.25">
      <c r="B758" s="434"/>
      <c r="E758" s="435"/>
      <c r="G758" s="436"/>
      <c r="H758" s="437"/>
      <c r="I758" s="437"/>
      <c r="J758" s="437"/>
      <c r="K758" s="437"/>
    </row>
    <row r="759" spans="2:11" x14ac:dyDescent="0.25">
      <c r="B759" s="434"/>
      <c r="E759" s="435"/>
      <c r="G759" s="436"/>
      <c r="H759" s="437"/>
      <c r="I759" s="437"/>
      <c r="J759" s="437"/>
      <c r="K759" s="437"/>
    </row>
    <row r="760" spans="2:11" x14ac:dyDescent="0.25">
      <c r="B760" s="434"/>
      <c r="E760" s="435"/>
      <c r="G760" s="436"/>
      <c r="H760" s="437"/>
      <c r="I760" s="437"/>
      <c r="J760" s="437"/>
      <c r="K760" s="437"/>
    </row>
    <row r="761" spans="2:11" x14ac:dyDescent="0.25">
      <c r="B761" s="434"/>
      <c r="E761" s="435"/>
      <c r="G761" s="436"/>
      <c r="H761" s="437"/>
      <c r="I761" s="437"/>
      <c r="J761" s="437"/>
      <c r="K761" s="437"/>
    </row>
    <row r="762" spans="2:11" x14ac:dyDescent="0.25">
      <c r="B762" s="434"/>
      <c r="E762" s="435"/>
      <c r="G762" s="436"/>
      <c r="H762" s="437"/>
      <c r="I762" s="437"/>
      <c r="J762" s="437"/>
      <c r="K762" s="437"/>
    </row>
    <row r="763" spans="2:11" x14ac:dyDescent="0.25">
      <c r="B763" s="434"/>
      <c r="E763" s="435"/>
      <c r="G763" s="436"/>
      <c r="H763" s="437"/>
      <c r="I763" s="437"/>
      <c r="J763" s="437"/>
      <c r="K763" s="437"/>
    </row>
    <row r="764" spans="2:11" x14ac:dyDescent="0.25">
      <c r="B764" s="434"/>
      <c r="E764" s="435"/>
      <c r="G764" s="436"/>
      <c r="H764" s="437"/>
      <c r="I764" s="437"/>
      <c r="J764" s="437"/>
      <c r="K764" s="437"/>
    </row>
    <row r="765" spans="2:11" x14ac:dyDescent="0.25">
      <c r="B765" s="434"/>
      <c r="E765" s="435"/>
      <c r="G765" s="436"/>
      <c r="H765" s="437"/>
      <c r="I765" s="437"/>
      <c r="J765" s="437"/>
      <c r="K765" s="437"/>
    </row>
    <row r="766" spans="2:11" x14ac:dyDescent="0.25">
      <c r="B766" s="434"/>
      <c r="E766" s="435"/>
      <c r="G766" s="436"/>
      <c r="H766" s="437"/>
      <c r="I766" s="437"/>
      <c r="J766" s="437"/>
      <c r="K766" s="437"/>
    </row>
    <row r="767" spans="2:11" x14ac:dyDescent="0.25">
      <c r="B767" s="434"/>
      <c r="E767" s="435"/>
      <c r="G767" s="436"/>
      <c r="H767" s="437"/>
      <c r="I767" s="437"/>
      <c r="J767" s="437"/>
      <c r="K767" s="437"/>
    </row>
    <row r="768" spans="2:11" x14ac:dyDescent="0.25">
      <c r="B768" s="434"/>
      <c r="E768" s="435"/>
      <c r="G768" s="436"/>
      <c r="H768" s="437"/>
      <c r="I768" s="437"/>
      <c r="J768" s="437"/>
      <c r="K768" s="437"/>
    </row>
    <row r="769" spans="2:11" x14ac:dyDescent="0.25">
      <c r="B769" s="434"/>
      <c r="E769" s="435"/>
      <c r="G769" s="436"/>
      <c r="H769" s="437"/>
      <c r="I769" s="437"/>
      <c r="J769" s="437"/>
      <c r="K769" s="437"/>
    </row>
    <row r="770" spans="2:11" x14ac:dyDescent="0.25">
      <c r="B770" s="434"/>
      <c r="E770" s="435"/>
      <c r="G770" s="436"/>
      <c r="H770" s="437"/>
      <c r="I770" s="437"/>
      <c r="J770" s="437"/>
      <c r="K770" s="437"/>
    </row>
    <row r="771" spans="2:11" x14ac:dyDescent="0.25">
      <c r="B771" s="434"/>
      <c r="E771" s="435"/>
      <c r="G771" s="436"/>
      <c r="H771" s="437"/>
      <c r="I771" s="437"/>
      <c r="J771" s="437"/>
      <c r="K771" s="437"/>
    </row>
    <row r="772" spans="2:11" x14ac:dyDescent="0.25">
      <c r="B772" s="434"/>
      <c r="E772" s="435"/>
      <c r="G772" s="436"/>
      <c r="H772" s="437"/>
      <c r="I772" s="437"/>
      <c r="J772" s="437"/>
      <c r="K772" s="437"/>
    </row>
    <row r="773" spans="2:11" x14ac:dyDescent="0.25">
      <c r="B773" s="434"/>
      <c r="E773" s="435"/>
      <c r="G773" s="436"/>
      <c r="H773" s="437"/>
      <c r="I773" s="437"/>
      <c r="J773" s="437"/>
      <c r="K773" s="437"/>
    </row>
    <row r="774" spans="2:11" x14ac:dyDescent="0.25">
      <c r="B774" s="434"/>
      <c r="E774" s="435"/>
      <c r="G774" s="436"/>
      <c r="H774" s="437"/>
      <c r="I774" s="437"/>
      <c r="J774" s="437"/>
      <c r="K774" s="437"/>
    </row>
    <row r="775" spans="2:11" x14ac:dyDescent="0.25">
      <c r="B775" s="434"/>
      <c r="E775" s="435"/>
      <c r="G775" s="436"/>
      <c r="H775" s="437"/>
      <c r="I775" s="437"/>
      <c r="J775" s="437"/>
      <c r="K775" s="437"/>
    </row>
    <row r="776" spans="2:11" x14ac:dyDescent="0.25">
      <c r="B776" s="434"/>
      <c r="E776" s="435"/>
      <c r="G776" s="436"/>
      <c r="H776" s="437"/>
      <c r="I776" s="437"/>
      <c r="J776" s="437"/>
      <c r="K776" s="437"/>
    </row>
    <row r="777" spans="2:11" x14ac:dyDescent="0.25">
      <c r="B777" s="434"/>
      <c r="E777" s="435"/>
      <c r="G777" s="436"/>
      <c r="H777" s="437"/>
      <c r="I777" s="437"/>
      <c r="J777" s="437"/>
      <c r="K777" s="437"/>
    </row>
    <row r="778" spans="2:11" x14ac:dyDescent="0.25">
      <c r="B778" s="434"/>
      <c r="E778" s="435"/>
      <c r="G778" s="436"/>
      <c r="H778" s="437"/>
      <c r="I778" s="437"/>
      <c r="J778" s="437"/>
      <c r="K778" s="437"/>
    </row>
    <row r="779" spans="2:11" x14ac:dyDescent="0.25">
      <c r="B779" s="434"/>
      <c r="E779" s="435"/>
      <c r="G779" s="436"/>
      <c r="H779" s="437"/>
      <c r="I779" s="437"/>
      <c r="J779" s="437"/>
      <c r="K779" s="437"/>
    </row>
    <row r="780" spans="2:11" x14ac:dyDescent="0.25">
      <c r="B780" s="434"/>
      <c r="E780" s="435"/>
      <c r="G780" s="436"/>
      <c r="H780" s="437"/>
      <c r="I780" s="437"/>
      <c r="J780" s="437"/>
      <c r="K780" s="437"/>
    </row>
    <row r="781" spans="2:11" x14ac:dyDescent="0.25">
      <c r="B781" s="434"/>
      <c r="E781" s="435"/>
      <c r="G781" s="436"/>
      <c r="H781" s="437"/>
      <c r="I781" s="437"/>
      <c r="J781" s="437"/>
      <c r="K781" s="437"/>
    </row>
    <row r="782" spans="2:11" x14ac:dyDescent="0.25">
      <c r="B782" s="434"/>
      <c r="E782" s="435"/>
      <c r="G782" s="436"/>
      <c r="H782" s="437"/>
      <c r="I782" s="437"/>
      <c r="J782" s="437"/>
      <c r="K782" s="437"/>
    </row>
    <row r="783" spans="2:11" x14ac:dyDescent="0.25">
      <c r="B783" s="434"/>
      <c r="E783" s="435"/>
      <c r="G783" s="436"/>
      <c r="H783" s="437"/>
      <c r="I783" s="437"/>
      <c r="J783" s="437"/>
      <c r="K783" s="437"/>
    </row>
    <row r="784" spans="2:11" x14ac:dyDescent="0.25">
      <c r="B784" s="434"/>
      <c r="E784" s="435"/>
      <c r="G784" s="436"/>
      <c r="H784" s="437"/>
      <c r="I784" s="437"/>
      <c r="J784" s="437"/>
      <c r="K784" s="437"/>
    </row>
    <row r="785" spans="2:11" x14ac:dyDescent="0.25">
      <c r="B785" s="434"/>
      <c r="E785" s="435"/>
      <c r="G785" s="436"/>
      <c r="H785" s="437"/>
      <c r="I785" s="437"/>
      <c r="J785" s="437"/>
      <c r="K785" s="437"/>
    </row>
    <row r="786" spans="2:11" x14ac:dyDescent="0.25">
      <c r="B786" s="434"/>
      <c r="E786" s="435"/>
      <c r="G786" s="436"/>
      <c r="H786" s="437"/>
      <c r="I786" s="437"/>
      <c r="J786" s="437"/>
      <c r="K786" s="437"/>
    </row>
    <row r="787" spans="2:11" x14ac:dyDescent="0.25">
      <c r="B787" s="434"/>
      <c r="E787" s="435"/>
      <c r="G787" s="436"/>
      <c r="H787" s="437"/>
      <c r="I787" s="437"/>
      <c r="J787" s="437"/>
      <c r="K787" s="437"/>
    </row>
    <row r="788" spans="2:11" x14ac:dyDescent="0.25">
      <c r="B788" s="434"/>
      <c r="E788" s="435"/>
      <c r="G788" s="436"/>
      <c r="H788" s="437"/>
      <c r="I788" s="437"/>
      <c r="J788" s="437"/>
      <c r="K788" s="437"/>
    </row>
    <row r="789" spans="2:11" x14ac:dyDescent="0.25">
      <c r="B789" s="434"/>
      <c r="E789" s="435"/>
      <c r="G789" s="436"/>
      <c r="H789" s="437"/>
      <c r="I789" s="437"/>
      <c r="J789" s="437"/>
      <c r="K789" s="437"/>
    </row>
    <row r="790" spans="2:11" x14ac:dyDescent="0.25">
      <c r="B790" s="434"/>
      <c r="E790" s="435"/>
      <c r="G790" s="436"/>
      <c r="H790" s="437"/>
      <c r="I790" s="437"/>
      <c r="J790" s="437"/>
      <c r="K790" s="437"/>
    </row>
    <row r="791" spans="2:11" x14ac:dyDescent="0.25">
      <c r="B791" s="434"/>
      <c r="E791" s="435"/>
      <c r="G791" s="436"/>
      <c r="H791" s="437"/>
      <c r="I791" s="437"/>
      <c r="J791" s="437"/>
      <c r="K791" s="437"/>
    </row>
    <row r="792" spans="2:11" x14ac:dyDescent="0.25">
      <c r="B792" s="434"/>
      <c r="E792" s="435"/>
      <c r="G792" s="436"/>
      <c r="H792" s="437"/>
      <c r="I792" s="437"/>
      <c r="J792" s="437"/>
      <c r="K792" s="437"/>
    </row>
    <row r="793" spans="2:11" x14ac:dyDescent="0.25">
      <c r="B793" s="434"/>
      <c r="E793" s="435"/>
      <c r="G793" s="436"/>
      <c r="H793" s="437"/>
      <c r="I793" s="437"/>
      <c r="J793" s="437"/>
      <c r="K793" s="437"/>
    </row>
    <row r="794" spans="2:11" x14ac:dyDescent="0.25">
      <c r="B794" s="434"/>
      <c r="E794" s="435"/>
      <c r="G794" s="436"/>
      <c r="H794" s="437"/>
      <c r="I794" s="437"/>
      <c r="J794" s="437"/>
      <c r="K794" s="437"/>
    </row>
    <row r="795" spans="2:11" x14ac:dyDescent="0.25">
      <c r="B795" s="434"/>
      <c r="E795" s="435"/>
      <c r="G795" s="436"/>
      <c r="H795" s="437"/>
      <c r="I795" s="437"/>
      <c r="J795" s="437"/>
      <c r="K795" s="437"/>
    </row>
    <row r="796" spans="2:11" x14ac:dyDescent="0.25">
      <c r="B796" s="434"/>
      <c r="E796" s="435"/>
      <c r="G796" s="436"/>
      <c r="H796" s="437"/>
      <c r="I796" s="437"/>
      <c r="J796" s="437"/>
      <c r="K796" s="437"/>
    </row>
    <row r="797" spans="2:11" x14ac:dyDescent="0.25">
      <c r="B797" s="434"/>
      <c r="E797" s="435"/>
      <c r="G797" s="436"/>
      <c r="H797" s="437"/>
      <c r="I797" s="437"/>
      <c r="J797" s="437"/>
      <c r="K797" s="437"/>
    </row>
    <row r="798" spans="2:11" x14ac:dyDescent="0.25">
      <c r="B798" s="434"/>
      <c r="E798" s="435"/>
      <c r="G798" s="436"/>
      <c r="H798" s="437"/>
      <c r="I798" s="437"/>
      <c r="J798" s="437"/>
      <c r="K798" s="437"/>
    </row>
    <row r="799" spans="2:11" x14ac:dyDescent="0.25">
      <c r="B799" s="434"/>
      <c r="E799" s="435"/>
      <c r="G799" s="436"/>
      <c r="H799" s="437"/>
      <c r="I799" s="437"/>
      <c r="J799" s="437"/>
      <c r="K799" s="437"/>
    </row>
    <row r="800" spans="2:11" x14ac:dyDescent="0.25">
      <c r="B800" s="434"/>
      <c r="E800" s="435"/>
      <c r="G800" s="436"/>
      <c r="H800" s="437"/>
      <c r="I800" s="437"/>
      <c r="J800" s="437"/>
      <c r="K800" s="437"/>
    </row>
    <row r="801" spans="2:11" x14ac:dyDescent="0.25">
      <c r="B801" s="434"/>
      <c r="E801" s="435"/>
      <c r="G801" s="436"/>
      <c r="H801" s="437"/>
      <c r="I801" s="437"/>
      <c r="J801" s="437"/>
      <c r="K801" s="437"/>
    </row>
    <row r="802" spans="2:11" x14ac:dyDescent="0.25">
      <c r="B802" s="434"/>
      <c r="E802" s="435"/>
      <c r="G802" s="436"/>
      <c r="H802" s="437"/>
      <c r="I802" s="437"/>
      <c r="J802" s="437"/>
      <c r="K802" s="437"/>
    </row>
    <row r="803" spans="2:11" x14ac:dyDescent="0.25">
      <c r="B803" s="434"/>
      <c r="E803" s="435"/>
      <c r="G803" s="436"/>
      <c r="H803" s="437"/>
      <c r="I803" s="437"/>
      <c r="J803" s="437"/>
      <c r="K803" s="437"/>
    </row>
    <row r="804" spans="2:11" x14ac:dyDescent="0.25">
      <c r="B804" s="434"/>
      <c r="E804" s="435"/>
      <c r="G804" s="436"/>
      <c r="H804" s="437"/>
      <c r="I804" s="437"/>
      <c r="J804" s="437"/>
      <c r="K804" s="437"/>
    </row>
    <row r="805" spans="2:11" x14ac:dyDescent="0.25">
      <c r="B805" s="434"/>
      <c r="E805" s="435"/>
      <c r="G805" s="436"/>
      <c r="H805" s="437"/>
      <c r="I805" s="437"/>
      <c r="J805" s="437"/>
      <c r="K805" s="437"/>
    </row>
    <row r="806" spans="2:11" x14ac:dyDescent="0.25">
      <c r="B806" s="434"/>
      <c r="E806" s="435"/>
      <c r="G806" s="436"/>
      <c r="H806" s="437"/>
      <c r="I806" s="437"/>
      <c r="J806" s="437"/>
      <c r="K806" s="437"/>
    </row>
    <row r="807" spans="2:11" x14ac:dyDescent="0.25">
      <c r="B807" s="434"/>
      <c r="E807" s="435"/>
      <c r="G807" s="436"/>
      <c r="H807" s="437"/>
      <c r="I807" s="437"/>
      <c r="J807" s="437"/>
      <c r="K807" s="437"/>
    </row>
    <row r="808" spans="2:11" x14ac:dyDescent="0.25">
      <c r="B808" s="434"/>
      <c r="E808" s="435"/>
      <c r="G808" s="436"/>
      <c r="H808" s="437"/>
      <c r="I808" s="437"/>
      <c r="J808" s="437"/>
      <c r="K808" s="437"/>
    </row>
    <row r="809" spans="2:11" x14ac:dyDescent="0.25">
      <c r="B809" s="434"/>
      <c r="E809" s="435"/>
      <c r="G809" s="436"/>
      <c r="H809" s="437"/>
      <c r="I809" s="437"/>
      <c r="J809" s="437"/>
      <c r="K809" s="437"/>
    </row>
    <row r="810" spans="2:11" x14ac:dyDescent="0.25">
      <c r="B810" s="434"/>
      <c r="E810" s="435"/>
      <c r="G810" s="436"/>
      <c r="H810" s="437"/>
      <c r="I810" s="437"/>
      <c r="J810" s="437"/>
      <c r="K810" s="437"/>
    </row>
    <row r="811" spans="2:11" x14ac:dyDescent="0.25">
      <c r="B811" s="434"/>
      <c r="E811" s="435"/>
      <c r="G811" s="436"/>
      <c r="H811" s="437"/>
      <c r="I811" s="437"/>
      <c r="J811" s="437"/>
      <c r="K811" s="437"/>
    </row>
    <row r="812" spans="2:11" x14ac:dyDescent="0.25">
      <c r="B812" s="434"/>
      <c r="E812" s="435"/>
      <c r="G812" s="436"/>
      <c r="H812" s="437"/>
      <c r="I812" s="437"/>
      <c r="J812" s="437"/>
      <c r="K812" s="437"/>
    </row>
    <row r="813" spans="2:11" x14ac:dyDescent="0.25">
      <c r="B813" s="434"/>
      <c r="E813" s="435"/>
      <c r="G813" s="436"/>
      <c r="H813" s="437"/>
      <c r="I813" s="437"/>
      <c r="J813" s="437"/>
      <c r="K813" s="437"/>
    </row>
    <row r="814" spans="2:11" x14ac:dyDescent="0.25">
      <c r="B814" s="434"/>
      <c r="E814" s="435"/>
      <c r="G814" s="436"/>
      <c r="H814" s="437"/>
      <c r="I814" s="437"/>
      <c r="J814" s="437"/>
      <c r="K814" s="437"/>
    </row>
    <row r="815" spans="2:11" x14ac:dyDescent="0.25">
      <c r="B815" s="434"/>
      <c r="E815" s="435"/>
      <c r="G815" s="436"/>
      <c r="H815" s="437"/>
      <c r="I815" s="437"/>
      <c r="J815" s="437"/>
      <c r="K815" s="437"/>
    </row>
    <row r="816" spans="2:11" x14ac:dyDescent="0.25">
      <c r="B816" s="434"/>
      <c r="E816" s="435"/>
      <c r="G816" s="436"/>
      <c r="H816" s="437"/>
      <c r="I816" s="437"/>
      <c r="J816" s="437"/>
      <c r="K816" s="437"/>
    </row>
    <row r="817" spans="2:11" x14ac:dyDescent="0.25">
      <c r="B817" s="434"/>
      <c r="E817" s="435"/>
      <c r="G817" s="436"/>
      <c r="H817" s="437"/>
      <c r="I817" s="437"/>
      <c r="J817" s="437"/>
      <c r="K817" s="437"/>
    </row>
    <row r="818" spans="2:11" x14ac:dyDescent="0.25">
      <c r="B818" s="434"/>
      <c r="E818" s="435"/>
      <c r="G818" s="436"/>
      <c r="H818" s="437"/>
      <c r="I818" s="437"/>
      <c r="J818" s="437"/>
      <c r="K818" s="437"/>
    </row>
    <row r="819" spans="2:11" x14ac:dyDescent="0.25">
      <c r="B819" s="434"/>
      <c r="E819" s="435"/>
      <c r="G819" s="436"/>
      <c r="H819" s="437"/>
      <c r="I819" s="437"/>
      <c r="J819" s="437"/>
      <c r="K819" s="437"/>
    </row>
    <row r="820" spans="2:11" x14ac:dyDescent="0.25">
      <c r="B820" s="434"/>
      <c r="E820" s="435"/>
      <c r="G820" s="436"/>
      <c r="H820" s="437"/>
      <c r="I820" s="437"/>
      <c r="J820" s="437"/>
      <c r="K820" s="437"/>
    </row>
    <row r="821" spans="2:11" x14ac:dyDescent="0.25">
      <c r="B821" s="434"/>
      <c r="E821" s="435"/>
      <c r="G821" s="436"/>
      <c r="H821" s="437"/>
      <c r="I821" s="437"/>
      <c r="J821" s="437"/>
      <c r="K821" s="437"/>
    </row>
    <row r="822" spans="2:11" x14ac:dyDescent="0.25">
      <c r="B822" s="434"/>
      <c r="E822" s="435"/>
      <c r="G822" s="436"/>
      <c r="H822" s="437"/>
      <c r="I822" s="437"/>
      <c r="J822" s="437"/>
      <c r="K822" s="437"/>
    </row>
    <row r="823" spans="2:11" x14ac:dyDescent="0.25">
      <c r="B823" s="434"/>
      <c r="E823" s="435"/>
      <c r="G823" s="436"/>
      <c r="H823" s="437"/>
      <c r="I823" s="437"/>
      <c r="J823" s="437"/>
      <c r="K823" s="437"/>
    </row>
    <row r="824" spans="2:11" x14ac:dyDescent="0.25">
      <c r="B824" s="434"/>
      <c r="E824" s="435"/>
      <c r="G824" s="436"/>
      <c r="H824" s="437"/>
      <c r="I824" s="437"/>
      <c r="J824" s="437"/>
      <c r="K824" s="437"/>
    </row>
    <row r="825" spans="2:11" x14ac:dyDescent="0.25">
      <c r="B825" s="434"/>
      <c r="E825" s="435"/>
      <c r="G825" s="436"/>
      <c r="H825" s="437"/>
      <c r="I825" s="437"/>
      <c r="J825" s="437"/>
      <c r="K825" s="437"/>
    </row>
    <row r="826" spans="2:11" x14ac:dyDescent="0.25">
      <c r="B826" s="434"/>
      <c r="E826" s="435"/>
      <c r="G826" s="436"/>
      <c r="H826" s="437"/>
      <c r="I826" s="437"/>
      <c r="J826" s="437"/>
      <c r="K826" s="437"/>
    </row>
    <row r="827" spans="2:11" x14ac:dyDescent="0.25">
      <c r="B827" s="434"/>
      <c r="E827" s="435"/>
      <c r="G827" s="436"/>
      <c r="H827" s="437"/>
      <c r="I827" s="437"/>
      <c r="J827" s="437"/>
      <c r="K827" s="437"/>
    </row>
    <row r="828" spans="2:11" x14ac:dyDescent="0.25">
      <c r="B828" s="434"/>
      <c r="E828" s="435"/>
      <c r="G828" s="436"/>
      <c r="H828" s="437"/>
      <c r="I828" s="437"/>
      <c r="J828" s="437"/>
      <c r="K828" s="437"/>
    </row>
    <row r="829" spans="2:11" x14ac:dyDescent="0.25">
      <c r="B829" s="434"/>
      <c r="E829" s="435"/>
      <c r="G829" s="436"/>
      <c r="H829" s="437"/>
      <c r="I829" s="437"/>
      <c r="J829" s="437"/>
      <c r="K829" s="437"/>
    </row>
    <row r="830" spans="2:11" x14ac:dyDescent="0.25">
      <c r="B830" s="434"/>
      <c r="E830" s="435"/>
      <c r="G830" s="436"/>
      <c r="H830" s="437"/>
      <c r="I830" s="437"/>
      <c r="J830" s="437"/>
      <c r="K830" s="437"/>
    </row>
    <row r="831" spans="2:11" x14ac:dyDescent="0.25">
      <c r="B831" s="434"/>
      <c r="E831" s="435"/>
      <c r="G831" s="436"/>
      <c r="H831" s="437"/>
      <c r="I831" s="437"/>
      <c r="J831" s="437"/>
      <c r="K831" s="437"/>
    </row>
    <row r="832" spans="2:11" x14ac:dyDescent="0.25">
      <c r="B832" s="434"/>
      <c r="E832" s="435"/>
      <c r="G832" s="436"/>
      <c r="H832" s="437"/>
      <c r="I832" s="437"/>
      <c r="J832" s="437"/>
      <c r="K832" s="437"/>
    </row>
    <row r="833" spans="2:11" x14ac:dyDescent="0.25">
      <c r="B833" s="434"/>
      <c r="E833" s="435"/>
      <c r="G833" s="436"/>
      <c r="H833" s="437"/>
      <c r="I833" s="437"/>
      <c r="J833" s="437"/>
      <c r="K833" s="437"/>
    </row>
    <row r="834" spans="2:11" x14ac:dyDescent="0.25">
      <c r="B834" s="434"/>
      <c r="E834" s="435"/>
      <c r="G834" s="436"/>
      <c r="H834" s="437"/>
      <c r="I834" s="437"/>
      <c r="J834" s="437"/>
      <c r="K834" s="437"/>
    </row>
    <row r="835" spans="2:11" x14ac:dyDescent="0.25">
      <c r="B835" s="434"/>
      <c r="E835" s="435"/>
      <c r="G835" s="436"/>
      <c r="H835" s="437"/>
      <c r="I835" s="437"/>
      <c r="J835" s="437"/>
      <c r="K835" s="437"/>
    </row>
    <row r="836" spans="2:11" x14ac:dyDescent="0.25">
      <c r="B836" s="434"/>
      <c r="E836" s="435"/>
      <c r="G836" s="436"/>
      <c r="H836" s="437"/>
      <c r="I836" s="437"/>
      <c r="J836" s="437"/>
      <c r="K836" s="437"/>
    </row>
    <row r="837" spans="2:11" x14ac:dyDescent="0.25">
      <c r="B837" s="434"/>
      <c r="E837" s="435"/>
      <c r="G837" s="436"/>
      <c r="H837" s="437"/>
      <c r="I837" s="437"/>
      <c r="J837" s="437"/>
      <c r="K837" s="437"/>
    </row>
    <row r="838" spans="2:11" x14ac:dyDescent="0.25">
      <c r="B838" s="434"/>
      <c r="E838" s="435"/>
      <c r="G838" s="436"/>
      <c r="H838" s="437"/>
      <c r="I838" s="437"/>
      <c r="J838" s="437"/>
      <c r="K838" s="437"/>
    </row>
    <row r="839" spans="2:11" x14ac:dyDescent="0.25">
      <c r="B839" s="434"/>
      <c r="E839" s="435"/>
      <c r="G839" s="436"/>
      <c r="H839" s="437"/>
      <c r="I839" s="437"/>
      <c r="J839" s="437"/>
      <c r="K839" s="437"/>
    </row>
    <row r="840" spans="2:11" x14ac:dyDescent="0.25">
      <c r="B840" s="434"/>
      <c r="E840" s="435"/>
      <c r="G840" s="436"/>
      <c r="H840" s="437"/>
      <c r="I840" s="437"/>
      <c r="J840" s="437"/>
      <c r="K840" s="437"/>
    </row>
    <row r="841" spans="2:11" x14ac:dyDescent="0.25">
      <c r="B841" s="434"/>
      <c r="E841" s="435"/>
      <c r="G841" s="436"/>
      <c r="H841" s="437"/>
      <c r="I841" s="437"/>
      <c r="J841" s="437"/>
      <c r="K841" s="437"/>
    </row>
    <row r="842" spans="2:11" x14ac:dyDescent="0.25">
      <c r="B842" s="434"/>
      <c r="E842" s="435"/>
      <c r="G842" s="436"/>
      <c r="H842" s="437"/>
      <c r="I842" s="437"/>
      <c r="J842" s="437"/>
      <c r="K842" s="437"/>
    </row>
    <row r="843" spans="2:11" x14ac:dyDescent="0.25">
      <c r="B843" s="434"/>
      <c r="E843" s="435"/>
      <c r="G843" s="436"/>
      <c r="H843" s="437"/>
      <c r="I843" s="437"/>
      <c r="J843" s="437"/>
      <c r="K843" s="437"/>
    </row>
    <row r="844" spans="2:11" x14ac:dyDescent="0.25">
      <c r="B844" s="434"/>
      <c r="E844" s="435"/>
      <c r="G844" s="436"/>
      <c r="H844" s="437"/>
      <c r="I844" s="437"/>
      <c r="J844" s="437"/>
      <c r="K844" s="437"/>
    </row>
    <row r="845" spans="2:11" x14ac:dyDescent="0.25">
      <c r="B845" s="434"/>
      <c r="E845" s="435"/>
      <c r="G845" s="436"/>
      <c r="H845" s="437"/>
      <c r="I845" s="437"/>
      <c r="J845" s="437"/>
      <c r="K845" s="437"/>
    </row>
    <row r="846" spans="2:11" x14ac:dyDescent="0.25">
      <c r="B846" s="434"/>
      <c r="E846" s="435"/>
      <c r="G846" s="436"/>
      <c r="H846" s="437"/>
      <c r="I846" s="437"/>
      <c r="J846" s="437"/>
      <c r="K846" s="437"/>
    </row>
    <row r="847" spans="2:11" x14ac:dyDescent="0.25">
      <c r="B847" s="434"/>
      <c r="E847" s="435"/>
      <c r="G847" s="436"/>
      <c r="H847" s="437"/>
      <c r="I847" s="437"/>
      <c r="J847" s="437"/>
      <c r="K847" s="437"/>
    </row>
    <row r="848" spans="2:11" x14ac:dyDescent="0.25">
      <c r="B848" s="434"/>
      <c r="E848" s="435"/>
      <c r="G848" s="436"/>
      <c r="H848" s="437"/>
      <c r="I848" s="437"/>
      <c r="J848" s="437"/>
      <c r="K848" s="437"/>
    </row>
    <row r="849" spans="2:11" x14ac:dyDescent="0.25">
      <c r="B849" s="434"/>
      <c r="E849" s="435"/>
      <c r="G849" s="436"/>
      <c r="H849" s="437"/>
      <c r="I849" s="437"/>
      <c r="J849" s="437"/>
      <c r="K849" s="437"/>
    </row>
    <row r="850" spans="2:11" x14ac:dyDescent="0.25">
      <c r="B850" s="434"/>
      <c r="E850" s="435"/>
      <c r="G850" s="436"/>
      <c r="H850" s="437"/>
      <c r="I850" s="437"/>
      <c r="J850" s="437"/>
      <c r="K850" s="437"/>
    </row>
    <row r="851" spans="2:11" x14ac:dyDescent="0.25">
      <c r="B851" s="434"/>
      <c r="E851" s="435"/>
      <c r="G851" s="436"/>
      <c r="H851" s="437"/>
      <c r="I851" s="437"/>
      <c r="J851" s="437"/>
      <c r="K851" s="437"/>
    </row>
    <row r="852" spans="2:11" x14ac:dyDescent="0.25">
      <c r="B852" s="434"/>
      <c r="E852" s="435"/>
      <c r="G852" s="436"/>
      <c r="H852" s="437"/>
      <c r="I852" s="437"/>
      <c r="J852" s="437"/>
      <c r="K852" s="437"/>
    </row>
    <row r="853" spans="2:11" x14ac:dyDescent="0.25">
      <c r="B853" s="434"/>
      <c r="E853" s="435"/>
      <c r="G853" s="436"/>
      <c r="H853" s="437"/>
      <c r="I853" s="437"/>
      <c r="J853" s="437"/>
      <c r="K853" s="437"/>
    </row>
    <row r="854" spans="2:11" x14ac:dyDescent="0.25">
      <c r="B854" s="434"/>
      <c r="E854" s="435"/>
      <c r="G854" s="436"/>
      <c r="H854" s="437"/>
      <c r="I854" s="437"/>
      <c r="J854" s="437"/>
      <c r="K854" s="437"/>
    </row>
    <row r="855" spans="2:11" x14ac:dyDescent="0.25">
      <c r="B855" s="434"/>
      <c r="E855" s="435"/>
      <c r="G855" s="436"/>
      <c r="H855" s="437"/>
      <c r="I855" s="437"/>
      <c r="J855" s="437"/>
      <c r="K855" s="437"/>
    </row>
    <row r="856" spans="2:11" x14ac:dyDescent="0.25">
      <c r="B856" s="434"/>
      <c r="E856" s="435"/>
      <c r="G856" s="436"/>
      <c r="H856" s="437"/>
      <c r="I856" s="437"/>
      <c r="J856" s="437"/>
      <c r="K856" s="437"/>
    </row>
    <row r="857" spans="2:11" x14ac:dyDescent="0.25">
      <c r="B857" s="434"/>
      <c r="E857" s="435"/>
      <c r="G857" s="436"/>
      <c r="H857" s="437"/>
      <c r="I857" s="437"/>
      <c r="J857" s="437"/>
      <c r="K857" s="437"/>
    </row>
    <row r="858" spans="2:11" x14ac:dyDescent="0.25">
      <c r="B858" s="434"/>
      <c r="E858" s="435"/>
      <c r="G858" s="436"/>
      <c r="H858" s="437"/>
      <c r="I858" s="437"/>
      <c r="J858" s="437"/>
      <c r="K858" s="437"/>
    </row>
    <row r="859" spans="2:11" x14ac:dyDescent="0.25">
      <c r="B859" s="434"/>
      <c r="E859" s="435"/>
      <c r="G859" s="436"/>
      <c r="H859" s="437"/>
      <c r="I859" s="437"/>
      <c r="J859" s="437"/>
      <c r="K859" s="437"/>
    </row>
    <row r="860" spans="2:11" x14ac:dyDescent="0.25">
      <c r="B860" s="434"/>
      <c r="E860" s="435"/>
      <c r="G860" s="436"/>
      <c r="H860" s="437"/>
      <c r="I860" s="437"/>
      <c r="J860" s="437"/>
      <c r="K860" s="437"/>
    </row>
    <row r="861" spans="2:11" x14ac:dyDescent="0.25">
      <c r="B861" s="434"/>
      <c r="E861" s="435"/>
      <c r="G861" s="436"/>
      <c r="H861" s="437"/>
      <c r="I861" s="437"/>
      <c r="J861" s="437"/>
      <c r="K861" s="437"/>
    </row>
    <row r="862" spans="2:11" x14ac:dyDescent="0.25">
      <c r="B862" s="434"/>
      <c r="E862" s="435"/>
      <c r="G862" s="436"/>
      <c r="H862" s="437"/>
      <c r="I862" s="437"/>
      <c r="J862" s="437"/>
      <c r="K862" s="437"/>
    </row>
    <row r="863" spans="2:11" x14ac:dyDescent="0.25">
      <c r="B863" s="434"/>
      <c r="E863" s="435"/>
      <c r="G863" s="436"/>
      <c r="H863" s="437"/>
      <c r="I863" s="437"/>
      <c r="J863" s="437"/>
      <c r="K863" s="437"/>
    </row>
    <row r="864" spans="2:11" x14ac:dyDescent="0.25">
      <c r="B864" s="434"/>
      <c r="E864" s="435"/>
      <c r="G864" s="436"/>
      <c r="H864" s="437"/>
      <c r="I864" s="437"/>
      <c r="J864" s="437"/>
      <c r="K864" s="437"/>
    </row>
    <row r="865" spans="2:11" x14ac:dyDescent="0.25">
      <c r="B865" s="434"/>
      <c r="E865" s="435"/>
      <c r="G865" s="436"/>
      <c r="H865" s="437"/>
      <c r="I865" s="437"/>
      <c r="J865" s="437"/>
      <c r="K865" s="437"/>
    </row>
    <row r="866" spans="2:11" x14ac:dyDescent="0.25">
      <c r="B866" s="434"/>
      <c r="E866" s="435"/>
      <c r="G866" s="436"/>
      <c r="H866" s="437"/>
      <c r="I866" s="437"/>
      <c r="J866" s="437"/>
      <c r="K866" s="437"/>
    </row>
    <row r="867" spans="2:11" x14ac:dyDescent="0.25">
      <c r="B867" s="434"/>
      <c r="E867" s="435"/>
      <c r="G867" s="436"/>
      <c r="H867" s="437"/>
      <c r="I867" s="437"/>
      <c r="J867" s="437"/>
      <c r="K867" s="437"/>
    </row>
    <row r="868" spans="2:11" x14ac:dyDescent="0.25">
      <c r="B868" s="434"/>
      <c r="E868" s="435"/>
      <c r="G868" s="436"/>
      <c r="H868" s="437"/>
      <c r="I868" s="437"/>
      <c r="J868" s="437"/>
      <c r="K868" s="437"/>
    </row>
    <row r="869" spans="2:11" x14ac:dyDescent="0.25">
      <c r="B869" s="434"/>
      <c r="E869" s="435"/>
      <c r="G869" s="436"/>
      <c r="H869" s="437"/>
      <c r="I869" s="437"/>
      <c r="J869" s="437"/>
      <c r="K869" s="437"/>
    </row>
    <row r="870" spans="2:11" x14ac:dyDescent="0.25">
      <c r="B870" s="434"/>
      <c r="E870" s="435"/>
      <c r="G870" s="436"/>
      <c r="H870" s="437"/>
      <c r="I870" s="437"/>
      <c r="J870" s="437"/>
      <c r="K870" s="437"/>
    </row>
    <row r="871" spans="2:11" x14ac:dyDescent="0.25">
      <c r="B871" s="434"/>
      <c r="E871" s="435"/>
      <c r="G871" s="436"/>
      <c r="H871" s="437"/>
      <c r="I871" s="437"/>
      <c r="J871" s="437"/>
      <c r="K871" s="437"/>
    </row>
    <row r="872" spans="2:11" x14ac:dyDescent="0.25">
      <c r="B872" s="434"/>
      <c r="E872" s="435"/>
      <c r="G872" s="436"/>
      <c r="H872" s="437"/>
      <c r="I872" s="437"/>
      <c r="J872" s="437"/>
      <c r="K872" s="437"/>
    </row>
    <row r="873" spans="2:11" x14ac:dyDescent="0.25">
      <c r="B873" s="434"/>
      <c r="E873" s="435"/>
      <c r="G873" s="436"/>
      <c r="H873" s="437"/>
      <c r="I873" s="437"/>
      <c r="J873" s="437"/>
      <c r="K873" s="437"/>
    </row>
    <row r="874" spans="2:11" x14ac:dyDescent="0.25">
      <c r="B874" s="434"/>
      <c r="E874" s="435"/>
      <c r="G874" s="436"/>
      <c r="H874" s="437"/>
      <c r="I874" s="437"/>
      <c r="J874" s="437"/>
      <c r="K874" s="437"/>
    </row>
    <row r="875" spans="2:11" x14ac:dyDescent="0.25">
      <c r="B875" s="434"/>
      <c r="E875" s="435"/>
      <c r="G875" s="436"/>
      <c r="H875" s="437"/>
      <c r="I875" s="437"/>
      <c r="J875" s="437"/>
      <c r="K875" s="437"/>
    </row>
    <row r="876" spans="2:11" x14ac:dyDescent="0.25">
      <c r="B876" s="434"/>
      <c r="E876" s="435"/>
      <c r="G876" s="436"/>
      <c r="H876" s="437"/>
      <c r="I876" s="437"/>
      <c r="J876" s="437"/>
      <c r="K876" s="437"/>
    </row>
    <row r="877" spans="2:11" x14ac:dyDescent="0.25">
      <c r="B877" s="434"/>
      <c r="E877" s="435"/>
      <c r="G877" s="436"/>
      <c r="H877" s="437"/>
      <c r="I877" s="437"/>
      <c r="J877" s="437"/>
      <c r="K877" s="437"/>
    </row>
    <row r="878" spans="2:11" x14ac:dyDescent="0.25">
      <c r="B878" s="434"/>
      <c r="E878" s="435"/>
      <c r="G878" s="436"/>
      <c r="H878" s="437"/>
      <c r="I878" s="437"/>
      <c r="J878" s="437"/>
      <c r="K878" s="437"/>
    </row>
    <row r="879" spans="2:11" x14ac:dyDescent="0.25">
      <c r="B879" s="434"/>
      <c r="E879" s="435"/>
      <c r="G879" s="436"/>
      <c r="H879" s="437"/>
      <c r="I879" s="437"/>
      <c r="J879" s="437"/>
      <c r="K879" s="437"/>
    </row>
    <row r="880" spans="2:11" x14ac:dyDescent="0.25">
      <c r="B880" s="434"/>
      <c r="E880" s="435"/>
      <c r="G880" s="436"/>
      <c r="H880" s="437"/>
      <c r="I880" s="437"/>
      <c r="J880" s="437"/>
      <c r="K880" s="437"/>
    </row>
    <row r="881" spans="2:11" x14ac:dyDescent="0.25">
      <c r="B881" s="434"/>
      <c r="E881" s="435"/>
      <c r="G881" s="436"/>
      <c r="H881" s="437"/>
      <c r="I881" s="437"/>
      <c r="J881" s="437"/>
      <c r="K881" s="437"/>
    </row>
    <row r="882" spans="2:11" x14ac:dyDescent="0.25">
      <c r="B882" s="434"/>
      <c r="E882" s="435"/>
      <c r="G882" s="436"/>
      <c r="H882" s="437"/>
      <c r="I882" s="437"/>
      <c r="J882" s="437"/>
      <c r="K882" s="437"/>
    </row>
    <row r="883" spans="2:11" x14ac:dyDescent="0.25">
      <c r="B883" s="434"/>
      <c r="E883" s="435"/>
      <c r="G883" s="436"/>
      <c r="H883" s="437"/>
      <c r="I883" s="437"/>
      <c r="J883" s="437"/>
      <c r="K883" s="437"/>
    </row>
    <row r="884" spans="2:11" x14ac:dyDescent="0.25">
      <c r="B884" s="434"/>
      <c r="E884" s="435"/>
      <c r="G884" s="436"/>
      <c r="H884" s="437"/>
      <c r="I884" s="437"/>
      <c r="J884" s="437"/>
      <c r="K884" s="437"/>
    </row>
    <row r="885" spans="2:11" x14ac:dyDescent="0.25">
      <c r="B885" s="434"/>
      <c r="E885" s="435"/>
      <c r="G885" s="436"/>
      <c r="H885" s="437"/>
      <c r="I885" s="437"/>
      <c r="J885" s="437"/>
      <c r="K885" s="437"/>
    </row>
    <row r="886" spans="2:11" x14ac:dyDescent="0.25">
      <c r="B886" s="434"/>
      <c r="E886" s="435"/>
      <c r="G886" s="436"/>
      <c r="H886" s="437"/>
      <c r="I886" s="437"/>
      <c r="J886" s="437"/>
      <c r="K886" s="437"/>
    </row>
    <row r="887" spans="2:11" x14ac:dyDescent="0.25">
      <c r="B887" s="434"/>
      <c r="E887" s="435"/>
      <c r="G887" s="436"/>
      <c r="H887" s="437"/>
      <c r="I887" s="437"/>
      <c r="J887" s="437"/>
      <c r="K887" s="437"/>
    </row>
    <row r="888" spans="2:11" x14ac:dyDescent="0.25">
      <c r="B888" s="434"/>
      <c r="E888" s="435"/>
      <c r="G888" s="436"/>
      <c r="H888" s="437"/>
      <c r="I888" s="437"/>
      <c r="J888" s="437"/>
      <c r="K888" s="437"/>
    </row>
    <row r="889" spans="2:11" x14ac:dyDescent="0.25">
      <c r="B889" s="434"/>
      <c r="E889" s="435"/>
      <c r="G889" s="436"/>
      <c r="H889" s="437"/>
      <c r="I889" s="437"/>
      <c r="J889" s="437"/>
      <c r="K889" s="437"/>
    </row>
    <row r="890" spans="2:11" x14ac:dyDescent="0.25">
      <c r="B890" s="434"/>
      <c r="E890" s="435"/>
      <c r="G890" s="436"/>
      <c r="H890" s="437"/>
      <c r="I890" s="437"/>
      <c r="J890" s="437"/>
      <c r="K890" s="437"/>
    </row>
    <row r="891" spans="2:11" x14ac:dyDescent="0.25">
      <c r="B891" s="434"/>
      <c r="E891" s="435"/>
      <c r="G891" s="436"/>
      <c r="H891" s="437"/>
      <c r="I891" s="437"/>
      <c r="J891" s="437"/>
      <c r="K891" s="437"/>
    </row>
    <row r="892" spans="2:11" x14ac:dyDescent="0.25">
      <c r="B892" s="434"/>
      <c r="E892" s="435"/>
      <c r="G892" s="436"/>
      <c r="H892" s="437"/>
      <c r="I892" s="437"/>
      <c r="J892" s="437"/>
      <c r="K892" s="437"/>
    </row>
    <row r="893" spans="2:11" x14ac:dyDescent="0.25">
      <c r="B893" s="434"/>
      <c r="E893" s="435"/>
      <c r="G893" s="436"/>
      <c r="H893" s="437"/>
      <c r="I893" s="437"/>
      <c r="J893" s="437"/>
      <c r="K893" s="437"/>
    </row>
    <row r="894" spans="2:11" x14ac:dyDescent="0.25">
      <c r="B894" s="434"/>
      <c r="E894" s="435"/>
      <c r="G894" s="436"/>
      <c r="H894" s="437"/>
      <c r="I894" s="437"/>
      <c r="J894" s="437"/>
      <c r="K894" s="437"/>
    </row>
    <row r="895" spans="2:11" x14ac:dyDescent="0.25">
      <c r="B895" s="434"/>
      <c r="E895" s="435"/>
      <c r="G895" s="436"/>
      <c r="H895" s="437"/>
      <c r="I895" s="437"/>
      <c r="J895" s="437"/>
      <c r="K895" s="437"/>
    </row>
    <row r="896" spans="2:11" x14ac:dyDescent="0.25">
      <c r="B896" s="434"/>
      <c r="E896" s="435"/>
      <c r="G896" s="436"/>
      <c r="H896" s="437"/>
      <c r="I896" s="437"/>
      <c r="J896" s="437"/>
      <c r="K896" s="437"/>
    </row>
    <row r="897" spans="2:11" x14ac:dyDescent="0.25">
      <c r="B897" s="434"/>
      <c r="E897" s="435"/>
      <c r="G897" s="436"/>
      <c r="H897" s="437"/>
      <c r="I897" s="437"/>
      <c r="J897" s="437"/>
      <c r="K897" s="437"/>
    </row>
    <row r="898" spans="2:11" x14ac:dyDescent="0.25">
      <c r="B898" s="434"/>
      <c r="E898" s="435"/>
      <c r="G898" s="436"/>
      <c r="H898" s="437"/>
      <c r="I898" s="437"/>
      <c r="J898" s="437"/>
      <c r="K898" s="437"/>
    </row>
    <row r="899" spans="2:11" x14ac:dyDescent="0.25">
      <c r="B899" s="434"/>
      <c r="E899" s="435"/>
      <c r="G899" s="436"/>
      <c r="H899" s="437"/>
      <c r="I899" s="437"/>
      <c r="J899" s="437"/>
      <c r="K899" s="437"/>
    </row>
    <row r="900" spans="2:11" x14ac:dyDescent="0.25">
      <c r="B900" s="434"/>
      <c r="E900" s="435"/>
      <c r="G900" s="436"/>
      <c r="H900" s="437"/>
      <c r="I900" s="437"/>
      <c r="J900" s="437"/>
      <c r="K900" s="437"/>
    </row>
    <row r="901" spans="2:11" x14ac:dyDescent="0.25">
      <c r="B901" s="434"/>
      <c r="E901" s="435"/>
      <c r="G901" s="436"/>
      <c r="H901" s="437"/>
      <c r="I901" s="437"/>
      <c r="J901" s="437"/>
      <c r="K901" s="437"/>
    </row>
    <row r="902" spans="2:11" x14ac:dyDescent="0.25">
      <c r="B902" s="434"/>
      <c r="E902" s="435"/>
      <c r="G902" s="436"/>
      <c r="H902" s="437"/>
      <c r="I902" s="437"/>
      <c r="J902" s="437"/>
      <c r="K902" s="437"/>
    </row>
    <row r="903" spans="2:11" x14ac:dyDescent="0.25">
      <c r="B903" s="434"/>
      <c r="E903" s="435"/>
      <c r="G903" s="436"/>
      <c r="H903" s="437"/>
      <c r="I903" s="437"/>
      <c r="J903" s="437"/>
      <c r="K903" s="437"/>
    </row>
    <row r="904" spans="2:11" x14ac:dyDescent="0.25">
      <c r="B904" s="434"/>
      <c r="E904" s="435"/>
      <c r="G904" s="436"/>
      <c r="H904" s="437"/>
      <c r="I904" s="437"/>
      <c r="J904" s="437"/>
      <c r="K904" s="437"/>
    </row>
    <row r="905" spans="2:11" x14ac:dyDescent="0.25">
      <c r="B905" s="434"/>
      <c r="E905" s="435"/>
      <c r="G905" s="436"/>
      <c r="H905" s="437"/>
      <c r="I905" s="437"/>
      <c r="J905" s="437"/>
      <c r="K905" s="437"/>
    </row>
    <row r="906" spans="2:11" x14ac:dyDescent="0.25">
      <c r="B906" s="434"/>
      <c r="E906" s="435"/>
      <c r="G906" s="436"/>
      <c r="H906" s="437"/>
      <c r="I906" s="437"/>
      <c r="J906" s="437"/>
      <c r="K906" s="437"/>
    </row>
    <row r="907" spans="2:11" x14ac:dyDescent="0.25">
      <c r="B907" s="434"/>
      <c r="E907" s="435"/>
      <c r="G907" s="436"/>
      <c r="H907" s="437"/>
      <c r="I907" s="437"/>
      <c r="J907" s="437"/>
      <c r="K907" s="437"/>
    </row>
    <row r="908" spans="2:11" x14ac:dyDescent="0.25">
      <c r="B908" s="434"/>
      <c r="E908" s="435"/>
      <c r="G908" s="436"/>
      <c r="H908" s="437"/>
      <c r="I908" s="437"/>
      <c r="J908" s="437"/>
      <c r="K908" s="437"/>
    </row>
    <row r="909" spans="2:11" x14ac:dyDescent="0.25">
      <c r="B909" s="434"/>
      <c r="E909" s="435"/>
      <c r="G909" s="436"/>
      <c r="H909" s="437"/>
      <c r="I909" s="437"/>
      <c r="J909" s="437"/>
      <c r="K909" s="437"/>
    </row>
    <row r="910" spans="2:11" x14ac:dyDescent="0.25">
      <c r="B910" s="434"/>
      <c r="E910" s="435"/>
      <c r="G910" s="436"/>
      <c r="H910" s="437"/>
      <c r="I910" s="437"/>
      <c r="J910" s="437"/>
      <c r="K910" s="437"/>
    </row>
    <row r="911" spans="2:11" x14ac:dyDescent="0.25">
      <c r="B911" s="434"/>
      <c r="E911" s="435"/>
      <c r="G911" s="436"/>
      <c r="H911" s="437"/>
      <c r="I911" s="437"/>
      <c r="J911" s="437"/>
      <c r="K911" s="437"/>
    </row>
    <row r="912" spans="2:11" x14ac:dyDescent="0.25">
      <c r="B912" s="434"/>
      <c r="E912" s="435"/>
      <c r="G912" s="436"/>
      <c r="H912" s="437"/>
      <c r="I912" s="437"/>
      <c r="J912" s="437"/>
      <c r="K912" s="437"/>
    </row>
    <row r="913" spans="2:11" x14ac:dyDescent="0.25">
      <c r="B913" s="434"/>
      <c r="E913" s="435"/>
      <c r="G913" s="436"/>
      <c r="H913" s="437"/>
      <c r="I913" s="437"/>
      <c r="J913" s="437"/>
      <c r="K913" s="437"/>
    </row>
    <row r="914" spans="2:11" x14ac:dyDescent="0.25">
      <c r="B914" s="434"/>
      <c r="E914" s="435"/>
      <c r="G914" s="436"/>
      <c r="H914" s="437"/>
      <c r="I914" s="437"/>
      <c r="J914" s="437"/>
      <c r="K914" s="437"/>
    </row>
    <row r="915" spans="2:11" x14ac:dyDescent="0.25">
      <c r="B915" s="434"/>
      <c r="E915" s="435"/>
      <c r="G915" s="436"/>
      <c r="H915" s="437"/>
      <c r="I915" s="437"/>
      <c r="J915" s="437"/>
      <c r="K915" s="437"/>
    </row>
    <row r="916" spans="2:11" x14ac:dyDescent="0.25">
      <c r="B916" s="434"/>
      <c r="E916" s="435"/>
      <c r="G916" s="436"/>
      <c r="H916" s="437"/>
      <c r="I916" s="437"/>
      <c r="J916" s="437"/>
      <c r="K916" s="437"/>
    </row>
    <row r="917" spans="2:11" x14ac:dyDescent="0.25">
      <c r="B917" s="434"/>
      <c r="E917" s="435"/>
      <c r="G917" s="436"/>
      <c r="H917" s="437"/>
      <c r="I917" s="437"/>
      <c r="J917" s="437"/>
      <c r="K917" s="437"/>
    </row>
    <row r="918" spans="2:11" x14ac:dyDescent="0.25">
      <c r="B918" s="434"/>
      <c r="E918" s="435"/>
      <c r="G918" s="436"/>
      <c r="H918" s="437"/>
      <c r="I918" s="437"/>
      <c r="J918" s="437"/>
      <c r="K918" s="437"/>
    </row>
    <row r="919" spans="2:11" x14ac:dyDescent="0.25">
      <c r="B919" s="434"/>
      <c r="E919" s="435"/>
      <c r="G919" s="436"/>
      <c r="H919" s="437"/>
      <c r="I919" s="437"/>
      <c r="J919" s="437"/>
      <c r="K919" s="437"/>
    </row>
    <row r="920" spans="2:11" x14ac:dyDescent="0.25">
      <c r="B920" s="434"/>
      <c r="E920" s="435"/>
      <c r="G920" s="436"/>
      <c r="H920" s="437"/>
      <c r="I920" s="437"/>
      <c r="J920" s="437"/>
      <c r="K920" s="437"/>
    </row>
    <row r="921" spans="2:11" x14ac:dyDescent="0.25">
      <c r="B921" s="434"/>
      <c r="E921" s="435"/>
      <c r="G921" s="436"/>
      <c r="H921" s="437"/>
      <c r="I921" s="437"/>
      <c r="J921" s="437"/>
      <c r="K921" s="437"/>
    </row>
    <row r="922" spans="2:11" x14ac:dyDescent="0.25">
      <c r="B922" s="434"/>
      <c r="E922" s="435"/>
      <c r="G922" s="436"/>
      <c r="H922" s="437"/>
      <c r="I922" s="437"/>
      <c r="J922" s="437"/>
      <c r="K922" s="437"/>
    </row>
    <row r="923" spans="2:11" x14ac:dyDescent="0.25">
      <c r="B923" s="434"/>
      <c r="E923" s="435"/>
      <c r="G923" s="436"/>
      <c r="H923" s="437"/>
      <c r="I923" s="437"/>
      <c r="J923" s="437"/>
      <c r="K923" s="437"/>
    </row>
    <row r="924" spans="2:11" x14ac:dyDescent="0.25">
      <c r="B924" s="434"/>
      <c r="E924" s="435"/>
      <c r="G924" s="436"/>
      <c r="H924" s="437"/>
      <c r="I924" s="437"/>
      <c r="J924" s="437"/>
      <c r="K924" s="437"/>
    </row>
    <row r="925" spans="2:11" x14ac:dyDescent="0.25">
      <c r="B925" s="434"/>
      <c r="E925" s="435"/>
      <c r="G925" s="436"/>
      <c r="H925" s="437"/>
      <c r="I925" s="437"/>
      <c r="J925" s="437"/>
      <c r="K925" s="437"/>
    </row>
    <row r="926" spans="2:11" x14ac:dyDescent="0.25">
      <c r="B926" s="434"/>
      <c r="E926" s="435"/>
      <c r="G926" s="436"/>
      <c r="H926" s="437"/>
      <c r="I926" s="437"/>
      <c r="J926" s="437"/>
      <c r="K926" s="437"/>
    </row>
    <row r="927" spans="2:11" x14ac:dyDescent="0.25">
      <c r="B927" s="434"/>
      <c r="E927" s="435"/>
      <c r="G927" s="436"/>
      <c r="H927" s="437"/>
      <c r="I927" s="437"/>
      <c r="J927" s="437"/>
      <c r="K927" s="437"/>
    </row>
    <row r="928" spans="2:11" x14ac:dyDescent="0.25">
      <c r="B928" s="434"/>
      <c r="E928" s="435"/>
      <c r="G928" s="436"/>
      <c r="H928" s="437"/>
      <c r="I928" s="437"/>
      <c r="J928" s="437"/>
      <c r="K928" s="437"/>
    </row>
    <row r="929" spans="2:11" x14ac:dyDescent="0.25">
      <c r="B929" s="434"/>
      <c r="E929" s="435"/>
      <c r="G929" s="436"/>
      <c r="H929" s="437"/>
      <c r="I929" s="437"/>
      <c r="J929" s="437"/>
      <c r="K929" s="437"/>
    </row>
    <row r="930" spans="2:11" x14ac:dyDescent="0.25">
      <c r="B930" s="434"/>
      <c r="E930" s="435"/>
      <c r="G930" s="436"/>
      <c r="H930" s="437"/>
      <c r="I930" s="437"/>
      <c r="J930" s="437"/>
      <c r="K930" s="437"/>
    </row>
    <row r="931" spans="2:11" x14ac:dyDescent="0.25">
      <c r="B931" s="434"/>
      <c r="E931" s="435"/>
      <c r="G931" s="436"/>
      <c r="H931" s="437"/>
      <c r="I931" s="437"/>
      <c r="J931" s="437"/>
      <c r="K931" s="437"/>
    </row>
    <row r="932" spans="2:11" x14ac:dyDescent="0.25">
      <c r="B932" s="434"/>
      <c r="E932" s="435"/>
      <c r="G932" s="436"/>
      <c r="H932" s="437"/>
      <c r="I932" s="437"/>
      <c r="J932" s="437"/>
      <c r="K932" s="437"/>
    </row>
    <row r="933" spans="2:11" x14ac:dyDescent="0.25">
      <c r="B933" s="434"/>
      <c r="E933" s="435"/>
      <c r="G933" s="436"/>
      <c r="H933" s="437"/>
      <c r="I933" s="437"/>
      <c r="J933" s="437"/>
      <c r="K933" s="437"/>
    </row>
    <row r="934" spans="2:11" x14ac:dyDescent="0.25">
      <c r="B934" s="434"/>
      <c r="E934" s="435"/>
      <c r="G934" s="436"/>
      <c r="H934" s="437"/>
      <c r="I934" s="437"/>
      <c r="J934" s="437"/>
      <c r="K934" s="437"/>
    </row>
    <row r="935" spans="2:11" x14ac:dyDescent="0.25">
      <c r="B935" s="434"/>
      <c r="E935" s="435"/>
      <c r="G935" s="436"/>
      <c r="H935" s="437"/>
      <c r="I935" s="437"/>
      <c r="J935" s="437"/>
      <c r="K935" s="437"/>
    </row>
    <row r="936" spans="2:11" x14ac:dyDescent="0.25">
      <c r="B936" s="434"/>
      <c r="E936" s="435"/>
      <c r="G936" s="436"/>
      <c r="H936" s="437"/>
      <c r="I936" s="437"/>
      <c r="J936" s="437"/>
      <c r="K936" s="437"/>
    </row>
    <row r="937" spans="2:11" x14ac:dyDescent="0.25">
      <c r="B937" s="434"/>
      <c r="E937" s="435"/>
      <c r="G937" s="436"/>
      <c r="H937" s="437"/>
      <c r="I937" s="437"/>
      <c r="J937" s="437"/>
      <c r="K937" s="437"/>
    </row>
    <row r="938" spans="2:11" x14ac:dyDescent="0.25">
      <c r="B938" s="434"/>
      <c r="E938" s="435"/>
      <c r="G938" s="436"/>
      <c r="H938" s="437"/>
      <c r="I938" s="437"/>
      <c r="J938" s="437"/>
      <c r="K938" s="437"/>
    </row>
    <row r="939" spans="2:11" x14ac:dyDescent="0.25">
      <c r="B939" s="434"/>
      <c r="E939" s="435"/>
      <c r="G939" s="436"/>
      <c r="H939" s="437"/>
      <c r="I939" s="437"/>
      <c r="J939" s="437"/>
      <c r="K939" s="437"/>
    </row>
    <row r="940" spans="2:11" x14ac:dyDescent="0.25">
      <c r="B940" s="434"/>
      <c r="E940" s="435"/>
      <c r="G940" s="436"/>
      <c r="H940" s="437"/>
      <c r="I940" s="437"/>
      <c r="J940" s="437"/>
      <c r="K940" s="437"/>
    </row>
    <row r="941" spans="2:11" x14ac:dyDescent="0.25">
      <c r="B941" s="434"/>
      <c r="E941" s="435"/>
      <c r="G941" s="436"/>
      <c r="H941" s="437"/>
      <c r="I941" s="437"/>
      <c r="J941" s="437"/>
      <c r="K941" s="437"/>
    </row>
    <row r="942" spans="2:11" x14ac:dyDescent="0.25">
      <c r="B942" s="434"/>
      <c r="E942" s="435"/>
      <c r="G942" s="436"/>
      <c r="H942" s="437"/>
      <c r="I942" s="437"/>
      <c r="J942" s="437"/>
      <c r="K942" s="437"/>
    </row>
    <row r="943" spans="2:11" x14ac:dyDescent="0.25">
      <c r="B943" s="434"/>
      <c r="E943" s="435"/>
      <c r="G943" s="436"/>
      <c r="H943" s="437"/>
      <c r="I943" s="437"/>
      <c r="J943" s="437"/>
      <c r="K943" s="437"/>
    </row>
    <row r="944" spans="2:11" x14ac:dyDescent="0.25">
      <c r="B944" s="434"/>
      <c r="E944" s="435"/>
      <c r="G944" s="436"/>
      <c r="H944" s="437"/>
      <c r="I944" s="437"/>
      <c r="J944" s="437"/>
      <c r="K944" s="437"/>
    </row>
    <row r="945" spans="2:11" x14ac:dyDescent="0.25">
      <c r="B945" s="434"/>
      <c r="E945" s="435"/>
      <c r="G945" s="436"/>
      <c r="H945" s="437"/>
      <c r="I945" s="437"/>
      <c r="J945" s="437"/>
      <c r="K945" s="437"/>
    </row>
    <row r="946" spans="2:11" x14ac:dyDescent="0.25">
      <c r="B946" s="434"/>
      <c r="E946" s="435"/>
      <c r="G946" s="436"/>
      <c r="H946" s="437"/>
      <c r="I946" s="437"/>
      <c r="J946" s="437"/>
      <c r="K946" s="437"/>
    </row>
    <row r="947" spans="2:11" x14ac:dyDescent="0.25">
      <c r="B947" s="434"/>
      <c r="E947" s="435"/>
      <c r="G947" s="436"/>
      <c r="H947" s="437"/>
      <c r="I947" s="437"/>
      <c r="J947" s="437"/>
      <c r="K947" s="437"/>
    </row>
    <row r="948" spans="2:11" x14ac:dyDescent="0.25">
      <c r="B948" s="434"/>
      <c r="E948" s="435"/>
      <c r="G948" s="436"/>
      <c r="H948" s="437"/>
      <c r="I948" s="437"/>
      <c r="J948" s="437"/>
      <c r="K948" s="437"/>
    </row>
    <row r="949" spans="2:11" x14ac:dyDescent="0.25">
      <c r="B949" s="434"/>
      <c r="E949" s="435"/>
      <c r="G949" s="436"/>
      <c r="H949" s="437"/>
      <c r="I949" s="437"/>
      <c r="J949" s="437"/>
      <c r="K949" s="437"/>
    </row>
    <row r="950" spans="2:11" x14ac:dyDescent="0.25">
      <c r="B950" s="434"/>
      <c r="E950" s="435"/>
      <c r="G950" s="436"/>
      <c r="H950" s="437"/>
      <c r="I950" s="437"/>
      <c r="J950" s="437"/>
      <c r="K950" s="437"/>
    </row>
    <row r="951" spans="2:11" x14ac:dyDescent="0.25">
      <c r="B951" s="434"/>
      <c r="E951" s="435"/>
      <c r="G951" s="436"/>
      <c r="H951" s="437"/>
      <c r="I951" s="437"/>
      <c r="J951" s="437"/>
      <c r="K951" s="437"/>
    </row>
    <row r="952" spans="2:11" x14ac:dyDescent="0.25">
      <c r="B952" s="434"/>
      <c r="E952" s="435"/>
      <c r="G952" s="436"/>
      <c r="H952" s="437"/>
      <c r="I952" s="437"/>
      <c r="J952" s="437"/>
      <c r="K952" s="437"/>
    </row>
    <row r="953" spans="2:11" x14ac:dyDescent="0.25">
      <c r="B953" s="434"/>
      <c r="E953" s="435"/>
      <c r="G953" s="436"/>
      <c r="H953" s="437"/>
      <c r="I953" s="437"/>
      <c r="J953" s="437"/>
      <c r="K953" s="437"/>
    </row>
    <row r="954" spans="2:11" x14ac:dyDescent="0.25">
      <c r="B954" s="434"/>
      <c r="E954" s="435"/>
      <c r="G954" s="436"/>
      <c r="H954" s="437"/>
      <c r="I954" s="437"/>
      <c r="J954" s="437"/>
      <c r="K954" s="437"/>
    </row>
    <row r="955" spans="2:11" x14ac:dyDescent="0.25">
      <c r="B955" s="434"/>
      <c r="E955" s="435"/>
      <c r="G955" s="436"/>
      <c r="H955" s="437"/>
      <c r="I955" s="437"/>
      <c r="J955" s="437"/>
      <c r="K955" s="437"/>
    </row>
    <row r="956" spans="2:11" x14ac:dyDescent="0.25">
      <c r="B956" s="434"/>
      <c r="E956" s="435"/>
      <c r="G956" s="436"/>
      <c r="H956" s="437"/>
      <c r="I956" s="437"/>
      <c r="J956" s="437"/>
      <c r="K956" s="437"/>
    </row>
    <row r="957" spans="2:11" x14ac:dyDescent="0.25">
      <c r="B957" s="434"/>
      <c r="E957" s="435"/>
      <c r="G957" s="436"/>
      <c r="H957" s="437"/>
      <c r="I957" s="437"/>
      <c r="J957" s="437"/>
      <c r="K957" s="437"/>
    </row>
    <row r="958" spans="2:11" x14ac:dyDescent="0.25">
      <c r="B958" s="434"/>
      <c r="E958" s="435"/>
      <c r="G958" s="436"/>
      <c r="H958" s="437"/>
      <c r="I958" s="437"/>
      <c r="J958" s="437"/>
      <c r="K958" s="437"/>
    </row>
    <row r="959" spans="2:11" x14ac:dyDescent="0.25">
      <c r="B959" s="434"/>
      <c r="E959" s="435"/>
      <c r="G959" s="436"/>
      <c r="H959" s="437"/>
      <c r="I959" s="437"/>
      <c r="J959" s="437"/>
      <c r="K959" s="437"/>
    </row>
    <row r="960" spans="2:11" x14ac:dyDescent="0.25">
      <c r="B960" s="434"/>
      <c r="E960" s="435"/>
      <c r="G960" s="436"/>
      <c r="H960" s="437"/>
      <c r="I960" s="437"/>
      <c r="J960" s="437"/>
      <c r="K960" s="437"/>
    </row>
    <row r="961" spans="2:11" x14ac:dyDescent="0.25">
      <c r="B961" s="434"/>
      <c r="E961" s="435"/>
      <c r="G961" s="436"/>
      <c r="H961" s="437"/>
      <c r="I961" s="437"/>
      <c r="J961" s="437"/>
      <c r="K961" s="437"/>
    </row>
    <row r="962" spans="2:11" x14ac:dyDescent="0.25">
      <c r="B962" s="434"/>
      <c r="E962" s="435"/>
      <c r="G962" s="436"/>
      <c r="H962" s="437"/>
      <c r="I962" s="437"/>
      <c r="J962" s="437"/>
      <c r="K962" s="437"/>
    </row>
    <row r="963" spans="2:11" x14ac:dyDescent="0.25">
      <c r="B963" s="434"/>
      <c r="E963" s="435"/>
      <c r="G963" s="436"/>
      <c r="H963" s="437"/>
      <c r="I963" s="437"/>
      <c r="J963" s="437"/>
      <c r="K963" s="437"/>
    </row>
    <row r="964" spans="2:11" x14ac:dyDescent="0.25">
      <c r="B964" s="434"/>
      <c r="E964" s="435"/>
      <c r="G964" s="436"/>
      <c r="H964" s="437"/>
      <c r="I964" s="437"/>
      <c r="J964" s="437"/>
      <c r="K964" s="437"/>
    </row>
    <row r="965" spans="2:11" x14ac:dyDescent="0.25">
      <c r="B965" s="434"/>
      <c r="E965" s="435"/>
      <c r="G965" s="436"/>
      <c r="H965" s="437"/>
      <c r="I965" s="437"/>
      <c r="J965" s="437"/>
      <c r="K965" s="437"/>
    </row>
    <row r="966" spans="2:11" x14ac:dyDescent="0.25">
      <c r="B966" s="434"/>
      <c r="E966" s="435"/>
      <c r="G966" s="436"/>
      <c r="H966" s="437"/>
      <c r="I966" s="437"/>
      <c r="J966" s="437"/>
      <c r="K966" s="437"/>
    </row>
    <row r="967" spans="2:11" x14ac:dyDescent="0.25">
      <c r="B967" s="434"/>
      <c r="E967" s="435"/>
      <c r="G967" s="436"/>
      <c r="H967" s="437"/>
      <c r="I967" s="437"/>
      <c r="J967" s="437"/>
      <c r="K967" s="437"/>
    </row>
    <row r="968" spans="2:11" x14ac:dyDescent="0.25">
      <c r="B968" s="434"/>
      <c r="E968" s="435"/>
      <c r="G968" s="436"/>
      <c r="H968" s="437"/>
      <c r="I968" s="437"/>
      <c r="J968" s="437"/>
      <c r="K968" s="437"/>
    </row>
    <row r="969" spans="2:11" x14ac:dyDescent="0.25">
      <c r="B969" s="434"/>
      <c r="E969" s="435"/>
      <c r="G969" s="436"/>
      <c r="H969" s="437"/>
      <c r="I969" s="437"/>
      <c r="J969" s="437"/>
      <c r="K969" s="437"/>
    </row>
    <row r="970" spans="2:11" x14ac:dyDescent="0.25">
      <c r="B970" s="434"/>
      <c r="E970" s="435"/>
      <c r="G970" s="436"/>
      <c r="H970" s="437"/>
      <c r="I970" s="437"/>
      <c r="J970" s="437"/>
      <c r="K970" s="437"/>
    </row>
    <row r="971" spans="2:11" x14ac:dyDescent="0.25">
      <c r="B971" s="434"/>
      <c r="E971" s="435"/>
      <c r="G971" s="436"/>
      <c r="H971" s="437"/>
      <c r="I971" s="437"/>
      <c r="J971" s="437"/>
      <c r="K971" s="437"/>
    </row>
    <row r="972" spans="2:11" x14ac:dyDescent="0.25">
      <c r="B972" s="434"/>
      <c r="E972" s="435"/>
      <c r="G972" s="436"/>
      <c r="H972" s="437"/>
      <c r="I972" s="437"/>
      <c r="J972" s="437"/>
      <c r="K972" s="437"/>
    </row>
    <row r="973" spans="2:11" x14ac:dyDescent="0.25">
      <c r="B973" s="434"/>
      <c r="E973" s="435"/>
      <c r="G973" s="436"/>
      <c r="H973" s="437"/>
      <c r="I973" s="437"/>
      <c r="J973" s="437"/>
      <c r="K973" s="437"/>
    </row>
    <row r="974" spans="2:11" x14ac:dyDescent="0.25">
      <c r="B974" s="434"/>
      <c r="E974" s="435"/>
      <c r="G974" s="436"/>
      <c r="H974" s="437"/>
      <c r="I974" s="437"/>
      <c r="J974" s="437"/>
      <c r="K974" s="437"/>
    </row>
    <row r="975" spans="2:11" x14ac:dyDescent="0.25">
      <c r="B975" s="434"/>
      <c r="E975" s="435"/>
      <c r="G975" s="436"/>
      <c r="H975" s="437"/>
      <c r="I975" s="437"/>
      <c r="J975" s="437"/>
      <c r="K975" s="437"/>
    </row>
    <row r="976" spans="2:11" x14ac:dyDescent="0.25">
      <c r="B976" s="434"/>
      <c r="E976" s="435"/>
      <c r="G976" s="436"/>
      <c r="H976" s="437"/>
      <c r="I976" s="437"/>
      <c r="J976" s="437"/>
      <c r="K976" s="437"/>
    </row>
    <row r="977" spans="2:11" x14ac:dyDescent="0.25">
      <c r="B977" s="434"/>
      <c r="E977" s="435"/>
      <c r="G977" s="436"/>
      <c r="H977" s="437"/>
      <c r="I977" s="437"/>
      <c r="J977" s="437"/>
      <c r="K977" s="437"/>
    </row>
    <row r="978" spans="2:11" x14ac:dyDescent="0.25">
      <c r="B978" s="434"/>
      <c r="E978" s="435"/>
      <c r="G978" s="436"/>
      <c r="H978" s="437"/>
      <c r="I978" s="437"/>
      <c r="J978" s="437"/>
      <c r="K978" s="437"/>
    </row>
    <row r="979" spans="2:11" x14ac:dyDescent="0.25">
      <c r="B979" s="434"/>
      <c r="E979" s="435"/>
      <c r="G979" s="436"/>
      <c r="H979" s="437"/>
      <c r="I979" s="437"/>
      <c r="J979" s="437"/>
      <c r="K979" s="437"/>
    </row>
    <row r="980" spans="2:11" x14ac:dyDescent="0.25">
      <c r="B980" s="434"/>
      <c r="E980" s="435"/>
      <c r="G980" s="436"/>
      <c r="H980" s="437"/>
      <c r="I980" s="437"/>
      <c r="J980" s="437"/>
      <c r="K980" s="437"/>
    </row>
    <row r="981" spans="2:11" x14ac:dyDescent="0.25">
      <c r="B981" s="434"/>
      <c r="E981" s="435"/>
      <c r="G981" s="436"/>
      <c r="H981" s="437"/>
      <c r="I981" s="437"/>
      <c r="J981" s="437"/>
      <c r="K981" s="437"/>
    </row>
    <row r="982" spans="2:11" x14ac:dyDescent="0.25">
      <c r="B982" s="434"/>
      <c r="E982" s="435"/>
      <c r="G982" s="436"/>
      <c r="H982" s="437"/>
      <c r="I982" s="437"/>
      <c r="J982" s="437"/>
      <c r="K982" s="437"/>
    </row>
    <row r="983" spans="2:11" x14ac:dyDescent="0.25">
      <c r="B983" s="434"/>
      <c r="E983" s="435"/>
      <c r="G983" s="436"/>
      <c r="H983" s="437"/>
      <c r="I983" s="437"/>
      <c r="J983" s="437"/>
      <c r="K983" s="437"/>
    </row>
    <row r="984" spans="2:11" x14ac:dyDescent="0.25">
      <c r="B984" s="434"/>
      <c r="E984" s="435"/>
      <c r="G984" s="436"/>
      <c r="H984" s="437"/>
      <c r="I984" s="437"/>
      <c r="J984" s="437"/>
      <c r="K984" s="437"/>
    </row>
    <row r="985" spans="2:11" x14ac:dyDescent="0.25">
      <c r="B985" s="434"/>
      <c r="E985" s="435"/>
      <c r="G985" s="436"/>
      <c r="H985" s="437"/>
      <c r="I985" s="437"/>
      <c r="J985" s="437"/>
      <c r="K985" s="437"/>
    </row>
    <row r="986" spans="2:11" x14ac:dyDescent="0.25">
      <c r="B986" s="434"/>
      <c r="E986" s="435"/>
      <c r="G986" s="436"/>
      <c r="H986" s="437"/>
      <c r="I986" s="437"/>
      <c r="J986" s="437"/>
      <c r="K986" s="437"/>
    </row>
    <row r="987" spans="2:11" x14ac:dyDescent="0.25">
      <c r="B987" s="434"/>
      <c r="E987" s="435"/>
      <c r="G987" s="436"/>
      <c r="H987" s="437"/>
      <c r="I987" s="437"/>
      <c r="J987" s="437"/>
      <c r="K987" s="437"/>
    </row>
    <row r="988" spans="2:11" x14ac:dyDescent="0.25">
      <c r="B988" s="434"/>
      <c r="E988" s="435"/>
      <c r="G988" s="436"/>
      <c r="H988" s="437"/>
      <c r="I988" s="437"/>
      <c r="J988" s="437"/>
      <c r="K988" s="437"/>
    </row>
    <row r="989" spans="2:11" x14ac:dyDescent="0.25">
      <c r="B989" s="434"/>
      <c r="E989" s="435"/>
      <c r="G989" s="436"/>
      <c r="H989" s="437"/>
      <c r="I989" s="437"/>
      <c r="J989" s="437"/>
      <c r="K989" s="437"/>
    </row>
    <row r="990" spans="2:11" x14ac:dyDescent="0.25">
      <c r="B990" s="434"/>
      <c r="E990" s="435"/>
      <c r="G990" s="436"/>
      <c r="H990" s="437"/>
      <c r="I990" s="437"/>
      <c r="J990" s="437"/>
      <c r="K990" s="437"/>
    </row>
    <row r="991" spans="2:11" x14ac:dyDescent="0.25">
      <c r="B991" s="434"/>
      <c r="E991" s="435"/>
      <c r="G991" s="436"/>
      <c r="H991" s="437"/>
      <c r="I991" s="437"/>
      <c r="J991" s="437"/>
      <c r="K991" s="437"/>
    </row>
    <row r="992" spans="2:11" x14ac:dyDescent="0.25">
      <c r="B992" s="434"/>
      <c r="E992" s="435"/>
      <c r="G992" s="436"/>
      <c r="H992" s="437"/>
      <c r="I992" s="437"/>
      <c r="J992" s="437"/>
      <c r="K992" s="437"/>
    </row>
    <row r="993" spans="2:11" x14ac:dyDescent="0.25">
      <c r="B993" s="434"/>
      <c r="E993" s="435"/>
      <c r="G993" s="436"/>
      <c r="H993" s="437"/>
      <c r="I993" s="437"/>
      <c r="J993" s="437"/>
      <c r="K993" s="437"/>
    </row>
    <row r="994" spans="2:11" x14ac:dyDescent="0.25">
      <c r="B994" s="434"/>
      <c r="E994" s="435"/>
      <c r="G994" s="436"/>
      <c r="H994" s="437"/>
      <c r="I994" s="437"/>
      <c r="J994" s="437"/>
      <c r="K994" s="437"/>
    </row>
    <row r="995" spans="2:11" x14ac:dyDescent="0.25">
      <c r="B995" s="434"/>
      <c r="E995" s="435"/>
      <c r="G995" s="436"/>
      <c r="H995" s="437"/>
      <c r="I995" s="437"/>
      <c r="J995" s="437"/>
      <c r="K995" s="437"/>
    </row>
    <row r="996" spans="2:11" x14ac:dyDescent="0.25">
      <c r="B996" s="434"/>
      <c r="E996" s="435"/>
      <c r="G996" s="436"/>
      <c r="H996" s="437"/>
      <c r="I996" s="437"/>
      <c r="J996" s="437"/>
      <c r="K996" s="437"/>
    </row>
    <row r="997" spans="2:11" x14ac:dyDescent="0.25">
      <c r="B997" s="434"/>
      <c r="E997" s="435"/>
      <c r="G997" s="436"/>
      <c r="H997" s="437"/>
      <c r="I997" s="437"/>
      <c r="J997" s="437"/>
      <c r="K997" s="437"/>
    </row>
    <row r="998" spans="2:11" x14ac:dyDescent="0.25">
      <c r="B998" s="434"/>
      <c r="E998" s="435"/>
      <c r="G998" s="436"/>
      <c r="H998" s="437"/>
      <c r="I998" s="437"/>
      <c r="J998" s="437"/>
      <c r="K998" s="437"/>
    </row>
    <row r="999" spans="2:11" x14ac:dyDescent="0.25">
      <c r="B999" s="434"/>
      <c r="E999" s="435"/>
      <c r="G999" s="436"/>
      <c r="H999" s="437"/>
      <c r="I999" s="437"/>
      <c r="J999" s="437"/>
      <c r="K999" s="437"/>
    </row>
    <row r="1000" spans="2:11" x14ac:dyDescent="0.25">
      <c r="B1000" s="434"/>
      <c r="E1000" s="435"/>
      <c r="G1000" s="436"/>
      <c r="H1000" s="437"/>
      <c r="I1000" s="437"/>
      <c r="J1000" s="437"/>
      <c r="K1000" s="437"/>
    </row>
    <row r="1001" spans="2:11" x14ac:dyDescent="0.25">
      <c r="B1001" s="434"/>
      <c r="E1001" s="435"/>
      <c r="G1001" s="436"/>
      <c r="H1001" s="437"/>
      <c r="I1001" s="437"/>
      <c r="J1001" s="437"/>
      <c r="K1001" s="437"/>
    </row>
    <row r="1002" spans="2:11" x14ac:dyDescent="0.25">
      <c r="B1002" s="434"/>
      <c r="E1002" s="435"/>
      <c r="G1002" s="436"/>
      <c r="H1002" s="437"/>
      <c r="I1002" s="437"/>
      <c r="J1002" s="437"/>
      <c r="K1002" s="437"/>
    </row>
    <row r="1003" spans="2:11" x14ac:dyDescent="0.25">
      <c r="B1003" s="434"/>
      <c r="E1003" s="435"/>
      <c r="G1003" s="436"/>
      <c r="H1003" s="437"/>
      <c r="I1003" s="437"/>
      <c r="J1003" s="437"/>
      <c r="K1003" s="437"/>
    </row>
    <row r="1004" spans="2:11" x14ac:dyDescent="0.25">
      <c r="B1004" s="434"/>
      <c r="E1004" s="435"/>
      <c r="G1004" s="436"/>
      <c r="H1004" s="437"/>
      <c r="I1004" s="437"/>
      <c r="J1004" s="437"/>
      <c r="K1004" s="437"/>
    </row>
    <row r="1005" spans="2:11" x14ac:dyDescent="0.25">
      <c r="B1005" s="434"/>
      <c r="E1005" s="435"/>
      <c r="G1005" s="436"/>
      <c r="H1005" s="437"/>
      <c r="I1005" s="437"/>
      <c r="J1005" s="437"/>
      <c r="K1005" s="437"/>
    </row>
    <row r="1006" spans="2:11" x14ac:dyDescent="0.25">
      <c r="B1006" s="434"/>
      <c r="E1006" s="435"/>
      <c r="G1006" s="436"/>
      <c r="H1006" s="437"/>
      <c r="I1006" s="437"/>
      <c r="J1006" s="437"/>
      <c r="K1006" s="437"/>
    </row>
    <row r="1007" spans="2:11" x14ac:dyDescent="0.25">
      <c r="B1007" s="434"/>
      <c r="E1007" s="435"/>
      <c r="G1007" s="436"/>
      <c r="H1007" s="437"/>
      <c r="I1007" s="437"/>
      <c r="J1007" s="437"/>
      <c r="K1007" s="437"/>
    </row>
    <row r="1008" spans="2:11" x14ac:dyDescent="0.25">
      <c r="B1008" s="434"/>
      <c r="E1008" s="435"/>
      <c r="G1008" s="436"/>
      <c r="H1008" s="437"/>
      <c r="I1008" s="437"/>
      <c r="J1008" s="437"/>
      <c r="K1008" s="437"/>
    </row>
    <row r="1009" spans="2:11" x14ac:dyDescent="0.25">
      <c r="B1009" s="434"/>
      <c r="E1009" s="435"/>
      <c r="G1009" s="436"/>
      <c r="H1009" s="437"/>
      <c r="I1009" s="437"/>
      <c r="J1009" s="437"/>
      <c r="K1009" s="437"/>
    </row>
    <row r="1010" spans="2:11" x14ac:dyDescent="0.25">
      <c r="B1010" s="434"/>
      <c r="E1010" s="435"/>
      <c r="G1010" s="436"/>
      <c r="H1010" s="437"/>
      <c r="I1010" s="437"/>
      <c r="J1010" s="437"/>
      <c r="K1010" s="437"/>
    </row>
    <row r="1011" spans="2:11" x14ac:dyDescent="0.25">
      <c r="B1011" s="434"/>
      <c r="E1011" s="435"/>
      <c r="G1011" s="436"/>
      <c r="H1011" s="437"/>
      <c r="I1011" s="437"/>
      <c r="J1011" s="437"/>
      <c r="K1011" s="437"/>
    </row>
    <row r="1012" spans="2:11" x14ac:dyDescent="0.25">
      <c r="B1012" s="434"/>
      <c r="E1012" s="435"/>
      <c r="G1012" s="436"/>
      <c r="H1012" s="437"/>
      <c r="I1012" s="437"/>
      <c r="J1012" s="437"/>
      <c r="K1012" s="437"/>
    </row>
    <row r="1013" spans="2:11" x14ac:dyDescent="0.25">
      <c r="B1013" s="434"/>
      <c r="E1013" s="435"/>
      <c r="G1013" s="436"/>
      <c r="H1013" s="437"/>
      <c r="I1013" s="437"/>
      <c r="J1013" s="437"/>
      <c r="K1013" s="437"/>
    </row>
    <row r="1014" spans="2:11" x14ac:dyDescent="0.25">
      <c r="B1014" s="434"/>
      <c r="E1014" s="435"/>
      <c r="G1014" s="436"/>
      <c r="H1014" s="437"/>
      <c r="I1014" s="437"/>
      <c r="J1014" s="437"/>
      <c r="K1014" s="437"/>
    </row>
    <row r="1015" spans="2:11" x14ac:dyDescent="0.25">
      <c r="B1015" s="434"/>
      <c r="E1015" s="435"/>
      <c r="G1015" s="436"/>
      <c r="H1015" s="437"/>
      <c r="I1015" s="437"/>
      <c r="J1015" s="437"/>
      <c r="K1015" s="437"/>
    </row>
    <row r="1016" spans="2:11" x14ac:dyDescent="0.25">
      <c r="B1016" s="434"/>
      <c r="E1016" s="435"/>
      <c r="G1016" s="436"/>
      <c r="H1016" s="437"/>
      <c r="I1016" s="437"/>
      <c r="J1016" s="437"/>
      <c r="K1016" s="437"/>
    </row>
    <row r="1017" spans="2:11" x14ac:dyDescent="0.25">
      <c r="B1017" s="434"/>
      <c r="E1017" s="435"/>
      <c r="G1017" s="436"/>
      <c r="H1017" s="437"/>
      <c r="I1017" s="437"/>
      <c r="J1017" s="437"/>
      <c r="K1017" s="437"/>
    </row>
    <row r="1018" spans="2:11" x14ac:dyDescent="0.25">
      <c r="B1018" s="434"/>
      <c r="E1018" s="435"/>
      <c r="G1018" s="436"/>
      <c r="H1018" s="437"/>
      <c r="I1018" s="437"/>
      <c r="J1018" s="437"/>
      <c r="K1018" s="437"/>
    </row>
    <row r="1019" spans="2:11" x14ac:dyDescent="0.25">
      <c r="B1019" s="434"/>
      <c r="E1019" s="435"/>
      <c r="G1019" s="436"/>
      <c r="H1019" s="437"/>
      <c r="I1019" s="437"/>
      <c r="J1019" s="437"/>
      <c r="K1019" s="437"/>
    </row>
    <row r="1020" spans="2:11" x14ac:dyDescent="0.25">
      <c r="B1020" s="434"/>
      <c r="E1020" s="435"/>
      <c r="G1020" s="436"/>
      <c r="H1020" s="437"/>
      <c r="I1020" s="437"/>
      <c r="J1020" s="437"/>
      <c r="K1020" s="437"/>
    </row>
    <row r="1021" spans="2:11" x14ac:dyDescent="0.25">
      <c r="B1021" s="434"/>
      <c r="E1021" s="435"/>
      <c r="G1021" s="436"/>
      <c r="H1021" s="437"/>
      <c r="I1021" s="437"/>
      <c r="J1021" s="437"/>
      <c r="K1021" s="437"/>
    </row>
    <row r="1022" spans="2:11" x14ac:dyDescent="0.25">
      <c r="B1022" s="434"/>
      <c r="E1022" s="435"/>
      <c r="G1022" s="436"/>
      <c r="H1022" s="437"/>
      <c r="I1022" s="437"/>
      <c r="J1022" s="437"/>
      <c r="K1022" s="437"/>
    </row>
    <row r="1023" spans="2:11" x14ac:dyDescent="0.25">
      <c r="B1023" s="434"/>
      <c r="E1023" s="435"/>
      <c r="G1023" s="436"/>
      <c r="H1023" s="437"/>
      <c r="I1023" s="437"/>
      <c r="J1023" s="437"/>
      <c r="K1023" s="437"/>
    </row>
    <row r="1024" spans="2:11" x14ac:dyDescent="0.25">
      <c r="B1024" s="434"/>
      <c r="E1024" s="435"/>
      <c r="G1024" s="436"/>
      <c r="H1024" s="437"/>
      <c r="I1024" s="437"/>
      <c r="J1024" s="437"/>
      <c r="K1024" s="437"/>
    </row>
    <row r="1025" spans="2:11" x14ac:dyDescent="0.25">
      <c r="B1025" s="434"/>
      <c r="E1025" s="435"/>
      <c r="G1025" s="436"/>
      <c r="H1025" s="437"/>
      <c r="I1025" s="437"/>
      <c r="J1025" s="437"/>
      <c r="K1025" s="437"/>
    </row>
    <row r="1026" spans="2:11" x14ac:dyDescent="0.25">
      <c r="B1026" s="434"/>
      <c r="E1026" s="435"/>
      <c r="G1026" s="436"/>
      <c r="H1026" s="437"/>
      <c r="I1026" s="437"/>
      <c r="J1026" s="437"/>
      <c r="K1026" s="437"/>
    </row>
    <row r="1027" spans="2:11" x14ac:dyDescent="0.25">
      <c r="B1027" s="434"/>
      <c r="E1027" s="435"/>
      <c r="G1027" s="436"/>
      <c r="H1027" s="437"/>
      <c r="I1027" s="437"/>
      <c r="J1027" s="437"/>
      <c r="K1027" s="437"/>
    </row>
    <row r="1028" spans="2:11" x14ac:dyDescent="0.25">
      <c r="B1028" s="434"/>
      <c r="E1028" s="435"/>
      <c r="G1028" s="436"/>
      <c r="H1028" s="437"/>
      <c r="I1028" s="437"/>
      <c r="J1028" s="437"/>
      <c r="K1028" s="437"/>
    </row>
    <row r="1029" spans="2:11" x14ac:dyDescent="0.25">
      <c r="B1029" s="434"/>
      <c r="E1029" s="435"/>
      <c r="G1029" s="436"/>
      <c r="H1029" s="437"/>
      <c r="I1029" s="437"/>
      <c r="J1029" s="437"/>
      <c r="K1029" s="437"/>
    </row>
    <row r="1030" spans="2:11" x14ac:dyDescent="0.25">
      <c r="B1030" s="434"/>
      <c r="E1030" s="435"/>
      <c r="G1030" s="436"/>
      <c r="H1030" s="437"/>
      <c r="I1030" s="437"/>
      <c r="J1030" s="437"/>
      <c r="K1030" s="437"/>
    </row>
    <row r="1031" spans="2:11" x14ac:dyDescent="0.25">
      <c r="B1031" s="434"/>
      <c r="E1031" s="435"/>
      <c r="G1031" s="436"/>
      <c r="H1031" s="437"/>
      <c r="I1031" s="437"/>
      <c r="J1031" s="437"/>
      <c r="K1031" s="437"/>
    </row>
    <row r="1032" spans="2:11" x14ac:dyDescent="0.25">
      <c r="B1032" s="434"/>
      <c r="E1032" s="435"/>
      <c r="G1032" s="436"/>
      <c r="H1032" s="437"/>
      <c r="I1032" s="437"/>
      <c r="J1032" s="437"/>
      <c r="K1032" s="437"/>
    </row>
    <row r="1033" spans="2:11" x14ac:dyDescent="0.25">
      <c r="B1033" s="434"/>
      <c r="E1033" s="435"/>
      <c r="G1033" s="436"/>
      <c r="H1033" s="437"/>
      <c r="I1033" s="437"/>
      <c r="J1033" s="437"/>
      <c r="K1033" s="437"/>
    </row>
    <row r="1034" spans="2:11" x14ac:dyDescent="0.25">
      <c r="B1034" s="434"/>
      <c r="E1034" s="435"/>
      <c r="G1034" s="436"/>
      <c r="H1034" s="437"/>
      <c r="I1034" s="437"/>
      <c r="J1034" s="437"/>
      <c r="K1034" s="437"/>
    </row>
    <row r="1035" spans="2:11" x14ac:dyDescent="0.25">
      <c r="B1035" s="434"/>
      <c r="E1035" s="435"/>
      <c r="G1035" s="436"/>
      <c r="H1035" s="437"/>
      <c r="I1035" s="437"/>
      <c r="J1035" s="437"/>
      <c r="K1035" s="437"/>
    </row>
    <row r="1036" spans="2:11" x14ac:dyDescent="0.25">
      <c r="B1036" s="434"/>
      <c r="E1036" s="435"/>
      <c r="G1036" s="436"/>
      <c r="H1036" s="437"/>
      <c r="I1036" s="437"/>
      <c r="J1036" s="437"/>
      <c r="K1036" s="437"/>
    </row>
    <row r="1037" spans="2:11" x14ac:dyDescent="0.25">
      <c r="B1037" s="434"/>
      <c r="E1037" s="435"/>
      <c r="G1037" s="436"/>
      <c r="H1037" s="437"/>
      <c r="I1037" s="437"/>
      <c r="J1037" s="437"/>
      <c r="K1037" s="437"/>
    </row>
    <row r="1038" spans="2:11" x14ac:dyDescent="0.25">
      <c r="B1038" s="434"/>
      <c r="E1038" s="435"/>
      <c r="G1038" s="436"/>
      <c r="H1038" s="437"/>
      <c r="I1038" s="437"/>
      <c r="J1038" s="437"/>
      <c r="K1038" s="437"/>
    </row>
    <row r="1039" spans="2:11" x14ac:dyDescent="0.25">
      <c r="B1039" s="434"/>
      <c r="E1039" s="435"/>
      <c r="G1039" s="436"/>
      <c r="H1039" s="437"/>
      <c r="I1039" s="437"/>
      <c r="J1039" s="437"/>
      <c r="K1039" s="437"/>
    </row>
    <row r="1040" spans="2:11" x14ac:dyDescent="0.25">
      <c r="B1040" s="434"/>
      <c r="E1040" s="435"/>
      <c r="G1040" s="436"/>
      <c r="H1040" s="437"/>
      <c r="I1040" s="437"/>
      <c r="J1040" s="437"/>
      <c r="K1040" s="437"/>
    </row>
    <row r="1041" spans="2:11" x14ac:dyDescent="0.25">
      <c r="B1041" s="434"/>
      <c r="E1041" s="435"/>
      <c r="G1041" s="436"/>
      <c r="H1041" s="437"/>
      <c r="I1041" s="437"/>
      <c r="J1041" s="437"/>
      <c r="K1041" s="437"/>
    </row>
    <row r="1042" spans="2:11" x14ac:dyDescent="0.25">
      <c r="B1042" s="434"/>
      <c r="E1042" s="435"/>
      <c r="G1042" s="436"/>
      <c r="H1042" s="437"/>
      <c r="I1042" s="437"/>
      <c r="J1042" s="437"/>
      <c r="K1042" s="437"/>
    </row>
    <row r="1043" spans="2:11" x14ac:dyDescent="0.25">
      <c r="B1043" s="434"/>
      <c r="E1043" s="435"/>
      <c r="G1043" s="436"/>
      <c r="H1043" s="437"/>
      <c r="I1043" s="437"/>
      <c r="J1043" s="437"/>
      <c r="K1043" s="437"/>
    </row>
    <row r="1044" spans="2:11" x14ac:dyDescent="0.25">
      <c r="B1044" s="434"/>
      <c r="E1044" s="435"/>
      <c r="G1044" s="436"/>
      <c r="H1044" s="437"/>
      <c r="I1044" s="437"/>
      <c r="J1044" s="437"/>
      <c r="K1044" s="437"/>
    </row>
    <row r="1045" spans="2:11" x14ac:dyDescent="0.25">
      <c r="B1045" s="434"/>
      <c r="E1045" s="435"/>
      <c r="G1045" s="436"/>
      <c r="H1045" s="437"/>
      <c r="I1045" s="437"/>
      <c r="J1045" s="437"/>
      <c r="K1045" s="437"/>
    </row>
    <row r="1046" spans="2:11" x14ac:dyDescent="0.25">
      <c r="B1046" s="434"/>
      <c r="E1046" s="435"/>
      <c r="G1046" s="436"/>
      <c r="H1046" s="437"/>
      <c r="I1046" s="437"/>
      <c r="J1046" s="437"/>
      <c r="K1046" s="437"/>
    </row>
    <row r="1047" spans="2:11" x14ac:dyDescent="0.25">
      <c r="B1047" s="434"/>
      <c r="E1047" s="435"/>
      <c r="G1047" s="436"/>
      <c r="H1047" s="437"/>
      <c r="I1047" s="437"/>
      <c r="J1047" s="437"/>
      <c r="K1047" s="437"/>
    </row>
    <row r="1048" spans="2:11" x14ac:dyDescent="0.25">
      <c r="B1048" s="434"/>
      <c r="E1048" s="435"/>
      <c r="G1048" s="436"/>
      <c r="H1048" s="437"/>
      <c r="I1048" s="437"/>
      <c r="J1048" s="437"/>
      <c r="K1048" s="437"/>
    </row>
    <row r="1049" spans="2:11" x14ac:dyDescent="0.25">
      <c r="B1049" s="434"/>
      <c r="E1049" s="435"/>
      <c r="G1049" s="436"/>
      <c r="H1049" s="437"/>
      <c r="I1049" s="437"/>
      <c r="J1049" s="437"/>
      <c r="K1049" s="437"/>
    </row>
    <row r="1050" spans="2:11" x14ac:dyDescent="0.25">
      <c r="B1050" s="434"/>
      <c r="E1050" s="435"/>
      <c r="G1050" s="436"/>
      <c r="H1050" s="437"/>
      <c r="I1050" s="437"/>
      <c r="J1050" s="437"/>
      <c r="K1050" s="437"/>
    </row>
    <row r="1051" spans="2:11" x14ac:dyDescent="0.25">
      <c r="B1051" s="434"/>
      <c r="E1051" s="435"/>
      <c r="G1051" s="436"/>
      <c r="H1051" s="437"/>
      <c r="I1051" s="437"/>
      <c r="J1051" s="437"/>
      <c r="K1051" s="437"/>
    </row>
    <row r="1052" spans="2:11" x14ac:dyDescent="0.25">
      <c r="B1052" s="434"/>
      <c r="E1052" s="435"/>
      <c r="G1052" s="436"/>
      <c r="H1052" s="437"/>
      <c r="I1052" s="437"/>
      <c r="J1052" s="437"/>
      <c r="K1052" s="437"/>
    </row>
    <row r="1053" spans="2:11" x14ac:dyDescent="0.25">
      <c r="B1053" s="434"/>
      <c r="E1053" s="435"/>
      <c r="G1053" s="436"/>
      <c r="H1053" s="437"/>
      <c r="I1053" s="437"/>
      <c r="J1053" s="437"/>
      <c r="K1053" s="437"/>
    </row>
    <row r="1054" spans="2:11" x14ac:dyDescent="0.25">
      <c r="B1054" s="434"/>
      <c r="E1054" s="435"/>
      <c r="G1054" s="436"/>
      <c r="H1054" s="437"/>
      <c r="I1054" s="437"/>
      <c r="J1054" s="437"/>
      <c r="K1054" s="437"/>
    </row>
    <row r="1055" spans="2:11" x14ac:dyDescent="0.25">
      <c r="B1055" s="434"/>
      <c r="E1055" s="435"/>
      <c r="G1055" s="436"/>
      <c r="H1055" s="437"/>
      <c r="I1055" s="437"/>
      <c r="J1055" s="437"/>
      <c r="K1055" s="437"/>
    </row>
    <row r="1056" spans="2:11" x14ac:dyDescent="0.25">
      <c r="B1056" s="434"/>
      <c r="E1056" s="435"/>
      <c r="G1056" s="436"/>
      <c r="H1056" s="437"/>
      <c r="I1056" s="437"/>
      <c r="J1056" s="437"/>
      <c r="K1056" s="437"/>
    </row>
    <row r="1057" spans="2:11" x14ac:dyDescent="0.25">
      <c r="B1057" s="434"/>
      <c r="E1057" s="435"/>
      <c r="G1057" s="436"/>
      <c r="H1057" s="437"/>
      <c r="I1057" s="437"/>
      <c r="J1057" s="437"/>
      <c r="K1057" s="437"/>
    </row>
    <row r="1058" spans="2:11" x14ac:dyDescent="0.25">
      <c r="B1058" s="434"/>
      <c r="E1058" s="435"/>
      <c r="G1058" s="436"/>
      <c r="H1058" s="437"/>
      <c r="I1058" s="437"/>
      <c r="J1058" s="437"/>
      <c r="K1058" s="437"/>
    </row>
    <row r="1059" spans="2:11" x14ac:dyDescent="0.25">
      <c r="B1059" s="434"/>
      <c r="E1059" s="435"/>
      <c r="G1059" s="436"/>
      <c r="H1059" s="437"/>
      <c r="I1059" s="437"/>
      <c r="J1059" s="437"/>
      <c r="K1059" s="437"/>
    </row>
    <row r="1060" spans="2:11" x14ac:dyDescent="0.25">
      <c r="B1060" s="434"/>
      <c r="E1060" s="435"/>
      <c r="G1060" s="436"/>
      <c r="H1060" s="437"/>
      <c r="I1060" s="437"/>
      <c r="J1060" s="437"/>
      <c r="K1060" s="437"/>
    </row>
    <row r="1061" spans="2:11" x14ac:dyDescent="0.25">
      <c r="B1061" s="434"/>
      <c r="E1061" s="435"/>
      <c r="G1061" s="436"/>
      <c r="H1061" s="437"/>
      <c r="I1061" s="437"/>
      <c r="J1061" s="437"/>
      <c r="K1061" s="437"/>
    </row>
    <row r="1062" spans="2:11" x14ac:dyDescent="0.25">
      <c r="B1062" s="434"/>
      <c r="E1062" s="435"/>
      <c r="G1062" s="436"/>
      <c r="H1062" s="437"/>
      <c r="I1062" s="437"/>
      <c r="J1062" s="437"/>
      <c r="K1062" s="437"/>
    </row>
    <row r="1063" spans="2:11" x14ac:dyDescent="0.25">
      <c r="B1063" s="434"/>
      <c r="E1063" s="435"/>
      <c r="G1063" s="436"/>
      <c r="H1063" s="437"/>
      <c r="I1063" s="437"/>
      <c r="J1063" s="437"/>
      <c r="K1063" s="437"/>
    </row>
    <row r="1064" spans="2:11" x14ac:dyDescent="0.25">
      <c r="B1064" s="434"/>
      <c r="E1064" s="435"/>
      <c r="G1064" s="436"/>
      <c r="H1064" s="437"/>
      <c r="I1064" s="437"/>
      <c r="J1064" s="437"/>
      <c r="K1064" s="437"/>
    </row>
    <row r="1065" spans="2:11" x14ac:dyDescent="0.25">
      <c r="B1065" s="434"/>
      <c r="E1065" s="435"/>
      <c r="G1065" s="436"/>
      <c r="H1065" s="437"/>
      <c r="I1065" s="437"/>
      <c r="J1065" s="437"/>
      <c r="K1065" s="437"/>
    </row>
    <row r="1066" spans="2:11" x14ac:dyDescent="0.25">
      <c r="B1066" s="434"/>
      <c r="E1066" s="435"/>
      <c r="G1066" s="436"/>
      <c r="H1066" s="437"/>
      <c r="I1066" s="437"/>
      <c r="J1066" s="437"/>
      <c r="K1066" s="437"/>
    </row>
    <row r="1067" spans="2:11" x14ac:dyDescent="0.25">
      <c r="B1067" s="434"/>
      <c r="E1067" s="435"/>
      <c r="G1067" s="436"/>
      <c r="H1067" s="437"/>
      <c r="I1067" s="437"/>
      <c r="J1067" s="437"/>
      <c r="K1067" s="437"/>
    </row>
    <row r="1068" spans="2:11" x14ac:dyDescent="0.25">
      <c r="B1068" s="434"/>
      <c r="E1068" s="435"/>
      <c r="G1068" s="436"/>
      <c r="H1068" s="437"/>
      <c r="I1068" s="437"/>
      <c r="J1068" s="437"/>
      <c r="K1068" s="437"/>
    </row>
    <row r="1069" spans="2:11" x14ac:dyDescent="0.25">
      <c r="B1069" s="434"/>
      <c r="E1069" s="435"/>
      <c r="G1069" s="436"/>
      <c r="H1069" s="437"/>
      <c r="I1069" s="437"/>
      <c r="J1069" s="437"/>
      <c r="K1069" s="437"/>
    </row>
    <row r="1070" spans="2:11" x14ac:dyDescent="0.25">
      <c r="B1070" s="434"/>
      <c r="E1070" s="435"/>
      <c r="G1070" s="436"/>
      <c r="H1070" s="437"/>
      <c r="I1070" s="437"/>
      <c r="J1070" s="437"/>
      <c r="K1070" s="437"/>
    </row>
    <row r="1071" spans="2:11" x14ac:dyDescent="0.25">
      <c r="B1071" s="434"/>
      <c r="E1071" s="435"/>
      <c r="G1071" s="436"/>
      <c r="H1071" s="437"/>
      <c r="I1071" s="437"/>
      <c r="J1071" s="437"/>
      <c r="K1071" s="437"/>
    </row>
    <row r="1072" spans="2:11" x14ac:dyDescent="0.25">
      <c r="B1072" s="434"/>
      <c r="E1072" s="435"/>
      <c r="G1072" s="436"/>
      <c r="H1072" s="437"/>
      <c r="I1072" s="437"/>
      <c r="J1072" s="437"/>
      <c r="K1072" s="437"/>
    </row>
    <row r="1073" spans="2:11" x14ac:dyDescent="0.25">
      <c r="B1073" s="434"/>
      <c r="E1073" s="435"/>
      <c r="G1073" s="436"/>
      <c r="H1073" s="437"/>
      <c r="I1073" s="437"/>
      <c r="J1073" s="437"/>
      <c r="K1073" s="437"/>
    </row>
    <row r="1074" spans="2:11" x14ac:dyDescent="0.25">
      <c r="B1074" s="434"/>
      <c r="E1074" s="435"/>
      <c r="G1074" s="436"/>
      <c r="H1074" s="437"/>
      <c r="I1074" s="437"/>
      <c r="J1074" s="437"/>
      <c r="K1074" s="437"/>
    </row>
    <row r="1075" spans="2:11" x14ac:dyDescent="0.25">
      <c r="B1075" s="434"/>
      <c r="E1075" s="435"/>
      <c r="G1075" s="436"/>
      <c r="H1075" s="437"/>
      <c r="I1075" s="437"/>
      <c r="J1075" s="437"/>
      <c r="K1075" s="437"/>
    </row>
    <row r="1076" spans="2:11" x14ac:dyDescent="0.25">
      <c r="B1076" s="434"/>
      <c r="E1076" s="435"/>
      <c r="G1076" s="436"/>
      <c r="H1076" s="437"/>
      <c r="I1076" s="437"/>
      <c r="J1076" s="437"/>
      <c r="K1076" s="437"/>
    </row>
    <row r="1077" spans="2:11" x14ac:dyDescent="0.25">
      <c r="B1077" s="434"/>
      <c r="E1077" s="435"/>
      <c r="G1077" s="436"/>
      <c r="H1077" s="437"/>
      <c r="I1077" s="437"/>
      <c r="J1077" s="437"/>
      <c r="K1077" s="437"/>
    </row>
    <row r="1078" spans="2:11" x14ac:dyDescent="0.25">
      <c r="B1078" s="434"/>
      <c r="E1078" s="435"/>
      <c r="G1078" s="436"/>
      <c r="H1078" s="437"/>
      <c r="I1078" s="437"/>
      <c r="J1078" s="437"/>
      <c r="K1078" s="437"/>
    </row>
    <row r="1079" spans="2:11" x14ac:dyDescent="0.25">
      <c r="B1079" s="434"/>
      <c r="E1079" s="435"/>
      <c r="G1079" s="436"/>
      <c r="H1079" s="437"/>
      <c r="I1079" s="437"/>
      <c r="J1079" s="437"/>
      <c r="K1079" s="437"/>
    </row>
    <row r="1080" spans="2:11" x14ac:dyDescent="0.25">
      <c r="B1080" s="434"/>
      <c r="E1080" s="435"/>
      <c r="G1080" s="436"/>
      <c r="H1080" s="437"/>
      <c r="I1080" s="437"/>
      <c r="J1080" s="437"/>
      <c r="K1080" s="437"/>
    </row>
    <row r="1081" spans="2:11" x14ac:dyDescent="0.25">
      <c r="B1081" s="434"/>
      <c r="E1081" s="435"/>
      <c r="G1081" s="436"/>
      <c r="H1081" s="437"/>
      <c r="I1081" s="437"/>
      <c r="J1081" s="437"/>
      <c r="K1081" s="437"/>
    </row>
    <row r="1082" spans="2:11" x14ac:dyDescent="0.25">
      <c r="B1082" s="434"/>
      <c r="E1082" s="435"/>
      <c r="G1082" s="436"/>
      <c r="H1082" s="437"/>
      <c r="I1082" s="437"/>
      <c r="J1082" s="437"/>
      <c r="K1082" s="437"/>
    </row>
    <row r="1083" spans="2:11" x14ac:dyDescent="0.25">
      <c r="B1083" s="434"/>
      <c r="E1083" s="435"/>
      <c r="G1083" s="436"/>
      <c r="H1083" s="437"/>
      <c r="I1083" s="437"/>
      <c r="J1083" s="437"/>
      <c r="K1083" s="437"/>
    </row>
    <row r="1084" spans="2:11" x14ac:dyDescent="0.25">
      <c r="B1084" s="434"/>
      <c r="E1084" s="435"/>
      <c r="G1084" s="436"/>
      <c r="H1084" s="437"/>
      <c r="I1084" s="437"/>
      <c r="J1084" s="437"/>
      <c r="K1084" s="437"/>
    </row>
    <row r="1085" spans="2:11" x14ac:dyDescent="0.25">
      <c r="B1085" s="434"/>
      <c r="E1085" s="435"/>
      <c r="G1085" s="436"/>
      <c r="H1085" s="437"/>
      <c r="I1085" s="437"/>
      <c r="J1085" s="437"/>
      <c r="K1085" s="437"/>
    </row>
    <row r="1086" spans="2:11" x14ac:dyDescent="0.25">
      <c r="B1086" s="434"/>
      <c r="E1086" s="435"/>
      <c r="G1086" s="436"/>
      <c r="H1086" s="437"/>
      <c r="I1086" s="437"/>
      <c r="J1086" s="437"/>
      <c r="K1086" s="437"/>
    </row>
    <row r="1087" spans="2:11" x14ac:dyDescent="0.25">
      <c r="B1087" s="434"/>
      <c r="E1087" s="435"/>
      <c r="G1087" s="436"/>
      <c r="H1087" s="437"/>
      <c r="I1087" s="437"/>
      <c r="J1087" s="437"/>
      <c r="K1087" s="437"/>
    </row>
    <row r="1088" spans="2:11" x14ac:dyDescent="0.25">
      <c r="B1088" s="434"/>
      <c r="E1088" s="435"/>
      <c r="G1088" s="436"/>
      <c r="H1088" s="437"/>
      <c r="I1088" s="437"/>
      <c r="J1088" s="437"/>
      <c r="K1088" s="437"/>
    </row>
    <row r="1089" spans="2:11" x14ac:dyDescent="0.25">
      <c r="B1089" s="434"/>
      <c r="E1089" s="435"/>
      <c r="G1089" s="436"/>
      <c r="H1089" s="437"/>
      <c r="I1089" s="437"/>
      <c r="J1089" s="437"/>
      <c r="K1089" s="437"/>
    </row>
    <row r="1090" spans="2:11" x14ac:dyDescent="0.25">
      <c r="B1090" s="434"/>
      <c r="E1090" s="435"/>
      <c r="G1090" s="436"/>
      <c r="H1090" s="437"/>
      <c r="I1090" s="437"/>
      <c r="J1090" s="437"/>
      <c r="K1090" s="437"/>
    </row>
    <row r="1091" spans="2:11" x14ac:dyDescent="0.25">
      <c r="B1091" s="434"/>
      <c r="E1091" s="435"/>
      <c r="G1091" s="436"/>
      <c r="H1091" s="437"/>
      <c r="I1091" s="437"/>
      <c r="J1091" s="437"/>
      <c r="K1091" s="437"/>
    </row>
    <row r="1092" spans="2:11" x14ac:dyDescent="0.25">
      <c r="B1092" s="434"/>
      <c r="E1092" s="435"/>
      <c r="G1092" s="436"/>
      <c r="H1092" s="437"/>
      <c r="I1092" s="437"/>
      <c r="J1092" s="437"/>
      <c r="K1092" s="437"/>
    </row>
    <row r="1093" spans="2:11" x14ac:dyDescent="0.25">
      <c r="B1093" s="434"/>
      <c r="E1093" s="435"/>
      <c r="G1093" s="436"/>
      <c r="H1093" s="437"/>
      <c r="I1093" s="437"/>
      <c r="J1093" s="437"/>
      <c r="K1093" s="437"/>
    </row>
    <row r="1094" spans="2:11" x14ac:dyDescent="0.25">
      <c r="B1094" s="434"/>
      <c r="E1094" s="435"/>
      <c r="G1094" s="436"/>
      <c r="H1094" s="437"/>
      <c r="I1094" s="437"/>
      <c r="J1094" s="437"/>
      <c r="K1094" s="437"/>
    </row>
    <row r="1095" spans="2:11" x14ac:dyDescent="0.25">
      <c r="B1095" s="434"/>
      <c r="E1095" s="435"/>
      <c r="G1095" s="436"/>
      <c r="H1095" s="437"/>
      <c r="I1095" s="437"/>
      <c r="J1095" s="437"/>
      <c r="K1095" s="437"/>
    </row>
    <row r="1096" spans="2:11" x14ac:dyDescent="0.25">
      <c r="B1096" s="434"/>
      <c r="E1096" s="435"/>
      <c r="G1096" s="436"/>
      <c r="H1096" s="437"/>
      <c r="I1096" s="437"/>
      <c r="J1096" s="437"/>
      <c r="K1096" s="437"/>
    </row>
    <row r="1097" spans="2:11" x14ac:dyDescent="0.25">
      <c r="B1097" s="434"/>
      <c r="E1097" s="435"/>
      <c r="G1097" s="436"/>
      <c r="H1097" s="437"/>
      <c r="I1097" s="437"/>
      <c r="J1097" s="437"/>
      <c r="K1097" s="437"/>
    </row>
    <row r="1098" spans="2:11" x14ac:dyDescent="0.25">
      <c r="B1098" s="434"/>
      <c r="E1098" s="435"/>
      <c r="G1098" s="436"/>
      <c r="H1098" s="437"/>
      <c r="I1098" s="437"/>
      <c r="J1098" s="437"/>
      <c r="K1098" s="437"/>
    </row>
    <row r="1099" spans="2:11" x14ac:dyDescent="0.25">
      <c r="B1099" s="434"/>
      <c r="E1099" s="435"/>
      <c r="G1099" s="436"/>
      <c r="H1099" s="437"/>
      <c r="I1099" s="437"/>
      <c r="J1099" s="437"/>
      <c r="K1099" s="437"/>
    </row>
    <row r="1100" spans="2:11" x14ac:dyDescent="0.25">
      <c r="B1100" s="434"/>
      <c r="E1100" s="435"/>
      <c r="G1100" s="436"/>
      <c r="H1100" s="437"/>
      <c r="I1100" s="437"/>
      <c r="J1100" s="437"/>
      <c r="K1100" s="437"/>
    </row>
    <row r="1101" spans="2:11" x14ac:dyDescent="0.25">
      <c r="B1101" s="434"/>
      <c r="E1101" s="435"/>
      <c r="G1101" s="436"/>
      <c r="H1101" s="437"/>
      <c r="I1101" s="437"/>
      <c r="J1101" s="437"/>
      <c r="K1101" s="437"/>
    </row>
    <row r="1102" spans="2:11" x14ac:dyDescent="0.25">
      <c r="B1102" s="434"/>
      <c r="E1102" s="435"/>
      <c r="G1102" s="436"/>
      <c r="H1102" s="437"/>
      <c r="I1102" s="437"/>
      <c r="J1102" s="437"/>
      <c r="K1102" s="437"/>
    </row>
    <row r="1103" spans="2:11" x14ac:dyDescent="0.25">
      <c r="B1103" s="434"/>
      <c r="E1103" s="435"/>
      <c r="G1103" s="436"/>
      <c r="H1103" s="437"/>
      <c r="I1103" s="437"/>
      <c r="J1103" s="437"/>
      <c r="K1103" s="437"/>
    </row>
    <row r="1104" spans="2:11" x14ac:dyDescent="0.25">
      <c r="B1104" s="434"/>
      <c r="E1104" s="435"/>
      <c r="G1104" s="436"/>
      <c r="H1104" s="437"/>
      <c r="I1104" s="437"/>
      <c r="J1104" s="437"/>
      <c r="K1104" s="437"/>
    </row>
    <row r="1105" spans="2:11" x14ac:dyDescent="0.25">
      <c r="B1105" s="434"/>
      <c r="E1105" s="435"/>
      <c r="G1105" s="436"/>
      <c r="H1105" s="437"/>
      <c r="I1105" s="437"/>
      <c r="J1105" s="437"/>
      <c r="K1105" s="437"/>
    </row>
    <row r="1106" spans="2:11" x14ac:dyDescent="0.25">
      <c r="B1106" s="434"/>
      <c r="E1106" s="435"/>
      <c r="G1106" s="436"/>
      <c r="H1106" s="437"/>
      <c r="I1106" s="437"/>
      <c r="J1106" s="437"/>
      <c r="K1106" s="437"/>
    </row>
    <row r="1107" spans="2:11" x14ac:dyDescent="0.25">
      <c r="B1107" s="434"/>
      <c r="E1107" s="435"/>
      <c r="G1107" s="436"/>
      <c r="H1107" s="437"/>
      <c r="I1107" s="437"/>
      <c r="J1107" s="437"/>
      <c r="K1107" s="437"/>
    </row>
    <row r="1108" spans="2:11" x14ac:dyDescent="0.25">
      <c r="B1108" s="434"/>
      <c r="E1108" s="435"/>
      <c r="G1108" s="436"/>
      <c r="H1108" s="437"/>
      <c r="I1108" s="437"/>
      <c r="J1108" s="437"/>
      <c r="K1108" s="437"/>
    </row>
    <row r="1109" spans="2:11" x14ac:dyDescent="0.25">
      <c r="B1109" s="434"/>
      <c r="E1109" s="435"/>
      <c r="G1109" s="436"/>
      <c r="H1109" s="437"/>
      <c r="I1109" s="437"/>
      <c r="J1109" s="437"/>
      <c r="K1109" s="437"/>
    </row>
    <row r="1110" spans="2:11" x14ac:dyDescent="0.25">
      <c r="B1110" s="434"/>
      <c r="E1110" s="435"/>
      <c r="G1110" s="436"/>
      <c r="H1110" s="437"/>
      <c r="I1110" s="437"/>
      <c r="J1110" s="437"/>
      <c r="K1110" s="437"/>
    </row>
    <row r="1111" spans="2:11" x14ac:dyDescent="0.25">
      <c r="B1111" s="434"/>
      <c r="E1111" s="435"/>
      <c r="G1111" s="436"/>
      <c r="H1111" s="437"/>
      <c r="I1111" s="437"/>
      <c r="J1111" s="437"/>
      <c r="K1111" s="437"/>
    </row>
    <row r="1112" spans="2:11" x14ac:dyDescent="0.25">
      <c r="B1112" s="434"/>
      <c r="E1112" s="435"/>
      <c r="G1112" s="436"/>
      <c r="H1112" s="437"/>
      <c r="I1112" s="437"/>
      <c r="J1112" s="437"/>
      <c r="K1112" s="437"/>
    </row>
    <row r="1113" spans="2:11" x14ac:dyDescent="0.25">
      <c r="B1113" s="434"/>
      <c r="E1113" s="435"/>
      <c r="G1113" s="436"/>
      <c r="H1113" s="437"/>
      <c r="I1113" s="437"/>
      <c r="J1113" s="437"/>
      <c r="K1113" s="437"/>
    </row>
    <row r="1114" spans="2:11" x14ac:dyDescent="0.25">
      <c r="B1114" s="434"/>
      <c r="E1114" s="435"/>
      <c r="G1114" s="436"/>
      <c r="H1114" s="437"/>
      <c r="I1114" s="437"/>
      <c r="J1114" s="437"/>
      <c r="K1114" s="437"/>
    </row>
    <row r="1115" spans="2:11" x14ac:dyDescent="0.25">
      <c r="B1115" s="434"/>
      <c r="E1115" s="435"/>
      <c r="G1115" s="436"/>
      <c r="H1115" s="437"/>
      <c r="I1115" s="437"/>
      <c r="J1115" s="437"/>
      <c r="K1115" s="437"/>
    </row>
    <row r="1116" spans="2:11" x14ac:dyDescent="0.25">
      <c r="B1116" s="434"/>
      <c r="E1116" s="435"/>
      <c r="G1116" s="436"/>
      <c r="H1116" s="437"/>
      <c r="I1116" s="437"/>
      <c r="J1116" s="437"/>
      <c r="K1116" s="437"/>
    </row>
    <row r="1117" spans="2:11" x14ac:dyDescent="0.25">
      <c r="B1117" s="434"/>
      <c r="E1117" s="435"/>
      <c r="G1117" s="436"/>
      <c r="H1117" s="437"/>
      <c r="I1117" s="437"/>
      <c r="J1117" s="437"/>
      <c r="K1117" s="437"/>
    </row>
    <row r="1118" spans="2:11" x14ac:dyDescent="0.25">
      <c r="B1118" s="434"/>
      <c r="E1118" s="435"/>
      <c r="G1118" s="436"/>
      <c r="H1118" s="437"/>
      <c r="I1118" s="437"/>
      <c r="J1118" s="437"/>
      <c r="K1118" s="437"/>
    </row>
    <row r="1119" spans="2:11" x14ac:dyDescent="0.25">
      <c r="B1119" s="434"/>
      <c r="E1119" s="435"/>
      <c r="G1119" s="436"/>
      <c r="H1119" s="437"/>
      <c r="I1119" s="437"/>
      <c r="J1119" s="437"/>
      <c r="K1119" s="437"/>
    </row>
    <row r="1120" spans="2:11" x14ac:dyDescent="0.25">
      <c r="B1120" s="434"/>
      <c r="E1120" s="435"/>
      <c r="G1120" s="436"/>
      <c r="H1120" s="437"/>
      <c r="I1120" s="437"/>
      <c r="J1120" s="437"/>
      <c r="K1120" s="437"/>
    </row>
    <row r="1121" spans="2:11" x14ac:dyDescent="0.25">
      <c r="B1121" s="434"/>
      <c r="E1121" s="435"/>
      <c r="G1121" s="436"/>
      <c r="H1121" s="437"/>
      <c r="I1121" s="437"/>
      <c r="J1121" s="437"/>
      <c r="K1121" s="437"/>
    </row>
    <row r="1122" spans="2:11" x14ac:dyDescent="0.25">
      <c r="B1122" s="434"/>
      <c r="E1122" s="435"/>
      <c r="G1122" s="436"/>
      <c r="H1122" s="437"/>
      <c r="I1122" s="437"/>
      <c r="J1122" s="437"/>
      <c r="K1122" s="437"/>
    </row>
    <row r="1123" spans="2:11" x14ac:dyDescent="0.25">
      <c r="B1123" s="434"/>
      <c r="E1123" s="435"/>
      <c r="G1123" s="436"/>
      <c r="H1123" s="437"/>
      <c r="I1123" s="437"/>
      <c r="J1123" s="437"/>
      <c r="K1123" s="437"/>
    </row>
    <row r="1124" spans="2:11" x14ac:dyDescent="0.25">
      <c r="B1124" s="434"/>
      <c r="E1124" s="435"/>
      <c r="G1124" s="436"/>
      <c r="H1124" s="437"/>
      <c r="I1124" s="437"/>
      <c r="J1124" s="437"/>
      <c r="K1124" s="437"/>
    </row>
    <row r="1125" spans="2:11" x14ac:dyDescent="0.25">
      <c r="B1125" s="434"/>
      <c r="E1125" s="435"/>
      <c r="G1125" s="436"/>
      <c r="H1125" s="437"/>
      <c r="I1125" s="437"/>
      <c r="J1125" s="437"/>
      <c r="K1125" s="437"/>
    </row>
    <row r="1126" spans="2:11" x14ac:dyDescent="0.25">
      <c r="B1126" s="434"/>
      <c r="E1126" s="435"/>
      <c r="G1126" s="436"/>
      <c r="H1126" s="437"/>
      <c r="I1126" s="437"/>
      <c r="J1126" s="437"/>
      <c r="K1126" s="437"/>
    </row>
    <row r="1127" spans="2:11" x14ac:dyDescent="0.25">
      <c r="B1127" s="434"/>
      <c r="E1127" s="435"/>
      <c r="G1127" s="436"/>
      <c r="H1127" s="437"/>
      <c r="I1127" s="437"/>
      <c r="J1127" s="437"/>
      <c r="K1127" s="437"/>
    </row>
    <row r="1128" spans="2:11" x14ac:dyDescent="0.25">
      <c r="B1128" s="434"/>
      <c r="E1128" s="435"/>
      <c r="G1128" s="436"/>
      <c r="H1128" s="437"/>
      <c r="I1128" s="437"/>
      <c r="J1128" s="437"/>
      <c r="K1128" s="437"/>
    </row>
    <row r="1129" spans="2:11" x14ac:dyDescent="0.25">
      <c r="B1129" s="434"/>
      <c r="E1129" s="435"/>
      <c r="G1129" s="436"/>
      <c r="H1129" s="437"/>
      <c r="I1129" s="437"/>
      <c r="J1129" s="437"/>
      <c r="K1129" s="437"/>
    </row>
    <row r="1130" spans="2:11" x14ac:dyDescent="0.25">
      <c r="B1130" s="434"/>
      <c r="E1130" s="435"/>
      <c r="G1130" s="436"/>
      <c r="H1130" s="437"/>
      <c r="I1130" s="437"/>
      <c r="J1130" s="437"/>
      <c r="K1130" s="437"/>
    </row>
    <row r="1131" spans="2:11" x14ac:dyDescent="0.25">
      <c r="B1131" s="434"/>
      <c r="E1131" s="435"/>
      <c r="G1131" s="436"/>
      <c r="H1131" s="437"/>
      <c r="I1131" s="437"/>
      <c r="J1131" s="437"/>
      <c r="K1131" s="437"/>
    </row>
    <row r="1132" spans="2:11" x14ac:dyDescent="0.25">
      <c r="B1132" s="434"/>
      <c r="E1132" s="435"/>
      <c r="G1132" s="436"/>
      <c r="H1132" s="437"/>
      <c r="I1132" s="437"/>
      <c r="J1132" s="437"/>
      <c r="K1132" s="437"/>
    </row>
    <row r="1133" spans="2:11" x14ac:dyDescent="0.25">
      <c r="B1133" s="434"/>
      <c r="E1133" s="435"/>
      <c r="G1133" s="436"/>
      <c r="H1133" s="437"/>
      <c r="I1133" s="437"/>
      <c r="J1133" s="437"/>
      <c r="K1133" s="437"/>
    </row>
    <row r="1134" spans="2:11" x14ac:dyDescent="0.25">
      <c r="B1134" s="434"/>
      <c r="E1134" s="435"/>
      <c r="G1134" s="436"/>
      <c r="H1134" s="437"/>
      <c r="I1134" s="437"/>
      <c r="J1134" s="437"/>
      <c r="K1134" s="437"/>
    </row>
    <row r="1135" spans="2:11" x14ac:dyDescent="0.25">
      <c r="B1135" s="434"/>
      <c r="E1135" s="435"/>
      <c r="G1135" s="436"/>
      <c r="H1135" s="437"/>
      <c r="I1135" s="437"/>
      <c r="J1135" s="437"/>
      <c r="K1135" s="437"/>
    </row>
    <row r="1136" spans="2:11" x14ac:dyDescent="0.25">
      <c r="B1136" s="434"/>
      <c r="E1136" s="435"/>
      <c r="G1136" s="436"/>
      <c r="H1136" s="437"/>
      <c r="I1136" s="437"/>
      <c r="J1136" s="437"/>
      <c r="K1136" s="437"/>
    </row>
    <row r="1137" spans="2:11" x14ac:dyDescent="0.25">
      <c r="B1137" s="434"/>
      <c r="E1137" s="435"/>
      <c r="G1137" s="436"/>
      <c r="H1137" s="437"/>
      <c r="I1137" s="437"/>
      <c r="J1137" s="437"/>
      <c r="K1137" s="437"/>
    </row>
    <row r="1138" spans="2:11" x14ac:dyDescent="0.25">
      <c r="B1138" s="434"/>
      <c r="E1138" s="435"/>
      <c r="G1138" s="436"/>
      <c r="H1138" s="437"/>
      <c r="I1138" s="437"/>
      <c r="J1138" s="437"/>
      <c r="K1138" s="437"/>
    </row>
    <row r="1139" spans="2:11" x14ac:dyDescent="0.25">
      <c r="B1139" s="434"/>
      <c r="E1139" s="435"/>
      <c r="G1139" s="436"/>
      <c r="H1139" s="437"/>
      <c r="I1139" s="437"/>
      <c r="J1139" s="437"/>
      <c r="K1139" s="437"/>
    </row>
    <row r="1140" spans="2:11" x14ac:dyDescent="0.25">
      <c r="B1140" s="434"/>
      <c r="E1140" s="435"/>
      <c r="G1140" s="436"/>
      <c r="H1140" s="437"/>
      <c r="I1140" s="437"/>
      <c r="J1140" s="437"/>
      <c r="K1140" s="437"/>
    </row>
    <row r="1141" spans="2:11" x14ac:dyDescent="0.25">
      <c r="B1141" s="434"/>
      <c r="E1141" s="435"/>
      <c r="G1141" s="436"/>
      <c r="H1141" s="437"/>
      <c r="I1141" s="437"/>
      <c r="J1141" s="437"/>
      <c r="K1141" s="437"/>
    </row>
    <row r="1142" spans="2:11" x14ac:dyDescent="0.25">
      <c r="B1142" s="434"/>
      <c r="E1142" s="435"/>
      <c r="G1142" s="436"/>
      <c r="H1142" s="437"/>
      <c r="I1142" s="437"/>
      <c r="J1142" s="437"/>
      <c r="K1142" s="437"/>
    </row>
    <row r="1143" spans="2:11" x14ac:dyDescent="0.25">
      <c r="B1143" s="434"/>
      <c r="E1143" s="435"/>
      <c r="G1143" s="436"/>
      <c r="H1143" s="437"/>
      <c r="I1143" s="437"/>
      <c r="J1143" s="437"/>
      <c r="K1143" s="437"/>
    </row>
    <row r="1144" spans="2:11" x14ac:dyDescent="0.25">
      <c r="B1144" s="434"/>
      <c r="E1144" s="435"/>
      <c r="G1144" s="436"/>
      <c r="H1144" s="437"/>
      <c r="I1144" s="437"/>
      <c r="J1144" s="437"/>
      <c r="K1144" s="437"/>
    </row>
    <row r="1145" spans="2:11" x14ac:dyDescent="0.25">
      <c r="B1145" s="434"/>
      <c r="E1145" s="435"/>
      <c r="G1145" s="436"/>
      <c r="H1145" s="437"/>
      <c r="I1145" s="437"/>
      <c r="J1145" s="437"/>
      <c r="K1145" s="437"/>
    </row>
    <row r="1146" spans="2:11" x14ac:dyDescent="0.25">
      <c r="B1146" s="434"/>
      <c r="E1146" s="435"/>
      <c r="G1146" s="436"/>
      <c r="H1146" s="437"/>
      <c r="I1146" s="437"/>
      <c r="J1146" s="437"/>
      <c r="K1146" s="437"/>
    </row>
    <row r="1147" spans="2:11" x14ac:dyDescent="0.25">
      <c r="B1147" s="434"/>
      <c r="E1147" s="435"/>
      <c r="G1147" s="436"/>
      <c r="H1147" s="437"/>
      <c r="I1147" s="437"/>
      <c r="J1147" s="437"/>
      <c r="K1147" s="437"/>
    </row>
    <row r="1148" spans="2:11" x14ac:dyDescent="0.25">
      <c r="B1148" s="434"/>
      <c r="E1148" s="435"/>
      <c r="G1148" s="436"/>
      <c r="H1148" s="437"/>
      <c r="I1148" s="437"/>
      <c r="J1148" s="437"/>
      <c r="K1148" s="437"/>
    </row>
    <row r="1149" spans="2:11" x14ac:dyDescent="0.25">
      <c r="B1149" s="434"/>
      <c r="E1149" s="435"/>
      <c r="G1149" s="436"/>
      <c r="H1149" s="437"/>
      <c r="I1149" s="437"/>
      <c r="J1149" s="437"/>
      <c r="K1149" s="437"/>
    </row>
    <row r="1150" spans="2:11" x14ac:dyDescent="0.25">
      <c r="B1150" s="434"/>
      <c r="E1150" s="435"/>
      <c r="G1150" s="436"/>
      <c r="H1150" s="437"/>
      <c r="I1150" s="437"/>
      <c r="J1150" s="437"/>
      <c r="K1150" s="437"/>
    </row>
    <row r="1151" spans="2:11" x14ac:dyDescent="0.25">
      <c r="B1151" s="434"/>
      <c r="E1151" s="435"/>
      <c r="G1151" s="436"/>
      <c r="H1151" s="437"/>
      <c r="I1151" s="437"/>
      <c r="J1151" s="437"/>
      <c r="K1151" s="437"/>
    </row>
    <row r="1152" spans="2:11" x14ac:dyDescent="0.25">
      <c r="B1152" s="434"/>
      <c r="E1152" s="435"/>
      <c r="G1152" s="436"/>
      <c r="H1152" s="437"/>
      <c r="I1152" s="437"/>
      <c r="J1152" s="437"/>
      <c r="K1152" s="437"/>
    </row>
    <row r="1153" spans="2:11" x14ac:dyDescent="0.25">
      <c r="B1153" s="434"/>
      <c r="E1153" s="435"/>
      <c r="G1153" s="436"/>
      <c r="H1153" s="437"/>
      <c r="I1153" s="437"/>
      <c r="J1153" s="437"/>
      <c r="K1153" s="437"/>
    </row>
    <row r="1154" spans="2:11" x14ac:dyDescent="0.25">
      <c r="B1154" s="434"/>
      <c r="E1154" s="435"/>
      <c r="G1154" s="436"/>
      <c r="H1154" s="437"/>
      <c r="I1154" s="437"/>
      <c r="J1154" s="437"/>
      <c r="K1154" s="437"/>
    </row>
    <row r="1155" spans="2:11" x14ac:dyDescent="0.25">
      <c r="B1155" s="434"/>
      <c r="E1155" s="435"/>
      <c r="G1155" s="436"/>
      <c r="H1155" s="437"/>
      <c r="I1155" s="437"/>
      <c r="J1155" s="437"/>
      <c r="K1155" s="437"/>
    </row>
    <row r="1156" spans="2:11" x14ac:dyDescent="0.25">
      <c r="B1156" s="434"/>
      <c r="E1156" s="435"/>
      <c r="G1156" s="436"/>
      <c r="H1156" s="437"/>
      <c r="I1156" s="437"/>
      <c r="J1156" s="437"/>
      <c r="K1156" s="437"/>
    </row>
    <row r="1157" spans="2:11" x14ac:dyDescent="0.25">
      <c r="B1157" s="434"/>
      <c r="E1157" s="435"/>
      <c r="G1157" s="436"/>
      <c r="H1157" s="437"/>
      <c r="I1157" s="437"/>
      <c r="J1157" s="437"/>
      <c r="K1157" s="437"/>
    </row>
    <row r="1158" spans="2:11" x14ac:dyDescent="0.25">
      <c r="B1158" s="434"/>
      <c r="E1158" s="435"/>
      <c r="G1158" s="436"/>
      <c r="H1158" s="437"/>
      <c r="I1158" s="437"/>
      <c r="J1158" s="437"/>
      <c r="K1158" s="437"/>
    </row>
    <row r="1159" spans="2:11" x14ac:dyDescent="0.25">
      <c r="B1159" s="434"/>
      <c r="E1159" s="435"/>
      <c r="G1159" s="436"/>
      <c r="H1159" s="437"/>
      <c r="I1159" s="437"/>
      <c r="J1159" s="437"/>
      <c r="K1159" s="437"/>
    </row>
    <row r="1160" spans="2:11" x14ac:dyDescent="0.25">
      <c r="B1160" s="434"/>
      <c r="E1160" s="435"/>
      <c r="G1160" s="436"/>
      <c r="H1160" s="437"/>
      <c r="I1160" s="437"/>
      <c r="J1160" s="437"/>
      <c r="K1160" s="437"/>
    </row>
    <row r="1161" spans="2:11" x14ac:dyDescent="0.25">
      <c r="B1161" s="434"/>
      <c r="E1161" s="435"/>
      <c r="G1161" s="436"/>
      <c r="H1161" s="437"/>
      <c r="I1161" s="437"/>
      <c r="J1161" s="437"/>
      <c r="K1161" s="437"/>
    </row>
    <row r="1162" spans="2:11" x14ac:dyDescent="0.25">
      <c r="B1162" s="434"/>
      <c r="E1162" s="435"/>
      <c r="G1162" s="436"/>
      <c r="H1162" s="437"/>
      <c r="I1162" s="437"/>
      <c r="J1162" s="437"/>
      <c r="K1162" s="437"/>
    </row>
    <row r="1163" spans="2:11" x14ac:dyDescent="0.25">
      <c r="B1163" s="434"/>
      <c r="E1163" s="435"/>
      <c r="G1163" s="436"/>
      <c r="H1163" s="437"/>
      <c r="I1163" s="437"/>
      <c r="J1163" s="437"/>
      <c r="K1163" s="437"/>
    </row>
    <row r="1164" spans="2:11" x14ac:dyDescent="0.25">
      <c r="B1164" s="434"/>
      <c r="E1164" s="435"/>
      <c r="G1164" s="436"/>
      <c r="H1164" s="437"/>
      <c r="I1164" s="437"/>
      <c r="J1164" s="437"/>
      <c r="K1164" s="437"/>
    </row>
    <row r="1165" spans="2:11" x14ac:dyDescent="0.25">
      <c r="B1165" s="434"/>
      <c r="E1165" s="435"/>
      <c r="G1165" s="436"/>
      <c r="H1165" s="437"/>
      <c r="I1165" s="437"/>
      <c r="J1165" s="437"/>
      <c r="K1165" s="437"/>
    </row>
    <row r="1166" spans="2:11" x14ac:dyDescent="0.25">
      <c r="B1166" s="434"/>
      <c r="E1166" s="435"/>
      <c r="G1166" s="436"/>
      <c r="H1166" s="437"/>
      <c r="I1166" s="437"/>
      <c r="J1166" s="437"/>
      <c r="K1166" s="437"/>
    </row>
    <row r="1167" spans="2:11" x14ac:dyDescent="0.25">
      <c r="B1167" s="434"/>
      <c r="E1167" s="435"/>
      <c r="G1167" s="436"/>
      <c r="H1167" s="437"/>
      <c r="I1167" s="437"/>
      <c r="J1167" s="437"/>
      <c r="K1167" s="437"/>
    </row>
    <row r="1168" spans="2:11" x14ac:dyDescent="0.25">
      <c r="B1168" s="434"/>
      <c r="E1168" s="435"/>
      <c r="G1168" s="436"/>
      <c r="H1168" s="437"/>
      <c r="I1168" s="437"/>
      <c r="J1168" s="437"/>
      <c r="K1168" s="437"/>
    </row>
    <row r="1169" spans="2:11" x14ac:dyDescent="0.25">
      <c r="B1169" s="434"/>
      <c r="E1169" s="435"/>
      <c r="G1169" s="436"/>
      <c r="H1169" s="437"/>
      <c r="I1169" s="437"/>
      <c r="J1169" s="437"/>
      <c r="K1169" s="437"/>
    </row>
    <row r="1170" spans="2:11" x14ac:dyDescent="0.25">
      <c r="B1170" s="434"/>
      <c r="E1170" s="435"/>
      <c r="G1170" s="436"/>
      <c r="H1170" s="437"/>
      <c r="I1170" s="437"/>
      <c r="J1170" s="437"/>
      <c r="K1170" s="437"/>
    </row>
    <row r="1171" spans="2:11" x14ac:dyDescent="0.25">
      <c r="B1171" s="434"/>
      <c r="E1171" s="435"/>
      <c r="G1171" s="436"/>
      <c r="H1171" s="437"/>
      <c r="I1171" s="437"/>
      <c r="J1171" s="437"/>
      <c r="K1171" s="437"/>
    </row>
    <row r="1172" spans="2:11" x14ac:dyDescent="0.25">
      <c r="B1172" s="434"/>
      <c r="E1172" s="435"/>
      <c r="G1172" s="436"/>
      <c r="H1172" s="437"/>
      <c r="I1172" s="437"/>
      <c r="J1172" s="437"/>
      <c r="K1172" s="437"/>
    </row>
    <row r="1173" spans="2:11" x14ac:dyDescent="0.25">
      <c r="B1173" s="434"/>
      <c r="E1173" s="435"/>
      <c r="G1173" s="436"/>
      <c r="H1173" s="437"/>
      <c r="I1173" s="437"/>
      <c r="J1173" s="437"/>
      <c r="K1173" s="437"/>
    </row>
    <row r="1174" spans="2:11" x14ac:dyDescent="0.25">
      <c r="B1174" s="434"/>
      <c r="E1174" s="435"/>
      <c r="G1174" s="436"/>
      <c r="H1174" s="437"/>
      <c r="I1174" s="437"/>
      <c r="J1174" s="437"/>
      <c r="K1174" s="437"/>
    </row>
    <row r="1175" spans="2:11" x14ac:dyDescent="0.25">
      <c r="B1175" s="434"/>
      <c r="E1175" s="435"/>
      <c r="G1175" s="436"/>
      <c r="H1175" s="437"/>
      <c r="I1175" s="437"/>
      <c r="J1175" s="437"/>
      <c r="K1175" s="437"/>
    </row>
    <row r="1176" spans="2:11" x14ac:dyDescent="0.25">
      <c r="B1176" s="434"/>
      <c r="E1176" s="435"/>
      <c r="G1176" s="436"/>
      <c r="H1176" s="437"/>
      <c r="I1176" s="437"/>
      <c r="J1176" s="437"/>
      <c r="K1176" s="437"/>
    </row>
    <row r="1177" spans="2:11" x14ac:dyDescent="0.25">
      <c r="B1177" s="434"/>
      <c r="E1177" s="435"/>
      <c r="G1177" s="436"/>
      <c r="H1177" s="437"/>
      <c r="I1177" s="437"/>
      <c r="J1177" s="437"/>
      <c r="K1177" s="437"/>
    </row>
    <row r="1178" spans="2:11" x14ac:dyDescent="0.25">
      <c r="B1178" s="434"/>
      <c r="E1178" s="435"/>
      <c r="G1178" s="436"/>
      <c r="H1178" s="437"/>
      <c r="I1178" s="437"/>
      <c r="J1178" s="437"/>
      <c r="K1178" s="437"/>
    </row>
    <row r="1179" spans="2:11" x14ac:dyDescent="0.25">
      <c r="B1179" s="434"/>
      <c r="E1179" s="435"/>
      <c r="G1179" s="436"/>
      <c r="H1179" s="437"/>
      <c r="I1179" s="437"/>
      <c r="J1179" s="437"/>
      <c r="K1179" s="437"/>
    </row>
    <row r="1180" spans="2:11" x14ac:dyDescent="0.25">
      <c r="B1180" s="434"/>
      <c r="E1180" s="435"/>
      <c r="G1180" s="436"/>
      <c r="H1180" s="437"/>
      <c r="I1180" s="437"/>
      <c r="J1180" s="437"/>
      <c r="K1180" s="437"/>
    </row>
    <row r="1181" spans="2:11" x14ac:dyDescent="0.25">
      <c r="B1181" s="434"/>
      <c r="E1181" s="435"/>
      <c r="G1181" s="436"/>
      <c r="H1181" s="437"/>
      <c r="I1181" s="437"/>
      <c r="J1181" s="437"/>
      <c r="K1181" s="437"/>
    </row>
    <row r="1182" spans="2:11" x14ac:dyDescent="0.25">
      <c r="B1182" s="434"/>
      <c r="E1182" s="435"/>
      <c r="G1182" s="436"/>
      <c r="H1182" s="437"/>
      <c r="I1182" s="437"/>
      <c r="J1182" s="437"/>
      <c r="K1182" s="437"/>
    </row>
    <row r="1183" spans="2:11" x14ac:dyDescent="0.25">
      <c r="B1183" s="434"/>
      <c r="E1183" s="435"/>
      <c r="G1183" s="436"/>
      <c r="H1183" s="437"/>
      <c r="I1183" s="437"/>
      <c r="J1183" s="437"/>
      <c r="K1183" s="437"/>
    </row>
    <row r="1184" spans="2:11" x14ac:dyDescent="0.25">
      <c r="B1184" s="434"/>
      <c r="E1184" s="435"/>
      <c r="G1184" s="436"/>
      <c r="H1184" s="437"/>
      <c r="I1184" s="437"/>
      <c r="J1184" s="437"/>
      <c r="K1184" s="437"/>
    </row>
    <row r="1185" spans="2:11" x14ac:dyDescent="0.25">
      <c r="B1185" s="434"/>
      <c r="E1185" s="435"/>
      <c r="G1185" s="436"/>
      <c r="H1185" s="437"/>
      <c r="I1185" s="437"/>
      <c r="J1185" s="437"/>
      <c r="K1185" s="437"/>
    </row>
    <row r="1186" spans="2:11" x14ac:dyDescent="0.25">
      <c r="B1186" s="434"/>
      <c r="E1186" s="435"/>
      <c r="G1186" s="436"/>
      <c r="H1186" s="437"/>
      <c r="I1186" s="437"/>
      <c r="J1186" s="437"/>
      <c r="K1186" s="437"/>
    </row>
    <row r="1187" spans="2:11" x14ac:dyDescent="0.25">
      <c r="B1187" s="434"/>
      <c r="E1187" s="435"/>
      <c r="G1187" s="436"/>
      <c r="H1187" s="437"/>
      <c r="I1187" s="437"/>
      <c r="J1187" s="437"/>
      <c r="K1187" s="437"/>
    </row>
    <row r="1188" spans="2:11" x14ac:dyDescent="0.25">
      <c r="B1188" s="434"/>
      <c r="E1188" s="435"/>
      <c r="G1188" s="436"/>
      <c r="H1188" s="437"/>
      <c r="I1188" s="437"/>
      <c r="J1188" s="437"/>
      <c r="K1188" s="437"/>
    </row>
    <row r="1189" spans="2:11" x14ac:dyDescent="0.25">
      <c r="B1189" s="434"/>
      <c r="E1189" s="435"/>
      <c r="G1189" s="436"/>
      <c r="H1189" s="437"/>
      <c r="I1189" s="437"/>
      <c r="J1189" s="437"/>
      <c r="K1189" s="437"/>
    </row>
    <row r="1190" spans="2:11" x14ac:dyDescent="0.25">
      <c r="B1190" s="434"/>
      <c r="E1190" s="435"/>
      <c r="G1190" s="436"/>
      <c r="H1190" s="437"/>
      <c r="I1190" s="437"/>
      <c r="J1190" s="437"/>
      <c r="K1190" s="437"/>
    </row>
    <row r="1191" spans="2:11" x14ac:dyDescent="0.25">
      <c r="B1191" s="434"/>
      <c r="E1191" s="435"/>
      <c r="G1191" s="436"/>
      <c r="H1191" s="437"/>
      <c r="I1191" s="437"/>
      <c r="J1191" s="437"/>
      <c r="K1191" s="437"/>
    </row>
    <row r="1192" spans="2:11" x14ac:dyDescent="0.25">
      <c r="B1192" s="434"/>
      <c r="E1192" s="435"/>
      <c r="G1192" s="436"/>
      <c r="H1192" s="437"/>
      <c r="I1192" s="437"/>
      <c r="J1192" s="437"/>
      <c r="K1192" s="437"/>
    </row>
    <row r="1193" spans="2:11" x14ac:dyDescent="0.25">
      <c r="B1193" s="434"/>
      <c r="E1193" s="435"/>
      <c r="G1193" s="436"/>
      <c r="H1193" s="437"/>
      <c r="I1193" s="437"/>
      <c r="J1193" s="437"/>
      <c r="K1193" s="437"/>
    </row>
    <row r="1194" spans="2:11" x14ac:dyDescent="0.25">
      <c r="B1194" s="434"/>
      <c r="E1194" s="435"/>
      <c r="G1194" s="436"/>
      <c r="H1194" s="437"/>
      <c r="I1194" s="437"/>
      <c r="J1194" s="437"/>
      <c r="K1194" s="437"/>
    </row>
    <row r="1195" spans="2:11" x14ac:dyDescent="0.25">
      <c r="B1195" s="434"/>
      <c r="E1195" s="435"/>
      <c r="G1195" s="436"/>
      <c r="H1195" s="437"/>
      <c r="I1195" s="437"/>
      <c r="J1195" s="437"/>
      <c r="K1195" s="437"/>
    </row>
    <row r="1196" spans="2:11" x14ac:dyDescent="0.25">
      <c r="B1196" s="434"/>
      <c r="E1196" s="435"/>
      <c r="G1196" s="436"/>
      <c r="H1196" s="437"/>
      <c r="I1196" s="437"/>
      <c r="J1196" s="437"/>
      <c r="K1196" s="437"/>
    </row>
    <row r="1197" spans="2:11" x14ac:dyDescent="0.25">
      <c r="B1197" s="434"/>
      <c r="E1197" s="435"/>
      <c r="G1197" s="436"/>
      <c r="H1197" s="437"/>
      <c r="I1197" s="437"/>
      <c r="J1197" s="437"/>
      <c r="K1197" s="437"/>
    </row>
    <row r="1198" spans="2:11" x14ac:dyDescent="0.25">
      <c r="B1198" s="434"/>
      <c r="E1198" s="435"/>
      <c r="G1198" s="436"/>
      <c r="H1198" s="437"/>
      <c r="I1198" s="437"/>
      <c r="J1198" s="437"/>
      <c r="K1198" s="437"/>
    </row>
    <row r="1199" spans="2:11" x14ac:dyDescent="0.25">
      <c r="B1199" s="434"/>
      <c r="E1199" s="435"/>
      <c r="G1199" s="436"/>
      <c r="H1199" s="437"/>
      <c r="I1199" s="437"/>
      <c r="J1199" s="437"/>
      <c r="K1199" s="437"/>
    </row>
    <row r="1200" spans="2:11" x14ac:dyDescent="0.25">
      <c r="B1200" s="434"/>
      <c r="E1200" s="435"/>
      <c r="G1200" s="436"/>
      <c r="H1200" s="437"/>
      <c r="I1200" s="437"/>
      <c r="J1200" s="437"/>
      <c r="K1200" s="437"/>
    </row>
    <row r="1201" spans="2:11" x14ac:dyDescent="0.25">
      <c r="B1201" s="434"/>
      <c r="E1201" s="435"/>
      <c r="G1201" s="436"/>
      <c r="H1201" s="437"/>
      <c r="I1201" s="437"/>
      <c r="J1201" s="437"/>
      <c r="K1201" s="437"/>
    </row>
    <row r="1202" spans="2:11" x14ac:dyDescent="0.25">
      <c r="B1202" s="434"/>
      <c r="E1202" s="435"/>
      <c r="G1202" s="436"/>
      <c r="H1202" s="437"/>
      <c r="I1202" s="437"/>
      <c r="J1202" s="437"/>
      <c r="K1202" s="437"/>
    </row>
    <row r="1203" spans="2:11" x14ac:dyDescent="0.25">
      <c r="B1203" s="434"/>
      <c r="E1203" s="435"/>
      <c r="G1203" s="436"/>
      <c r="H1203" s="437"/>
      <c r="I1203" s="437"/>
      <c r="J1203" s="437"/>
      <c r="K1203" s="437"/>
    </row>
    <row r="1204" spans="2:11" x14ac:dyDescent="0.25">
      <c r="B1204" s="434"/>
      <c r="E1204" s="435"/>
      <c r="G1204" s="436"/>
      <c r="H1204" s="437"/>
      <c r="I1204" s="437"/>
      <c r="J1204" s="437"/>
      <c r="K1204" s="437"/>
    </row>
    <row r="1205" spans="2:11" x14ac:dyDescent="0.25">
      <c r="B1205" s="434"/>
      <c r="E1205" s="435"/>
      <c r="G1205" s="436"/>
      <c r="H1205" s="437"/>
      <c r="I1205" s="437"/>
      <c r="J1205" s="437"/>
      <c r="K1205" s="437"/>
    </row>
    <row r="1206" spans="2:11" x14ac:dyDescent="0.25">
      <c r="B1206" s="434"/>
      <c r="E1206" s="435"/>
      <c r="G1206" s="436"/>
      <c r="H1206" s="437"/>
      <c r="I1206" s="437"/>
      <c r="J1206" s="437"/>
      <c r="K1206" s="437"/>
    </row>
    <row r="1207" spans="2:11" x14ac:dyDescent="0.25">
      <c r="B1207" s="434"/>
      <c r="E1207" s="435"/>
      <c r="G1207" s="436"/>
      <c r="H1207" s="437"/>
      <c r="I1207" s="437"/>
      <c r="J1207" s="437"/>
      <c r="K1207" s="437"/>
    </row>
    <row r="1208" spans="2:11" x14ac:dyDescent="0.25">
      <c r="B1208" s="434"/>
      <c r="E1208" s="435"/>
      <c r="G1208" s="436"/>
      <c r="H1208" s="437"/>
      <c r="I1208" s="437"/>
      <c r="J1208" s="437"/>
      <c r="K1208" s="437"/>
    </row>
    <row r="1209" spans="2:11" x14ac:dyDescent="0.25">
      <c r="B1209" s="434"/>
      <c r="E1209" s="435"/>
      <c r="G1209" s="436"/>
      <c r="H1209" s="437"/>
      <c r="I1209" s="437"/>
      <c r="J1209" s="437"/>
      <c r="K1209" s="437"/>
    </row>
    <row r="1210" spans="2:11" x14ac:dyDescent="0.25">
      <c r="B1210" s="434"/>
      <c r="E1210" s="435"/>
      <c r="G1210" s="436"/>
      <c r="H1210" s="437"/>
      <c r="I1210" s="437"/>
      <c r="J1210" s="437"/>
      <c r="K1210" s="437"/>
    </row>
    <row r="1211" spans="2:11" x14ac:dyDescent="0.25">
      <c r="B1211" s="434"/>
      <c r="E1211" s="435"/>
      <c r="G1211" s="436"/>
      <c r="H1211" s="437"/>
      <c r="I1211" s="437"/>
      <c r="J1211" s="437"/>
      <c r="K1211" s="437"/>
    </row>
    <row r="1212" spans="2:11" x14ac:dyDescent="0.25">
      <c r="B1212" s="434"/>
      <c r="E1212" s="435"/>
      <c r="G1212" s="436"/>
      <c r="H1212" s="437"/>
      <c r="I1212" s="437"/>
      <c r="J1212" s="437"/>
      <c r="K1212" s="437"/>
    </row>
    <row r="1213" spans="2:11" x14ac:dyDescent="0.25">
      <c r="B1213" s="434"/>
      <c r="E1213" s="435"/>
      <c r="G1213" s="436"/>
      <c r="H1213" s="437"/>
      <c r="I1213" s="437"/>
      <c r="J1213" s="437"/>
      <c r="K1213" s="437"/>
    </row>
    <row r="1214" spans="2:11" x14ac:dyDescent="0.25">
      <c r="B1214" s="434"/>
      <c r="E1214" s="435"/>
      <c r="G1214" s="436"/>
      <c r="H1214" s="437"/>
      <c r="I1214" s="437"/>
      <c r="J1214" s="437"/>
      <c r="K1214" s="437"/>
    </row>
    <row r="1215" spans="2:11" x14ac:dyDescent="0.25">
      <c r="B1215" s="434"/>
      <c r="E1215" s="435"/>
      <c r="G1215" s="436"/>
      <c r="H1215" s="437"/>
      <c r="I1215" s="437"/>
      <c r="J1215" s="437"/>
      <c r="K1215" s="437"/>
    </row>
    <row r="1216" spans="2:11" x14ac:dyDescent="0.25">
      <c r="B1216" s="434"/>
      <c r="E1216" s="435"/>
      <c r="G1216" s="436"/>
      <c r="H1216" s="437"/>
      <c r="I1216" s="437"/>
      <c r="J1216" s="437"/>
      <c r="K1216" s="437"/>
    </row>
    <row r="1217" spans="2:11" x14ac:dyDescent="0.25">
      <c r="B1217" s="434"/>
      <c r="E1217" s="435"/>
      <c r="G1217" s="436"/>
      <c r="H1217" s="437"/>
      <c r="I1217" s="437"/>
      <c r="J1217" s="437"/>
      <c r="K1217" s="437"/>
    </row>
    <row r="1218" spans="2:11" x14ac:dyDescent="0.25">
      <c r="B1218" s="434"/>
      <c r="E1218" s="435"/>
      <c r="G1218" s="436"/>
      <c r="H1218" s="437"/>
      <c r="I1218" s="437"/>
      <c r="J1218" s="437"/>
      <c r="K1218" s="437"/>
    </row>
    <row r="1219" spans="2:11" x14ac:dyDescent="0.25">
      <c r="B1219" s="434"/>
      <c r="E1219" s="435"/>
      <c r="G1219" s="436"/>
      <c r="H1219" s="437"/>
      <c r="I1219" s="437"/>
      <c r="J1219" s="437"/>
      <c r="K1219" s="437"/>
    </row>
    <row r="1220" spans="2:11" x14ac:dyDescent="0.25">
      <c r="B1220" s="434"/>
      <c r="E1220" s="435"/>
      <c r="G1220" s="436"/>
      <c r="H1220" s="437"/>
      <c r="I1220" s="437"/>
      <c r="J1220" s="437"/>
      <c r="K1220" s="437"/>
    </row>
    <row r="1221" spans="2:11" x14ac:dyDescent="0.25">
      <c r="B1221" s="434"/>
      <c r="E1221" s="435"/>
      <c r="G1221" s="436"/>
      <c r="H1221" s="437"/>
      <c r="I1221" s="437"/>
      <c r="J1221" s="437"/>
      <c r="K1221" s="437"/>
    </row>
    <row r="1222" spans="2:11" x14ac:dyDescent="0.25">
      <c r="B1222" s="434"/>
      <c r="E1222" s="435"/>
      <c r="G1222" s="436"/>
      <c r="H1222" s="437"/>
      <c r="I1222" s="437"/>
      <c r="J1222" s="437"/>
      <c r="K1222" s="437"/>
    </row>
    <row r="1223" spans="2:11" x14ac:dyDescent="0.25">
      <c r="B1223" s="434"/>
      <c r="E1223" s="435"/>
      <c r="G1223" s="436"/>
      <c r="H1223" s="437"/>
      <c r="I1223" s="437"/>
      <c r="J1223" s="437"/>
      <c r="K1223" s="437"/>
    </row>
    <row r="1224" spans="2:11" x14ac:dyDescent="0.25">
      <c r="B1224" s="434"/>
      <c r="E1224" s="435"/>
      <c r="G1224" s="436"/>
      <c r="H1224" s="437"/>
      <c r="I1224" s="437"/>
      <c r="J1224" s="437"/>
      <c r="K1224" s="437"/>
    </row>
    <row r="1225" spans="2:11" x14ac:dyDescent="0.25">
      <c r="B1225" s="434"/>
      <c r="E1225" s="435"/>
      <c r="G1225" s="436"/>
      <c r="H1225" s="437"/>
      <c r="I1225" s="437"/>
      <c r="J1225" s="437"/>
      <c r="K1225" s="437"/>
    </row>
    <row r="1226" spans="2:11" x14ac:dyDescent="0.25">
      <c r="B1226" s="434"/>
      <c r="E1226" s="435"/>
      <c r="G1226" s="436"/>
      <c r="H1226" s="437"/>
      <c r="I1226" s="437"/>
      <c r="J1226" s="437"/>
      <c r="K1226" s="437"/>
    </row>
    <row r="1227" spans="2:11" x14ac:dyDescent="0.25">
      <c r="B1227" s="434"/>
      <c r="E1227" s="435"/>
      <c r="G1227" s="436"/>
      <c r="H1227" s="437"/>
      <c r="I1227" s="437"/>
      <c r="J1227" s="437"/>
      <c r="K1227" s="437"/>
    </row>
    <row r="1228" spans="2:11" x14ac:dyDescent="0.25">
      <c r="B1228" s="434"/>
      <c r="E1228" s="435"/>
      <c r="G1228" s="436"/>
      <c r="H1228" s="437"/>
      <c r="I1228" s="437"/>
      <c r="J1228" s="437"/>
      <c r="K1228" s="437"/>
    </row>
    <row r="1229" spans="2:11" x14ac:dyDescent="0.25">
      <c r="B1229" s="434"/>
      <c r="E1229" s="435"/>
      <c r="G1229" s="436"/>
      <c r="H1229" s="437"/>
      <c r="I1229" s="437"/>
      <c r="J1229" s="437"/>
      <c r="K1229" s="437"/>
    </row>
    <row r="1230" spans="2:11" x14ac:dyDescent="0.25">
      <c r="B1230" s="434"/>
      <c r="E1230" s="435"/>
      <c r="G1230" s="436"/>
      <c r="H1230" s="437"/>
      <c r="I1230" s="437"/>
      <c r="J1230" s="437"/>
      <c r="K1230" s="437"/>
    </row>
    <row r="1231" spans="2:11" x14ac:dyDescent="0.25">
      <c r="B1231" s="434"/>
      <c r="E1231" s="435"/>
      <c r="G1231" s="436"/>
      <c r="H1231" s="437"/>
      <c r="I1231" s="437"/>
      <c r="J1231" s="437"/>
      <c r="K1231" s="437"/>
    </row>
    <row r="1232" spans="2:11" x14ac:dyDescent="0.25">
      <c r="B1232" s="434"/>
      <c r="E1232" s="435"/>
      <c r="G1232" s="436"/>
      <c r="H1232" s="437"/>
      <c r="I1232" s="437"/>
      <c r="J1232" s="437"/>
      <c r="K1232" s="437"/>
    </row>
    <row r="1233" spans="2:11" x14ac:dyDescent="0.25">
      <c r="B1233" s="434"/>
      <c r="E1233" s="435"/>
      <c r="G1233" s="436"/>
      <c r="H1233" s="437"/>
      <c r="I1233" s="437"/>
      <c r="J1233" s="437"/>
      <c r="K1233" s="437"/>
    </row>
    <row r="1234" spans="2:11" x14ac:dyDescent="0.25">
      <c r="B1234" s="434"/>
      <c r="E1234" s="435"/>
      <c r="G1234" s="436"/>
      <c r="H1234" s="437"/>
      <c r="I1234" s="437"/>
      <c r="J1234" s="437"/>
      <c r="K1234" s="437"/>
    </row>
    <row r="1235" spans="2:11" x14ac:dyDescent="0.25">
      <c r="B1235" s="434"/>
      <c r="E1235" s="435"/>
      <c r="G1235" s="436"/>
      <c r="H1235" s="437"/>
      <c r="I1235" s="437"/>
      <c r="J1235" s="437"/>
      <c r="K1235" s="437"/>
    </row>
    <row r="1236" spans="2:11" x14ac:dyDescent="0.25">
      <c r="B1236" s="434"/>
      <c r="E1236" s="435"/>
      <c r="G1236" s="436"/>
      <c r="H1236" s="437"/>
      <c r="I1236" s="437"/>
      <c r="J1236" s="437"/>
      <c r="K1236" s="437"/>
    </row>
    <row r="1237" spans="2:11" x14ac:dyDescent="0.25">
      <c r="B1237" s="434"/>
      <c r="E1237" s="435"/>
      <c r="G1237" s="436"/>
      <c r="H1237" s="437"/>
      <c r="I1237" s="437"/>
      <c r="J1237" s="437"/>
      <c r="K1237" s="437"/>
    </row>
    <row r="1238" spans="2:11" x14ac:dyDescent="0.25">
      <c r="B1238" s="434"/>
      <c r="E1238" s="435"/>
      <c r="G1238" s="436"/>
      <c r="H1238" s="437"/>
      <c r="I1238" s="437"/>
      <c r="J1238" s="437"/>
      <c r="K1238" s="437"/>
    </row>
    <row r="1239" spans="2:11" x14ac:dyDescent="0.25">
      <c r="B1239" s="434"/>
      <c r="E1239" s="435"/>
      <c r="G1239" s="436"/>
      <c r="H1239" s="437"/>
      <c r="I1239" s="437"/>
      <c r="J1239" s="437"/>
      <c r="K1239" s="437"/>
    </row>
    <row r="1240" spans="2:11" x14ac:dyDescent="0.25">
      <c r="B1240" s="434"/>
      <c r="E1240" s="435"/>
      <c r="G1240" s="436"/>
      <c r="H1240" s="437"/>
      <c r="I1240" s="437"/>
      <c r="J1240" s="437"/>
      <c r="K1240" s="437"/>
    </row>
    <row r="1241" spans="2:11" x14ac:dyDescent="0.25">
      <c r="B1241" s="434"/>
      <c r="E1241" s="435"/>
      <c r="G1241" s="436"/>
      <c r="H1241" s="437"/>
      <c r="I1241" s="437"/>
      <c r="J1241" s="437"/>
      <c r="K1241" s="437"/>
    </row>
    <row r="1242" spans="2:11" x14ac:dyDescent="0.25">
      <c r="B1242" s="434"/>
      <c r="E1242" s="435"/>
      <c r="G1242" s="436"/>
      <c r="H1242" s="437"/>
      <c r="I1242" s="437"/>
      <c r="J1242" s="437"/>
      <c r="K1242" s="437"/>
    </row>
    <row r="1243" spans="2:11" x14ac:dyDescent="0.25">
      <c r="B1243" s="434"/>
      <c r="E1243" s="435"/>
      <c r="G1243" s="436"/>
      <c r="H1243" s="437"/>
      <c r="I1243" s="437"/>
      <c r="J1243" s="437"/>
      <c r="K1243" s="437"/>
    </row>
    <row r="1244" spans="2:11" x14ac:dyDescent="0.25">
      <c r="B1244" s="434"/>
      <c r="E1244" s="435"/>
      <c r="G1244" s="436"/>
      <c r="H1244" s="437"/>
      <c r="I1244" s="437"/>
      <c r="J1244" s="437"/>
      <c r="K1244" s="437"/>
    </row>
    <row r="1245" spans="2:11" x14ac:dyDescent="0.25">
      <c r="B1245" s="434"/>
      <c r="E1245" s="435"/>
      <c r="G1245" s="436"/>
      <c r="H1245" s="437"/>
      <c r="I1245" s="437"/>
      <c r="J1245" s="437"/>
      <c r="K1245" s="437"/>
    </row>
    <row r="1246" spans="2:11" x14ac:dyDescent="0.25">
      <c r="B1246" s="434"/>
      <c r="E1246" s="435"/>
      <c r="G1246" s="436"/>
      <c r="H1246" s="437"/>
      <c r="I1246" s="437"/>
      <c r="J1246" s="437"/>
      <c r="K1246" s="437"/>
    </row>
    <row r="1247" spans="2:11" x14ac:dyDescent="0.25">
      <c r="B1247" s="434"/>
      <c r="E1247" s="435"/>
      <c r="G1247" s="436"/>
      <c r="H1247" s="437"/>
      <c r="I1247" s="437"/>
      <c r="J1247" s="437"/>
      <c r="K1247" s="437"/>
    </row>
    <row r="1248" spans="2:11" x14ac:dyDescent="0.25">
      <c r="B1248" s="434"/>
      <c r="E1248" s="435"/>
      <c r="G1248" s="436"/>
      <c r="H1248" s="437"/>
      <c r="I1248" s="437"/>
      <c r="J1248" s="437"/>
      <c r="K1248" s="437"/>
    </row>
    <row r="1249" spans="2:11" x14ac:dyDescent="0.25">
      <c r="B1249" s="434"/>
      <c r="E1249" s="435"/>
      <c r="G1249" s="436"/>
      <c r="H1249" s="437"/>
      <c r="I1249" s="437"/>
      <c r="J1249" s="437"/>
      <c r="K1249" s="437"/>
    </row>
    <row r="1250" spans="2:11" x14ac:dyDescent="0.25">
      <c r="B1250" s="434"/>
      <c r="E1250" s="435"/>
      <c r="G1250" s="436"/>
      <c r="H1250" s="437"/>
      <c r="I1250" s="437"/>
      <c r="J1250" s="437"/>
      <c r="K1250" s="437"/>
    </row>
    <row r="1251" spans="2:11" x14ac:dyDescent="0.25">
      <c r="B1251" s="434"/>
      <c r="E1251" s="435"/>
      <c r="G1251" s="436"/>
      <c r="H1251" s="437"/>
      <c r="I1251" s="437"/>
      <c r="J1251" s="437"/>
      <c r="K1251" s="437"/>
    </row>
    <row r="1252" spans="2:11" x14ac:dyDescent="0.25">
      <c r="B1252" s="434"/>
      <c r="E1252" s="435"/>
      <c r="G1252" s="436"/>
      <c r="H1252" s="437"/>
      <c r="I1252" s="437"/>
      <c r="J1252" s="437"/>
      <c r="K1252" s="437"/>
    </row>
    <row r="1253" spans="2:11" x14ac:dyDescent="0.25">
      <c r="B1253" s="434"/>
      <c r="E1253" s="435"/>
      <c r="G1253" s="436"/>
      <c r="H1253" s="437"/>
      <c r="I1253" s="437"/>
      <c r="J1253" s="437"/>
      <c r="K1253" s="437"/>
    </row>
    <row r="1254" spans="2:11" x14ac:dyDescent="0.25">
      <c r="B1254" s="434"/>
      <c r="E1254" s="435"/>
      <c r="G1254" s="436"/>
      <c r="H1254" s="437"/>
      <c r="I1254" s="437"/>
      <c r="J1254" s="437"/>
      <c r="K1254" s="437"/>
    </row>
    <row r="1255" spans="2:11" x14ac:dyDescent="0.25">
      <c r="B1255" s="434"/>
      <c r="E1255" s="435"/>
      <c r="G1255" s="436"/>
      <c r="H1255" s="437"/>
      <c r="I1255" s="437"/>
      <c r="J1255" s="437"/>
      <c r="K1255" s="437"/>
    </row>
    <row r="1256" spans="2:11" x14ac:dyDescent="0.25">
      <c r="B1256" s="434"/>
      <c r="E1256" s="435"/>
      <c r="G1256" s="436"/>
      <c r="H1256" s="437"/>
      <c r="I1256" s="437"/>
      <c r="J1256" s="437"/>
      <c r="K1256" s="437"/>
    </row>
    <row r="1257" spans="2:11" x14ac:dyDescent="0.25">
      <c r="B1257" s="434"/>
      <c r="E1257" s="435"/>
      <c r="G1257" s="436"/>
      <c r="H1257" s="437"/>
      <c r="I1257" s="437"/>
      <c r="J1257" s="437"/>
      <c r="K1257" s="437"/>
    </row>
    <row r="1258" spans="2:11" x14ac:dyDescent="0.25">
      <c r="B1258" s="434"/>
      <c r="E1258" s="435"/>
      <c r="G1258" s="436"/>
      <c r="H1258" s="437"/>
      <c r="I1258" s="437"/>
      <c r="J1258" s="437"/>
      <c r="K1258" s="437"/>
    </row>
    <row r="1259" spans="2:11" x14ac:dyDescent="0.25">
      <c r="B1259" s="434"/>
      <c r="E1259" s="435"/>
      <c r="G1259" s="436"/>
      <c r="H1259" s="437"/>
      <c r="I1259" s="437"/>
      <c r="J1259" s="437"/>
      <c r="K1259" s="437"/>
    </row>
    <row r="1260" spans="2:11" x14ac:dyDescent="0.25">
      <c r="B1260" s="434"/>
      <c r="E1260" s="435"/>
      <c r="G1260" s="436"/>
      <c r="H1260" s="437"/>
      <c r="I1260" s="437"/>
      <c r="J1260" s="437"/>
      <c r="K1260" s="437"/>
    </row>
    <row r="1261" spans="2:11" x14ac:dyDescent="0.25">
      <c r="B1261" s="434"/>
      <c r="E1261" s="435"/>
      <c r="G1261" s="436"/>
      <c r="H1261" s="437"/>
      <c r="I1261" s="437"/>
      <c r="J1261" s="437"/>
      <c r="K1261" s="437"/>
    </row>
    <row r="1262" spans="2:11" x14ac:dyDescent="0.25">
      <c r="B1262" s="434"/>
      <c r="E1262" s="435"/>
      <c r="G1262" s="436"/>
      <c r="H1262" s="437"/>
      <c r="I1262" s="437"/>
      <c r="J1262" s="437"/>
      <c r="K1262" s="437"/>
    </row>
    <row r="1263" spans="2:11" x14ac:dyDescent="0.25">
      <c r="B1263" s="434"/>
      <c r="E1263" s="435"/>
      <c r="G1263" s="436"/>
      <c r="H1263" s="437"/>
      <c r="I1263" s="437"/>
      <c r="J1263" s="437"/>
      <c r="K1263" s="437"/>
    </row>
    <row r="1264" spans="2:11" x14ac:dyDescent="0.25">
      <c r="B1264" s="434"/>
      <c r="E1264" s="435"/>
      <c r="G1264" s="436"/>
      <c r="H1264" s="437"/>
      <c r="I1264" s="437"/>
      <c r="J1264" s="437"/>
      <c r="K1264" s="437"/>
    </row>
    <row r="1265" spans="2:11" x14ac:dyDescent="0.25">
      <c r="B1265" s="434"/>
      <c r="E1265" s="435"/>
      <c r="G1265" s="436"/>
      <c r="H1265" s="437"/>
      <c r="I1265" s="437"/>
      <c r="J1265" s="437"/>
      <c r="K1265" s="437"/>
    </row>
    <row r="1266" spans="2:11" x14ac:dyDescent="0.25">
      <c r="B1266" s="434"/>
      <c r="E1266" s="435"/>
      <c r="G1266" s="436"/>
      <c r="H1266" s="437"/>
      <c r="I1266" s="437"/>
      <c r="J1266" s="437"/>
      <c r="K1266" s="437"/>
    </row>
    <row r="1267" spans="2:11" x14ac:dyDescent="0.25">
      <c r="B1267" s="434"/>
      <c r="E1267" s="435"/>
      <c r="G1267" s="436"/>
      <c r="H1267" s="437"/>
      <c r="I1267" s="437"/>
      <c r="J1267" s="437"/>
      <c r="K1267" s="437"/>
    </row>
    <row r="1268" spans="2:11" x14ac:dyDescent="0.25">
      <c r="B1268" s="434"/>
      <c r="E1268" s="435"/>
      <c r="G1268" s="436"/>
      <c r="H1268" s="437"/>
      <c r="I1268" s="437"/>
      <c r="J1268" s="437"/>
      <c r="K1268" s="437"/>
    </row>
    <row r="1269" spans="2:11" x14ac:dyDescent="0.25">
      <c r="B1269" s="434"/>
      <c r="E1269" s="435"/>
      <c r="G1269" s="436"/>
      <c r="H1269" s="437"/>
      <c r="I1269" s="437"/>
      <c r="J1269" s="437"/>
      <c r="K1269" s="437"/>
    </row>
    <row r="1270" spans="2:11" x14ac:dyDescent="0.25">
      <c r="B1270" s="434"/>
      <c r="E1270" s="435"/>
      <c r="G1270" s="436"/>
      <c r="H1270" s="437"/>
      <c r="I1270" s="437"/>
      <c r="J1270" s="437"/>
      <c r="K1270" s="437"/>
    </row>
    <row r="1271" spans="2:11" x14ac:dyDescent="0.25">
      <c r="B1271" s="434"/>
      <c r="E1271" s="435"/>
      <c r="G1271" s="436"/>
      <c r="H1271" s="437"/>
      <c r="I1271" s="437"/>
      <c r="J1271" s="437"/>
      <c r="K1271" s="437"/>
    </row>
    <row r="1272" spans="2:11" x14ac:dyDescent="0.25">
      <c r="B1272" s="434"/>
      <c r="E1272" s="435"/>
      <c r="G1272" s="436"/>
      <c r="H1272" s="437"/>
      <c r="I1272" s="437"/>
      <c r="J1272" s="437"/>
      <c r="K1272" s="437"/>
    </row>
    <row r="1273" spans="2:11" x14ac:dyDescent="0.25">
      <c r="B1273" s="434"/>
      <c r="E1273" s="435"/>
      <c r="G1273" s="436"/>
      <c r="H1273" s="437"/>
      <c r="I1273" s="437"/>
      <c r="J1273" s="437"/>
      <c r="K1273" s="437"/>
    </row>
    <row r="1274" spans="2:11" x14ac:dyDescent="0.25">
      <c r="B1274" s="434"/>
      <c r="E1274" s="435"/>
      <c r="G1274" s="436"/>
      <c r="H1274" s="437"/>
      <c r="I1274" s="437"/>
      <c r="J1274" s="437"/>
      <c r="K1274" s="437"/>
    </row>
    <row r="1275" spans="2:11" x14ac:dyDescent="0.25">
      <c r="B1275" s="434"/>
      <c r="E1275" s="435"/>
      <c r="G1275" s="436"/>
      <c r="H1275" s="437"/>
      <c r="I1275" s="437"/>
      <c r="J1275" s="437"/>
      <c r="K1275" s="437"/>
    </row>
    <row r="1276" spans="2:11" x14ac:dyDescent="0.25">
      <c r="B1276" s="434"/>
      <c r="E1276" s="435"/>
      <c r="G1276" s="436"/>
      <c r="H1276" s="437"/>
      <c r="I1276" s="437"/>
      <c r="J1276" s="437"/>
      <c r="K1276" s="437"/>
    </row>
    <row r="1277" spans="2:11" x14ac:dyDescent="0.25">
      <c r="B1277" s="434"/>
      <c r="E1277" s="435"/>
      <c r="G1277" s="436"/>
      <c r="H1277" s="437"/>
      <c r="I1277" s="437"/>
      <c r="J1277" s="437"/>
      <c r="K1277" s="437"/>
    </row>
    <row r="1278" spans="2:11" x14ac:dyDescent="0.25">
      <c r="B1278" s="434"/>
      <c r="E1278" s="435"/>
      <c r="G1278" s="436"/>
      <c r="H1278" s="437"/>
      <c r="I1278" s="437"/>
      <c r="J1278" s="437"/>
      <c r="K1278" s="437"/>
    </row>
    <row r="1279" spans="2:11" x14ac:dyDescent="0.25">
      <c r="B1279" s="434"/>
      <c r="E1279" s="435"/>
      <c r="G1279" s="436"/>
      <c r="H1279" s="437"/>
      <c r="I1279" s="437"/>
      <c r="J1279" s="437"/>
      <c r="K1279" s="437"/>
    </row>
    <row r="1280" spans="2:11" x14ac:dyDescent="0.25">
      <c r="B1280" s="434"/>
      <c r="E1280" s="435"/>
      <c r="G1280" s="436"/>
      <c r="H1280" s="437"/>
      <c r="I1280" s="437"/>
      <c r="J1280" s="437"/>
      <c r="K1280" s="437"/>
    </row>
    <row r="1281" spans="2:11" x14ac:dyDescent="0.25">
      <c r="B1281" s="434"/>
      <c r="E1281" s="435"/>
      <c r="G1281" s="436"/>
      <c r="H1281" s="437"/>
      <c r="I1281" s="437"/>
      <c r="J1281" s="437"/>
      <c r="K1281" s="437"/>
    </row>
    <row r="1282" spans="2:11" x14ac:dyDescent="0.25">
      <c r="B1282" s="434"/>
      <c r="E1282" s="435"/>
      <c r="G1282" s="436"/>
      <c r="H1282" s="437"/>
      <c r="I1282" s="437"/>
      <c r="J1282" s="437"/>
      <c r="K1282" s="437"/>
    </row>
    <row r="1283" spans="2:11" x14ac:dyDescent="0.25">
      <c r="B1283" s="434"/>
      <c r="E1283" s="435"/>
      <c r="G1283" s="436"/>
      <c r="H1283" s="437"/>
      <c r="I1283" s="437"/>
      <c r="J1283" s="437"/>
      <c r="K1283" s="437"/>
    </row>
    <row r="1284" spans="2:11" x14ac:dyDescent="0.25">
      <c r="B1284" s="434"/>
      <c r="E1284" s="435"/>
      <c r="G1284" s="436"/>
      <c r="H1284" s="437"/>
      <c r="I1284" s="437"/>
      <c r="J1284" s="437"/>
      <c r="K1284" s="437"/>
    </row>
    <row r="1285" spans="2:11" x14ac:dyDescent="0.25">
      <c r="B1285" s="434"/>
      <c r="E1285" s="435"/>
      <c r="G1285" s="436"/>
      <c r="H1285" s="437"/>
      <c r="I1285" s="437"/>
      <c r="J1285" s="437"/>
      <c r="K1285" s="437"/>
    </row>
    <row r="1286" spans="2:11" x14ac:dyDescent="0.25">
      <c r="B1286" s="434"/>
      <c r="E1286" s="435"/>
      <c r="G1286" s="436"/>
      <c r="H1286" s="437"/>
      <c r="I1286" s="437"/>
      <c r="J1286" s="437"/>
      <c r="K1286" s="437"/>
    </row>
    <row r="1287" spans="2:11" x14ac:dyDescent="0.25">
      <c r="B1287" s="434"/>
      <c r="E1287" s="435"/>
      <c r="G1287" s="436"/>
      <c r="H1287" s="437"/>
      <c r="I1287" s="437"/>
      <c r="J1287" s="437"/>
      <c r="K1287" s="437"/>
    </row>
    <row r="1288" spans="2:11" x14ac:dyDescent="0.25">
      <c r="B1288" s="434"/>
      <c r="E1288" s="435"/>
      <c r="G1288" s="436"/>
      <c r="H1288" s="437"/>
      <c r="I1288" s="437"/>
      <c r="J1288" s="437"/>
      <c r="K1288" s="437"/>
    </row>
    <row r="1289" spans="2:11" x14ac:dyDescent="0.25">
      <c r="B1289" s="434"/>
      <c r="E1289" s="435"/>
      <c r="G1289" s="436"/>
      <c r="H1289" s="437"/>
      <c r="I1289" s="437"/>
      <c r="J1289" s="437"/>
      <c r="K1289" s="437"/>
    </row>
    <row r="1290" spans="2:11" x14ac:dyDescent="0.25">
      <c r="B1290" s="434"/>
      <c r="E1290" s="435"/>
      <c r="G1290" s="436"/>
      <c r="H1290" s="437"/>
      <c r="I1290" s="437"/>
      <c r="J1290" s="437"/>
      <c r="K1290" s="437"/>
    </row>
    <row r="1291" spans="2:11" x14ac:dyDescent="0.25">
      <c r="B1291" s="434"/>
      <c r="E1291" s="435"/>
      <c r="G1291" s="436"/>
      <c r="H1291" s="437"/>
      <c r="I1291" s="437"/>
      <c r="J1291" s="437"/>
      <c r="K1291" s="437"/>
    </row>
    <row r="1292" spans="2:11" x14ac:dyDescent="0.25">
      <c r="B1292" s="434"/>
      <c r="E1292" s="435"/>
      <c r="G1292" s="436"/>
      <c r="H1292" s="437"/>
      <c r="I1292" s="437"/>
      <c r="J1292" s="437"/>
      <c r="K1292" s="437"/>
    </row>
    <row r="1293" spans="2:11" x14ac:dyDescent="0.25">
      <c r="B1293" s="434"/>
      <c r="E1293" s="435"/>
      <c r="G1293" s="436"/>
      <c r="H1293" s="437"/>
      <c r="I1293" s="437"/>
      <c r="J1293" s="437"/>
      <c r="K1293" s="437"/>
    </row>
    <row r="1294" spans="2:11" x14ac:dyDescent="0.25">
      <c r="B1294" s="434"/>
      <c r="E1294" s="435"/>
      <c r="G1294" s="436"/>
      <c r="H1294" s="437"/>
      <c r="I1294" s="437"/>
      <c r="J1294" s="437"/>
      <c r="K1294" s="437"/>
    </row>
    <row r="1295" spans="2:11" x14ac:dyDescent="0.25">
      <c r="B1295" s="434"/>
      <c r="E1295" s="435"/>
      <c r="G1295" s="436"/>
      <c r="H1295" s="437"/>
      <c r="I1295" s="437"/>
      <c r="J1295" s="437"/>
      <c r="K1295" s="437"/>
    </row>
    <row r="1296" spans="2:11" x14ac:dyDescent="0.25">
      <c r="B1296" s="434"/>
      <c r="E1296" s="435"/>
      <c r="G1296" s="436"/>
      <c r="H1296" s="437"/>
      <c r="I1296" s="437"/>
      <c r="J1296" s="437"/>
      <c r="K1296" s="437"/>
    </row>
    <row r="1297" spans="2:11" x14ac:dyDescent="0.25">
      <c r="B1297" s="434"/>
      <c r="E1297" s="435"/>
      <c r="G1297" s="436"/>
      <c r="H1297" s="437"/>
      <c r="I1297" s="437"/>
      <c r="J1297" s="437"/>
      <c r="K1297" s="437"/>
    </row>
    <row r="1298" spans="2:11" x14ac:dyDescent="0.25">
      <c r="B1298" s="434"/>
      <c r="E1298" s="435"/>
      <c r="G1298" s="436"/>
      <c r="H1298" s="437"/>
      <c r="I1298" s="437"/>
      <c r="J1298" s="437"/>
      <c r="K1298" s="437"/>
    </row>
    <row r="1299" spans="2:11" x14ac:dyDescent="0.25">
      <c r="B1299" s="434"/>
      <c r="E1299" s="435"/>
      <c r="G1299" s="436"/>
      <c r="H1299" s="437"/>
      <c r="I1299" s="437"/>
      <c r="J1299" s="437"/>
      <c r="K1299" s="437"/>
    </row>
    <row r="1300" spans="2:11" x14ac:dyDescent="0.25">
      <c r="B1300" s="434"/>
      <c r="E1300" s="435"/>
      <c r="G1300" s="436"/>
      <c r="H1300" s="437"/>
      <c r="I1300" s="437"/>
      <c r="J1300" s="437"/>
      <c r="K1300" s="437"/>
    </row>
    <row r="1301" spans="2:11" x14ac:dyDescent="0.25">
      <c r="B1301" s="434"/>
      <c r="E1301" s="435"/>
      <c r="G1301" s="436"/>
      <c r="H1301" s="437"/>
      <c r="I1301" s="437"/>
      <c r="J1301" s="437"/>
      <c r="K1301" s="437"/>
    </row>
    <row r="1302" spans="2:11" x14ac:dyDescent="0.25">
      <c r="B1302" s="434"/>
      <c r="E1302" s="435"/>
      <c r="G1302" s="436"/>
      <c r="H1302" s="437"/>
      <c r="I1302" s="437"/>
      <c r="J1302" s="437"/>
      <c r="K1302" s="437"/>
    </row>
    <row r="1303" spans="2:11" x14ac:dyDescent="0.25">
      <c r="B1303" s="434"/>
      <c r="E1303" s="435"/>
      <c r="G1303" s="436"/>
      <c r="H1303" s="437"/>
      <c r="I1303" s="437"/>
      <c r="J1303" s="437"/>
      <c r="K1303" s="437"/>
    </row>
    <row r="1304" spans="2:11" x14ac:dyDescent="0.25">
      <c r="B1304" s="434"/>
      <c r="E1304" s="435"/>
      <c r="G1304" s="436"/>
      <c r="H1304" s="437"/>
      <c r="I1304" s="437"/>
      <c r="J1304" s="437"/>
      <c r="K1304" s="437"/>
    </row>
    <row r="1305" spans="2:11" x14ac:dyDescent="0.25">
      <c r="B1305" s="434"/>
      <c r="E1305" s="435"/>
      <c r="G1305" s="436"/>
      <c r="H1305" s="437"/>
      <c r="I1305" s="437"/>
      <c r="J1305" s="437"/>
      <c r="K1305" s="437"/>
    </row>
    <row r="1306" spans="2:11" x14ac:dyDescent="0.25">
      <c r="B1306" s="434"/>
      <c r="E1306" s="435"/>
      <c r="G1306" s="436"/>
      <c r="H1306" s="437"/>
      <c r="I1306" s="437"/>
      <c r="J1306" s="437"/>
      <c r="K1306" s="437"/>
    </row>
    <row r="1307" spans="2:11" x14ac:dyDescent="0.25">
      <c r="B1307" s="434"/>
      <c r="E1307" s="435"/>
      <c r="G1307" s="436"/>
      <c r="H1307" s="437"/>
      <c r="I1307" s="437"/>
      <c r="J1307" s="437"/>
      <c r="K1307" s="437"/>
    </row>
    <row r="1308" spans="2:11" x14ac:dyDescent="0.25">
      <c r="B1308" s="434"/>
      <c r="E1308" s="435"/>
      <c r="G1308" s="436"/>
      <c r="H1308" s="437"/>
      <c r="I1308" s="437"/>
      <c r="J1308" s="437"/>
      <c r="K1308" s="437"/>
    </row>
    <row r="1309" spans="2:11" x14ac:dyDescent="0.25">
      <c r="B1309" s="434"/>
      <c r="E1309" s="435"/>
      <c r="G1309" s="436"/>
      <c r="H1309" s="437"/>
      <c r="I1309" s="437"/>
      <c r="J1309" s="437"/>
      <c r="K1309" s="437"/>
    </row>
    <row r="1310" spans="2:11" x14ac:dyDescent="0.25">
      <c r="B1310" s="434"/>
      <c r="E1310" s="435"/>
      <c r="G1310" s="436"/>
      <c r="H1310" s="437"/>
      <c r="I1310" s="437"/>
      <c r="J1310" s="437"/>
      <c r="K1310" s="437"/>
    </row>
    <row r="1311" spans="2:11" x14ac:dyDescent="0.25">
      <c r="B1311" s="434"/>
      <c r="E1311" s="435"/>
      <c r="G1311" s="436"/>
      <c r="H1311" s="437"/>
      <c r="I1311" s="437"/>
      <c r="J1311" s="437"/>
      <c r="K1311" s="437"/>
    </row>
    <row r="1312" spans="2:11" x14ac:dyDescent="0.25">
      <c r="B1312" s="434"/>
      <c r="E1312" s="435"/>
      <c r="G1312" s="436"/>
      <c r="H1312" s="437"/>
      <c r="I1312" s="437"/>
      <c r="J1312" s="437"/>
      <c r="K1312" s="437"/>
    </row>
    <row r="1313" spans="2:11" x14ac:dyDescent="0.25">
      <c r="B1313" s="434"/>
      <c r="E1313" s="435"/>
      <c r="G1313" s="436"/>
      <c r="H1313" s="437"/>
      <c r="I1313" s="437"/>
      <c r="J1313" s="437"/>
      <c r="K1313" s="437"/>
    </row>
    <row r="1314" spans="2:11" x14ac:dyDescent="0.25">
      <c r="B1314" s="434"/>
      <c r="E1314" s="435"/>
      <c r="G1314" s="436"/>
      <c r="H1314" s="437"/>
      <c r="I1314" s="437"/>
      <c r="J1314" s="437"/>
      <c r="K1314" s="437"/>
    </row>
    <row r="1315" spans="2:11" x14ac:dyDescent="0.25">
      <c r="B1315" s="434"/>
      <c r="E1315" s="435"/>
      <c r="G1315" s="436"/>
      <c r="H1315" s="437"/>
      <c r="I1315" s="437"/>
      <c r="J1315" s="437"/>
      <c r="K1315" s="437"/>
    </row>
    <row r="1316" spans="2:11" x14ac:dyDescent="0.25">
      <c r="B1316" s="434"/>
      <c r="E1316" s="435"/>
      <c r="G1316" s="436"/>
      <c r="H1316" s="437"/>
      <c r="I1316" s="437"/>
      <c r="J1316" s="437"/>
      <c r="K1316" s="437"/>
    </row>
    <row r="1317" spans="2:11" x14ac:dyDescent="0.25">
      <c r="B1317" s="434"/>
      <c r="E1317" s="435"/>
      <c r="G1317" s="436"/>
      <c r="H1317" s="437"/>
      <c r="I1317" s="437"/>
      <c r="J1317" s="437"/>
      <c r="K1317" s="437"/>
    </row>
    <row r="1318" spans="2:11" x14ac:dyDescent="0.25">
      <c r="B1318" s="434"/>
      <c r="E1318" s="435"/>
      <c r="G1318" s="436"/>
      <c r="H1318" s="437"/>
      <c r="I1318" s="437"/>
      <c r="J1318" s="437"/>
      <c r="K1318" s="437"/>
    </row>
    <row r="1319" spans="2:11" x14ac:dyDescent="0.25">
      <c r="B1319" s="434"/>
      <c r="E1319" s="435"/>
      <c r="G1319" s="436"/>
      <c r="H1319" s="437"/>
      <c r="I1319" s="437"/>
      <c r="J1319" s="437"/>
      <c r="K1319" s="437"/>
    </row>
    <row r="1320" spans="2:11" x14ac:dyDescent="0.25">
      <c r="B1320" s="434"/>
      <c r="E1320" s="435"/>
      <c r="G1320" s="436"/>
      <c r="H1320" s="437"/>
      <c r="I1320" s="437"/>
      <c r="J1320" s="437"/>
      <c r="K1320" s="437"/>
    </row>
    <row r="1321" spans="2:11" x14ac:dyDescent="0.25">
      <c r="B1321" s="434"/>
      <c r="E1321" s="435"/>
      <c r="G1321" s="436"/>
      <c r="H1321" s="437"/>
      <c r="I1321" s="437"/>
      <c r="J1321" s="437"/>
      <c r="K1321" s="437"/>
    </row>
    <row r="1322" spans="2:11" x14ac:dyDescent="0.25">
      <c r="B1322" s="434"/>
      <c r="E1322" s="435"/>
      <c r="G1322" s="436"/>
      <c r="H1322" s="437"/>
      <c r="I1322" s="437"/>
      <c r="J1322" s="437"/>
      <c r="K1322" s="437"/>
    </row>
    <row r="1323" spans="2:11" x14ac:dyDescent="0.25">
      <c r="B1323" s="434"/>
      <c r="E1323" s="435"/>
      <c r="G1323" s="436"/>
      <c r="H1323" s="437"/>
      <c r="I1323" s="437"/>
      <c r="J1323" s="437"/>
      <c r="K1323" s="437"/>
    </row>
    <row r="1324" spans="2:11" x14ac:dyDescent="0.25">
      <c r="B1324" s="434"/>
      <c r="E1324" s="435"/>
      <c r="G1324" s="436"/>
      <c r="H1324" s="437"/>
      <c r="I1324" s="437"/>
      <c r="J1324" s="437"/>
      <c r="K1324" s="437"/>
    </row>
    <row r="1325" spans="2:11" x14ac:dyDescent="0.25">
      <c r="B1325" s="434"/>
      <c r="E1325" s="435"/>
      <c r="G1325" s="436"/>
      <c r="H1325" s="437"/>
      <c r="I1325" s="437"/>
      <c r="J1325" s="437"/>
      <c r="K1325" s="437"/>
    </row>
    <row r="1326" spans="2:11" x14ac:dyDescent="0.25">
      <c r="B1326" s="434"/>
      <c r="E1326" s="435"/>
      <c r="G1326" s="436"/>
      <c r="H1326" s="437"/>
      <c r="I1326" s="437"/>
      <c r="J1326" s="437"/>
      <c r="K1326" s="437"/>
    </row>
    <row r="1327" spans="2:11" x14ac:dyDescent="0.25">
      <c r="B1327" s="434"/>
      <c r="E1327" s="435"/>
      <c r="G1327" s="436"/>
      <c r="H1327" s="437"/>
      <c r="I1327" s="437"/>
      <c r="J1327" s="437"/>
      <c r="K1327" s="437"/>
    </row>
    <row r="1328" spans="2:11" x14ac:dyDescent="0.25">
      <c r="B1328" s="434"/>
      <c r="E1328" s="435"/>
      <c r="G1328" s="436"/>
      <c r="H1328" s="437"/>
      <c r="I1328" s="437"/>
      <c r="J1328" s="437"/>
      <c r="K1328" s="437"/>
    </row>
    <row r="1329" spans="2:11" x14ac:dyDescent="0.25">
      <c r="B1329" s="434"/>
      <c r="E1329" s="435"/>
      <c r="G1329" s="436"/>
      <c r="H1329" s="437"/>
      <c r="I1329" s="437"/>
      <c r="J1329" s="437"/>
      <c r="K1329" s="437"/>
    </row>
    <row r="1330" spans="2:11" x14ac:dyDescent="0.25">
      <c r="B1330" s="434"/>
      <c r="E1330" s="435"/>
      <c r="G1330" s="436"/>
      <c r="H1330" s="437"/>
      <c r="I1330" s="437"/>
      <c r="J1330" s="437"/>
      <c r="K1330" s="437"/>
    </row>
    <row r="1331" spans="2:11" x14ac:dyDescent="0.25">
      <c r="B1331" s="434"/>
      <c r="E1331" s="435"/>
      <c r="G1331" s="436"/>
      <c r="H1331" s="437"/>
      <c r="I1331" s="437"/>
      <c r="J1331" s="437"/>
      <c r="K1331" s="437"/>
    </row>
    <row r="1332" spans="2:11" x14ac:dyDescent="0.25">
      <c r="B1332" s="434"/>
      <c r="E1332" s="435"/>
      <c r="G1332" s="436"/>
      <c r="H1332" s="437"/>
      <c r="I1332" s="437"/>
      <c r="J1332" s="437"/>
      <c r="K1332" s="437"/>
    </row>
    <row r="1333" spans="2:11" x14ac:dyDescent="0.25">
      <c r="B1333" s="434"/>
      <c r="E1333" s="435"/>
      <c r="G1333" s="436"/>
      <c r="H1333" s="437"/>
      <c r="I1333" s="437"/>
      <c r="J1333" s="437"/>
      <c r="K1333" s="437"/>
    </row>
    <row r="1334" spans="2:11" x14ac:dyDescent="0.25">
      <c r="B1334" s="434"/>
      <c r="E1334" s="435"/>
      <c r="G1334" s="436"/>
      <c r="H1334" s="437"/>
      <c r="I1334" s="437"/>
      <c r="J1334" s="437"/>
      <c r="K1334" s="437"/>
    </row>
    <row r="1335" spans="2:11" x14ac:dyDescent="0.25">
      <c r="B1335" s="434"/>
      <c r="E1335" s="435"/>
      <c r="G1335" s="436"/>
      <c r="H1335" s="437"/>
      <c r="I1335" s="437"/>
      <c r="J1335" s="437"/>
      <c r="K1335" s="437"/>
    </row>
    <row r="1336" spans="2:11" x14ac:dyDescent="0.25">
      <c r="B1336" s="434"/>
      <c r="E1336" s="435"/>
      <c r="G1336" s="436"/>
      <c r="H1336" s="437"/>
      <c r="I1336" s="437"/>
      <c r="J1336" s="437"/>
      <c r="K1336" s="437"/>
    </row>
    <row r="1337" spans="2:11" x14ac:dyDescent="0.25">
      <c r="B1337" s="434"/>
      <c r="E1337" s="435"/>
      <c r="G1337" s="436"/>
      <c r="H1337" s="437"/>
      <c r="I1337" s="437"/>
      <c r="J1337" s="437"/>
      <c r="K1337" s="437"/>
    </row>
    <row r="1338" spans="2:11" x14ac:dyDescent="0.25">
      <c r="B1338" s="434"/>
      <c r="E1338" s="435"/>
      <c r="G1338" s="436"/>
      <c r="H1338" s="437"/>
      <c r="I1338" s="437"/>
      <c r="J1338" s="437"/>
      <c r="K1338" s="437"/>
    </row>
    <row r="1339" spans="2:11" x14ac:dyDescent="0.25">
      <c r="B1339" s="434"/>
      <c r="E1339" s="435"/>
      <c r="G1339" s="436"/>
      <c r="H1339" s="437"/>
      <c r="I1339" s="437"/>
      <c r="J1339" s="437"/>
      <c r="K1339" s="437"/>
    </row>
    <row r="1340" spans="2:11" x14ac:dyDescent="0.25">
      <c r="B1340" s="434"/>
      <c r="E1340" s="435"/>
      <c r="G1340" s="436"/>
      <c r="H1340" s="437"/>
      <c r="I1340" s="437"/>
      <c r="J1340" s="437"/>
      <c r="K1340" s="437"/>
    </row>
    <row r="1341" spans="2:11" x14ac:dyDescent="0.25">
      <c r="B1341" s="434"/>
      <c r="E1341" s="435"/>
      <c r="G1341" s="436"/>
      <c r="H1341" s="437"/>
      <c r="I1341" s="437"/>
      <c r="J1341" s="437"/>
      <c r="K1341" s="437"/>
    </row>
    <row r="1342" spans="2:11" x14ac:dyDescent="0.25">
      <c r="B1342" s="434"/>
      <c r="E1342" s="435"/>
      <c r="G1342" s="436"/>
      <c r="H1342" s="437"/>
      <c r="I1342" s="437"/>
      <c r="J1342" s="437"/>
      <c r="K1342" s="437"/>
    </row>
    <row r="1343" spans="2:11" x14ac:dyDescent="0.25">
      <c r="B1343" s="434"/>
      <c r="E1343" s="435"/>
      <c r="G1343" s="436"/>
      <c r="H1343" s="437"/>
      <c r="I1343" s="437"/>
      <c r="J1343" s="437"/>
      <c r="K1343" s="437"/>
    </row>
    <row r="1344" spans="2:11" x14ac:dyDescent="0.25">
      <c r="B1344" s="434"/>
      <c r="E1344" s="435"/>
      <c r="G1344" s="436"/>
      <c r="H1344" s="437"/>
      <c r="I1344" s="437"/>
      <c r="J1344" s="437"/>
      <c r="K1344" s="437"/>
    </row>
    <row r="1345" spans="2:11" x14ac:dyDescent="0.25">
      <c r="B1345" s="434"/>
      <c r="E1345" s="435"/>
      <c r="G1345" s="436"/>
      <c r="H1345" s="437"/>
      <c r="I1345" s="437"/>
      <c r="J1345" s="437"/>
      <c r="K1345" s="437"/>
    </row>
    <row r="1346" spans="2:11" x14ac:dyDescent="0.25">
      <c r="B1346" s="434"/>
      <c r="E1346" s="435"/>
      <c r="G1346" s="436"/>
      <c r="H1346" s="437"/>
      <c r="I1346" s="437"/>
      <c r="J1346" s="437"/>
      <c r="K1346" s="437"/>
    </row>
    <row r="1347" spans="2:11" x14ac:dyDescent="0.25">
      <c r="B1347" s="434"/>
      <c r="E1347" s="435"/>
      <c r="G1347" s="436"/>
      <c r="H1347" s="437"/>
      <c r="I1347" s="437"/>
      <c r="J1347" s="437"/>
      <c r="K1347" s="437"/>
    </row>
    <row r="1348" spans="2:11" x14ac:dyDescent="0.25">
      <c r="B1348" s="434"/>
      <c r="E1348" s="435"/>
      <c r="G1348" s="436"/>
      <c r="H1348" s="437"/>
      <c r="I1348" s="437"/>
      <c r="J1348" s="437"/>
      <c r="K1348" s="437"/>
    </row>
    <row r="1349" spans="2:11" x14ac:dyDescent="0.25">
      <c r="B1349" s="434"/>
      <c r="E1349" s="435"/>
      <c r="G1349" s="436"/>
      <c r="H1349" s="437"/>
      <c r="I1349" s="437"/>
      <c r="J1349" s="437"/>
      <c r="K1349" s="437"/>
    </row>
    <row r="1350" spans="2:11" x14ac:dyDescent="0.25">
      <c r="B1350" s="434"/>
      <c r="E1350" s="435"/>
      <c r="G1350" s="436"/>
      <c r="H1350" s="437"/>
      <c r="I1350" s="437"/>
      <c r="J1350" s="437"/>
      <c r="K1350" s="437"/>
    </row>
    <row r="1351" spans="2:11" x14ac:dyDescent="0.25">
      <c r="B1351" s="434"/>
      <c r="E1351" s="435"/>
      <c r="G1351" s="436"/>
      <c r="H1351" s="437"/>
      <c r="I1351" s="437"/>
      <c r="J1351" s="437"/>
      <c r="K1351" s="437"/>
    </row>
    <row r="1352" spans="2:11" x14ac:dyDescent="0.25">
      <c r="B1352" s="434"/>
      <c r="E1352" s="435"/>
      <c r="G1352" s="436"/>
      <c r="H1352" s="437"/>
      <c r="I1352" s="437"/>
      <c r="J1352" s="437"/>
      <c r="K1352" s="437"/>
    </row>
    <row r="1353" spans="2:11" x14ac:dyDescent="0.25">
      <c r="B1353" s="434"/>
      <c r="E1353" s="435"/>
      <c r="G1353" s="436"/>
      <c r="H1353" s="437"/>
      <c r="I1353" s="437"/>
      <c r="J1353" s="437"/>
      <c r="K1353" s="437"/>
    </row>
    <row r="1354" spans="2:11" x14ac:dyDescent="0.25">
      <c r="B1354" s="434"/>
      <c r="E1354" s="435"/>
      <c r="G1354" s="436"/>
      <c r="H1354" s="437"/>
      <c r="I1354" s="437"/>
      <c r="J1354" s="437"/>
      <c r="K1354" s="437"/>
    </row>
    <row r="1355" spans="2:11" x14ac:dyDescent="0.25">
      <c r="B1355" s="434"/>
      <c r="E1355" s="435"/>
      <c r="G1355" s="436"/>
      <c r="H1355" s="437"/>
      <c r="I1355" s="437"/>
      <c r="J1355" s="437"/>
      <c r="K1355" s="437"/>
    </row>
    <row r="1356" spans="2:11" x14ac:dyDescent="0.25">
      <c r="B1356" s="434"/>
      <c r="E1356" s="435"/>
      <c r="G1356" s="436"/>
      <c r="H1356" s="437"/>
      <c r="I1356" s="437"/>
      <c r="J1356" s="437"/>
      <c r="K1356" s="437"/>
    </row>
    <row r="1357" spans="2:11" x14ac:dyDescent="0.25">
      <c r="B1357" s="434"/>
      <c r="E1357" s="435"/>
      <c r="G1357" s="436"/>
      <c r="H1357" s="437"/>
      <c r="I1357" s="437"/>
      <c r="J1357" s="437"/>
      <c r="K1357" s="437"/>
    </row>
    <row r="1358" spans="2:11" x14ac:dyDescent="0.25">
      <c r="B1358" s="434"/>
      <c r="E1358" s="435"/>
      <c r="G1358" s="436"/>
      <c r="H1358" s="437"/>
      <c r="I1358" s="437"/>
      <c r="J1358" s="437"/>
      <c r="K1358" s="437"/>
    </row>
    <row r="1359" spans="2:11" x14ac:dyDescent="0.25">
      <c r="B1359" s="434"/>
      <c r="E1359" s="435"/>
      <c r="G1359" s="436"/>
      <c r="H1359" s="437"/>
      <c r="I1359" s="437"/>
      <c r="J1359" s="437"/>
      <c r="K1359" s="437"/>
    </row>
    <row r="1360" spans="2:11" x14ac:dyDescent="0.25">
      <c r="B1360" s="434"/>
      <c r="E1360" s="435"/>
      <c r="G1360" s="436"/>
      <c r="H1360" s="437"/>
      <c r="I1360" s="437"/>
      <c r="J1360" s="437"/>
      <c r="K1360" s="437"/>
    </row>
    <row r="1361" spans="2:11" x14ac:dyDescent="0.25">
      <c r="B1361" s="434"/>
      <c r="E1361" s="435"/>
      <c r="G1361" s="436"/>
      <c r="H1361" s="437"/>
      <c r="I1361" s="437"/>
      <c r="J1361" s="437"/>
      <c r="K1361" s="437"/>
    </row>
    <row r="1362" spans="2:11" x14ac:dyDescent="0.25">
      <c r="B1362" s="434"/>
      <c r="E1362" s="435"/>
      <c r="G1362" s="436"/>
      <c r="H1362" s="437"/>
      <c r="I1362" s="437"/>
      <c r="J1362" s="437"/>
      <c r="K1362" s="437"/>
    </row>
    <row r="1363" spans="2:11" x14ac:dyDescent="0.25">
      <c r="B1363" s="434"/>
      <c r="E1363" s="435"/>
      <c r="G1363" s="436"/>
      <c r="H1363" s="437"/>
      <c r="I1363" s="437"/>
      <c r="J1363" s="437"/>
      <c r="K1363" s="437"/>
    </row>
    <row r="1364" spans="2:11" x14ac:dyDescent="0.25">
      <c r="B1364" s="434"/>
      <c r="E1364" s="435"/>
      <c r="G1364" s="436"/>
      <c r="H1364" s="437"/>
      <c r="I1364" s="437"/>
      <c r="J1364" s="437"/>
      <c r="K1364" s="437"/>
    </row>
    <row r="1365" spans="2:11" x14ac:dyDescent="0.25">
      <c r="B1365" s="434"/>
      <c r="E1365" s="435"/>
      <c r="G1365" s="436"/>
      <c r="H1365" s="437"/>
      <c r="I1365" s="437"/>
      <c r="J1365" s="437"/>
      <c r="K1365" s="437"/>
    </row>
    <row r="1366" spans="2:11" x14ac:dyDescent="0.25">
      <c r="B1366" s="434"/>
      <c r="E1366" s="435"/>
      <c r="G1366" s="436"/>
      <c r="H1366" s="437"/>
      <c r="I1366" s="437"/>
      <c r="J1366" s="437"/>
      <c r="K1366" s="437"/>
    </row>
    <row r="1367" spans="2:11" x14ac:dyDescent="0.25">
      <c r="B1367" s="434"/>
      <c r="E1367" s="435"/>
      <c r="G1367" s="436"/>
      <c r="H1367" s="437"/>
      <c r="I1367" s="437"/>
      <c r="J1367" s="437"/>
      <c r="K1367" s="437"/>
    </row>
    <row r="1368" spans="2:11" x14ac:dyDescent="0.25">
      <c r="B1368" s="434"/>
      <c r="E1368" s="435"/>
      <c r="G1368" s="436"/>
      <c r="H1368" s="437"/>
      <c r="I1368" s="437"/>
      <c r="J1368" s="437"/>
      <c r="K1368" s="437"/>
    </row>
    <row r="1369" spans="2:11" x14ac:dyDescent="0.25">
      <c r="B1369" s="434"/>
      <c r="E1369" s="435"/>
      <c r="G1369" s="436"/>
      <c r="H1369" s="437"/>
      <c r="I1369" s="437"/>
      <c r="J1369" s="437"/>
      <c r="K1369" s="437"/>
    </row>
    <row r="1370" spans="2:11" x14ac:dyDescent="0.25">
      <c r="B1370" s="434"/>
      <c r="E1370" s="435"/>
      <c r="G1370" s="436"/>
      <c r="H1370" s="437"/>
      <c r="I1370" s="437"/>
      <c r="J1370" s="437"/>
      <c r="K1370" s="437"/>
    </row>
    <row r="1371" spans="2:11" x14ac:dyDescent="0.25">
      <c r="B1371" s="434"/>
      <c r="E1371" s="435"/>
      <c r="G1371" s="436"/>
      <c r="H1371" s="437"/>
      <c r="I1371" s="437"/>
      <c r="J1371" s="437"/>
      <c r="K1371" s="437"/>
    </row>
    <row r="1372" spans="2:11" x14ac:dyDescent="0.25">
      <c r="B1372" s="434"/>
      <c r="E1372" s="435"/>
      <c r="G1372" s="436"/>
      <c r="H1372" s="437"/>
      <c r="I1372" s="437"/>
      <c r="J1372" s="437"/>
      <c r="K1372" s="437"/>
    </row>
    <row r="1373" spans="2:11" x14ac:dyDescent="0.25">
      <c r="B1373" s="434"/>
      <c r="E1373" s="435"/>
      <c r="G1373" s="436"/>
      <c r="H1373" s="437"/>
      <c r="I1373" s="437"/>
      <c r="J1373" s="437"/>
      <c r="K1373" s="437"/>
    </row>
    <row r="1374" spans="2:11" x14ac:dyDescent="0.25">
      <c r="B1374" s="434"/>
      <c r="E1374" s="435"/>
      <c r="G1374" s="436"/>
      <c r="H1374" s="437"/>
      <c r="I1374" s="437"/>
      <c r="J1374" s="437"/>
      <c r="K1374" s="437"/>
    </row>
    <row r="1375" spans="2:11" x14ac:dyDescent="0.25">
      <c r="B1375" s="434"/>
      <c r="E1375" s="435"/>
      <c r="G1375" s="436"/>
      <c r="H1375" s="437"/>
      <c r="I1375" s="437"/>
      <c r="J1375" s="437"/>
      <c r="K1375" s="437"/>
    </row>
    <row r="1376" spans="2:11" x14ac:dyDescent="0.25">
      <c r="B1376" s="434"/>
      <c r="E1376" s="435"/>
      <c r="G1376" s="436"/>
      <c r="H1376" s="437"/>
      <c r="I1376" s="437"/>
      <c r="J1376" s="437"/>
      <c r="K1376" s="437"/>
    </row>
    <row r="1377" spans="2:11" x14ac:dyDescent="0.25">
      <c r="B1377" s="434"/>
      <c r="E1377" s="435"/>
      <c r="G1377" s="436"/>
      <c r="H1377" s="437"/>
      <c r="I1377" s="437"/>
      <c r="J1377" s="437"/>
      <c r="K1377" s="437"/>
    </row>
    <row r="1378" spans="2:11" x14ac:dyDescent="0.25">
      <c r="B1378" s="434"/>
      <c r="E1378" s="435"/>
      <c r="G1378" s="436"/>
      <c r="H1378" s="437"/>
      <c r="I1378" s="437"/>
      <c r="J1378" s="437"/>
      <c r="K1378" s="437"/>
    </row>
    <row r="1379" spans="2:11" x14ac:dyDescent="0.25">
      <c r="B1379" s="434"/>
      <c r="E1379" s="435"/>
      <c r="G1379" s="436"/>
      <c r="H1379" s="437"/>
      <c r="I1379" s="437"/>
      <c r="J1379" s="437"/>
      <c r="K1379" s="437"/>
    </row>
    <row r="1380" spans="2:11" x14ac:dyDescent="0.25">
      <c r="B1380" s="434"/>
      <c r="E1380" s="435"/>
      <c r="G1380" s="436"/>
      <c r="H1380" s="437"/>
      <c r="I1380" s="437"/>
      <c r="J1380" s="437"/>
      <c r="K1380" s="437"/>
    </row>
    <row r="1381" spans="2:11" x14ac:dyDescent="0.25">
      <c r="B1381" s="434"/>
      <c r="E1381" s="435"/>
      <c r="G1381" s="436"/>
      <c r="H1381" s="437"/>
      <c r="I1381" s="437"/>
      <c r="J1381" s="437"/>
      <c r="K1381" s="437"/>
    </row>
    <row r="1382" spans="2:11" x14ac:dyDescent="0.25">
      <c r="B1382" s="434"/>
      <c r="E1382" s="435"/>
      <c r="G1382" s="436"/>
      <c r="H1382" s="437"/>
      <c r="I1382" s="437"/>
      <c r="J1382" s="437"/>
      <c r="K1382" s="437"/>
    </row>
    <row r="1383" spans="2:11" x14ac:dyDescent="0.25">
      <c r="B1383" s="434"/>
      <c r="E1383" s="435"/>
      <c r="G1383" s="436"/>
      <c r="H1383" s="437"/>
      <c r="I1383" s="437"/>
      <c r="J1383" s="437"/>
      <c r="K1383" s="437"/>
    </row>
    <row r="1384" spans="2:11" x14ac:dyDescent="0.25">
      <c r="B1384" s="434"/>
      <c r="E1384" s="435"/>
      <c r="G1384" s="436"/>
      <c r="H1384" s="437"/>
      <c r="I1384" s="437"/>
      <c r="J1384" s="437"/>
      <c r="K1384" s="437"/>
    </row>
    <row r="1385" spans="2:11" x14ac:dyDescent="0.25">
      <c r="B1385" s="434"/>
      <c r="E1385" s="435"/>
      <c r="G1385" s="436"/>
      <c r="H1385" s="437"/>
      <c r="I1385" s="437"/>
      <c r="J1385" s="437"/>
      <c r="K1385" s="437"/>
    </row>
    <row r="1386" spans="2:11" x14ac:dyDescent="0.25">
      <c r="B1386" s="434"/>
      <c r="E1386" s="435"/>
      <c r="G1386" s="436"/>
      <c r="H1386" s="437"/>
      <c r="I1386" s="437"/>
      <c r="J1386" s="437"/>
      <c r="K1386" s="437"/>
    </row>
    <row r="1387" spans="2:11" x14ac:dyDescent="0.25">
      <c r="B1387" s="434"/>
      <c r="E1387" s="435"/>
      <c r="G1387" s="436"/>
      <c r="H1387" s="437"/>
      <c r="I1387" s="437"/>
      <c r="J1387" s="437"/>
      <c r="K1387" s="437"/>
    </row>
    <row r="1388" spans="2:11" x14ac:dyDescent="0.25">
      <c r="B1388" s="434"/>
      <c r="E1388" s="435"/>
      <c r="G1388" s="436"/>
      <c r="H1388" s="437"/>
      <c r="I1388" s="437"/>
      <c r="J1388" s="437"/>
      <c r="K1388" s="437"/>
    </row>
    <row r="1389" spans="2:11" x14ac:dyDescent="0.25">
      <c r="B1389" s="434"/>
      <c r="E1389" s="435"/>
      <c r="G1389" s="436"/>
      <c r="H1389" s="437"/>
      <c r="I1389" s="437"/>
      <c r="J1389" s="437"/>
      <c r="K1389" s="437"/>
    </row>
    <row r="1390" spans="2:11" x14ac:dyDescent="0.25">
      <c r="B1390" s="434"/>
      <c r="E1390" s="435"/>
      <c r="G1390" s="436"/>
      <c r="H1390" s="437"/>
      <c r="I1390" s="437"/>
      <c r="J1390" s="437"/>
      <c r="K1390" s="437"/>
    </row>
    <row r="1391" spans="2:11" x14ac:dyDescent="0.25">
      <c r="B1391" s="434"/>
      <c r="E1391" s="435"/>
      <c r="G1391" s="436"/>
      <c r="H1391" s="437"/>
      <c r="I1391" s="437"/>
      <c r="J1391" s="437"/>
      <c r="K1391" s="437"/>
    </row>
    <row r="1392" spans="2:11" x14ac:dyDescent="0.25">
      <c r="B1392" s="434"/>
      <c r="E1392" s="435"/>
      <c r="G1392" s="436"/>
      <c r="H1392" s="437"/>
      <c r="I1392" s="437"/>
      <c r="J1392" s="437"/>
      <c r="K1392" s="437"/>
    </row>
    <row r="1393" spans="2:11" x14ac:dyDescent="0.25">
      <c r="B1393" s="434"/>
      <c r="E1393" s="435"/>
      <c r="G1393" s="436"/>
      <c r="H1393" s="437"/>
      <c r="I1393" s="437"/>
      <c r="J1393" s="437"/>
      <c r="K1393" s="437"/>
    </row>
    <row r="1394" spans="2:11" x14ac:dyDescent="0.25">
      <c r="B1394" s="434"/>
      <c r="E1394" s="435"/>
      <c r="G1394" s="436"/>
      <c r="H1394" s="437"/>
      <c r="I1394" s="437"/>
      <c r="J1394" s="437"/>
      <c r="K1394" s="437"/>
    </row>
    <row r="1395" spans="2:11" x14ac:dyDescent="0.25">
      <c r="B1395" s="434"/>
      <c r="E1395" s="435"/>
      <c r="G1395" s="436"/>
      <c r="H1395" s="437"/>
      <c r="I1395" s="437"/>
      <c r="J1395" s="437"/>
      <c r="K1395" s="437"/>
    </row>
    <row r="1396" spans="2:11" x14ac:dyDescent="0.25">
      <c r="B1396" s="434"/>
      <c r="E1396" s="435"/>
      <c r="G1396" s="436"/>
      <c r="H1396" s="437"/>
      <c r="I1396" s="437"/>
      <c r="J1396" s="437"/>
      <c r="K1396" s="437"/>
    </row>
    <row r="1397" spans="2:11" x14ac:dyDescent="0.25">
      <c r="B1397" s="434"/>
      <c r="E1397" s="435"/>
      <c r="G1397" s="436"/>
      <c r="H1397" s="437"/>
      <c r="I1397" s="437"/>
      <c r="J1397" s="437"/>
      <c r="K1397" s="437"/>
    </row>
    <row r="1398" spans="2:11" x14ac:dyDescent="0.25">
      <c r="B1398" s="434"/>
      <c r="E1398" s="435"/>
      <c r="G1398" s="436"/>
      <c r="H1398" s="437"/>
      <c r="I1398" s="437"/>
      <c r="J1398" s="437"/>
      <c r="K1398" s="437"/>
    </row>
    <row r="1399" spans="2:11" x14ac:dyDescent="0.25">
      <c r="B1399" s="434"/>
      <c r="E1399" s="435"/>
      <c r="G1399" s="436"/>
      <c r="H1399" s="437"/>
      <c r="I1399" s="437"/>
      <c r="J1399" s="437"/>
      <c r="K1399" s="437"/>
    </row>
    <row r="1400" spans="2:11" x14ac:dyDescent="0.25">
      <c r="B1400" s="434"/>
      <c r="E1400" s="435"/>
      <c r="G1400" s="436"/>
      <c r="H1400" s="437"/>
      <c r="I1400" s="437"/>
      <c r="J1400" s="437"/>
      <c r="K1400" s="437"/>
    </row>
    <row r="1401" spans="2:11" x14ac:dyDescent="0.25">
      <c r="B1401" s="434"/>
      <c r="E1401" s="435"/>
      <c r="G1401" s="436"/>
      <c r="H1401" s="437"/>
      <c r="I1401" s="437"/>
      <c r="J1401" s="437"/>
      <c r="K1401" s="437"/>
    </row>
    <row r="1402" spans="2:11" x14ac:dyDescent="0.25">
      <c r="B1402" s="434"/>
      <c r="E1402" s="435"/>
      <c r="G1402" s="436"/>
      <c r="H1402" s="437"/>
      <c r="I1402" s="437"/>
      <c r="J1402" s="437"/>
      <c r="K1402" s="437"/>
    </row>
    <row r="1403" spans="2:11" x14ac:dyDescent="0.25">
      <c r="B1403" s="434"/>
      <c r="E1403" s="435"/>
      <c r="G1403" s="436"/>
      <c r="H1403" s="437"/>
      <c r="I1403" s="437"/>
      <c r="J1403" s="437"/>
      <c r="K1403" s="437"/>
    </row>
    <row r="1404" spans="2:11" x14ac:dyDescent="0.25">
      <c r="B1404" s="434"/>
      <c r="E1404" s="435"/>
      <c r="G1404" s="436"/>
      <c r="H1404" s="437"/>
      <c r="I1404" s="437"/>
      <c r="J1404" s="437"/>
      <c r="K1404" s="437"/>
    </row>
    <row r="1405" spans="2:11" x14ac:dyDescent="0.25">
      <c r="B1405" s="434"/>
      <c r="E1405" s="435"/>
      <c r="G1405" s="436"/>
      <c r="H1405" s="437"/>
      <c r="I1405" s="437"/>
      <c r="J1405" s="437"/>
      <c r="K1405" s="437"/>
    </row>
    <row r="1406" spans="2:11" x14ac:dyDescent="0.25">
      <c r="B1406" s="434"/>
      <c r="E1406" s="435"/>
      <c r="G1406" s="436"/>
      <c r="H1406" s="437"/>
      <c r="I1406" s="437"/>
      <c r="J1406" s="437"/>
      <c r="K1406" s="437"/>
    </row>
    <row r="1407" spans="2:11" x14ac:dyDescent="0.25">
      <c r="B1407" s="434"/>
      <c r="E1407" s="435"/>
      <c r="G1407" s="436"/>
      <c r="H1407" s="437"/>
      <c r="I1407" s="437"/>
      <c r="J1407" s="437"/>
      <c r="K1407" s="437"/>
    </row>
    <row r="1408" spans="2:11" x14ac:dyDescent="0.25">
      <c r="B1408" s="434"/>
      <c r="E1408" s="435"/>
      <c r="G1408" s="436"/>
      <c r="H1408" s="437"/>
      <c r="I1408" s="437"/>
      <c r="J1408" s="437"/>
      <c r="K1408" s="437"/>
    </row>
    <row r="1409" spans="2:11" x14ac:dyDescent="0.25">
      <c r="B1409" s="434"/>
      <c r="E1409" s="435"/>
      <c r="G1409" s="436"/>
      <c r="H1409" s="437"/>
      <c r="I1409" s="437"/>
      <c r="J1409" s="437"/>
      <c r="K1409" s="437"/>
    </row>
    <row r="1410" spans="2:11" x14ac:dyDescent="0.25">
      <c r="B1410" s="434"/>
      <c r="E1410" s="435"/>
      <c r="G1410" s="436"/>
      <c r="H1410" s="437"/>
      <c r="I1410" s="437"/>
      <c r="J1410" s="437"/>
      <c r="K1410" s="437"/>
    </row>
    <row r="1411" spans="2:11" x14ac:dyDescent="0.25">
      <c r="B1411" s="434"/>
      <c r="E1411" s="435"/>
      <c r="G1411" s="436"/>
      <c r="H1411" s="437"/>
      <c r="I1411" s="437"/>
      <c r="J1411" s="437"/>
      <c r="K1411" s="437"/>
    </row>
    <row r="1412" spans="2:11" x14ac:dyDescent="0.25">
      <c r="B1412" s="434"/>
      <c r="E1412" s="435"/>
      <c r="G1412" s="436"/>
      <c r="H1412" s="437"/>
      <c r="I1412" s="437"/>
      <c r="J1412" s="437"/>
      <c r="K1412" s="437"/>
    </row>
    <row r="1413" spans="2:11" x14ac:dyDescent="0.25">
      <c r="B1413" s="434"/>
      <c r="E1413" s="435"/>
      <c r="G1413" s="436"/>
      <c r="H1413" s="437"/>
      <c r="I1413" s="437"/>
      <c r="J1413" s="437"/>
      <c r="K1413" s="437"/>
    </row>
    <row r="1414" spans="2:11" x14ac:dyDescent="0.25">
      <c r="B1414" s="434"/>
      <c r="E1414" s="435"/>
      <c r="G1414" s="436"/>
      <c r="H1414" s="437"/>
      <c r="I1414" s="437"/>
      <c r="J1414" s="437"/>
      <c r="K1414" s="437"/>
    </row>
    <row r="1415" spans="2:11" x14ac:dyDescent="0.25">
      <c r="B1415" s="434"/>
      <c r="E1415" s="435"/>
      <c r="G1415" s="436"/>
      <c r="H1415" s="437"/>
      <c r="I1415" s="437"/>
      <c r="J1415" s="437"/>
      <c r="K1415" s="437"/>
    </row>
    <row r="1416" spans="2:11" x14ac:dyDescent="0.25">
      <c r="B1416" s="434"/>
      <c r="E1416" s="435"/>
      <c r="G1416" s="436"/>
      <c r="H1416" s="437"/>
      <c r="I1416" s="437"/>
      <c r="J1416" s="437"/>
      <c r="K1416" s="437"/>
    </row>
    <row r="1417" spans="2:11" x14ac:dyDescent="0.25">
      <c r="B1417" s="434"/>
      <c r="E1417" s="435"/>
      <c r="G1417" s="436"/>
      <c r="H1417" s="437"/>
      <c r="I1417" s="437"/>
      <c r="J1417" s="437"/>
      <c r="K1417" s="437"/>
    </row>
    <row r="1418" spans="2:11" x14ac:dyDescent="0.25">
      <c r="B1418" s="434"/>
      <c r="E1418" s="435"/>
      <c r="G1418" s="436"/>
      <c r="H1418" s="437"/>
      <c r="I1418" s="437"/>
      <c r="J1418" s="437"/>
      <c r="K1418" s="437"/>
    </row>
    <row r="1419" spans="2:11" x14ac:dyDescent="0.25">
      <c r="B1419" s="434"/>
      <c r="E1419" s="435"/>
      <c r="G1419" s="436"/>
      <c r="H1419" s="437"/>
      <c r="I1419" s="437"/>
      <c r="J1419" s="437"/>
      <c r="K1419" s="437"/>
    </row>
    <row r="1420" spans="2:11" x14ac:dyDescent="0.25">
      <c r="B1420" s="434"/>
      <c r="E1420" s="435"/>
      <c r="G1420" s="436"/>
      <c r="H1420" s="437"/>
      <c r="I1420" s="437"/>
      <c r="J1420" s="437"/>
      <c r="K1420" s="437"/>
    </row>
    <row r="1421" spans="2:11" x14ac:dyDescent="0.25">
      <c r="B1421" s="434"/>
      <c r="E1421" s="435"/>
      <c r="G1421" s="436"/>
      <c r="H1421" s="437"/>
      <c r="I1421" s="437"/>
      <c r="J1421" s="437"/>
      <c r="K1421" s="437"/>
    </row>
    <row r="1422" spans="2:11" x14ac:dyDescent="0.25">
      <c r="B1422" s="434"/>
      <c r="E1422" s="435"/>
      <c r="G1422" s="436"/>
      <c r="H1422" s="437"/>
      <c r="I1422" s="437"/>
      <c r="J1422" s="437"/>
      <c r="K1422" s="437"/>
    </row>
    <row r="1423" spans="2:11" x14ac:dyDescent="0.25">
      <c r="B1423" s="434"/>
      <c r="E1423" s="435"/>
      <c r="G1423" s="436"/>
      <c r="H1423" s="437"/>
      <c r="I1423" s="437"/>
      <c r="J1423" s="437"/>
      <c r="K1423" s="437"/>
    </row>
    <row r="1424" spans="2:11" x14ac:dyDescent="0.25">
      <c r="B1424" s="434"/>
      <c r="E1424" s="435"/>
      <c r="G1424" s="436"/>
      <c r="H1424" s="437"/>
      <c r="I1424" s="437"/>
      <c r="J1424" s="437"/>
      <c r="K1424" s="437"/>
    </row>
    <row r="1425" spans="2:11" x14ac:dyDescent="0.25">
      <c r="B1425" s="434"/>
      <c r="E1425" s="435"/>
      <c r="G1425" s="436"/>
      <c r="H1425" s="437"/>
      <c r="I1425" s="437"/>
      <c r="J1425" s="437"/>
      <c r="K1425" s="437"/>
    </row>
    <row r="1426" spans="2:11" x14ac:dyDescent="0.25">
      <c r="B1426" s="434"/>
      <c r="E1426" s="435"/>
      <c r="G1426" s="436"/>
      <c r="H1426" s="437"/>
      <c r="I1426" s="437"/>
      <c r="J1426" s="437"/>
      <c r="K1426" s="437"/>
    </row>
    <row r="1427" spans="2:11" x14ac:dyDescent="0.25">
      <c r="B1427" s="434"/>
      <c r="E1427" s="435"/>
      <c r="G1427" s="436"/>
      <c r="H1427" s="437"/>
      <c r="I1427" s="437"/>
      <c r="J1427" s="437"/>
      <c r="K1427" s="437"/>
    </row>
    <row r="1428" spans="2:11" x14ac:dyDescent="0.25">
      <c r="B1428" s="434"/>
      <c r="E1428" s="435"/>
      <c r="G1428" s="436"/>
      <c r="H1428" s="437"/>
      <c r="I1428" s="437"/>
      <c r="J1428" s="437"/>
      <c r="K1428" s="437"/>
    </row>
    <row r="1429" spans="2:11" x14ac:dyDescent="0.25">
      <c r="B1429" s="434"/>
      <c r="E1429" s="435"/>
      <c r="G1429" s="436"/>
      <c r="H1429" s="437"/>
      <c r="I1429" s="437"/>
      <c r="J1429" s="437"/>
      <c r="K1429" s="437"/>
    </row>
    <row r="1430" spans="2:11" x14ac:dyDescent="0.25">
      <c r="B1430" s="434"/>
      <c r="E1430" s="435"/>
      <c r="G1430" s="436"/>
      <c r="H1430" s="437"/>
      <c r="I1430" s="437"/>
      <c r="J1430" s="437"/>
      <c r="K1430" s="437"/>
    </row>
    <row r="1431" spans="2:11" x14ac:dyDescent="0.25">
      <c r="B1431" s="434"/>
      <c r="E1431" s="435"/>
      <c r="G1431" s="436"/>
      <c r="H1431" s="437"/>
      <c r="I1431" s="437"/>
      <c r="J1431" s="437"/>
      <c r="K1431" s="437"/>
    </row>
    <row r="1432" spans="2:11" x14ac:dyDescent="0.25">
      <c r="B1432" s="434"/>
      <c r="E1432" s="435"/>
      <c r="G1432" s="436"/>
      <c r="H1432" s="437"/>
      <c r="I1432" s="437"/>
      <c r="J1432" s="437"/>
      <c r="K1432" s="437"/>
    </row>
    <row r="1433" spans="2:11" x14ac:dyDescent="0.25">
      <c r="B1433" s="434"/>
      <c r="E1433" s="435"/>
      <c r="G1433" s="436"/>
      <c r="H1433" s="437"/>
      <c r="I1433" s="437"/>
      <c r="J1433" s="437"/>
      <c r="K1433" s="437"/>
    </row>
    <row r="1434" spans="2:11" x14ac:dyDescent="0.25">
      <c r="B1434" s="434"/>
      <c r="E1434" s="435"/>
      <c r="G1434" s="436"/>
      <c r="H1434" s="437"/>
      <c r="I1434" s="437"/>
      <c r="J1434" s="437"/>
      <c r="K1434" s="437"/>
    </row>
    <row r="1435" spans="2:11" x14ac:dyDescent="0.25">
      <c r="B1435" s="434"/>
      <c r="E1435" s="435"/>
      <c r="G1435" s="436"/>
      <c r="H1435" s="437"/>
      <c r="I1435" s="437"/>
      <c r="J1435" s="437"/>
      <c r="K1435" s="437"/>
    </row>
    <row r="1436" spans="2:11" x14ac:dyDescent="0.25">
      <c r="B1436" s="434"/>
      <c r="E1436" s="435"/>
      <c r="G1436" s="436"/>
      <c r="H1436" s="437"/>
      <c r="I1436" s="437"/>
      <c r="J1436" s="437"/>
      <c r="K1436" s="437"/>
    </row>
    <row r="1437" spans="2:11" x14ac:dyDescent="0.25">
      <c r="B1437" s="434"/>
      <c r="E1437" s="435"/>
      <c r="G1437" s="436"/>
      <c r="H1437" s="437"/>
      <c r="I1437" s="437"/>
      <c r="J1437" s="437"/>
      <c r="K1437" s="437"/>
    </row>
    <row r="1438" spans="2:11" x14ac:dyDescent="0.25">
      <c r="B1438" s="434"/>
      <c r="E1438" s="435"/>
      <c r="G1438" s="436"/>
      <c r="H1438" s="437"/>
      <c r="I1438" s="437"/>
      <c r="J1438" s="437"/>
      <c r="K1438" s="437"/>
    </row>
    <row r="1439" spans="2:11" x14ac:dyDescent="0.25">
      <c r="B1439" s="434"/>
      <c r="E1439" s="435"/>
      <c r="G1439" s="436"/>
      <c r="H1439" s="437"/>
      <c r="I1439" s="437"/>
      <c r="J1439" s="437"/>
      <c r="K1439" s="437"/>
    </row>
    <row r="1440" spans="2:11" x14ac:dyDescent="0.25">
      <c r="B1440" s="434"/>
      <c r="E1440" s="435"/>
      <c r="G1440" s="436"/>
      <c r="H1440" s="437"/>
      <c r="I1440" s="437"/>
      <c r="J1440" s="437"/>
      <c r="K1440" s="437"/>
    </row>
    <row r="1441" spans="2:11" x14ac:dyDescent="0.25">
      <c r="B1441" s="434"/>
      <c r="E1441" s="435"/>
      <c r="G1441" s="436"/>
      <c r="H1441" s="437"/>
      <c r="I1441" s="437"/>
      <c r="J1441" s="437"/>
      <c r="K1441" s="437"/>
    </row>
    <row r="1442" spans="2:11" x14ac:dyDescent="0.25">
      <c r="B1442" s="434"/>
      <c r="E1442" s="435"/>
      <c r="G1442" s="436"/>
      <c r="H1442" s="437"/>
      <c r="I1442" s="437"/>
      <c r="J1442" s="437"/>
      <c r="K1442" s="437"/>
    </row>
    <row r="1443" spans="2:11" x14ac:dyDescent="0.25">
      <c r="B1443" s="434"/>
      <c r="E1443" s="435"/>
      <c r="G1443" s="436"/>
      <c r="H1443" s="437"/>
      <c r="I1443" s="437"/>
      <c r="J1443" s="437"/>
      <c r="K1443" s="437"/>
    </row>
    <row r="1444" spans="2:11" x14ac:dyDescent="0.25">
      <c r="B1444" s="434"/>
      <c r="E1444" s="435"/>
      <c r="G1444" s="436"/>
      <c r="H1444" s="437"/>
      <c r="I1444" s="437"/>
      <c r="J1444" s="437"/>
      <c r="K1444" s="437"/>
    </row>
    <row r="1445" spans="2:11" x14ac:dyDescent="0.25">
      <c r="B1445" s="434"/>
      <c r="E1445" s="435"/>
      <c r="G1445" s="436"/>
      <c r="H1445" s="437"/>
      <c r="I1445" s="437"/>
      <c r="J1445" s="437"/>
      <c r="K1445" s="437"/>
    </row>
    <row r="1446" spans="2:11" x14ac:dyDescent="0.25">
      <c r="B1446" s="434"/>
      <c r="E1446" s="435"/>
      <c r="G1446" s="436"/>
      <c r="H1446" s="437"/>
      <c r="I1446" s="437"/>
      <c r="J1446" s="437"/>
      <c r="K1446" s="437"/>
    </row>
    <row r="1447" spans="2:11" x14ac:dyDescent="0.25">
      <c r="B1447" s="434"/>
      <c r="E1447" s="435"/>
      <c r="G1447" s="436"/>
      <c r="H1447" s="437"/>
      <c r="I1447" s="437"/>
      <c r="J1447" s="437"/>
      <c r="K1447" s="437"/>
    </row>
    <row r="1448" spans="2:11" x14ac:dyDescent="0.25">
      <c r="B1448" s="434"/>
      <c r="E1448" s="435"/>
      <c r="G1448" s="436"/>
      <c r="H1448" s="437"/>
      <c r="I1448" s="437"/>
      <c r="J1448" s="437"/>
      <c r="K1448" s="437"/>
    </row>
    <row r="1449" spans="2:11" x14ac:dyDescent="0.25">
      <c r="B1449" s="434"/>
      <c r="E1449" s="435"/>
      <c r="G1449" s="436"/>
      <c r="H1449" s="437"/>
      <c r="I1449" s="437"/>
      <c r="J1449" s="437"/>
      <c r="K1449" s="437"/>
    </row>
    <row r="1450" spans="2:11" x14ac:dyDescent="0.25">
      <c r="B1450" s="434"/>
      <c r="E1450" s="435"/>
      <c r="G1450" s="436"/>
      <c r="H1450" s="437"/>
      <c r="I1450" s="437"/>
      <c r="J1450" s="437"/>
      <c r="K1450" s="437"/>
    </row>
    <row r="1451" spans="2:11" x14ac:dyDescent="0.25">
      <c r="B1451" s="434"/>
      <c r="E1451" s="435"/>
      <c r="G1451" s="436"/>
      <c r="H1451" s="437"/>
      <c r="I1451" s="437"/>
      <c r="J1451" s="437"/>
      <c r="K1451" s="437"/>
    </row>
    <row r="1452" spans="2:11" x14ac:dyDescent="0.25">
      <c r="B1452" s="434"/>
      <c r="E1452" s="435"/>
      <c r="G1452" s="436"/>
      <c r="H1452" s="437"/>
      <c r="I1452" s="437"/>
      <c r="J1452" s="437"/>
      <c r="K1452" s="437"/>
    </row>
    <row r="1453" spans="2:11" x14ac:dyDescent="0.25">
      <c r="B1453" s="434"/>
      <c r="E1453" s="435"/>
      <c r="G1453" s="436"/>
      <c r="H1453" s="437"/>
      <c r="I1453" s="437"/>
      <c r="J1453" s="437"/>
      <c r="K1453" s="437"/>
    </row>
    <row r="1454" spans="2:11" x14ac:dyDescent="0.25">
      <c r="B1454" s="434"/>
      <c r="E1454" s="435"/>
      <c r="G1454" s="436"/>
      <c r="H1454" s="437"/>
      <c r="I1454" s="437"/>
      <c r="J1454" s="437"/>
      <c r="K1454" s="437"/>
    </row>
    <row r="1455" spans="2:11" x14ac:dyDescent="0.25">
      <c r="B1455" s="434"/>
      <c r="E1455" s="435"/>
      <c r="G1455" s="436"/>
      <c r="H1455" s="437"/>
      <c r="I1455" s="437"/>
      <c r="J1455" s="437"/>
      <c r="K1455" s="437"/>
    </row>
    <row r="1456" spans="2:11" x14ac:dyDescent="0.25">
      <c r="B1456" s="434"/>
      <c r="E1456" s="435"/>
      <c r="G1456" s="436"/>
      <c r="H1456" s="437"/>
      <c r="I1456" s="437"/>
      <c r="J1456" s="437"/>
      <c r="K1456" s="437"/>
    </row>
    <row r="1457" spans="2:11" x14ac:dyDescent="0.25">
      <c r="B1457" s="434"/>
      <c r="E1457" s="435"/>
      <c r="G1457" s="436"/>
      <c r="H1457" s="437"/>
      <c r="I1457" s="437"/>
      <c r="J1457" s="437"/>
      <c r="K1457" s="437"/>
    </row>
    <row r="1458" spans="2:11" x14ac:dyDescent="0.25">
      <c r="B1458" s="434"/>
      <c r="E1458" s="435"/>
      <c r="G1458" s="436"/>
      <c r="H1458" s="437"/>
      <c r="I1458" s="437"/>
      <c r="J1458" s="437"/>
      <c r="K1458" s="437"/>
    </row>
    <row r="1459" spans="2:11" x14ac:dyDescent="0.25">
      <c r="B1459" s="434"/>
      <c r="E1459" s="435"/>
      <c r="G1459" s="436"/>
      <c r="H1459" s="437"/>
      <c r="I1459" s="437"/>
      <c r="J1459" s="437"/>
      <c r="K1459" s="437"/>
    </row>
    <row r="1460" spans="2:11" x14ac:dyDescent="0.25">
      <c r="B1460" s="434"/>
      <c r="E1460" s="435"/>
      <c r="G1460" s="436"/>
      <c r="H1460" s="437"/>
      <c r="I1460" s="437"/>
      <c r="J1460" s="437"/>
      <c r="K1460" s="437"/>
    </row>
    <row r="1461" spans="2:11" x14ac:dyDescent="0.25">
      <c r="B1461" s="434"/>
      <c r="E1461" s="435"/>
      <c r="G1461" s="436"/>
      <c r="H1461" s="437"/>
      <c r="I1461" s="437"/>
      <c r="J1461" s="437"/>
      <c r="K1461" s="437"/>
    </row>
    <row r="1462" spans="2:11" x14ac:dyDescent="0.25">
      <c r="B1462" s="434"/>
      <c r="E1462" s="435"/>
      <c r="G1462" s="436"/>
      <c r="H1462" s="437"/>
      <c r="I1462" s="437"/>
      <c r="J1462" s="437"/>
      <c r="K1462" s="437"/>
    </row>
    <row r="1463" spans="2:11" x14ac:dyDescent="0.25">
      <c r="B1463" s="434"/>
      <c r="E1463" s="435"/>
      <c r="G1463" s="436"/>
      <c r="H1463" s="437"/>
      <c r="I1463" s="437"/>
      <c r="J1463" s="437"/>
      <c r="K1463" s="437"/>
    </row>
    <row r="1464" spans="2:11" x14ac:dyDescent="0.25">
      <c r="B1464" s="434"/>
      <c r="E1464" s="435"/>
      <c r="G1464" s="436"/>
      <c r="H1464" s="437"/>
      <c r="I1464" s="437"/>
      <c r="J1464" s="437"/>
      <c r="K1464" s="437"/>
    </row>
    <row r="1465" spans="2:11" x14ac:dyDescent="0.25">
      <c r="B1465" s="434"/>
      <c r="E1465" s="435"/>
      <c r="G1465" s="436"/>
      <c r="H1465" s="437"/>
      <c r="I1465" s="437"/>
      <c r="J1465" s="437"/>
      <c r="K1465" s="437"/>
    </row>
    <row r="1466" spans="2:11" x14ac:dyDescent="0.25">
      <c r="B1466" s="434"/>
      <c r="E1466" s="435"/>
      <c r="G1466" s="436"/>
      <c r="H1466" s="437"/>
      <c r="I1466" s="437"/>
      <c r="J1466" s="437"/>
      <c r="K1466" s="437"/>
    </row>
    <row r="1467" spans="2:11" x14ac:dyDescent="0.25">
      <c r="B1467" s="434"/>
      <c r="E1467" s="435"/>
      <c r="G1467" s="436"/>
      <c r="H1467" s="437"/>
      <c r="I1467" s="437"/>
      <c r="J1467" s="437"/>
      <c r="K1467" s="437"/>
    </row>
    <row r="1468" spans="2:11" x14ac:dyDescent="0.25">
      <c r="B1468" s="434"/>
      <c r="E1468" s="435"/>
      <c r="G1468" s="436"/>
      <c r="H1468" s="437"/>
      <c r="I1468" s="437"/>
      <c r="J1468" s="437"/>
      <c r="K1468" s="437"/>
    </row>
    <row r="1469" spans="2:11" x14ac:dyDescent="0.25">
      <c r="B1469" s="434"/>
      <c r="E1469" s="435"/>
      <c r="G1469" s="436"/>
      <c r="H1469" s="437"/>
      <c r="I1469" s="437"/>
      <c r="J1469" s="437"/>
      <c r="K1469" s="437"/>
    </row>
    <row r="1470" spans="2:11" x14ac:dyDescent="0.25">
      <c r="B1470" s="434"/>
      <c r="E1470" s="435"/>
      <c r="G1470" s="436"/>
      <c r="H1470" s="437"/>
      <c r="I1470" s="437"/>
      <c r="J1470" s="437"/>
      <c r="K1470" s="437"/>
    </row>
    <row r="1471" spans="2:11" x14ac:dyDescent="0.25">
      <c r="B1471" s="434"/>
      <c r="E1471" s="435"/>
      <c r="G1471" s="436"/>
      <c r="H1471" s="437"/>
      <c r="I1471" s="437"/>
      <c r="J1471" s="437"/>
      <c r="K1471" s="437"/>
    </row>
    <row r="1472" spans="2:11" x14ac:dyDescent="0.25">
      <c r="B1472" s="434"/>
      <c r="E1472" s="435"/>
      <c r="G1472" s="436"/>
      <c r="H1472" s="437"/>
      <c r="I1472" s="437"/>
      <c r="J1472" s="437"/>
      <c r="K1472" s="437"/>
    </row>
    <row r="1473" spans="2:11" x14ac:dyDescent="0.25">
      <c r="B1473" s="434"/>
      <c r="E1473" s="435"/>
      <c r="G1473" s="436"/>
      <c r="H1473" s="437"/>
      <c r="I1473" s="437"/>
      <c r="J1473" s="437"/>
      <c r="K1473" s="437"/>
    </row>
    <row r="1474" spans="2:11" x14ac:dyDescent="0.25">
      <c r="B1474" s="434"/>
      <c r="E1474" s="435"/>
      <c r="G1474" s="436"/>
      <c r="H1474" s="437"/>
      <c r="I1474" s="437"/>
      <c r="J1474" s="437"/>
      <c r="K1474" s="437"/>
    </row>
    <row r="1475" spans="2:11" x14ac:dyDescent="0.25">
      <c r="B1475" s="434"/>
      <c r="E1475" s="435"/>
      <c r="G1475" s="436"/>
      <c r="H1475" s="437"/>
      <c r="I1475" s="437"/>
      <c r="J1475" s="437"/>
      <c r="K1475" s="437"/>
    </row>
    <row r="1476" spans="2:11" x14ac:dyDescent="0.25">
      <c r="B1476" s="434"/>
      <c r="E1476" s="435"/>
      <c r="G1476" s="436"/>
      <c r="H1476" s="437"/>
      <c r="I1476" s="437"/>
      <c r="J1476" s="437"/>
      <c r="K1476" s="437"/>
    </row>
    <row r="1477" spans="2:11" x14ac:dyDescent="0.25">
      <c r="B1477" s="434"/>
      <c r="E1477" s="435"/>
      <c r="G1477" s="436"/>
      <c r="H1477" s="437"/>
      <c r="I1477" s="437"/>
      <c r="J1477" s="437"/>
      <c r="K1477" s="437"/>
    </row>
    <row r="1478" spans="2:11" x14ac:dyDescent="0.25">
      <c r="B1478" s="434"/>
      <c r="E1478" s="435"/>
      <c r="G1478" s="436"/>
      <c r="H1478" s="437"/>
      <c r="I1478" s="437"/>
      <c r="J1478" s="437"/>
      <c r="K1478" s="437"/>
    </row>
    <row r="1479" spans="2:11" x14ac:dyDescent="0.25">
      <c r="B1479" s="434"/>
      <c r="E1479" s="435"/>
      <c r="G1479" s="436"/>
      <c r="H1479" s="437"/>
      <c r="I1479" s="437"/>
      <c r="J1479" s="437"/>
      <c r="K1479" s="437"/>
    </row>
    <row r="1480" spans="2:11" x14ac:dyDescent="0.25">
      <c r="B1480" s="434"/>
      <c r="E1480" s="435"/>
      <c r="G1480" s="436"/>
      <c r="H1480" s="437"/>
      <c r="I1480" s="437"/>
      <c r="J1480" s="437"/>
      <c r="K1480" s="437"/>
    </row>
    <row r="1481" spans="2:11" x14ac:dyDescent="0.25">
      <c r="B1481" s="434"/>
      <c r="E1481" s="435"/>
      <c r="G1481" s="436"/>
      <c r="H1481" s="437"/>
      <c r="I1481" s="437"/>
      <c r="J1481" s="437"/>
      <c r="K1481" s="437"/>
    </row>
    <row r="1482" spans="2:11" x14ac:dyDescent="0.25">
      <c r="B1482" s="434"/>
      <c r="E1482" s="435"/>
      <c r="G1482" s="436"/>
      <c r="H1482" s="437"/>
      <c r="I1482" s="437"/>
      <c r="J1482" s="437"/>
      <c r="K1482" s="437"/>
    </row>
    <row r="1483" spans="2:11" x14ac:dyDescent="0.25">
      <c r="B1483" s="434"/>
      <c r="E1483" s="435"/>
      <c r="G1483" s="436"/>
      <c r="H1483" s="437"/>
      <c r="I1483" s="437"/>
      <c r="J1483" s="437"/>
      <c r="K1483" s="437"/>
    </row>
    <row r="1484" spans="2:11" x14ac:dyDescent="0.25">
      <c r="B1484" s="434"/>
      <c r="E1484" s="435"/>
      <c r="G1484" s="436"/>
      <c r="H1484" s="437"/>
      <c r="I1484" s="437"/>
      <c r="J1484" s="437"/>
      <c r="K1484" s="437"/>
    </row>
    <row r="1485" spans="2:11" x14ac:dyDescent="0.25">
      <c r="B1485" s="434"/>
      <c r="E1485" s="435"/>
      <c r="G1485" s="436"/>
      <c r="H1485" s="437"/>
      <c r="I1485" s="437"/>
      <c r="J1485" s="437"/>
      <c r="K1485" s="437"/>
    </row>
    <row r="1486" spans="2:11" x14ac:dyDescent="0.25">
      <c r="B1486" s="434"/>
      <c r="E1486" s="435"/>
      <c r="G1486" s="436"/>
      <c r="H1486" s="437"/>
      <c r="I1486" s="437"/>
      <c r="J1486" s="437"/>
      <c r="K1486" s="437"/>
    </row>
    <row r="1487" spans="2:11" x14ac:dyDescent="0.25">
      <c r="B1487" s="434"/>
      <c r="E1487" s="435"/>
      <c r="G1487" s="436"/>
      <c r="H1487" s="437"/>
      <c r="I1487" s="437"/>
      <c r="J1487" s="437"/>
      <c r="K1487" s="437"/>
    </row>
    <row r="1488" spans="2:11" x14ac:dyDescent="0.25">
      <c r="B1488" s="434"/>
      <c r="E1488" s="435"/>
      <c r="G1488" s="436"/>
      <c r="H1488" s="437"/>
      <c r="I1488" s="437"/>
      <c r="J1488" s="437"/>
      <c r="K1488" s="437"/>
    </row>
    <row r="1489" spans="2:11" x14ac:dyDescent="0.25">
      <c r="B1489" s="434"/>
      <c r="E1489" s="435"/>
      <c r="G1489" s="436"/>
      <c r="H1489" s="437"/>
      <c r="I1489" s="437"/>
      <c r="J1489" s="437"/>
      <c r="K1489" s="437"/>
    </row>
    <row r="1490" spans="2:11" x14ac:dyDescent="0.25">
      <c r="B1490" s="434"/>
      <c r="E1490" s="435"/>
      <c r="G1490" s="436"/>
      <c r="H1490" s="437"/>
      <c r="I1490" s="437"/>
      <c r="J1490" s="437"/>
      <c r="K1490" s="437"/>
    </row>
    <row r="1491" spans="2:11" x14ac:dyDescent="0.25">
      <c r="B1491" s="434"/>
      <c r="E1491" s="435"/>
      <c r="G1491" s="436"/>
      <c r="H1491" s="437"/>
      <c r="I1491" s="437"/>
      <c r="J1491" s="437"/>
      <c r="K1491" s="437"/>
    </row>
    <row r="1492" spans="2:11" x14ac:dyDescent="0.25">
      <c r="B1492" s="434"/>
      <c r="E1492" s="435"/>
      <c r="G1492" s="436"/>
      <c r="H1492" s="437"/>
      <c r="I1492" s="437"/>
      <c r="J1492" s="437"/>
      <c r="K1492" s="437"/>
    </row>
    <row r="1493" spans="2:11" x14ac:dyDescent="0.25">
      <c r="B1493" s="434"/>
      <c r="E1493" s="435"/>
      <c r="G1493" s="436"/>
      <c r="H1493" s="437"/>
      <c r="I1493" s="437"/>
      <c r="J1493" s="437"/>
      <c r="K1493" s="437"/>
    </row>
    <row r="1494" spans="2:11" x14ac:dyDescent="0.25">
      <c r="B1494" s="434"/>
      <c r="E1494" s="435"/>
      <c r="G1494" s="436"/>
      <c r="H1494" s="437"/>
      <c r="I1494" s="437"/>
      <c r="J1494" s="437"/>
      <c r="K1494" s="437"/>
    </row>
    <row r="1495" spans="2:11" x14ac:dyDescent="0.25">
      <c r="B1495" s="434"/>
      <c r="E1495" s="435"/>
      <c r="G1495" s="436"/>
      <c r="H1495" s="437"/>
      <c r="I1495" s="437"/>
      <c r="J1495" s="437"/>
      <c r="K1495" s="437"/>
    </row>
    <row r="1496" spans="2:11" x14ac:dyDescent="0.25">
      <c r="B1496" s="434"/>
      <c r="E1496" s="435"/>
      <c r="G1496" s="436"/>
      <c r="H1496" s="437"/>
      <c r="I1496" s="437"/>
      <c r="J1496" s="437"/>
      <c r="K1496" s="437"/>
    </row>
    <row r="1497" spans="2:11" x14ac:dyDescent="0.25">
      <c r="B1497" s="434"/>
      <c r="E1497" s="435"/>
      <c r="G1497" s="436"/>
      <c r="H1497" s="437"/>
      <c r="I1497" s="437"/>
      <c r="J1497" s="437"/>
      <c r="K1497" s="437"/>
    </row>
    <row r="1498" spans="2:11" x14ac:dyDescent="0.25">
      <c r="B1498" s="434"/>
      <c r="E1498" s="435"/>
      <c r="G1498" s="436"/>
      <c r="H1498" s="437"/>
      <c r="I1498" s="437"/>
      <c r="J1498" s="437"/>
      <c r="K1498" s="437"/>
    </row>
    <row r="1499" spans="2:11" x14ac:dyDescent="0.25">
      <c r="B1499" s="434"/>
      <c r="E1499" s="435"/>
      <c r="G1499" s="436"/>
      <c r="H1499" s="437"/>
      <c r="I1499" s="437"/>
      <c r="J1499" s="437"/>
      <c r="K1499" s="437"/>
    </row>
    <row r="1500" spans="2:11" x14ac:dyDescent="0.25">
      <c r="B1500" s="434"/>
      <c r="E1500" s="435"/>
      <c r="G1500" s="436"/>
      <c r="H1500" s="437"/>
      <c r="I1500" s="437"/>
      <c r="J1500" s="437"/>
      <c r="K1500" s="437"/>
    </row>
    <row r="1501" spans="2:11" x14ac:dyDescent="0.25">
      <c r="B1501" s="434"/>
      <c r="E1501" s="435"/>
      <c r="G1501" s="436"/>
      <c r="H1501" s="437"/>
      <c r="I1501" s="437"/>
      <c r="J1501" s="437"/>
      <c r="K1501" s="437"/>
    </row>
    <row r="1502" spans="2:11" x14ac:dyDescent="0.25">
      <c r="B1502" s="434"/>
      <c r="E1502" s="435"/>
      <c r="G1502" s="436"/>
      <c r="H1502" s="437"/>
      <c r="I1502" s="437"/>
      <c r="J1502" s="437"/>
      <c r="K1502" s="437"/>
    </row>
    <row r="1503" spans="2:11" x14ac:dyDescent="0.25">
      <c r="B1503" s="434"/>
      <c r="E1503" s="435"/>
      <c r="G1503" s="436"/>
      <c r="H1503" s="437"/>
      <c r="I1503" s="437"/>
      <c r="J1503" s="437"/>
      <c r="K1503" s="437"/>
    </row>
    <row r="1504" spans="2:11" x14ac:dyDescent="0.25">
      <c r="B1504" s="434"/>
      <c r="E1504" s="435"/>
      <c r="G1504" s="436"/>
      <c r="H1504" s="437"/>
      <c r="I1504" s="437"/>
      <c r="J1504" s="437"/>
      <c r="K1504" s="437"/>
    </row>
    <row r="1505" spans="2:11" x14ac:dyDescent="0.25">
      <c r="B1505" s="434"/>
      <c r="E1505" s="435"/>
      <c r="G1505" s="436"/>
      <c r="H1505" s="437"/>
      <c r="I1505" s="437"/>
      <c r="J1505" s="437"/>
      <c r="K1505" s="437"/>
    </row>
    <row r="1506" spans="2:11" x14ac:dyDescent="0.25">
      <c r="B1506" s="434"/>
      <c r="E1506" s="435"/>
      <c r="G1506" s="436"/>
      <c r="H1506" s="437"/>
      <c r="I1506" s="437"/>
      <c r="J1506" s="437"/>
      <c r="K1506" s="437"/>
    </row>
    <row r="1507" spans="2:11" x14ac:dyDescent="0.25">
      <c r="B1507" s="434"/>
      <c r="E1507" s="435"/>
      <c r="G1507" s="436"/>
      <c r="H1507" s="437"/>
      <c r="I1507" s="437"/>
      <c r="J1507" s="437"/>
      <c r="K1507" s="437"/>
    </row>
    <row r="1508" spans="2:11" x14ac:dyDescent="0.25">
      <c r="B1508" s="434"/>
      <c r="E1508" s="435"/>
      <c r="G1508" s="436"/>
      <c r="H1508" s="437"/>
      <c r="I1508" s="437"/>
      <c r="J1508" s="437"/>
      <c r="K1508" s="437"/>
    </row>
    <row r="1509" spans="2:11" x14ac:dyDescent="0.25">
      <c r="B1509" s="434"/>
      <c r="E1509" s="435"/>
      <c r="G1509" s="436"/>
      <c r="H1509" s="437"/>
      <c r="I1509" s="437"/>
      <c r="J1509" s="437"/>
      <c r="K1509" s="437"/>
    </row>
    <row r="1510" spans="2:11" x14ac:dyDescent="0.25">
      <c r="B1510" s="434"/>
      <c r="E1510" s="435"/>
      <c r="G1510" s="436"/>
      <c r="H1510" s="437"/>
      <c r="I1510" s="437"/>
      <c r="J1510" s="437"/>
      <c r="K1510" s="437"/>
    </row>
    <row r="1511" spans="2:11" x14ac:dyDescent="0.25">
      <c r="B1511" s="434"/>
      <c r="E1511" s="435"/>
      <c r="G1511" s="436"/>
      <c r="H1511" s="437"/>
      <c r="I1511" s="437"/>
      <c r="J1511" s="437"/>
      <c r="K1511" s="437"/>
    </row>
    <row r="1512" spans="2:11" x14ac:dyDescent="0.25">
      <c r="B1512" s="434"/>
      <c r="E1512" s="435"/>
      <c r="G1512" s="436"/>
      <c r="H1512" s="437"/>
      <c r="I1512" s="437"/>
      <c r="J1512" s="437"/>
      <c r="K1512" s="437"/>
    </row>
    <row r="1513" spans="2:11" x14ac:dyDescent="0.25">
      <c r="B1513" s="434"/>
      <c r="E1513" s="435"/>
      <c r="G1513" s="436"/>
      <c r="H1513" s="437"/>
      <c r="I1513" s="437"/>
      <c r="J1513" s="437"/>
      <c r="K1513" s="437"/>
    </row>
    <row r="1514" spans="2:11" x14ac:dyDescent="0.25">
      <c r="B1514" s="434"/>
      <c r="E1514" s="435"/>
      <c r="G1514" s="436"/>
      <c r="H1514" s="437"/>
      <c r="I1514" s="437"/>
      <c r="J1514" s="437"/>
      <c r="K1514" s="437"/>
    </row>
    <row r="1515" spans="2:11" x14ac:dyDescent="0.25">
      <c r="B1515" s="434"/>
      <c r="E1515" s="435"/>
      <c r="G1515" s="436"/>
      <c r="H1515" s="437"/>
      <c r="I1515" s="437"/>
      <c r="J1515" s="437"/>
      <c r="K1515" s="437"/>
    </row>
    <row r="1516" spans="2:11" x14ac:dyDescent="0.25">
      <c r="B1516" s="434"/>
      <c r="E1516" s="435"/>
      <c r="G1516" s="436"/>
      <c r="H1516" s="437"/>
      <c r="I1516" s="437"/>
      <c r="J1516" s="437"/>
      <c r="K1516" s="437"/>
    </row>
    <row r="1517" spans="2:11" x14ac:dyDescent="0.25">
      <c r="B1517" s="434"/>
      <c r="E1517" s="435"/>
      <c r="G1517" s="436"/>
      <c r="H1517" s="437"/>
      <c r="I1517" s="437"/>
      <c r="J1517" s="437"/>
      <c r="K1517" s="437"/>
    </row>
    <row r="1518" spans="2:11" x14ac:dyDescent="0.25">
      <c r="B1518" s="434"/>
      <c r="E1518" s="435"/>
      <c r="G1518" s="436"/>
      <c r="H1518" s="437"/>
      <c r="I1518" s="437"/>
      <c r="J1518" s="437"/>
      <c r="K1518" s="437"/>
    </row>
    <row r="1519" spans="2:11" x14ac:dyDescent="0.25">
      <c r="B1519" s="434"/>
      <c r="E1519" s="435"/>
      <c r="G1519" s="436"/>
      <c r="H1519" s="437"/>
      <c r="I1519" s="437"/>
      <c r="J1519" s="437"/>
      <c r="K1519" s="437"/>
    </row>
    <row r="1520" spans="2:11" x14ac:dyDescent="0.25">
      <c r="B1520" s="434"/>
      <c r="E1520" s="435"/>
      <c r="G1520" s="436"/>
      <c r="H1520" s="437"/>
      <c r="I1520" s="437"/>
      <c r="J1520" s="437"/>
      <c r="K1520" s="437"/>
    </row>
    <row r="1521" spans="2:11" x14ac:dyDescent="0.25">
      <c r="B1521" s="434"/>
      <c r="E1521" s="435"/>
      <c r="G1521" s="436"/>
      <c r="H1521" s="437"/>
      <c r="I1521" s="437"/>
      <c r="J1521" s="437"/>
      <c r="K1521" s="437"/>
    </row>
    <row r="1522" spans="2:11" x14ac:dyDescent="0.25">
      <c r="B1522" s="434"/>
      <c r="E1522" s="435"/>
      <c r="G1522" s="436"/>
      <c r="H1522" s="437"/>
      <c r="I1522" s="437"/>
      <c r="J1522" s="437"/>
      <c r="K1522" s="437"/>
    </row>
    <row r="1523" spans="2:11" x14ac:dyDescent="0.25">
      <c r="B1523" s="434"/>
      <c r="E1523" s="435"/>
      <c r="G1523" s="436"/>
      <c r="H1523" s="437"/>
      <c r="I1523" s="437"/>
      <c r="J1523" s="437"/>
      <c r="K1523" s="437"/>
    </row>
    <row r="1524" spans="2:11" x14ac:dyDescent="0.25">
      <c r="B1524" s="434"/>
      <c r="E1524" s="435"/>
      <c r="G1524" s="436"/>
      <c r="H1524" s="437"/>
      <c r="I1524" s="437"/>
      <c r="J1524" s="437"/>
      <c r="K1524" s="437"/>
    </row>
    <row r="1525" spans="2:11" x14ac:dyDescent="0.25">
      <c r="B1525" s="434"/>
      <c r="E1525" s="435"/>
      <c r="G1525" s="436"/>
      <c r="H1525" s="437"/>
      <c r="I1525" s="437"/>
      <c r="J1525" s="437"/>
      <c r="K1525" s="437"/>
    </row>
    <row r="1526" spans="2:11" x14ac:dyDescent="0.25">
      <c r="B1526" s="434"/>
      <c r="E1526" s="435"/>
      <c r="G1526" s="436"/>
      <c r="H1526" s="437"/>
      <c r="I1526" s="437"/>
      <c r="J1526" s="437"/>
      <c r="K1526" s="437"/>
    </row>
    <row r="1527" spans="2:11" x14ac:dyDescent="0.25">
      <c r="B1527" s="434"/>
      <c r="E1527" s="435"/>
      <c r="G1527" s="436"/>
      <c r="H1527" s="437"/>
      <c r="I1527" s="437"/>
      <c r="J1527" s="437"/>
      <c r="K1527" s="437"/>
    </row>
    <row r="1528" spans="2:11" x14ac:dyDescent="0.25">
      <c r="B1528" s="434"/>
      <c r="E1528" s="435"/>
      <c r="G1528" s="436"/>
      <c r="H1528" s="437"/>
      <c r="I1528" s="437"/>
      <c r="J1528" s="437"/>
      <c r="K1528" s="437"/>
    </row>
    <row r="1529" spans="2:11" x14ac:dyDescent="0.25">
      <c r="B1529" s="434"/>
      <c r="E1529" s="435"/>
      <c r="G1529" s="436"/>
      <c r="H1529" s="437"/>
      <c r="I1529" s="437"/>
      <c r="J1529" s="437"/>
      <c r="K1529" s="437"/>
    </row>
    <row r="1530" spans="2:11" x14ac:dyDescent="0.25">
      <c r="B1530" s="434"/>
      <c r="E1530" s="435"/>
      <c r="G1530" s="436"/>
      <c r="H1530" s="437"/>
      <c r="I1530" s="437"/>
      <c r="J1530" s="437"/>
      <c r="K1530" s="437"/>
    </row>
    <row r="1531" spans="2:11" x14ac:dyDescent="0.25">
      <c r="B1531" s="434"/>
      <c r="E1531" s="435"/>
      <c r="G1531" s="436"/>
      <c r="H1531" s="437"/>
      <c r="I1531" s="437"/>
      <c r="J1531" s="437"/>
      <c r="K1531" s="437"/>
    </row>
    <row r="1532" spans="2:11" x14ac:dyDescent="0.25">
      <c r="B1532" s="434"/>
      <c r="E1532" s="435"/>
      <c r="G1532" s="436"/>
      <c r="H1532" s="437"/>
      <c r="I1532" s="437"/>
      <c r="J1532" s="437"/>
      <c r="K1532" s="437"/>
    </row>
    <row r="1533" spans="2:11" x14ac:dyDescent="0.25">
      <c r="B1533" s="434"/>
      <c r="E1533" s="435"/>
      <c r="G1533" s="436"/>
      <c r="H1533" s="437"/>
      <c r="I1533" s="437"/>
      <c r="J1533" s="437"/>
      <c r="K1533" s="437"/>
    </row>
    <row r="1534" spans="2:11" x14ac:dyDescent="0.25">
      <c r="B1534" s="434"/>
      <c r="E1534" s="435"/>
      <c r="G1534" s="436"/>
      <c r="H1534" s="437"/>
      <c r="I1534" s="437"/>
      <c r="J1534" s="437"/>
      <c r="K1534" s="437"/>
    </row>
    <row r="1535" spans="2:11" x14ac:dyDescent="0.25">
      <c r="B1535" s="434"/>
      <c r="E1535" s="435"/>
      <c r="G1535" s="436"/>
      <c r="H1535" s="437"/>
      <c r="I1535" s="437"/>
      <c r="J1535" s="437"/>
      <c r="K1535" s="437"/>
    </row>
    <row r="1536" spans="2:11" x14ac:dyDescent="0.25">
      <c r="B1536" s="434"/>
      <c r="E1536" s="435"/>
      <c r="G1536" s="436"/>
      <c r="H1536" s="437"/>
      <c r="I1536" s="437"/>
      <c r="J1536" s="437"/>
      <c r="K1536" s="437"/>
    </row>
    <row r="1537" spans="2:11" x14ac:dyDescent="0.25">
      <c r="B1537" s="434"/>
      <c r="E1537" s="435"/>
      <c r="G1537" s="436"/>
      <c r="H1537" s="437"/>
      <c r="I1537" s="437"/>
      <c r="J1537" s="437"/>
      <c r="K1537" s="437"/>
    </row>
    <row r="1538" spans="2:11" x14ac:dyDescent="0.25">
      <c r="B1538" s="434"/>
      <c r="E1538" s="435"/>
      <c r="G1538" s="436"/>
      <c r="H1538" s="437"/>
      <c r="I1538" s="437"/>
      <c r="J1538" s="437"/>
      <c r="K1538" s="437"/>
    </row>
    <row r="1539" spans="2:11" x14ac:dyDescent="0.25">
      <c r="B1539" s="434"/>
      <c r="E1539" s="435"/>
      <c r="G1539" s="436"/>
      <c r="H1539" s="437"/>
      <c r="I1539" s="437"/>
      <c r="J1539" s="437"/>
      <c r="K1539" s="437"/>
    </row>
    <row r="1540" spans="2:11" x14ac:dyDescent="0.25">
      <c r="B1540" s="434"/>
      <c r="E1540" s="435"/>
      <c r="G1540" s="436"/>
      <c r="H1540" s="437"/>
      <c r="I1540" s="437"/>
      <c r="J1540" s="437"/>
      <c r="K1540" s="437"/>
    </row>
    <row r="1541" spans="2:11" x14ac:dyDescent="0.25">
      <c r="B1541" s="434"/>
      <c r="E1541" s="435"/>
      <c r="G1541" s="436"/>
      <c r="H1541" s="437"/>
      <c r="I1541" s="437"/>
      <c r="J1541" s="437"/>
      <c r="K1541" s="437"/>
    </row>
    <row r="1542" spans="2:11" x14ac:dyDescent="0.25">
      <c r="B1542" s="434"/>
      <c r="E1542" s="435"/>
      <c r="G1542" s="436"/>
      <c r="H1542" s="437"/>
      <c r="I1542" s="437"/>
      <c r="J1542" s="437"/>
      <c r="K1542" s="437"/>
    </row>
    <row r="1543" spans="2:11" x14ac:dyDescent="0.25">
      <c r="B1543" s="434"/>
      <c r="E1543" s="435"/>
      <c r="G1543" s="436"/>
      <c r="H1543" s="437"/>
      <c r="I1543" s="437"/>
      <c r="J1543" s="437"/>
      <c r="K1543" s="437"/>
    </row>
    <row r="1544" spans="2:11" x14ac:dyDescent="0.25">
      <c r="B1544" s="434"/>
      <c r="E1544" s="435"/>
      <c r="G1544" s="436"/>
      <c r="H1544" s="437"/>
      <c r="I1544" s="437"/>
      <c r="J1544" s="437"/>
      <c r="K1544" s="437"/>
    </row>
    <row r="1545" spans="2:11" x14ac:dyDescent="0.25">
      <c r="B1545" s="434"/>
      <c r="E1545" s="435"/>
      <c r="G1545" s="436"/>
      <c r="H1545" s="437"/>
      <c r="I1545" s="437"/>
      <c r="J1545" s="437"/>
      <c r="K1545" s="437"/>
    </row>
    <row r="1546" spans="2:11" x14ac:dyDescent="0.25">
      <c r="B1546" s="434"/>
      <c r="E1546" s="435"/>
      <c r="G1546" s="436"/>
      <c r="H1546" s="437"/>
      <c r="I1546" s="437"/>
      <c r="J1546" s="437"/>
      <c r="K1546" s="437"/>
    </row>
    <row r="1547" spans="2:11" x14ac:dyDescent="0.25">
      <c r="B1547" s="434"/>
      <c r="E1547" s="435"/>
      <c r="G1547" s="436"/>
      <c r="H1547" s="437"/>
      <c r="I1547" s="437"/>
      <c r="J1547" s="437"/>
      <c r="K1547" s="437"/>
    </row>
    <row r="1548" spans="2:11" x14ac:dyDescent="0.25">
      <c r="B1548" s="434"/>
      <c r="E1548" s="435"/>
      <c r="G1548" s="436"/>
      <c r="H1548" s="437"/>
      <c r="I1548" s="437"/>
      <c r="J1548" s="437"/>
      <c r="K1548" s="437"/>
    </row>
    <row r="1549" spans="2:11" x14ac:dyDescent="0.25">
      <c r="B1549" s="434"/>
      <c r="E1549" s="435"/>
      <c r="G1549" s="436"/>
      <c r="H1549" s="437"/>
      <c r="I1549" s="437"/>
      <c r="J1549" s="437"/>
      <c r="K1549" s="437"/>
    </row>
    <row r="1550" spans="2:11" x14ac:dyDescent="0.25">
      <c r="B1550" s="434"/>
      <c r="E1550" s="435"/>
      <c r="G1550" s="436"/>
      <c r="H1550" s="437"/>
      <c r="I1550" s="437"/>
      <c r="J1550" s="437"/>
      <c r="K1550" s="437"/>
    </row>
    <row r="1551" spans="2:11" x14ac:dyDescent="0.25">
      <c r="B1551" s="434"/>
      <c r="E1551" s="435"/>
      <c r="G1551" s="436"/>
      <c r="H1551" s="437"/>
      <c r="I1551" s="437"/>
      <c r="J1551" s="437"/>
      <c r="K1551" s="437"/>
    </row>
    <row r="1552" spans="2:11" x14ac:dyDescent="0.25">
      <c r="B1552" s="434"/>
      <c r="E1552" s="435"/>
      <c r="G1552" s="436"/>
      <c r="H1552" s="437"/>
      <c r="I1552" s="437"/>
      <c r="J1552" s="437"/>
      <c r="K1552" s="437"/>
    </row>
    <row r="1553" spans="2:11" x14ac:dyDescent="0.25">
      <c r="B1553" s="434"/>
      <c r="E1553" s="435"/>
      <c r="G1553" s="436"/>
      <c r="H1553" s="437"/>
      <c r="I1553" s="437"/>
      <c r="J1553" s="437"/>
      <c r="K1553" s="437"/>
    </row>
    <row r="1554" spans="2:11" x14ac:dyDescent="0.25">
      <c r="B1554" s="434"/>
      <c r="E1554" s="435"/>
      <c r="G1554" s="436"/>
      <c r="H1554" s="437"/>
      <c r="I1554" s="437"/>
      <c r="J1554" s="437"/>
      <c r="K1554" s="437"/>
    </row>
    <row r="1555" spans="2:11" x14ac:dyDescent="0.25">
      <c r="B1555" s="434"/>
      <c r="E1555" s="435"/>
      <c r="G1555" s="436"/>
      <c r="H1555" s="437"/>
      <c r="I1555" s="437"/>
      <c r="J1555" s="437"/>
      <c r="K1555" s="437"/>
    </row>
    <row r="1556" spans="2:11" x14ac:dyDescent="0.25">
      <c r="B1556" s="434"/>
      <c r="E1556" s="435"/>
      <c r="G1556" s="436"/>
      <c r="H1556" s="437"/>
      <c r="I1556" s="437"/>
      <c r="J1556" s="437"/>
      <c r="K1556" s="437"/>
    </row>
    <row r="1557" spans="2:11" x14ac:dyDescent="0.25">
      <c r="B1557" s="434"/>
      <c r="E1557" s="435"/>
      <c r="G1557" s="436"/>
      <c r="H1557" s="437"/>
      <c r="I1557" s="437"/>
      <c r="J1557" s="437"/>
      <c r="K1557" s="437"/>
    </row>
    <row r="1558" spans="2:11" x14ac:dyDescent="0.25">
      <c r="B1558" s="434"/>
      <c r="E1558" s="435"/>
      <c r="G1558" s="436"/>
      <c r="H1558" s="437"/>
      <c r="I1558" s="437"/>
      <c r="J1558" s="437"/>
      <c r="K1558" s="437"/>
    </row>
    <row r="1559" spans="2:11" x14ac:dyDescent="0.25">
      <c r="B1559" s="434"/>
      <c r="E1559" s="435"/>
      <c r="G1559" s="436"/>
      <c r="H1559" s="437"/>
      <c r="I1559" s="437"/>
      <c r="J1559" s="437"/>
      <c r="K1559" s="437"/>
    </row>
    <row r="1560" spans="2:11" x14ac:dyDescent="0.25">
      <c r="B1560" s="434"/>
      <c r="E1560" s="435"/>
      <c r="G1560" s="436"/>
      <c r="H1560" s="437"/>
      <c r="I1560" s="437"/>
      <c r="J1560" s="437"/>
      <c r="K1560" s="437"/>
    </row>
    <row r="1561" spans="2:11" x14ac:dyDescent="0.25">
      <c r="B1561" s="434"/>
      <c r="E1561" s="435"/>
      <c r="G1561" s="436"/>
      <c r="H1561" s="437"/>
      <c r="I1561" s="437"/>
      <c r="J1561" s="437"/>
      <c r="K1561" s="437"/>
    </row>
    <row r="1562" spans="2:11" x14ac:dyDescent="0.25">
      <c r="B1562" s="434"/>
      <c r="E1562" s="435"/>
      <c r="G1562" s="436"/>
      <c r="H1562" s="437"/>
      <c r="I1562" s="437"/>
      <c r="J1562" s="437"/>
      <c r="K1562" s="437"/>
    </row>
    <row r="1563" spans="2:11" x14ac:dyDescent="0.25">
      <c r="B1563" s="434"/>
      <c r="E1563" s="435"/>
      <c r="G1563" s="436"/>
      <c r="H1563" s="437"/>
      <c r="I1563" s="437"/>
      <c r="J1563" s="437"/>
      <c r="K1563" s="437"/>
    </row>
    <row r="1564" spans="2:11" x14ac:dyDescent="0.25">
      <c r="B1564" s="434"/>
      <c r="E1564" s="435"/>
      <c r="G1564" s="436"/>
      <c r="H1564" s="437"/>
      <c r="I1564" s="437"/>
      <c r="J1564" s="437"/>
      <c r="K1564" s="437"/>
    </row>
    <row r="1565" spans="2:11" x14ac:dyDescent="0.25">
      <c r="B1565" s="434"/>
      <c r="E1565" s="435"/>
      <c r="G1565" s="436"/>
      <c r="H1565" s="437"/>
      <c r="I1565" s="437"/>
      <c r="J1565" s="437"/>
      <c r="K1565" s="437"/>
    </row>
    <row r="1566" spans="2:11" x14ac:dyDescent="0.25">
      <c r="B1566" s="434"/>
      <c r="E1566" s="435"/>
      <c r="G1566" s="436"/>
      <c r="H1566" s="437"/>
      <c r="I1566" s="437"/>
      <c r="J1566" s="437"/>
      <c r="K1566" s="437"/>
    </row>
    <row r="1567" spans="2:11" x14ac:dyDescent="0.25">
      <c r="B1567" s="434"/>
      <c r="E1567" s="435"/>
      <c r="G1567" s="436"/>
      <c r="H1567" s="437"/>
      <c r="I1567" s="437"/>
      <c r="J1567" s="437"/>
      <c r="K1567" s="437"/>
    </row>
    <row r="1568" spans="2:11" x14ac:dyDescent="0.25">
      <c r="B1568" s="434"/>
      <c r="E1568" s="435"/>
      <c r="G1568" s="436"/>
      <c r="H1568" s="437"/>
      <c r="I1568" s="437"/>
      <c r="J1568" s="437"/>
      <c r="K1568" s="437"/>
    </row>
    <row r="1569" spans="2:11" x14ac:dyDescent="0.25">
      <c r="B1569" s="434"/>
      <c r="E1569" s="435"/>
      <c r="G1569" s="436"/>
      <c r="H1569" s="437"/>
      <c r="I1569" s="437"/>
      <c r="J1569" s="437"/>
      <c r="K1569" s="437"/>
    </row>
    <row r="1570" spans="2:11" x14ac:dyDescent="0.25">
      <c r="B1570" s="434"/>
      <c r="E1570" s="435"/>
      <c r="G1570" s="436"/>
      <c r="H1570" s="437"/>
      <c r="I1570" s="437"/>
      <c r="J1570" s="437"/>
      <c r="K1570" s="437"/>
    </row>
    <row r="1571" spans="2:11" x14ac:dyDescent="0.25">
      <c r="B1571" s="434"/>
      <c r="E1571" s="435"/>
      <c r="G1571" s="436"/>
      <c r="H1571" s="437"/>
      <c r="I1571" s="437"/>
      <c r="J1571" s="437"/>
      <c r="K1571" s="437"/>
    </row>
    <row r="1572" spans="2:11" x14ac:dyDescent="0.25">
      <c r="B1572" s="434"/>
      <c r="E1572" s="435"/>
      <c r="G1572" s="436"/>
      <c r="H1572" s="437"/>
      <c r="I1572" s="437"/>
      <c r="J1572" s="437"/>
      <c r="K1572" s="437"/>
    </row>
    <row r="1573" spans="2:11" x14ac:dyDescent="0.25">
      <c r="B1573" s="434"/>
      <c r="E1573" s="435"/>
      <c r="G1573" s="436"/>
      <c r="H1573" s="437"/>
      <c r="I1573" s="437"/>
      <c r="J1573" s="437"/>
      <c r="K1573" s="437"/>
    </row>
    <row r="1574" spans="2:11" x14ac:dyDescent="0.25">
      <c r="B1574" s="434"/>
      <c r="E1574" s="435"/>
      <c r="G1574" s="436"/>
      <c r="H1574" s="437"/>
      <c r="I1574" s="437"/>
      <c r="J1574" s="437"/>
      <c r="K1574" s="437"/>
    </row>
    <row r="1575" spans="2:11" x14ac:dyDescent="0.25">
      <c r="B1575" s="434"/>
      <c r="E1575" s="435"/>
      <c r="G1575" s="436"/>
      <c r="H1575" s="437"/>
      <c r="I1575" s="437"/>
      <c r="J1575" s="437"/>
      <c r="K1575" s="437"/>
    </row>
    <row r="1576" spans="2:11" x14ac:dyDescent="0.25">
      <c r="B1576" s="434"/>
      <c r="E1576" s="435"/>
      <c r="G1576" s="436"/>
      <c r="H1576" s="437"/>
      <c r="I1576" s="437"/>
      <c r="J1576" s="437"/>
      <c r="K1576" s="437"/>
    </row>
    <row r="1577" spans="2:11" x14ac:dyDescent="0.25">
      <c r="B1577" s="434"/>
      <c r="E1577" s="435"/>
      <c r="G1577" s="436"/>
      <c r="H1577" s="437"/>
      <c r="I1577" s="437"/>
      <c r="J1577" s="437"/>
      <c r="K1577" s="437"/>
    </row>
    <row r="1578" spans="2:11" x14ac:dyDescent="0.25">
      <c r="B1578" s="434"/>
      <c r="E1578" s="435"/>
      <c r="G1578" s="436"/>
      <c r="H1578" s="437"/>
      <c r="I1578" s="437"/>
      <c r="J1578" s="437"/>
      <c r="K1578" s="437"/>
    </row>
    <row r="1579" spans="2:11" x14ac:dyDescent="0.25">
      <c r="B1579" s="434"/>
      <c r="E1579" s="435"/>
      <c r="G1579" s="436"/>
      <c r="H1579" s="437"/>
      <c r="I1579" s="437"/>
      <c r="J1579" s="437"/>
      <c r="K1579" s="437"/>
    </row>
    <row r="1580" spans="2:11" x14ac:dyDescent="0.25">
      <c r="B1580" s="434"/>
      <c r="E1580" s="435"/>
      <c r="G1580" s="436"/>
      <c r="H1580" s="437"/>
      <c r="I1580" s="437"/>
      <c r="J1580" s="437"/>
      <c r="K1580" s="437"/>
    </row>
    <row r="1581" spans="2:11" x14ac:dyDescent="0.25">
      <c r="B1581" s="434"/>
      <c r="E1581" s="435"/>
      <c r="G1581" s="436"/>
      <c r="H1581" s="437"/>
      <c r="I1581" s="437"/>
      <c r="J1581" s="437"/>
      <c r="K1581" s="437"/>
    </row>
    <row r="1582" spans="2:11" x14ac:dyDescent="0.25">
      <c r="B1582" s="434"/>
      <c r="E1582" s="435"/>
      <c r="G1582" s="436"/>
      <c r="H1582" s="437"/>
      <c r="I1582" s="437"/>
      <c r="J1582" s="437"/>
      <c r="K1582" s="437"/>
    </row>
    <row r="1583" spans="2:11" x14ac:dyDescent="0.25">
      <c r="B1583" s="434"/>
      <c r="E1583" s="435"/>
      <c r="G1583" s="436"/>
      <c r="H1583" s="437"/>
      <c r="I1583" s="437"/>
      <c r="J1583" s="437"/>
      <c r="K1583" s="437"/>
    </row>
    <row r="1584" spans="2:11" x14ac:dyDescent="0.25">
      <c r="B1584" s="434"/>
      <c r="E1584" s="435"/>
      <c r="G1584" s="436"/>
      <c r="H1584" s="437"/>
      <c r="I1584" s="437"/>
      <c r="J1584" s="437"/>
      <c r="K1584" s="437"/>
    </row>
    <row r="1585" spans="2:11" x14ac:dyDescent="0.25">
      <c r="B1585" s="434"/>
      <c r="E1585" s="435"/>
      <c r="G1585" s="436"/>
      <c r="H1585" s="437"/>
      <c r="I1585" s="437"/>
      <c r="J1585" s="437"/>
      <c r="K1585" s="437"/>
    </row>
    <row r="1586" spans="2:11" x14ac:dyDescent="0.25">
      <c r="B1586" s="434"/>
      <c r="E1586" s="435"/>
      <c r="G1586" s="436"/>
      <c r="H1586" s="437"/>
      <c r="I1586" s="437"/>
      <c r="J1586" s="437"/>
      <c r="K1586" s="437"/>
    </row>
    <row r="1587" spans="2:11" x14ac:dyDescent="0.25">
      <c r="B1587" s="434"/>
      <c r="E1587" s="435"/>
      <c r="G1587" s="436"/>
      <c r="H1587" s="437"/>
      <c r="I1587" s="437"/>
      <c r="J1587" s="437"/>
      <c r="K1587" s="437"/>
    </row>
    <row r="1588" spans="2:11" x14ac:dyDescent="0.25">
      <c r="B1588" s="434"/>
      <c r="E1588" s="435"/>
      <c r="G1588" s="436"/>
      <c r="H1588" s="437"/>
      <c r="I1588" s="437"/>
      <c r="J1588" s="437"/>
      <c r="K1588" s="437"/>
    </row>
    <row r="1589" spans="2:11" x14ac:dyDescent="0.25">
      <c r="B1589" s="434"/>
      <c r="E1589" s="435"/>
      <c r="G1589" s="436"/>
      <c r="H1589" s="437"/>
      <c r="I1589" s="437"/>
      <c r="J1589" s="437"/>
      <c r="K1589" s="437"/>
    </row>
    <row r="1590" spans="2:11" x14ac:dyDescent="0.25">
      <c r="B1590" s="434"/>
      <c r="E1590" s="435"/>
      <c r="G1590" s="436"/>
      <c r="H1590" s="437"/>
      <c r="I1590" s="437"/>
      <c r="J1590" s="437"/>
      <c r="K1590" s="437"/>
    </row>
    <row r="1591" spans="2:11" x14ac:dyDescent="0.25">
      <c r="B1591" s="434"/>
      <c r="E1591" s="435"/>
      <c r="G1591" s="436"/>
      <c r="H1591" s="437"/>
      <c r="I1591" s="437"/>
      <c r="J1591" s="437"/>
      <c r="K1591" s="437"/>
    </row>
    <row r="1592" spans="2:11" x14ac:dyDescent="0.25">
      <c r="B1592" s="434"/>
      <c r="E1592" s="435"/>
      <c r="G1592" s="436"/>
      <c r="H1592" s="437"/>
      <c r="I1592" s="437"/>
      <c r="J1592" s="437"/>
      <c r="K1592" s="437"/>
    </row>
    <row r="1593" spans="2:11" x14ac:dyDescent="0.25">
      <c r="B1593" s="434"/>
      <c r="E1593" s="435"/>
      <c r="G1593" s="436"/>
      <c r="H1593" s="437"/>
      <c r="I1593" s="437"/>
      <c r="J1593" s="437"/>
      <c r="K1593" s="437"/>
    </row>
    <row r="1594" spans="2:11" x14ac:dyDescent="0.25">
      <c r="B1594" s="434"/>
      <c r="E1594" s="435"/>
      <c r="G1594" s="436"/>
      <c r="H1594" s="437"/>
      <c r="I1594" s="437"/>
      <c r="J1594" s="437"/>
      <c r="K1594" s="437"/>
    </row>
    <row r="1595" spans="2:11" x14ac:dyDescent="0.25">
      <c r="B1595" s="434"/>
      <c r="E1595" s="435"/>
      <c r="G1595" s="436"/>
      <c r="H1595" s="437"/>
      <c r="I1595" s="437"/>
      <c r="J1595" s="437"/>
      <c r="K1595" s="437"/>
    </row>
    <row r="1596" spans="2:11" x14ac:dyDescent="0.25">
      <c r="B1596" s="434"/>
      <c r="E1596" s="435"/>
      <c r="G1596" s="436"/>
      <c r="H1596" s="437"/>
      <c r="I1596" s="437"/>
      <c r="J1596" s="437"/>
      <c r="K1596" s="437"/>
    </row>
    <row r="1597" spans="2:11" x14ac:dyDescent="0.25">
      <c r="B1597" s="434"/>
      <c r="E1597" s="435"/>
      <c r="G1597" s="436"/>
      <c r="H1597" s="437"/>
      <c r="I1597" s="437"/>
      <c r="J1597" s="437"/>
      <c r="K1597" s="437"/>
    </row>
    <row r="1598" spans="2:11" x14ac:dyDescent="0.25">
      <c r="B1598" s="434"/>
      <c r="E1598" s="435"/>
      <c r="G1598" s="436"/>
      <c r="H1598" s="437"/>
      <c r="I1598" s="437"/>
      <c r="J1598" s="437"/>
      <c r="K1598" s="437"/>
    </row>
    <row r="1599" spans="2:11" x14ac:dyDescent="0.25">
      <c r="B1599" s="434"/>
      <c r="E1599" s="435"/>
      <c r="G1599" s="436"/>
      <c r="H1599" s="437"/>
      <c r="I1599" s="437"/>
      <c r="J1599" s="437"/>
      <c r="K1599" s="437"/>
    </row>
    <row r="1600" spans="2:11" x14ac:dyDescent="0.25">
      <c r="B1600" s="434"/>
      <c r="E1600" s="435"/>
      <c r="G1600" s="436"/>
      <c r="H1600" s="437"/>
      <c r="I1600" s="437"/>
      <c r="J1600" s="437"/>
      <c r="K1600" s="437"/>
    </row>
    <row r="1601" spans="2:11" x14ac:dyDescent="0.25">
      <c r="B1601" s="434"/>
      <c r="E1601" s="435"/>
      <c r="G1601" s="436"/>
      <c r="H1601" s="437"/>
      <c r="I1601" s="437"/>
      <c r="J1601" s="437"/>
      <c r="K1601" s="437"/>
    </row>
    <row r="1602" spans="2:11" x14ac:dyDescent="0.25">
      <c r="B1602" s="434"/>
      <c r="E1602" s="435"/>
      <c r="G1602" s="436"/>
      <c r="H1602" s="437"/>
      <c r="I1602" s="437"/>
      <c r="J1602" s="437"/>
      <c r="K1602" s="437"/>
    </row>
    <row r="1603" spans="2:11" x14ac:dyDescent="0.25">
      <c r="B1603" s="434"/>
      <c r="E1603" s="435"/>
      <c r="G1603" s="436"/>
      <c r="H1603" s="437"/>
      <c r="I1603" s="437"/>
      <c r="J1603" s="437"/>
      <c r="K1603" s="437"/>
    </row>
    <row r="1604" spans="2:11" x14ac:dyDescent="0.25">
      <c r="B1604" s="434"/>
      <c r="E1604" s="435"/>
      <c r="G1604" s="436"/>
      <c r="H1604" s="437"/>
      <c r="I1604" s="437"/>
      <c r="J1604" s="437"/>
      <c r="K1604" s="437"/>
    </row>
    <row r="1605" spans="2:11" x14ac:dyDescent="0.25">
      <c r="B1605" s="434"/>
      <c r="E1605" s="435"/>
      <c r="G1605" s="436"/>
      <c r="H1605" s="437"/>
      <c r="I1605" s="437"/>
      <c r="J1605" s="437"/>
      <c r="K1605" s="437"/>
    </row>
    <row r="1606" spans="2:11" x14ac:dyDescent="0.25">
      <c r="B1606" s="434"/>
      <c r="E1606" s="435"/>
      <c r="G1606" s="436"/>
      <c r="H1606" s="437"/>
      <c r="I1606" s="437"/>
      <c r="J1606" s="437"/>
      <c r="K1606" s="437"/>
    </row>
    <row r="1607" spans="2:11" x14ac:dyDescent="0.25">
      <c r="B1607" s="434"/>
      <c r="E1607" s="435"/>
      <c r="G1607" s="436"/>
      <c r="H1607" s="437"/>
      <c r="I1607" s="437"/>
      <c r="J1607" s="437"/>
      <c r="K1607" s="437"/>
    </row>
    <row r="1608" spans="2:11" x14ac:dyDescent="0.25">
      <c r="B1608" s="434"/>
      <c r="E1608" s="435"/>
      <c r="G1608" s="436"/>
      <c r="H1608" s="437"/>
      <c r="I1608" s="437"/>
      <c r="J1608" s="437"/>
      <c r="K1608" s="437"/>
    </row>
    <row r="1609" spans="2:11" x14ac:dyDescent="0.25">
      <c r="B1609" s="434"/>
      <c r="E1609" s="435"/>
      <c r="G1609" s="436"/>
      <c r="H1609" s="437"/>
      <c r="I1609" s="437"/>
      <c r="J1609" s="437"/>
      <c r="K1609" s="437"/>
    </row>
    <row r="1610" spans="2:11" x14ac:dyDescent="0.25">
      <c r="B1610" s="434"/>
      <c r="E1610" s="435"/>
      <c r="G1610" s="436"/>
      <c r="H1610" s="437"/>
      <c r="I1610" s="437"/>
      <c r="J1610" s="437"/>
      <c r="K1610" s="437"/>
    </row>
    <row r="1611" spans="2:11" x14ac:dyDescent="0.25">
      <c r="B1611" s="434"/>
      <c r="E1611" s="435"/>
      <c r="G1611" s="436"/>
      <c r="H1611" s="437"/>
      <c r="I1611" s="437"/>
      <c r="J1611" s="437"/>
      <c r="K1611" s="437"/>
    </row>
    <row r="1612" spans="2:11" x14ac:dyDescent="0.25">
      <c r="B1612" s="434"/>
      <c r="E1612" s="435"/>
      <c r="G1612" s="436"/>
      <c r="H1612" s="437"/>
      <c r="I1612" s="437"/>
      <c r="J1612" s="437"/>
      <c r="K1612" s="437"/>
    </row>
    <row r="1613" spans="2:11" x14ac:dyDescent="0.25">
      <c r="B1613" s="434"/>
      <c r="E1613" s="435"/>
      <c r="G1613" s="436"/>
      <c r="H1613" s="437"/>
      <c r="I1613" s="437"/>
      <c r="J1613" s="437"/>
      <c r="K1613" s="437"/>
    </row>
    <row r="1614" spans="2:11" x14ac:dyDescent="0.25">
      <c r="B1614" s="434"/>
      <c r="E1614" s="435"/>
      <c r="G1614" s="436"/>
      <c r="H1614" s="437"/>
      <c r="I1614" s="437"/>
      <c r="J1614" s="437"/>
      <c r="K1614" s="437"/>
    </row>
    <row r="1615" spans="2:11" x14ac:dyDescent="0.25">
      <c r="B1615" s="434"/>
      <c r="E1615" s="435"/>
      <c r="G1615" s="436"/>
      <c r="H1615" s="437"/>
      <c r="I1615" s="437"/>
      <c r="J1615" s="437"/>
      <c r="K1615" s="437"/>
    </row>
    <row r="1616" spans="2:11" x14ac:dyDescent="0.25">
      <c r="B1616" s="434"/>
      <c r="E1616" s="435"/>
      <c r="G1616" s="436"/>
      <c r="H1616" s="437"/>
      <c r="I1616" s="437"/>
      <c r="J1616" s="437"/>
      <c r="K1616" s="437"/>
    </row>
    <row r="1617" spans="2:11" x14ac:dyDescent="0.25">
      <c r="B1617" s="434"/>
      <c r="E1617" s="435"/>
      <c r="G1617" s="436"/>
      <c r="H1617" s="437"/>
      <c r="I1617" s="437"/>
      <c r="J1617" s="437"/>
      <c r="K1617" s="437"/>
    </row>
    <row r="1618" spans="2:11" x14ac:dyDescent="0.25">
      <c r="B1618" s="434"/>
      <c r="E1618" s="435"/>
      <c r="G1618" s="436"/>
      <c r="H1618" s="437"/>
      <c r="I1618" s="437"/>
      <c r="J1618" s="437"/>
      <c r="K1618" s="437"/>
    </row>
    <row r="1619" spans="2:11" x14ac:dyDescent="0.25">
      <c r="B1619" s="434"/>
      <c r="E1619" s="435"/>
      <c r="G1619" s="436"/>
      <c r="H1619" s="437"/>
      <c r="I1619" s="437"/>
      <c r="J1619" s="437"/>
      <c r="K1619" s="437"/>
    </row>
    <row r="1620" spans="2:11" x14ac:dyDescent="0.25">
      <c r="B1620" s="434"/>
      <c r="E1620" s="435"/>
      <c r="G1620" s="436"/>
      <c r="H1620" s="437"/>
      <c r="I1620" s="437"/>
      <c r="J1620" s="437"/>
      <c r="K1620" s="437"/>
    </row>
    <row r="1621" spans="2:11" x14ac:dyDescent="0.25">
      <c r="B1621" s="434"/>
      <c r="E1621" s="435"/>
      <c r="G1621" s="436"/>
      <c r="H1621" s="437"/>
      <c r="I1621" s="437"/>
      <c r="J1621" s="437"/>
      <c r="K1621" s="437"/>
    </row>
    <row r="1622" spans="2:11" x14ac:dyDescent="0.25">
      <c r="B1622" s="434"/>
      <c r="E1622" s="435"/>
      <c r="G1622" s="436"/>
      <c r="H1622" s="437"/>
      <c r="I1622" s="437"/>
      <c r="J1622" s="437"/>
      <c r="K1622" s="437"/>
    </row>
    <row r="1623" spans="2:11" x14ac:dyDescent="0.25">
      <c r="B1623" s="434"/>
      <c r="E1623" s="435"/>
      <c r="G1623" s="436"/>
      <c r="H1623" s="437"/>
      <c r="I1623" s="437"/>
      <c r="J1623" s="437"/>
      <c r="K1623" s="437"/>
    </row>
    <row r="1624" spans="2:11" x14ac:dyDescent="0.25">
      <c r="B1624" s="434"/>
      <c r="E1624" s="435"/>
      <c r="G1624" s="436"/>
      <c r="H1624" s="437"/>
      <c r="I1624" s="437"/>
      <c r="J1624" s="437"/>
      <c r="K1624" s="437"/>
    </row>
    <row r="1625" spans="2:11" x14ac:dyDescent="0.25">
      <c r="B1625" s="434"/>
      <c r="E1625" s="435"/>
      <c r="G1625" s="436"/>
      <c r="H1625" s="437"/>
      <c r="I1625" s="437"/>
      <c r="J1625" s="437"/>
      <c r="K1625" s="437"/>
    </row>
    <row r="1626" spans="2:11" x14ac:dyDescent="0.25">
      <c r="B1626" s="434"/>
      <c r="E1626" s="435"/>
      <c r="G1626" s="436"/>
      <c r="H1626" s="437"/>
      <c r="I1626" s="437"/>
      <c r="J1626" s="437"/>
      <c r="K1626" s="437"/>
    </row>
    <row r="1627" spans="2:11" x14ac:dyDescent="0.25">
      <c r="B1627" s="434"/>
      <c r="E1627" s="435"/>
      <c r="G1627" s="436"/>
      <c r="H1627" s="437"/>
      <c r="I1627" s="437"/>
      <c r="J1627" s="437"/>
      <c r="K1627" s="437"/>
    </row>
    <row r="1628" spans="2:11" x14ac:dyDescent="0.25">
      <c r="B1628" s="434"/>
      <c r="E1628" s="435"/>
      <c r="G1628" s="436"/>
      <c r="H1628" s="437"/>
      <c r="I1628" s="437"/>
      <c r="J1628" s="437"/>
      <c r="K1628" s="437"/>
    </row>
    <row r="1629" spans="2:11" x14ac:dyDescent="0.25">
      <c r="B1629" s="434"/>
      <c r="E1629" s="435"/>
      <c r="G1629" s="436"/>
      <c r="H1629" s="437"/>
      <c r="I1629" s="437"/>
      <c r="J1629" s="437"/>
      <c r="K1629" s="437"/>
    </row>
    <row r="1630" spans="2:11" x14ac:dyDescent="0.25">
      <c r="B1630" s="434"/>
      <c r="E1630" s="435"/>
      <c r="G1630" s="436"/>
      <c r="H1630" s="437"/>
      <c r="I1630" s="437"/>
      <c r="J1630" s="437"/>
      <c r="K1630" s="437"/>
    </row>
    <row r="1631" spans="2:11" x14ac:dyDescent="0.25">
      <c r="B1631" s="434"/>
      <c r="E1631" s="435"/>
      <c r="G1631" s="436"/>
      <c r="H1631" s="437"/>
      <c r="I1631" s="437"/>
      <c r="J1631" s="437"/>
      <c r="K1631" s="437"/>
    </row>
    <row r="1632" spans="2:11" x14ac:dyDescent="0.25">
      <c r="B1632" s="434"/>
      <c r="E1632" s="435"/>
      <c r="G1632" s="436"/>
      <c r="H1632" s="437"/>
      <c r="I1632" s="437"/>
      <c r="J1632" s="437"/>
      <c r="K1632" s="437"/>
    </row>
    <row r="1633" spans="2:11" x14ac:dyDescent="0.25">
      <c r="B1633" s="434"/>
      <c r="E1633" s="435"/>
      <c r="G1633" s="436"/>
      <c r="H1633" s="437"/>
      <c r="I1633" s="437"/>
      <c r="J1633" s="437"/>
      <c r="K1633" s="437"/>
    </row>
    <row r="1634" spans="2:11" x14ac:dyDescent="0.25">
      <c r="B1634" s="434"/>
      <c r="E1634" s="435"/>
      <c r="G1634" s="436"/>
      <c r="H1634" s="437"/>
      <c r="I1634" s="437"/>
      <c r="J1634" s="437"/>
      <c r="K1634" s="437"/>
    </row>
    <row r="1635" spans="2:11" x14ac:dyDescent="0.25">
      <c r="B1635" s="434"/>
      <c r="E1635" s="435"/>
      <c r="G1635" s="436"/>
      <c r="H1635" s="437"/>
      <c r="I1635" s="437"/>
      <c r="J1635" s="437"/>
      <c r="K1635" s="437"/>
    </row>
    <row r="1636" spans="2:11" x14ac:dyDescent="0.25">
      <c r="B1636" s="434"/>
      <c r="E1636" s="435"/>
      <c r="G1636" s="436"/>
      <c r="H1636" s="437"/>
      <c r="I1636" s="437"/>
      <c r="J1636" s="437"/>
      <c r="K1636" s="437"/>
    </row>
    <row r="1637" spans="2:11" x14ac:dyDescent="0.25">
      <c r="B1637" s="434"/>
      <c r="E1637" s="435"/>
      <c r="G1637" s="436"/>
      <c r="H1637" s="437"/>
      <c r="I1637" s="437"/>
      <c r="J1637" s="437"/>
      <c r="K1637" s="437"/>
    </row>
    <row r="1638" spans="2:11" x14ac:dyDescent="0.25">
      <c r="B1638" s="434"/>
      <c r="E1638" s="435"/>
      <c r="G1638" s="436"/>
      <c r="H1638" s="437"/>
      <c r="I1638" s="437"/>
      <c r="J1638" s="437"/>
      <c r="K1638" s="437"/>
    </row>
    <row r="1639" spans="2:11" x14ac:dyDescent="0.25">
      <c r="B1639" s="434"/>
      <c r="E1639" s="435"/>
      <c r="G1639" s="436"/>
      <c r="H1639" s="437"/>
      <c r="I1639" s="437"/>
      <c r="J1639" s="437"/>
      <c r="K1639" s="437"/>
    </row>
    <row r="1640" spans="2:11" x14ac:dyDescent="0.25">
      <c r="B1640" s="434"/>
      <c r="E1640" s="435"/>
      <c r="G1640" s="436"/>
      <c r="H1640" s="437"/>
      <c r="I1640" s="437"/>
      <c r="J1640" s="437"/>
      <c r="K1640" s="437"/>
    </row>
    <row r="1641" spans="2:11" x14ac:dyDescent="0.25">
      <c r="B1641" s="434"/>
      <c r="E1641" s="435"/>
      <c r="G1641" s="436"/>
      <c r="H1641" s="437"/>
      <c r="I1641" s="437"/>
      <c r="J1641" s="437"/>
      <c r="K1641" s="437"/>
    </row>
    <row r="1642" spans="2:11" x14ac:dyDescent="0.25">
      <c r="B1642" s="434"/>
      <c r="E1642" s="435"/>
      <c r="G1642" s="436"/>
      <c r="H1642" s="437"/>
      <c r="I1642" s="437"/>
      <c r="J1642" s="437"/>
      <c r="K1642" s="437"/>
    </row>
    <row r="1643" spans="2:11" x14ac:dyDescent="0.25">
      <c r="B1643" s="434"/>
      <c r="E1643" s="435"/>
      <c r="G1643" s="436"/>
      <c r="H1643" s="437"/>
      <c r="I1643" s="437"/>
      <c r="J1643" s="437"/>
      <c r="K1643" s="437"/>
    </row>
    <row r="1644" spans="2:11" x14ac:dyDescent="0.25">
      <c r="B1644" s="434"/>
      <c r="E1644" s="435"/>
      <c r="G1644" s="436"/>
      <c r="H1644" s="437"/>
      <c r="I1644" s="437"/>
      <c r="J1644" s="437"/>
      <c r="K1644" s="437"/>
    </row>
    <row r="1645" spans="2:11" x14ac:dyDescent="0.25">
      <c r="B1645" s="434"/>
      <c r="E1645" s="435"/>
      <c r="G1645" s="436"/>
      <c r="H1645" s="437"/>
      <c r="I1645" s="437"/>
      <c r="J1645" s="437"/>
      <c r="K1645" s="437"/>
    </row>
    <row r="1646" spans="2:11" x14ac:dyDescent="0.25">
      <c r="B1646" s="434"/>
      <c r="E1646" s="435"/>
      <c r="G1646" s="436"/>
      <c r="H1646" s="437"/>
      <c r="I1646" s="437"/>
      <c r="J1646" s="437"/>
      <c r="K1646" s="437"/>
    </row>
    <row r="1647" spans="2:11" x14ac:dyDescent="0.25">
      <c r="B1647" s="434"/>
      <c r="E1647" s="435"/>
      <c r="G1647" s="436"/>
      <c r="H1647" s="437"/>
      <c r="I1647" s="437"/>
      <c r="J1647" s="437"/>
      <c r="K1647" s="437"/>
    </row>
    <row r="1648" spans="2:11" x14ac:dyDescent="0.25">
      <c r="B1648" s="434"/>
      <c r="E1648" s="435"/>
      <c r="G1648" s="436"/>
      <c r="H1648" s="437"/>
      <c r="I1648" s="437"/>
      <c r="J1648" s="437"/>
      <c r="K1648" s="437"/>
    </row>
    <row r="1649" spans="2:11" x14ac:dyDescent="0.25">
      <c r="B1649" s="434"/>
      <c r="E1649" s="435"/>
      <c r="G1649" s="436"/>
      <c r="H1649" s="437"/>
      <c r="I1649" s="437"/>
      <c r="J1649" s="437"/>
      <c r="K1649" s="437"/>
    </row>
    <row r="1650" spans="2:11" x14ac:dyDescent="0.25">
      <c r="B1650" s="434"/>
      <c r="E1650" s="435"/>
      <c r="G1650" s="436"/>
      <c r="H1650" s="437"/>
      <c r="I1650" s="437"/>
      <c r="J1650" s="437"/>
      <c r="K1650" s="437"/>
    </row>
    <row r="1651" spans="2:11" x14ac:dyDescent="0.25">
      <c r="B1651" s="434"/>
      <c r="E1651" s="435"/>
      <c r="G1651" s="436"/>
      <c r="H1651" s="437"/>
      <c r="I1651" s="437"/>
      <c r="J1651" s="437"/>
      <c r="K1651" s="437"/>
    </row>
    <row r="1652" spans="2:11" x14ac:dyDescent="0.25">
      <c r="B1652" s="434"/>
      <c r="E1652" s="435"/>
      <c r="G1652" s="436"/>
      <c r="H1652" s="437"/>
      <c r="I1652" s="437"/>
      <c r="J1652" s="437"/>
      <c r="K1652" s="437"/>
    </row>
    <row r="1653" spans="2:11" x14ac:dyDescent="0.25">
      <c r="B1653" s="434"/>
      <c r="E1653" s="435"/>
      <c r="G1653" s="436"/>
      <c r="H1653" s="437"/>
      <c r="I1653" s="437"/>
      <c r="J1653" s="437"/>
      <c r="K1653" s="437"/>
    </row>
    <row r="1654" spans="2:11" x14ac:dyDescent="0.25">
      <c r="B1654" s="434"/>
      <c r="E1654" s="435"/>
      <c r="G1654" s="436"/>
      <c r="H1654" s="437"/>
      <c r="I1654" s="437"/>
      <c r="J1654" s="437"/>
      <c r="K1654" s="437"/>
    </row>
    <row r="1655" spans="2:11" x14ac:dyDescent="0.25">
      <c r="B1655" s="434"/>
      <c r="E1655" s="435"/>
      <c r="G1655" s="436"/>
      <c r="H1655" s="437"/>
      <c r="I1655" s="437"/>
      <c r="J1655" s="437"/>
      <c r="K1655" s="437"/>
    </row>
    <row r="1656" spans="2:11" x14ac:dyDescent="0.25">
      <c r="B1656" s="434"/>
      <c r="E1656" s="435"/>
      <c r="G1656" s="436"/>
      <c r="H1656" s="437"/>
      <c r="I1656" s="437"/>
      <c r="J1656" s="437"/>
      <c r="K1656" s="437"/>
    </row>
    <row r="1657" spans="2:11" x14ac:dyDescent="0.25">
      <c r="B1657" s="434"/>
      <c r="E1657" s="435"/>
      <c r="G1657" s="436"/>
      <c r="H1657" s="437"/>
      <c r="I1657" s="437"/>
      <c r="J1657" s="437"/>
      <c r="K1657" s="437"/>
    </row>
    <row r="1658" spans="2:11" x14ac:dyDescent="0.25">
      <c r="B1658" s="434"/>
      <c r="E1658" s="435"/>
      <c r="G1658" s="436"/>
      <c r="H1658" s="437"/>
      <c r="I1658" s="437"/>
      <c r="J1658" s="437"/>
      <c r="K1658" s="437"/>
    </row>
    <row r="1659" spans="2:11" x14ac:dyDescent="0.25">
      <c r="B1659" s="434"/>
      <c r="E1659" s="435"/>
      <c r="G1659" s="436"/>
      <c r="H1659" s="437"/>
      <c r="I1659" s="437"/>
      <c r="J1659" s="437"/>
      <c r="K1659" s="437"/>
    </row>
    <row r="1660" spans="2:11" x14ac:dyDescent="0.25">
      <c r="B1660" s="434"/>
      <c r="E1660" s="435"/>
      <c r="G1660" s="436"/>
      <c r="H1660" s="437"/>
      <c r="I1660" s="437"/>
      <c r="J1660" s="437"/>
      <c r="K1660" s="437"/>
    </row>
    <row r="1661" spans="2:11" x14ac:dyDescent="0.25">
      <c r="B1661" s="434"/>
      <c r="E1661" s="435"/>
      <c r="G1661" s="436"/>
      <c r="H1661" s="437"/>
      <c r="I1661" s="437"/>
      <c r="J1661" s="437"/>
      <c r="K1661" s="437"/>
    </row>
    <row r="1662" spans="2:11" x14ac:dyDescent="0.25">
      <c r="B1662" s="434"/>
      <c r="E1662" s="435"/>
      <c r="G1662" s="436"/>
      <c r="H1662" s="437"/>
      <c r="I1662" s="437"/>
      <c r="J1662" s="437"/>
      <c r="K1662" s="437"/>
    </row>
    <row r="1663" spans="2:11" x14ac:dyDescent="0.25">
      <c r="B1663" s="434"/>
      <c r="E1663" s="435"/>
      <c r="G1663" s="436"/>
      <c r="H1663" s="437"/>
      <c r="I1663" s="437"/>
      <c r="J1663" s="437"/>
      <c r="K1663" s="437"/>
    </row>
    <row r="1664" spans="2:11" x14ac:dyDescent="0.25">
      <c r="B1664" s="434"/>
      <c r="E1664" s="435"/>
      <c r="G1664" s="436"/>
      <c r="H1664" s="437"/>
      <c r="I1664" s="437"/>
      <c r="J1664" s="437"/>
      <c r="K1664" s="437"/>
    </row>
    <row r="1665" spans="2:11" x14ac:dyDescent="0.25">
      <c r="B1665" s="434"/>
      <c r="E1665" s="435"/>
      <c r="G1665" s="436"/>
      <c r="H1665" s="437"/>
      <c r="I1665" s="437"/>
      <c r="J1665" s="437"/>
      <c r="K1665" s="437"/>
    </row>
    <row r="1666" spans="2:11" x14ac:dyDescent="0.25">
      <c r="B1666" s="434"/>
      <c r="E1666" s="435"/>
      <c r="G1666" s="436"/>
      <c r="H1666" s="437"/>
      <c r="I1666" s="437"/>
      <c r="J1666" s="437"/>
      <c r="K1666" s="437"/>
    </row>
    <row r="1667" spans="2:11" x14ac:dyDescent="0.25">
      <c r="B1667" s="434"/>
      <c r="E1667" s="435"/>
      <c r="G1667" s="436"/>
      <c r="H1667" s="437"/>
      <c r="I1667" s="437"/>
      <c r="J1667" s="437"/>
      <c r="K1667" s="437"/>
    </row>
    <row r="1668" spans="2:11" x14ac:dyDescent="0.25">
      <c r="B1668" s="434"/>
      <c r="E1668" s="435"/>
      <c r="G1668" s="436"/>
      <c r="H1668" s="437"/>
      <c r="I1668" s="437"/>
      <c r="J1668" s="437"/>
      <c r="K1668" s="437"/>
    </row>
    <row r="1669" spans="2:11" x14ac:dyDescent="0.25">
      <c r="B1669" s="434"/>
      <c r="E1669" s="435"/>
      <c r="G1669" s="436"/>
      <c r="H1669" s="437"/>
      <c r="I1669" s="437"/>
      <c r="J1669" s="437"/>
      <c r="K1669" s="437"/>
    </row>
    <row r="1670" spans="2:11" x14ac:dyDescent="0.25">
      <c r="B1670" s="434"/>
      <c r="E1670" s="435"/>
      <c r="G1670" s="436"/>
      <c r="H1670" s="437"/>
      <c r="I1670" s="437"/>
      <c r="J1670" s="437"/>
      <c r="K1670" s="437"/>
    </row>
    <row r="1671" spans="2:11" x14ac:dyDescent="0.25">
      <c r="B1671" s="434"/>
      <c r="E1671" s="435"/>
      <c r="G1671" s="436"/>
      <c r="H1671" s="437"/>
      <c r="I1671" s="437"/>
      <c r="J1671" s="437"/>
      <c r="K1671" s="437"/>
    </row>
    <row r="1672" spans="2:11" x14ac:dyDescent="0.25">
      <c r="B1672" s="434"/>
      <c r="E1672" s="435"/>
      <c r="G1672" s="436"/>
      <c r="H1672" s="437"/>
      <c r="I1672" s="437"/>
      <c r="J1672" s="437"/>
      <c r="K1672" s="437"/>
    </row>
    <row r="1673" spans="2:11" x14ac:dyDescent="0.25">
      <c r="B1673" s="434"/>
      <c r="E1673" s="435"/>
      <c r="G1673" s="436"/>
      <c r="H1673" s="437"/>
      <c r="I1673" s="437"/>
      <c r="J1673" s="437"/>
      <c r="K1673" s="437"/>
    </row>
    <row r="1674" spans="2:11" x14ac:dyDescent="0.25">
      <c r="B1674" s="434"/>
      <c r="E1674" s="435"/>
      <c r="G1674" s="436"/>
      <c r="H1674" s="437"/>
      <c r="I1674" s="437"/>
      <c r="J1674" s="437"/>
      <c r="K1674" s="437"/>
    </row>
    <row r="1675" spans="2:11" x14ac:dyDescent="0.25">
      <c r="B1675" s="434"/>
      <c r="E1675" s="435"/>
      <c r="G1675" s="436"/>
      <c r="H1675" s="437"/>
      <c r="I1675" s="437"/>
      <c r="J1675" s="437"/>
      <c r="K1675" s="437"/>
    </row>
    <row r="1676" spans="2:11" x14ac:dyDescent="0.25">
      <c r="B1676" s="434"/>
      <c r="E1676" s="435"/>
      <c r="G1676" s="436"/>
      <c r="H1676" s="437"/>
      <c r="I1676" s="437"/>
      <c r="J1676" s="437"/>
      <c r="K1676" s="437"/>
    </row>
    <row r="1677" spans="2:11" x14ac:dyDescent="0.25">
      <c r="B1677" s="434"/>
      <c r="E1677" s="435"/>
      <c r="G1677" s="436"/>
      <c r="H1677" s="437"/>
      <c r="I1677" s="437"/>
      <c r="J1677" s="437"/>
      <c r="K1677" s="437"/>
    </row>
    <row r="1678" spans="2:11" x14ac:dyDescent="0.25">
      <c r="B1678" s="434"/>
      <c r="E1678" s="435"/>
      <c r="G1678" s="436"/>
      <c r="H1678" s="437"/>
      <c r="I1678" s="437"/>
      <c r="J1678" s="437"/>
      <c r="K1678" s="437"/>
    </row>
    <row r="1679" spans="2:11" x14ac:dyDescent="0.25">
      <c r="B1679" s="434"/>
      <c r="E1679" s="435"/>
      <c r="G1679" s="436"/>
      <c r="H1679" s="437"/>
      <c r="I1679" s="437"/>
      <c r="J1679" s="437"/>
      <c r="K1679" s="437"/>
    </row>
    <row r="1680" spans="2:11" x14ac:dyDescent="0.25">
      <c r="B1680" s="434"/>
      <c r="E1680" s="435"/>
      <c r="G1680" s="436"/>
      <c r="H1680" s="437"/>
      <c r="I1680" s="437"/>
      <c r="J1680" s="437"/>
      <c r="K1680" s="437"/>
    </row>
    <row r="1681" spans="2:11" x14ac:dyDescent="0.25">
      <c r="B1681" s="434"/>
      <c r="E1681" s="435"/>
      <c r="G1681" s="436"/>
      <c r="H1681" s="437"/>
      <c r="I1681" s="437"/>
      <c r="J1681" s="437"/>
      <c r="K1681" s="437"/>
    </row>
    <row r="1682" spans="2:11" x14ac:dyDescent="0.25">
      <c r="B1682" s="434"/>
      <c r="E1682" s="435"/>
      <c r="G1682" s="436"/>
      <c r="H1682" s="437"/>
      <c r="I1682" s="437"/>
      <c r="J1682" s="437"/>
      <c r="K1682" s="437"/>
    </row>
    <row r="1683" spans="2:11" x14ac:dyDescent="0.25">
      <c r="B1683" s="434"/>
      <c r="E1683" s="435"/>
      <c r="G1683" s="436"/>
      <c r="H1683" s="437"/>
      <c r="I1683" s="437"/>
      <c r="J1683" s="437"/>
      <c r="K1683" s="437"/>
    </row>
    <row r="1684" spans="2:11" x14ac:dyDescent="0.25">
      <c r="B1684" s="434"/>
      <c r="E1684" s="435"/>
      <c r="G1684" s="436"/>
      <c r="H1684" s="437"/>
      <c r="I1684" s="437"/>
      <c r="J1684" s="437"/>
      <c r="K1684" s="437"/>
    </row>
    <row r="1685" spans="2:11" x14ac:dyDescent="0.25">
      <c r="B1685" s="434"/>
      <c r="E1685" s="435"/>
      <c r="G1685" s="436"/>
      <c r="H1685" s="437"/>
      <c r="I1685" s="437"/>
      <c r="J1685" s="437"/>
      <c r="K1685" s="437"/>
    </row>
    <row r="1686" spans="2:11" x14ac:dyDescent="0.25">
      <c r="B1686" s="434"/>
      <c r="E1686" s="435"/>
      <c r="G1686" s="436"/>
      <c r="H1686" s="437"/>
      <c r="I1686" s="437"/>
      <c r="J1686" s="437"/>
      <c r="K1686" s="437"/>
    </row>
    <row r="1687" spans="2:11" x14ac:dyDescent="0.25">
      <c r="B1687" s="434"/>
      <c r="E1687" s="435"/>
      <c r="G1687" s="436"/>
      <c r="H1687" s="437"/>
      <c r="I1687" s="437"/>
      <c r="J1687" s="437"/>
      <c r="K1687" s="437"/>
    </row>
    <row r="1688" spans="2:11" x14ac:dyDescent="0.25">
      <c r="B1688" s="434"/>
      <c r="E1688" s="435"/>
      <c r="G1688" s="436"/>
      <c r="H1688" s="437"/>
      <c r="I1688" s="437"/>
      <c r="J1688" s="437"/>
      <c r="K1688" s="437"/>
    </row>
    <row r="1689" spans="2:11" x14ac:dyDescent="0.25">
      <c r="B1689" s="434"/>
      <c r="E1689" s="435"/>
      <c r="G1689" s="436"/>
      <c r="H1689" s="437"/>
      <c r="I1689" s="437"/>
      <c r="J1689" s="437"/>
      <c r="K1689" s="437"/>
    </row>
    <row r="1690" spans="2:11" x14ac:dyDescent="0.25">
      <c r="B1690" s="434"/>
      <c r="E1690" s="435"/>
      <c r="G1690" s="436"/>
      <c r="H1690" s="437"/>
      <c r="I1690" s="437"/>
      <c r="J1690" s="437"/>
      <c r="K1690" s="437"/>
    </row>
    <row r="1691" spans="2:11" x14ac:dyDescent="0.25">
      <c r="B1691" s="434"/>
      <c r="E1691" s="435"/>
      <c r="G1691" s="436"/>
      <c r="H1691" s="437"/>
      <c r="I1691" s="437"/>
      <c r="J1691" s="437"/>
      <c r="K1691" s="437"/>
    </row>
    <row r="1692" spans="2:11" x14ac:dyDescent="0.25">
      <c r="B1692" s="434"/>
      <c r="E1692" s="435"/>
      <c r="G1692" s="436"/>
      <c r="H1692" s="437"/>
      <c r="I1692" s="437"/>
      <c r="J1692" s="437"/>
      <c r="K1692" s="437"/>
    </row>
    <row r="1693" spans="2:11" x14ac:dyDescent="0.25">
      <c r="B1693" s="434"/>
      <c r="E1693" s="435"/>
      <c r="G1693" s="436"/>
      <c r="H1693" s="437"/>
      <c r="I1693" s="437"/>
      <c r="J1693" s="437"/>
      <c r="K1693" s="437"/>
    </row>
    <row r="1694" spans="2:11" x14ac:dyDescent="0.25">
      <c r="B1694" s="434"/>
      <c r="E1694" s="435"/>
      <c r="G1694" s="436"/>
      <c r="H1694" s="437"/>
      <c r="I1694" s="437"/>
      <c r="J1694" s="437"/>
      <c r="K1694" s="437"/>
    </row>
    <row r="1695" spans="2:11" x14ac:dyDescent="0.25">
      <c r="B1695" s="434"/>
      <c r="E1695" s="435"/>
      <c r="G1695" s="436"/>
      <c r="H1695" s="437"/>
      <c r="I1695" s="437"/>
      <c r="J1695" s="437"/>
      <c r="K1695" s="437"/>
    </row>
    <row r="1696" spans="2:11" x14ac:dyDescent="0.25">
      <c r="B1696" s="434"/>
      <c r="E1696" s="435"/>
      <c r="G1696" s="436"/>
      <c r="H1696" s="437"/>
      <c r="I1696" s="437"/>
      <c r="J1696" s="437"/>
      <c r="K1696" s="437"/>
    </row>
    <row r="1697" spans="2:11" x14ac:dyDescent="0.25">
      <c r="B1697" s="434"/>
      <c r="E1697" s="435"/>
      <c r="G1697" s="436"/>
      <c r="H1697" s="437"/>
      <c r="I1697" s="437"/>
      <c r="J1697" s="437"/>
      <c r="K1697" s="437"/>
    </row>
    <row r="1698" spans="2:11" x14ac:dyDescent="0.25">
      <c r="B1698" s="434"/>
      <c r="E1698" s="435"/>
      <c r="G1698" s="436"/>
      <c r="H1698" s="437"/>
      <c r="I1698" s="437"/>
      <c r="J1698" s="437"/>
      <c r="K1698" s="437"/>
    </row>
    <row r="1699" spans="2:11" x14ac:dyDescent="0.25">
      <c r="B1699" s="434"/>
      <c r="E1699" s="435"/>
      <c r="G1699" s="436"/>
      <c r="H1699" s="437"/>
      <c r="I1699" s="437"/>
      <c r="J1699" s="437"/>
      <c r="K1699" s="437"/>
    </row>
    <row r="1700" spans="2:11" x14ac:dyDescent="0.25">
      <c r="B1700" s="434"/>
      <c r="E1700" s="435"/>
      <c r="G1700" s="436"/>
      <c r="H1700" s="437"/>
      <c r="I1700" s="437"/>
      <c r="J1700" s="437"/>
      <c r="K1700" s="437"/>
    </row>
    <row r="1701" spans="2:11" x14ac:dyDescent="0.25">
      <c r="B1701" s="434"/>
      <c r="E1701" s="435"/>
      <c r="G1701" s="436"/>
      <c r="H1701" s="437"/>
      <c r="I1701" s="437"/>
      <c r="J1701" s="437"/>
      <c r="K1701" s="437"/>
    </row>
    <row r="1702" spans="2:11" x14ac:dyDescent="0.25">
      <c r="B1702" s="434"/>
      <c r="E1702" s="435"/>
      <c r="G1702" s="436"/>
      <c r="H1702" s="437"/>
      <c r="I1702" s="437"/>
      <c r="J1702" s="437"/>
      <c r="K1702" s="437"/>
    </row>
    <row r="1703" spans="2:11" x14ac:dyDescent="0.25">
      <c r="B1703" s="434"/>
      <c r="E1703" s="435"/>
      <c r="G1703" s="436"/>
      <c r="H1703" s="437"/>
      <c r="I1703" s="437"/>
      <c r="J1703" s="437"/>
      <c r="K1703" s="437"/>
    </row>
    <row r="1704" spans="2:11" x14ac:dyDescent="0.25">
      <c r="B1704" s="434"/>
      <c r="E1704" s="435"/>
      <c r="G1704" s="436"/>
      <c r="H1704" s="437"/>
      <c r="I1704" s="437"/>
      <c r="J1704" s="437"/>
      <c r="K1704" s="437"/>
    </row>
    <row r="1705" spans="2:11" x14ac:dyDescent="0.25">
      <c r="B1705" s="434"/>
      <c r="E1705" s="435"/>
      <c r="G1705" s="436"/>
      <c r="H1705" s="437"/>
      <c r="I1705" s="437"/>
      <c r="J1705" s="437"/>
      <c r="K1705" s="437"/>
    </row>
    <row r="1706" spans="2:11" x14ac:dyDescent="0.25">
      <c r="B1706" s="434"/>
      <c r="E1706" s="435"/>
      <c r="G1706" s="436"/>
      <c r="H1706" s="437"/>
      <c r="I1706" s="437"/>
      <c r="J1706" s="437"/>
      <c r="K1706" s="437"/>
    </row>
    <row r="1707" spans="2:11" x14ac:dyDescent="0.25">
      <c r="B1707" s="434"/>
      <c r="E1707" s="435"/>
      <c r="G1707" s="436"/>
      <c r="H1707" s="437"/>
      <c r="I1707" s="437"/>
      <c r="J1707" s="437"/>
      <c r="K1707" s="437"/>
    </row>
    <row r="1708" spans="2:11" x14ac:dyDescent="0.25">
      <c r="B1708" s="434"/>
      <c r="E1708" s="435"/>
      <c r="G1708" s="436"/>
      <c r="H1708" s="437"/>
      <c r="I1708" s="437"/>
      <c r="J1708" s="437"/>
      <c r="K1708" s="437"/>
    </row>
    <row r="1709" spans="2:11" x14ac:dyDescent="0.25">
      <c r="B1709" s="434"/>
      <c r="E1709" s="435"/>
      <c r="G1709" s="436"/>
      <c r="H1709" s="437"/>
      <c r="I1709" s="437"/>
      <c r="J1709" s="437"/>
      <c r="K1709" s="437"/>
    </row>
    <row r="1710" spans="2:11" x14ac:dyDescent="0.25">
      <c r="B1710" s="434"/>
      <c r="E1710" s="435"/>
      <c r="G1710" s="436"/>
      <c r="H1710" s="437"/>
      <c r="I1710" s="437"/>
      <c r="J1710" s="437"/>
      <c r="K1710" s="437"/>
    </row>
    <row r="1711" spans="2:11" x14ac:dyDescent="0.25">
      <c r="B1711" s="434"/>
      <c r="E1711" s="435"/>
      <c r="G1711" s="436"/>
      <c r="H1711" s="437"/>
      <c r="I1711" s="437"/>
      <c r="J1711" s="437"/>
      <c r="K1711" s="437"/>
    </row>
    <row r="1712" spans="2:11" x14ac:dyDescent="0.25">
      <c r="B1712" s="434"/>
      <c r="E1712" s="435"/>
      <c r="G1712" s="436"/>
      <c r="H1712" s="437"/>
      <c r="I1712" s="437"/>
      <c r="J1712" s="437"/>
      <c r="K1712" s="437"/>
    </row>
    <row r="1713" spans="2:11" x14ac:dyDescent="0.25">
      <c r="B1713" s="434"/>
      <c r="E1713" s="435"/>
      <c r="G1713" s="436"/>
      <c r="H1713" s="437"/>
      <c r="I1713" s="437"/>
      <c r="J1713" s="437"/>
      <c r="K1713" s="437"/>
    </row>
    <row r="1714" spans="2:11" x14ac:dyDescent="0.25">
      <c r="B1714" s="434"/>
      <c r="E1714" s="435"/>
      <c r="G1714" s="436"/>
      <c r="H1714" s="437"/>
      <c r="I1714" s="437"/>
      <c r="J1714" s="437"/>
      <c r="K1714" s="437"/>
    </row>
    <row r="1715" spans="2:11" x14ac:dyDescent="0.25">
      <c r="B1715" s="434"/>
      <c r="E1715" s="435"/>
      <c r="G1715" s="436"/>
      <c r="H1715" s="437"/>
      <c r="I1715" s="437"/>
      <c r="J1715" s="437"/>
      <c r="K1715" s="437"/>
    </row>
    <row r="1716" spans="2:11" x14ac:dyDescent="0.25">
      <c r="B1716" s="434"/>
      <c r="E1716" s="435"/>
      <c r="G1716" s="436"/>
      <c r="H1716" s="437"/>
      <c r="I1716" s="437"/>
      <c r="J1716" s="437"/>
      <c r="K1716" s="437"/>
    </row>
    <row r="1717" spans="2:11" x14ac:dyDescent="0.25">
      <c r="B1717" s="434"/>
      <c r="E1717" s="435"/>
      <c r="G1717" s="436"/>
      <c r="H1717" s="437"/>
      <c r="I1717" s="437"/>
      <c r="J1717" s="437"/>
      <c r="K1717" s="437"/>
    </row>
    <row r="1718" spans="2:11" x14ac:dyDescent="0.25">
      <c r="B1718" s="434"/>
      <c r="E1718" s="435"/>
      <c r="G1718" s="436"/>
      <c r="H1718" s="437"/>
      <c r="I1718" s="437"/>
      <c r="J1718" s="437"/>
      <c r="K1718" s="437"/>
    </row>
    <row r="1719" spans="2:11" x14ac:dyDescent="0.25">
      <c r="B1719" s="434"/>
      <c r="E1719" s="435"/>
      <c r="G1719" s="436"/>
      <c r="H1719" s="437"/>
      <c r="I1719" s="437"/>
      <c r="J1719" s="437"/>
      <c r="K1719" s="437"/>
    </row>
    <row r="1720" spans="2:11" x14ac:dyDescent="0.25">
      <c r="B1720" s="434"/>
      <c r="E1720" s="435"/>
      <c r="G1720" s="436"/>
      <c r="H1720" s="437"/>
      <c r="I1720" s="437"/>
      <c r="J1720" s="437"/>
      <c r="K1720" s="437"/>
    </row>
    <row r="1721" spans="2:11" x14ac:dyDescent="0.25">
      <c r="B1721" s="434"/>
      <c r="E1721" s="435"/>
      <c r="G1721" s="436"/>
      <c r="H1721" s="437"/>
      <c r="I1721" s="437"/>
      <c r="J1721" s="437"/>
      <c r="K1721" s="437"/>
    </row>
    <row r="1722" spans="2:11" x14ac:dyDescent="0.25">
      <c r="B1722" s="434"/>
      <c r="E1722" s="435"/>
      <c r="G1722" s="436"/>
      <c r="H1722" s="437"/>
      <c r="I1722" s="437"/>
      <c r="J1722" s="437"/>
      <c r="K1722" s="437"/>
    </row>
    <row r="1723" spans="2:11" x14ac:dyDescent="0.25">
      <c r="B1723" s="434"/>
      <c r="E1723" s="435"/>
      <c r="G1723" s="436"/>
      <c r="H1723" s="437"/>
      <c r="I1723" s="437"/>
      <c r="J1723" s="437"/>
      <c r="K1723" s="437"/>
    </row>
    <row r="1724" spans="2:11" x14ac:dyDescent="0.25">
      <c r="B1724" s="434"/>
      <c r="E1724" s="435"/>
      <c r="G1724" s="436"/>
      <c r="H1724" s="437"/>
      <c r="I1724" s="437"/>
      <c r="J1724" s="437"/>
      <c r="K1724" s="437"/>
    </row>
    <row r="1725" spans="2:11" x14ac:dyDescent="0.25">
      <c r="B1725" s="434"/>
      <c r="E1725" s="435"/>
      <c r="G1725" s="436"/>
      <c r="H1725" s="437"/>
      <c r="I1725" s="437"/>
      <c r="J1725" s="437"/>
      <c r="K1725" s="437"/>
    </row>
    <row r="1726" spans="2:11" x14ac:dyDescent="0.25">
      <c r="B1726" s="434"/>
      <c r="E1726" s="435"/>
      <c r="G1726" s="436"/>
      <c r="H1726" s="437"/>
      <c r="I1726" s="437"/>
      <c r="J1726" s="437"/>
      <c r="K1726" s="437"/>
    </row>
    <row r="1727" spans="2:11" x14ac:dyDescent="0.25">
      <c r="B1727" s="434"/>
      <c r="E1727" s="435"/>
      <c r="G1727" s="436"/>
      <c r="H1727" s="437"/>
      <c r="I1727" s="437"/>
      <c r="J1727" s="437"/>
      <c r="K1727" s="437"/>
    </row>
    <row r="1728" spans="2:11" x14ac:dyDescent="0.25">
      <c r="B1728" s="434"/>
      <c r="E1728" s="435"/>
      <c r="G1728" s="436"/>
      <c r="H1728" s="437"/>
      <c r="I1728" s="437"/>
      <c r="J1728" s="437"/>
      <c r="K1728" s="437"/>
    </row>
    <row r="1729" spans="2:11" x14ac:dyDescent="0.25">
      <c r="B1729" s="434"/>
      <c r="E1729" s="435"/>
      <c r="G1729" s="436"/>
      <c r="H1729" s="437"/>
      <c r="I1729" s="437"/>
      <c r="J1729" s="437"/>
      <c r="K1729" s="437"/>
    </row>
    <row r="1730" spans="2:11" x14ac:dyDescent="0.25">
      <c r="B1730" s="434"/>
      <c r="E1730" s="435"/>
      <c r="G1730" s="436"/>
      <c r="H1730" s="437"/>
      <c r="I1730" s="437"/>
      <c r="J1730" s="437"/>
      <c r="K1730" s="437"/>
    </row>
    <row r="1731" spans="2:11" x14ac:dyDescent="0.25">
      <c r="B1731" s="434"/>
      <c r="E1731" s="435"/>
      <c r="G1731" s="436"/>
      <c r="H1731" s="437"/>
      <c r="I1731" s="437"/>
      <c r="J1731" s="437"/>
      <c r="K1731" s="437"/>
    </row>
    <row r="1732" spans="2:11" x14ac:dyDescent="0.25">
      <c r="B1732" s="434"/>
      <c r="E1732" s="435"/>
      <c r="G1732" s="436"/>
      <c r="H1732" s="437"/>
      <c r="I1732" s="437"/>
      <c r="J1732" s="437"/>
      <c r="K1732" s="437"/>
    </row>
    <row r="1733" spans="2:11" x14ac:dyDescent="0.25">
      <c r="B1733" s="434"/>
      <c r="E1733" s="435"/>
      <c r="G1733" s="436"/>
      <c r="H1733" s="437"/>
      <c r="I1733" s="437"/>
      <c r="J1733" s="437"/>
      <c r="K1733" s="437"/>
    </row>
    <row r="1734" spans="2:11" x14ac:dyDescent="0.25">
      <c r="B1734" s="434"/>
      <c r="E1734" s="435"/>
      <c r="G1734" s="436"/>
      <c r="H1734" s="437"/>
      <c r="I1734" s="437"/>
      <c r="J1734" s="437"/>
      <c r="K1734" s="437"/>
    </row>
    <row r="1735" spans="2:11" x14ac:dyDescent="0.25">
      <c r="B1735" s="434"/>
      <c r="E1735" s="435"/>
      <c r="G1735" s="436"/>
      <c r="H1735" s="437"/>
      <c r="I1735" s="437"/>
      <c r="J1735" s="437"/>
      <c r="K1735" s="437"/>
    </row>
    <row r="1736" spans="2:11" x14ac:dyDescent="0.25">
      <c r="B1736" s="434"/>
      <c r="E1736" s="435"/>
      <c r="G1736" s="436"/>
      <c r="H1736" s="437"/>
      <c r="I1736" s="437"/>
      <c r="J1736" s="437"/>
      <c r="K1736" s="437"/>
    </row>
    <row r="1737" spans="2:11" x14ac:dyDescent="0.25">
      <c r="B1737" s="434"/>
      <c r="E1737" s="435"/>
      <c r="G1737" s="436"/>
      <c r="H1737" s="437"/>
      <c r="I1737" s="437"/>
      <c r="J1737" s="437"/>
      <c r="K1737" s="437"/>
    </row>
    <row r="1738" spans="2:11" x14ac:dyDescent="0.25">
      <c r="B1738" s="434"/>
      <c r="E1738" s="435"/>
      <c r="G1738" s="436"/>
      <c r="H1738" s="437"/>
      <c r="I1738" s="437"/>
      <c r="J1738" s="437"/>
      <c r="K1738" s="437"/>
    </row>
    <row r="1739" spans="2:11" x14ac:dyDescent="0.25">
      <c r="B1739" s="434"/>
      <c r="E1739" s="435"/>
      <c r="G1739" s="436"/>
      <c r="H1739" s="437"/>
      <c r="I1739" s="437"/>
      <c r="J1739" s="437"/>
      <c r="K1739" s="437"/>
    </row>
    <row r="1740" spans="2:11" x14ac:dyDescent="0.25">
      <c r="B1740" s="434"/>
      <c r="E1740" s="435"/>
      <c r="G1740" s="436"/>
      <c r="H1740" s="437"/>
      <c r="I1740" s="437"/>
      <c r="J1740" s="437"/>
      <c r="K1740" s="437"/>
    </row>
    <row r="1741" spans="2:11" x14ac:dyDescent="0.25">
      <c r="B1741" s="434"/>
      <c r="E1741" s="435"/>
      <c r="G1741" s="436"/>
      <c r="H1741" s="437"/>
      <c r="I1741" s="437"/>
      <c r="J1741" s="437"/>
      <c r="K1741" s="437"/>
    </row>
    <row r="1742" spans="2:11" x14ac:dyDescent="0.25">
      <c r="B1742" s="434"/>
      <c r="E1742" s="435"/>
      <c r="G1742" s="436"/>
      <c r="H1742" s="437"/>
      <c r="I1742" s="437"/>
      <c r="J1742" s="437"/>
      <c r="K1742" s="437"/>
    </row>
    <row r="1743" spans="2:11" x14ac:dyDescent="0.25">
      <c r="B1743" s="434"/>
      <c r="E1743" s="435"/>
      <c r="G1743" s="436"/>
      <c r="H1743" s="437"/>
      <c r="I1743" s="437"/>
      <c r="J1743" s="437"/>
      <c r="K1743" s="437"/>
    </row>
    <row r="1744" spans="2:11" x14ac:dyDescent="0.25">
      <c r="B1744" s="434"/>
      <c r="E1744" s="435"/>
      <c r="G1744" s="436"/>
      <c r="H1744" s="437"/>
      <c r="I1744" s="437"/>
      <c r="J1744" s="437"/>
      <c r="K1744" s="437"/>
    </row>
    <row r="1745" spans="2:11" x14ac:dyDescent="0.25">
      <c r="B1745" s="434"/>
      <c r="E1745" s="435"/>
      <c r="G1745" s="436"/>
      <c r="H1745" s="437"/>
      <c r="I1745" s="437"/>
      <c r="J1745" s="437"/>
      <c r="K1745" s="437"/>
    </row>
    <row r="1746" spans="2:11" x14ac:dyDescent="0.25">
      <c r="B1746" s="434"/>
      <c r="E1746" s="435"/>
      <c r="G1746" s="436"/>
      <c r="H1746" s="437"/>
      <c r="I1746" s="437"/>
      <c r="J1746" s="437"/>
      <c r="K1746" s="437"/>
    </row>
    <row r="1747" spans="2:11" x14ac:dyDescent="0.25">
      <c r="B1747" s="434"/>
      <c r="E1747" s="435"/>
      <c r="G1747" s="436"/>
      <c r="H1747" s="437"/>
      <c r="I1747" s="437"/>
      <c r="J1747" s="437"/>
      <c r="K1747" s="437"/>
    </row>
    <row r="1748" spans="2:11" x14ac:dyDescent="0.25">
      <c r="B1748" s="434"/>
      <c r="E1748" s="435"/>
      <c r="G1748" s="436"/>
      <c r="H1748" s="437"/>
      <c r="I1748" s="437"/>
      <c r="J1748" s="437"/>
      <c r="K1748" s="437"/>
    </row>
    <row r="1749" spans="2:11" x14ac:dyDescent="0.25">
      <c r="B1749" s="434"/>
      <c r="E1749" s="435"/>
      <c r="G1749" s="436"/>
      <c r="H1749" s="437"/>
      <c r="I1749" s="437"/>
      <c r="J1749" s="437"/>
      <c r="K1749" s="437"/>
    </row>
    <row r="1750" spans="2:11" x14ac:dyDescent="0.25">
      <c r="B1750" s="434"/>
      <c r="E1750" s="435"/>
      <c r="G1750" s="436"/>
      <c r="K1750" s="437"/>
    </row>
    <row r="1751" spans="2:11" x14ac:dyDescent="0.25">
      <c r="B1751" s="434"/>
      <c r="E1751" s="435"/>
      <c r="G1751" s="436"/>
      <c r="K1751" s="437"/>
    </row>
    <row r="1752" spans="2:11" x14ac:dyDescent="0.25">
      <c r="B1752" s="434"/>
      <c r="E1752" s="435"/>
      <c r="G1752" s="436"/>
      <c r="K1752" s="437"/>
    </row>
    <row r="1753" spans="2:11" x14ac:dyDescent="0.25">
      <c r="B1753" s="434"/>
      <c r="E1753" s="435"/>
      <c r="G1753" s="436"/>
      <c r="K1753" s="437"/>
    </row>
    <row r="1754" spans="2:11" x14ac:dyDescent="0.25">
      <c r="B1754" s="434"/>
      <c r="E1754" s="435"/>
      <c r="G1754" s="436"/>
      <c r="K1754" s="437"/>
    </row>
    <row r="1755" spans="2:11" x14ac:dyDescent="0.25">
      <c r="B1755" s="434"/>
      <c r="E1755" s="435"/>
      <c r="G1755" s="436"/>
      <c r="K1755" s="437"/>
    </row>
    <row r="1756" spans="2:11" x14ac:dyDescent="0.25">
      <c r="B1756" s="434"/>
      <c r="E1756" s="435"/>
      <c r="G1756" s="436"/>
      <c r="K1756" s="437"/>
    </row>
    <row r="1757" spans="2:11" x14ac:dyDescent="0.25">
      <c r="B1757" s="434"/>
      <c r="E1757" s="435"/>
      <c r="G1757" s="436"/>
      <c r="K1757" s="437"/>
    </row>
    <row r="1758" spans="2:11" x14ac:dyDescent="0.25">
      <c r="B1758" s="434"/>
      <c r="E1758" s="435"/>
      <c r="G1758" s="436"/>
      <c r="K1758" s="437"/>
    </row>
    <row r="1759" spans="2:11" x14ac:dyDescent="0.25">
      <c r="B1759" s="434"/>
      <c r="E1759" s="435"/>
      <c r="G1759" s="436"/>
      <c r="K1759" s="437"/>
    </row>
    <row r="1760" spans="2:11" x14ac:dyDescent="0.25">
      <c r="B1760" s="434"/>
      <c r="E1760" s="435"/>
      <c r="G1760" s="436"/>
      <c r="K1760" s="437"/>
    </row>
    <row r="1761" spans="2:11" x14ac:dyDescent="0.25">
      <c r="B1761" s="434"/>
      <c r="E1761" s="435"/>
      <c r="G1761" s="436"/>
      <c r="K1761" s="437"/>
    </row>
    <row r="1762" spans="2:11" x14ac:dyDescent="0.25">
      <c r="B1762" s="434"/>
      <c r="E1762" s="435"/>
      <c r="G1762" s="436"/>
      <c r="K1762" s="437"/>
    </row>
    <row r="1763" spans="2:11" x14ac:dyDescent="0.25">
      <c r="B1763" s="434"/>
      <c r="E1763" s="435"/>
      <c r="G1763" s="436"/>
      <c r="K1763" s="437"/>
    </row>
    <row r="1764" spans="2:11" x14ac:dyDescent="0.25">
      <c r="B1764" s="434"/>
      <c r="E1764" s="435"/>
      <c r="G1764" s="436"/>
      <c r="K1764" s="437"/>
    </row>
    <row r="1765" spans="2:11" x14ac:dyDescent="0.25">
      <c r="B1765" s="434"/>
      <c r="E1765" s="435"/>
      <c r="G1765" s="436"/>
      <c r="K1765" s="437"/>
    </row>
    <row r="1766" spans="2:11" x14ac:dyDescent="0.25">
      <c r="B1766" s="434"/>
      <c r="E1766" s="435"/>
      <c r="G1766" s="436"/>
      <c r="K1766" s="437"/>
    </row>
    <row r="1767" spans="2:11" x14ac:dyDescent="0.25">
      <c r="B1767" s="434"/>
      <c r="E1767" s="435"/>
      <c r="G1767" s="436"/>
      <c r="K1767" s="437"/>
    </row>
    <row r="1768" spans="2:11" x14ac:dyDescent="0.25">
      <c r="B1768" s="434"/>
      <c r="E1768" s="435"/>
      <c r="G1768" s="436"/>
      <c r="K1768" s="437"/>
    </row>
    <row r="1769" spans="2:11" x14ac:dyDescent="0.25">
      <c r="B1769" s="434"/>
      <c r="E1769" s="435"/>
      <c r="G1769" s="436"/>
      <c r="K1769" s="437"/>
    </row>
    <row r="1770" spans="2:11" x14ac:dyDescent="0.25">
      <c r="B1770" s="434"/>
      <c r="E1770" s="435"/>
      <c r="G1770" s="436"/>
      <c r="K1770" s="437"/>
    </row>
    <row r="1771" spans="2:11" x14ac:dyDescent="0.25">
      <c r="B1771" s="434"/>
      <c r="E1771" s="435"/>
      <c r="G1771" s="436"/>
      <c r="K1771" s="437"/>
    </row>
    <row r="1772" spans="2:11" x14ac:dyDescent="0.25">
      <c r="B1772" s="434"/>
      <c r="E1772" s="435"/>
      <c r="G1772" s="436"/>
      <c r="K1772" s="437"/>
    </row>
    <row r="1773" spans="2:11" x14ac:dyDescent="0.25">
      <c r="B1773" s="434"/>
      <c r="E1773" s="435"/>
      <c r="G1773" s="436"/>
      <c r="K1773" s="437"/>
    </row>
    <row r="1774" spans="2:11" x14ac:dyDescent="0.25">
      <c r="B1774" s="434"/>
      <c r="E1774" s="435"/>
      <c r="G1774" s="436"/>
      <c r="K1774" s="437"/>
    </row>
    <row r="1775" spans="2:11" x14ac:dyDescent="0.25">
      <c r="B1775" s="434"/>
      <c r="E1775" s="435"/>
      <c r="G1775" s="436"/>
      <c r="K1775" s="437"/>
    </row>
    <row r="1776" spans="2:11" x14ac:dyDescent="0.25">
      <c r="B1776" s="434"/>
      <c r="E1776" s="435"/>
      <c r="G1776" s="436"/>
      <c r="K1776" s="437"/>
    </row>
    <row r="1777" spans="2:11" x14ac:dyDescent="0.25">
      <c r="B1777" s="434"/>
      <c r="E1777" s="435"/>
      <c r="G1777" s="436"/>
      <c r="K1777" s="437"/>
    </row>
    <row r="1778" spans="2:11" x14ac:dyDescent="0.25">
      <c r="B1778" s="434"/>
      <c r="E1778" s="435"/>
      <c r="G1778" s="436"/>
      <c r="K1778" s="437"/>
    </row>
    <row r="1779" spans="2:11" x14ac:dyDescent="0.25">
      <c r="B1779" s="434"/>
      <c r="E1779" s="435"/>
      <c r="G1779" s="436"/>
      <c r="K1779" s="437"/>
    </row>
    <row r="1780" spans="2:11" x14ac:dyDescent="0.25">
      <c r="B1780" s="434"/>
      <c r="E1780" s="435"/>
      <c r="G1780" s="436"/>
      <c r="K1780" s="437"/>
    </row>
    <row r="1781" spans="2:11" x14ac:dyDescent="0.25">
      <c r="B1781" s="434"/>
      <c r="E1781" s="435"/>
      <c r="G1781" s="436"/>
      <c r="K1781" s="437"/>
    </row>
    <row r="1782" spans="2:11" x14ac:dyDescent="0.25">
      <c r="B1782" s="434"/>
      <c r="E1782" s="435"/>
      <c r="G1782" s="436"/>
      <c r="K1782" s="437"/>
    </row>
    <row r="1783" spans="2:11" x14ac:dyDescent="0.25">
      <c r="B1783" s="434"/>
      <c r="E1783" s="435"/>
      <c r="G1783" s="436"/>
      <c r="K1783" s="437"/>
    </row>
    <row r="1784" spans="2:11" x14ac:dyDescent="0.25">
      <c r="B1784" s="434"/>
      <c r="E1784" s="435"/>
      <c r="G1784" s="436"/>
      <c r="K1784" s="437"/>
    </row>
    <row r="1785" spans="2:11" x14ac:dyDescent="0.25">
      <c r="B1785" s="434"/>
      <c r="E1785" s="435"/>
      <c r="G1785" s="436"/>
      <c r="K1785" s="437"/>
    </row>
    <row r="1786" spans="2:11" x14ac:dyDescent="0.25">
      <c r="B1786" s="434"/>
      <c r="E1786" s="435"/>
      <c r="G1786" s="436"/>
      <c r="K1786" s="437"/>
    </row>
    <row r="1787" spans="2:11" x14ac:dyDescent="0.25">
      <c r="B1787" s="434"/>
      <c r="E1787" s="435"/>
      <c r="G1787" s="436"/>
      <c r="K1787" s="437"/>
    </row>
    <row r="1788" spans="2:11" x14ac:dyDescent="0.25">
      <c r="B1788" s="434"/>
      <c r="E1788" s="435"/>
      <c r="G1788" s="436"/>
      <c r="K1788" s="437"/>
    </row>
    <row r="1789" spans="2:11" x14ac:dyDescent="0.25">
      <c r="B1789" s="434"/>
      <c r="E1789" s="435"/>
      <c r="G1789" s="436"/>
      <c r="K1789" s="437"/>
    </row>
    <row r="1790" spans="2:11" x14ac:dyDescent="0.25">
      <c r="B1790" s="434"/>
      <c r="E1790" s="435"/>
      <c r="G1790" s="436"/>
      <c r="K1790" s="437"/>
    </row>
    <row r="1791" spans="2:11" x14ac:dyDescent="0.25">
      <c r="B1791" s="434"/>
      <c r="E1791" s="435"/>
      <c r="G1791" s="436"/>
      <c r="K1791" s="437"/>
    </row>
    <row r="1792" spans="2:11" x14ac:dyDescent="0.25">
      <c r="B1792" s="434"/>
      <c r="E1792" s="435"/>
      <c r="G1792" s="436"/>
      <c r="K1792" s="437"/>
    </row>
    <row r="1793" spans="2:11" x14ac:dyDescent="0.25">
      <c r="B1793" s="434"/>
      <c r="E1793" s="435"/>
      <c r="G1793" s="436"/>
      <c r="K1793" s="437"/>
    </row>
    <row r="1794" spans="2:11" x14ac:dyDescent="0.25">
      <c r="B1794" s="434"/>
      <c r="E1794" s="435"/>
      <c r="G1794" s="436"/>
      <c r="K1794" s="437"/>
    </row>
    <row r="1795" spans="2:11" x14ac:dyDescent="0.25">
      <c r="B1795" s="434"/>
      <c r="E1795" s="435"/>
      <c r="G1795" s="436"/>
      <c r="K1795" s="437"/>
    </row>
    <row r="1796" spans="2:11" x14ac:dyDescent="0.25">
      <c r="B1796" s="434"/>
      <c r="E1796" s="435"/>
      <c r="G1796" s="436"/>
      <c r="K1796" s="437"/>
    </row>
    <row r="1797" spans="2:11" x14ac:dyDescent="0.25">
      <c r="B1797" s="434"/>
      <c r="E1797" s="435"/>
      <c r="G1797" s="436"/>
      <c r="K1797" s="437"/>
    </row>
    <row r="1798" spans="2:11" x14ac:dyDescent="0.25">
      <c r="B1798" s="434"/>
      <c r="E1798" s="435"/>
      <c r="G1798" s="436"/>
      <c r="K1798" s="437"/>
    </row>
    <row r="1799" spans="2:11" x14ac:dyDescent="0.25">
      <c r="B1799" s="434"/>
      <c r="E1799" s="435"/>
      <c r="G1799" s="436"/>
      <c r="K1799" s="437"/>
    </row>
    <row r="1800" spans="2:11" x14ac:dyDescent="0.25">
      <c r="B1800" s="434"/>
      <c r="E1800" s="435"/>
      <c r="G1800" s="436"/>
      <c r="K1800" s="437"/>
    </row>
    <row r="1801" spans="2:11" x14ac:dyDescent="0.25">
      <c r="B1801" s="434"/>
      <c r="E1801" s="435"/>
      <c r="G1801" s="436"/>
      <c r="K1801" s="437"/>
    </row>
    <row r="1802" spans="2:11" x14ac:dyDescent="0.25">
      <c r="B1802" s="434"/>
      <c r="E1802" s="435"/>
      <c r="G1802" s="436"/>
      <c r="K1802" s="437"/>
    </row>
    <row r="1803" spans="2:11" x14ac:dyDescent="0.25">
      <c r="B1803" s="434"/>
      <c r="E1803" s="435"/>
      <c r="G1803" s="436"/>
      <c r="K1803" s="437"/>
    </row>
    <row r="1804" spans="2:11" x14ac:dyDescent="0.25">
      <c r="B1804" s="434"/>
      <c r="E1804" s="435"/>
      <c r="G1804" s="436"/>
      <c r="K1804" s="437"/>
    </row>
    <row r="1805" spans="2:11" x14ac:dyDescent="0.25">
      <c r="B1805" s="434"/>
      <c r="E1805" s="435"/>
      <c r="G1805" s="436"/>
      <c r="K1805" s="437"/>
    </row>
    <row r="1806" spans="2:11" x14ac:dyDescent="0.25">
      <c r="B1806" s="434"/>
      <c r="E1806" s="435"/>
      <c r="G1806" s="436"/>
      <c r="K1806" s="437"/>
    </row>
    <row r="1807" spans="2:11" x14ac:dyDescent="0.25">
      <c r="B1807" s="434"/>
      <c r="E1807" s="435"/>
      <c r="G1807" s="436"/>
      <c r="K1807" s="437"/>
    </row>
    <row r="1808" spans="2:11" x14ac:dyDescent="0.25">
      <c r="B1808" s="434"/>
      <c r="E1808" s="435"/>
      <c r="G1808" s="436"/>
      <c r="K1808" s="437"/>
    </row>
    <row r="1809" spans="2:11" x14ac:dyDescent="0.25">
      <c r="B1809" s="434"/>
      <c r="E1809" s="435"/>
      <c r="G1809" s="436"/>
      <c r="K1809" s="437"/>
    </row>
    <row r="1810" spans="2:11" x14ac:dyDescent="0.25">
      <c r="B1810" s="434"/>
      <c r="E1810" s="435"/>
      <c r="G1810" s="436"/>
      <c r="K1810" s="437"/>
    </row>
    <row r="1811" spans="2:11" x14ac:dyDescent="0.25">
      <c r="B1811" s="434"/>
      <c r="E1811" s="435"/>
      <c r="G1811" s="436"/>
      <c r="K1811" s="437"/>
    </row>
    <row r="1812" spans="2:11" x14ac:dyDescent="0.25">
      <c r="B1812" s="434"/>
      <c r="E1812" s="435"/>
      <c r="G1812" s="436"/>
      <c r="K1812" s="437"/>
    </row>
    <row r="1813" spans="2:11" x14ac:dyDescent="0.25">
      <c r="B1813" s="434"/>
      <c r="E1813" s="435"/>
      <c r="G1813" s="436"/>
      <c r="K1813" s="437"/>
    </row>
    <row r="1814" spans="2:11" x14ac:dyDescent="0.25">
      <c r="B1814" s="434"/>
      <c r="E1814" s="435"/>
      <c r="G1814" s="436"/>
      <c r="K1814" s="437"/>
    </row>
    <row r="1815" spans="2:11" x14ac:dyDescent="0.25">
      <c r="B1815" s="434"/>
      <c r="E1815" s="435"/>
      <c r="G1815" s="436"/>
      <c r="K1815" s="437"/>
    </row>
    <row r="1816" spans="2:11" x14ac:dyDescent="0.25">
      <c r="B1816" s="434"/>
      <c r="E1816" s="435"/>
      <c r="G1816" s="436"/>
      <c r="K1816" s="437"/>
    </row>
    <row r="1817" spans="2:11" x14ac:dyDescent="0.25">
      <c r="B1817" s="434"/>
      <c r="E1817" s="435"/>
      <c r="G1817" s="436"/>
      <c r="K1817" s="437"/>
    </row>
    <row r="1818" spans="2:11" x14ac:dyDescent="0.25">
      <c r="B1818" s="434"/>
      <c r="E1818" s="435"/>
      <c r="G1818" s="436"/>
      <c r="K1818" s="437"/>
    </row>
    <row r="1819" spans="2:11" x14ac:dyDescent="0.25">
      <c r="B1819" s="434"/>
      <c r="E1819" s="435"/>
      <c r="G1819" s="436"/>
      <c r="K1819" s="437"/>
    </row>
    <row r="1820" spans="2:11" x14ac:dyDescent="0.25">
      <c r="B1820" s="434"/>
      <c r="E1820" s="435"/>
      <c r="G1820" s="436"/>
      <c r="K1820" s="437"/>
    </row>
    <row r="1821" spans="2:11" x14ac:dyDescent="0.25">
      <c r="B1821" s="434"/>
      <c r="E1821" s="435"/>
      <c r="G1821" s="436"/>
      <c r="K1821" s="437"/>
    </row>
    <row r="1822" spans="2:11" x14ac:dyDescent="0.25">
      <c r="B1822" s="434"/>
      <c r="E1822" s="435"/>
      <c r="G1822" s="436"/>
      <c r="K1822" s="437"/>
    </row>
    <row r="1823" spans="2:11" x14ac:dyDescent="0.25">
      <c r="B1823" s="434"/>
      <c r="E1823" s="435"/>
      <c r="G1823" s="436"/>
      <c r="K1823" s="437"/>
    </row>
    <row r="1824" spans="2:11" x14ac:dyDescent="0.25">
      <c r="B1824" s="434"/>
      <c r="E1824" s="435"/>
      <c r="G1824" s="436"/>
      <c r="K1824" s="437"/>
    </row>
    <row r="1825" spans="2:11" x14ac:dyDescent="0.25">
      <c r="B1825" s="434"/>
      <c r="E1825" s="435"/>
      <c r="G1825" s="436"/>
      <c r="K1825" s="437"/>
    </row>
    <row r="1826" spans="2:11" x14ac:dyDescent="0.25">
      <c r="B1826" s="434"/>
      <c r="E1826" s="435"/>
      <c r="G1826" s="436"/>
      <c r="K1826" s="437"/>
    </row>
    <row r="1827" spans="2:11" x14ac:dyDescent="0.25">
      <c r="B1827" s="434"/>
      <c r="E1827" s="435"/>
      <c r="G1827" s="436"/>
      <c r="K1827" s="437"/>
    </row>
    <row r="1828" spans="2:11" x14ac:dyDescent="0.25">
      <c r="B1828" s="434"/>
      <c r="E1828" s="435"/>
      <c r="G1828" s="436"/>
      <c r="K1828" s="437"/>
    </row>
    <row r="1829" spans="2:11" x14ac:dyDescent="0.25">
      <c r="B1829" s="434"/>
      <c r="E1829" s="435"/>
      <c r="G1829" s="436"/>
      <c r="K1829" s="437"/>
    </row>
    <row r="1830" spans="2:11" x14ac:dyDescent="0.25">
      <c r="B1830" s="434"/>
      <c r="E1830" s="435"/>
      <c r="G1830" s="436"/>
      <c r="K1830" s="437"/>
    </row>
    <row r="1831" spans="2:11" x14ac:dyDescent="0.25">
      <c r="B1831" s="434"/>
      <c r="E1831" s="435"/>
      <c r="G1831" s="436"/>
      <c r="K1831" s="437"/>
    </row>
    <row r="1832" spans="2:11" x14ac:dyDescent="0.25">
      <c r="B1832" s="434"/>
      <c r="E1832" s="435"/>
      <c r="G1832" s="436"/>
      <c r="K1832" s="437"/>
    </row>
    <row r="1833" spans="2:11" x14ac:dyDescent="0.25">
      <c r="B1833" s="434"/>
      <c r="E1833" s="435"/>
      <c r="G1833" s="436"/>
      <c r="K1833" s="437"/>
    </row>
    <row r="1834" spans="2:11" x14ac:dyDescent="0.25">
      <c r="B1834" s="434"/>
      <c r="E1834" s="435"/>
      <c r="G1834" s="436"/>
      <c r="K1834" s="437"/>
    </row>
    <row r="1835" spans="2:11" x14ac:dyDescent="0.25">
      <c r="B1835" s="434"/>
      <c r="E1835" s="435"/>
      <c r="G1835" s="436"/>
      <c r="K1835" s="437"/>
    </row>
    <row r="1836" spans="2:11" x14ac:dyDescent="0.25">
      <c r="B1836" s="434"/>
      <c r="E1836" s="435"/>
      <c r="G1836" s="436"/>
      <c r="K1836" s="437"/>
    </row>
    <row r="1837" spans="2:11" x14ac:dyDescent="0.25">
      <c r="B1837" s="434"/>
      <c r="E1837" s="435"/>
      <c r="G1837" s="436"/>
      <c r="K1837" s="437"/>
    </row>
    <row r="1838" spans="2:11" x14ac:dyDescent="0.25">
      <c r="B1838" s="434"/>
      <c r="E1838" s="435"/>
      <c r="G1838" s="436"/>
      <c r="K1838" s="437"/>
    </row>
    <row r="1839" spans="2:11" x14ac:dyDescent="0.25">
      <c r="B1839" s="434"/>
      <c r="E1839" s="435"/>
      <c r="G1839" s="436"/>
      <c r="K1839" s="437"/>
    </row>
    <row r="1840" spans="2:11" x14ac:dyDescent="0.25">
      <c r="B1840" s="434"/>
      <c r="E1840" s="435"/>
      <c r="G1840" s="436"/>
      <c r="K1840" s="437"/>
    </row>
    <row r="1841" spans="2:11" x14ac:dyDescent="0.25">
      <c r="B1841" s="434"/>
      <c r="E1841" s="435"/>
      <c r="G1841" s="436"/>
      <c r="K1841" s="437"/>
    </row>
    <row r="1842" spans="2:11" x14ac:dyDescent="0.25">
      <c r="B1842" s="434"/>
      <c r="E1842" s="435"/>
      <c r="G1842" s="436"/>
      <c r="K1842" s="437"/>
    </row>
    <row r="1843" spans="2:11" x14ac:dyDescent="0.25">
      <c r="B1843" s="434"/>
      <c r="E1843" s="435"/>
      <c r="G1843" s="436"/>
      <c r="K1843" s="437"/>
    </row>
    <row r="1844" spans="2:11" x14ac:dyDescent="0.25">
      <c r="B1844" s="434"/>
      <c r="E1844" s="435"/>
      <c r="G1844" s="436"/>
      <c r="K1844" s="437"/>
    </row>
    <row r="1845" spans="2:11" x14ac:dyDescent="0.25">
      <c r="B1845" s="434"/>
      <c r="E1845" s="435"/>
      <c r="G1845" s="436"/>
      <c r="K1845" s="437"/>
    </row>
    <row r="1846" spans="2:11" x14ac:dyDescent="0.25">
      <c r="B1846" s="434"/>
      <c r="E1846" s="435"/>
      <c r="G1846" s="436"/>
      <c r="K1846" s="437"/>
    </row>
    <row r="1847" spans="2:11" x14ac:dyDescent="0.25">
      <c r="B1847" s="434"/>
      <c r="E1847" s="435"/>
      <c r="G1847" s="436"/>
      <c r="K1847" s="437"/>
    </row>
    <row r="1848" spans="2:11" x14ac:dyDescent="0.25">
      <c r="B1848" s="434"/>
      <c r="E1848" s="435"/>
      <c r="G1848" s="436"/>
      <c r="K1848" s="437"/>
    </row>
    <row r="1849" spans="2:11" x14ac:dyDescent="0.25">
      <c r="B1849" s="434"/>
      <c r="E1849" s="435"/>
      <c r="G1849" s="436"/>
      <c r="K1849" s="437"/>
    </row>
    <row r="1850" spans="2:11" x14ac:dyDescent="0.25">
      <c r="B1850" s="434"/>
      <c r="E1850" s="435"/>
      <c r="G1850" s="436"/>
      <c r="K1850" s="437"/>
    </row>
    <row r="1851" spans="2:11" x14ac:dyDescent="0.25">
      <c r="B1851" s="434"/>
      <c r="E1851" s="435"/>
      <c r="G1851" s="436"/>
      <c r="K1851" s="437"/>
    </row>
    <row r="1852" spans="2:11" x14ac:dyDescent="0.25">
      <c r="B1852" s="434"/>
      <c r="E1852" s="435"/>
      <c r="G1852" s="436"/>
      <c r="K1852" s="437"/>
    </row>
    <row r="1853" spans="2:11" x14ac:dyDescent="0.25">
      <c r="B1853" s="434"/>
      <c r="E1853" s="435"/>
      <c r="G1853" s="436"/>
      <c r="K1853" s="437"/>
    </row>
    <row r="1854" spans="2:11" x14ac:dyDescent="0.25">
      <c r="B1854" s="434"/>
      <c r="E1854" s="435"/>
      <c r="G1854" s="436"/>
      <c r="K1854" s="437"/>
    </row>
    <row r="1855" spans="2:11" x14ac:dyDescent="0.25">
      <c r="B1855" s="434"/>
      <c r="E1855" s="435"/>
      <c r="G1855" s="436"/>
      <c r="K1855" s="437"/>
    </row>
    <row r="1856" spans="2:11" x14ac:dyDescent="0.25">
      <c r="B1856" s="434"/>
      <c r="E1856" s="435"/>
      <c r="G1856" s="436"/>
      <c r="K1856" s="437"/>
    </row>
    <row r="1857" spans="2:11" x14ac:dyDescent="0.25">
      <c r="B1857" s="434"/>
      <c r="E1857" s="435"/>
      <c r="G1857" s="436"/>
      <c r="K1857" s="437"/>
    </row>
    <row r="1858" spans="2:11" x14ac:dyDescent="0.25">
      <c r="B1858" s="434"/>
      <c r="E1858" s="435"/>
      <c r="G1858" s="436"/>
      <c r="K1858" s="437"/>
    </row>
    <row r="1859" spans="2:11" x14ac:dyDescent="0.25">
      <c r="B1859" s="434"/>
      <c r="E1859" s="435"/>
      <c r="G1859" s="436"/>
      <c r="K1859" s="437"/>
    </row>
    <row r="1860" spans="2:11" x14ac:dyDescent="0.25">
      <c r="B1860" s="434"/>
      <c r="E1860" s="435"/>
      <c r="G1860" s="436"/>
      <c r="K1860" s="437"/>
    </row>
    <row r="1861" spans="2:11" x14ac:dyDescent="0.25">
      <c r="B1861" s="434"/>
      <c r="E1861" s="435"/>
      <c r="G1861" s="436"/>
      <c r="K1861" s="437"/>
    </row>
    <row r="1862" spans="2:11" x14ac:dyDescent="0.25">
      <c r="B1862" s="434"/>
      <c r="E1862" s="435"/>
      <c r="G1862" s="436"/>
      <c r="K1862" s="437"/>
    </row>
    <row r="1863" spans="2:11" x14ac:dyDescent="0.25">
      <c r="B1863" s="434"/>
      <c r="E1863" s="435"/>
      <c r="G1863" s="436"/>
      <c r="K1863" s="437"/>
    </row>
    <row r="1864" spans="2:11" x14ac:dyDescent="0.25">
      <c r="B1864" s="434"/>
      <c r="E1864" s="435"/>
      <c r="G1864" s="436"/>
      <c r="K1864" s="437"/>
    </row>
    <row r="1865" spans="2:11" x14ac:dyDescent="0.25">
      <c r="B1865" s="434"/>
      <c r="E1865" s="435"/>
      <c r="G1865" s="436"/>
      <c r="K1865" s="437"/>
    </row>
    <row r="1866" spans="2:11" x14ac:dyDescent="0.25">
      <c r="B1866" s="434"/>
      <c r="E1866" s="435"/>
      <c r="G1866" s="436"/>
      <c r="K1866" s="437"/>
    </row>
    <row r="1867" spans="2:11" x14ac:dyDescent="0.25">
      <c r="B1867" s="434"/>
      <c r="E1867" s="435"/>
      <c r="G1867" s="436"/>
      <c r="K1867" s="437"/>
    </row>
    <row r="1868" spans="2:11" x14ac:dyDescent="0.25">
      <c r="B1868" s="434"/>
      <c r="E1868" s="435"/>
      <c r="G1868" s="436"/>
      <c r="K1868" s="437"/>
    </row>
    <row r="1869" spans="2:11" x14ac:dyDescent="0.25">
      <c r="B1869" s="434"/>
      <c r="E1869" s="435"/>
      <c r="G1869" s="436"/>
      <c r="K1869" s="437"/>
    </row>
    <row r="1870" spans="2:11" x14ac:dyDescent="0.25">
      <c r="B1870" s="434"/>
      <c r="E1870" s="435"/>
      <c r="G1870" s="436"/>
      <c r="K1870" s="437"/>
    </row>
    <row r="1871" spans="2:11" x14ac:dyDescent="0.25">
      <c r="B1871" s="434"/>
      <c r="E1871" s="435"/>
      <c r="G1871" s="436"/>
      <c r="K1871" s="437"/>
    </row>
    <row r="1872" spans="2:11" x14ac:dyDescent="0.25">
      <c r="B1872" s="434"/>
      <c r="E1872" s="435"/>
      <c r="G1872" s="436"/>
      <c r="K1872" s="437"/>
    </row>
    <row r="1873" spans="2:11" x14ac:dyDescent="0.25">
      <c r="B1873" s="434"/>
      <c r="E1873" s="435"/>
      <c r="G1873" s="436"/>
      <c r="K1873" s="437"/>
    </row>
    <row r="1874" spans="2:11" x14ac:dyDescent="0.25">
      <c r="B1874" s="434"/>
      <c r="E1874" s="435"/>
      <c r="G1874" s="436"/>
      <c r="K1874" s="437"/>
    </row>
    <row r="1875" spans="2:11" x14ac:dyDescent="0.25">
      <c r="B1875" s="434"/>
      <c r="E1875" s="435"/>
      <c r="G1875" s="436"/>
      <c r="K1875" s="437"/>
    </row>
    <row r="1876" spans="2:11" x14ac:dyDescent="0.25">
      <c r="B1876" s="434"/>
      <c r="E1876" s="435"/>
      <c r="G1876" s="436"/>
      <c r="K1876" s="437"/>
    </row>
    <row r="1877" spans="2:11" x14ac:dyDescent="0.25">
      <c r="B1877" s="434"/>
      <c r="E1877" s="435"/>
      <c r="G1877" s="436"/>
      <c r="K1877" s="437"/>
    </row>
    <row r="1878" spans="2:11" x14ac:dyDescent="0.25">
      <c r="B1878" s="434"/>
      <c r="E1878" s="435"/>
      <c r="G1878" s="436"/>
      <c r="K1878" s="437"/>
    </row>
    <row r="1879" spans="2:11" x14ac:dyDescent="0.25">
      <c r="B1879" s="434"/>
      <c r="E1879" s="435"/>
      <c r="G1879" s="436"/>
      <c r="K1879" s="437"/>
    </row>
    <row r="1880" spans="2:11" x14ac:dyDescent="0.25">
      <c r="B1880" s="434"/>
      <c r="E1880" s="435"/>
      <c r="G1880" s="436"/>
      <c r="K1880" s="437"/>
    </row>
    <row r="1881" spans="2:11" x14ac:dyDescent="0.25">
      <c r="B1881" s="434"/>
      <c r="E1881" s="435"/>
      <c r="G1881" s="436"/>
      <c r="K1881" s="437"/>
    </row>
    <row r="1882" spans="2:11" x14ac:dyDescent="0.25">
      <c r="B1882" s="434"/>
      <c r="E1882" s="435"/>
      <c r="G1882" s="436"/>
      <c r="K1882" s="437"/>
    </row>
    <row r="1883" spans="2:11" x14ac:dyDescent="0.25">
      <c r="B1883" s="434"/>
      <c r="E1883" s="435"/>
      <c r="G1883" s="436"/>
      <c r="K1883" s="437"/>
    </row>
    <row r="1884" spans="2:11" x14ac:dyDescent="0.25">
      <c r="B1884" s="434"/>
      <c r="E1884" s="435"/>
      <c r="G1884" s="436"/>
      <c r="K1884" s="437"/>
    </row>
    <row r="1885" spans="2:11" x14ac:dyDescent="0.25">
      <c r="B1885" s="434"/>
      <c r="E1885" s="435"/>
      <c r="G1885" s="436"/>
      <c r="K1885" s="437"/>
    </row>
    <row r="1886" spans="2:11" x14ac:dyDescent="0.25">
      <c r="B1886" s="434"/>
      <c r="E1886" s="435"/>
      <c r="G1886" s="436"/>
      <c r="K1886" s="437"/>
    </row>
    <row r="1887" spans="2:11" x14ac:dyDescent="0.25">
      <c r="B1887" s="434"/>
      <c r="E1887" s="435"/>
      <c r="G1887" s="436"/>
      <c r="K1887" s="437"/>
    </row>
    <row r="1888" spans="2:11" x14ac:dyDescent="0.25">
      <c r="B1888" s="434"/>
      <c r="E1888" s="435"/>
      <c r="G1888" s="436"/>
      <c r="K1888" s="437"/>
    </row>
    <row r="1889" spans="2:11" x14ac:dyDescent="0.25">
      <c r="B1889" s="434"/>
      <c r="E1889" s="435"/>
      <c r="G1889" s="436"/>
      <c r="K1889" s="437"/>
    </row>
    <row r="1890" spans="2:11" x14ac:dyDescent="0.25">
      <c r="B1890" s="434"/>
      <c r="E1890" s="435"/>
      <c r="G1890" s="436"/>
      <c r="K1890" s="437"/>
    </row>
    <row r="1891" spans="2:11" x14ac:dyDescent="0.25">
      <c r="B1891" s="434"/>
      <c r="E1891" s="435"/>
      <c r="G1891" s="436"/>
      <c r="K1891" s="437"/>
    </row>
    <row r="1892" spans="2:11" x14ac:dyDescent="0.25">
      <c r="B1892" s="434"/>
      <c r="E1892" s="435"/>
      <c r="G1892" s="436"/>
      <c r="K1892" s="437"/>
    </row>
    <row r="1893" spans="2:11" x14ac:dyDescent="0.25">
      <c r="B1893" s="434"/>
      <c r="E1893" s="435"/>
      <c r="G1893" s="436"/>
      <c r="K1893" s="437"/>
    </row>
    <row r="1894" spans="2:11" x14ac:dyDescent="0.25">
      <c r="B1894" s="434"/>
      <c r="E1894" s="435"/>
      <c r="G1894" s="436"/>
      <c r="K1894" s="437"/>
    </row>
    <row r="1895" spans="2:11" x14ac:dyDescent="0.25">
      <c r="B1895" s="434"/>
      <c r="E1895" s="435"/>
      <c r="G1895" s="436"/>
      <c r="K1895" s="437"/>
    </row>
    <row r="1896" spans="2:11" x14ac:dyDescent="0.25">
      <c r="B1896" s="434"/>
      <c r="E1896" s="435"/>
      <c r="G1896" s="436"/>
      <c r="K1896" s="437"/>
    </row>
    <row r="1897" spans="2:11" x14ac:dyDescent="0.25">
      <c r="B1897" s="434"/>
      <c r="E1897" s="435"/>
      <c r="G1897" s="436"/>
      <c r="K1897" s="437"/>
    </row>
    <row r="1898" spans="2:11" x14ac:dyDescent="0.25">
      <c r="B1898" s="434"/>
      <c r="E1898" s="435"/>
      <c r="G1898" s="436"/>
      <c r="K1898" s="437"/>
    </row>
    <row r="1899" spans="2:11" x14ac:dyDescent="0.25">
      <c r="B1899" s="434"/>
      <c r="E1899" s="435"/>
      <c r="G1899" s="436"/>
      <c r="K1899" s="437"/>
    </row>
    <row r="1900" spans="2:11" x14ac:dyDescent="0.25">
      <c r="B1900" s="434"/>
      <c r="E1900" s="435"/>
      <c r="G1900" s="436"/>
      <c r="K1900" s="437"/>
    </row>
    <row r="1901" spans="2:11" x14ac:dyDescent="0.25">
      <c r="B1901" s="434"/>
      <c r="E1901" s="435"/>
      <c r="G1901" s="436"/>
      <c r="K1901" s="437"/>
    </row>
    <row r="1902" spans="2:11" x14ac:dyDescent="0.25">
      <c r="B1902" s="434"/>
      <c r="E1902" s="435"/>
      <c r="G1902" s="436"/>
      <c r="K1902" s="437"/>
    </row>
    <row r="1903" spans="2:11" x14ac:dyDescent="0.25">
      <c r="B1903" s="434"/>
      <c r="E1903" s="435"/>
    </row>
    <row r="1904" spans="2:11" x14ac:dyDescent="0.25">
      <c r="B1904" s="434"/>
      <c r="E1904" s="435"/>
    </row>
    <row r="1905" spans="2:5" x14ac:dyDescent="0.25">
      <c r="B1905" s="434"/>
      <c r="E1905" s="435"/>
    </row>
    <row r="1906" spans="2:5" x14ac:dyDescent="0.25">
      <c r="B1906" s="434"/>
      <c r="E1906" s="435"/>
    </row>
    <row r="1907" spans="2:5" x14ac:dyDescent="0.25">
      <c r="B1907" s="434"/>
      <c r="E1907" s="435"/>
    </row>
    <row r="1908" spans="2:5" x14ac:dyDescent="0.25">
      <c r="B1908" s="434"/>
      <c r="E1908" s="435"/>
    </row>
    <row r="1909" spans="2:5" x14ac:dyDescent="0.25">
      <c r="B1909" s="434"/>
      <c r="E1909" s="435"/>
    </row>
    <row r="1910" spans="2:5" x14ac:dyDescent="0.25">
      <c r="B1910" s="434"/>
      <c r="E1910" s="435"/>
    </row>
    <row r="1911" spans="2:5" x14ac:dyDescent="0.25">
      <c r="B1911" s="434"/>
      <c r="E1911" s="435"/>
    </row>
    <row r="1912" spans="2:5" x14ac:dyDescent="0.25">
      <c r="B1912" s="434"/>
      <c r="E1912" s="435"/>
    </row>
    <row r="1913" spans="2:5" x14ac:dyDescent="0.25">
      <c r="B1913" s="434"/>
      <c r="E1913" s="435"/>
    </row>
    <row r="1914" spans="2:5" x14ac:dyDescent="0.25">
      <c r="B1914" s="434"/>
      <c r="E1914" s="435"/>
    </row>
    <row r="1915" spans="2:5" x14ac:dyDescent="0.25">
      <c r="B1915" s="434"/>
      <c r="E1915" s="435"/>
    </row>
    <row r="1916" spans="2:5" x14ac:dyDescent="0.25">
      <c r="B1916" s="434"/>
      <c r="E1916" s="435"/>
    </row>
    <row r="1917" spans="2:5" x14ac:dyDescent="0.25">
      <c r="B1917" s="434"/>
      <c r="E1917" s="435"/>
    </row>
    <row r="1918" spans="2:5" x14ac:dyDescent="0.25">
      <c r="B1918" s="434"/>
      <c r="E1918" s="435"/>
    </row>
    <row r="1919" spans="2:5" x14ac:dyDescent="0.25">
      <c r="B1919" s="434"/>
      <c r="E1919" s="435"/>
    </row>
    <row r="1920" spans="2:5" x14ac:dyDescent="0.25">
      <c r="B1920" s="434"/>
      <c r="E1920" s="435"/>
    </row>
    <row r="1921" spans="2:5" x14ac:dyDescent="0.25">
      <c r="B1921" s="434"/>
      <c r="E1921" s="435"/>
    </row>
    <row r="1922" spans="2:5" x14ac:dyDescent="0.25">
      <c r="B1922" s="434"/>
      <c r="E1922" s="435"/>
    </row>
    <row r="1923" spans="2:5" x14ac:dyDescent="0.25">
      <c r="B1923" s="434"/>
      <c r="E1923" s="435"/>
    </row>
    <row r="1924" spans="2:5" x14ac:dyDescent="0.25">
      <c r="B1924" s="434"/>
      <c r="E1924" s="435"/>
    </row>
    <row r="1925" spans="2:5" x14ac:dyDescent="0.25">
      <c r="B1925" s="434"/>
      <c r="E1925" s="435"/>
    </row>
    <row r="1926" spans="2:5" x14ac:dyDescent="0.25">
      <c r="B1926" s="434"/>
      <c r="E1926" s="435"/>
    </row>
    <row r="1927" spans="2:5" x14ac:dyDescent="0.25">
      <c r="B1927" s="434"/>
      <c r="E1927" s="435"/>
    </row>
    <row r="1928" spans="2:5" x14ac:dyDescent="0.25">
      <c r="B1928" s="434"/>
      <c r="E1928" s="435"/>
    </row>
    <row r="1929" spans="2:5" x14ac:dyDescent="0.25">
      <c r="B1929" s="434"/>
      <c r="E1929" s="435"/>
    </row>
    <row r="1930" spans="2:5" x14ac:dyDescent="0.25">
      <c r="B1930" s="434"/>
      <c r="E1930" s="435"/>
    </row>
    <row r="1931" spans="2:5" x14ac:dyDescent="0.25">
      <c r="B1931" s="434"/>
      <c r="E1931" s="435"/>
    </row>
    <row r="1932" spans="2:5" x14ac:dyDescent="0.25">
      <c r="B1932" s="434"/>
      <c r="E1932" s="435"/>
    </row>
    <row r="1933" spans="2:5" x14ac:dyDescent="0.25">
      <c r="B1933" s="434"/>
      <c r="E1933" s="435"/>
    </row>
    <row r="1934" spans="2:5" x14ac:dyDescent="0.25">
      <c r="B1934" s="434"/>
      <c r="E1934" s="435"/>
    </row>
    <row r="1935" spans="2:5" x14ac:dyDescent="0.25">
      <c r="B1935" s="434"/>
      <c r="E1935" s="435"/>
    </row>
    <row r="1936" spans="2:5" x14ac:dyDescent="0.25">
      <c r="B1936" s="434"/>
      <c r="E1936" s="435"/>
    </row>
    <row r="1937" spans="2:5" x14ac:dyDescent="0.25">
      <c r="B1937" s="434"/>
      <c r="E1937" s="435"/>
    </row>
    <row r="1938" spans="2:5" x14ac:dyDescent="0.25">
      <c r="B1938" s="434"/>
      <c r="E1938" s="435"/>
    </row>
    <row r="1939" spans="2:5" x14ac:dyDescent="0.25">
      <c r="B1939" s="434"/>
      <c r="E1939" s="435"/>
    </row>
    <row r="1940" spans="2:5" x14ac:dyDescent="0.25">
      <c r="B1940" s="434"/>
      <c r="E1940" s="435"/>
    </row>
    <row r="1941" spans="2:5" x14ac:dyDescent="0.25">
      <c r="B1941" s="434"/>
      <c r="E1941" s="435"/>
    </row>
    <row r="1942" spans="2:5" x14ac:dyDescent="0.25">
      <c r="B1942" s="434"/>
      <c r="E1942" s="435"/>
    </row>
    <row r="1943" spans="2:5" x14ac:dyDescent="0.25">
      <c r="B1943" s="434"/>
      <c r="E1943" s="435"/>
    </row>
    <row r="1944" spans="2:5" x14ac:dyDescent="0.25">
      <c r="B1944" s="434"/>
      <c r="E1944" s="435"/>
    </row>
    <row r="1945" spans="2:5" x14ac:dyDescent="0.25">
      <c r="B1945" s="434"/>
      <c r="E1945" s="435"/>
    </row>
    <row r="1946" spans="2:5" x14ac:dyDescent="0.25">
      <c r="B1946" s="434"/>
      <c r="E1946" s="435"/>
    </row>
    <row r="1947" spans="2:5" x14ac:dyDescent="0.25">
      <c r="B1947" s="434"/>
      <c r="E1947" s="435"/>
    </row>
    <row r="1948" spans="2:5" x14ac:dyDescent="0.25">
      <c r="B1948" s="434"/>
      <c r="E1948" s="435"/>
    </row>
    <row r="1949" spans="2:5" x14ac:dyDescent="0.25">
      <c r="B1949" s="434"/>
      <c r="E1949" s="435"/>
    </row>
    <row r="1950" spans="2:5" x14ac:dyDescent="0.25">
      <c r="B1950" s="434"/>
      <c r="E1950" s="435"/>
    </row>
    <row r="1951" spans="2:5" x14ac:dyDescent="0.25">
      <c r="B1951" s="434"/>
      <c r="E1951" s="435"/>
    </row>
    <row r="1952" spans="2:5" x14ac:dyDescent="0.25">
      <c r="B1952" s="434"/>
      <c r="E1952" s="435"/>
    </row>
    <row r="1953" spans="2:5" x14ac:dyDescent="0.25">
      <c r="B1953" s="434"/>
      <c r="E1953" s="435"/>
    </row>
    <row r="1954" spans="2:5" x14ac:dyDescent="0.25">
      <c r="B1954" s="434"/>
      <c r="E1954" s="435"/>
    </row>
    <row r="1955" spans="2:5" x14ac:dyDescent="0.25">
      <c r="B1955" s="434"/>
      <c r="E1955" s="435"/>
    </row>
    <row r="1956" spans="2:5" x14ac:dyDescent="0.25">
      <c r="B1956" s="434"/>
      <c r="E1956" s="435"/>
    </row>
    <row r="1957" spans="2:5" x14ac:dyDescent="0.25">
      <c r="B1957" s="434"/>
      <c r="E1957" s="435"/>
    </row>
    <row r="1958" spans="2:5" x14ac:dyDescent="0.25">
      <c r="B1958" s="434"/>
      <c r="E1958" s="435"/>
    </row>
    <row r="1959" spans="2:5" x14ac:dyDescent="0.25">
      <c r="B1959" s="434"/>
      <c r="E1959" s="435"/>
    </row>
    <row r="1960" spans="2:5" x14ac:dyDescent="0.25">
      <c r="B1960" s="434"/>
      <c r="E1960" s="435"/>
    </row>
    <row r="1961" spans="2:5" x14ac:dyDescent="0.25">
      <c r="B1961" s="434"/>
      <c r="E1961" s="435"/>
    </row>
    <row r="1962" spans="2:5" x14ac:dyDescent="0.25">
      <c r="B1962" s="434"/>
      <c r="E1962" s="435"/>
    </row>
    <row r="1963" spans="2:5" x14ac:dyDescent="0.25">
      <c r="B1963" s="434"/>
      <c r="E1963" s="435"/>
    </row>
    <row r="1964" spans="2:5" x14ac:dyDescent="0.25">
      <c r="B1964" s="434"/>
      <c r="E1964" s="435"/>
    </row>
    <row r="1965" spans="2:5" x14ac:dyDescent="0.25">
      <c r="B1965" s="434"/>
      <c r="E1965" s="435"/>
    </row>
    <row r="1966" spans="2:5" x14ac:dyDescent="0.25">
      <c r="B1966" s="434"/>
      <c r="E1966" s="435"/>
    </row>
    <row r="1967" spans="2:5" x14ac:dyDescent="0.25">
      <c r="B1967" s="434"/>
      <c r="E1967" s="435"/>
    </row>
    <row r="1968" spans="2:5" x14ac:dyDescent="0.25">
      <c r="B1968" s="434"/>
      <c r="E1968" s="435"/>
    </row>
    <row r="1969" spans="2:5" x14ac:dyDescent="0.25">
      <c r="B1969" s="434"/>
      <c r="E1969" s="435"/>
    </row>
    <row r="1970" spans="2:5" x14ac:dyDescent="0.25">
      <c r="B1970" s="434"/>
      <c r="E1970" s="435"/>
    </row>
    <row r="1971" spans="2:5" x14ac:dyDescent="0.25">
      <c r="B1971" s="434"/>
      <c r="E1971" s="435"/>
    </row>
    <row r="1972" spans="2:5" x14ac:dyDescent="0.25">
      <c r="B1972" s="434"/>
      <c r="E1972" s="435"/>
    </row>
    <row r="1973" spans="2:5" x14ac:dyDescent="0.25">
      <c r="B1973" s="434"/>
      <c r="E1973" s="435"/>
    </row>
    <row r="1974" spans="2:5" x14ac:dyDescent="0.25">
      <c r="B1974" s="434"/>
      <c r="E1974" s="435"/>
    </row>
    <row r="1975" spans="2:5" x14ac:dyDescent="0.25">
      <c r="B1975" s="434"/>
      <c r="E1975" s="435"/>
    </row>
    <row r="1976" spans="2:5" x14ac:dyDescent="0.25">
      <c r="B1976" s="434"/>
      <c r="E1976" s="435"/>
    </row>
    <row r="1977" spans="2:5" x14ac:dyDescent="0.25">
      <c r="B1977" s="434"/>
      <c r="E1977" s="435"/>
    </row>
    <row r="1978" spans="2:5" x14ac:dyDescent="0.25">
      <c r="B1978" s="434"/>
      <c r="E1978" s="435"/>
    </row>
    <row r="1979" spans="2:5" x14ac:dyDescent="0.25">
      <c r="B1979" s="434"/>
      <c r="E1979" s="435"/>
    </row>
    <row r="1980" spans="2:5" x14ac:dyDescent="0.25">
      <c r="B1980" s="434"/>
      <c r="E1980" s="435"/>
    </row>
    <row r="1981" spans="2:5" x14ac:dyDescent="0.25">
      <c r="B1981" s="434"/>
      <c r="E1981" s="435"/>
    </row>
    <row r="1982" spans="2:5" x14ac:dyDescent="0.25">
      <c r="B1982" s="434"/>
      <c r="E1982" s="435"/>
    </row>
    <row r="1983" spans="2:5" x14ac:dyDescent="0.25">
      <c r="B1983" s="434"/>
      <c r="E1983" s="435"/>
    </row>
    <row r="1984" spans="2:5" x14ac:dyDescent="0.25">
      <c r="B1984" s="434"/>
      <c r="E1984" s="435"/>
    </row>
    <row r="1985" spans="2:5" x14ac:dyDescent="0.25">
      <c r="B1985" s="434"/>
      <c r="E1985" s="435"/>
    </row>
    <row r="1986" spans="2:5" x14ac:dyDescent="0.25">
      <c r="B1986" s="434"/>
      <c r="E1986" s="435"/>
    </row>
    <row r="1987" spans="2:5" x14ac:dyDescent="0.25">
      <c r="B1987" s="434"/>
      <c r="E1987" s="435"/>
    </row>
    <row r="1988" spans="2:5" x14ac:dyDescent="0.25">
      <c r="B1988" s="434"/>
      <c r="E1988" s="435"/>
    </row>
    <row r="1989" spans="2:5" x14ac:dyDescent="0.25">
      <c r="B1989" s="434"/>
      <c r="E1989" s="435"/>
    </row>
    <row r="1990" spans="2:5" x14ac:dyDescent="0.25">
      <c r="B1990" s="434"/>
      <c r="E1990" s="435"/>
    </row>
    <row r="1991" spans="2:5" x14ac:dyDescent="0.25">
      <c r="B1991" s="434"/>
      <c r="E1991" s="435"/>
    </row>
    <row r="1992" spans="2:5" x14ac:dyDescent="0.25">
      <c r="B1992" s="434"/>
      <c r="E1992" s="435"/>
    </row>
    <row r="1993" spans="2:5" x14ac:dyDescent="0.25">
      <c r="B1993" s="434"/>
      <c r="E1993" s="435"/>
    </row>
    <row r="1994" spans="2:5" x14ac:dyDescent="0.25">
      <c r="B1994" s="434"/>
      <c r="E1994" s="435"/>
    </row>
    <row r="1995" spans="2:5" x14ac:dyDescent="0.25">
      <c r="B1995" s="434"/>
      <c r="E1995" s="435"/>
    </row>
    <row r="1996" spans="2:5" x14ac:dyDescent="0.25">
      <c r="B1996" s="434"/>
      <c r="E1996" s="435"/>
    </row>
    <row r="1997" spans="2:5" x14ac:dyDescent="0.25">
      <c r="B1997" s="434"/>
      <c r="E1997" s="435"/>
    </row>
    <row r="1998" spans="2:5" x14ac:dyDescent="0.25">
      <c r="B1998" s="434"/>
      <c r="E1998" s="435"/>
    </row>
    <row r="1999" spans="2:5" x14ac:dyDescent="0.25">
      <c r="B1999" s="434"/>
      <c r="E1999" s="435"/>
    </row>
    <row r="2000" spans="2:5" x14ac:dyDescent="0.25">
      <c r="B2000" s="434"/>
      <c r="E2000" s="435"/>
    </row>
    <row r="2001" spans="2:5" x14ac:dyDescent="0.25">
      <c r="B2001" s="434"/>
      <c r="E2001" s="435"/>
    </row>
    <row r="2002" spans="2:5" x14ac:dyDescent="0.25">
      <c r="B2002" s="434"/>
      <c r="E2002" s="435"/>
    </row>
    <row r="2003" spans="2:5" x14ac:dyDescent="0.25">
      <c r="B2003" s="434"/>
      <c r="E2003" s="435"/>
    </row>
    <row r="2004" spans="2:5" x14ac:dyDescent="0.25">
      <c r="B2004" s="434"/>
      <c r="E2004" s="435"/>
    </row>
    <row r="2005" spans="2:5" x14ac:dyDescent="0.25">
      <c r="B2005" s="434"/>
      <c r="E2005" s="435"/>
    </row>
    <row r="2006" spans="2:5" x14ac:dyDescent="0.25">
      <c r="B2006" s="434"/>
      <c r="E2006" s="435"/>
    </row>
    <row r="2007" spans="2:5" x14ac:dyDescent="0.25">
      <c r="B2007" s="434"/>
      <c r="E2007" s="435"/>
    </row>
    <row r="2008" spans="2:5" x14ac:dyDescent="0.25">
      <c r="B2008" s="434"/>
      <c r="E2008" s="435"/>
    </row>
    <row r="2009" spans="2:5" x14ac:dyDescent="0.25">
      <c r="B2009" s="434"/>
      <c r="E2009" s="435"/>
    </row>
    <row r="2010" spans="2:5" x14ac:dyDescent="0.25">
      <c r="B2010" s="434"/>
      <c r="E2010" s="435"/>
    </row>
    <row r="2011" spans="2:5" x14ac:dyDescent="0.25">
      <c r="B2011" s="434"/>
      <c r="E2011" s="435"/>
    </row>
    <row r="2012" spans="2:5" x14ac:dyDescent="0.25">
      <c r="B2012" s="434"/>
      <c r="E2012" s="435"/>
    </row>
    <row r="2013" spans="2:5" x14ac:dyDescent="0.25">
      <c r="B2013" s="434"/>
      <c r="E2013" s="435"/>
    </row>
    <row r="2014" spans="2:5" x14ac:dyDescent="0.25">
      <c r="B2014" s="434"/>
      <c r="E2014" s="435"/>
    </row>
    <row r="2015" spans="2:5" x14ac:dyDescent="0.25">
      <c r="B2015" s="434"/>
      <c r="E2015" s="435"/>
    </row>
    <row r="2016" spans="2:5" x14ac:dyDescent="0.25">
      <c r="B2016" s="434"/>
      <c r="E2016" s="435"/>
    </row>
    <row r="2017" spans="2:5" x14ac:dyDescent="0.25">
      <c r="B2017" s="434"/>
      <c r="E2017" s="435"/>
    </row>
    <row r="2018" spans="2:5" x14ac:dyDescent="0.25">
      <c r="B2018" s="434"/>
      <c r="E2018" s="435"/>
    </row>
    <row r="2019" spans="2:5" x14ac:dyDescent="0.25">
      <c r="B2019" s="434"/>
      <c r="E2019" s="435"/>
    </row>
    <row r="2020" spans="2:5" x14ac:dyDescent="0.25">
      <c r="B2020" s="434"/>
      <c r="E2020" s="435"/>
    </row>
    <row r="2021" spans="2:5" x14ac:dyDescent="0.25">
      <c r="B2021" s="434"/>
      <c r="E2021" s="435"/>
    </row>
    <row r="2022" spans="2:5" x14ac:dyDescent="0.25">
      <c r="B2022" s="434"/>
      <c r="E2022" s="435"/>
    </row>
    <row r="2023" spans="2:5" x14ac:dyDescent="0.25">
      <c r="B2023" s="434"/>
      <c r="E2023" s="435"/>
    </row>
    <row r="2024" spans="2:5" x14ac:dyDescent="0.25">
      <c r="B2024" s="434"/>
      <c r="E2024" s="435"/>
    </row>
    <row r="2025" spans="2:5" x14ac:dyDescent="0.25">
      <c r="B2025" s="434"/>
      <c r="E2025" s="435"/>
    </row>
    <row r="2026" spans="2:5" x14ac:dyDescent="0.25">
      <c r="B2026" s="434"/>
      <c r="E2026" s="435"/>
    </row>
    <row r="2027" spans="2:5" x14ac:dyDescent="0.25">
      <c r="B2027" s="434"/>
      <c r="E2027" s="435"/>
    </row>
    <row r="2028" spans="2:5" x14ac:dyDescent="0.25">
      <c r="B2028" s="434"/>
      <c r="E2028" s="435"/>
    </row>
    <row r="2029" spans="2:5" x14ac:dyDescent="0.25">
      <c r="B2029" s="434"/>
      <c r="E2029" s="435"/>
    </row>
    <row r="2030" spans="2:5" x14ac:dyDescent="0.25">
      <c r="B2030" s="434"/>
      <c r="E2030" s="435"/>
    </row>
    <row r="2031" spans="2:5" x14ac:dyDescent="0.25">
      <c r="B2031" s="434"/>
      <c r="E2031" s="435"/>
    </row>
    <row r="2032" spans="2:5" x14ac:dyDescent="0.25">
      <c r="B2032" s="434"/>
      <c r="E2032" s="435"/>
    </row>
    <row r="2033" spans="2:5" x14ac:dyDescent="0.25">
      <c r="B2033" s="434"/>
      <c r="E2033" s="435"/>
    </row>
    <row r="2034" spans="2:5" x14ac:dyDescent="0.25">
      <c r="B2034" s="434"/>
      <c r="E2034" s="435"/>
    </row>
    <row r="2035" spans="2:5" x14ac:dyDescent="0.25">
      <c r="B2035" s="434"/>
      <c r="E2035" s="435"/>
    </row>
    <row r="2036" spans="2:5" x14ac:dyDescent="0.25">
      <c r="B2036" s="434"/>
      <c r="E2036" s="435"/>
    </row>
    <row r="2037" spans="2:5" x14ac:dyDescent="0.25">
      <c r="B2037" s="434"/>
      <c r="E2037" s="435"/>
    </row>
    <row r="2038" spans="2:5" x14ac:dyDescent="0.25">
      <c r="B2038" s="434"/>
      <c r="E2038" s="435"/>
    </row>
    <row r="2039" spans="2:5" x14ac:dyDescent="0.25">
      <c r="B2039" s="434"/>
      <c r="E2039" s="435"/>
    </row>
    <row r="2040" spans="2:5" x14ac:dyDescent="0.25">
      <c r="B2040" s="434"/>
      <c r="E2040" s="435"/>
    </row>
    <row r="2041" spans="2:5" x14ac:dyDescent="0.25">
      <c r="B2041" s="434"/>
      <c r="E2041" s="435"/>
    </row>
    <row r="2042" spans="2:5" x14ac:dyDescent="0.25">
      <c r="B2042" s="434"/>
      <c r="E2042" s="435"/>
    </row>
    <row r="2043" spans="2:5" x14ac:dyDescent="0.25">
      <c r="B2043" s="434"/>
      <c r="E2043" s="435"/>
    </row>
    <row r="2044" spans="2:5" x14ac:dyDescent="0.25">
      <c r="B2044" s="434"/>
      <c r="E2044" s="435"/>
    </row>
    <row r="2045" spans="2:5" x14ac:dyDescent="0.25">
      <c r="B2045" s="434"/>
      <c r="E2045" s="435"/>
    </row>
    <row r="2046" spans="2:5" x14ac:dyDescent="0.25">
      <c r="B2046" s="434"/>
      <c r="E2046" s="435"/>
    </row>
    <row r="2047" spans="2:5" x14ac:dyDescent="0.25">
      <c r="B2047" s="434"/>
      <c r="E2047" s="435"/>
    </row>
    <row r="2048" spans="2:5" x14ac:dyDescent="0.25">
      <c r="B2048" s="434"/>
      <c r="E2048" s="435"/>
    </row>
    <row r="2049" spans="2:5" x14ac:dyDescent="0.25">
      <c r="B2049" s="434"/>
      <c r="E2049" s="435"/>
    </row>
    <row r="2050" spans="2:5" x14ac:dyDescent="0.25">
      <c r="B2050" s="434"/>
      <c r="E2050" s="435"/>
    </row>
    <row r="2051" spans="2:5" x14ac:dyDescent="0.25">
      <c r="B2051" s="434"/>
      <c r="E2051" s="435"/>
    </row>
    <row r="2052" spans="2:5" x14ac:dyDescent="0.25">
      <c r="B2052" s="434"/>
      <c r="E2052" s="435"/>
    </row>
    <row r="2053" spans="2:5" x14ac:dyDescent="0.25">
      <c r="B2053" s="434"/>
      <c r="E2053" s="435"/>
    </row>
    <row r="2054" spans="2:5" x14ac:dyDescent="0.25">
      <c r="B2054" s="434"/>
      <c r="E2054" s="435"/>
    </row>
    <row r="2055" spans="2:5" x14ac:dyDescent="0.25">
      <c r="B2055" s="434"/>
      <c r="E2055" s="435"/>
    </row>
    <row r="2056" spans="2:5" x14ac:dyDescent="0.25">
      <c r="B2056" s="434"/>
      <c r="E2056" s="435"/>
    </row>
    <row r="2057" spans="2:5" x14ac:dyDescent="0.25">
      <c r="B2057" s="434"/>
      <c r="E2057" s="435"/>
    </row>
    <row r="2058" spans="2:5" x14ac:dyDescent="0.25">
      <c r="B2058" s="434"/>
      <c r="E2058" s="435"/>
    </row>
    <row r="2059" spans="2:5" x14ac:dyDescent="0.25">
      <c r="B2059" s="434"/>
      <c r="E2059" s="435"/>
    </row>
    <row r="2060" spans="2:5" x14ac:dyDescent="0.25">
      <c r="B2060" s="434"/>
      <c r="E2060" s="435"/>
    </row>
    <row r="2061" spans="2:5" x14ac:dyDescent="0.25">
      <c r="B2061" s="434"/>
      <c r="E2061" s="435"/>
    </row>
    <row r="2062" spans="2:5" x14ac:dyDescent="0.25">
      <c r="B2062" s="434"/>
      <c r="E2062" s="435"/>
    </row>
    <row r="2063" spans="2:5" x14ac:dyDescent="0.25">
      <c r="B2063" s="434"/>
      <c r="E2063" s="435"/>
    </row>
    <row r="2064" spans="2:5" x14ac:dyDescent="0.25">
      <c r="B2064" s="434"/>
      <c r="E2064" s="435"/>
    </row>
    <row r="2065" spans="2:5" x14ac:dyDescent="0.25">
      <c r="B2065" s="434"/>
      <c r="E2065" s="435"/>
    </row>
    <row r="2066" spans="2:5" x14ac:dyDescent="0.25">
      <c r="B2066" s="434"/>
      <c r="E2066" s="435"/>
    </row>
    <row r="2067" spans="2:5" x14ac:dyDescent="0.25">
      <c r="B2067" s="434"/>
      <c r="E2067" s="435"/>
    </row>
    <row r="2068" spans="2:5" x14ac:dyDescent="0.25">
      <c r="B2068" s="434"/>
      <c r="E2068" s="435"/>
    </row>
    <row r="2069" spans="2:5" x14ac:dyDescent="0.25">
      <c r="B2069" s="434"/>
      <c r="E2069" s="435"/>
    </row>
    <row r="2070" spans="2:5" x14ac:dyDescent="0.25">
      <c r="B2070" s="434"/>
      <c r="E2070" s="435"/>
    </row>
    <row r="2071" spans="2:5" x14ac:dyDescent="0.25">
      <c r="B2071" s="434"/>
      <c r="E2071" s="435"/>
    </row>
    <row r="2072" spans="2:5" x14ac:dyDescent="0.25">
      <c r="B2072" s="434"/>
      <c r="E2072" s="435"/>
    </row>
    <row r="2073" spans="2:5" x14ac:dyDescent="0.25">
      <c r="B2073" s="434"/>
      <c r="E2073" s="435"/>
    </row>
    <row r="2074" spans="2:5" x14ac:dyDescent="0.25">
      <c r="B2074" s="434"/>
      <c r="E2074" s="435"/>
    </row>
    <row r="2075" spans="2:5" x14ac:dyDescent="0.25">
      <c r="B2075" s="434"/>
      <c r="E2075" s="435"/>
    </row>
    <row r="2076" spans="2:5" x14ac:dyDescent="0.25">
      <c r="B2076" s="434"/>
      <c r="E2076" s="435"/>
    </row>
    <row r="2077" spans="2:5" x14ac:dyDescent="0.25">
      <c r="B2077" s="434"/>
      <c r="E2077" s="435"/>
    </row>
    <row r="2078" spans="2:5" x14ac:dyDescent="0.25">
      <c r="B2078" s="434"/>
      <c r="E2078" s="435"/>
    </row>
    <row r="2079" spans="2:5" x14ac:dyDescent="0.25">
      <c r="B2079" s="434"/>
      <c r="E2079" s="435"/>
    </row>
    <row r="2080" spans="2:5" x14ac:dyDescent="0.25">
      <c r="B2080" s="434"/>
      <c r="E2080" s="435"/>
    </row>
    <row r="2081" spans="2:5" x14ac:dyDescent="0.25">
      <c r="B2081" s="434"/>
      <c r="E2081" s="435"/>
    </row>
    <row r="2082" spans="2:5" x14ac:dyDescent="0.25">
      <c r="B2082" s="434"/>
      <c r="E2082" s="435"/>
    </row>
    <row r="2083" spans="2:5" x14ac:dyDescent="0.25">
      <c r="B2083" s="434"/>
      <c r="E2083" s="435"/>
    </row>
    <row r="2084" spans="2:5" x14ac:dyDescent="0.25">
      <c r="B2084" s="434"/>
      <c r="E2084" s="435"/>
    </row>
    <row r="2085" spans="2:5" x14ac:dyDescent="0.25">
      <c r="B2085" s="434"/>
      <c r="E2085" s="435"/>
    </row>
    <row r="2086" spans="2:5" x14ac:dyDescent="0.25">
      <c r="B2086" s="434"/>
      <c r="E2086" s="435"/>
    </row>
    <row r="2087" spans="2:5" x14ac:dyDescent="0.25">
      <c r="B2087" s="434"/>
      <c r="E2087" s="435"/>
    </row>
    <row r="2088" spans="2:5" x14ac:dyDescent="0.25">
      <c r="B2088" s="434"/>
      <c r="E2088" s="435"/>
    </row>
    <row r="2089" spans="2:5" x14ac:dyDescent="0.25">
      <c r="B2089" s="434"/>
      <c r="E2089" s="435"/>
    </row>
    <row r="2090" spans="2:5" x14ac:dyDescent="0.25">
      <c r="B2090" s="434"/>
      <c r="E2090" s="435"/>
    </row>
    <row r="2091" spans="2:5" x14ac:dyDescent="0.25">
      <c r="B2091" s="434"/>
      <c r="E2091" s="435"/>
    </row>
    <row r="2092" spans="2:5" x14ac:dyDescent="0.25">
      <c r="B2092" s="434"/>
      <c r="E2092" s="435"/>
    </row>
    <row r="2093" spans="2:5" x14ac:dyDescent="0.25">
      <c r="B2093" s="434"/>
      <c r="E2093" s="435"/>
    </row>
    <row r="2094" spans="2:5" x14ac:dyDescent="0.25">
      <c r="B2094" s="434"/>
      <c r="E2094" s="435"/>
    </row>
    <row r="2095" spans="2:5" x14ac:dyDescent="0.25">
      <c r="B2095" s="434"/>
      <c r="E2095" s="435"/>
    </row>
    <row r="2096" spans="2:5" x14ac:dyDescent="0.25">
      <c r="B2096" s="434"/>
      <c r="E2096" s="435"/>
    </row>
    <row r="2097" spans="2:5" x14ac:dyDescent="0.25">
      <c r="B2097" s="434"/>
      <c r="E2097" s="435"/>
    </row>
    <row r="2098" spans="2:5" x14ac:dyDescent="0.25">
      <c r="B2098" s="434"/>
      <c r="E2098" s="435"/>
    </row>
    <row r="2099" spans="2:5" x14ac:dyDescent="0.25">
      <c r="B2099" s="434"/>
      <c r="E2099" s="435"/>
    </row>
    <row r="2100" spans="2:5" x14ac:dyDescent="0.25">
      <c r="B2100" s="434"/>
      <c r="E2100" s="435"/>
    </row>
    <row r="2101" spans="2:5" x14ac:dyDescent="0.25">
      <c r="B2101" s="434"/>
      <c r="E2101" s="435"/>
    </row>
    <row r="2102" spans="2:5" x14ac:dyDescent="0.25">
      <c r="B2102" s="434"/>
      <c r="E2102" s="435"/>
    </row>
    <row r="2103" spans="2:5" x14ac:dyDescent="0.25">
      <c r="B2103" s="434"/>
      <c r="E2103" s="435"/>
    </row>
    <row r="2104" spans="2:5" x14ac:dyDescent="0.25">
      <c r="B2104" s="434"/>
      <c r="E2104" s="435"/>
    </row>
    <row r="2105" spans="2:5" x14ac:dyDescent="0.25">
      <c r="B2105" s="434"/>
      <c r="E2105" s="435"/>
    </row>
    <row r="2106" spans="2:5" x14ac:dyDescent="0.25">
      <c r="B2106" s="434"/>
      <c r="E2106" s="435"/>
    </row>
    <row r="2107" spans="2:5" x14ac:dyDescent="0.25">
      <c r="B2107" s="434"/>
      <c r="E2107" s="435"/>
    </row>
    <row r="2108" spans="2:5" x14ac:dyDescent="0.25">
      <c r="B2108" s="434"/>
      <c r="E2108" s="435"/>
    </row>
    <row r="2109" spans="2:5" x14ac:dyDescent="0.25">
      <c r="B2109" s="434"/>
      <c r="E2109" s="435"/>
    </row>
    <row r="2110" spans="2:5" x14ac:dyDescent="0.25">
      <c r="B2110" s="434"/>
      <c r="E2110" s="435"/>
    </row>
    <row r="2111" spans="2:5" x14ac:dyDescent="0.25">
      <c r="B2111" s="434"/>
      <c r="E2111" s="435"/>
    </row>
    <row r="2112" spans="2:5" x14ac:dyDescent="0.25">
      <c r="B2112" s="434"/>
      <c r="E2112" s="435"/>
    </row>
    <row r="2113" spans="2:5" x14ac:dyDescent="0.25">
      <c r="B2113" s="434"/>
      <c r="E2113" s="435"/>
    </row>
    <row r="2114" spans="2:5" x14ac:dyDescent="0.25">
      <c r="B2114" s="434"/>
      <c r="E2114" s="435"/>
    </row>
    <row r="2115" spans="2:5" x14ac:dyDescent="0.25">
      <c r="B2115" s="434"/>
      <c r="E2115" s="435"/>
    </row>
    <row r="2116" spans="2:5" x14ac:dyDescent="0.25">
      <c r="B2116" s="434"/>
      <c r="E2116" s="435"/>
    </row>
    <row r="2117" spans="2:5" x14ac:dyDescent="0.25">
      <c r="B2117" s="434"/>
      <c r="E2117" s="435"/>
    </row>
    <row r="2118" spans="2:5" x14ac:dyDescent="0.25">
      <c r="B2118" s="434"/>
      <c r="E2118" s="435"/>
    </row>
    <row r="2119" spans="2:5" x14ac:dyDescent="0.25">
      <c r="B2119" s="434"/>
      <c r="E2119" s="435"/>
    </row>
    <row r="2120" spans="2:5" x14ac:dyDescent="0.25">
      <c r="B2120" s="434"/>
      <c r="E2120" s="435"/>
    </row>
    <row r="2121" spans="2:5" x14ac:dyDescent="0.25">
      <c r="B2121" s="434"/>
      <c r="E2121" s="435"/>
    </row>
    <row r="2122" spans="2:5" x14ac:dyDescent="0.25">
      <c r="B2122" s="434"/>
      <c r="E2122" s="435"/>
    </row>
    <row r="2123" spans="2:5" x14ac:dyDescent="0.25">
      <c r="B2123" s="434"/>
      <c r="E2123" s="435"/>
    </row>
    <row r="2124" spans="2:5" x14ac:dyDescent="0.25">
      <c r="B2124" s="434"/>
      <c r="E2124" s="435"/>
    </row>
    <row r="2125" spans="2:5" x14ac:dyDescent="0.25">
      <c r="B2125" s="434"/>
      <c r="E2125" s="435"/>
    </row>
    <row r="2126" spans="2:5" x14ac:dyDescent="0.25">
      <c r="B2126" s="434"/>
      <c r="E2126" s="435"/>
    </row>
    <row r="2127" spans="2:5" x14ac:dyDescent="0.25">
      <c r="B2127" s="434"/>
      <c r="E2127" s="435"/>
    </row>
    <row r="2128" spans="2:5" x14ac:dyDescent="0.25">
      <c r="B2128" s="434"/>
      <c r="E2128" s="435"/>
    </row>
    <row r="2129" spans="2:5" x14ac:dyDescent="0.25">
      <c r="B2129" s="434"/>
      <c r="E2129" s="435"/>
    </row>
    <row r="2130" spans="2:5" x14ac:dyDescent="0.25">
      <c r="B2130" s="434"/>
      <c r="E2130" s="435"/>
    </row>
    <row r="2131" spans="2:5" x14ac:dyDescent="0.25">
      <c r="B2131" s="434"/>
      <c r="E2131" s="435"/>
    </row>
    <row r="2132" spans="2:5" x14ac:dyDescent="0.25">
      <c r="B2132" s="434"/>
      <c r="E2132" s="435"/>
    </row>
    <row r="2133" spans="2:5" x14ac:dyDescent="0.25">
      <c r="B2133" s="434"/>
      <c r="E2133" s="435"/>
    </row>
    <row r="2134" spans="2:5" x14ac:dyDescent="0.25">
      <c r="B2134" s="434"/>
      <c r="E2134" s="435"/>
    </row>
    <row r="2135" spans="2:5" x14ac:dyDescent="0.25">
      <c r="B2135" s="434"/>
      <c r="E2135" s="435"/>
    </row>
    <row r="2136" spans="2:5" x14ac:dyDescent="0.25">
      <c r="B2136" s="434"/>
      <c r="E2136" s="435"/>
    </row>
    <row r="2137" spans="2:5" x14ac:dyDescent="0.25">
      <c r="B2137" s="434"/>
      <c r="E2137" s="435"/>
    </row>
    <row r="2138" spans="2:5" x14ac:dyDescent="0.25">
      <c r="B2138" s="434"/>
      <c r="E2138" s="435"/>
    </row>
    <row r="2139" spans="2:5" x14ac:dyDescent="0.25">
      <c r="B2139" s="434"/>
      <c r="E2139" s="435"/>
    </row>
    <row r="2140" spans="2:5" x14ac:dyDescent="0.25">
      <c r="B2140" s="434"/>
      <c r="E2140" s="435"/>
    </row>
    <row r="2141" spans="2:5" x14ac:dyDescent="0.25">
      <c r="B2141" s="434"/>
      <c r="E2141" s="435"/>
    </row>
    <row r="2142" spans="2:5" x14ac:dyDescent="0.25">
      <c r="B2142" s="434"/>
      <c r="E2142" s="435"/>
    </row>
    <row r="2143" spans="2:5" x14ac:dyDescent="0.25">
      <c r="B2143" s="434"/>
      <c r="E2143" s="435"/>
    </row>
    <row r="2144" spans="2:5" x14ac:dyDescent="0.25">
      <c r="B2144" s="434"/>
      <c r="E2144" s="435"/>
    </row>
    <row r="2145" spans="2:5" x14ac:dyDescent="0.25">
      <c r="B2145" s="434"/>
      <c r="E2145" s="435"/>
    </row>
    <row r="2146" spans="2:5" x14ac:dyDescent="0.25">
      <c r="B2146" s="434"/>
      <c r="E2146" s="435"/>
    </row>
    <row r="2147" spans="2:5" x14ac:dyDescent="0.25">
      <c r="B2147" s="434"/>
      <c r="E2147" s="435"/>
    </row>
    <row r="2148" spans="2:5" x14ac:dyDescent="0.25">
      <c r="B2148" s="434"/>
      <c r="E2148" s="435"/>
    </row>
    <row r="2149" spans="2:5" x14ac:dyDescent="0.25">
      <c r="B2149" s="434"/>
      <c r="E2149" s="435"/>
    </row>
    <row r="2150" spans="2:5" x14ac:dyDescent="0.25">
      <c r="B2150" s="434"/>
      <c r="E2150" s="435"/>
    </row>
    <row r="2151" spans="2:5" x14ac:dyDescent="0.25">
      <c r="B2151" s="434"/>
      <c r="E2151" s="435"/>
    </row>
    <row r="2152" spans="2:5" x14ac:dyDescent="0.25">
      <c r="B2152" s="434"/>
      <c r="E2152" s="435"/>
    </row>
    <row r="2153" spans="2:5" x14ac:dyDescent="0.25">
      <c r="B2153" s="434"/>
      <c r="E2153" s="435"/>
    </row>
    <row r="2154" spans="2:5" x14ac:dyDescent="0.25">
      <c r="B2154" s="434"/>
      <c r="E2154" s="435"/>
    </row>
    <row r="2155" spans="2:5" x14ac:dyDescent="0.25">
      <c r="B2155" s="434"/>
      <c r="E2155" s="435"/>
    </row>
    <row r="2156" spans="2:5" x14ac:dyDescent="0.25">
      <c r="B2156" s="434"/>
      <c r="E2156" s="435"/>
    </row>
    <row r="2157" spans="2:5" x14ac:dyDescent="0.25">
      <c r="B2157" s="434"/>
      <c r="E2157" s="435"/>
    </row>
    <row r="2158" spans="2:5" x14ac:dyDescent="0.25">
      <c r="B2158" s="434"/>
      <c r="E2158" s="435"/>
    </row>
    <row r="2159" spans="2:5" x14ac:dyDescent="0.25">
      <c r="B2159" s="434"/>
      <c r="E2159" s="435"/>
    </row>
    <row r="2160" spans="2:5" x14ac:dyDescent="0.25">
      <c r="B2160" s="434"/>
      <c r="E2160" s="435"/>
    </row>
    <row r="2161" spans="2:5" x14ac:dyDescent="0.25">
      <c r="B2161" s="434"/>
      <c r="E2161" s="435"/>
    </row>
    <row r="2162" spans="2:5" x14ac:dyDescent="0.25">
      <c r="B2162" s="434"/>
      <c r="E2162" s="435"/>
    </row>
    <row r="2163" spans="2:5" x14ac:dyDescent="0.25">
      <c r="B2163" s="434"/>
      <c r="E2163" s="435"/>
    </row>
    <row r="2164" spans="2:5" x14ac:dyDescent="0.25">
      <c r="B2164" s="434"/>
      <c r="E2164" s="435"/>
    </row>
    <row r="2165" spans="2:5" x14ac:dyDescent="0.25">
      <c r="B2165" s="434"/>
      <c r="E2165" s="435"/>
    </row>
    <row r="2166" spans="2:5" x14ac:dyDescent="0.25">
      <c r="B2166" s="434"/>
      <c r="E2166" s="435"/>
    </row>
    <row r="2167" spans="2:5" x14ac:dyDescent="0.25">
      <c r="B2167" s="434"/>
      <c r="E2167" s="435"/>
    </row>
    <row r="2168" spans="2:5" x14ac:dyDescent="0.25">
      <c r="B2168" s="434"/>
      <c r="E2168" s="435"/>
    </row>
    <row r="2169" spans="2:5" x14ac:dyDescent="0.25">
      <c r="B2169" s="434"/>
      <c r="E2169" s="435"/>
    </row>
    <row r="2170" spans="2:5" x14ac:dyDescent="0.25">
      <c r="B2170" s="434"/>
      <c r="E2170" s="435"/>
    </row>
    <row r="2171" spans="2:5" x14ac:dyDescent="0.25">
      <c r="B2171" s="434"/>
      <c r="E2171" s="435"/>
    </row>
    <row r="2172" spans="2:5" x14ac:dyDescent="0.25">
      <c r="B2172" s="434"/>
      <c r="E2172" s="435"/>
    </row>
    <row r="2173" spans="2:5" x14ac:dyDescent="0.25">
      <c r="B2173" s="434"/>
      <c r="E2173" s="435"/>
    </row>
    <row r="2174" spans="2:5" x14ac:dyDescent="0.25">
      <c r="B2174" s="434"/>
      <c r="E2174" s="435"/>
    </row>
    <row r="2175" spans="2:5" x14ac:dyDescent="0.25">
      <c r="B2175" s="434"/>
      <c r="E2175" s="435"/>
    </row>
    <row r="2176" spans="2:5" x14ac:dyDescent="0.25">
      <c r="B2176" s="434"/>
      <c r="E2176" s="435"/>
    </row>
    <row r="2177" spans="2:5" x14ac:dyDescent="0.25">
      <c r="B2177" s="434"/>
      <c r="E2177" s="435"/>
    </row>
    <row r="2178" spans="2:5" x14ac:dyDescent="0.25">
      <c r="B2178" s="434"/>
      <c r="E2178" s="435"/>
    </row>
    <row r="2179" spans="2:5" x14ac:dyDescent="0.25">
      <c r="B2179" s="434"/>
      <c r="E2179" s="435"/>
    </row>
    <row r="2180" spans="2:5" x14ac:dyDescent="0.25">
      <c r="B2180" s="434"/>
      <c r="E2180" s="435"/>
    </row>
    <row r="2181" spans="2:5" x14ac:dyDescent="0.25">
      <c r="B2181" s="434"/>
      <c r="E2181" s="435"/>
    </row>
    <row r="2182" spans="2:5" x14ac:dyDescent="0.25">
      <c r="B2182" s="434"/>
      <c r="E2182" s="435"/>
    </row>
    <row r="2183" spans="2:5" x14ac:dyDescent="0.25">
      <c r="B2183" s="434"/>
      <c r="E2183" s="435"/>
    </row>
    <row r="2184" spans="2:5" x14ac:dyDescent="0.25">
      <c r="B2184" s="434"/>
      <c r="E2184" s="435"/>
    </row>
    <row r="2185" spans="2:5" x14ac:dyDescent="0.25">
      <c r="B2185" s="434"/>
      <c r="E2185" s="435"/>
    </row>
    <row r="2186" spans="2:5" x14ac:dyDescent="0.25">
      <c r="B2186" s="434"/>
      <c r="E2186" s="435"/>
    </row>
    <row r="2187" spans="2:5" x14ac:dyDescent="0.25">
      <c r="B2187" s="434"/>
      <c r="E2187" s="435"/>
    </row>
    <row r="2188" spans="2:5" x14ac:dyDescent="0.25">
      <c r="B2188" s="434"/>
      <c r="E2188" s="435"/>
    </row>
    <row r="2189" spans="2:5" x14ac:dyDescent="0.25">
      <c r="B2189" s="434"/>
      <c r="E2189" s="435"/>
    </row>
    <row r="2190" spans="2:5" x14ac:dyDescent="0.25">
      <c r="B2190" s="434"/>
      <c r="E2190" s="435"/>
    </row>
    <row r="2191" spans="2:5" x14ac:dyDescent="0.25">
      <c r="B2191" s="434"/>
      <c r="E2191" s="435"/>
    </row>
    <row r="2192" spans="2:5" x14ac:dyDescent="0.25">
      <c r="B2192" s="434"/>
      <c r="E2192" s="435"/>
    </row>
    <row r="2193" spans="2:5" x14ac:dyDescent="0.25">
      <c r="B2193" s="434"/>
      <c r="E2193" s="435"/>
    </row>
    <row r="2194" spans="2:5" x14ac:dyDescent="0.25">
      <c r="B2194" s="434"/>
      <c r="E2194" s="435"/>
    </row>
    <row r="2195" spans="2:5" x14ac:dyDescent="0.25">
      <c r="B2195" s="434"/>
      <c r="E2195" s="435"/>
    </row>
    <row r="2196" spans="2:5" x14ac:dyDescent="0.25">
      <c r="B2196" s="434"/>
      <c r="E2196" s="435"/>
    </row>
    <row r="2197" spans="2:5" x14ac:dyDescent="0.25">
      <c r="B2197" s="434"/>
      <c r="E2197" s="435"/>
    </row>
    <row r="2198" spans="2:5" x14ac:dyDescent="0.25">
      <c r="B2198" s="434"/>
      <c r="E2198" s="435"/>
    </row>
    <row r="2199" spans="2:5" x14ac:dyDescent="0.25">
      <c r="B2199" s="434"/>
      <c r="E2199" s="435"/>
    </row>
    <row r="2200" spans="2:5" x14ac:dyDescent="0.25">
      <c r="B2200" s="434"/>
      <c r="E2200" s="435"/>
    </row>
    <row r="2201" spans="2:5" x14ac:dyDescent="0.25">
      <c r="B2201" s="434"/>
      <c r="E2201" s="435"/>
    </row>
    <row r="2202" spans="2:5" x14ac:dyDescent="0.25">
      <c r="B2202" s="434"/>
      <c r="E2202" s="435"/>
    </row>
    <row r="2203" spans="2:5" x14ac:dyDescent="0.25">
      <c r="B2203" s="434"/>
      <c r="E2203" s="435"/>
    </row>
    <row r="2204" spans="2:5" x14ac:dyDescent="0.25">
      <c r="B2204" s="434"/>
      <c r="E2204" s="435"/>
    </row>
    <row r="2205" spans="2:5" x14ac:dyDescent="0.25">
      <c r="B2205" s="434"/>
      <c r="E2205" s="435"/>
    </row>
    <row r="2206" spans="2:5" x14ac:dyDescent="0.25">
      <c r="B2206" s="434"/>
      <c r="E2206" s="435"/>
    </row>
    <row r="2207" spans="2:5" x14ac:dyDescent="0.25">
      <c r="B2207" s="434"/>
      <c r="E2207" s="435"/>
    </row>
    <row r="2208" spans="2:5" x14ac:dyDescent="0.25">
      <c r="B2208" s="434"/>
      <c r="E2208" s="435"/>
    </row>
    <row r="2209" spans="2:5" x14ac:dyDescent="0.25">
      <c r="B2209" s="434"/>
      <c r="E2209" s="435"/>
    </row>
    <row r="2210" spans="2:5" x14ac:dyDescent="0.25">
      <c r="B2210" s="434"/>
      <c r="E2210" s="435"/>
    </row>
    <row r="2211" spans="2:5" x14ac:dyDescent="0.25">
      <c r="B2211" s="434"/>
      <c r="E2211" s="435"/>
    </row>
    <row r="2212" spans="2:5" x14ac:dyDescent="0.25">
      <c r="B2212" s="434"/>
      <c r="E2212" s="435"/>
    </row>
    <row r="2213" spans="2:5" x14ac:dyDescent="0.25">
      <c r="B2213" s="434"/>
      <c r="E2213" s="435"/>
    </row>
    <row r="2214" spans="2:5" x14ac:dyDescent="0.25">
      <c r="B2214" s="434"/>
      <c r="E2214" s="435"/>
    </row>
    <row r="2215" spans="2:5" x14ac:dyDescent="0.25">
      <c r="B2215" s="434"/>
      <c r="E2215" s="435"/>
    </row>
    <row r="2216" spans="2:5" x14ac:dyDescent="0.25">
      <c r="B2216" s="434"/>
      <c r="E2216" s="435"/>
    </row>
    <row r="2217" spans="2:5" x14ac:dyDescent="0.25">
      <c r="B2217" s="434"/>
      <c r="E2217" s="435"/>
    </row>
    <row r="2218" spans="2:5" x14ac:dyDescent="0.25">
      <c r="B2218" s="434"/>
      <c r="E2218" s="435"/>
    </row>
    <row r="2219" spans="2:5" x14ac:dyDescent="0.25">
      <c r="B2219" s="434"/>
      <c r="E2219" s="435"/>
    </row>
    <row r="2220" spans="2:5" x14ac:dyDescent="0.25">
      <c r="B2220" s="434"/>
      <c r="E2220" s="435"/>
    </row>
    <row r="2221" spans="2:5" x14ac:dyDescent="0.25">
      <c r="B2221" s="434"/>
      <c r="E2221" s="435"/>
    </row>
    <row r="2222" spans="2:5" x14ac:dyDescent="0.25">
      <c r="B2222" s="434"/>
      <c r="E2222" s="435"/>
    </row>
    <row r="2223" spans="2:5" x14ac:dyDescent="0.25">
      <c r="B2223" s="434"/>
      <c r="E2223" s="435"/>
    </row>
    <row r="2224" spans="2:5" x14ac:dyDescent="0.25">
      <c r="B2224" s="434"/>
      <c r="E2224" s="435"/>
    </row>
    <row r="2225" spans="2:5" x14ac:dyDescent="0.25">
      <c r="B2225" s="434"/>
      <c r="E2225" s="435"/>
    </row>
    <row r="2226" spans="2:5" x14ac:dyDescent="0.25">
      <c r="B2226" s="434"/>
      <c r="E2226" s="435"/>
    </row>
    <row r="2227" spans="2:5" x14ac:dyDescent="0.25">
      <c r="B2227" s="434"/>
      <c r="E2227" s="435"/>
    </row>
    <row r="2228" spans="2:5" x14ac:dyDescent="0.25">
      <c r="B2228" s="434"/>
      <c r="E2228" s="435"/>
    </row>
    <row r="2229" spans="2:5" x14ac:dyDescent="0.25">
      <c r="B2229" s="434"/>
      <c r="E2229" s="435"/>
    </row>
    <row r="2230" spans="2:5" x14ac:dyDescent="0.25">
      <c r="B2230" s="434"/>
      <c r="E2230" s="435"/>
    </row>
    <row r="2231" spans="2:5" x14ac:dyDescent="0.25">
      <c r="B2231" s="434"/>
      <c r="E2231" s="435"/>
    </row>
    <row r="2232" spans="2:5" x14ac:dyDescent="0.25">
      <c r="B2232" s="434"/>
      <c r="E2232" s="435"/>
    </row>
    <row r="2233" spans="2:5" x14ac:dyDescent="0.25">
      <c r="B2233" s="434"/>
      <c r="E2233" s="435"/>
    </row>
    <row r="2234" spans="2:5" x14ac:dyDescent="0.25">
      <c r="B2234" s="434"/>
      <c r="E2234" s="435"/>
    </row>
    <row r="2235" spans="2:5" x14ac:dyDescent="0.25">
      <c r="B2235" s="434"/>
      <c r="E2235" s="435"/>
    </row>
    <row r="2236" spans="2:5" x14ac:dyDescent="0.25">
      <c r="B2236" s="434"/>
      <c r="E2236" s="435"/>
    </row>
    <row r="2237" spans="2:5" x14ac:dyDescent="0.25">
      <c r="B2237" s="434"/>
      <c r="E2237" s="435"/>
    </row>
    <row r="2238" spans="2:5" x14ac:dyDescent="0.25">
      <c r="B2238" s="434"/>
      <c r="E2238" s="435"/>
    </row>
    <row r="2239" spans="2:5" x14ac:dyDescent="0.25">
      <c r="B2239" s="434"/>
      <c r="E2239" s="435"/>
    </row>
    <row r="2240" spans="2:5" x14ac:dyDescent="0.25">
      <c r="B2240" s="434"/>
      <c r="E2240" s="435"/>
    </row>
    <row r="2241" spans="2:5" x14ac:dyDescent="0.25">
      <c r="B2241" s="434"/>
      <c r="E2241" s="435"/>
    </row>
    <row r="2242" spans="2:5" x14ac:dyDescent="0.25">
      <c r="B2242" s="434"/>
      <c r="E2242" s="435"/>
    </row>
    <row r="2243" spans="2:5" x14ac:dyDescent="0.25">
      <c r="B2243" s="434"/>
      <c r="E2243" s="435"/>
    </row>
    <row r="2244" spans="2:5" x14ac:dyDescent="0.25">
      <c r="B2244" s="434"/>
      <c r="E2244" s="435"/>
    </row>
    <row r="2245" spans="2:5" x14ac:dyDescent="0.25">
      <c r="B2245" s="434"/>
      <c r="E2245" s="435"/>
    </row>
    <row r="2246" spans="2:5" x14ac:dyDescent="0.25">
      <c r="B2246" s="434"/>
      <c r="E2246" s="435"/>
    </row>
    <row r="2247" spans="2:5" x14ac:dyDescent="0.25">
      <c r="B2247" s="434"/>
      <c r="E2247" s="435"/>
    </row>
    <row r="2248" spans="2:5" x14ac:dyDescent="0.25">
      <c r="B2248" s="434"/>
      <c r="E2248" s="435"/>
    </row>
    <row r="2249" spans="2:5" x14ac:dyDescent="0.25">
      <c r="B2249" s="434"/>
      <c r="E2249" s="435"/>
    </row>
    <row r="2250" spans="2:5" x14ac:dyDescent="0.25">
      <c r="B2250" s="434"/>
      <c r="E2250" s="435"/>
    </row>
    <row r="2251" spans="2:5" x14ac:dyDescent="0.25">
      <c r="B2251" s="434"/>
      <c r="E2251" s="435"/>
    </row>
    <row r="2252" spans="2:5" x14ac:dyDescent="0.25">
      <c r="B2252" s="434"/>
      <c r="E2252" s="435"/>
    </row>
    <row r="2253" spans="2:5" x14ac:dyDescent="0.25">
      <c r="B2253" s="434"/>
      <c r="E2253" s="435"/>
    </row>
    <row r="2254" spans="2:5" x14ac:dyDescent="0.25">
      <c r="B2254" s="434"/>
      <c r="E2254" s="435"/>
    </row>
    <row r="2255" spans="2:5" x14ac:dyDescent="0.25">
      <c r="B2255" s="434"/>
      <c r="E2255" s="435"/>
    </row>
    <row r="2256" spans="2:5" x14ac:dyDescent="0.25">
      <c r="B2256" s="434"/>
      <c r="E2256" s="435"/>
    </row>
    <row r="2257" spans="2:5" x14ac:dyDescent="0.25">
      <c r="B2257" s="434"/>
      <c r="E2257" s="435"/>
    </row>
    <row r="2258" spans="2:5" x14ac:dyDescent="0.25">
      <c r="E2258" s="435"/>
    </row>
  </sheetData>
  <mergeCells count="1">
    <mergeCell ref="I285:K285"/>
  </mergeCells>
  <pageMargins left="0.39370078740157483" right="0.39370078740157483" top="0.70866141732283472" bottom="0.59055118110236227" header="0.31496062992125984" footer="0.31496062992125984"/>
  <pageSetup paperSize="9" fitToHeight="0" orientation="landscape" vertic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F8D1-DFA0-4F8E-8B34-8AE683E743ED}">
  <sheetPr codeName="List11">
    <tabColor theme="7" tint="0.39997558519241921"/>
  </sheetPr>
  <dimension ref="A1:N2367"/>
  <sheetViews>
    <sheetView zoomScale="120" zoomScaleNormal="120" workbookViewId="0">
      <selection activeCell="H4" sqref="H4"/>
    </sheetView>
  </sheetViews>
  <sheetFormatPr defaultRowHeight="12" x14ac:dyDescent="0.2"/>
  <cols>
    <col min="1" max="1" width="3.42578125" style="470" customWidth="1"/>
    <col min="2" max="2" width="3.42578125" style="343" customWidth="1"/>
    <col min="3" max="3" width="14.85546875" style="343" customWidth="1"/>
    <col min="4" max="4" width="12" style="470" customWidth="1"/>
    <col min="5" max="5" width="62.85546875" style="481" customWidth="1"/>
    <col min="6" max="6" width="4.5703125" style="470" customWidth="1"/>
    <col min="7" max="7" width="8.5703125" style="470" customWidth="1"/>
    <col min="8" max="8" width="11.28515625" style="470" customWidth="1"/>
    <col min="9" max="9" width="11.42578125" style="470" customWidth="1"/>
    <col min="10" max="10" width="10.85546875" style="470" customWidth="1"/>
    <col min="11" max="11" width="11.42578125" style="470" customWidth="1"/>
    <col min="12" max="253" width="9.140625" style="343"/>
    <col min="254" max="255" width="3.42578125" style="343" customWidth="1"/>
    <col min="256" max="256" width="14.85546875" style="343" customWidth="1"/>
    <col min="257" max="257" width="12" style="343" customWidth="1"/>
    <col min="258" max="258" width="62.85546875" style="343" customWidth="1"/>
    <col min="259" max="259" width="4.5703125" style="343" customWidth="1"/>
    <col min="260" max="260" width="8.5703125" style="343" customWidth="1"/>
    <col min="261" max="261" width="11.28515625" style="343" customWidth="1"/>
    <col min="262" max="262" width="11.42578125" style="343" customWidth="1"/>
    <col min="263" max="263" width="10.85546875" style="343" customWidth="1"/>
    <col min="264" max="264" width="11.42578125" style="343" customWidth="1"/>
    <col min="265" max="265" width="9.140625" style="343"/>
    <col min="266" max="266" width="0" style="343" hidden="1" customWidth="1"/>
    <col min="267" max="509" width="9.140625" style="343"/>
    <col min="510" max="511" width="3.42578125" style="343" customWidth="1"/>
    <col min="512" max="512" width="14.85546875" style="343" customWidth="1"/>
    <col min="513" max="513" width="12" style="343" customWidth="1"/>
    <col min="514" max="514" width="62.85546875" style="343" customWidth="1"/>
    <col min="515" max="515" width="4.5703125" style="343" customWidth="1"/>
    <col min="516" max="516" width="8.5703125" style="343" customWidth="1"/>
    <col min="517" max="517" width="11.28515625" style="343" customWidth="1"/>
    <col min="518" max="518" width="11.42578125" style="343" customWidth="1"/>
    <col min="519" max="519" width="10.85546875" style="343" customWidth="1"/>
    <col min="520" max="520" width="11.42578125" style="343" customWidth="1"/>
    <col min="521" max="521" width="9.140625" style="343"/>
    <col min="522" max="522" width="0" style="343" hidden="1" customWidth="1"/>
    <col min="523" max="765" width="9.140625" style="343"/>
    <col min="766" max="767" width="3.42578125" style="343" customWidth="1"/>
    <col min="768" max="768" width="14.85546875" style="343" customWidth="1"/>
    <col min="769" max="769" width="12" style="343" customWidth="1"/>
    <col min="770" max="770" width="62.85546875" style="343" customWidth="1"/>
    <col min="771" max="771" width="4.5703125" style="343" customWidth="1"/>
    <col min="772" max="772" width="8.5703125" style="343" customWidth="1"/>
    <col min="773" max="773" width="11.28515625" style="343" customWidth="1"/>
    <col min="774" max="774" width="11.42578125" style="343" customWidth="1"/>
    <col min="775" max="775" width="10.85546875" style="343" customWidth="1"/>
    <col min="776" max="776" width="11.42578125" style="343" customWidth="1"/>
    <col min="777" max="777" width="9.140625" style="343"/>
    <col min="778" max="778" width="0" style="343" hidden="1" customWidth="1"/>
    <col min="779" max="1021" width="9.140625" style="343"/>
    <col min="1022" max="1023" width="3.42578125" style="343" customWidth="1"/>
    <col min="1024" max="1024" width="14.85546875" style="343" customWidth="1"/>
    <col min="1025" max="1025" width="12" style="343" customWidth="1"/>
    <col min="1026" max="1026" width="62.85546875" style="343" customWidth="1"/>
    <col min="1027" max="1027" width="4.5703125" style="343" customWidth="1"/>
    <col min="1028" max="1028" width="8.5703125" style="343" customWidth="1"/>
    <col min="1029" max="1029" width="11.28515625" style="343" customWidth="1"/>
    <col min="1030" max="1030" width="11.42578125" style="343" customWidth="1"/>
    <col min="1031" max="1031" width="10.85546875" style="343" customWidth="1"/>
    <col min="1032" max="1032" width="11.42578125" style="343" customWidth="1"/>
    <col min="1033" max="1033" width="9.140625" style="343"/>
    <col min="1034" max="1034" width="0" style="343" hidden="1" customWidth="1"/>
    <col min="1035" max="1277" width="9.140625" style="343"/>
    <col min="1278" max="1279" width="3.42578125" style="343" customWidth="1"/>
    <col min="1280" max="1280" width="14.85546875" style="343" customWidth="1"/>
    <col min="1281" max="1281" width="12" style="343" customWidth="1"/>
    <col min="1282" max="1282" width="62.85546875" style="343" customWidth="1"/>
    <col min="1283" max="1283" width="4.5703125" style="343" customWidth="1"/>
    <col min="1284" max="1284" width="8.5703125" style="343" customWidth="1"/>
    <col min="1285" max="1285" width="11.28515625" style="343" customWidth="1"/>
    <col min="1286" max="1286" width="11.42578125" style="343" customWidth="1"/>
    <col min="1287" max="1287" width="10.85546875" style="343" customWidth="1"/>
    <col min="1288" max="1288" width="11.42578125" style="343" customWidth="1"/>
    <col min="1289" max="1289" width="9.140625" style="343"/>
    <col min="1290" max="1290" width="0" style="343" hidden="1" customWidth="1"/>
    <col min="1291" max="1533" width="9.140625" style="343"/>
    <col min="1534" max="1535" width="3.42578125" style="343" customWidth="1"/>
    <col min="1536" max="1536" width="14.85546875" style="343" customWidth="1"/>
    <col min="1537" max="1537" width="12" style="343" customWidth="1"/>
    <col min="1538" max="1538" width="62.85546875" style="343" customWidth="1"/>
    <col min="1539" max="1539" width="4.5703125" style="343" customWidth="1"/>
    <col min="1540" max="1540" width="8.5703125" style="343" customWidth="1"/>
    <col min="1541" max="1541" width="11.28515625" style="343" customWidth="1"/>
    <col min="1542" max="1542" width="11.42578125" style="343" customWidth="1"/>
    <col min="1543" max="1543" width="10.85546875" style="343" customWidth="1"/>
    <col min="1544" max="1544" width="11.42578125" style="343" customWidth="1"/>
    <col min="1545" max="1545" width="9.140625" style="343"/>
    <col min="1546" max="1546" width="0" style="343" hidden="1" customWidth="1"/>
    <col min="1547" max="1789" width="9.140625" style="343"/>
    <col min="1790" max="1791" width="3.42578125" style="343" customWidth="1"/>
    <col min="1792" max="1792" width="14.85546875" style="343" customWidth="1"/>
    <col min="1793" max="1793" width="12" style="343" customWidth="1"/>
    <col min="1794" max="1794" width="62.85546875" style="343" customWidth="1"/>
    <col min="1795" max="1795" width="4.5703125" style="343" customWidth="1"/>
    <col min="1796" max="1796" width="8.5703125" style="343" customWidth="1"/>
    <col min="1797" max="1797" width="11.28515625" style="343" customWidth="1"/>
    <col min="1798" max="1798" width="11.42578125" style="343" customWidth="1"/>
    <col min="1799" max="1799" width="10.85546875" style="343" customWidth="1"/>
    <col min="1800" max="1800" width="11.42578125" style="343" customWidth="1"/>
    <col min="1801" max="1801" width="9.140625" style="343"/>
    <col min="1802" max="1802" width="0" style="343" hidden="1" customWidth="1"/>
    <col min="1803" max="2045" width="9.140625" style="343"/>
    <col min="2046" max="2047" width="3.42578125" style="343" customWidth="1"/>
    <col min="2048" max="2048" width="14.85546875" style="343" customWidth="1"/>
    <col min="2049" max="2049" width="12" style="343" customWidth="1"/>
    <col min="2050" max="2050" width="62.85546875" style="343" customWidth="1"/>
    <col min="2051" max="2051" width="4.5703125" style="343" customWidth="1"/>
    <col min="2052" max="2052" width="8.5703125" style="343" customWidth="1"/>
    <col min="2053" max="2053" width="11.28515625" style="343" customWidth="1"/>
    <col min="2054" max="2054" width="11.42578125" style="343" customWidth="1"/>
    <col min="2055" max="2055" width="10.85546875" style="343" customWidth="1"/>
    <col min="2056" max="2056" width="11.42578125" style="343" customWidth="1"/>
    <col min="2057" max="2057" width="9.140625" style="343"/>
    <col min="2058" max="2058" width="0" style="343" hidden="1" customWidth="1"/>
    <col min="2059" max="2301" width="9.140625" style="343"/>
    <col min="2302" max="2303" width="3.42578125" style="343" customWidth="1"/>
    <col min="2304" max="2304" width="14.85546875" style="343" customWidth="1"/>
    <col min="2305" max="2305" width="12" style="343" customWidth="1"/>
    <col min="2306" max="2306" width="62.85546875" style="343" customWidth="1"/>
    <col min="2307" max="2307" width="4.5703125" style="343" customWidth="1"/>
    <col min="2308" max="2308" width="8.5703125" style="343" customWidth="1"/>
    <col min="2309" max="2309" width="11.28515625" style="343" customWidth="1"/>
    <col min="2310" max="2310" width="11.42578125" style="343" customWidth="1"/>
    <col min="2311" max="2311" width="10.85546875" style="343" customWidth="1"/>
    <col min="2312" max="2312" width="11.42578125" style="343" customWidth="1"/>
    <col min="2313" max="2313" width="9.140625" style="343"/>
    <col min="2314" max="2314" width="0" style="343" hidden="1" customWidth="1"/>
    <col min="2315" max="2557" width="9.140625" style="343"/>
    <col min="2558" max="2559" width="3.42578125" style="343" customWidth="1"/>
    <col min="2560" max="2560" width="14.85546875" style="343" customWidth="1"/>
    <col min="2561" max="2561" width="12" style="343" customWidth="1"/>
    <col min="2562" max="2562" width="62.85546875" style="343" customWidth="1"/>
    <col min="2563" max="2563" width="4.5703125" style="343" customWidth="1"/>
    <col min="2564" max="2564" width="8.5703125" style="343" customWidth="1"/>
    <col min="2565" max="2565" width="11.28515625" style="343" customWidth="1"/>
    <col min="2566" max="2566" width="11.42578125" style="343" customWidth="1"/>
    <col min="2567" max="2567" width="10.85546875" style="343" customWidth="1"/>
    <col min="2568" max="2568" width="11.42578125" style="343" customWidth="1"/>
    <col min="2569" max="2569" width="9.140625" style="343"/>
    <col min="2570" max="2570" width="0" style="343" hidden="1" customWidth="1"/>
    <col min="2571" max="2813" width="9.140625" style="343"/>
    <col min="2814" max="2815" width="3.42578125" style="343" customWidth="1"/>
    <col min="2816" max="2816" width="14.85546875" style="343" customWidth="1"/>
    <col min="2817" max="2817" width="12" style="343" customWidth="1"/>
    <col min="2818" max="2818" width="62.85546875" style="343" customWidth="1"/>
    <col min="2819" max="2819" width="4.5703125" style="343" customWidth="1"/>
    <col min="2820" max="2820" width="8.5703125" style="343" customWidth="1"/>
    <col min="2821" max="2821" width="11.28515625" style="343" customWidth="1"/>
    <col min="2822" max="2822" width="11.42578125" style="343" customWidth="1"/>
    <col min="2823" max="2823" width="10.85546875" style="343" customWidth="1"/>
    <col min="2824" max="2824" width="11.42578125" style="343" customWidth="1"/>
    <col min="2825" max="2825" width="9.140625" style="343"/>
    <col min="2826" max="2826" width="0" style="343" hidden="1" customWidth="1"/>
    <col min="2827" max="3069" width="9.140625" style="343"/>
    <col min="3070" max="3071" width="3.42578125" style="343" customWidth="1"/>
    <col min="3072" max="3072" width="14.85546875" style="343" customWidth="1"/>
    <col min="3073" max="3073" width="12" style="343" customWidth="1"/>
    <col min="3074" max="3074" width="62.85546875" style="343" customWidth="1"/>
    <col min="3075" max="3075" width="4.5703125" style="343" customWidth="1"/>
    <col min="3076" max="3076" width="8.5703125" style="343" customWidth="1"/>
    <col min="3077" max="3077" width="11.28515625" style="343" customWidth="1"/>
    <col min="3078" max="3078" width="11.42578125" style="343" customWidth="1"/>
    <col min="3079" max="3079" width="10.85546875" style="343" customWidth="1"/>
    <col min="3080" max="3080" width="11.42578125" style="343" customWidth="1"/>
    <col min="3081" max="3081" width="9.140625" style="343"/>
    <col min="3082" max="3082" width="0" style="343" hidden="1" customWidth="1"/>
    <col min="3083" max="3325" width="9.140625" style="343"/>
    <col min="3326" max="3327" width="3.42578125" style="343" customWidth="1"/>
    <col min="3328" max="3328" width="14.85546875" style="343" customWidth="1"/>
    <col min="3329" max="3329" width="12" style="343" customWidth="1"/>
    <col min="3330" max="3330" width="62.85546875" style="343" customWidth="1"/>
    <col min="3331" max="3331" width="4.5703125" style="343" customWidth="1"/>
    <col min="3332" max="3332" width="8.5703125" style="343" customWidth="1"/>
    <col min="3333" max="3333" width="11.28515625" style="343" customWidth="1"/>
    <col min="3334" max="3334" width="11.42578125" style="343" customWidth="1"/>
    <col min="3335" max="3335" width="10.85546875" style="343" customWidth="1"/>
    <col min="3336" max="3336" width="11.42578125" style="343" customWidth="1"/>
    <col min="3337" max="3337" width="9.140625" style="343"/>
    <col min="3338" max="3338" width="0" style="343" hidden="1" customWidth="1"/>
    <col min="3339" max="3581" width="9.140625" style="343"/>
    <col min="3582" max="3583" width="3.42578125" style="343" customWidth="1"/>
    <col min="3584" max="3584" width="14.85546875" style="343" customWidth="1"/>
    <col min="3585" max="3585" width="12" style="343" customWidth="1"/>
    <col min="3586" max="3586" width="62.85546875" style="343" customWidth="1"/>
    <col min="3587" max="3587" width="4.5703125" style="343" customWidth="1"/>
    <col min="3588" max="3588" width="8.5703125" style="343" customWidth="1"/>
    <col min="3589" max="3589" width="11.28515625" style="343" customWidth="1"/>
    <col min="3590" max="3590" width="11.42578125" style="343" customWidth="1"/>
    <col min="3591" max="3591" width="10.85546875" style="343" customWidth="1"/>
    <col min="3592" max="3592" width="11.42578125" style="343" customWidth="1"/>
    <col min="3593" max="3593" width="9.140625" style="343"/>
    <col min="3594" max="3594" width="0" style="343" hidden="1" customWidth="1"/>
    <col min="3595" max="3837" width="9.140625" style="343"/>
    <col min="3838" max="3839" width="3.42578125" style="343" customWidth="1"/>
    <col min="3840" max="3840" width="14.85546875" style="343" customWidth="1"/>
    <col min="3841" max="3841" width="12" style="343" customWidth="1"/>
    <col min="3842" max="3842" width="62.85546875" style="343" customWidth="1"/>
    <col min="3843" max="3843" width="4.5703125" style="343" customWidth="1"/>
    <col min="3844" max="3844" width="8.5703125" style="343" customWidth="1"/>
    <col min="3845" max="3845" width="11.28515625" style="343" customWidth="1"/>
    <col min="3846" max="3846" width="11.42578125" style="343" customWidth="1"/>
    <col min="3847" max="3847" width="10.85546875" style="343" customWidth="1"/>
    <col min="3848" max="3848" width="11.42578125" style="343" customWidth="1"/>
    <col min="3849" max="3849" width="9.140625" style="343"/>
    <col min="3850" max="3850" width="0" style="343" hidden="1" customWidth="1"/>
    <col min="3851" max="4093" width="9.140625" style="343"/>
    <col min="4094" max="4095" width="3.42578125" style="343" customWidth="1"/>
    <col min="4096" max="4096" width="14.85546875" style="343" customWidth="1"/>
    <col min="4097" max="4097" width="12" style="343" customWidth="1"/>
    <col min="4098" max="4098" width="62.85546875" style="343" customWidth="1"/>
    <col min="4099" max="4099" width="4.5703125" style="343" customWidth="1"/>
    <col min="4100" max="4100" width="8.5703125" style="343" customWidth="1"/>
    <col min="4101" max="4101" width="11.28515625" style="343" customWidth="1"/>
    <col min="4102" max="4102" width="11.42578125" style="343" customWidth="1"/>
    <col min="4103" max="4103" width="10.85546875" style="343" customWidth="1"/>
    <col min="4104" max="4104" width="11.42578125" style="343" customWidth="1"/>
    <col min="4105" max="4105" width="9.140625" style="343"/>
    <col min="4106" max="4106" width="0" style="343" hidden="1" customWidth="1"/>
    <col min="4107" max="4349" width="9.140625" style="343"/>
    <col min="4350" max="4351" width="3.42578125" style="343" customWidth="1"/>
    <col min="4352" max="4352" width="14.85546875" style="343" customWidth="1"/>
    <col min="4353" max="4353" width="12" style="343" customWidth="1"/>
    <col min="4354" max="4354" width="62.85546875" style="343" customWidth="1"/>
    <col min="4355" max="4355" width="4.5703125" style="343" customWidth="1"/>
    <col min="4356" max="4356" width="8.5703125" style="343" customWidth="1"/>
    <col min="4357" max="4357" width="11.28515625" style="343" customWidth="1"/>
    <col min="4358" max="4358" width="11.42578125" style="343" customWidth="1"/>
    <col min="4359" max="4359" width="10.85546875" style="343" customWidth="1"/>
    <col min="4360" max="4360" width="11.42578125" style="343" customWidth="1"/>
    <col min="4361" max="4361" width="9.140625" style="343"/>
    <col min="4362" max="4362" width="0" style="343" hidden="1" customWidth="1"/>
    <col min="4363" max="4605" width="9.140625" style="343"/>
    <col min="4606" max="4607" width="3.42578125" style="343" customWidth="1"/>
    <col min="4608" max="4608" width="14.85546875" style="343" customWidth="1"/>
    <col min="4609" max="4609" width="12" style="343" customWidth="1"/>
    <col min="4610" max="4610" width="62.85546875" style="343" customWidth="1"/>
    <col min="4611" max="4611" width="4.5703125" style="343" customWidth="1"/>
    <col min="4612" max="4612" width="8.5703125" style="343" customWidth="1"/>
    <col min="4613" max="4613" width="11.28515625" style="343" customWidth="1"/>
    <col min="4614" max="4614" width="11.42578125" style="343" customWidth="1"/>
    <col min="4615" max="4615" width="10.85546875" style="343" customWidth="1"/>
    <col min="4616" max="4616" width="11.42578125" style="343" customWidth="1"/>
    <col min="4617" max="4617" width="9.140625" style="343"/>
    <col min="4618" max="4618" width="0" style="343" hidden="1" customWidth="1"/>
    <col min="4619" max="4861" width="9.140625" style="343"/>
    <col min="4862" max="4863" width="3.42578125" style="343" customWidth="1"/>
    <col min="4864" max="4864" width="14.85546875" style="343" customWidth="1"/>
    <col min="4865" max="4865" width="12" style="343" customWidth="1"/>
    <col min="4866" max="4866" width="62.85546875" style="343" customWidth="1"/>
    <col min="4867" max="4867" width="4.5703125" style="343" customWidth="1"/>
    <col min="4868" max="4868" width="8.5703125" style="343" customWidth="1"/>
    <col min="4869" max="4869" width="11.28515625" style="343" customWidth="1"/>
    <col min="4870" max="4870" width="11.42578125" style="343" customWidth="1"/>
    <col min="4871" max="4871" width="10.85546875" style="343" customWidth="1"/>
    <col min="4872" max="4872" width="11.42578125" style="343" customWidth="1"/>
    <col min="4873" max="4873" width="9.140625" style="343"/>
    <col min="4874" max="4874" width="0" style="343" hidden="1" customWidth="1"/>
    <col min="4875" max="5117" width="9.140625" style="343"/>
    <col min="5118" max="5119" width="3.42578125" style="343" customWidth="1"/>
    <col min="5120" max="5120" width="14.85546875" style="343" customWidth="1"/>
    <col min="5121" max="5121" width="12" style="343" customWidth="1"/>
    <col min="5122" max="5122" width="62.85546875" style="343" customWidth="1"/>
    <col min="5123" max="5123" width="4.5703125" style="343" customWidth="1"/>
    <col min="5124" max="5124" width="8.5703125" style="343" customWidth="1"/>
    <col min="5125" max="5125" width="11.28515625" style="343" customWidth="1"/>
    <col min="5126" max="5126" width="11.42578125" style="343" customWidth="1"/>
    <col min="5127" max="5127" width="10.85546875" style="343" customWidth="1"/>
    <col min="5128" max="5128" width="11.42578125" style="343" customWidth="1"/>
    <col min="5129" max="5129" width="9.140625" style="343"/>
    <col min="5130" max="5130" width="0" style="343" hidden="1" customWidth="1"/>
    <col min="5131" max="5373" width="9.140625" style="343"/>
    <col min="5374" max="5375" width="3.42578125" style="343" customWidth="1"/>
    <col min="5376" max="5376" width="14.85546875" style="343" customWidth="1"/>
    <col min="5377" max="5377" width="12" style="343" customWidth="1"/>
    <col min="5378" max="5378" width="62.85546875" style="343" customWidth="1"/>
    <col min="5379" max="5379" width="4.5703125" style="343" customWidth="1"/>
    <col min="5380" max="5380" width="8.5703125" style="343" customWidth="1"/>
    <col min="5381" max="5381" width="11.28515625" style="343" customWidth="1"/>
    <col min="5382" max="5382" width="11.42578125" style="343" customWidth="1"/>
    <col min="5383" max="5383" width="10.85546875" style="343" customWidth="1"/>
    <col min="5384" max="5384" width="11.42578125" style="343" customWidth="1"/>
    <col min="5385" max="5385" width="9.140625" style="343"/>
    <col min="5386" max="5386" width="0" style="343" hidden="1" customWidth="1"/>
    <col min="5387" max="5629" width="9.140625" style="343"/>
    <col min="5630" max="5631" width="3.42578125" style="343" customWidth="1"/>
    <col min="5632" max="5632" width="14.85546875" style="343" customWidth="1"/>
    <col min="5633" max="5633" width="12" style="343" customWidth="1"/>
    <col min="5634" max="5634" width="62.85546875" style="343" customWidth="1"/>
    <col min="5635" max="5635" width="4.5703125" style="343" customWidth="1"/>
    <col min="5636" max="5636" width="8.5703125" style="343" customWidth="1"/>
    <col min="5637" max="5637" width="11.28515625" style="343" customWidth="1"/>
    <col min="5638" max="5638" width="11.42578125" style="343" customWidth="1"/>
    <col min="5639" max="5639" width="10.85546875" style="343" customWidth="1"/>
    <col min="5640" max="5640" width="11.42578125" style="343" customWidth="1"/>
    <col min="5641" max="5641" width="9.140625" style="343"/>
    <col min="5642" max="5642" width="0" style="343" hidden="1" customWidth="1"/>
    <col min="5643" max="5885" width="9.140625" style="343"/>
    <col min="5886" max="5887" width="3.42578125" style="343" customWidth="1"/>
    <col min="5888" max="5888" width="14.85546875" style="343" customWidth="1"/>
    <col min="5889" max="5889" width="12" style="343" customWidth="1"/>
    <col min="5890" max="5890" width="62.85546875" style="343" customWidth="1"/>
    <col min="5891" max="5891" width="4.5703125" style="343" customWidth="1"/>
    <col min="5892" max="5892" width="8.5703125" style="343" customWidth="1"/>
    <col min="5893" max="5893" width="11.28515625" style="343" customWidth="1"/>
    <col min="5894" max="5894" width="11.42578125" style="343" customWidth="1"/>
    <col min="5895" max="5895" width="10.85546875" style="343" customWidth="1"/>
    <col min="5896" max="5896" width="11.42578125" style="343" customWidth="1"/>
    <col min="5897" max="5897" width="9.140625" style="343"/>
    <col min="5898" max="5898" width="0" style="343" hidden="1" customWidth="1"/>
    <col min="5899" max="6141" width="9.140625" style="343"/>
    <col min="6142" max="6143" width="3.42578125" style="343" customWidth="1"/>
    <col min="6144" max="6144" width="14.85546875" style="343" customWidth="1"/>
    <col min="6145" max="6145" width="12" style="343" customWidth="1"/>
    <col min="6146" max="6146" width="62.85546875" style="343" customWidth="1"/>
    <col min="6147" max="6147" width="4.5703125" style="343" customWidth="1"/>
    <col min="6148" max="6148" width="8.5703125" style="343" customWidth="1"/>
    <col min="6149" max="6149" width="11.28515625" style="343" customWidth="1"/>
    <col min="6150" max="6150" width="11.42578125" style="343" customWidth="1"/>
    <col min="6151" max="6151" width="10.85546875" style="343" customWidth="1"/>
    <col min="6152" max="6152" width="11.42578125" style="343" customWidth="1"/>
    <col min="6153" max="6153" width="9.140625" style="343"/>
    <col min="6154" max="6154" width="0" style="343" hidden="1" customWidth="1"/>
    <col min="6155" max="6397" width="9.140625" style="343"/>
    <col min="6398" max="6399" width="3.42578125" style="343" customWidth="1"/>
    <col min="6400" max="6400" width="14.85546875" style="343" customWidth="1"/>
    <col min="6401" max="6401" width="12" style="343" customWidth="1"/>
    <col min="6402" max="6402" width="62.85546875" style="343" customWidth="1"/>
    <col min="6403" max="6403" width="4.5703125" style="343" customWidth="1"/>
    <col min="6404" max="6404" width="8.5703125" style="343" customWidth="1"/>
    <col min="6405" max="6405" width="11.28515625" style="343" customWidth="1"/>
    <col min="6406" max="6406" width="11.42578125" style="343" customWidth="1"/>
    <col min="6407" max="6407" width="10.85546875" style="343" customWidth="1"/>
    <col min="6408" max="6408" width="11.42578125" style="343" customWidth="1"/>
    <col min="6409" max="6409" width="9.140625" style="343"/>
    <col min="6410" max="6410" width="0" style="343" hidden="1" customWidth="1"/>
    <col min="6411" max="6653" width="9.140625" style="343"/>
    <col min="6654" max="6655" width="3.42578125" style="343" customWidth="1"/>
    <col min="6656" max="6656" width="14.85546875" style="343" customWidth="1"/>
    <col min="6657" max="6657" width="12" style="343" customWidth="1"/>
    <col min="6658" max="6658" width="62.85546875" style="343" customWidth="1"/>
    <col min="6659" max="6659" width="4.5703125" style="343" customWidth="1"/>
    <col min="6660" max="6660" width="8.5703125" style="343" customWidth="1"/>
    <col min="6661" max="6661" width="11.28515625" style="343" customWidth="1"/>
    <col min="6662" max="6662" width="11.42578125" style="343" customWidth="1"/>
    <col min="6663" max="6663" width="10.85546875" style="343" customWidth="1"/>
    <col min="6664" max="6664" width="11.42578125" style="343" customWidth="1"/>
    <col min="6665" max="6665" width="9.140625" style="343"/>
    <col min="6666" max="6666" width="0" style="343" hidden="1" customWidth="1"/>
    <col min="6667" max="6909" width="9.140625" style="343"/>
    <col min="6910" max="6911" width="3.42578125" style="343" customWidth="1"/>
    <col min="6912" max="6912" width="14.85546875" style="343" customWidth="1"/>
    <col min="6913" max="6913" width="12" style="343" customWidth="1"/>
    <col min="6914" max="6914" width="62.85546875" style="343" customWidth="1"/>
    <col min="6915" max="6915" width="4.5703125" style="343" customWidth="1"/>
    <col min="6916" max="6916" width="8.5703125" style="343" customWidth="1"/>
    <col min="6917" max="6917" width="11.28515625" style="343" customWidth="1"/>
    <col min="6918" max="6918" width="11.42578125" style="343" customWidth="1"/>
    <col min="6919" max="6919" width="10.85546875" style="343" customWidth="1"/>
    <col min="6920" max="6920" width="11.42578125" style="343" customWidth="1"/>
    <col min="6921" max="6921" width="9.140625" style="343"/>
    <col min="6922" max="6922" width="0" style="343" hidden="1" customWidth="1"/>
    <col min="6923" max="7165" width="9.140625" style="343"/>
    <col min="7166" max="7167" width="3.42578125" style="343" customWidth="1"/>
    <col min="7168" max="7168" width="14.85546875" style="343" customWidth="1"/>
    <col min="7169" max="7169" width="12" style="343" customWidth="1"/>
    <col min="7170" max="7170" width="62.85546875" style="343" customWidth="1"/>
    <col min="7171" max="7171" width="4.5703125" style="343" customWidth="1"/>
    <col min="7172" max="7172" width="8.5703125" style="343" customWidth="1"/>
    <col min="7173" max="7173" width="11.28515625" style="343" customWidth="1"/>
    <col min="7174" max="7174" width="11.42578125" style="343" customWidth="1"/>
    <col min="7175" max="7175" width="10.85546875" style="343" customWidth="1"/>
    <col min="7176" max="7176" width="11.42578125" style="343" customWidth="1"/>
    <col min="7177" max="7177" width="9.140625" style="343"/>
    <col min="7178" max="7178" width="0" style="343" hidden="1" customWidth="1"/>
    <col min="7179" max="7421" width="9.140625" style="343"/>
    <col min="7422" max="7423" width="3.42578125" style="343" customWidth="1"/>
    <col min="7424" max="7424" width="14.85546875" style="343" customWidth="1"/>
    <col min="7425" max="7425" width="12" style="343" customWidth="1"/>
    <col min="7426" max="7426" width="62.85546875" style="343" customWidth="1"/>
    <col min="7427" max="7427" width="4.5703125" style="343" customWidth="1"/>
    <col min="7428" max="7428" width="8.5703125" style="343" customWidth="1"/>
    <col min="7429" max="7429" width="11.28515625" style="343" customWidth="1"/>
    <col min="7430" max="7430" width="11.42578125" style="343" customWidth="1"/>
    <col min="7431" max="7431" width="10.85546875" style="343" customWidth="1"/>
    <col min="7432" max="7432" width="11.42578125" style="343" customWidth="1"/>
    <col min="7433" max="7433" width="9.140625" style="343"/>
    <col min="7434" max="7434" width="0" style="343" hidden="1" customWidth="1"/>
    <col min="7435" max="7677" width="9.140625" style="343"/>
    <col min="7678" max="7679" width="3.42578125" style="343" customWidth="1"/>
    <col min="7680" max="7680" width="14.85546875" style="343" customWidth="1"/>
    <col min="7681" max="7681" width="12" style="343" customWidth="1"/>
    <col min="7682" max="7682" width="62.85546875" style="343" customWidth="1"/>
    <col min="7683" max="7683" width="4.5703125" style="343" customWidth="1"/>
    <col min="7684" max="7684" width="8.5703125" style="343" customWidth="1"/>
    <col min="7685" max="7685" width="11.28515625" style="343" customWidth="1"/>
    <col min="7686" max="7686" width="11.42578125" style="343" customWidth="1"/>
    <col min="7687" max="7687" width="10.85546875" style="343" customWidth="1"/>
    <col min="7688" max="7688" width="11.42578125" style="343" customWidth="1"/>
    <col min="7689" max="7689" width="9.140625" style="343"/>
    <col min="7690" max="7690" width="0" style="343" hidden="1" customWidth="1"/>
    <col min="7691" max="7933" width="9.140625" style="343"/>
    <col min="7934" max="7935" width="3.42578125" style="343" customWidth="1"/>
    <col min="7936" max="7936" width="14.85546875" style="343" customWidth="1"/>
    <col min="7937" max="7937" width="12" style="343" customWidth="1"/>
    <col min="7938" max="7938" width="62.85546875" style="343" customWidth="1"/>
    <col min="7939" max="7939" width="4.5703125" style="343" customWidth="1"/>
    <col min="7940" max="7940" width="8.5703125" style="343" customWidth="1"/>
    <col min="7941" max="7941" width="11.28515625" style="343" customWidth="1"/>
    <col min="7942" max="7942" width="11.42578125" style="343" customWidth="1"/>
    <col min="7943" max="7943" width="10.85546875" style="343" customWidth="1"/>
    <col min="7944" max="7944" width="11.42578125" style="343" customWidth="1"/>
    <col min="7945" max="7945" width="9.140625" style="343"/>
    <col min="7946" max="7946" width="0" style="343" hidden="1" customWidth="1"/>
    <col min="7947" max="8189" width="9.140625" style="343"/>
    <col min="8190" max="8191" width="3.42578125" style="343" customWidth="1"/>
    <col min="8192" max="8192" width="14.85546875" style="343" customWidth="1"/>
    <col min="8193" max="8193" width="12" style="343" customWidth="1"/>
    <col min="8194" max="8194" width="62.85546875" style="343" customWidth="1"/>
    <col min="8195" max="8195" width="4.5703125" style="343" customWidth="1"/>
    <col min="8196" max="8196" width="8.5703125" style="343" customWidth="1"/>
    <col min="8197" max="8197" width="11.28515625" style="343" customWidth="1"/>
    <col min="8198" max="8198" width="11.42578125" style="343" customWidth="1"/>
    <col min="8199" max="8199" width="10.85546875" style="343" customWidth="1"/>
    <col min="8200" max="8200" width="11.42578125" style="343" customWidth="1"/>
    <col min="8201" max="8201" width="9.140625" style="343"/>
    <col min="8202" max="8202" width="0" style="343" hidden="1" customWidth="1"/>
    <col min="8203" max="8445" width="9.140625" style="343"/>
    <col min="8446" max="8447" width="3.42578125" style="343" customWidth="1"/>
    <col min="8448" max="8448" width="14.85546875" style="343" customWidth="1"/>
    <col min="8449" max="8449" width="12" style="343" customWidth="1"/>
    <col min="8450" max="8450" width="62.85546875" style="343" customWidth="1"/>
    <col min="8451" max="8451" width="4.5703125" style="343" customWidth="1"/>
    <col min="8452" max="8452" width="8.5703125" style="343" customWidth="1"/>
    <col min="8453" max="8453" width="11.28515625" style="343" customWidth="1"/>
    <col min="8454" max="8454" width="11.42578125" style="343" customWidth="1"/>
    <col min="8455" max="8455" width="10.85546875" style="343" customWidth="1"/>
    <col min="8456" max="8456" width="11.42578125" style="343" customWidth="1"/>
    <col min="8457" max="8457" width="9.140625" style="343"/>
    <col min="8458" max="8458" width="0" style="343" hidden="1" customWidth="1"/>
    <col min="8459" max="8701" width="9.140625" style="343"/>
    <col min="8702" max="8703" width="3.42578125" style="343" customWidth="1"/>
    <col min="8704" max="8704" width="14.85546875" style="343" customWidth="1"/>
    <col min="8705" max="8705" width="12" style="343" customWidth="1"/>
    <col min="8706" max="8706" width="62.85546875" style="343" customWidth="1"/>
    <col min="8707" max="8707" width="4.5703125" style="343" customWidth="1"/>
    <col min="8708" max="8708" width="8.5703125" style="343" customWidth="1"/>
    <col min="8709" max="8709" width="11.28515625" style="343" customWidth="1"/>
    <col min="8710" max="8710" width="11.42578125" style="343" customWidth="1"/>
    <col min="8711" max="8711" width="10.85546875" style="343" customWidth="1"/>
    <col min="8712" max="8712" width="11.42578125" style="343" customWidth="1"/>
    <col min="8713" max="8713" width="9.140625" style="343"/>
    <col min="8714" max="8714" width="0" style="343" hidden="1" customWidth="1"/>
    <col min="8715" max="8957" width="9.140625" style="343"/>
    <col min="8958" max="8959" width="3.42578125" style="343" customWidth="1"/>
    <col min="8960" max="8960" width="14.85546875" style="343" customWidth="1"/>
    <col min="8961" max="8961" width="12" style="343" customWidth="1"/>
    <col min="8962" max="8962" width="62.85546875" style="343" customWidth="1"/>
    <col min="8963" max="8963" width="4.5703125" style="343" customWidth="1"/>
    <col min="8964" max="8964" width="8.5703125" style="343" customWidth="1"/>
    <col min="8965" max="8965" width="11.28515625" style="343" customWidth="1"/>
    <col min="8966" max="8966" width="11.42578125" style="343" customWidth="1"/>
    <col min="8967" max="8967" width="10.85546875" style="343" customWidth="1"/>
    <col min="8968" max="8968" width="11.42578125" style="343" customWidth="1"/>
    <col min="8969" max="8969" width="9.140625" style="343"/>
    <col min="8970" max="8970" width="0" style="343" hidden="1" customWidth="1"/>
    <col min="8971" max="9213" width="9.140625" style="343"/>
    <col min="9214" max="9215" width="3.42578125" style="343" customWidth="1"/>
    <col min="9216" max="9216" width="14.85546875" style="343" customWidth="1"/>
    <col min="9217" max="9217" width="12" style="343" customWidth="1"/>
    <col min="9218" max="9218" width="62.85546875" style="343" customWidth="1"/>
    <col min="9219" max="9219" width="4.5703125" style="343" customWidth="1"/>
    <col min="9220" max="9220" width="8.5703125" style="343" customWidth="1"/>
    <col min="9221" max="9221" width="11.28515625" style="343" customWidth="1"/>
    <col min="9222" max="9222" width="11.42578125" style="343" customWidth="1"/>
    <col min="9223" max="9223" width="10.85546875" style="343" customWidth="1"/>
    <col min="9224" max="9224" width="11.42578125" style="343" customWidth="1"/>
    <col min="9225" max="9225" width="9.140625" style="343"/>
    <col min="9226" max="9226" width="0" style="343" hidden="1" customWidth="1"/>
    <col min="9227" max="9469" width="9.140625" style="343"/>
    <col min="9470" max="9471" width="3.42578125" style="343" customWidth="1"/>
    <col min="9472" max="9472" width="14.85546875" style="343" customWidth="1"/>
    <col min="9473" max="9473" width="12" style="343" customWidth="1"/>
    <col min="9474" max="9474" width="62.85546875" style="343" customWidth="1"/>
    <col min="9475" max="9475" width="4.5703125" style="343" customWidth="1"/>
    <col min="9476" max="9476" width="8.5703125" style="343" customWidth="1"/>
    <col min="9477" max="9477" width="11.28515625" style="343" customWidth="1"/>
    <col min="9478" max="9478" width="11.42578125" style="343" customWidth="1"/>
    <col min="9479" max="9479" width="10.85546875" style="343" customWidth="1"/>
    <col min="9480" max="9480" width="11.42578125" style="343" customWidth="1"/>
    <col min="9481" max="9481" width="9.140625" style="343"/>
    <col min="9482" max="9482" width="0" style="343" hidden="1" customWidth="1"/>
    <col min="9483" max="9725" width="9.140625" style="343"/>
    <col min="9726" max="9727" width="3.42578125" style="343" customWidth="1"/>
    <col min="9728" max="9728" width="14.85546875" style="343" customWidth="1"/>
    <col min="9729" max="9729" width="12" style="343" customWidth="1"/>
    <col min="9730" max="9730" width="62.85546875" style="343" customWidth="1"/>
    <col min="9731" max="9731" width="4.5703125" style="343" customWidth="1"/>
    <col min="9732" max="9732" width="8.5703125" style="343" customWidth="1"/>
    <col min="9733" max="9733" width="11.28515625" style="343" customWidth="1"/>
    <col min="9734" max="9734" width="11.42578125" style="343" customWidth="1"/>
    <col min="9735" max="9735" width="10.85546875" style="343" customWidth="1"/>
    <col min="9736" max="9736" width="11.42578125" style="343" customWidth="1"/>
    <col min="9737" max="9737" width="9.140625" style="343"/>
    <col min="9738" max="9738" width="0" style="343" hidden="1" customWidth="1"/>
    <col min="9739" max="9981" width="9.140625" style="343"/>
    <col min="9982" max="9983" width="3.42578125" style="343" customWidth="1"/>
    <col min="9984" max="9984" width="14.85546875" style="343" customWidth="1"/>
    <col min="9985" max="9985" width="12" style="343" customWidth="1"/>
    <col min="9986" max="9986" width="62.85546875" style="343" customWidth="1"/>
    <col min="9987" max="9987" width="4.5703125" style="343" customWidth="1"/>
    <col min="9988" max="9988" width="8.5703125" style="343" customWidth="1"/>
    <col min="9989" max="9989" width="11.28515625" style="343" customWidth="1"/>
    <col min="9990" max="9990" width="11.42578125" style="343" customWidth="1"/>
    <col min="9991" max="9991" width="10.85546875" style="343" customWidth="1"/>
    <col min="9992" max="9992" width="11.42578125" style="343" customWidth="1"/>
    <col min="9993" max="9993" width="9.140625" style="343"/>
    <col min="9994" max="9994" width="0" style="343" hidden="1" customWidth="1"/>
    <col min="9995" max="10237" width="9.140625" style="343"/>
    <col min="10238" max="10239" width="3.42578125" style="343" customWidth="1"/>
    <col min="10240" max="10240" width="14.85546875" style="343" customWidth="1"/>
    <col min="10241" max="10241" width="12" style="343" customWidth="1"/>
    <col min="10242" max="10242" width="62.85546875" style="343" customWidth="1"/>
    <col min="10243" max="10243" width="4.5703125" style="343" customWidth="1"/>
    <col min="10244" max="10244" width="8.5703125" style="343" customWidth="1"/>
    <col min="10245" max="10245" width="11.28515625" style="343" customWidth="1"/>
    <col min="10246" max="10246" width="11.42578125" style="343" customWidth="1"/>
    <col min="10247" max="10247" width="10.85546875" style="343" customWidth="1"/>
    <col min="10248" max="10248" width="11.42578125" style="343" customWidth="1"/>
    <col min="10249" max="10249" width="9.140625" style="343"/>
    <col min="10250" max="10250" width="0" style="343" hidden="1" customWidth="1"/>
    <col min="10251" max="10493" width="9.140625" style="343"/>
    <col min="10494" max="10495" width="3.42578125" style="343" customWidth="1"/>
    <col min="10496" max="10496" width="14.85546875" style="343" customWidth="1"/>
    <col min="10497" max="10497" width="12" style="343" customWidth="1"/>
    <col min="10498" max="10498" width="62.85546875" style="343" customWidth="1"/>
    <col min="10499" max="10499" width="4.5703125" style="343" customWidth="1"/>
    <col min="10500" max="10500" width="8.5703125" style="343" customWidth="1"/>
    <col min="10501" max="10501" width="11.28515625" style="343" customWidth="1"/>
    <col min="10502" max="10502" width="11.42578125" style="343" customWidth="1"/>
    <col min="10503" max="10503" width="10.85546875" style="343" customWidth="1"/>
    <col min="10504" max="10504" width="11.42578125" style="343" customWidth="1"/>
    <col min="10505" max="10505" width="9.140625" style="343"/>
    <col min="10506" max="10506" width="0" style="343" hidden="1" customWidth="1"/>
    <col min="10507" max="10749" width="9.140625" style="343"/>
    <col min="10750" max="10751" width="3.42578125" style="343" customWidth="1"/>
    <col min="10752" max="10752" width="14.85546875" style="343" customWidth="1"/>
    <col min="10753" max="10753" width="12" style="343" customWidth="1"/>
    <col min="10754" max="10754" width="62.85546875" style="343" customWidth="1"/>
    <col min="10755" max="10755" width="4.5703125" style="343" customWidth="1"/>
    <col min="10756" max="10756" width="8.5703125" style="343" customWidth="1"/>
    <col min="10757" max="10757" width="11.28515625" style="343" customWidth="1"/>
    <col min="10758" max="10758" width="11.42578125" style="343" customWidth="1"/>
    <col min="10759" max="10759" width="10.85546875" style="343" customWidth="1"/>
    <col min="10760" max="10760" width="11.42578125" style="343" customWidth="1"/>
    <col min="10761" max="10761" width="9.140625" style="343"/>
    <col min="10762" max="10762" width="0" style="343" hidden="1" customWidth="1"/>
    <col min="10763" max="11005" width="9.140625" style="343"/>
    <col min="11006" max="11007" width="3.42578125" style="343" customWidth="1"/>
    <col min="11008" max="11008" width="14.85546875" style="343" customWidth="1"/>
    <col min="11009" max="11009" width="12" style="343" customWidth="1"/>
    <col min="11010" max="11010" width="62.85546875" style="343" customWidth="1"/>
    <col min="11011" max="11011" width="4.5703125" style="343" customWidth="1"/>
    <col min="11012" max="11012" width="8.5703125" style="343" customWidth="1"/>
    <col min="11013" max="11013" width="11.28515625" style="343" customWidth="1"/>
    <col min="11014" max="11014" width="11.42578125" style="343" customWidth="1"/>
    <col min="11015" max="11015" width="10.85546875" style="343" customWidth="1"/>
    <col min="11016" max="11016" width="11.42578125" style="343" customWidth="1"/>
    <col min="11017" max="11017" width="9.140625" style="343"/>
    <col min="11018" max="11018" width="0" style="343" hidden="1" customWidth="1"/>
    <col min="11019" max="11261" width="9.140625" style="343"/>
    <col min="11262" max="11263" width="3.42578125" style="343" customWidth="1"/>
    <col min="11264" max="11264" width="14.85546875" style="343" customWidth="1"/>
    <col min="11265" max="11265" width="12" style="343" customWidth="1"/>
    <col min="11266" max="11266" width="62.85546875" style="343" customWidth="1"/>
    <col min="11267" max="11267" width="4.5703125" style="343" customWidth="1"/>
    <col min="11268" max="11268" width="8.5703125" style="343" customWidth="1"/>
    <col min="11269" max="11269" width="11.28515625" style="343" customWidth="1"/>
    <col min="11270" max="11270" width="11.42578125" style="343" customWidth="1"/>
    <col min="11271" max="11271" width="10.85546875" style="343" customWidth="1"/>
    <col min="11272" max="11272" width="11.42578125" style="343" customWidth="1"/>
    <col min="11273" max="11273" width="9.140625" style="343"/>
    <col min="11274" max="11274" width="0" style="343" hidden="1" customWidth="1"/>
    <col min="11275" max="11517" width="9.140625" style="343"/>
    <col min="11518" max="11519" width="3.42578125" style="343" customWidth="1"/>
    <col min="11520" max="11520" width="14.85546875" style="343" customWidth="1"/>
    <col min="11521" max="11521" width="12" style="343" customWidth="1"/>
    <col min="11522" max="11522" width="62.85546875" style="343" customWidth="1"/>
    <col min="11523" max="11523" width="4.5703125" style="343" customWidth="1"/>
    <col min="11524" max="11524" width="8.5703125" style="343" customWidth="1"/>
    <col min="11525" max="11525" width="11.28515625" style="343" customWidth="1"/>
    <col min="11526" max="11526" width="11.42578125" style="343" customWidth="1"/>
    <col min="11527" max="11527" width="10.85546875" style="343" customWidth="1"/>
    <col min="11528" max="11528" width="11.42578125" style="343" customWidth="1"/>
    <col min="11529" max="11529" width="9.140625" style="343"/>
    <col min="11530" max="11530" width="0" style="343" hidden="1" customWidth="1"/>
    <col min="11531" max="11773" width="9.140625" style="343"/>
    <col min="11774" max="11775" width="3.42578125" style="343" customWidth="1"/>
    <col min="11776" max="11776" width="14.85546875" style="343" customWidth="1"/>
    <col min="11777" max="11777" width="12" style="343" customWidth="1"/>
    <col min="11778" max="11778" width="62.85546875" style="343" customWidth="1"/>
    <col min="11779" max="11779" width="4.5703125" style="343" customWidth="1"/>
    <col min="11780" max="11780" width="8.5703125" style="343" customWidth="1"/>
    <col min="11781" max="11781" width="11.28515625" style="343" customWidth="1"/>
    <col min="11782" max="11782" width="11.42578125" style="343" customWidth="1"/>
    <col min="11783" max="11783" width="10.85546875" style="343" customWidth="1"/>
    <col min="11784" max="11784" width="11.42578125" style="343" customWidth="1"/>
    <col min="11785" max="11785" width="9.140625" style="343"/>
    <col min="11786" max="11786" width="0" style="343" hidden="1" customWidth="1"/>
    <col min="11787" max="12029" width="9.140625" style="343"/>
    <col min="12030" max="12031" width="3.42578125" style="343" customWidth="1"/>
    <col min="12032" max="12032" width="14.85546875" style="343" customWidth="1"/>
    <col min="12033" max="12033" width="12" style="343" customWidth="1"/>
    <col min="12034" max="12034" width="62.85546875" style="343" customWidth="1"/>
    <col min="12035" max="12035" width="4.5703125" style="343" customWidth="1"/>
    <col min="12036" max="12036" width="8.5703125" style="343" customWidth="1"/>
    <col min="12037" max="12037" width="11.28515625" style="343" customWidth="1"/>
    <col min="12038" max="12038" width="11.42578125" style="343" customWidth="1"/>
    <col min="12039" max="12039" width="10.85546875" style="343" customWidth="1"/>
    <col min="12040" max="12040" width="11.42578125" style="343" customWidth="1"/>
    <col min="12041" max="12041" width="9.140625" style="343"/>
    <col min="12042" max="12042" width="0" style="343" hidden="1" customWidth="1"/>
    <col min="12043" max="12285" width="9.140625" style="343"/>
    <col min="12286" max="12287" width="3.42578125" style="343" customWidth="1"/>
    <col min="12288" max="12288" width="14.85546875" style="343" customWidth="1"/>
    <col min="12289" max="12289" width="12" style="343" customWidth="1"/>
    <col min="12290" max="12290" width="62.85546875" style="343" customWidth="1"/>
    <col min="12291" max="12291" width="4.5703125" style="343" customWidth="1"/>
    <col min="12292" max="12292" width="8.5703125" style="343" customWidth="1"/>
    <col min="12293" max="12293" width="11.28515625" style="343" customWidth="1"/>
    <col min="12294" max="12294" width="11.42578125" style="343" customWidth="1"/>
    <col min="12295" max="12295" width="10.85546875" style="343" customWidth="1"/>
    <col min="12296" max="12296" width="11.42578125" style="343" customWidth="1"/>
    <col min="12297" max="12297" width="9.140625" style="343"/>
    <col min="12298" max="12298" width="0" style="343" hidden="1" customWidth="1"/>
    <col min="12299" max="12541" width="9.140625" style="343"/>
    <col min="12542" max="12543" width="3.42578125" style="343" customWidth="1"/>
    <col min="12544" max="12544" width="14.85546875" style="343" customWidth="1"/>
    <col min="12545" max="12545" width="12" style="343" customWidth="1"/>
    <col min="12546" max="12546" width="62.85546875" style="343" customWidth="1"/>
    <col min="12547" max="12547" width="4.5703125" style="343" customWidth="1"/>
    <col min="12548" max="12548" width="8.5703125" style="343" customWidth="1"/>
    <col min="12549" max="12549" width="11.28515625" style="343" customWidth="1"/>
    <col min="12550" max="12550" width="11.42578125" style="343" customWidth="1"/>
    <col min="12551" max="12551" width="10.85546875" style="343" customWidth="1"/>
    <col min="12552" max="12552" width="11.42578125" style="343" customWidth="1"/>
    <col min="12553" max="12553" width="9.140625" style="343"/>
    <col min="12554" max="12554" width="0" style="343" hidden="1" customWidth="1"/>
    <col min="12555" max="12797" width="9.140625" style="343"/>
    <col min="12798" max="12799" width="3.42578125" style="343" customWidth="1"/>
    <col min="12800" max="12800" width="14.85546875" style="343" customWidth="1"/>
    <col min="12801" max="12801" width="12" style="343" customWidth="1"/>
    <col min="12802" max="12802" width="62.85546875" style="343" customWidth="1"/>
    <col min="12803" max="12803" width="4.5703125" style="343" customWidth="1"/>
    <col min="12804" max="12804" width="8.5703125" style="343" customWidth="1"/>
    <col min="12805" max="12805" width="11.28515625" style="343" customWidth="1"/>
    <col min="12806" max="12806" width="11.42578125" style="343" customWidth="1"/>
    <col min="12807" max="12807" width="10.85546875" style="343" customWidth="1"/>
    <col min="12808" max="12808" width="11.42578125" style="343" customWidth="1"/>
    <col min="12809" max="12809" width="9.140625" style="343"/>
    <col min="12810" max="12810" width="0" style="343" hidden="1" customWidth="1"/>
    <col min="12811" max="13053" width="9.140625" style="343"/>
    <col min="13054" max="13055" width="3.42578125" style="343" customWidth="1"/>
    <col min="13056" max="13056" width="14.85546875" style="343" customWidth="1"/>
    <col min="13057" max="13057" width="12" style="343" customWidth="1"/>
    <col min="13058" max="13058" width="62.85546875" style="343" customWidth="1"/>
    <col min="13059" max="13059" width="4.5703125" style="343" customWidth="1"/>
    <col min="13060" max="13060" width="8.5703125" style="343" customWidth="1"/>
    <col min="13061" max="13061" width="11.28515625" style="343" customWidth="1"/>
    <col min="13062" max="13062" width="11.42578125" style="343" customWidth="1"/>
    <col min="13063" max="13063" width="10.85546875" style="343" customWidth="1"/>
    <col min="13064" max="13064" width="11.42578125" style="343" customWidth="1"/>
    <col min="13065" max="13065" width="9.140625" style="343"/>
    <col min="13066" max="13066" width="0" style="343" hidden="1" customWidth="1"/>
    <col min="13067" max="13309" width="9.140625" style="343"/>
    <col min="13310" max="13311" width="3.42578125" style="343" customWidth="1"/>
    <col min="13312" max="13312" width="14.85546875" style="343" customWidth="1"/>
    <col min="13313" max="13313" width="12" style="343" customWidth="1"/>
    <col min="13314" max="13314" width="62.85546875" style="343" customWidth="1"/>
    <col min="13315" max="13315" width="4.5703125" style="343" customWidth="1"/>
    <col min="13316" max="13316" width="8.5703125" style="343" customWidth="1"/>
    <col min="13317" max="13317" width="11.28515625" style="343" customWidth="1"/>
    <col min="13318" max="13318" width="11.42578125" style="343" customWidth="1"/>
    <col min="13319" max="13319" width="10.85546875" style="343" customWidth="1"/>
    <col min="13320" max="13320" width="11.42578125" style="343" customWidth="1"/>
    <col min="13321" max="13321" width="9.140625" style="343"/>
    <col min="13322" max="13322" width="0" style="343" hidden="1" customWidth="1"/>
    <col min="13323" max="13565" width="9.140625" style="343"/>
    <col min="13566" max="13567" width="3.42578125" style="343" customWidth="1"/>
    <col min="13568" max="13568" width="14.85546875" style="343" customWidth="1"/>
    <col min="13569" max="13569" width="12" style="343" customWidth="1"/>
    <col min="13570" max="13570" width="62.85546875" style="343" customWidth="1"/>
    <col min="13571" max="13571" width="4.5703125" style="343" customWidth="1"/>
    <col min="13572" max="13572" width="8.5703125" style="343" customWidth="1"/>
    <col min="13573" max="13573" width="11.28515625" style="343" customWidth="1"/>
    <col min="13574" max="13574" width="11.42578125" style="343" customWidth="1"/>
    <col min="13575" max="13575" width="10.85546875" style="343" customWidth="1"/>
    <col min="13576" max="13576" width="11.42578125" style="343" customWidth="1"/>
    <col min="13577" max="13577" width="9.140625" style="343"/>
    <col min="13578" max="13578" width="0" style="343" hidden="1" customWidth="1"/>
    <col min="13579" max="13821" width="9.140625" style="343"/>
    <col min="13822" max="13823" width="3.42578125" style="343" customWidth="1"/>
    <col min="13824" max="13824" width="14.85546875" style="343" customWidth="1"/>
    <col min="13825" max="13825" width="12" style="343" customWidth="1"/>
    <col min="13826" max="13826" width="62.85546875" style="343" customWidth="1"/>
    <col min="13827" max="13827" width="4.5703125" style="343" customWidth="1"/>
    <col min="13828" max="13828" width="8.5703125" style="343" customWidth="1"/>
    <col min="13829" max="13829" width="11.28515625" style="343" customWidth="1"/>
    <col min="13830" max="13830" width="11.42578125" style="343" customWidth="1"/>
    <col min="13831" max="13831" width="10.85546875" style="343" customWidth="1"/>
    <col min="13832" max="13832" width="11.42578125" style="343" customWidth="1"/>
    <col min="13833" max="13833" width="9.140625" style="343"/>
    <col min="13834" max="13834" width="0" style="343" hidden="1" customWidth="1"/>
    <col min="13835" max="14077" width="9.140625" style="343"/>
    <col min="14078" max="14079" width="3.42578125" style="343" customWidth="1"/>
    <col min="14080" max="14080" width="14.85546875" style="343" customWidth="1"/>
    <col min="14081" max="14081" width="12" style="343" customWidth="1"/>
    <col min="14082" max="14082" width="62.85546875" style="343" customWidth="1"/>
    <col min="14083" max="14083" width="4.5703125" style="343" customWidth="1"/>
    <col min="14084" max="14084" width="8.5703125" style="343" customWidth="1"/>
    <col min="14085" max="14085" width="11.28515625" style="343" customWidth="1"/>
    <col min="14086" max="14086" width="11.42578125" style="343" customWidth="1"/>
    <col min="14087" max="14087" width="10.85546875" style="343" customWidth="1"/>
    <col min="14088" max="14088" width="11.42578125" style="343" customWidth="1"/>
    <col min="14089" max="14089" width="9.140625" style="343"/>
    <col min="14090" max="14090" width="0" style="343" hidden="1" customWidth="1"/>
    <col min="14091" max="14333" width="9.140625" style="343"/>
    <col min="14334" max="14335" width="3.42578125" style="343" customWidth="1"/>
    <col min="14336" max="14336" width="14.85546875" style="343" customWidth="1"/>
    <col min="14337" max="14337" width="12" style="343" customWidth="1"/>
    <col min="14338" max="14338" width="62.85546875" style="343" customWidth="1"/>
    <col min="14339" max="14339" width="4.5703125" style="343" customWidth="1"/>
    <col min="14340" max="14340" width="8.5703125" style="343" customWidth="1"/>
    <col min="14341" max="14341" width="11.28515625" style="343" customWidth="1"/>
    <col min="14342" max="14342" width="11.42578125" style="343" customWidth="1"/>
    <col min="14343" max="14343" width="10.85546875" style="343" customWidth="1"/>
    <col min="14344" max="14344" width="11.42578125" style="343" customWidth="1"/>
    <col min="14345" max="14345" width="9.140625" style="343"/>
    <col min="14346" max="14346" width="0" style="343" hidden="1" customWidth="1"/>
    <col min="14347" max="14589" width="9.140625" style="343"/>
    <col min="14590" max="14591" width="3.42578125" style="343" customWidth="1"/>
    <col min="14592" max="14592" width="14.85546875" style="343" customWidth="1"/>
    <col min="14593" max="14593" width="12" style="343" customWidth="1"/>
    <col min="14594" max="14594" width="62.85546875" style="343" customWidth="1"/>
    <col min="14595" max="14595" width="4.5703125" style="343" customWidth="1"/>
    <col min="14596" max="14596" width="8.5703125" style="343" customWidth="1"/>
    <col min="14597" max="14597" width="11.28515625" style="343" customWidth="1"/>
    <col min="14598" max="14598" width="11.42578125" style="343" customWidth="1"/>
    <col min="14599" max="14599" width="10.85546875" style="343" customWidth="1"/>
    <col min="14600" max="14600" width="11.42578125" style="343" customWidth="1"/>
    <col min="14601" max="14601" width="9.140625" style="343"/>
    <col min="14602" max="14602" width="0" style="343" hidden="1" customWidth="1"/>
    <col min="14603" max="14845" width="9.140625" style="343"/>
    <col min="14846" max="14847" width="3.42578125" style="343" customWidth="1"/>
    <col min="14848" max="14848" width="14.85546875" style="343" customWidth="1"/>
    <col min="14849" max="14849" width="12" style="343" customWidth="1"/>
    <col min="14850" max="14850" width="62.85546875" style="343" customWidth="1"/>
    <col min="14851" max="14851" width="4.5703125" style="343" customWidth="1"/>
    <col min="14852" max="14852" width="8.5703125" style="343" customWidth="1"/>
    <col min="14853" max="14853" width="11.28515625" style="343" customWidth="1"/>
    <col min="14854" max="14854" width="11.42578125" style="343" customWidth="1"/>
    <col min="14855" max="14855" width="10.85546875" style="343" customWidth="1"/>
    <col min="14856" max="14856" width="11.42578125" style="343" customWidth="1"/>
    <col min="14857" max="14857" width="9.140625" style="343"/>
    <col min="14858" max="14858" width="0" style="343" hidden="1" customWidth="1"/>
    <col min="14859" max="15101" width="9.140625" style="343"/>
    <col min="15102" max="15103" width="3.42578125" style="343" customWidth="1"/>
    <col min="15104" max="15104" width="14.85546875" style="343" customWidth="1"/>
    <col min="15105" max="15105" width="12" style="343" customWidth="1"/>
    <col min="15106" max="15106" width="62.85546875" style="343" customWidth="1"/>
    <col min="15107" max="15107" width="4.5703125" style="343" customWidth="1"/>
    <col min="15108" max="15108" width="8.5703125" style="343" customWidth="1"/>
    <col min="15109" max="15109" width="11.28515625" style="343" customWidth="1"/>
    <col min="15110" max="15110" width="11.42578125" style="343" customWidth="1"/>
    <col min="15111" max="15111" width="10.85546875" style="343" customWidth="1"/>
    <col min="15112" max="15112" width="11.42578125" style="343" customWidth="1"/>
    <col min="15113" max="15113" width="9.140625" style="343"/>
    <col min="15114" max="15114" width="0" style="343" hidden="1" customWidth="1"/>
    <col min="15115" max="15357" width="9.140625" style="343"/>
    <col min="15358" max="15359" width="3.42578125" style="343" customWidth="1"/>
    <col min="15360" max="15360" width="14.85546875" style="343" customWidth="1"/>
    <col min="15361" max="15361" width="12" style="343" customWidth="1"/>
    <col min="15362" max="15362" width="62.85546875" style="343" customWidth="1"/>
    <col min="15363" max="15363" width="4.5703125" style="343" customWidth="1"/>
    <col min="15364" max="15364" width="8.5703125" style="343" customWidth="1"/>
    <col min="15365" max="15365" width="11.28515625" style="343" customWidth="1"/>
    <col min="15366" max="15366" width="11.42578125" style="343" customWidth="1"/>
    <col min="15367" max="15367" width="10.85546875" style="343" customWidth="1"/>
    <col min="15368" max="15368" width="11.42578125" style="343" customWidth="1"/>
    <col min="15369" max="15369" width="9.140625" style="343"/>
    <col min="15370" max="15370" width="0" style="343" hidden="1" customWidth="1"/>
    <col min="15371" max="15613" width="9.140625" style="343"/>
    <col min="15614" max="15615" width="3.42578125" style="343" customWidth="1"/>
    <col min="15616" max="15616" width="14.85546875" style="343" customWidth="1"/>
    <col min="15617" max="15617" width="12" style="343" customWidth="1"/>
    <col min="15618" max="15618" width="62.85546875" style="343" customWidth="1"/>
    <col min="15619" max="15619" width="4.5703125" style="343" customWidth="1"/>
    <col min="15620" max="15620" width="8.5703125" style="343" customWidth="1"/>
    <col min="15621" max="15621" width="11.28515625" style="343" customWidth="1"/>
    <col min="15622" max="15622" width="11.42578125" style="343" customWidth="1"/>
    <col min="15623" max="15623" width="10.85546875" style="343" customWidth="1"/>
    <col min="15624" max="15624" width="11.42578125" style="343" customWidth="1"/>
    <col min="15625" max="15625" width="9.140625" style="343"/>
    <col min="15626" max="15626" width="0" style="343" hidden="1" customWidth="1"/>
    <col min="15627" max="15869" width="9.140625" style="343"/>
    <col min="15870" max="15871" width="3.42578125" style="343" customWidth="1"/>
    <col min="15872" max="15872" width="14.85546875" style="343" customWidth="1"/>
    <col min="15873" max="15873" width="12" style="343" customWidth="1"/>
    <col min="15874" max="15874" width="62.85546875" style="343" customWidth="1"/>
    <col min="15875" max="15875" width="4.5703125" style="343" customWidth="1"/>
    <col min="15876" max="15876" width="8.5703125" style="343" customWidth="1"/>
    <col min="15877" max="15877" width="11.28515625" style="343" customWidth="1"/>
    <col min="15878" max="15878" width="11.42578125" style="343" customWidth="1"/>
    <col min="15879" max="15879" width="10.85546875" style="343" customWidth="1"/>
    <col min="15880" max="15880" width="11.42578125" style="343" customWidth="1"/>
    <col min="15881" max="15881" width="9.140625" style="343"/>
    <col min="15882" max="15882" width="0" style="343" hidden="1" customWidth="1"/>
    <col min="15883" max="16125" width="9.140625" style="343"/>
    <col min="16126" max="16127" width="3.42578125" style="343" customWidth="1"/>
    <col min="16128" max="16128" width="14.85546875" style="343" customWidth="1"/>
    <col min="16129" max="16129" width="12" style="343" customWidth="1"/>
    <col min="16130" max="16130" width="62.85546875" style="343" customWidth="1"/>
    <col min="16131" max="16131" width="4.5703125" style="343" customWidth="1"/>
    <col min="16132" max="16132" width="8.5703125" style="343" customWidth="1"/>
    <col min="16133" max="16133" width="11.28515625" style="343" customWidth="1"/>
    <col min="16134" max="16134" width="11.42578125" style="343" customWidth="1"/>
    <col min="16135" max="16135" width="10.85546875" style="343" customWidth="1"/>
    <col min="16136" max="16136" width="11.42578125" style="343" customWidth="1"/>
    <col min="16137" max="16137" width="9.140625" style="343"/>
    <col min="16138" max="16138" width="0" style="343" hidden="1" customWidth="1"/>
    <col min="16139" max="16384" width="9.140625" style="343"/>
  </cols>
  <sheetData>
    <row r="1" spans="1:11" s="373" customFormat="1" ht="37.5" customHeight="1" x14ac:dyDescent="0.25">
      <c r="A1" s="439" t="s">
        <v>4308</v>
      </c>
      <c r="B1" s="371"/>
      <c r="C1" s="371" t="s">
        <v>4309</v>
      </c>
      <c r="D1" s="372" t="s">
        <v>4310</v>
      </c>
      <c r="E1" s="372" t="s">
        <v>82</v>
      </c>
      <c r="F1" s="371" t="s">
        <v>83</v>
      </c>
      <c r="G1" s="372" t="s">
        <v>2962</v>
      </c>
      <c r="H1" s="372" t="s">
        <v>4311</v>
      </c>
      <c r="I1" s="372" t="s">
        <v>4312</v>
      </c>
      <c r="J1" s="372" t="s">
        <v>4313</v>
      </c>
      <c r="K1" s="372" t="s">
        <v>4312</v>
      </c>
    </row>
    <row r="2" spans="1:11" ht="13.5" customHeight="1" x14ac:dyDescent="0.2">
      <c r="A2" s="440"/>
      <c r="B2" s="419"/>
      <c r="C2" s="419"/>
      <c r="D2" s="419"/>
      <c r="E2" s="441" t="s">
        <v>4667</v>
      </c>
      <c r="F2" s="442"/>
      <c r="G2" s="443"/>
      <c r="H2" s="443"/>
      <c r="I2" s="443"/>
      <c r="J2" s="443"/>
      <c r="K2" s="444"/>
    </row>
    <row r="3" spans="1:11" ht="24" x14ac:dyDescent="0.2">
      <c r="A3" s="335">
        <v>1</v>
      </c>
      <c r="B3" s="352"/>
      <c r="C3" s="338" t="s">
        <v>98</v>
      </c>
      <c r="D3" s="338"/>
      <c r="E3" s="445" t="s">
        <v>4668</v>
      </c>
      <c r="F3" s="358" t="s">
        <v>3726</v>
      </c>
      <c r="G3" s="446">
        <v>14</v>
      </c>
      <c r="H3" s="1236">
        <v>0</v>
      </c>
      <c r="I3" s="446">
        <f t="shared" ref="I3:I22" si="0">G3*H3</f>
        <v>0</v>
      </c>
      <c r="J3" s="1236">
        <v>0</v>
      </c>
      <c r="K3" s="447">
        <f t="shared" ref="K3:K12" si="1">G3*J3</f>
        <v>0</v>
      </c>
    </row>
    <row r="4" spans="1:11" ht="24" x14ac:dyDescent="0.2">
      <c r="A4" s="335">
        <v>2</v>
      </c>
      <c r="B4" s="352"/>
      <c r="C4" s="338" t="s">
        <v>98</v>
      </c>
      <c r="D4" s="338"/>
      <c r="E4" s="445" t="s">
        <v>4669</v>
      </c>
      <c r="F4" s="358" t="s">
        <v>3726</v>
      </c>
      <c r="G4" s="446">
        <v>1</v>
      </c>
      <c r="H4" s="1236">
        <v>0</v>
      </c>
      <c r="I4" s="446">
        <f t="shared" si="0"/>
        <v>0</v>
      </c>
      <c r="J4" s="1236">
        <v>0</v>
      </c>
      <c r="K4" s="447">
        <f t="shared" si="1"/>
        <v>0</v>
      </c>
    </row>
    <row r="5" spans="1:11" x14ac:dyDescent="0.2">
      <c r="A5" s="335">
        <v>3</v>
      </c>
      <c r="B5" s="352"/>
      <c r="C5" s="336" t="s">
        <v>4315</v>
      </c>
      <c r="D5" s="338" t="s">
        <v>4670</v>
      </c>
      <c r="E5" s="445" t="s">
        <v>4671</v>
      </c>
      <c r="F5" s="358" t="s">
        <v>383</v>
      </c>
      <c r="G5" s="446">
        <v>323</v>
      </c>
      <c r="H5" s="1236">
        <v>0</v>
      </c>
      <c r="I5" s="446">
        <f t="shared" si="0"/>
        <v>0</v>
      </c>
      <c r="J5" s="1236">
        <v>0</v>
      </c>
      <c r="K5" s="447">
        <f t="shared" si="1"/>
        <v>0</v>
      </c>
    </row>
    <row r="6" spans="1:11" x14ac:dyDescent="0.2">
      <c r="A6" s="335">
        <v>4</v>
      </c>
      <c r="B6" s="352"/>
      <c r="C6" s="338" t="s">
        <v>98</v>
      </c>
      <c r="D6" s="338"/>
      <c r="E6" s="445" t="s">
        <v>4672</v>
      </c>
      <c r="F6" s="358" t="s">
        <v>3726</v>
      </c>
      <c r="G6" s="446">
        <v>34</v>
      </c>
      <c r="H6" s="1236">
        <v>0</v>
      </c>
      <c r="I6" s="446">
        <f>G6*H6</f>
        <v>0</v>
      </c>
      <c r="J6" s="1236">
        <v>0</v>
      </c>
      <c r="K6" s="447">
        <f t="shared" si="1"/>
        <v>0</v>
      </c>
    </row>
    <row r="7" spans="1:11" x14ac:dyDescent="0.2">
      <c r="A7" s="335">
        <v>5</v>
      </c>
      <c r="B7" s="352"/>
      <c r="C7" s="338" t="s">
        <v>98</v>
      </c>
      <c r="D7" s="338"/>
      <c r="E7" s="445" t="s">
        <v>4673</v>
      </c>
      <c r="F7" s="358" t="s">
        <v>3726</v>
      </c>
      <c r="G7" s="446">
        <v>15</v>
      </c>
      <c r="H7" s="1236">
        <v>0</v>
      </c>
      <c r="I7" s="446">
        <f t="shared" si="0"/>
        <v>0</v>
      </c>
      <c r="J7" s="1236">
        <v>0</v>
      </c>
      <c r="K7" s="447">
        <f t="shared" si="1"/>
        <v>0</v>
      </c>
    </row>
    <row r="8" spans="1:11" x14ac:dyDescent="0.2">
      <c r="A8" s="335">
        <v>6</v>
      </c>
      <c r="B8" s="352"/>
      <c r="C8" s="336" t="s">
        <v>4315</v>
      </c>
      <c r="D8" s="338" t="s">
        <v>4674</v>
      </c>
      <c r="E8" s="445" t="s">
        <v>4675</v>
      </c>
      <c r="F8" s="358" t="s">
        <v>3726</v>
      </c>
      <c r="G8" s="446">
        <v>32</v>
      </c>
      <c r="H8" s="1236">
        <v>0</v>
      </c>
      <c r="I8" s="446">
        <f>G8*H8</f>
        <v>0</v>
      </c>
      <c r="J8" s="1236">
        <v>0</v>
      </c>
      <c r="K8" s="447">
        <f t="shared" si="1"/>
        <v>0</v>
      </c>
    </row>
    <row r="9" spans="1:11" s="331" customFormat="1" x14ac:dyDescent="0.2">
      <c r="A9" s="335">
        <v>7</v>
      </c>
      <c r="B9" s="336"/>
      <c r="C9" s="336" t="s">
        <v>4315</v>
      </c>
      <c r="D9" s="338" t="s">
        <v>4676</v>
      </c>
      <c r="E9" s="445" t="s">
        <v>4677</v>
      </c>
      <c r="F9" s="358" t="s">
        <v>383</v>
      </c>
      <c r="G9" s="448">
        <v>260</v>
      </c>
      <c r="H9" s="1236">
        <v>0</v>
      </c>
      <c r="I9" s="448">
        <f>H9*G9</f>
        <v>0</v>
      </c>
      <c r="J9" s="1236">
        <v>0</v>
      </c>
      <c r="K9" s="449">
        <f>J9*G9</f>
        <v>0</v>
      </c>
    </row>
    <row r="10" spans="1:11" x14ac:dyDescent="0.2">
      <c r="A10" s="335">
        <v>8</v>
      </c>
      <c r="B10" s="352"/>
      <c r="C10" s="336" t="s">
        <v>4315</v>
      </c>
      <c r="D10" s="338" t="s">
        <v>4678</v>
      </c>
      <c r="E10" s="445" t="s">
        <v>4679</v>
      </c>
      <c r="F10" s="358" t="s">
        <v>383</v>
      </c>
      <c r="G10" s="446">
        <v>45</v>
      </c>
      <c r="H10" s="1236">
        <v>0</v>
      </c>
      <c r="I10" s="446">
        <f>G10*H10</f>
        <v>0</v>
      </c>
      <c r="J10" s="1236">
        <v>0</v>
      </c>
      <c r="K10" s="447">
        <f t="shared" si="1"/>
        <v>0</v>
      </c>
    </row>
    <row r="11" spans="1:11" x14ac:dyDescent="0.2">
      <c r="A11" s="335">
        <v>9</v>
      </c>
      <c r="B11" s="352"/>
      <c r="C11" s="336" t="s">
        <v>4315</v>
      </c>
      <c r="D11" s="338" t="s">
        <v>4680</v>
      </c>
      <c r="E11" s="445" t="s">
        <v>4681</v>
      </c>
      <c r="F11" s="358" t="s">
        <v>383</v>
      </c>
      <c r="G11" s="446">
        <v>215</v>
      </c>
      <c r="H11" s="1236">
        <v>0</v>
      </c>
      <c r="I11" s="446">
        <f t="shared" si="0"/>
        <v>0</v>
      </c>
      <c r="J11" s="1236">
        <v>0</v>
      </c>
      <c r="K11" s="447">
        <f t="shared" si="1"/>
        <v>0</v>
      </c>
    </row>
    <row r="12" spans="1:11" x14ac:dyDescent="0.2">
      <c r="A12" s="335">
        <v>10</v>
      </c>
      <c r="B12" s="352"/>
      <c r="C12" s="336" t="s">
        <v>4315</v>
      </c>
      <c r="D12" s="338" t="s">
        <v>4682</v>
      </c>
      <c r="E12" s="445" t="s">
        <v>4683</v>
      </c>
      <c r="F12" s="358" t="s">
        <v>383</v>
      </c>
      <c r="G12" s="446">
        <v>1000</v>
      </c>
      <c r="H12" s="1236">
        <v>0</v>
      </c>
      <c r="I12" s="446">
        <f t="shared" si="0"/>
        <v>0</v>
      </c>
      <c r="J12" s="1236">
        <v>0</v>
      </c>
      <c r="K12" s="447">
        <f t="shared" si="1"/>
        <v>0</v>
      </c>
    </row>
    <row r="13" spans="1:11" x14ac:dyDescent="0.2">
      <c r="A13" s="335">
        <v>11</v>
      </c>
      <c r="B13" s="352"/>
      <c r="C13" s="336" t="s">
        <v>4315</v>
      </c>
      <c r="D13" s="338" t="s">
        <v>4682</v>
      </c>
      <c r="E13" s="445" t="s">
        <v>4684</v>
      </c>
      <c r="F13" s="358" t="s">
        <v>383</v>
      </c>
      <c r="G13" s="446">
        <v>160</v>
      </c>
      <c r="H13" s="1236">
        <v>0</v>
      </c>
      <c r="I13" s="446">
        <f>G13*H13</f>
        <v>0</v>
      </c>
      <c r="J13" s="1236">
        <v>0</v>
      </c>
      <c r="K13" s="447">
        <f>G13*J13</f>
        <v>0</v>
      </c>
    </row>
    <row r="14" spans="1:11" x14ac:dyDescent="0.2">
      <c r="A14" s="335">
        <v>12</v>
      </c>
      <c r="B14" s="352"/>
      <c r="C14" s="338" t="s">
        <v>98</v>
      </c>
      <c r="D14" s="338"/>
      <c r="E14" s="445" t="s">
        <v>4685</v>
      </c>
      <c r="F14" s="358" t="s">
        <v>3726</v>
      </c>
      <c r="G14" s="446">
        <v>260</v>
      </c>
      <c r="H14" s="1236">
        <v>0</v>
      </c>
      <c r="I14" s="446">
        <f>G14*H14</f>
        <v>0</v>
      </c>
      <c r="J14" s="1236">
        <v>0</v>
      </c>
      <c r="K14" s="447">
        <f>G14*J14</f>
        <v>0</v>
      </c>
    </row>
    <row r="15" spans="1:11" x14ac:dyDescent="0.2">
      <c r="A15" s="335">
        <v>13</v>
      </c>
      <c r="B15" s="352"/>
      <c r="C15" s="336" t="s">
        <v>4315</v>
      </c>
      <c r="D15" s="338" t="s">
        <v>4674</v>
      </c>
      <c r="E15" s="445" t="s">
        <v>4686</v>
      </c>
      <c r="F15" s="358" t="s">
        <v>3726</v>
      </c>
      <c r="G15" s="446">
        <v>32</v>
      </c>
      <c r="H15" s="1236">
        <v>0</v>
      </c>
      <c r="I15" s="446">
        <f>G15*H15</f>
        <v>0</v>
      </c>
      <c r="J15" s="1236">
        <v>0</v>
      </c>
      <c r="K15" s="447">
        <f>G15*J15</f>
        <v>0</v>
      </c>
    </row>
    <row r="16" spans="1:11" x14ac:dyDescent="0.2">
      <c r="A16" s="335">
        <v>14</v>
      </c>
      <c r="B16" s="352"/>
      <c r="C16" s="336" t="s">
        <v>4315</v>
      </c>
      <c r="D16" s="338" t="s">
        <v>4674</v>
      </c>
      <c r="E16" s="445" t="s">
        <v>4687</v>
      </c>
      <c r="F16" s="358" t="s">
        <v>3726</v>
      </c>
      <c r="G16" s="446">
        <v>36</v>
      </c>
      <c r="H16" s="1236">
        <v>0</v>
      </c>
      <c r="I16" s="446">
        <f>G16*H16</f>
        <v>0</v>
      </c>
      <c r="J16" s="1236">
        <v>0</v>
      </c>
      <c r="K16" s="447">
        <f>G16*J16</f>
        <v>0</v>
      </c>
    </row>
    <row r="17" spans="1:11" x14ac:dyDescent="0.2">
      <c r="A17" s="335">
        <v>15</v>
      </c>
      <c r="B17" s="352"/>
      <c r="C17" s="336" t="s">
        <v>4315</v>
      </c>
      <c r="D17" s="338" t="s">
        <v>4674</v>
      </c>
      <c r="E17" s="445" t="s">
        <v>4689</v>
      </c>
      <c r="F17" s="358" t="s">
        <v>3726</v>
      </c>
      <c r="G17" s="446">
        <v>20</v>
      </c>
      <c r="H17" s="1236">
        <v>0</v>
      </c>
      <c r="I17" s="446">
        <f>G17*H17</f>
        <v>0</v>
      </c>
      <c r="J17" s="1236">
        <v>0</v>
      </c>
      <c r="K17" s="447">
        <f>G17*J17</f>
        <v>0</v>
      </c>
    </row>
    <row r="18" spans="1:11" x14ac:dyDescent="0.2">
      <c r="A18" s="335">
        <v>16</v>
      </c>
      <c r="B18" s="352"/>
      <c r="C18" s="336" t="s">
        <v>4315</v>
      </c>
      <c r="D18" s="338" t="s">
        <v>4690</v>
      </c>
      <c r="E18" s="445" t="s">
        <v>4691</v>
      </c>
      <c r="F18" s="358" t="s">
        <v>3726</v>
      </c>
      <c r="G18" s="446">
        <v>15</v>
      </c>
      <c r="H18" s="1236">
        <v>0</v>
      </c>
      <c r="I18" s="446">
        <f t="shared" si="0"/>
        <v>0</v>
      </c>
      <c r="J18" s="1236">
        <v>0</v>
      </c>
      <c r="K18" s="447">
        <f t="shared" ref="K18:K27" si="2">G18*J18</f>
        <v>0</v>
      </c>
    </row>
    <row r="19" spans="1:11" ht="12" customHeight="1" x14ac:dyDescent="0.2">
      <c r="A19" s="335">
        <v>17</v>
      </c>
      <c r="B19" s="352"/>
      <c r="C19" s="336" t="s">
        <v>4315</v>
      </c>
      <c r="D19" s="338" t="s">
        <v>4692</v>
      </c>
      <c r="E19" s="445" t="s">
        <v>4693</v>
      </c>
      <c r="F19" s="358" t="s">
        <v>3726</v>
      </c>
      <c r="G19" s="446">
        <v>15</v>
      </c>
      <c r="H19" s="1236">
        <v>0</v>
      </c>
      <c r="I19" s="446">
        <f t="shared" si="0"/>
        <v>0</v>
      </c>
      <c r="J19" s="446"/>
      <c r="K19" s="447"/>
    </row>
    <row r="20" spans="1:11" x14ac:dyDescent="0.2">
      <c r="A20" s="335">
        <v>18</v>
      </c>
      <c r="B20" s="352"/>
      <c r="C20" s="338"/>
      <c r="D20" s="338"/>
      <c r="E20" s="445" t="s">
        <v>4694</v>
      </c>
      <c r="F20" s="358" t="s">
        <v>3726</v>
      </c>
      <c r="G20" s="446">
        <v>45</v>
      </c>
      <c r="H20" s="1236">
        <v>0</v>
      </c>
      <c r="I20" s="446">
        <f>G20*H20</f>
        <v>0</v>
      </c>
      <c r="J20" s="446"/>
      <c r="K20" s="447"/>
    </row>
    <row r="21" spans="1:11" x14ac:dyDescent="0.2">
      <c r="A21" s="335">
        <v>19</v>
      </c>
      <c r="B21" s="352"/>
      <c r="C21" s="338"/>
      <c r="D21" s="338"/>
      <c r="E21" s="445" t="s">
        <v>4695</v>
      </c>
      <c r="F21" s="358" t="s">
        <v>3726</v>
      </c>
      <c r="G21" s="446">
        <v>320</v>
      </c>
      <c r="H21" s="1236">
        <v>0</v>
      </c>
      <c r="I21" s="446">
        <f t="shared" si="0"/>
        <v>0</v>
      </c>
      <c r="J21" s="446"/>
      <c r="K21" s="447"/>
    </row>
    <row r="22" spans="1:11" x14ac:dyDescent="0.2">
      <c r="A22" s="335">
        <v>20</v>
      </c>
      <c r="B22" s="352"/>
      <c r="C22" s="336" t="s">
        <v>4315</v>
      </c>
      <c r="D22" s="338" t="s">
        <v>4674</v>
      </c>
      <c r="E22" s="445" t="s">
        <v>4696</v>
      </c>
      <c r="F22" s="358" t="s">
        <v>3726</v>
      </c>
      <c r="G22" s="446">
        <v>17</v>
      </c>
      <c r="H22" s="1236">
        <v>0</v>
      </c>
      <c r="I22" s="446">
        <f t="shared" si="0"/>
        <v>0</v>
      </c>
      <c r="J22" s="1236">
        <v>0</v>
      </c>
      <c r="K22" s="447">
        <f t="shared" si="2"/>
        <v>0</v>
      </c>
    </row>
    <row r="23" spans="1:11" x14ac:dyDescent="0.2">
      <c r="A23" s="335">
        <v>21</v>
      </c>
      <c r="B23" s="352"/>
      <c r="C23" s="336" t="s">
        <v>4315</v>
      </c>
      <c r="D23" s="344" t="s">
        <v>4697</v>
      </c>
      <c r="E23" s="445" t="s">
        <v>4698</v>
      </c>
      <c r="F23" s="358" t="s">
        <v>3726</v>
      </c>
      <c r="G23" s="446">
        <v>17</v>
      </c>
      <c r="H23" s="1236">
        <v>0</v>
      </c>
      <c r="I23" s="446">
        <f>G23*H23</f>
        <v>0</v>
      </c>
      <c r="J23" s="1236">
        <v>0</v>
      </c>
      <c r="K23" s="447">
        <f>G23*J23</f>
        <v>0</v>
      </c>
    </row>
    <row r="24" spans="1:11" x14ac:dyDescent="0.2">
      <c r="A24" s="335">
        <v>22</v>
      </c>
      <c r="B24" s="352"/>
      <c r="C24" s="336" t="s">
        <v>4315</v>
      </c>
      <c r="D24" s="338" t="s">
        <v>4585</v>
      </c>
      <c r="E24" s="445" t="s">
        <v>4699</v>
      </c>
      <c r="F24" s="358" t="s">
        <v>3726</v>
      </c>
      <c r="G24" s="446">
        <v>17</v>
      </c>
      <c r="H24" s="1236">
        <v>0</v>
      </c>
      <c r="I24" s="446">
        <f>G24*H24</f>
        <v>0</v>
      </c>
      <c r="J24" s="1236">
        <v>0</v>
      </c>
      <c r="K24" s="447">
        <f t="shared" si="2"/>
        <v>0</v>
      </c>
    </row>
    <row r="25" spans="1:11" s="451" customFormat="1" x14ac:dyDescent="0.2">
      <c r="A25" s="335">
        <v>23</v>
      </c>
      <c r="B25" s="450"/>
      <c r="C25" s="336" t="s">
        <v>4315</v>
      </c>
      <c r="D25" s="338" t="s">
        <v>4585</v>
      </c>
      <c r="E25" s="339" t="s">
        <v>4700</v>
      </c>
      <c r="F25" s="358" t="s">
        <v>3726</v>
      </c>
      <c r="G25" s="446">
        <v>2</v>
      </c>
      <c r="H25" s="1236">
        <v>0</v>
      </c>
      <c r="I25" s="446">
        <f>G25*H25</f>
        <v>0</v>
      </c>
      <c r="J25" s="1236">
        <v>0</v>
      </c>
      <c r="K25" s="447">
        <f t="shared" si="2"/>
        <v>0</v>
      </c>
    </row>
    <row r="26" spans="1:11" s="451" customFormat="1" x14ac:dyDescent="0.2">
      <c r="A26" s="335">
        <v>24</v>
      </c>
      <c r="B26" s="352"/>
      <c r="C26" s="336" t="s">
        <v>4315</v>
      </c>
      <c r="D26" s="338" t="s">
        <v>4513</v>
      </c>
      <c r="E26" s="339" t="s">
        <v>4515</v>
      </c>
      <c r="F26" s="358" t="s">
        <v>135</v>
      </c>
      <c r="G26" s="340">
        <v>5</v>
      </c>
      <c r="H26" s="340"/>
      <c r="I26" s="340"/>
      <c r="J26" s="1234">
        <v>0</v>
      </c>
      <c r="K26" s="447">
        <f t="shared" si="2"/>
        <v>0</v>
      </c>
    </row>
    <row r="27" spans="1:11" s="451" customFormat="1" x14ac:dyDescent="0.2">
      <c r="A27" s="335">
        <v>25</v>
      </c>
      <c r="B27" s="352"/>
      <c r="C27" s="336" t="s">
        <v>4315</v>
      </c>
      <c r="D27" s="338" t="s">
        <v>4513</v>
      </c>
      <c r="E27" s="339" t="s">
        <v>4516</v>
      </c>
      <c r="F27" s="358" t="s">
        <v>135</v>
      </c>
      <c r="G27" s="340">
        <v>5</v>
      </c>
      <c r="H27" s="340"/>
      <c r="I27" s="340"/>
      <c r="J27" s="1234">
        <v>0</v>
      </c>
      <c r="K27" s="447">
        <f t="shared" si="2"/>
        <v>0</v>
      </c>
    </row>
    <row r="28" spans="1:11" s="451" customFormat="1" x14ac:dyDescent="0.2">
      <c r="A28" s="335">
        <v>26</v>
      </c>
      <c r="B28" s="352"/>
      <c r="C28" s="352"/>
      <c r="D28" s="338"/>
      <c r="E28" s="339" t="s">
        <v>4517</v>
      </c>
      <c r="F28" s="358" t="s">
        <v>1878</v>
      </c>
      <c r="G28" s="1236">
        <v>3</v>
      </c>
      <c r="H28" s="340">
        <f>CEILING(SUM(I3:I27),1)</f>
        <v>0</v>
      </c>
      <c r="I28" s="340">
        <f>CEILING(H28/100*G28,50)</f>
        <v>0</v>
      </c>
      <c r="J28" s="340"/>
      <c r="K28" s="447"/>
    </row>
    <row r="29" spans="1:11" x14ac:dyDescent="0.2">
      <c r="A29" s="335"/>
      <c r="B29" s="352"/>
      <c r="C29" s="352"/>
      <c r="D29" s="338"/>
      <c r="E29" s="339"/>
      <c r="F29" s="358"/>
      <c r="G29" s="340"/>
      <c r="H29" s="340"/>
      <c r="I29" s="340"/>
      <c r="J29" s="340"/>
      <c r="K29" s="341"/>
    </row>
    <row r="30" spans="1:11" s="461" customFormat="1" ht="12.75" thickBot="1" x14ac:dyDescent="0.25">
      <c r="A30" s="453"/>
      <c r="B30" s="454"/>
      <c r="C30" s="454"/>
      <c r="D30" s="338"/>
      <c r="E30" s="455" t="s">
        <v>4519</v>
      </c>
      <c r="F30" s="456"/>
      <c r="G30" s="457"/>
      <c r="H30" s="458"/>
      <c r="I30" s="459">
        <f>SUM(I3:I28)</f>
        <v>0</v>
      </c>
      <c r="J30" s="458"/>
      <c r="K30" s="460">
        <f>SUM(K3:K28)</f>
        <v>0</v>
      </c>
    </row>
    <row r="31" spans="1:11" s="540" customFormat="1" ht="15" customHeight="1" thickBot="1" x14ac:dyDescent="0.25">
      <c r="A31" s="534"/>
      <c r="B31" s="535"/>
      <c r="C31" s="535"/>
      <c r="D31" s="536"/>
      <c r="E31" s="577" t="s">
        <v>4723</v>
      </c>
      <c r="F31" s="537"/>
      <c r="G31" s="538"/>
      <c r="H31" s="578"/>
      <c r="I31" s="1620">
        <f>SUM(I30,K30)</f>
        <v>0</v>
      </c>
      <c r="J31" s="1621"/>
      <c r="K31" s="1622"/>
    </row>
    <row r="32" spans="1:11" x14ac:dyDescent="0.2">
      <c r="A32" s="462"/>
      <c r="B32" s="463"/>
      <c r="C32" s="463"/>
      <c r="D32" s="464"/>
      <c r="E32" s="465"/>
      <c r="F32" s="466"/>
      <c r="G32" s="467"/>
      <c r="H32" s="468"/>
      <c r="I32" s="468"/>
      <c r="J32" s="468"/>
      <c r="K32" s="469"/>
    </row>
    <row r="33" spans="2:11" x14ac:dyDescent="0.2">
      <c r="B33" s="471"/>
      <c r="C33" s="471"/>
      <c r="E33" s="472"/>
      <c r="F33" s="473"/>
      <c r="G33" s="474"/>
      <c r="H33" s="475"/>
      <c r="I33" s="474"/>
      <c r="J33" s="474"/>
      <c r="K33" s="474"/>
    </row>
    <row r="34" spans="2:11" x14ac:dyDescent="0.2">
      <c r="B34" s="471"/>
      <c r="C34" s="471"/>
      <c r="E34" s="476"/>
      <c r="F34" s="477"/>
      <c r="G34" s="478"/>
      <c r="H34" s="479"/>
      <c r="I34" s="479"/>
      <c r="J34" s="479"/>
      <c r="K34" s="478"/>
    </row>
    <row r="35" spans="2:11" x14ac:dyDescent="0.2">
      <c r="B35" s="471"/>
      <c r="C35" s="471"/>
      <c r="E35" s="480"/>
      <c r="F35" s="477"/>
      <c r="G35" s="478"/>
      <c r="H35" s="479"/>
      <c r="I35" s="479"/>
      <c r="J35" s="479"/>
      <c r="K35" s="478"/>
    </row>
    <row r="36" spans="2:11" x14ac:dyDescent="0.2">
      <c r="B36" s="471"/>
      <c r="C36" s="471"/>
      <c r="E36" s="480"/>
      <c r="F36" s="477"/>
      <c r="G36" s="478"/>
      <c r="H36" s="479"/>
      <c r="I36" s="479"/>
      <c r="J36" s="479"/>
      <c r="K36" s="478"/>
    </row>
    <row r="37" spans="2:11" x14ac:dyDescent="0.2">
      <c r="B37" s="471"/>
      <c r="C37" s="471"/>
      <c r="F37" s="477"/>
      <c r="G37" s="478"/>
      <c r="H37" s="479"/>
      <c r="I37" s="479"/>
      <c r="J37" s="479"/>
      <c r="K37" s="478"/>
    </row>
    <row r="38" spans="2:11" x14ac:dyDescent="0.2">
      <c r="B38" s="471"/>
      <c r="C38" s="471"/>
      <c r="F38" s="477"/>
      <c r="G38" s="478"/>
      <c r="H38" s="479"/>
      <c r="I38" s="479"/>
      <c r="J38" s="479"/>
      <c r="K38" s="478"/>
    </row>
    <row r="39" spans="2:11" x14ac:dyDescent="0.2">
      <c r="B39" s="471"/>
      <c r="C39" s="471"/>
      <c r="F39" s="477"/>
      <c r="G39" s="478"/>
      <c r="H39" s="479"/>
      <c r="I39" s="479"/>
      <c r="J39" s="479"/>
      <c r="K39" s="478"/>
    </row>
    <row r="40" spans="2:11" x14ac:dyDescent="0.2">
      <c r="B40" s="471"/>
      <c r="C40" s="471"/>
      <c r="F40" s="477"/>
      <c r="G40" s="478"/>
      <c r="H40" s="479"/>
      <c r="I40" s="479"/>
      <c r="J40" s="479"/>
      <c r="K40" s="478"/>
    </row>
    <row r="41" spans="2:11" x14ac:dyDescent="0.2">
      <c r="B41" s="471"/>
      <c r="C41" s="471"/>
      <c r="F41" s="477"/>
      <c r="G41" s="478"/>
      <c r="H41" s="479"/>
      <c r="I41" s="479"/>
      <c r="J41" s="479"/>
      <c r="K41" s="478"/>
    </row>
    <row r="42" spans="2:11" x14ac:dyDescent="0.2">
      <c r="B42" s="471"/>
      <c r="C42" s="471"/>
      <c r="F42" s="477"/>
      <c r="G42" s="478"/>
      <c r="H42" s="479"/>
      <c r="I42" s="479"/>
      <c r="J42" s="479"/>
      <c r="K42" s="478"/>
    </row>
    <row r="43" spans="2:11" x14ac:dyDescent="0.2">
      <c r="B43" s="471"/>
      <c r="C43" s="471"/>
      <c r="F43" s="477"/>
      <c r="G43" s="478"/>
      <c r="H43" s="479"/>
      <c r="I43" s="479"/>
      <c r="J43" s="479"/>
      <c r="K43" s="478"/>
    </row>
    <row r="44" spans="2:11" x14ac:dyDescent="0.2">
      <c r="B44" s="471"/>
      <c r="C44" s="471"/>
      <c r="F44" s="477"/>
      <c r="G44" s="478"/>
      <c r="H44" s="479"/>
      <c r="I44" s="479"/>
      <c r="J44" s="479"/>
      <c r="K44" s="478"/>
    </row>
    <row r="45" spans="2:11" x14ac:dyDescent="0.2">
      <c r="B45" s="471"/>
      <c r="C45" s="471"/>
      <c r="F45" s="477"/>
      <c r="G45" s="478"/>
      <c r="H45" s="479"/>
      <c r="I45" s="479"/>
      <c r="J45" s="479"/>
      <c r="K45" s="478"/>
    </row>
    <row r="46" spans="2:11" x14ac:dyDescent="0.2">
      <c r="B46" s="471"/>
      <c r="C46" s="471"/>
      <c r="F46" s="477"/>
      <c r="G46" s="478"/>
      <c r="H46" s="479"/>
      <c r="I46" s="479"/>
      <c r="J46" s="479"/>
      <c r="K46" s="478"/>
    </row>
    <row r="47" spans="2:11" x14ac:dyDescent="0.2">
      <c r="B47" s="471"/>
      <c r="C47" s="471"/>
      <c r="F47" s="477"/>
      <c r="G47" s="478"/>
      <c r="H47" s="479"/>
      <c r="I47" s="479"/>
      <c r="J47" s="479"/>
      <c r="K47" s="478"/>
    </row>
    <row r="48" spans="2:11" x14ac:dyDescent="0.2">
      <c r="B48" s="471"/>
      <c r="C48" s="471"/>
      <c r="F48" s="477"/>
      <c r="G48" s="478"/>
      <c r="H48" s="479"/>
      <c r="I48" s="479"/>
      <c r="J48" s="479"/>
      <c r="K48" s="478"/>
    </row>
    <row r="49" spans="2:11" x14ac:dyDescent="0.2">
      <c r="B49" s="471"/>
      <c r="C49" s="471"/>
      <c r="F49" s="477"/>
      <c r="G49" s="478"/>
      <c r="H49" s="479"/>
      <c r="I49" s="479"/>
      <c r="J49" s="479"/>
      <c r="K49" s="478"/>
    </row>
    <row r="50" spans="2:11" x14ac:dyDescent="0.2">
      <c r="B50" s="471"/>
      <c r="C50" s="471"/>
      <c r="E50" s="480"/>
      <c r="F50" s="477"/>
      <c r="G50" s="478"/>
      <c r="H50" s="479"/>
      <c r="I50" s="479"/>
      <c r="J50" s="479"/>
      <c r="K50" s="478"/>
    </row>
    <row r="51" spans="2:11" x14ac:dyDescent="0.2">
      <c r="B51" s="471"/>
      <c r="C51" s="471"/>
      <c r="E51" s="480"/>
      <c r="F51" s="477"/>
      <c r="G51" s="478"/>
      <c r="H51" s="482"/>
      <c r="I51" s="482"/>
      <c r="J51" s="482"/>
      <c r="K51" s="478"/>
    </row>
    <row r="52" spans="2:11" x14ac:dyDescent="0.2">
      <c r="B52" s="471"/>
      <c r="C52" s="471"/>
      <c r="E52" s="480"/>
      <c r="F52" s="477"/>
      <c r="G52" s="478"/>
      <c r="H52" s="482"/>
      <c r="I52" s="482"/>
      <c r="J52" s="482"/>
      <c r="K52" s="478"/>
    </row>
    <row r="53" spans="2:11" x14ac:dyDescent="0.2">
      <c r="B53" s="471"/>
      <c r="C53" s="471"/>
      <c r="E53" s="480"/>
      <c r="F53" s="477"/>
      <c r="G53" s="478"/>
      <c r="H53" s="482"/>
      <c r="I53" s="482"/>
      <c r="J53" s="482"/>
      <c r="K53" s="478"/>
    </row>
    <row r="54" spans="2:11" x14ac:dyDescent="0.2">
      <c r="B54" s="471"/>
      <c r="C54" s="471"/>
      <c r="E54" s="480"/>
      <c r="F54" s="477"/>
      <c r="G54" s="478"/>
      <c r="H54" s="482"/>
      <c r="I54" s="482"/>
      <c r="J54" s="482"/>
      <c r="K54" s="478"/>
    </row>
    <row r="55" spans="2:11" x14ac:dyDescent="0.2">
      <c r="B55" s="471"/>
      <c r="C55" s="471"/>
      <c r="F55" s="477"/>
      <c r="G55" s="478"/>
      <c r="H55" s="482"/>
      <c r="I55" s="482"/>
      <c r="J55" s="482"/>
      <c r="K55" s="478"/>
    </row>
    <row r="56" spans="2:11" x14ac:dyDescent="0.2">
      <c r="B56" s="471"/>
      <c r="C56" s="471"/>
      <c r="F56" s="477"/>
      <c r="G56" s="478"/>
      <c r="H56" s="479"/>
      <c r="I56" s="479"/>
      <c r="J56" s="479"/>
      <c r="K56" s="478"/>
    </row>
    <row r="57" spans="2:11" x14ac:dyDescent="0.2">
      <c r="B57" s="471"/>
      <c r="C57" s="471"/>
      <c r="F57" s="477"/>
      <c r="G57" s="478"/>
      <c r="H57" s="479"/>
      <c r="I57" s="479"/>
      <c r="J57" s="479"/>
      <c r="K57" s="478"/>
    </row>
    <row r="58" spans="2:11" x14ac:dyDescent="0.2">
      <c r="B58" s="471"/>
      <c r="C58" s="471"/>
      <c r="F58" s="477"/>
      <c r="G58" s="478"/>
      <c r="H58" s="479"/>
      <c r="I58" s="479"/>
      <c r="J58" s="479"/>
      <c r="K58" s="478"/>
    </row>
    <row r="59" spans="2:11" x14ac:dyDescent="0.2">
      <c r="B59" s="471"/>
      <c r="C59" s="471"/>
      <c r="F59" s="477"/>
      <c r="G59" s="478"/>
      <c r="H59" s="479"/>
      <c r="I59" s="479"/>
      <c r="J59" s="479"/>
      <c r="K59" s="478"/>
    </row>
    <row r="60" spans="2:11" x14ac:dyDescent="0.2">
      <c r="B60" s="471"/>
      <c r="C60" s="471"/>
      <c r="F60" s="477"/>
      <c r="G60" s="478"/>
      <c r="H60" s="479"/>
      <c r="I60" s="479"/>
      <c r="J60" s="479"/>
      <c r="K60" s="478"/>
    </row>
    <row r="61" spans="2:11" x14ac:dyDescent="0.2">
      <c r="B61" s="471"/>
      <c r="C61" s="471"/>
      <c r="F61" s="477"/>
      <c r="G61" s="478"/>
      <c r="H61" s="479"/>
      <c r="I61" s="479"/>
      <c r="J61" s="479"/>
      <c r="K61" s="478"/>
    </row>
    <row r="62" spans="2:11" x14ac:dyDescent="0.2">
      <c r="B62" s="471"/>
      <c r="C62" s="471"/>
      <c r="F62" s="477"/>
      <c r="G62" s="478"/>
      <c r="H62" s="479"/>
      <c r="I62" s="479"/>
      <c r="J62" s="479"/>
      <c r="K62" s="478"/>
    </row>
    <row r="63" spans="2:11" x14ac:dyDescent="0.2">
      <c r="B63" s="471"/>
      <c r="C63" s="471"/>
      <c r="E63" s="480"/>
      <c r="G63" s="478"/>
      <c r="H63" s="478"/>
      <c r="I63" s="478"/>
      <c r="J63" s="478"/>
      <c r="K63" s="478"/>
    </row>
    <row r="64" spans="2:11" x14ac:dyDescent="0.2">
      <c r="B64" s="471"/>
      <c r="C64" s="471"/>
      <c r="E64" s="483"/>
      <c r="F64" s="473"/>
      <c r="G64" s="478"/>
      <c r="H64" s="484"/>
      <c r="I64" s="484"/>
      <c r="J64" s="484"/>
      <c r="K64" s="485"/>
    </row>
    <row r="65" spans="2:11" x14ac:dyDescent="0.2">
      <c r="B65" s="471"/>
      <c r="C65" s="471"/>
      <c r="E65" s="480"/>
      <c r="F65" s="477"/>
      <c r="G65" s="478"/>
      <c r="H65" s="479"/>
      <c r="I65" s="479"/>
      <c r="J65" s="479"/>
      <c r="K65" s="478"/>
    </row>
    <row r="66" spans="2:11" x14ac:dyDescent="0.2">
      <c r="B66" s="471"/>
      <c r="C66" s="471"/>
      <c r="E66" s="480"/>
      <c r="F66" s="477"/>
      <c r="G66" s="478"/>
      <c r="H66" s="479"/>
      <c r="I66" s="479"/>
      <c r="J66" s="479"/>
      <c r="K66" s="478"/>
    </row>
    <row r="67" spans="2:11" x14ac:dyDescent="0.2">
      <c r="B67" s="471"/>
      <c r="C67" s="471"/>
      <c r="E67" s="486"/>
      <c r="F67" s="473"/>
      <c r="G67" s="478"/>
      <c r="H67" s="478"/>
      <c r="I67" s="478"/>
      <c r="J67" s="478"/>
      <c r="K67" s="478"/>
    </row>
    <row r="68" spans="2:11" x14ac:dyDescent="0.2">
      <c r="B68" s="471"/>
      <c r="C68" s="471"/>
      <c r="E68" s="487"/>
      <c r="K68" s="485"/>
    </row>
    <row r="69" spans="2:11" x14ac:dyDescent="0.2">
      <c r="B69" s="471"/>
      <c r="C69" s="471"/>
      <c r="E69" s="480"/>
      <c r="F69" s="477"/>
      <c r="G69" s="478"/>
      <c r="H69" s="479"/>
      <c r="I69" s="479"/>
      <c r="J69" s="479"/>
      <c r="K69" s="478"/>
    </row>
    <row r="70" spans="2:11" x14ac:dyDescent="0.2">
      <c r="B70" s="471"/>
      <c r="C70" s="471"/>
      <c r="E70" s="480"/>
      <c r="F70" s="477"/>
      <c r="G70" s="478"/>
      <c r="H70" s="479"/>
      <c r="I70" s="479"/>
      <c r="J70" s="479"/>
      <c r="K70" s="478"/>
    </row>
    <row r="71" spans="2:11" x14ac:dyDescent="0.2">
      <c r="B71" s="471"/>
      <c r="C71" s="471"/>
      <c r="E71" s="480"/>
      <c r="F71" s="477"/>
      <c r="G71" s="478"/>
      <c r="H71" s="479"/>
      <c r="I71" s="479"/>
      <c r="J71" s="479"/>
      <c r="K71" s="478"/>
    </row>
    <row r="72" spans="2:11" x14ac:dyDescent="0.2">
      <c r="B72" s="471"/>
      <c r="C72" s="471"/>
      <c r="E72" s="480"/>
      <c r="F72" s="477"/>
      <c r="G72" s="478"/>
      <c r="H72" s="479"/>
      <c r="I72" s="479"/>
      <c r="J72" s="479"/>
      <c r="K72" s="478"/>
    </row>
    <row r="73" spans="2:11" x14ac:dyDescent="0.2">
      <c r="B73" s="471"/>
      <c r="C73" s="471"/>
      <c r="E73" s="480"/>
      <c r="F73" s="477"/>
      <c r="G73" s="478"/>
      <c r="H73" s="479"/>
      <c r="I73" s="479"/>
      <c r="J73" s="479"/>
      <c r="K73" s="478"/>
    </row>
    <row r="74" spans="2:11" x14ac:dyDescent="0.2">
      <c r="B74" s="471"/>
      <c r="C74" s="471"/>
      <c r="E74" s="480"/>
      <c r="F74" s="477"/>
      <c r="G74" s="478"/>
      <c r="H74" s="479"/>
      <c r="I74" s="479"/>
      <c r="J74" s="479"/>
      <c r="K74" s="478"/>
    </row>
    <row r="75" spans="2:11" x14ac:dyDescent="0.2">
      <c r="B75" s="471"/>
      <c r="C75" s="471"/>
      <c r="E75" s="480"/>
      <c r="F75" s="477"/>
      <c r="G75" s="478"/>
      <c r="H75" s="479"/>
      <c r="I75" s="479"/>
      <c r="J75" s="479"/>
      <c r="K75" s="478"/>
    </row>
    <row r="76" spans="2:11" x14ac:dyDescent="0.2">
      <c r="B76" s="471"/>
      <c r="C76" s="471"/>
      <c r="E76" s="480"/>
      <c r="F76" s="477"/>
      <c r="G76" s="478"/>
      <c r="H76" s="479"/>
      <c r="I76" s="479"/>
      <c r="J76" s="479"/>
      <c r="K76" s="478"/>
    </row>
    <row r="77" spans="2:11" x14ac:dyDescent="0.2">
      <c r="B77" s="471"/>
      <c r="C77" s="471"/>
      <c r="E77" s="480"/>
      <c r="F77" s="477"/>
      <c r="G77" s="478"/>
      <c r="H77" s="479"/>
      <c r="I77" s="479"/>
      <c r="J77" s="479"/>
      <c r="K77" s="478"/>
    </row>
    <row r="78" spans="2:11" x14ac:dyDescent="0.2">
      <c r="B78" s="471"/>
      <c r="C78" s="471"/>
      <c r="E78" s="480"/>
      <c r="F78" s="477"/>
      <c r="G78" s="478"/>
      <c r="H78" s="479"/>
      <c r="I78" s="479"/>
      <c r="J78" s="479"/>
      <c r="K78" s="478"/>
    </row>
    <row r="79" spans="2:11" x14ac:dyDescent="0.2">
      <c r="B79" s="471"/>
      <c r="C79" s="471"/>
      <c r="E79" s="480"/>
      <c r="G79" s="478"/>
      <c r="H79" s="478"/>
      <c r="I79" s="478"/>
      <c r="J79" s="478"/>
      <c r="K79" s="478"/>
    </row>
    <row r="80" spans="2:11" x14ac:dyDescent="0.2">
      <c r="B80" s="471"/>
      <c r="C80" s="471"/>
      <c r="E80" s="480"/>
      <c r="G80" s="478"/>
      <c r="H80" s="478"/>
      <c r="I80" s="478"/>
      <c r="J80" s="478"/>
      <c r="K80" s="478"/>
    </row>
    <row r="81" spans="2:11" x14ac:dyDescent="0.2">
      <c r="B81" s="471"/>
      <c r="C81" s="471"/>
      <c r="E81" s="480"/>
      <c r="G81" s="478"/>
      <c r="H81" s="478"/>
      <c r="I81" s="478"/>
      <c r="J81" s="478"/>
      <c r="K81" s="478"/>
    </row>
    <row r="82" spans="2:11" x14ac:dyDescent="0.2">
      <c r="B82" s="471"/>
      <c r="C82" s="471"/>
      <c r="E82" s="480"/>
      <c r="G82" s="478"/>
      <c r="H82" s="478"/>
      <c r="I82" s="478"/>
      <c r="J82" s="478"/>
      <c r="K82" s="478"/>
    </row>
    <row r="83" spans="2:11" x14ac:dyDescent="0.2">
      <c r="B83" s="471"/>
      <c r="C83" s="471"/>
      <c r="E83" s="480"/>
      <c r="G83" s="478"/>
      <c r="H83" s="478"/>
      <c r="I83" s="478"/>
      <c r="J83" s="478"/>
      <c r="K83" s="478"/>
    </row>
    <row r="84" spans="2:11" x14ac:dyDescent="0.2">
      <c r="B84" s="471"/>
      <c r="C84" s="471"/>
      <c r="E84" s="486"/>
      <c r="G84" s="478"/>
      <c r="H84" s="478"/>
      <c r="I84" s="478"/>
      <c r="J84" s="478"/>
      <c r="K84" s="485"/>
    </row>
    <row r="85" spans="2:11" x14ac:dyDescent="0.2">
      <c r="B85" s="471"/>
      <c r="C85" s="471"/>
      <c r="E85" s="487"/>
      <c r="G85" s="478"/>
      <c r="H85" s="478"/>
      <c r="I85" s="478"/>
      <c r="J85" s="478"/>
      <c r="K85" s="485"/>
    </row>
    <row r="86" spans="2:11" x14ac:dyDescent="0.2">
      <c r="B86" s="471"/>
      <c r="C86" s="471"/>
      <c r="E86" s="486"/>
      <c r="F86" s="473"/>
      <c r="G86" s="478"/>
      <c r="H86" s="484"/>
      <c r="I86" s="484"/>
      <c r="J86" s="484"/>
      <c r="K86" s="478"/>
    </row>
    <row r="87" spans="2:11" x14ac:dyDescent="0.2">
      <c r="B87" s="471"/>
      <c r="C87" s="471"/>
      <c r="E87" s="487"/>
      <c r="K87" s="485"/>
    </row>
    <row r="88" spans="2:11" x14ac:dyDescent="0.2">
      <c r="B88" s="471"/>
      <c r="C88" s="471"/>
      <c r="E88" s="480"/>
      <c r="F88" s="477"/>
      <c r="G88" s="478"/>
      <c r="H88" s="479"/>
      <c r="I88" s="479"/>
      <c r="J88" s="479"/>
      <c r="K88" s="478"/>
    </row>
    <row r="89" spans="2:11" x14ac:dyDescent="0.2">
      <c r="B89" s="471"/>
      <c r="C89" s="471"/>
      <c r="E89" s="480"/>
      <c r="F89" s="477"/>
      <c r="G89" s="478"/>
      <c r="H89" s="479"/>
      <c r="I89" s="479"/>
      <c r="J89" s="479"/>
      <c r="K89" s="478"/>
    </row>
    <row r="90" spans="2:11" x14ac:dyDescent="0.2">
      <c r="B90" s="471"/>
      <c r="C90" s="471"/>
      <c r="E90" s="480"/>
      <c r="F90" s="477"/>
      <c r="G90" s="478"/>
      <c r="H90" s="479"/>
      <c r="I90" s="479"/>
      <c r="J90" s="479"/>
      <c r="K90" s="478"/>
    </row>
    <row r="91" spans="2:11" x14ac:dyDescent="0.2">
      <c r="B91" s="471"/>
      <c r="C91" s="471"/>
      <c r="E91" s="486"/>
      <c r="F91" s="473"/>
      <c r="G91" s="478"/>
      <c r="H91" s="484"/>
      <c r="I91" s="484"/>
      <c r="J91" s="484"/>
      <c r="K91" s="478"/>
    </row>
    <row r="92" spans="2:11" x14ac:dyDescent="0.2">
      <c r="B92" s="471"/>
      <c r="C92" s="471"/>
      <c r="E92" s="487"/>
      <c r="K92" s="485"/>
    </row>
    <row r="93" spans="2:11" x14ac:dyDescent="0.2">
      <c r="B93" s="471"/>
      <c r="C93" s="471"/>
      <c r="E93" s="480"/>
      <c r="F93" s="477"/>
      <c r="G93" s="478"/>
      <c r="H93" s="479"/>
      <c r="I93" s="479"/>
      <c r="J93" s="479"/>
      <c r="K93" s="478"/>
    </row>
    <row r="94" spans="2:11" x14ac:dyDescent="0.2">
      <c r="B94" s="471"/>
      <c r="C94" s="471"/>
      <c r="E94" s="480"/>
      <c r="F94" s="477"/>
      <c r="G94" s="478"/>
      <c r="H94" s="479"/>
      <c r="I94" s="479"/>
      <c r="J94" s="479"/>
      <c r="K94" s="478"/>
    </row>
    <row r="95" spans="2:11" x14ac:dyDescent="0.2">
      <c r="B95" s="471"/>
      <c r="C95" s="471"/>
      <c r="E95" s="480"/>
      <c r="F95" s="477"/>
      <c r="G95" s="478"/>
      <c r="H95" s="479"/>
      <c r="I95" s="479"/>
      <c r="J95" s="479"/>
      <c r="K95" s="478"/>
    </row>
    <row r="96" spans="2:11" x14ac:dyDescent="0.2">
      <c r="B96" s="471"/>
      <c r="C96" s="471"/>
      <c r="E96" s="486"/>
      <c r="G96" s="478"/>
      <c r="H96" s="478"/>
      <c r="I96" s="478"/>
      <c r="J96" s="478"/>
      <c r="K96" s="478"/>
    </row>
    <row r="97" spans="2:11" x14ac:dyDescent="0.2">
      <c r="B97" s="471"/>
      <c r="C97" s="471"/>
      <c r="E97" s="487"/>
      <c r="F97" s="473"/>
      <c r="G97" s="478"/>
      <c r="H97" s="484"/>
      <c r="I97" s="484"/>
      <c r="J97" s="484"/>
      <c r="K97" s="485"/>
    </row>
    <row r="98" spans="2:11" x14ac:dyDescent="0.2">
      <c r="B98" s="471"/>
      <c r="C98" s="471"/>
      <c r="E98" s="480"/>
      <c r="F98" s="477"/>
      <c r="G98" s="478"/>
      <c r="H98" s="479"/>
      <c r="I98" s="479"/>
      <c r="J98" s="479"/>
      <c r="K98" s="478"/>
    </row>
    <row r="99" spans="2:11" x14ac:dyDescent="0.2">
      <c r="B99" s="471"/>
      <c r="C99" s="471"/>
      <c r="E99" s="480"/>
      <c r="F99" s="477"/>
      <c r="G99" s="478"/>
      <c r="H99" s="479"/>
      <c r="I99" s="479"/>
      <c r="J99" s="479"/>
      <c r="K99" s="478"/>
    </row>
    <row r="100" spans="2:11" x14ac:dyDescent="0.2">
      <c r="B100" s="471"/>
      <c r="C100" s="471"/>
      <c r="E100" s="480"/>
      <c r="F100" s="477"/>
      <c r="G100" s="478"/>
      <c r="H100" s="479"/>
      <c r="I100" s="479"/>
      <c r="J100" s="479"/>
      <c r="K100" s="478"/>
    </row>
    <row r="101" spans="2:11" x14ac:dyDescent="0.2">
      <c r="B101" s="471"/>
      <c r="C101" s="471"/>
      <c r="E101" s="480"/>
      <c r="F101" s="477"/>
      <c r="G101" s="478"/>
      <c r="H101" s="479"/>
      <c r="I101" s="479"/>
      <c r="J101" s="479"/>
      <c r="K101" s="478"/>
    </row>
    <row r="102" spans="2:11" x14ac:dyDescent="0.2">
      <c r="B102" s="471"/>
      <c r="C102" s="471"/>
      <c r="E102" s="480"/>
      <c r="F102" s="477"/>
      <c r="G102" s="478"/>
      <c r="H102" s="479"/>
      <c r="I102" s="479"/>
      <c r="J102" s="479"/>
      <c r="K102" s="478"/>
    </row>
    <row r="103" spans="2:11" x14ac:dyDescent="0.2">
      <c r="B103" s="471"/>
      <c r="C103" s="471"/>
      <c r="E103" s="480"/>
      <c r="F103" s="473"/>
      <c r="G103" s="478"/>
      <c r="H103" s="484"/>
      <c r="I103" s="484"/>
      <c r="J103" s="484"/>
      <c r="K103" s="478"/>
    </row>
    <row r="104" spans="2:11" x14ac:dyDescent="0.2">
      <c r="B104" s="471"/>
      <c r="C104" s="471"/>
      <c r="E104" s="487"/>
      <c r="F104" s="473"/>
      <c r="G104" s="478"/>
      <c r="H104" s="484"/>
      <c r="I104" s="484"/>
      <c r="J104" s="484"/>
      <c r="K104" s="485"/>
    </row>
    <row r="105" spans="2:11" x14ac:dyDescent="0.2">
      <c r="B105" s="471"/>
      <c r="C105" s="471"/>
      <c r="E105" s="480"/>
      <c r="F105" s="477"/>
      <c r="G105" s="478"/>
      <c r="H105" s="479"/>
      <c r="I105" s="479"/>
      <c r="J105" s="479"/>
      <c r="K105" s="478"/>
    </row>
    <row r="106" spans="2:11" x14ac:dyDescent="0.2">
      <c r="B106" s="471"/>
      <c r="C106" s="471"/>
      <c r="E106" s="480"/>
      <c r="F106" s="477"/>
      <c r="G106" s="478"/>
      <c r="H106" s="479"/>
      <c r="I106" s="479"/>
      <c r="J106" s="479"/>
      <c r="K106" s="478"/>
    </row>
    <row r="107" spans="2:11" x14ac:dyDescent="0.2">
      <c r="B107" s="471"/>
      <c r="C107" s="471"/>
      <c r="E107" s="480"/>
      <c r="F107" s="477"/>
      <c r="G107" s="478"/>
      <c r="H107" s="479"/>
      <c r="I107" s="479"/>
      <c r="J107" s="479"/>
      <c r="K107" s="478"/>
    </row>
    <row r="108" spans="2:11" x14ac:dyDescent="0.2">
      <c r="B108" s="471"/>
      <c r="C108" s="471"/>
      <c r="E108" s="480"/>
      <c r="F108" s="477"/>
      <c r="G108" s="478"/>
      <c r="H108" s="479"/>
      <c r="I108" s="479"/>
      <c r="J108" s="479"/>
      <c r="K108" s="478"/>
    </row>
    <row r="109" spans="2:11" x14ac:dyDescent="0.2">
      <c r="B109" s="471"/>
      <c r="C109" s="471"/>
      <c r="E109" s="487"/>
      <c r="K109" s="485"/>
    </row>
    <row r="110" spans="2:11" x14ac:dyDescent="0.2">
      <c r="B110" s="471"/>
      <c r="C110" s="471"/>
      <c r="E110" s="480"/>
      <c r="F110" s="477"/>
      <c r="G110" s="478"/>
      <c r="H110" s="479"/>
      <c r="I110" s="479"/>
      <c r="J110" s="479"/>
      <c r="K110" s="478"/>
    </row>
    <row r="111" spans="2:11" x14ac:dyDescent="0.2">
      <c r="B111" s="471"/>
      <c r="C111" s="471"/>
      <c r="E111" s="480"/>
      <c r="F111" s="477"/>
      <c r="G111" s="478"/>
      <c r="H111" s="479"/>
      <c r="I111" s="479"/>
      <c r="J111" s="479"/>
      <c r="K111" s="478"/>
    </row>
    <row r="112" spans="2:11" x14ac:dyDescent="0.2">
      <c r="B112" s="471"/>
      <c r="C112" s="471"/>
      <c r="E112" s="480"/>
      <c r="F112" s="477"/>
      <c r="G112" s="478"/>
      <c r="H112" s="479"/>
      <c r="I112" s="479"/>
      <c r="J112" s="479"/>
      <c r="K112" s="478"/>
    </row>
    <row r="113" spans="2:11" x14ac:dyDescent="0.2">
      <c r="B113" s="471"/>
      <c r="C113" s="471"/>
      <c r="E113" s="480"/>
      <c r="F113" s="477"/>
      <c r="G113" s="478"/>
      <c r="H113" s="479"/>
      <c r="I113" s="479"/>
      <c r="J113" s="479"/>
      <c r="K113" s="478"/>
    </row>
    <row r="114" spans="2:11" x14ac:dyDescent="0.2">
      <c r="B114" s="471"/>
      <c r="C114" s="471"/>
      <c r="E114" s="480"/>
      <c r="F114" s="477"/>
      <c r="G114" s="478"/>
      <c r="H114" s="479"/>
      <c r="I114" s="479"/>
      <c r="J114" s="479"/>
      <c r="K114" s="478"/>
    </row>
    <row r="115" spans="2:11" x14ac:dyDescent="0.2">
      <c r="B115" s="471"/>
      <c r="C115" s="471"/>
      <c r="E115" s="487"/>
      <c r="F115" s="473"/>
      <c r="G115" s="478"/>
      <c r="H115" s="479"/>
      <c r="I115" s="479"/>
      <c r="J115" s="479"/>
      <c r="K115" s="485"/>
    </row>
    <row r="116" spans="2:11" x14ac:dyDescent="0.2">
      <c r="B116" s="471"/>
      <c r="C116" s="471"/>
      <c r="E116" s="480"/>
      <c r="F116" s="477"/>
      <c r="G116" s="478"/>
      <c r="H116" s="479"/>
      <c r="I116" s="479"/>
      <c r="J116" s="479"/>
      <c r="K116" s="478"/>
    </row>
    <row r="117" spans="2:11" x14ac:dyDescent="0.2">
      <c r="B117" s="471"/>
      <c r="C117" s="471"/>
      <c r="E117" s="480"/>
      <c r="F117" s="477"/>
      <c r="G117" s="478"/>
      <c r="H117" s="479"/>
      <c r="I117" s="479"/>
      <c r="J117" s="479"/>
      <c r="K117" s="478"/>
    </row>
    <row r="118" spans="2:11" x14ac:dyDescent="0.2">
      <c r="B118" s="471"/>
      <c r="C118" s="471"/>
      <c r="E118" s="480"/>
      <c r="F118" s="477"/>
      <c r="G118" s="478"/>
      <c r="H118" s="479"/>
      <c r="I118" s="479"/>
      <c r="J118" s="479"/>
      <c r="K118" s="478"/>
    </row>
    <row r="119" spans="2:11" x14ac:dyDescent="0.2">
      <c r="B119" s="471"/>
      <c r="C119" s="471"/>
      <c r="E119" s="480"/>
      <c r="F119" s="477"/>
      <c r="G119" s="478"/>
      <c r="H119" s="479"/>
      <c r="I119" s="479"/>
      <c r="J119" s="479"/>
      <c r="K119" s="478"/>
    </row>
    <row r="120" spans="2:11" x14ac:dyDescent="0.2">
      <c r="B120" s="471"/>
      <c r="C120" s="471"/>
      <c r="E120" s="480"/>
      <c r="F120" s="477"/>
      <c r="G120" s="478"/>
      <c r="H120" s="479"/>
      <c r="I120" s="479"/>
      <c r="J120" s="479"/>
      <c r="K120" s="478"/>
    </row>
    <row r="121" spans="2:11" x14ac:dyDescent="0.2">
      <c r="B121" s="471"/>
      <c r="C121" s="471"/>
      <c r="E121" s="480"/>
      <c r="F121" s="477"/>
      <c r="G121" s="478"/>
      <c r="H121" s="479"/>
      <c r="I121" s="479"/>
      <c r="J121" s="479"/>
      <c r="K121" s="478"/>
    </row>
    <row r="122" spans="2:11" x14ac:dyDescent="0.2">
      <c r="B122" s="471"/>
      <c r="C122" s="471"/>
      <c r="E122" s="480"/>
      <c r="F122" s="477"/>
      <c r="G122" s="478"/>
      <c r="H122" s="479"/>
      <c r="I122" s="479"/>
      <c r="J122" s="479"/>
      <c r="K122" s="478"/>
    </row>
    <row r="123" spans="2:11" x14ac:dyDescent="0.2">
      <c r="B123" s="471"/>
      <c r="C123" s="471"/>
      <c r="E123" s="480"/>
      <c r="F123" s="477"/>
      <c r="G123" s="478"/>
      <c r="H123" s="479"/>
      <c r="I123" s="479"/>
      <c r="J123" s="479"/>
      <c r="K123" s="478"/>
    </row>
    <row r="124" spans="2:11" x14ac:dyDescent="0.2">
      <c r="B124" s="471"/>
      <c r="C124" s="471"/>
      <c r="E124" s="480"/>
      <c r="F124" s="477"/>
      <c r="G124" s="478"/>
      <c r="H124" s="479"/>
      <c r="I124" s="479"/>
      <c r="J124" s="479"/>
      <c r="K124" s="478"/>
    </row>
    <row r="125" spans="2:11" x14ac:dyDescent="0.2">
      <c r="B125" s="471"/>
      <c r="C125" s="471"/>
      <c r="E125" s="487"/>
      <c r="F125" s="477"/>
      <c r="G125" s="478"/>
      <c r="H125" s="479"/>
      <c r="I125" s="479"/>
      <c r="J125" s="479"/>
      <c r="K125" s="485"/>
    </row>
    <row r="126" spans="2:11" x14ac:dyDescent="0.2">
      <c r="B126" s="471"/>
      <c r="C126" s="471"/>
      <c r="E126" s="480"/>
      <c r="F126" s="477"/>
      <c r="G126" s="478"/>
      <c r="H126" s="479"/>
      <c r="I126" s="479"/>
      <c r="J126" s="479"/>
      <c r="K126" s="478"/>
    </row>
    <row r="127" spans="2:11" x14ac:dyDescent="0.2">
      <c r="B127" s="471"/>
      <c r="C127" s="471"/>
      <c r="E127" s="480"/>
      <c r="F127" s="477"/>
      <c r="G127" s="478"/>
      <c r="H127" s="479"/>
      <c r="I127" s="479"/>
      <c r="J127" s="479"/>
      <c r="K127" s="478"/>
    </row>
    <row r="128" spans="2:11" x14ac:dyDescent="0.2">
      <c r="B128" s="471"/>
      <c r="C128" s="471"/>
      <c r="E128" s="480"/>
      <c r="F128" s="477"/>
      <c r="G128" s="478"/>
      <c r="H128" s="479"/>
      <c r="I128" s="479"/>
      <c r="J128" s="479"/>
      <c r="K128" s="478"/>
    </row>
    <row r="129" spans="2:11" x14ac:dyDescent="0.2">
      <c r="B129" s="471"/>
      <c r="C129" s="471"/>
      <c r="K129" s="343"/>
    </row>
    <row r="130" spans="2:11" x14ac:dyDescent="0.2">
      <c r="B130" s="471"/>
      <c r="C130" s="471"/>
      <c r="E130" s="487"/>
      <c r="F130" s="473"/>
      <c r="G130" s="478"/>
      <c r="H130" s="484"/>
      <c r="I130" s="484"/>
      <c r="J130" s="484"/>
      <c r="K130" s="485"/>
    </row>
    <row r="131" spans="2:11" x14ac:dyDescent="0.2">
      <c r="B131" s="471"/>
      <c r="C131" s="471"/>
      <c r="E131" s="480"/>
      <c r="F131" s="477"/>
      <c r="G131" s="478"/>
      <c r="H131" s="479"/>
      <c r="I131" s="479"/>
      <c r="J131" s="479"/>
      <c r="K131" s="478"/>
    </row>
    <row r="132" spans="2:11" x14ac:dyDescent="0.2">
      <c r="B132" s="471"/>
      <c r="C132" s="471"/>
      <c r="E132" s="480"/>
      <c r="F132" s="477"/>
      <c r="G132" s="478"/>
      <c r="H132" s="479"/>
      <c r="I132" s="479"/>
      <c r="J132" s="479"/>
      <c r="K132" s="478"/>
    </row>
    <row r="133" spans="2:11" x14ac:dyDescent="0.2">
      <c r="B133" s="471"/>
      <c r="C133" s="471"/>
      <c r="E133" s="480"/>
      <c r="F133" s="477"/>
      <c r="G133" s="478"/>
      <c r="H133" s="479"/>
      <c r="I133" s="479"/>
      <c r="J133" s="479"/>
      <c r="K133" s="478"/>
    </row>
    <row r="134" spans="2:11" x14ac:dyDescent="0.2">
      <c r="B134" s="471"/>
      <c r="C134" s="471"/>
      <c r="E134" s="480"/>
      <c r="F134" s="477"/>
      <c r="G134" s="478"/>
      <c r="H134" s="479"/>
      <c r="I134" s="479"/>
      <c r="J134" s="479"/>
      <c r="K134" s="478"/>
    </row>
    <row r="135" spans="2:11" x14ac:dyDescent="0.2">
      <c r="B135" s="471"/>
      <c r="C135" s="471"/>
      <c r="E135" s="487"/>
      <c r="F135" s="473"/>
      <c r="G135" s="485"/>
      <c r="H135" s="484"/>
      <c r="I135" s="484"/>
      <c r="J135" s="484"/>
      <c r="K135" s="485"/>
    </row>
    <row r="136" spans="2:11" x14ac:dyDescent="0.2">
      <c r="B136" s="471"/>
      <c r="C136" s="471"/>
      <c r="E136" s="480"/>
      <c r="F136" s="477"/>
      <c r="G136" s="478"/>
      <c r="H136" s="479"/>
      <c r="I136" s="479"/>
      <c r="J136" s="479"/>
      <c r="K136" s="478"/>
    </row>
    <row r="137" spans="2:11" x14ac:dyDescent="0.2">
      <c r="B137" s="471"/>
      <c r="C137" s="471"/>
      <c r="E137" s="486"/>
      <c r="G137" s="478"/>
      <c r="H137" s="478"/>
      <c r="I137" s="478"/>
      <c r="J137" s="478"/>
      <c r="K137" s="478"/>
    </row>
    <row r="138" spans="2:11" x14ac:dyDescent="0.2">
      <c r="B138" s="471"/>
      <c r="C138" s="471"/>
      <c r="E138" s="487"/>
      <c r="F138" s="473"/>
      <c r="G138" s="478"/>
      <c r="H138" s="484"/>
      <c r="I138" s="484"/>
      <c r="J138" s="484"/>
      <c r="K138" s="485"/>
    </row>
    <row r="139" spans="2:11" x14ac:dyDescent="0.2">
      <c r="B139" s="471"/>
      <c r="C139" s="471"/>
      <c r="E139" s="480"/>
      <c r="F139" s="477"/>
      <c r="G139" s="478"/>
      <c r="H139" s="479"/>
      <c r="I139" s="479"/>
      <c r="J139" s="479"/>
      <c r="K139" s="478"/>
    </row>
    <row r="140" spans="2:11" x14ac:dyDescent="0.2">
      <c r="B140" s="471"/>
      <c r="C140" s="471"/>
      <c r="E140" s="480"/>
      <c r="F140" s="477"/>
      <c r="G140" s="478"/>
      <c r="H140" s="479"/>
      <c r="I140" s="479"/>
      <c r="J140" s="479"/>
      <c r="K140" s="478"/>
    </row>
    <row r="141" spans="2:11" x14ac:dyDescent="0.2">
      <c r="B141" s="471"/>
      <c r="C141" s="471"/>
      <c r="E141" s="486"/>
      <c r="G141" s="478"/>
      <c r="H141" s="478"/>
      <c r="I141" s="478"/>
      <c r="J141" s="478"/>
      <c r="K141" s="478"/>
    </row>
    <row r="142" spans="2:11" x14ac:dyDescent="0.2">
      <c r="B142" s="471"/>
      <c r="C142" s="471"/>
      <c r="E142" s="487"/>
      <c r="F142" s="473"/>
      <c r="G142" s="478"/>
      <c r="H142" s="484"/>
      <c r="I142" s="484"/>
      <c r="J142" s="484"/>
      <c r="K142" s="485"/>
    </row>
    <row r="143" spans="2:11" x14ac:dyDescent="0.2">
      <c r="B143" s="471"/>
      <c r="C143" s="471"/>
      <c r="E143" s="480"/>
      <c r="F143" s="477"/>
      <c r="G143" s="478"/>
      <c r="H143" s="479"/>
      <c r="I143" s="479"/>
      <c r="J143" s="479"/>
      <c r="K143" s="478"/>
    </row>
    <row r="144" spans="2:11" x14ac:dyDescent="0.2">
      <c r="B144" s="471"/>
      <c r="C144" s="471"/>
      <c r="E144" s="480"/>
      <c r="F144" s="477"/>
      <c r="G144" s="478"/>
      <c r="H144" s="479"/>
      <c r="I144" s="479"/>
      <c r="J144" s="479"/>
      <c r="K144" s="478"/>
    </row>
    <row r="145" spans="2:11" x14ac:dyDescent="0.2">
      <c r="B145" s="471"/>
      <c r="C145" s="471"/>
      <c r="E145" s="487"/>
      <c r="F145" s="477"/>
      <c r="G145" s="478"/>
      <c r="H145" s="479"/>
      <c r="I145" s="479"/>
      <c r="J145" s="479"/>
      <c r="K145" s="485"/>
    </row>
    <row r="146" spans="2:11" x14ac:dyDescent="0.2">
      <c r="B146" s="471"/>
      <c r="C146" s="471"/>
      <c r="E146" s="480"/>
      <c r="F146" s="477"/>
      <c r="G146" s="478"/>
      <c r="H146" s="479"/>
      <c r="I146" s="479"/>
      <c r="J146" s="479"/>
      <c r="K146" s="478"/>
    </row>
    <row r="147" spans="2:11" x14ac:dyDescent="0.2">
      <c r="B147" s="471"/>
      <c r="C147" s="471"/>
      <c r="E147" s="480"/>
      <c r="F147" s="477"/>
      <c r="G147" s="478"/>
      <c r="H147" s="479"/>
      <c r="I147" s="479"/>
      <c r="J147" s="479"/>
      <c r="K147" s="478"/>
    </row>
    <row r="148" spans="2:11" x14ac:dyDescent="0.2">
      <c r="B148" s="471"/>
      <c r="C148" s="471"/>
      <c r="E148" s="487"/>
      <c r="F148" s="477"/>
      <c r="G148" s="478"/>
      <c r="H148" s="479"/>
      <c r="I148" s="479"/>
      <c r="J148" s="479"/>
      <c r="K148" s="485"/>
    </row>
    <row r="149" spans="2:11" x14ac:dyDescent="0.2">
      <c r="B149" s="471"/>
      <c r="C149" s="471"/>
      <c r="E149" s="480"/>
      <c r="F149" s="477"/>
      <c r="G149" s="478"/>
      <c r="H149" s="479"/>
      <c r="I149" s="479"/>
      <c r="J149" s="479"/>
      <c r="K149" s="478"/>
    </row>
    <row r="150" spans="2:11" x14ac:dyDescent="0.2">
      <c r="B150" s="471"/>
      <c r="C150" s="471"/>
      <c r="E150" s="480"/>
      <c r="F150" s="477"/>
      <c r="G150" s="478"/>
      <c r="H150" s="479"/>
      <c r="I150" s="479"/>
      <c r="J150" s="479"/>
      <c r="K150" s="478"/>
    </row>
    <row r="151" spans="2:11" x14ac:dyDescent="0.2">
      <c r="B151" s="471"/>
      <c r="C151" s="471"/>
      <c r="E151" s="487"/>
      <c r="F151" s="473"/>
      <c r="G151" s="485"/>
      <c r="H151" s="484"/>
      <c r="I151" s="484"/>
      <c r="J151" s="484"/>
      <c r="K151" s="485"/>
    </row>
    <row r="152" spans="2:11" x14ac:dyDescent="0.2">
      <c r="B152" s="471"/>
      <c r="C152" s="471"/>
      <c r="E152" s="480"/>
      <c r="F152" s="477"/>
      <c r="G152" s="478"/>
      <c r="H152" s="479"/>
      <c r="I152" s="479"/>
      <c r="J152" s="479"/>
      <c r="K152" s="478"/>
    </row>
    <row r="153" spans="2:11" x14ac:dyDescent="0.2">
      <c r="B153" s="471"/>
      <c r="C153" s="471"/>
      <c r="E153" s="486"/>
      <c r="G153" s="478"/>
      <c r="H153" s="478"/>
      <c r="I153" s="478"/>
      <c r="J153" s="478"/>
      <c r="K153" s="478"/>
    </row>
    <row r="154" spans="2:11" x14ac:dyDescent="0.2">
      <c r="B154" s="471"/>
      <c r="C154" s="471"/>
      <c r="E154" s="488"/>
      <c r="H154" s="478"/>
      <c r="I154" s="478"/>
      <c r="J154" s="478"/>
      <c r="K154" s="485"/>
    </row>
    <row r="155" spans="2:11" x14ac:dyDescent="0.2">
      <c r="B155" s="471"/>
      <c r="C155" s="471"/>
      <c r="E155" s="486"/>
      <c r="G155" s="478"/>
      <c r="H155" s="489"/>
      <c r="I155" s="489"/>
      <c r="J155" s="489"/>
      <c r="K155" s="478"/>
    </row>
    <row r="156" spans="2:11" x14ac:dyDescent="0.2">
      <c r="B156" s="471"/>
      <c r="C156" s="471"/>
      <c r="E156" s="486"/>
      <c r="G156" s="478"/>
      <c r="H156" s="489"/>
      <c r="I156" s="489"/>
      <c r="J156" s="489"/>
      <c r="K156" s="478"/>
    </row>
    <row r="157" spans="2:11" x14ac:dyDescent="0.2">
      <c r="B157" s="471"/>
      <c r="C157" s="471"/>
      <c r="E157" s="486"/>
      <c r="G157" s="478"/>
      <c r="H157" s="489"/>
      <c r="I157" s="489"/>
      <c r="J157" s="489"/>
      <c r="K157" s="478"/>
    </row>
    <row r="158" spans="2:11" x14ac:dyDescent="0.2">
      <c r="B158" s="471"/>
      <c r="C158" s="471"/>
      <c r="E158" s="486"/>
      <c r="G158" s="478"/>
      <c r="H158" s="489"/>
      <c r="I158" s="489"/>
      <c r="J158" s="489"/>
      <c r="K158" s="478"/>
    </row>
    <row r="159" spans="2:11" x14ac:dyDescent="0.2">
      <c r="B159" s="471"/>
      <c r="C159" s="471"/>
      <c r="E159" s="486"/>
      <c r="G159" s="478"/>
      <c r="H159" s="489"/>
      <c r="I159" s="489"/>
      <c r="J159" s="489"/>
      <c r="K159" s="478"/>
    </row>
    <row r="160" spans="2:11" x14ac:dyDescent="0.2">
      <c r="B160" s="471"/>
      <c r="C160" s="471"/>
      <c r="E160" s="486"/>
      <c r="G160" s="478"/>
      <c r="H160" s="489"/>
      <c r="I160" s="489"/>
      <c r="J160" s="489"/>
      <c r="K160" s="478"/>
    </row>
    <row r="161" spans="2:11" x14ac:dyDescent="0.2">
      <c r="B161" s="471"/>
      <c r="C161" s="471"/>
      <c r="E161" s="486"/>
      <c r="G161" s="478"/>
      <c r="H161" s="489"/>
      <c r="I161" s="489"/>
      <c r="J161" s="489"/>
      <c r="K161" s="478"/>
    </row>
    <row r="162" spans="2:11" x14ac:dyDescent="0.2">
      <c r="B162" s="471"/>
      <c r="C162" s="471"/>
      <c r="E162" s="486"/>
      <c r="G162" s="478"/>
      <c r="H162" s="489"/>
      <c r="I162" s="489"/>
      <c r="J162" s="489"/>
      <c r="K162" s="478"/>
    </row>
    <row r="163" spans="2:11" x14ac:dyDescent="0.2">
      <c r="B163" s="471"/>
      <c r="C163" s="471"/>
      <c r="E163" s="486"/>
      <c r="G163" s="478"/>
      <c r="H163" s="489"/>
      <c r="I163" s="489"/>
      <c r="J163" s="489"/>
      <c r="K163" s="478"/>
    </row>
    <row r="164" spans="2:11" x14ac:dyDescent="0.2">
      <c r="B164" s="471"/>
      <c r="C164" s="471"/>
      <c r="E164" s="486"/>
      <c r="G164" s="478"/>
      <c r="H164" s="489"/>
      <c r="I164" s="489"/>
      <c r="J164" s="489"/>
      <c r="K164" s="478"/>
    </row>
    <row r="165" spans="2:11" x14ac:dyDescent="0.2">
      <c r="B165" s="471"/>
      <c r="C165" s="471"/>
      <c r="E165" s="486"/>
      <c r="G165" s="478"/>
      <c r="H165" s="489"/>
      <c r="I165" s="489"/>
      <c r="J165" s="489"/>
      <c r="K165" s="478"/>
    </row>
    <row r="166" spans="2:11" x14ac:dyDescent="0.2">
      <c r="B166" s="471"/>
      <c r="C166" s="471"/>
      <c r="E166" s="486"/>
      <c r="G166" s="478"/>
      <c r="H166" s="489"/>
      <c r="I166" s="489"/>
      <c r="J166" s="489"/>
      <c r="K166" s="478"/>
    </row>
    <row r="167" spans="2:11" x14ac:dyDescent="0.2">
      <c r="B167" s="471"/>
      <c r="C167" s="471"/>
      <c r="E167" s="486"/>
      <c r="G167" s="478"/>
      <c r="H167" s="489"/>
      <c r="I167" s="489"/>
      <c r="J167" s="489"/>
      <c r="K167" s="478"/>
    </row>
    <row r="168" spans="2:11" x14ac:dyDescent="0.2">
      <c r="B168" s="471"/>
      <c r="C168" s="471"/>
      <c r="E168" s="486"/>
      <c r="G168" s="478"/>
      <c r="H168" s="489"/>
      <c r="I168" s="489"/>
      <c r="J168" s="489"/>
      <c r="K168" s="478"/>
    </row>
    <row r="169" spans="2:11" x14ac:dyDescent="0.2">
      <c r="B169" s="471"/>
      <c r="C169" s="471"/>
      <c r="E169" s="486"/>
      <c r="G169" s="478"/>
      <c r="H169" s="489"/>
      <c r="I169" s="489"/>
      <c r="J169" s="489"/>
      <c r="K169" s="478"/>
    </row>
    <row r="170" spans="2:11" x14ac:dyDescent="0.2">
      <c r="B170" s="471"/>
      <c r="C170" s="471"/>
      <c r="E170" s="486"/>
      <c r="G170" s="478"/>
      <c r="H170" s="489"/>
      <c r="I170" s="489"/>
      <c r="J170" s="489"/>
      <c r="K170" s="478"/>
    </row>
    <row r="171" spans="2:11" x14ac:dyDescent="0.2">
      <c r="B171" s="471"/>
      <c r="C171" s="471"/>
      <c r="E171" s="486"/>
      <c r="G171" s="478"/>
      <c r="H171" s="489"/>
      <c r="I171" s="489"/>
      <c r="J171" s="489"/>
      <c r="K171" s="478"/>
    </row>
    <row r="172" spans="2:11" x14ac:dyDescent="0.2">
      <c r="B172" s="471"/>
      <c r="C172" s="471"/>
      <c r="E172" s="486"/>
      <c r="G172" s="478"/>
      <c r="H172" s="489"/>
      <c r="I172" s="489"/>
      <c r="J172" s="489"/>
      <c r="K172" s="478"/>
    </row>
    <row r="173" spans="2:11" x14ac:dyDescent="0.2">
      <c r="B173" s="471"/>
      <c r="C173" s="471"/>
      <c r="E173" s="486"/>
      <c r="G173" s="478"/>
      <c r="H173" s="489"/>
      <c r="I173" s="489"/>
      <c r="J173" s="489"/>
      <c r="K173" s="478"/>
    </row>
    <row r="174" spans="2:11" x14ac:dyDescent="0.2">
      <c r="B174" s="471"/>
      <c r="C174" s="471"/>
      <c r="E174" s="486"/>
      <c r="G174" s="478"/>
      <c r="H174" s="489"/>
      <c r="I174" s="489"/>
      <c r="J174" s="489"/>
      <c r="K174" s="478"/>
    </row>
    <row r="175" spans="2:11" x14ac:dyDescent="0.2">
      <c r="B175" s="471"/>
      <c r="C175" s="471"/>
      <c r="E175" s="486"/>
      <c r="G175" s="478"/>
      <c r="H175" s="489"/>
      <c r="I175" s="489"/>
      <c r="J175" s="489"/>
      <c r="K175" s="478"/>
    </row>
    <row r="176" spans="2:11" x14ac:dyDescent="0.2">
      <c r="B176" s="471"/>
      <c r="C176" s="471"/>
      <c r="E176" s="486"/>
      <c r="G176" s="478"/>
      <c r="H176" s="489"/>
      <c r="I176" s="489"/>
      <c r="J176" s="489"/>
      <c r="K176" s="478"/>
    </row>
    <row r="177" spans="2:11" x14ac:dyDescent="0.2">
      <c r="B177" s="471"/>
      <c r="C177" s="471"/>
      <c r="E177" s="488"/>
      <c r="G177" s="478"/>
      <c r="H177" s="489"/>
      <c r="I177" s="489"/>
      <c r="J177" s="489"/>
      <c r="K177" s="485"/>
    </row>
    <row r="178" spans="2:11" x14ac:dyDescent="0.2">
      <c r="B178" s="471"/>
      <c r="C178" s="471"/>
      <c r="E178" s="486"/>
      <c r="G178" s="478"/>
      <c r="H178" s="489"/>
      <c r="I178" s="489"/>
      <c r="J178" s="489"/>
      <c r="K178" s="478"/>
    </row>
    <row r="179" spans="2:11" x14ac:dyDescent="0.2">
      <c r="B179" s="471"/>
      <c r="C179" s="471"/>
      <c r="E179" s="486"/>
      <c r="G179" s="478"/>
      <c r="H179" s="489"/>
      <c r="I179" s="489"/>
      <c r="J179" s="489"/>
      <c r="K179" s="478"/>
    </row>
    <row r="180" spans="2:11" x14ac:dyDescent="0.2">
      <c r="B180" s="471"/>
      <c r="C180" s="471"/>
      <c r="E180" s="486"/>
      <c r="G180" s="478"/>
      <c r="H180" s="489"/>
      <c r="I180" s="489"/>
      <c r="J180" s="489"/>
      <c r="K180" s="478"/>
    </row>
    <row r="181" spans="2:11" x14ac:dyDescent="0.2">
      <c r="B181" s="471"/>
      <c r="C181" s="471"/>
      <c r="E181" s="486"/>
      <c r="G181" s="478"/>
      <c r="H181" s="489"/>
      <c r="I181" s="489"/>
      <c r="J181" s="489"/>
      <c r="K181" s="478"/>
    </row>
    <row r="182" spans="2:11" x14ac:dyDescent="0.2">
      <c r="B182" s="471"/>
      <c r="C182" s="471"/>
      <c r="E182" s="486"/>
      <c r="G182" s="478"/>
      <c r="H182" s="489"/>
      <c r="I182" s="489"/>
      <c r="J182" s="489"/>
      <c r="K182" s="478"/>
    </row>
    <row r="183" spans="2:11" x14ac:dyDescent="0.2">
      <c r="B183" s="471"/>
      <c r="C183" s="471"/>
      <c r="E183" s="486"/>
      <c r="G183" s="478"/>
      <c r="H183" s="489"/>
      <c r="I183" s="489"/>
      <c r="J183" s="489"/>
      <c r="K183" s="478"/>
    </row>
    <row r="184" spans="2:11" x14ac:dyDescent="0.2">
      <c r="B184" s="471"/>
      <c r="C184" s="471"/>
      <c r="E184" s="486"/>
      <c r="G184" s="478"/>
      <c r="H184" s="489"/>
      <c r="I184" s="489"/>
      <c r="J184" s="489"/>
      <c r="K184" s="478"/>
    </row>
    <row r="185" spans="2:11" x14ac:dyDescent="0.2">
      <c r="B185" s="471"/>
      <c r="C185" s="471"/>
      <c r="E185" s="486"/>
      <c r="G185" s="478"/>
      <c r="H185" s="489"/>
      <c r="I185" s="489"/>
      <c r="J185" s="489"/>
      <c r="K185" s="478"/>
    </row>
    <row r="186" spans="2:11" x14ac:dyDescent="0.2">
      <c r="B186" s="471"/>
      <c r="C186" s="471"/>
      <c r="E186" s="486"/>
      <c r="G186" s="478"/>
      <c r="H186" s="489"/>
      <c r="I186" s="489"/>
      <c r="J186" s="489"/>
      <c r="K186" s="478"/>
    </row>
    <row r="187" spans="2:11" x14ac:dyDescent="0.2">
      <c r="B187" s="471"/>
      <c r="C187" s="471"/>
      <c r="E187" s="486"/>
      <c r="G187" s="478"/>
      <c r="H187" s="489"/>
      <c r="I187" s="489"/>
      <c r="J187" s="489"/>
      <c r="K187" s="478"/>
    </row>
    <row r="188" spans="2:11" x14ac:dyDescent="0.2">
      <c r="B188" s="471"/>
      <c r="C188" s="471"/>
      <c r="E188" s="488"/>
      <c r="G188" s="478"/>
      <c r="H188" s="489"/>
      <c r="I188" s="489"/>
      <c r="J188" s="489"/>
      <c r="K188" s="485"/>
    </row>
    <row r="189" spans="2:11" x14ac:dyDescent="0.2">
      <c r="B189" s="471"/>
      <c r="C189" s="471"/>
      <c r="E189" s="486"/>
      <c r="G189" s="478"/>
      <c r="H189" s="489"/>
      <c r="I189" s="489"/>
      <c r="J189" s="489"/>
      <c r="K189" s="478"/>
    </row>
    <row r="190" spans="2:11" x14ac:dyDescent="0.2">
      <c r="B190" s="471"/>
      <c r="C190" s="471"/>
      <c r="E190" s="486"/>
      <c r="G190" s="478"/>
      <c r="H190" s="489"/>
      <c r="I190" s="489"/>
      <c r="J190" s="489"/>
      <c r="K190" s="478"/>
    </row>
    <row r="191" spans="2:11" x14ac:dyDescent="0.2">
      <c r="B191" s="471"/>
      <c r="C191" s="471"/>
      <c r="E191" s="486"/>
      <c r="G191" s="478"/>
      <c r="H191" s="489"/>
      <c r="I191" s="489"/>
      <c r="J191" s="489"/>
      <c r="K191" s="478"/>
    </row>
    <row r="192" spans="2:11" x14ac:dyDescent="0.2">
      <c r="B192" s="471"/>
      <c r="C192" s="471"/>
      <c r="E192" s="486"/>
      <c r="G192" s="478"/>
      <c r="H192" s="489"/>
      <c r="I192" s="489"/>
      <c r="J192" s="489"/>
      <c r="K192" s="478"/>
    </row>
    <row r="193" spans="2:14" x14ac:dyDescent="0.2">
      <c r="B193" s="471"/>
      <c r="C193" s="471"/>
      <c r="E193" s="486"/>
      <c r="G193" s="478"/>
      <c r="H193" s="489"/>
      <c r="I193" s="489"/>
      <c r="J193" s="489"/>
      <c r="K193" s="478"/>
    </row>
    <row r="194" spans="2:14" x14ac:dyDescent="0.2">
      <c r="B194" s="471"/>
      <c r="C194" s="471"/>
      <c r="E194" s="486"/>
      <c r="G194" s="478"/>
      <c r="H194" s="489"/>
      <c r="I194" s="489"/>
      <c r="J194" s="489"/>
      <c r="K194" s="478"/>
    </row>
    <row r="195" spans="2:14" x14ac:dyDescent="0.2">
      <c r="B195" s="471"/>
      <c r="C195" s="471"/>
      <c r="E195" s="486"/>
      <c r="G195" s="478"/>
      <c r="H195" s="478"/>
      <c r="I195" s="478"/>
      <c r="J195" s="478"/>
      <c r="K195" s="485"/>
    </row>
    <row r="196" spans="2:14" x14ac:dyDescent="0.2">
      <c r="B196" s="471"/>
      <c r="C196" s="471"/>
      <c r="E196" s="488"/>
      <c r="G196" s="478"/>
      <c r="H196" s="478"/>
      <c r="I196" s="478"/>
      <c r="J196" s="478"/>
      <c r="K196" s="485"/>
    </row>
    <row r="197" spans="2:14" x14ac:dyDescent="0.2">
      <c r="B197" s="471"/>
      <c r="C197" s="471"/>
      <c r="E197" s="486"/>
      <c r="G197" s="478"/>
      <c r="H197" s="478"/>
      <c r="I197" s="478"/>
      <c r="J197" s="478"/>
      <c r="K197" s="478"/>
    </row>
    <row r="198" spans="2:14" x14ac:dyDescent="0.2">
      <c r="B198" s="471"/>
      <c r="C198" s="471"/>
      <c r="E198" s="486"/>
      <c r="G198" s="478"/>
      <c r="H198" s="478"/>
      <c r="I198" s="478"/>
      <c r="J198" s="478"/>
      <c r="K198" s="478"/>
    </row>
    <row r="199" spans="2:14" x14ac:dyDescent="0.2">
      <c r="B199" s="471"/>
      <c r="C199" s="471"/>
      <c r="E199" s="486"/>
      <c r="G199" s="478"/>
      <c r="H199" s="478"/>
      <c r="I199" s="478"/>
      <c r="J199" s="478"/>
      <c r="K199" s="478"/>
    </row>
    <row r="200" spans="2:14" x14ac:dyDescent="0.2">
      <c r="B200" s="471"/>
      <c r="C200" s="471"/>
      <c r="E200" s="486"/>
      <c r="G200" s="478"/>
      <c r="H200" s="478"/>
      <c r="I200" s="478"/>
      <c r="J200" s="478"/>
      <c r="K200" s="478"/>
      <c r="N200" s="490"/>
    </row>
    <row r="201" spans="2:14" x14ac:dyDescent="0.2">
      <c r="B201" s="471"/>
      <c r="C201" s="471"/>
      <c r="E201" s="486"/>
      <c r="G201" s="478"/>
      <c r="H201" s="478"/>
      <c r="I201" s="478"/>
      <c r="J201" s="478"/>
      <c r="K201" s="478"/>
    </row>
    <row r="202" spans="2:14" x14ac:dyDescent="0.2">
      <c r="B202" s="471"/>
      <c r="C202" s="471"/>
      <c r="E202" s="486"/>
      <c r="G202" s="478"/>
      <c r="H202" s="478"/>
      <c r="I202" s="478"/>
      <c r="J202" s="478"/>
      <c r="K202" s="478"/>
    </row>
    <row r="203" spans="2:14" x14ac:dyDescent="0.2">
      <c r="B203" s="471"/>
      <c r="C203" s="471"/>
      <c r="E203" s="486"/>
      <c r="G203" s="478"/>
      <c r="H203" s="478"/>
      <c r="I203" s="478"/>
      <c r="J203" s="478"/>
      <c r="K203" s="478"/>
    </row>
    <row r="204" spans="2:14" x14ac:dyDescent="0.2">
      <c r="B204" s="471"/>
      <c r="C204" s="471"/>
      <c r="E204" s="486"/>
      <c r="G204" s="478"/>
      <c r="H204" s="478"/>
      <c r="I204" s="478"/>
      <c r="J204" s="478"/>
      <c r="K204" s="478"/>
    </row>
    <row r="205" spans="2:14" x14ac:dyDescent="0.2">
      <c r="B205" s="471"/>
      <c r="C205" s="471"/>
      <c r="E205" s="486"/>
      <c r="G205" s="478"/>
      <c r="H205" s="478"/>
      <c r="I205" s="478"/>
      <c r="J205" s="478"/>
      <c r="K205" s="478"/>
    </row>
    <row r="206" spans="2:14" x14ac:dyDescent="0.2">
      <c r="B206" s="471"/>
      <c r="C206" s="471"/>
      <c r="E206" s="486"/>
      <c r="G206" s="478"/>
      <c r="H206" s="478"/>
      <c r="I206" s="478"/>
      <c r="J206" s="478"/>
      <c r="K206" s="478"/>
    </row>
    <row r="207" spans="2:14" x14ac:dyDescent="0.2">
      <c r="B207" s="471"/>
      <c r="C207" s="471"/>
      <c r="E207" s="486"/>
      <c r="G207" s="478"/>
      <c r="H207" s="478"/>
      <c r="I207" s="478"/>
      <c r="J207" s="478"/>
      <c r="K207" s="478"/>
    </row>
    <row r="208" spans="2:14" x14ac:dyDescent="0.2">
      <c r="B208" s="471"/>
      <c r="C208" s="471"/>
      <c r="E208" s="486"/>
      <c r="G208" s="478"/>
      <c r="H208" s="478"/>
      <c r="I208" s="478"/>
      <c r="J208" s="478"/>
      <c r="K208" s="478"/>
    </row>
    <row r="209" spans="2:11" x14ac:dyDescent="0.2">
      <c r="B209" s="471"/>
      <c r="C209" s="471"/>
      <c r="E209" s="486"/>
      <c r="G209" s="478"/>
      <c r="H209" s="478"/>
      <c r="I209" s="478"/>
      <c r="J209" s="478"/>
      <c r="K209" s="478"/>
    </row>
    <row r="210" spans="2:11" x14ac:dyDescent="0.2">
      <c r="B210" s="471"/>
      <c r="C210" s="471"/>
      <c r="E210" s="486"/>
      <c r="G210" s="478"/>
      <c r="H210" s="478"/>
      <c r="I210" s="478"/>
      <c r="J210" s="478"/>
      <c r="K210" s="478"/>
    </row>
    <row r="211" spans="2:11" x14ac:dyDescent="0.2">
      <c r="B211" s="471"/>
      <c r="C211" s="471"/>
      <c r="E211" s="486"/>
      <c r="G211" s="478"/>
      <c r="H211" s="478"/>
      <c r="I211" s="478"/>
      <c r="J211" s="478"/>
      <c r="K211" s="478"/>
    </row>
    <row r="212" spans="2:11" x14ac:dyDescent="0.2">
      <c r="B212" s="471"/>
      <c r="C212" s="471"/>
      <c r="E212" s="486"/>
      <c r="G212" s="478"/>
      <c r="H212" s="478"/>
      <c r="I212" s="478"/>
      <c r="J212" s="478"/>
      <c r="K212" s="478"/>
    </row>
    <row r="213" spans="2:11" x14ac:dyDescent="0.2">
      <c r="B213" s="471"/>
      <c r="C213" s="471"/>
      <c r="E213" s="486"/>
      <c r="G213" s="478"/>
      <c r="H213" s="478"/>
      <c r="I213" s="478"/>
      <c r="J213" s="478"/>
      <c r="K213" s="478"/>
    </row>
    <row r="214" spans="2:11" x14ac:dyDescent="0.2">
      <c r="B214" s="471"/>
      <c r="C214" s="471"/>
      <c r="E214" s="486"/>
      <c r="G214" s="478"/>
      <c r="H214" s="478"/>
      <c r="I214" s="478"/>
      <c r="J214" s="478"/>
      <c r="K214" s="478"/>
    </row>
    <row r="215" spans="2:11" x14ac:dyDescent="0.2">
      <c r="B215" s="471"/>
      <c r="C215" s="471"/>
      <c r="E215" s="486"/>
      <c r="G215" s="478"/>
      <c r="H215" s="478"/>
      <c r="I215" s="478"/>
      <c r="J215" s="478"/>
      <c r="K215" s="478"/>
    </row>
    <row r="216" spans="2:11" x14ac:dyDescent="0.2">
      <c r="B216" s="471"/>
      <c r="C216" s="471"/>
      <c r="E216" s="486"/>
      <c r="G216" s="478"/>
      <c r="H216" s="478"/>
      <c r="I216" s="478"/>
      <c r="J216" s="478"/>
      <c r="K216" s="478"/>
    </row>
    <row r="217" spans="2:11" x14ac:dyDescent="0.2">
      <c r="B217" s="471"/>
      <c r="C217" s="471"/>
      <c r="E217" s="486"/>
      <c r="G217" s="478"/>
      <c r="H217" s="478"/>
      <c r="I217" s="478"/>
      <c r="J217" s="478"/>
      <c r="K217" s="478"/>
    </row>
    <row r="218" spans="2:11" x14ac:dyDescent="0.2">
      <c r="B218" s="471"/>
      <c r="C218" s="471"/>
      <c r="E218" s="486"/>
      <c r="G218" s="478"/>
      <c r="H218" s="478"/>
      <c r="I218" s="478"/>
      <c r="J218" s="478"/>
      <c r="K218" s="478"/>
    </row>
    <row r="219" spans="2:11" x14ac:dyDescent="0.2">
      <c r="B219" s="471"/>
      <c r="C219" s="471"/>
      <c r="E219" s="486"/>
      <c r="G219" s="478"/>
      <c r="H219" s="478"/>
      <c r="I219" s="478"/>
      <c r="J219" s="478"/>
      <c r="K219" s="478"/>
    </row>
    <row r="220" spans="2:11" x14ac:dyDescent="0.2">
      <c r="B220" s="471"/>
      <c r="C220" s="471"/>
      <c r="E220" s="486"/>
      <c r="G220" s="478"/>
      <c r="H220" s="478"/>
      <c r="I220" s="478"/>
      <c r="J220" s="478"/>
      <c r="K220" s="478"/>
    </row>
    <row r="221" spans="2:11" x14ac:dyDescent="0.2">
      <c r="B221" s="471"/>
      <c r="C221" s="471"/>
      <c r="E221" s="486"/>
      <c r="G221" s="478"/>
      <c r="H221" s="478"/>
      <c r="I221" s="478"/>
      <c r="J221" s="478"/>
      <c r="K221" s="478"/>
    </row>
    <row r="222" spans="2:11" x14ac:dyDescent="0.2">
      <c r="B222" s="471"/>
      <c r="C222" s="471"/>
      <c r="E222" s="486"/>
      <c r="G222" s="478"/>
      <c r="H222" s="478"/>
      <c r="I222" s="478"/>
      <c r="J222" s="478"/>
      <c r="K222" s="478"/>
    </row>
    <row r="223" spans="2:11" x14ac:dyDescent="0.2">
      <c r="B223" s="471"/>
      <c r="C223" s="471"/>
      <c r="E223" s="486"/>
      <c r="G223" s="478"/>
      <c r="H223" s="478"/>
      <c r="I223" s="478"/>
      <c r="J223" s="478"/>
      <c r="K223" s="478"/>
    </row>
    <row r="224" spans="2:11" x14ac:dyDescent="0.2">
      <c r="B224" s="471"/>
      <c r="C224" s="471"/>
      <c r="E224" s="486"/>
      <c r="G224" s="478"/>
      <c r="H224" s="478"/>
      <c r="I224" s="478"/>
      <c r="J224" s="478"/>
      <c r="K224" s="478"/>
    </row>
    <row r="225" spans="2:11" x14ac:dyDescent="0.2">
      <c r="B225" s="471"/>
      <c r="C225" s="471"/>
      <c r="E225" s="486"/>
      <c r="G225" s="478"/>
      <c r="H225" s="478"/>
      <c r="I225" s="478"/>
      <c r="J225" s="478"/>
      <c r="K225" s="478"/>
    </row>
    <row r="226" spans="2:11" x14ac:dyDescent="0.2">
      <c r="B226" s="471"/>
      <c r="C226" s="471"/>
      <c r="E226" s="486"/>
      <c r="G226" s="478"/>
      <c r="H226" s="478"/>
      <c r="I226" s="478"/>
      <c r="J226" s="478"/>
      <c r="K226" s="478"/>
    </row>
    <row r="227" spans="2:11" x14ac:dyDescent="0.2">
      <c r="B227" s="471"/>
      <c r="C227" s="471"/>
      <c r="E227" s="486"/>
      <c r="G227" s="478"/>
      <c r="H227" s="478"/>
      <c r="I227" s="478"/>
      <c r="J227" s="478"/>
      <c r="K227" s="478"/>
    </row>
    <row r="228" spans="2:11" x14ac:dyDescent="0.2">
      <c r="B228" s="471"/>
      <c r="C228" s="471"/>
      <c r="E228" s="486"/>
      <c r="G228" s="478"/>
      <c r="H228" s="478"/>
      <c r="I228" s="478"/>
      <c r="J228" s="478"/>
      <c r="K228" s="478"/>
    </row>
    <row r="229" spans="2:11" x14ac:dyDescent="0.2">
      <c r="B229" s="471"/>
      <c r="C229" s="471"/>
      <c r="E229" s="486"/>
      <c r="G229" s="478"/>
      <c r="H229" s="478"/>
      <c r="I229" s="478"/>
      <c r="J229" s="478"/>
      <c r="K229" s="478"/>
    </row>
    <row r="230" spans="2:11" x14ac:dyDescent="0.2">
      <c r="B230" s="471"/>
      <c r="C230" s="471"/>
      <c r="E230" s="486"/>
      <c r="G230" s="478"/>
      <c r="H230" s="478"/>
      <c r="I230" s="478"/>
      <c r="J230" s="478"/>
      <c r="K230" s="478"/>
    </row>
    <row r="231" spans="2:11" x14ac:dyDescent="0.2">
      <c r="B231" s="471"/>
      <c r="C231" s="471"/>
      <c r="E231" s="486"/>
      <c r="G231" s="478"/>
      <c r="H231" s="478"/>
      <c r="I231" s="478"/>
      <c r="J231" s="478"/>
      <c r="K231" s="478"/>
    </row>
    <row r="232" spans="2:11" x14ac:dyDescent="0.2">
      <c r="B232" s="471"/>
      <c r="C232" s="471"/>
      <c r="E232" s="486"/>
      <c r="G232" s="478"/>
      <c r="H232" s="478"/>
      <c r="I232" s="478"/>
      <c r="J232" s="478"/>
      <c r="K232" s="478"/>
    </row>
    <row r="233" spans="2:11" x14ac:dyDescent="0.2">
      <c r="B233" s="471"/>
      <c r="C233" s="471"/>
      <c r="E233" s="486"/>
      <c r="G233" s="478"/>
      <c r="H233" s="478"/>
      <c r="I233" s="478"/>
      <c r="J233" s="478"/>
      <c r="K233" s="478"/>
    </row>
    <row r="234" spans="2:11" x14ac:dyDescent="0.2">
      <c r="B234" s="471"/>
      <c r="C234" s="471"/>
      <c r="E234" s="486"/>
      <c r="G234" s="478"/>
      <c r="H234" s="478"/>
      <c r="I234" s="478"/>
      <c r="J234" s="478"/>
      <c r="K234" s="478"/>
    </row>
    <row r="235" spans="2:11" x14ac:dyDescent="0.2">
      <c r="B235" s="471"/>
      <c r="C235" s="471"/>
      <c r="E235" s="486"/>
      <c r="G235" s="478"/>
      <c r="H235" s="478"/>
      <c r="I235" s="478"/>
      <c r="J235" s="478"/>
      <c r="K235" s="478"/>
    </row>
    <row r="236" spans="2:11" x14ac:dyDescent="0.2">
      <c r="B236" s="471"/>
      <c r="C236" s="471"/>
      <c r="E236" s="486"/>
      <c r="G236" s="478"/>
      <c r="H236" s="478"/>
      <c r="I236" s="478"/>
      <c r="J236" s="478"/>
      <c r="K236" s="478"/>
    </row>
    <row r="237" spans="2:11" x14ac:dyDescent="0.2">
      <c r="B237" s="471"/>
      <c r="C237" s="471"/>
      <c r="E237" s="486"/>
      <c r="G237" s="478"/>
      <c r="H237" s="478"/>
      <c r="I237" s="478"/>
      <c r="J237" s="478"/>
      <c r="K237" s="478"/>
    </row>
    <row r="238" spans="2:11" x14ac:dyDescent="0.2">
      <c r="B238" s="471"/>
      <c r="C238" s="471"/>
      <c r="E238" s="486"/>
      <c r="G238" s="478"/>
      <c r="H238" s="478"/>
      <c r="I238" s="478"/>
      <c r="J238" s="478"/>
      <c r="K238" s="478"/>
    </row>
    <row r="239" spans="2:11" x14ac:dyDescent="0.2">
      <c r="B239" s="471"/>
      <c r="C239" s="471"/>
      <c r="E239" s="486"/>
      <c r="G239" s="478"/>
      <c r="H239" s="478"/>
      <c r="I239" s="478"/>
      <c r="J239" s="478"/>
      <c r="K239" s="478"/>
    </row>
    <row r="240" spans="2:11" x14ac:dyDescent="0.2">
      <c r="B240" s="471"/>
      <c r="C240" s="471"/>
      <c r="E240" s="486"/>
      <c r="G240" s="478"/>
      <c r="H240" s="478"/>
      <c r="I240" s="478"/>
      <c r="J240" s="478"/>
      <c r="K240" s="478"/>
    </row>
    <row r="241" spans="2:11" x14ac:dyDescent="0.2">
      <c r="B241" s="471"/>
      <c r="C241" s="471"/>
      <c r="E241" s="486"/>
      <c r="G241" s="478"/>
      <c r="H241" s="478"/>
      <c r="I241" s="478"/>
      <c r="J241" s="478"/>
      <c r="K241" s="478"/>
    </row>
    <row r="242" spans="2:11" x14ac:dyDescent="0.2">
      <c r="B242" s="471"/>
      <c r="C242" s="471"/>
      <c r="E242" s="486"/>
      <c r="G242" s="478"/>
      <c r="H242" s="478"/>
      <c r="I242" s="478"/>
      <c r="J242" s="478"/>
      <c r="K242" s="478"/>
    </row>
    <row r="243" spans="2:11" x14ac:dyDescent="0.2">
      <c r="B243" s="471"/>
      <c r="C243" s="471"/>
      <c r="E243" s="486"/>
      <c r="G243" s="478"/>
      <c r="H243" s="478"/>
      <c r="I243" s="478"/>
      <c r="J243" s="478"/>
      <c r="K243" s="478"/>
    </row>
    <row r="244" spans="2:11" x14ac:dyDescent="0.2">
      <c r="B244" s="471"/>
      <c r="C244" s="471"/>
      <c r="E244" s="486"/>
      <c r="G244" s="478"/>
      <c r="H244" s="478"/>
      <c r="I244" s="478"/>
      <c r="J244" s="478"/>
      <c r="K244" s="478"/>
    </row>
    <row r="245" spans="2:11" x14ac:dyDescent="0.2">
      <c r="B245" s="471"/>
      <c r="C245" s="471"/>
      <c r="E245" s="486"/>
      <c r="G245" s="478"/>
      <c r="H245" s="478"/>
      <c r="I245" s="478"/>
      <c r="J245" s="478"/>
      <c r="K245" s="478"/>
    </row>
    <row r="246" spans="2:11" x14ac:dyDescent="0.2">
      <c r="B246" s="471"/>
      <c r="C246" s="471"/>
      <c r="E246" s="486"/>
      <c r="G246" s="478"/>
      <c r="H246" s="478"/>
      <c r="I246" s="478"/>
      <c r="J246" s="478"/>
      <c r="K246" s="478"/>
    </row>
    <row r="247" spans="2:11" x14ac:dyDescent="0.2">
      <c r="B247" s="471"/>
      <c r="C247" s="471"/>
      <c r="E247" s="486"/>
      <c r="G247" s="478"/>
      <c r="H247" s="478"/>
      <c r="I247" s="478"/>
      <c r="J247" s="478"/>
      <c r="K247" s="478"/>
    </row>
    <row r="248" spans="2:11" x14ac:dyDescent="0.2">
      <c r="B248" s="471"/>
      <c r="C248" s="471"/>
      <c r="E248" s="486"/>
      <c r="G248" s="478"/>
      <c r="H248" s="478"/>
      <c r="I248" s="478"/>
      <c r="J248" s="478"/>
      <c r="K248" s="478"/>
    </row>
    <row r="249" spans="2:11" x14ac:dyDescent="0.2">
      <c r="B249" s="471"/>
      <c r="C249" s="471"/>
      <c r="E249" s="486"/>
      <c r="G249" s="478"/>
      <c r="H249" s="478"/>
      <c r="I249" s="478"/>
      <c r="J249" s="478"/>
      <c r="K249" s="478"/>
    </row>
    <row r="250" spans="2:11" x14ac:dyDescent="0.2">
      <c r="B250" s="471"/>
      <c r="C250" s="471"/>
      <c r="E250" s="486"/>
      <c r="G250" s="478"/>
      <c r="H250" s="478"/>
      <c r="I250" s="478"/>
      <c r="J250" s="478"/>
      <c r="K250" s="478"/>
    </row>
    <row r="251" spans="2:11" x14ac:dyDescent="0.2">
      <c r="B251" s="471"/>
      <c r="C251" s="471"/>
      <c r="E251" s="486"/>
      <c r="G251" s="478"/>
      <c r="H251" s="478"/>
      <c r="I251" s="478"/>
      <c r="J251" s="478"/>
      <c r="K251" s="478"/>
    </row>
    <row r="252" spans="2:11" x14ac:dyDescent="0.2">
      <c r="B252" s="471"/>
      <c r="C252" s="471"/>
      <c r="E252" s="486"/>
      <c r="G252" s="478"/>
      <c r="H252" s="478"/>
      <c r="I252" s="478"/>
      <c r="J252" s="478"/>
      <c r="K252" s="478"/>
    </row>
    <row r="253" spans="2:11" x14ac:dyDescent="0.2">
      <c r="B253" s="471"/>
      <c r="C253" s="471"/>
      <c r="E253" s="486"/>
      <c r="G253" s="478"/>
      <c r="H253" s="478"/>
      <c r="I253" s="478"/>
      <c r="J253" s="478"/>
      <c r="K253" s="478"/>
    </row>
    <row r="254" spans="2:11" x14ac:dyDescent="0.2">
      <c r="B254" s="471"/>
      <c r="C254" s="471"/>
      <c r="E254" s="486"/>
      <c r="G254" s="478"/>
      <c r="H254" s="478"/>
      <c r="I254" s="478"/>
      <c r="J254" s="478"/>
      <c r="K254" s="478"/>
    </row>
    <row r="255" spans="2:11" x14ac:dyDescent="0.2">
      <c r="B255" s="471"/>
      <c r="C255" s="471"/>
      <c r="E255" s="486"/>
      <c r="G255" s="478"/>
      <c r="H255" s="478"/>
      <c r="I255" s="478"/>
      <c r="J255" s="478"/>
      <c r="K255" s="478"/>
    </row>
    <row r="256" spans="2:11" x14ac:dyDescent="0.2">
      <c r="B256" s="471"/>
      <c r="C256" s="471"/>
      <c r="E256" s="486"/>
      <c r="G256" s="478"/>
      <c r="H256" s="478"/>
      <c r="I256" s="478"/>
      <c r="J256" s="478"/>
      <c r="K256" s="478"/>
    </row>
    <row r="257" spans="2:11" x14ac:dyDescent="0.2">
      <c r="B257" s="471"/>
      <c r="C257" s="471"/>
      <c r="E257" s="486"/>
      <c r="G257" s="478"/>
      <c r="H257" s="478"/>
      <c r="I257" s="478"/>
      <c r="J257" s="478"/>
      <c r="K257" s="478"/>
    </row>
    <row r="258" spans="2:11" x14ac:dyDescent="0.2">
      <c r="B258" s="471"/>
      <c r="C258" s="471"/>
      <c r="E258" s="486"/>
      <c r="G258" s="478"/>
      <c r="H258" s="478"/>
      <c r="I258" s="478"/>
      <c r="J258" s="478"/>
      <c r="K258" s="478"/>
    </row>
    <row r="259" spans="2:11" x14ac:dyDescent="0.2">
      <c r="B259" s="471"/>
      <c r="C259" s="471"/>
      <c r="E259" s="486"/>
      <c r="G259" s="478"/>
      <c r="H259" s="478"/>
      <c r="I259" s="478"/>
      <c r="J259" s="478"/>
      <c r="K259" s="478"/>
    </row>
    <row r="260" spans="2:11" x14ac:dyDescent="0.2">
      <c r="B260" s="471"/>
      <c r="C260" s="471"/>
      <c r="E260" s="486"/>
      <c r="G260" s="478"/>
      <c r="H260" s="478"/>
      <c r="I260" s="478"/>
      <c r="J260" s="478"/>
      <c r="K260" s="478"/>
    </row>
    <row r="261" spans="2:11" x14ac:dyDescent="0.2">
      <c r="B261" s="471"/>
      <c r="C261" s="471"/>
      <c r="E261" s="486"/>
      <c r="G261" s="478"/>
      <c r="H261" s="478"/>
      <c r="I261" s="478"/>
      <c r="J261" s="478"/>
      <c r="K261" s="478"/>
    </row>
    <row r="262" spans="2:11" x14ac:dyDescent="0.2">
      <c r="B262" s="471"/>
      <c r="C262" s="471"/>
      <c r="E262" s="486"/>
      <c r="G262" s="478"/>
      <c r="H262" s="478"/>
      <c r="I262" s="478"/>
      <c r="J262" s="478"/>
      <c r="K262" s="478"/>
    </row>
    <row r="263" spans="2:11" x14ac:dyDescent="0.2">
      <c r="B263" s="471"/>
      <c r="C263" s="471"/>
      <c r="E263" s="486"/>
      <c r="G263" s="478"/>
      <c r="H263" s="478"/>
      <c r="I263" s="478"/>
      <c r="J263" s="478"/>
      <c r="K263" s="478"/>
    </row>
    <row r="264" spans="2:11" x14ac:dyDescent="0.2">
      <c r="B264" s="471"/>
      <c r="C264" s="471"/>
      <c r="E264" s="486"/>
      <c r="G264" s="478"/>
      <c r="H264" s="478"/>
      <c r="I264" s="478"/>
      <c r="J264" s="478"/>
      <c r="K264" s="478"/>
    </row>
    <row r="265" spans="2:11" x14ac:dyDescent="0.2">
      <c r="B265" s="471"/>
      <c r="C265" s="471"/>
      <c r="E265" s="486"/>
      <c r="G265" s="478"/>
      <c r="H265" s="478"/>
      <c r="I265" s="478"/>
      <c r="J265" s="478"/>
      <c r="K265" s="478"/>
    </row>
    <row r="266" spans="2:11" x14ac:dyDescent="0.2">
      <c r="B266" s="471"/>
      <c r="C266" s="471"/>
      <c r="E266" s="486"/>
      <c r="G266" s="478"/>
      <c r="H266" s="478"/>
      <c r="I266" s="478"/>
      <c r="J266" s="478"/>
      <c r="K266" s="478"/>
    </row>
    <row r="267" spans="2:11" x14ac:dyDescent="0.2">
      <c r="B267" s="471"/>
      <c r="C267" s="471"/>
      <c r="E267" s="486"/>
      <c r="G267" s="478"/>
      <c r="H267" s="478"/>
      <c r="I267" s="478"/>
      <c r="J267" s="478"/>
      <c r="K267" s="478"/>
    </row>
    <row r="268" spans="2:11" x14ac:dyDescent="0.2">
      <c r="B268" s="471"/>
      <c r="C268" s="471"/>
      <c r="E268" s="486"/>
      <c r="G268" s="478"/>
      <c r="H268" s="478"/>
      <c r="I268" s="478"/>
      <c r="J268" s="478"/>
      <c r="K268" s="478"/>
    </row>
    <row r="269" spans="2:11" x14ac:dyDescent="0.2">
      <c r="B269" s="471"/>
      <c r="C269" s="471"/>
      <c r="E269" s="486"/>
      <c r="G269" s="478"/>
      <c r="H269" s="478"/>
      <c r="I269" s="478"/>
      <c r="J269" s="478"/>
      <c r="K269" s="478"/>
    </row>
    <row r="270" spans="2:11" x14ac:dyDescent="0.2">
      <c r="B270" s="471"/>
      <c r="C270" s="471"/>
      <c r="E270" s="486"/>
      <c r="G270" s="478"/>
      <c r="H270" s="478"/>
      <c r="I270" s="478"/>
      <c r="J270" s="478"/>
      <c r="K270" s="478"/>
    </row>
    <row r="271" spans="2:11" x14ac:dyDescent="0.2">
      <c r="B271" s="471"/>
      <c r="C271" s="471"/>
      <c r="E271" s="486"/>
      <c r="G271" s="478"/>
      <c r="H271" s="478"/>
      <c r="I271" s="478"/>
      <c r="J271" s="478"/>
      <c r="K271" s="478"/>
    </row>
    <row r="272" spans="2:11" x14ac:dyDescent="0.2">
      <c r="B272" s="471"/>
      <c r="C272" s="471"/>
      <c r="E272" s="486"/>
      <c r="G272" s="478"/>
      <c r="H272" s="478"/>
      <c r="I272" s="478"/>
      <c r="J272" s="478"/>
      <c r="K272" s="478"/>
    </row>
    <row r="273" spans="2:11" x14ac:dyDescent="0.2">
      <c r="B273" s="471"/>
      <c r="C273" s="471"/>
      <c r="E273" s="486"/>
      <c r="G273" s="478"/>
      <c r="H273" s="478"/>
      <c r="I273" s="478"/>
      <c r="J273" s="478"/>
      <c r="K273" s="478"/>
    </row>
    <row r="274" spans="2:11" x14ac:dyDescent="0.2">
      <c r="B274" s="471"/>
      <c r="C274" s="471"/>
      <c r="E274" s="486"/>
      <c r="G274" s="478"/>
      <c r="H274" s="478"/>
      <c r="I274" s="478"/>
      <c r="J274" s="478"/>
      <c r="K274" s="478"/>
    </row>
    <row r="275" spans="2:11" x14ac:dyDescent="0.2">
      <c r="B275" s="471"/>
      <c r="C275" s="471"/>
      <c r="E275" s="486"/>
      <c r="G275" s="491"/>
      <c r="H275" s="489"/>
      <c r="I275" s="489"/>
      <c r="J275" s="489"/>
      <c r="K275" s="489"/>
    </row>
    <row r="276" spans="2:11" x14ac:dyDescent="0.2">
      <c r="B276" s="471"/>
      <c r="C276" s="471"/>
      <c r="E276" s="486"/>
      <c r="G276" s="491"/>
      <c r="H276" s="489"/>
      <c r="I276" s="489"/>
      <c r="J276" s="489"/>
      <c r="K276" s="489"/>
    </row>
    <row r="277" spans="2:11" x14ac:dyDescent="0.2">
      <c r="B277" s="471"/>
      <c r="C277" s="471"/>
      <c r="E277" s="486"/>
      <c r="G277" s="491"/>
      <c r="H277" s="489"/>
      <c r="I277" s="489"/>
      <c r="J277" s="489"/>
      <c r="K277" s="489"/>
    </row>
    <row r="278" spans="2:11" x14ac:dyDescent="0.2">
      <c r="B278" s="471"/>
      <c r="C278" s="471"/>
      <c r="E278" s="486"/>
      <c r="G278" s="491"/>
      <c r="H278" s="489"/>
      <c r="I278" s="489"/>
      <c r="J278" s="489"/>
      <c r="K278" s="489"/>
    </row>
    <row r="279" spans="2:11" x14ac:dyDescent="0.2">
      <c r="B279" s="471"/>
      <c r="C279" s="471"/>
      <c r="E279" s="486"/>
      <c r="G279" s="491"/>
      <c r="H279" s="489"/>
      <c r="I279" s="489"/>
      <c r="J279" s="489"/>
      <c r="K279" s="489"/>
    </row>
    <row r="280" spans="2:11" x14ac:dyDescent="0.2">
      <c r="B280" s="471"/>
      <c r="C280" s="471"/>
      <c r="E280" s="486"/>
      <c r="G280" s="491"/>
      <c r="H280" s="489"/>
      <c r="I280" s="489"/>
      <c r="J280" s="489"/>
      <c r="K280" s="489"/>
    </row>
    <row r="281" spans="2:11" x14ac:dyDescent="0.2">
      <c r="B281" s="471"/>
      <c r="C281" s="471"/>
      <c r="E281" s="486"/>
      <c r="G281" s="491"/>
      <c r="H281" s="489"/>
      <c r="I281" s="489"/>
      <c r="J281" s="489"/>
      <c r="K281" s="489"/>
    </row>
    <row r="282" spans="2:11" x14ac:dyDescent="0.2">
      <c r="B282" s="471"/>
      <c r="C282" s="471"/>
      <c r="E282" s="486"/>
      <c r="G282" s="491"/>
      <c r="H282" s="489"/>
      <c r="I282" s="489"/>
      <c r="J282" s="489"/>
      <c r="K282" s="489"/>
    </row>
    <row r="283" spans="2:11" x14ac:dyDescent="0.2">
      <c r="B283" s="471"/>
      <c r="C283" s="471"/>
      <c r="E283" s="486"/>
      <c r="G283" s="491"/>
      <c r="H283" s="489"/>
      <c r="I283" s="489"/>
      <c r="J283" s="489"/>
      <c r="K283" s="489"/>
    </row>
    <row r="284" spans="2:11" x14ac:dyDescent="0.2">
      <c r="B284" s="471"/>
      <c r="C284" s="471"/>
      <c r="E284" s="486"/>
      <c r="G284" s="491"/>
      <c r="H284" s="489"/>
      <c r="I284" s="489"/>
      <c r="J284" s="489"/>
      <c r="K284" s="489"/>
    </row>
    <row r="285" spans="2:11" x14ac:dyDescent="0.2">
      <c r="B285" s="471"/>
      <c r="C285" s="471"/>
      <c r="E285" s="486"/>
      <c r="G285" s="491"/>
      <c r="H285" s="489"/>
      <c r="I285" s="489"/>
      <c r="J285" s="489"/>
      <c r="K285" s="489"/>
    </row>
    <row r="286" spans="2:11" x14ac:dyDescent="0.2">
      <c r="B286" s="471"/>
      <c r="C286" s="471"/>
      <c r="E286" s="486"/>
      <c r="G286" s="491"/>
      <c r="H286" s="489"/>
      <c r="I286" s="489"/>
      <c r="J286" s="489"/>
      <c r="K286" s="489"/>
    </row>
    <row r="287" spans="2:11" x14ac:dyDescent="0.2">
      <c r="B287" s="471"/>
      <c r="C287" s="471"/>
      <c r="E287" s="486"/>
      <c r="G287" s="491"/>
      <c r="H287" s="489"/>
      <c r="I287" s="489"/>
      <c r="J287" s="489"/>
      <c r="K287" s="489"/>
    </row>
    <row r="288" spans="2:11" x14ac:dyDescent="0.2">
      <c r="B288" s="471"/>
      <c r="C288" s="471"/>
      <c r="E288" s="486"/>
      <c r="G288" s="491"/>
      <c r="H288" s="489"/>
      <c r="I288" s="489"/>
      <c r="J288" s="489"/>
      <c r="K288" s="489"/>
    </row>
    <row r="289" spans="2:11" x14ac:dyDescent="0.2">
      <c r="B289" s="471"/>
      <c r="C289" s="471"/>
      <c r="E289" s="486"/>
      <c r="G289" s="491"/>
      <c r="H289" s="489"/>
      <c r="I289" s="489"/>
      <c r="J289" s="489"/>
      <c r="K289" s="489"/>
    </row>
    <row r="290" spans="2:11" x14ac:dyDescent="0.2">
      <c r="B290" s="471"/>
      <c r="C290" s="471"/>
      <c r="E290" s="486"/>
      <c r="G290" s="491"/>
      <c r="H290" s="489"/>
      <c r="I290" s="489"/>
      <c r="J290" s="489"/>
      <c r="K290" s="489"/>
    </row>
    <row r="291" spans="2:11" x14ac:dyDescent="0.2">
      <c r="B291" s="471"/>
      <c r="C291" s="471"/>
      <c r="E291" s="486"/>
      <c r="G291" s="491"/>
      <c r="H291" s="489"/>
      <c r="I291" s="489"/>
      <c r="J291" s="489"/>
      <c r="K291" s="489"/>
    </row>
    <row r="292" spans="2:11" x14ac:dyDescent="0.2">
      <c r="B292" s="471"/>
      <c r="C292" s="471"/>
      <c r="E292" s="486"/>
      <c r="G292" s="491"/>
      <c r="H292" s="489"/>
      <c r="I292" s="489"/>
      <c r="J292" s="489"/>
      <c r="K292" s="489"/>
    </row>
    <row r="293" spans="2:11" x14ac:dyDescent="0.2">
      <c r="B293" s="471"/>
      <c r="C293" s="471"/>
      <c r="E293" s="486"/>
      <c r="G293" s="491"/>
      <c r="H293" s="489"/>
      <c r="I293" s="489"/>
      <c r="J293" s="489"/>
      <c r="K293" s="489"/>
    </row>
    <row r="294" spans="2:11" x14ac:dyDescent="0.2">
      <c r="B294" s="471"/>
      <c r="C294" s="471"/>
      <c r="E294" s="486"/>
      <c r="G294" s="491"/>
      <c r="H294" s="489"/>
      <c r="I294" s="489"/>
      <c r="J294" s="489"/>
      <c r="K294" s="489"/>
    </row>
    <row r="295" spans="2:11" x14ac:dyDescent="0.2">
      <c r="B295" s="471"/>
      <c r="C295" s="471"/>
      <c r="E295" s="486"/>
      <c r="G295" s="491"/>
      <c r="H295" s="489"/>
      <c r="I295" s="489"/>
      <c r="J295" s="489"/>
      <c r="K295" s="489"/>
    </row>
    <row r="296" spans="2:11" x14ac:dyDescent="0.2">
      <c r="B296" s="471"/>
      <c r="C296" s="471"/>
      <c r="E296" s="486"/>
      <c r="G296" s="491"/>
      <c r="H296" s="489"/>
      <c r="I296" s="489"/>
      <c r="J296" s="489"/>
      <c r="K296" s="489"/>
    </row>
    <row r="297" spans="2:11" x14ac:dyDescent="0.2">
      <c r="B297" s="471"/>
      <c r="C297" s="471"/>
      <c r="E297" s="486"/>
      <c r="G297" s="491"/>
      <c r="H297" s="489"/>
      <c r="I297" s="489"/>
      <c r="J297" s="489"/>
      <c r="K297" s="489"/>
    </row>
    <row r="298" spans="2:11" x14ac:dyDescent="0.2">
      <c r="B298" s="471"/>
      <c r="C298" s="471"/>
      <c r="E298" s="486"/>
      <c r="G298" s="491"/>
      <c r="H298" s="489"/>
      <c r="I298" s="489"/>
      <c r="J298" s="489"/>
      <c r="K298" s="489"/>
    </row>
    <row r="299" spans="2:11" x14ac:dyDescent="0.2">
      <c r="B299" s="471"/>
      <c r="C299" s="471"/>
      <c r="E299" s="486"/>
      <c r="G299" s="491"/>
      <c r="H299" s="489"/>
      <c r="I299" s="489"/>
      <c r="J299" s="489"/>
      <c r="K299" s="489"/>
    </row>
    <row r="300" spans="2:11" x14ac:dyDescent="0.2">
      <c r="B300" s="471"/>
      <c r="C300" s="471"/>
      <c r="E300" s="486"/>
      <c r="G300" s="491"/>
      <c r="H300" s="489"/>
      <c r="I300" s="489"/>
      <c r="J300" s="489"/>
      <c r="K300" s="489"/>
    </row>
    <row r="301" spans="2:11" x14ac:dyDescent="0.2">
      <c r="B301" s="471"/>
      <c r="C301" s="471"/>
      <c r="E301" s="486"/>
      <c r="G301" s="491"/>
      <c r="H301" s="489"/>
      <c r="I301" s="489"/>
      <c r="J301" s="489"/>
      <c r="K301" s="489"/>
    </row>
    <row r="302" spans="2:11" x14ac:dyDescent="0.2">
      <c r="B302" s="471"/>
      <c r="C302" s="471"/>
      <c r="E302" s="486"/>
      <c r="G302" s="491"/>
      <c r="H302" s="489"/>
      <c r="I302" s="489"/>
      <c r="J302" s="489"/>
      <c r="K302" s="489"/>
    </row>
    <row r="303" spans="2:11" x14ac:dyDescent="0.2">
      <c r="B303" s="471"/>
      <c r="C303" s="471"/>
      <c r="E303" s="486"/>
      <c r="G303" s="491"/>
      <c r="H303" s="489"/>
      <c r="I303" s="489"/>
      <c r="J303" s="489"/>
      <c r="K303" s="489"/>
    </row>
    <row r="304" spans="2:11" x14ac:dyDescent="0.2">
      <c r="B304" s="471"/>
      <c r="C304" s="471"/>
      <c r="E304" s="486"/>
      <c r="G304" s="491"/>
      <c r="H304" s="489"/>
      <c r="I304" s="489"/>
      <c r="J304" s="489"/>
      <c r="K304" s="489"/>
    </row>
    <row r="305" spans="2:11" x14ac:dyDescent="0.2">
      <c r="B305" s="471"/>
      <c r="C305" s="471"/>
      <c r="E305" s="486"/>
      <c r="G305" s="491"/>
      <c r="H305" s="489"/>
      <c r="I305" s="489"/>
      <c r="J305" s="489"/>
      <c r="K305" s="489"/>
    </row>
    <row r="306" spans="2:11" x14ac:dyDescent="0.2">
      <c r="B306" s="471"/>
      <c r="C306" s="471"/>
      <c r="E306" s="486"/>
      <c r="G306" s="491"/>
      <c r="H306" s="489"/>
      <c r="I306" s="489"/>
      <c r="J306" s="489"/>
      <c r="K306" s="489"/>
    </row>
    <row r="307" spans="2:11" x14ac:dyDescent="0.2">
      <c r="B307" s="471"/>
      <c r="C307" s="471"/>
      <c r="E307" s="486"/>
      <c r="G307" s="491"/>
      <c r="H307" s="489"/>
      <c r="I307" s="489"/>
      <c r="J307" s="489"/>
      <c r="K307" s="489"/>
    </row>
    <row r="308" spans="2:11" x14ac:dyDescent="0.2">
      <c r="B308" s="471"/>
      <c r="C308" s="471"/>
      <c r="E308" s="486"/>
      <c r="G308" s="491"/>
      <c r="H308" s="489"/>
      <c r="I308" s="489"/>
      <c r="J308" s="489"/>
      <c r="K308" s="489"/>
    </row>
    <row r="309" spans="2:11" x14ac:dyDescent="0.2">
      <c r="B309" s="471"/>
      <c r="C309" s="471"/>
      <c r="E309" s="486"/>
      <c r="G309" s="491"/>
      <c r="H309" s="489"/>
      <c r="I309" s="489"/>
      <c r="J309" s="489"/>
      <c r="K309" s="489"/>
    </row>
    <row r="310" spans="2:11" x14ac:dyDescent="0.2">
      <c r="B310" s="471"/>
      <c r="C310" s="471"/>
      <c r="E310" s="486"/>
      <c r="G310" s="491"/>
      <c r="H310" s="489"/>
      <c r="I310" s="489"/>
      <c r="J310" s="489"/>
      <c r="K310" s="489"/>
    </row>
    <row r="311" spans="2:11" x14ac:dyDescent="0.2">
      <c r="B311" s="471"/>
      <c r="C311" s="471"/>
      <c r="E311" s="486"/>
      <c r="G311" s="491"/>
      <c r="H311" s="489"/>
      <c r="I311" s="489"/>
      <c r="J311" s="489"/>
      <c r="K311" s="489"/>
    </row>
    <row r="312" spans="2:11" x14ac:dyDescent="0.2">
      <c r="B312" s="471"/>
      <c r="C312" s="471"/>
      <c r="E312" s="486"/>
      <c r="G312" s="491"/>
      <c r="H312" s="489"/>
      <c r="I312" s="489"/>
      <c r="J312" s="489"/>
      <c r="K312" s="489"/>
    </row>
    <row r="313" spans="2:11" x14ac:dyDescent="0.2">
      <c r="B313" s="471"/>
      <c r="C313" s="471"/>
      <c r="E313" s="486"/>
      <c r="G313" s="491"/>
      <c r="H313" s="489"/>
      <c r="I313" s="489"/>
      <c r="J313" s="489"/>
      <c r="K313" s="489"/>
    </row>
    <row r="314" spans="2:11" x14ac:dyDescent="0.2">
      <c r="B314" s="471"/>
      <c r="C314" s="471"/>
      <c r="E314" s="486"/>
      <c r="G314" s="491"/>
      <c r="H314" s="489"/>
      <c r="I314" s="489"/>
      <c r="J314" s="489"/>
      <c r="K314" s="489"/>
    </row>
    <row r="315" spans="2:11" x14ac:dyDescent="0.2">
      <c r="B315" s="471"/>
      <c r="C315" s="471"/>
      <c r="E315" s="486"/>
      <c r="G315" s="491"/>
      <c r="H315" s="489"/>
      <c r="I315" s="489"/>
      <c r="J315" s="489"/>
      <c r="K315" s="489"/>
    </row>
    <row r="316" spans="2:11" x14ac:dyDescent="0.2">
      <c r="B316" s="471"/>
      <c r="C316" s="471"/>
      <c r="E316" s="486"/>
      <c r="G316" s="491"/>
      <c r="H316" s="489"/>
      <c r="I316" s="489"/>
      <c r="J316" s="489"/>
      <c r="K316" s="489"/>
    </row>
    <row r="317" spans="2:11" x14ac:dyDescent="0.2">
      <c r="B317" s="471"/>
      <c r="C317" s="471"/>
      <c r="E317" s="486"/>
      <c r="G317" s="491"/>
      <c r="H317" s="489"/>
      <c r="I317" s="489"/>
      <c r="J317" s="489"/>
      <c r="K317" s="489"/>
    </row>
    <row r="318" spans="2:11" x14ac:dyDescent="0.2">
      <c r="B318" s="471"/>
      <c r="C318" s="471"/>
      <c r="E318" s="486"/>
      <c r="G318" s="491"/>
      <c r="H318" s="489"/>
      <c r="I318" s="489"/>
      <c r="J318" s="489"/>
      <c r="K318" s="489"/>
    </row>
    <row r="319" spans="2:11" x14ac:dyDescent="0.2">
      <c r="B319" s="471"/>
      <c r="C319" s="471"/>
      <c r="E319" s="486"/>
      <c r="G319" s="491"/>
      <c r="H319" s="489"/>
      <c r="I319" s="489"/>
      <c r="J319" s="489"/>
      <c r="K319" s="489"/>
    </row>
    <row r="320" spans="2:11" x14ac:dyDescent="0.2">
      <c r="B320" s="471"/>
      <c r="C320" s="471"/>
      <c r="E320" s="486"/>
      <c r="G320" s="491"/>
      <c r="H320" s="489"/>
      <c r="I320" s="489"/>
      <c r="J320" s="489"/>
      <c r="K320" s="489"/>
    </row>
    <row r="321" spans="2:11" x14ac:dyDescent="0.2">
      <c r="B321" s="471"/>
      <c r="C321" s="471"/>
      <c r="E321" s="486"/>
      <c r="G321" s="491"/>
      <c r="H321" s="489"/>
      <c r="I321" s="489"/>
      <c r="J321" s="489"/>
      <c r="K321" s="489"/>
    </row>
    <row r="322" spans="2:11" x14ac:dyDescent="0.2">
      <c r="B322" s="471"/>
      <c r="C322" s="471"/>
      <c r="E322" s="486"/>
      <c r="G322" s="491"/>
      <c r="H322" s="489"/>
      <c r="I322" s="489"/>
      <c r="J322" s="489"/>
      <c r="K322" s="489"/>
    </row>
    <row r="323" spans="2:11" x14ac:dyDescent="0.2">
      <c r="B323" s="471"/>
      <c r="C323" s="471"/>
      <c r="E323" s="486"/>
      <c r="G323" s="491"/>
      <c r="H323" s="489"/>
      <c r="I323" s="489"/>
      <c r="J323" s="489"/>
      <c r="K323" s="489"/>
    </row>
    <row r="324" spans="2:11" x14ac:dyDescent="0.2">
      <c r="B324" s="471"/>
      <c r="C324" s="471"/>
      <c r="E324" s="486"/>
      <c r="G324" s="491"/>
      <c r="H324" s="489"/>
      <c r="I324" s="489"/>
      <c r="J324" s="489"/>
      <c r="K324" s="489"/>
    </row>
    <row r="325" spans="2:11" x14ac:dyDescent="0.2">
      <c r="B325" s="471"/>
      <c r="C325" s="471"/>
      <c r="E325" s="486"/>
      <c r="G325" s="491"/>
      <c r="H325" s="489"/>
      <c r="I325" s="489"/>
      <c r="J325" s="489"/>
      <c r="K325" s="489"/>
    </row>
    <row r="326" spans="2:11" x14ac:dyDescent="0.2">
      <c r="B326" s="471"/>
      <c r="C326" s="471"/>
      <c r="E326" s="486"/>
      <c r="G326" s="491"/>
      <c r="H326" s="489"/>
      <c r="I326" s="489"/>
      <c r="J326" s="489"/>
      <c r="K326" s="489"/>
    </row>
    <row r="327" spans="2:11" x14ac:dyDescent="0.2">
      <c r="B327" s="471"/>
      <c r="C327" s="471"/>
      <c r="E327" s="486"/>
      <c r="G327" s="491"/>
      <c r="H327" s="489"/>
      <c r="I327" s="489"/>
      <c r="J327" s="489"/>
      <c r="K327" s="489"/>
    </row>
    <row r="328" spans="2:11" x14ac:dyDescent="0.2">
      <c r="B328" s="471"/>
      <c r="C328" s="471"/>
      <c r="E328" s="486"/>
      <c r="G328" s="491"/>
      <c r="H328" s="489"/>
      <c r="I328" s="489"/>
      <c r="J328" s="489"/>
      <c r="K328" s="489"/>
    </row>
    <row r="329" spans="2:11" x14ac:dyDescent="0.2">
      <c r="B329" s="471"/>
      <c r="C329" s="471"/>
      <c r="E329" s="486"/>
      <c r="G329" s="491"/>
      <c r="H329" s="489"/>
      <c r="I329" s="489"/>
      <c r="J329" s="489"/>
      <c r="K329" s="489"/>
    </row>
    <row r="330" spans="2:11" x14ac:dyDescent="0.2">
      <c r="B330" s="471"/>
      <c r="C330" s="471"/>
      <c r="E330" s="486"/>
      <c r="G330" s="491"/>
      <c r="H330" s="489"/>
      <c r="I330" s="489"/>
      <c r="J330" s="489"/>
      <c r="K330" s="489"/>
    </row>
    <row r="331" spans="2:11" x14ac:dyDescent="0.2">
      <c r="B331" s="471"/>
      <c r="C331" s="471"/>
      <c r="E331" s="486"/>
      <c r="G331" s="491"/>
      <c r="H331" s="489"/>
      <c r="I331" s="489"/>
      <c r="J331" s="489"/>
      <c r="K331" s="489"/>
    </row>
    <row r="332" spans="2:11" x14ac:dyDescent="0.2">
      <c r="B332" s="471"/>
      <c r="C332" s="471"/>
      <c r="E332" s="486"/>
      <c r="G332" s="491"/>
      <c r="H332" s="489"/>
      <c r="I332" s="489"/>
      <c r="J332" s="489"/>
      <c r="K332" s="489"/>
    </row>
    <row r="333" spans="2:11" x14ac:dyDescent="0.2">
      <c r="B333" s="471"/>
      <c r="C333" s="471"/>
      <c r="E333" s="486"/>
      <c r="G333" s="491"/>
      <c r="H333" s="489"/>
      <c r="I333" s="489"/>
      <c r="J333" s="489"/>
      <c r="K333" s="489"/>
    </row>
    <row r="334" spans="2:11" x14ac:dyDescent="0.2">
      <c r="B334" s="471"/>
      <c r="C334" s="471"/>
      <c r="E334" s="486"/>
      <c r="G334" s="491"/>
      <c r="H334" s="489"/>
      <c r="I334" s="489"/>
      <c r="J334" s="489"/>
      <c r="K334" s="489"/>
    </row>
    <row r="335" spans="2:11" x14ac:dyDescent="0.2">
      <c r="B335" s="471"/>
      <c r="C335" s="471"/>
      <c r="E335" s="486"/>
      <c r="G335" s="491"/>
      <c r="H335" s="489"/>
      <c r="I335" s="489"/>
      <c r="J335" s="489"/>
      <c r="K335" s="489"/>
    </row>
    <row r="336" spans="2:11" x14ac:dyDescent="0.2">
      <c r="B336" s="471"/>
      <c r="C336" s="471"/>
      <c r="E336" s="486"/>
      <c r="G336" s="491"/>
      <c r="H336" s="489"/>
      <c r="I336" s="489"/>
      <c r="J336" s="489"/>
      <c r="K336" s="489"/>
    </row>
    <row r="337" spans="2:11" x14ac:dyDescent="0.2">
      <c r="B337" s="471"/>
      <c r="C337" s="471"/>
      <c r="E337" s="486"/>
      <c r="G337" s="491"/>
      <c r="H337" s="489"/>
      <c r="I337" s="489"/>
      <c r="J337" s="489"/>
      <c r="K337" s="489"/>
    </row>
    <row r="338" spans="2:11" x14ac:dyDescent="0.2">
      <c r="B338" s="471"/>
      <c r="C338" s="471"/>
      <c r="E338" s="486"/>
      <c r="G338" s="491"/>
      <c r="H338" s="489"/>
      <c r="I338" s="489"/>
      <c r="J338" s="489"/>
      <c r="K338" s="489"/>
    </row>
    <row r="339" spans="2:11" x14ac:dyDescent="0.2">
      <c r="B339" s="471"/>
      <c r="C339" s="471"/>
      <c r="E339" s="486"/>
      <c r="G339" s="491"/>
      <c r="H339" s="489"/>
      <c r="I339" s="489"/>
      <c r="J339" s="489"/>
      <c r="K339" s="489"/>
    </row>
    <row r="340" spans="2:11" x14ac:dyDescent="0.2">
      <c r="B340" s="471"/>
      <c r="C340" s="471"/>
      <c r="E340" s="486"/>
      <c r="G340" s="491"/>
      <c r="H340" s="489"/>
      <c r="I340" s="489"/>
      <c r="J340" s="489"/>
      <c r="K340" s="489"/>
    </row>
    <row r="341" spans="2:11" x14ac:dyDescent="0.2">
      <c r="B341" s="471"/>
      <c r="C341" s="471"/>
      <c r="E341" s="486"/>
      <c r="G341" s="491"/>
      <c r="H341" s="489"/>
      <c r="I341" s="489"/>
      <c r="J341" s="489"/>
      <c r="K341" s="489"/>
    </row>
    <row r="342" spans="2:11" x14ac:dyDescent="0.2">
      <c r="B342" s="471"/>
      <c r="C342" s="471"/>
      <c r="E342" s="486"/>
      <c r="G342" s="491"/>
      <c r="H342" s="489"/>
      <c r="I342" s="489"/>
      <c r="J342" s="489"/>
      <c r="K342" s="489"/>
    </row>
    <row r="343" spans="2:11" x14ac:dyDescent="0.2">
      <c r="B343" s="471"/>
      <c r="C343" s="471"/>
      <c r="E343" s="486"/>
      <c r="G343" s="491"/>
      <c r="H343" s="489"/>
      <c r="I343" s="489"/>
      <c r="J343" s="489"/>
      <c r="K343" s="489"/>
    </row>
    <row r="344" spans="2:11" x14ac:dyDescent="0.2">
      <c r="B344" s="471"/>
      <c r="C344" s="471"/>
      <c r="E344" s="486"/>
      <c r="G344" s="491"/>
      <c r="H344" s="489"/>
      <c r="I344" s="489"/>
      <c r="J344" s="489"/>
      <c r="K344" s="489"/>
    </row>
    <row r="345" spans="2:11" x14ac:dyDescent="0.2">
      <c r="B345" s="471"/>
      <c r="C345" s="471"/>
      <c r="E345" s="486"/>
      <c r="G345" s="491"/>
      <c r="H345" s="489"/>
      <c r="I345" s="489"/>
      <c r="J345" s="489"/>
      <c r="K345" s="489"/>
    </row>
    <row r="346" spans="2:11" x14ac:dyDescent="0.2">
      <c r="B346" s="471"/>
      <c r="C346" s="471"/>
      <c r="E346" s="486"/>
      <c r="G346" s="491"/>
      <c r="H346" s="489"/>
      <c r="I346" s="489"/>
      <c r="J346" s="489"/>
      <c r="K346" s="489"/>
    </row>
    <row r="347" spans="2:11" x14ac:dyDescent="0.2">
      <c r="B347" s="471"/>
      <c r="C347" s="471"/>
      <c r="E347" s="486"/>
      <c r="G347" s="491"/>
      <c r="H347" s="489"/>
      <c r="I347" s="489"/>
      <c r="J347" s="489"/>
      <c r="K347" s="489"/>
    </row>
    <row r="348" spans="2:11" x14ac:dyDescent="0.2">
      <c r="B348" s="471"/>
      <c r="C348" s="471"/>
      <c r="E348" s="486"/>
      <c r="G348" s="491"/>
      <c r="H348" s="489"/>
      <c r="I348" s="489"/>
      <c r="J348" s="489"/>
      <c r="K348" s="489"/>
    </row>
    <row r="349" spans="2:11" x14ac:dyDescent="0.2">
      <c r="B349" s="471"/>
      <c r="C349" s="471"/>
      <c r="E349" s="486"/>
      <c r="G349" s="491"/>
      <c r="H349" s="489"/>
      <c r="I349" s="489"/>
      <c r="J349" s="489"/>
      <c r="K349" s="489"/>
    </row>
    <row r="350" spans="2:11" x14ac:dyDescent="0.2">
      <c r="B350" s="471"/>
      <c r="C350" s="471"/>
      <c r="E350" s="486"/>
      <c r="G350" s="491"/>
      <c r="H350" s="489"/>
      <c r="I350" s="489"/>
      <c r="J350" s="489"/>
      <c r="K350" s="489"/>
    </row>
    <row r="351" spans="2:11" x14ac:dyDescent="0.2">
      <c r="B351" s="471"/>
      <c r="C351" s="471"/>
      <c r="E351" s="486"/>
      <c r="G351" s="491"/>
      <c r="H351" s="489"/>
      <c r="I351" s="489"/>
      <c r="J351" s="489"/>
      <c r="K351" s="489"/>
    </row>
    <row r="352" spans="2:11" x14ac:dyDescent="0.2">
      <c r="B352" s="471"/>
      <c r="C352" s="471"/>
      <c r="E352" s="486"/>
      <c r="G352" s="491"/>
      <c r="H352" s="489"/>
      <c r="I352" s="489"/>
      <c r="J352" s="489"/>
      <c r="K352" s="489"/>
    </row>
    <row r="353" spans="2:11" x14ac:dyDescent="0.2">
      <c r="B353" s="471"/>
      <c r="C353" s="471"/>
      <c r="E353" s="486"/>
      <c r="G353" s="491"/>
      <c r="H353" s="489"/>
      <c r="I353" s="489"/>
      <c r="J353" s="489"/>
      <c r="K353" s="489"/>
    </row>
    <row r="354" spans="2:11" x14ac:dyDescent="0.2">
      <c r="B354" s="471"/>
      <c r="C354" s="471"/>
      <c r="E354" s="486"/>
      <c r="G354" s="491"/>
      <c r="H354" s="489"/>
      <c r="I354" s="489"/>
      <c r="J354" s="489"/>
      <c r="K354" s="489"/>
    </row>
    <row r="355" spans="2:11" x14ac:dyDescent="0.2">
      <c r="B355" s="471"/>
      <c r="C355" s="471"/>
      <c r="E355" s="486"/>
      <c r="G355" s="491"/>
      <c r="H355" s="489"/>
      <c r="I355" s="489"/>
      <c r="J355" s="489"/>
      <c r="K355" s="489"/>
    </row>
    <row r="356" spans="2:11" x14ac:dyDescent="0.2">
      <c r="B356" s="471"/>
      <c r="C356" s="471"/>
      <c r="E356" s="486"/>
      <c r="G356" s="491"/>
      <c r="H356" s="489"/>
      <c r="I356" s="489"/>
      <c r="J356" s="489"/>
      <c r="K356" s="489"/>
    </row>
    <row r="357" spans="2:11" x14ac:dyDescent="0.2">
      <c r="B357" s="471"/>
      <c r="C357" s="471"/>
      <c r="E357" s="486"/>
      <c r="G357" s="491"/>
      <c r="H357" s="489"/>
      <c r="I357" s="489"/>
      <c r="J357" s="489"/>
      <c r="K357" s="489"/>
    </row>
    <row r="358" spans="2:11" x14ac:dyDescent="0.2">
      <c r="B358" s="471"/>
      <c r="C358" s="471"/>
      <c r="E358" s="486"/>
      <c r="G358" s="491"/>
      <c r="H358" s="489"/>
      <c r="I358" s="489"/>
      <c r="J358" s="489"/>
      <c r="K358" s="489"/>
    </row>
    <row r="359" spans="2:11" x14ac:dyDescent="0.2">
      <c r="B359" s="471"/>
      <c r="C359" s="471"/>
      <c r="E359" s="486"/>
      <c r="G359" s="491"/>
      <c r="H359" s="489"/>
      <c r="I359" s="489"/>
      <c r="J359" s="489"/>
      <c r="K359" s="489"/>
    </row>
    <row r="360" spans="2:11" x14ac:dyDescent="0.2">
      <c r="B360" s="471"/>
      <c r="C360" s="471"/>
      <c r="E360" s="486"/>
      <c r="G360" s="491"/>
      <c r="H360" s="489"/>
      <c r="I360" s="489"/>
      <c r="J360" s="489"/>
      <c r="K360" s="489"/>
    </row>
    <row r="361" spans="2:11" x14ac:dyDescent="0.2">
      <c r="B361" s="471"/>
      <c r="C361" s="471"/>
      <c r="E361" s="486"/>
      <c r="G361" s="491"/>
      <c r="H361" s="489"/>
      <c r="I361" s="489"/>
      <c r="J361" s="489"/>
      <c r="K361" s="489"/>
    </row>
    <row r="362" spans="2:11" x14ac:dyDescent="0.2">
      <c r="B362" s="471"/>
      <c r="C362" s="471"/>
      <c r="E362" s="486"/>
      <c r="G362" s="491"/>
      <c r="H362" s="489"/>
      <c r="I362" s="489"/>
      <c r="J362" s="489"/>
      <c r="K362" s="489"/>
    </row>
    <row r="363" spans="2:11" x14ac:dyDescent="0.2">
      <c r="B363" s="471"/>
      <c r="C363" s="471"/>
      <c r="E363" s="486"/>
      <c r="G363" s="491"/>
      <c r="H363" s="489"/>
      <c r="I363" s="489"/>
      <c r="J363" s="489"/>
      <c r="K363" s="489"/>
    </row>
    <row r="364" spans="2:11" x14ac:dyDescent="0.2">
      <c r="B364" s="471"/>
      <c r="C364" s="471"/>
      <c r="E364" s="486"/>
      <c r="G364" s="491"/>
      <c r="H364" s="489"/>
      <c r="I364" s="489"/>
      <c r="J364" s="489"/>
      <c r="K364" s="489"/>
    </row>
    <row r="365" spans="2:11" x14ac:dyDescent="0.2">
      <c r="B365" s="471"/>
      <c r="C365" s="471"/>
      <c r="E365" s="486"/>
      <c r="G365" s="491"/>
      <c r="H365" s="489"/>
      <c r="I365" s="489"/>
      <c r="J365" s="489"/>
      <c r="K365" s="489"/>
    </row>
    <row r="366" spans="2:11" x14ac:dyDescent="0.2">
      <c r="B366" s="471"/>
      <c r="C366" s="471"/>
      <c r="E366" s="486"/>
      <c r="G366" s="491"/>
      <c r="H366" s="489"/>
      <c r="I366" s="489"/>
      <c r="J366" s="489"/>
      <c r="K366" s="489"/>
    </row>
    <row r="367" spans="2:11" x14ac:dyDescent="0.2">
      <c r="B367" s="471"/>
      <c r="C367" s="471"/>
      <c r="E367" s="486"/>
      <c r="G367" s="491"/>
      <c r="H367" s="489"/>
      <c r="I367" s="489"/>
      <c r="J367" s="489"/>
      <c r="K367" s="489"/>
    </row>
    <row r="368" spans="2:11" x14ac:dyDescent="0.2">
      <c r="B368" s="471"/>
      <c r="C368" s="471"/>
      <c r="E368" s="486"/>
      <c r="G368" s="491"/>
      <c r="H368" s="489"/>
      <c r="I368" s="489"/>
      <c r="J368" s="489"/>
      <c r="K368" s="489"/>
    </row>
    <row r="369" spans="2:11" x14ac:dyDescent="0.2">
      <c r="B369" s="471"/>
      <c r="C369" s="471"/>
      <c r="E369" s="486"/>
      <c r="G369" s="491"/>
      <c r="H369" s="489"/>
      <c r="I369" s="489"/>
      <c r="J369" s="489"/>
      <c r="K369" s="489"/>
    </row>
    <row r="370" spans="2:11" x14ac:dyDescent="0.2">
      <c r="B370" s="471"/>
      <c r="C370" s="471"/>
      <c r="E370" s="486"/>
      <c r="G370" s="491"/>
      <c r="H370" s="489"/>
      <c r="I370" s="489"/>
      <c r="J370" s="489"/>
      <c r="K370" s="489"/>
    </row>
    <row r="371" spans="2:11" x14ac:dyDescent="0.2">
      <c r="B371" s="471"/>
      <c r="C371" s="471"/>
      <c r="E371" s="486"/>
      <c r="G371" s="491"/>
      <c r="H371" s="489"/>
      <c r="I371" s="489"/>
      <c r="J371" s="489"/>
      <c r="K371" s="489"/>
    </row>
    <row r="372" spans="2:11" x14ac:dyDescent="0.2">
      <c r="B372" s="471"/>
      <c r="C372" s="471"/>
      <c r="E372" s="486"/>
      <c r="G372" s="491"/>
      <c r="H372" s="489"/>
      <c r="I372" s="489"/>
      <c r="J372" s="489"/>
      <c r="K372" s="489"/>
    </row>
    <row r="373" spans="2:11" x14ac:dyDescent="0.2">
      <c r="B373" s="471"/>
      <c r="C373" s="471"/>
      <c r="E373" s="486"/>
      <c r="G373" s="491"/>
      <c r="H373" s="489"/>
      <c r="I373" s="489"/>
      <c r="J373" s="489"/>
      <c r="K373" s="489"/>
    </row>
    <row r="374" spans="2:11" x14ac:dyDescent="0.2">
      <c r="B374" s="471"/>
      <c r="C374" s="471"/>
      <c r="E374" s="486"/>
      <c r="G374" s="491"/>
      <c r="H374" s="489"/>
      <c r="I374" s="489"/>
      <c r="J374" s="489"/>
      <c r="K374" s="489"/>
    </row>
    <row r="375" spans="2:11" x14ac:dyDescent="0.2">
      <c r="B375" s="471"/>
      <c r="C375" s="471"/>
      <c r="E375" s="486"/>
      <c r="G375" s="491"/>
      <c r="H375" s="489"/>
      <c r="I375" s="489"/>
      <c r="J375" s="489"/>
      <c r="K375" s="489"/>
    </row>
    <row r="376" spans="2:11" x14ac:dyDescent="0.2">
      <c r="B376" s="471"/>
      <c r="C376" s="471"/>
      <c r="E376" s="486"/>
      <c r="G376" s="491"/>
      <c r="H376" s="489"/>
      <c r="I376" s="489"/>
      <c r="J376" s="489"/>
      <c r="K376" s="489"/>
    </row>
    <row r="377" spans="2:11" x14ac:dyDescent="0.2">
      <c r="B377" s="471"/>
      <c r="C377" s="471"/>
      <c r="E377" s="486"/>
      <c r="G377" s="491"/>
      <c r="H377" s="489"/>
      <c r="I377" s="489"/>
      <c r="J377" s="489"/>
      <c r="K377" s="489"/>
    </row>
    <row r="378" spans="2:11" x14ac:dyDescent="0.2">
      <c r="B378" s="471"/>
      <c r="C378" s="471"/>
      <c r="E378" s="486"/>
      <c r="G378" s="491"/>
      <c r="H378" s="489"/>
      <c r="I378" s="489"/>
      <c r="J378" s="489"/>
      <c r="K378" s="489"/>
    </row>
    <row r="379" spans="2:11" x14ac:dyDescent="0.2">
      <c r="B379" s="471"/>
      <c r="C379" s="471"/>
      <c r="E379" s="486"/>
      <c r="G379" s="491"/>
      <c r="H379" s="489"/>
      <c r="I379" s="489"/>
      <c r="J379" s="489"/>
      <c r="K379" s="489"/>
    </row>
    <row r="380" spans="2:11" x14ac:dyDescent="0.2">
      <c r="B380" s="471"/>
      <c r="C380" s="471"/>
      <c r="E380" s="486"/>
      <c r="G380" s="491"/>
      <c r="H380" s="489"/>
      <c r="I380" s="489"/>
      <c r="J380" s="489"/>
      <c r="K380" s="489"/>
    </row>
    <row r="381" spans="2:11" x14ac:dyDescent="0.2">
      <c r="B381" s="471"/>
      <c r="C381" s="471"/>
      <c r="E381" s="486"/>
      <c r="G381" s="491"/>
      <c r="H381" s="489"/>
      <c r="I381" s="489"/>
      <c r="J381" s="489"/>
      <c r="K381" s="489"/>
    </row>
    <row r="382" spans="2:11" x14ac:dyDescent="0.2">
      <c r="B382" s="471"/>
      <c r="C382" s="471"/>
      <c r="E382" s="486"/>
      <c r="G382" s="491"/>
      <c r="H382" s="489"/>
      <c r="I382" s="489"/>
      <c r="J382" s="489"/>
      <c r="K382" s="489"/>
    </row>
    <row r="383" spans="2:11" x14ac:dyDescent="0.2">
      <c r="B383" s="471"/>
      <c r="C383" s="471"/>
      <c r="E383" s="486"/>
      <c r="G383" s="491"/>
      <c r="H383" s="489"/>
      <c r="I383" s="489"/>
      <c r="J383" s="489"/>
      <c r="K383" s="489"/>
    </row>
    <row r="384" spans="2:11" x14ac:dyDescent="0.2">
      <c r="B384" s="471"/>
      <c r="C384" s="471"/>
      <c r="E384" s="486"/>
      <c r="G384" s="491"/>
      <c r="H384" s="489"/>
      <c r="I384" s="489"/>
      <c r="J384" s="489"/>
      <c r="K384" s="489"/>
    </row>
    <row r="385" spans="2:11" x14ac:dyDescent="0.2">
      <c r="B385" s="471"/>
      <c r="C385" s="471"/>
      <c r="E385" s="486"/>
      <c r="G385" s="491"/>
      <c r="H385" s="489"/>
      <c r="I385" s="489"/>
      <c r="J385" s="489"/>
      <c r="K385" s="489"/>
    </row>
    <row r="386" spans="2:11" x14ac:dyDescent="0.2">
      <c r="B386" s="471"/>
      <c r="C386" s="471"/>
      <c r="E386" s="486"/>
      <c r="G386" s="491"/>
      <c r="H386" s="489"/>
      <c r="I386" s="489"/>
      <c r="J386" s="489"/>
      <c r="K386" s="489"/>
    </row>
    <row r="387" spans="2:11" x14ac:dyDescent="0.2">
      <c r="B387" s="471"/>
      <c r="C387" s="471"/>
      <c r="E387" s="486"/>
      <c r="G387" s="491"/>
      <c r="H387" s="489"/>
      <c r="I387" s="489"/>
      <c r="J387" s="489"/>
      <c r="K387" s="489"/>
    </row>
    <row r="388" spans="2:11" x14ac:dyDescent="0.2">
      <c r="B388" s="471"/>
      <c r="C388" s="471"/>
      <c r="E388" s="486"/>
      <c r="G388" s="491"/>
      <c r="H388" s="489"/>
      <c r="I388" s="489"/>
      <c r="J388" s="489"/>
      <c r="K388" s="489"/>
    </row>
    <row r="389" spans="2:11" x14ac:dyDescent="0.2">
      <c r="B389" s="471"/>
      <c r="C389" s="471"/>
      <c r="E389" s="486"/>
      <c r="G389" s="491"/>
      <c r="H389" s="489"/>
      <c r="I389" s="489"/>
      <c r="J389" s="489"/>
      <c r="K389" s="489"/>
    </row>
    <row r="390" spans="2:11" x14ac:dyDescent="0.2">
      <c r="B390" s="471"/>
      <c r="C390" s="471"/>
      <c r="E390" s="486"/>
      <c r="G390" s="491"/>
      <c r="H390" s="489"/>
      <c r="I390" s="489"/>
      <c r="J390" s="489"/>
      <c r="K390" s="489"/>
    </row>
    <row r="391" spans="2:11" x14ac:dyDescent="0.2">
      <c r="B391" s="471"/>
      <c r="C391" s="471"/>
      <c r="E391" s="486"/>
      <c r="G391" s="491"/>
      <c r="H391" s="489"/>
      <c r="I391" s="489"/>
      <c r="J391" s="489"/>
      <c r="K391" s="489"/>
    </row>
    <row r="392" spans="2:11" x14ac:dyDescent="0.2">
      <c r="B392" s="471"/>
      <c r="C392" s="471"/>
      <c r="E392" s="486"/>
      <c r="G392" s="491"/>
      <c r="H392" s="489"/>
      <c r="I392" s="489"/>
      <c r="J392" s="489"/>
      <c r="K392" s="489"/>
    </row>
    <row r="393" spans="2:11" x14ac:dyDescent="0.2">
      <c r="B393" s="471"/>
      <c r="C393" s="471"/>
      <c r="E393" s="486"/>
      <c r="G393" s="491"/>
      <c r="H393" s="489"/>
      <c r="I393" s="489"/>
      <c r="J393" s="489"/>
      <c r="K393" s="489"/>
    </row>
    <row r="394" spans="2:11" x14ac:dyDescent="0.2">
      <c r="B394" s="471"/>
      <c r="C394" s="471"/>
      <c r="E394" s="486"/>
      <c r="G394" s="491"/>
      <c r="H394" s="489"/>
      <c r="I394" s="489"/>
      <c r="J394" s="489"/>
      <c r="K394" s="489"/>
    </row>
    <row r="395" spans="2:11" x14ac:dyDescent="0.2">
      <c r="B395" s="471"/>
      <c r="C395" s="471"/>
      <c r="E395" s="486"/>
      <c r="G395" s="491"/>
      <c r="H395" s="489"/>
      <c r="I395" s="489"/>
      <c r="J395" s="489"/>
      <c r="K395" s="489"/>
    </row>
    <row r="396" spans="2:11" x14ac:dyDescent="0.2">
      <c r="B396" s="471"/>
      <c r="C396" s="471"/>
      <c r="E396" s="486"/>
      <c r="G396" s="491"/>
      <c r="H396" s="489"/>
      <c r="I396" s="489"/>
      <c r="J396" s="489"/>
      <c r="K396" s="489"/>
    </row>
    <row r="397" spans="2:11" x14ac:dyDescent="0.2">
      <c r="B397" s="471"/>
      <c r="C397" s="471"/>
      <c r="E397" s="486"/>
      <c r="G397" s="491"/>
      <c r="H397" s="489"/>
      <c r="I397" s="489"/>
      <c r="J397" s="489"/>
      <c r="K397" s="489"/>
    </row>
    <row r="398" spans="2:11" x14ac:dyDescent="0.2">
      <c r="B398" s="471"/>
      <c r="C398" s="471"/>
      <c r="E398" s="486"/>
      <c r="G398" s="491"/>
      <c r="H398" s="489"/>
      <c r="I398" s="489"/>
      <c r="J398" s="489"/>
      <c r="K398" s="489"/>
    </row>
    <row r="399" spans="2:11" x14ac:dyDescent="0.2">
      <c r="B399" s="471"/>
      <c r="C399" s="471"/>
      <c r="E399" s="486"/>
      <c r="G399" s="491"/>
      <c r="H399" s="489"/>
      <c r="I399" s="489"/>
      <c r="J399" s="489"/>
      <c r="K399" s="489"/>
    </row>
    <row r="400" spans="2:11" x14ac:dyDescent="0.2">
      <c r="B400" s="471"/>
      <c r="C400" s="471"/>
      <c r="E400" s="486"/>
      <c r="G400" s="491"/>
      <c r="H400" s="489"/>
      <c r="I400" s="489"/>
      <c r="J400" s="489"/>
      <c r="K400" s="489"/>
    </row>
    <row r="401" spans="2:11" x14ac:dyDescent="0.2">
      <c r="B401" s="471"/>
      <c r="C401" s="471"/>
      <c r="E401" s="486"/>
      <c r="G401" s="491"/>
      <c r="H401" s="489"/>
      <c r="I401" s="489"/>
      <c r="J401" s="489"/>
      <c r="K401" s="489"/>
    </row>
    <row r="402" spans="2:11" x14ac:dyDescent="0.2">
      <c r="B402" s="471"/>
      <c r="C402" s="471"/>
      <c r="E402" s="486"/>
      <c r="G402" s="491"/>
      <c r="H402" s="489"/>
      <c r="I402" s="489"/>
      <c r="J402" s="489"/>
      <c r="K402" s="489"/>
    </row>
    <row r="403" spans="2:11" x14ac:dyDescent="0.2">
      <c r="B403" s="471"/>
      <c r="C403" s="471"/>
      <c r="E403" s="486"/>
      <c r="G403" s="491"/>
      <c r="H403" s="489"/>
      <c r="I403" s="489"/>
      <c r="J403" s="489"/>
      <c r="K403" s="489"/>
    </row>
    <row r="404" spans="2:11" x14ac:dyDescent="0.2">
      <c r="B404" s="471"/>
      <c r="C404" s="471"/>
      <c r="E404" s="486"/>
      <c r="G404" s="491"/>
      <c r="H404" s="489"/>
      <c r="I404" s="489"/>
      <c r="J404" s="489"/>
      <c r="K404" s="489"/>
    </row>
    <row r="405" spans="2:11" x14ac:dyDescent="0.2">
      <c r="B405" s="471"/>
      <c r="C405" s="471"/>
      <c r="E405" s="486"/>
      <c r="G405" s="491"/>
      <c r="H405" s="489"/>
      <c r="I405" s="489"/>
      <c r="J405" s="489"/>
      <c r="K405" s="489"/>
    </row>
    <row r="406" spans="2:11" x14ac:dyDescent="0.2">
      <c r="B406" s="471"/>
      <c r="C406" s="471"/>
      <c r="E406" s="486"/>
      <c r="G406" s="491"/>
      <c r="H406" s="489"/>
      <c r="I406" s="489"/>
      <c r="J406" s="489"/>
      <c r="K406" s="489"/>
    </row>
    <row r="407" spans="2:11" x14ac:dyDescent="0.2">
      <c r="B407" s="471"/>
      <c r="C407" s="471"/>
      <c r="E407" s="486"/>
      <c r="G407" s="491"/>
      <c r="H407" s="489"/>
      <c r="I407" s="489"/>
      <c r="J407" s="489"/>
      <c r="K407" s="489"/>
    </row>
    <row r="408" spans="2:11" x14ac:dyDescent="0.2">
      <c r="B408" s="471"/>
      <c r="C408" s="471"/>
      <c r="E408" s="486"/>
      <c r="G408" s="491"/>
      <c r="H408" s="489"/>
      <c r="I408" s="489"/>
      <c r="J408" s="489"/>
      <c r="K408" s="489"/>
    </row>
    <row r="409" spans="2:11" x14ac:dyDescent="0.2">
      <c r="B409" s="471"/>
      <c r="C409" s="471"/>
      <c r="E409" s="486"/>
      <c r="G409" s="491"/>
      <c r="H409" s="489"/>
      <c r="I409" s="489"/>
      <c r="J409" s="489"/>
      <c r="K409" s="489"/>
    </row>
    <row r="410" spans="2:11" x14ac:dyDescent="0.2">
      <c r="B410" s="471"/>
      <c r="C410" s="471"/>
      <c r="E410" s="486"/>
      <c r="G410" s="491"/>
      <c r="H410" s="489"/>
      <c r="I410" s="489"/>
      <c r="J410" s="489"/>
      <c r="K410" s="489"/>
    </row>
    <row r="411" spans="2:11" x14ac:dyDescent="0.2">
      <c r="B411" s="471"/>
      <c r="C411" s="471"/>
      <c r="E411" s="486"/>
      <c r="G411" s="491"/>
      <c r="H411" s="489"/>
      <c r="I411" s="489"/>
      <c r="J411" s="489"/>
      <c r="K411" s="489"/>
    </row>
    <row r="412" spans="2:11" x14ac:dyDescent="0.2">
      <c r="B412" s="471"/>
      <c r="C412" s="471"/>
      <c r="E412" s="486"/>
      <c r="G412" s="491"/>
      <c r="H412" s="489"/>
      <c r="I412" s="489"/>
      <c r="J412" s="489"/>
      <c r="K412" s="489"/>
    </row>
    <row r="413" spans="2:11" x14ac:dyDescent="0.2">
      <c r="B413" s="471"/>
      <c r="C413" s="471"/>
      <c r="E413" s="486"/>
      <c r="G413" s="491"/>
      <c r="H413" s="489"/>
      <c r="I413" s="489"/>
      <c r="J413" s="489"/>
      <c r="K413" s="489"/>
    </row>
    <row r="414" spans="2:11" x14ac:dyDescent="0.2">
      <c r="B414" s="471"/>
      <c r="C414" s="471"/>
      <c r="E414" s="486"/>
      <c r="G414" s="491"/>
      <c r="H414" s="489"/>
      <c r="I414" s="489"/>
      <c r="J414" s="489"/>
      <c r="K414" s="489"/>
    </row>
    <row r="415" spans="2:11" x14ac:dyDescent="0.2">
      <c r="B415" s="471"/>
      <c r="C415" s="471"/>
      <c r="E415" s="486"/>
      <c r="G415" s="491"/>
      <c r="H415" s="489"/>
      <c r="I415" s="489"/>
      <c r="J415" s="489"/>
      <c r="K415" s="489"/>
    </row>
    <row r="416" spans="2:11" x14ac:dyDescent="0.2">
      <c r="B416" s="471"/>
      <c r="C416" s="471"/>
      <c r="E416" s="486"/>
      <c r="G416" s="491"/>
      <c r="H416" s="489"/>
      <c r="I416" s="489"/>
      <c r="J416" s="489"/>
      <c r="K416" s="489"/>
    </row>
    <row r="417" spans="2:11" x14ac:dyDescent="0.2">
      <c r="B417" s="471"/>
      <c r="C417" s="471"/>
      <c r="E417" s="486"/>
      <c r="G417" s="491"/>
      <c r="H417" s="489"/>
      <c r="I417" s="489"/>
      <c r="J417" s="489"/>
      <c r="K417" s="489"/>
    </row>
    <row r="418" spans="2:11" x14ac:dyDescent="0.2">
      <c r="B418" s="471"/>
      <c r="C418" s="471"/>
      <c r="E418" s="486"/>
      <c r="G418" s="491"/>
      <c r="H418" s="489"/>
      <c r="I418" s="489"/>
      <c r="J418" s="489"/>
      <c r="K418" s="489"/>
    </row>
    <row r="419" spans="2:11" x14ac:dyDescent="0.2">
      <c r="B419" s="471"/>
      <c r="C419" s="471"/>
      <c r="E419" s="486"/>
      <c r="G419" s="491"/>
      <c r="H419" s="489"/>
      <c r="I419" s="489"/>
      <c r="J419" s="489"/>
      <c r="K419" s="489"/>
    </row>
    <row r="420" spans="2:11" x14ac:dyDescent="0.2">
      <c r="B420" s="471"/>
      <c r="C420" s="471"/>
      <c r="E420" s="486"/>
      <c r="G420" s="491"/>
      <c r="H420" s="489"/>
      <c r="I420" s="489"/>
      <c r="J420" s="489"/>
      <c r="K420" s="489"/>
    </row>
    <row r="421" spans="2:11" x14ac:dyDescent="0.2">
      <c r="B421" s="471"/>
      <c r="C421" s="471"/>
      <c r="E421" s="486"/>
      <c r="G421" s="491"/>
      <c r="H421" s="489"/>
      <c r="I421" s="489"/>
      <c r="J421" s="489"/>
      <c r="K421" s="489"/>
    </row>
    <row r="422" spans="2:11" x14ac:dyDescent="0.2">
      <c r="B422" s="471"/>
      <c r="C422" s="471"/>
      <c r="E422" s="486"/>
      <c r="G422" s="491"/>
      <c r="H422" s="489"/>
      <c r="I422" s="489"/>
      <c r="J422" s="489"/>
      <c r="K422" s="489"/>
    </row>
    <row r="423" spans="2:11" x14ac:dyDescent="0.2">
      <c r="B423" s="471"/>
      <c r="C423" s="471"/>
      <c r="E423" s="486"/>
      <c r="G423" s="491"/>
      <c r="H423" s="489"/>
      <c r="I423" s="489"/>
      <c r="J423" s="489"/>
      <c r="K423" s="489"/>
    </row>
    <row r="424" spans="2:11" x14ac:dyDescent="0.2">
      <c r="B424" s="471"/>
      <c r="C424" s="471"/>
      <c r="E424" s="486"/>
      <c r="G424" s="491"/>
      <c r="H424" s="489"/>
      <c r="I424" s="489"/>
      <c r="J424" s="489"/>
      <c r="K424" s="489"/>
    </row>
    <row r="425" spans="2:11" x14ac:dyDescent="0.2">
      <c r="B425" s="471"/>
      <c r="C425" s="471"/>
      <c r="E425" s="486"/>
      <c r="G425" s="491"/>
      <c r="H425" s="489"/>
      <c r="I425" s="489"/>
      <c r="J425" s="489"/>
      <c r="K425" s="489"/>
    </row>
    <row r="426" spans="2:11" x14ac:dyDescent="0.2">
      <c r="B426" s="471"/>
      <c r="C426" s="471"/>
      <c r="E426" s="486"/>
      <c r="G426" s="491"/>
      <c r="H426" s="489"/>
      <c r="I426" s="489"/>
      <c r="J426" s="489"/>
      <c r="K426" s="489"/>
    </row>
    <row r="427" spans="2:11" x14ac:dyDescent="0.2">
      <c r="B427" s="471"/>
      <c r="C427" s="471"/>
      <c r="E427" s="486"/>
      <c r="G427" s="491"/>
      <c r="H427" s="489"/>
      <c r="I427" s="489"/>
      <c r="J427" s="489"/>
      <c r="K427" s="489"/>
    </row>
    <row r="428" spans="2:11" x14ac:dyDescent="0.2">
      <c r="B428" s="471"/>
      <c r="C428" s="471"/>
      <c r="E428" s="486"/>
      <c r="G428" s="491"/>
      <c r="H428" s="489"/>
      <c r="I428" s="489"/>
      <c r="J428" s="489"/>
      <c r="K428" s="489"/>
    </row>
    <row r="429" spans="2:11" x14ac:dyDescent="0.2">
      <c r="B429" s="471"/>
      <c r="C429" s="471"/>
      <c r="E429" s="486"/>
      <c r="G429" s="491"/>
      <c r="H429" s="489"/>
      <c r="I429" s="489"/>
      <c r="J429" s="489"/>
      <c r="K429" s="489"/>
    </row>
    <row r="430" spans="2:11" x14ac:dyDescent="0.2">
      <c r="B430" s="471"/>
      <c r="C430" s="471"/>
      <c r="E430" s="486"/>
      <c r="G430" s="491"/>
      <c r="H430" s="489"/>
      <c r="I430" s="489"/>
      <c r="J430" s="489"/>
      <c r="K430" s="489"/>
    </row>
    <row r="431" spans="2:11" x14ac:dyDescent="0.2">
      <c r="B431" s="471"/>
      <c r="C431" s="471"/>
      <c r="E431" s="486"/>
      <c r="G431" s="491"/>
      <c r="H431" s="489"/>
      <c r="I431" s="489"/>
      <c r="J431" s="489"/>
      <c r="K431" s="489"/>
    </row>
    <row r="432" spans="2:11" x14ac:dyDescent="0.2">
      <c r="B432" s="471"/>
      <c r="C432" s="471"/>
      <c r="E432" s="486"/>
      <c r="G432" s="491"/>
      <c r="H432" s="489"/>
      <c r="I432" s="489"/>
      <c r="J432" s="489"/>
      <c r="K432" s="489"/>
    </row>
    <row r="433" spans="2:11" x14ac:dyDescent="0.2">
      <c r="B433" s="471"/>
      <c r="C433" s="471"/>
      <c r="E433" s="486"/>
      <c r="G433" s="491"/>
      <c r="H433" s="489"/>
      <c r="I433" s="489"/>
      <c r="J433" s="489"/>
      <c r="K433" s="489"/>
    </row>
    <row r="434" spans="2:11" x14ac:dyDescent="0.2">
      <c r="B434" s="471"/>
      <c r="C434" s="471"/>
      <c r="E434" s="486"/>
      <c r="G434" s="491"/>
      <c r="H434" s="489"/>
      <c r="I434" s="489"/>
      <c r="J434" s="489"/>
      <c r="K434" s="489"/>
    </row>
    <row r="435" spans="2:11" x14ac:dyDescent="0.2">
      <c r="B435" s="471"/>
      <c r="C435" s="471"/>
      <c r="E435" s="486"/>
      <c r="G435" s="491"/>
      <c r="H435" s="489"/>
      <c r="I435" s="489"/>
      <c r="J435" s="489"/>
      <c r="K435" s="489"/>
    </row>
    <row r="436" spans="2:11" x14ac:dyDescent="0.2">
      <c r="B436" s="471"/>
      <c r="C436" s="471"/>
      <c r="E436" s="486"/>
      <c r="G436" s="491"/>
      <c r="H436" s="489"/>
      <c r="I436" s="489"/>
      <c r="J436" s="489"/>
      <c r="K436" s="489"/>
    </row>
    <row r="437" spans="2:11" x14ac:dyDescent="0.2">
      <c r="B437" s="471"/>
      <c r="C437" s="471"/>
      <c r="E437" s="486"/>
      <c r="G437" s="491"/>
      <c r="H437" s="489"/>
      <c r="I437" s="489"/>
      <c r="J437" s="489"/>
      <c r="K437" s="489"/>
    </row>
    <row r="438" spans="2:11" x14ac:dyDescent="0.2">
      <c r="B438" s="471"/>
      <c r="C438" s="471"/>
      <c r="E438" s="486"/>
      <c r="G438" s="491"/>
      <c r="H438" s="489"/>
      <c r="I438" s="489"/>
      <c r="J438" s="489"/>
      <c r="K438" s="489"/>
    </row>
    <row r="439" spans="2:11" x14ac:dyDescent="0.2">
      <c r="B439" s="471"/>
      <c r="C439" s="471"/>
      <c r="E439" s="486"/>
      <c r="G439" s="491"/>
      <c r="H439" s="489"/>
      <c r="I439" s="489"/>
      <c r="J439" s="489"/>
      <c r="K439" s="489"/>
    </row>
    <row r="440" spans="2:11" x14ac:dyDescent="0.2">
      <c r="B440" s="471"/>
      <c r="C440" s="471"/>
      <c r="E440" s="486"/>
      <c r="G440" s="491"/>
      <c r="H440" s="489"/>
      <c r="I440" s="489"/>
      <c r="J440" s="489"/>
      <c r="K440" s="489"/>
    </row>
    <row r="441" spans="2:11" x14ac:dyDescent="0.2">
      <c r="B441" s="471"/>
      <c r="C441" s="471"/>
      <c r="E441" s="486"/>
      <c r="G441" s="491"/>
      <c r="H441" s="489"/>
      <c r="I441" s="489"/>
      <c r="J441" s="489"/>
      <c r="K441" s="489"/>
    </row>
    <row r="442" spans="2:11" x14ac:dyDescent="0.2">
      <c r="B442" s="471"/>
      <c r="C442" s="471"/>
      <c r="E442" s="486"/>
      <c r="G442" s="491"/>
      <c r="H442" s="489"/>
      <c r="I442" s="489"/>
      <c r="J442" s="489"/>
      <c r="K442" s="489"/>
    </row>
    <row r="443" spans="2:11" x14ac:dyDescent="0.2">
      <c r="B443" s="471"/>
      <c r="C443" s="471"/>
      <c r="E443" s="486"/>
      <c r="G443" s="491"/>
      <c r="H443" s="489"/>
      <c r="I443" s="489"/>
      <c r="J443" s="489"/>
      <c r="K443" s="489"/>
    </row>
    <row r="444" spans="2:11" x14ac:dyDescent="0.2">
      <c r="B444" s="471"/>
      <c r="C444" s="471"/>
      <c r="E444" s="486"/>
      <c r="G444" s="491"/>
      <c r="H444" s="489"/>
      <c r="I444" s="489"/>
      <c r="J444" s="489"/>
      <c r="K444" s="489"/>
    </row>
    <row r="445" spans="2:11" x14ac:dyDescent="0.2">
      <c r="B445" s="471"/>
      <c r="C445" s="471"/>
      <c r="E445" s="486"/>
      <c r="G445" s="491"/>
      <c r="H445" s="489"/>
      <c r="I445" s="489"/>
      <c r="J445" s="489"/>
      <c r="K445" s="489"/>
    </row>
    <row r="446" spans="2:11" x14ac:dyDescent="0.2">
      <c r="B446" s="471"/>
      <c r="C446" s="471"/>
      <c r="E446" s="486"/>
      <c r="G446" s="491"/>
      <c r="H446" s="489"/>
      <c r="I446" s="489"/>
      <c r="J446" s="489"/>
      <c r="K446" s="489"/>
    </row>
    <row r="447" spans="2:11" x14ac:dyDescent="0.2">
      <c r="B447" s="471"/>
      <c r="C447" s="471"/>
      <c r="E447" s="486"/>
      <c r="G447" s="491"/>
      <c r="H447" s="489"/>
      <c r="I447" s="489"/>
      <c r="J447" s="489"/>
      <c r="K447" s="489"/>
    </row>
    <row r="448" spans="2:11" x14ac:dyDescent="0.2">
      <c r="B448" s="471"/>
      <c r="C448" s="471"/>
      <c r="E448" s="486"/>
      <c r="G448" s="491"/>
      <c r="H448" s="489"/>
      <c r="I448" s="489"/>
      <c r="J448" s="489"/>
      <c r="K448" s="489"/>
    </row>
    <row r="449" spans="2:11" x14ac:dyDescent="0.2">
      <c r="B449" s="471"/>
      <c r="C449" s="471"/>
      <c r="E449" s="486"/>
      <c r="G449" s="491"/>
      <c r="H449" s="489"/>
      <c r="I449" s="489"/>
      <c r="J449" s="489"/>
      <c r="K449" s="489"/>
    </row>
    <row r="450" spans="2:11" x14ac:dyDescent="0.2">
      <c r="B450" s="471"/>
      <c r="C450" s="471"/>
      <c r="E450" s="486"/>
      <c r="G450" s="491"/>
      <c r="H450" s="489"/>
      <c r="I450" s="489"/>
      <c r="J450" s="489"/>
      <c r="K450" s="489"/>
    </row>
    <row r="451" spans="2:11" x14ac:dyDescent="0.2">
      <c r="B451" s="471"/>
      <c r="C451" s="471"/>
      <c r="E451" s="486"/>
      <c r="G451" s="491"/>
      <c r="H451" s="489"/>
      <c r="I451" s="489"/>
      <c r="J451" s="489"/>
      <c r="K451" s="489"/>
    </row>
    <row r="452" spans="2:11" x14ac:dyDescent="0.2">
      <c r="B452" s="471"/>
      <c r="C452" s="471"/>
      <c r="E452" s="486"/>
      <c r="G452" s="491"/>
      <c r="H452" s="489"/>
      <c r="I452" s="489"/>
      <c r="J452" s="489"/>
      <c r="K452" s="489"/>
    </row>
    <row r="453" spans="2:11" x14ac:dyDescent="0.2">
      <c r="B453" s="471"/>
      <c r="C453" s="471"/>
      <c r="E453" s="486"/>
      <c r="G453" s="491"/>
      <c r="H453" s="489"/>
      <c r="I453" s="489"/>
      <c r="J453" s="489"/>
      <c r="K453" s="489"/>
    </row>
    <row r="454" spans="2:11" x14ac:dyDescent="0.2">
      <c r="B454" s="471"/>
      <c r="C454" s="471"/>
      <c r="E454" s="486"/>
      <c r="G454" s="491"/>
      <c r="H454" s="489"/>
      <c r="I454" s="489"/>
      <c r="J454" s="489"/>
      <c r="K454" s="489"/>
    </row>
    <row r="455" spans="2:11" x14ac:dyDescent="0.2">
      <c r="B455" s="471"/>
      <c r="C455" s="471"/>
      <c r="E455" s="486"/>
      <c r="G455" s="491"/>
      <c r="H455" s="489"/>
      <c r="I455" s="489"/>
      <c r="J455" s="489"/>
      <c r="K455" s="489"/>
    </row>
    <row r="456" spans="2:11" x14ac:dyDescent="0.2">
      <c r="B456" s="471"/>
      <c r="C456" s="471"/>
      <c r="E456" s="486"/>
      <c r="G456" s="491"/>
      <c r="H456" s="489"/>
      <c r="I456" s="489"/>
      <c r="J456" s="489"/>
      <c r="K456" s="489"/>
    </row>
    <row r="457" spans="2:11" x14ac:dyDescent="0.2">
      <c r="B457" s="471"/>
      <c r="C457" s="471"/>
      <c r="E457" s="486"/>
      <c r="G457" s="491"/>
      <c r="H457" s="489"/>
      <c r="I457" s="489"/>
      <c r="J457" s="489"/>
      <c r="K457" s="489"/>
    </row>
    <row r="458" spans="2:11" x14ac:dyDescent="0.2">
      <c r="B458" s="471"/>
      <c r="C458" s="471"/>
      <c r="E458" s="486"/>
      <c r="G458" s="491"/>
      <c r="H458" s="489"/>
      <c r="I458" s="489"/>
      <c r="J458" s="489"/>
      <c r="K458" s="489"/>
    </row>
    <row r="459" spans="2:11" x14ac:dyDescent="0.2">
      <c r="B459" s="471"/>
      <c r="C459" s="471"/>
      <c r="E459" s="486"/>
      <c r="G459" s="491"/>
      <c r="H459" s="489"/>
      <c r="I459" s="489"/>
      <c r="J459" s="489"/>
      <c r="K459" s="489"/>
    </row>
    <row r="460" spans="2:11" x14ac:dyDescent="0.2">
      <c r="B460" s="471"/>
      <c r="C460" s="471"/>
      <c r="E460" s="486"/>
      <c r="G460" s="491"/>
      <c r="H460" s="489"/>
      <c r="I460" s="489"/>
      <c r="J460" s="489"/>
      <c r="K460" s="489"/>
    </row>
    <row r="461" spans="2:11" x14ac:dyDescent="0.2">
      <c r="B461" s="471"/>
      <c r="C461" s="471"/>
      <c r="E461" s="486"/>
      <c r="G461" s="491"/>
      <c r="H461" s="489"/>
      <c r="I461" s="489"/>
      <c r="J461" s="489"/>
      <c r="K461" s="489"/>
    </row>
    <row r="462" spans="2:11" x14ac:dyDescent="0.2">
      <c r="B462" s="471"/>
      <c r="C462" s="471"/>
      <c r="E462" s="486"/>
      <c r="G462" s="491"/>
      <c r="H462" s="489"/>
      <c r="I462" s="489"/>
      <c r="J462" s="489"/>
      <c r="K462" s="489"/>
    </row>
    <row r="463" spans="2:11" x14ac:dyDescent="0.2">
      <c r="B463" s="471"/>
      <c r="C463" s="471"/>
      <c r="E463" s="486"/>
      <c r="G463" s="491"/>
      <c r="H463" s="489"/>
      <c r="I463" s="489"/>
      <c r="J463" s="489"/>
      <c r="K463" s="489"/>
    </row>
    <row r="464" spans="2:11" x14ac:dyDescent="0.2">
      <c r="B464" s="471"/>
      <c r="C464" s="471"/>
      <c r="E464" s="486"/>
      <c r="G464" s="491"/>
      <c r="H464" s="489"/>
      <c r="I464" s="489"/>
      <c r="J464" s="489"/>
      <c r="K464" s="489"/>
    </row>
    <row r="465" spans="2:11" x14ac:dyDescent="0.2">
      <c r="B465" s="471"/>
      <c r="C465" s="471"/>
      <c r="E465" s="486"/>
      <c r="G465" s="491"/>
      <c r="H465" s="489"/>
      <c r="I465" s="489"/>
      <c r="J465" s="489"/>
      <c r="K465" s="489"/>
    </row>
    <row r="466" spans="2:11" x14ac:dyDescent="0.2">
      <c r="B466" s="471"/>
      <c r="C466" s="471"/>
      <c r="E466" s="486"/>
      <c r="G466" s="491"/>
      <c r="H466" s="489"/>
      <c r="I466" s="489"/>
      <c r="J466" s="489"/>
      <c r="K466" s="489"/>
    </row>
    <row r="467" spans="2:11" x14ac:dyDescent="0.2">
      <c r="B467" s="471"/>
      <c r="C467" s="471"/>
      <c r="E467" s="486"/>
      <c r="G467" s="491"/>
      <c r="H467" s="489"/>
      <c r="I467" s="489"/>
      <c r="J467" s="489"/>
      <c r="K467" s="489"/>
    </row>
    <row r="468" spans="2:11" x14ac:dyDescent="0.2">
      <c r="B468" s="471"/>
      <c r="C468" s="471"/>
      <c r="E468" s="486"/>
      <c r="G468" s="491"/>
      <c r="H468" s="489"/>
      <c r="I468" s="489"/>
      <c r="J468" s="489"/>
      <c r="K468" s="489"/>
    </row>
    <row r="469" spans="2:11" x14ac:dyDescent="0.2">
      <c r="B469" s="471"/>
      <c r="C469" s="471"/>
      <c r="E469" s="486"/>
      <c r="G469" s="491"/>
      <c r="H469" s="489"/>
      <c r="I469" s="489"/>
      <c r="J469" s="489"/>
      <c r="K469" s="489"/>
    </row>
    <row r="470" spans="2:11" x14ac:dyDescent="0.2">
      <c r="B470" s="471"/>
      <c r="C470" s="471"/>
      <c r="E470" s="486"/>
      <c r="G470" s="491"/>
      <c r="H470" s="489"/>
      <c r="I470" s="489"/>
      <c r="J470" s="489"/>
      <c r="K470" s="489"/>
    </row>
    <row r="471" spans="2:11" x14ac:dyDescent="0.2">
      <c r="B471" s="471"/>
      <c r="C471" s="471"/>
      <c r="E471" s="486"/>
      <c r="G471" s="491"/>
      <c r="H471" s="489"/>
      <c r="I471" s="489"/>
      <c r="J471" s="489"/>
      <c r="K471" s="489"/>
    </row>
    <row r="472" spans="2:11" x14ac:dyDescent="0.2">
      <c r="B472" s="471"/>
      <c r="C472" s="471"/>
      <c r="E472" s="486"/>
      <c r="G472" s="491"/>
      <c r="H472" s="489"/>
      <c r="I472" s="489"/>
      <c r="J472" s="489"/>
      <c r="K472" s="489"/>
    </row>
    <row r="473" spans="2:11" x14ac:dyDescent="0.2">
      <c r="B473" s="471"/>
      <c r="C473" s="471"/>
      <c r="E473" s="486"/>
      <c r="G473" s="491"/>
      <c r="H473" s="489"/>
      <c r="I473" s="489"/>
      <c r="J473" s="489"/>
      <c r="K473" s="489"/>
    </row>
    <row r="474" spans="2:11" x14ac:dyDescent="0.2">
      <c r="B474" s="471"/>
      <c r="C474" s="471"/>
      <c r="E474" s="486"/>
      <c r="G474" s="491"/>
      <c r="H474" s="489"/>
      <c r="I474" s="489"/>
      <c r="J474" s="489"/>
      <c r="K474" s="489"/>
    </row>
    <row r="475" spans="2:11" x14ac:dyDescent="0.2">
      <c r="B475" s="471"/>
      <c r="C475" s="471"/>
      <c r="E475" s="486"/>
      <c r="G475" s="491"/>
      <c r="H475" s="489"/>
      <c r="I475" s="489"/>
      <c r="J475" s="489"/>
      <c r="K475" s="489"/>
    </row>
    <row r="476" spans="2:11" x14ac:dyDescent="0.2">
      <c r="B476" s="471"/>
      <c r="C476" s="471"/>
      <c r="E476" s="486"/>
      <c r="G476" s="491"/>
      <c r="H476" s="489"/>
      <c r="I476" s="489"/>
      <c r="J476" s="489"/>
      <c r="K476" s="489"/>
    </row>
    <row r="477" spans="2:11" x14ac:dyDescent="0.2">
      <c r="B477" s="471"/>
      <c r="C477" s="471"/>
      <c r="E477" s="486"/>
      <c r="G477" s="491"/>
      <c r="H477" s="489"/>
      <c r="I477" s="489"/>
      <c r="J477" s="489"/>
      <c r="K477" s="489"/>
    </row>
    <row r="478" spans="2:11" x14ac:dyDescent="0.2">
      <c r="B478" s="471"/>
      <c r="C478" s="471"/>
      <c r="E478" s="486"/>
      <c r="G478" s="491"/>
      <c r="H478" s="489"/>
      <c r="I478" s="489"/>
      <c r="J478" s="489"/>
      <c r="K478" s="489"/>
    </row>
    <row r="479" spans="2:11" x14ac:dyDescent="0.2">
      <c r="B479" s="471"/>
      <c r="C479" s="471"/>
      <c r="E479" s="486"/>
      <c r="G479" s="491"/>
      <c r="H479" s="489"/>
      <c r="I479" s="489"/>
      <c r="J479" s="489"/>
      <c r="K479" s="489"/>
    </row>
    <row r="480" spans="2:11" x14ac:dyDescent="0.2">
      <c r="B480" s="471"/>
      <c r="C480" s="471"/>
      <c r="E480" s="486"/>
      <c r="G480" s="491"/>
      <c r="H480" s="489"/>
      <c r="I480" s="489"/>
      <c r="J480" s="489"/>
      <c r="K480" s="489"/>
    </row>
    <row r="481" spans="2:11" x14ac:dyDescent="0.2">
      <c r="B481" s="471"/>
      <c r="C481" s="471"/>
      <c r="E481" s="486"/>
      <c r="G481" s="491"/>
      <c r="H481" s="489"/>
      <c r="I481" s="489"/>
      <c r="J481" s="489"/>
      <c r="K481" s="489"/>
    </row>
    <row r="482" spans="2:11" x14ac:dyDescent="0.2">
      <c r="B482" s="471"/>
      <c r="C482" s="471"/>
      <c r="E482" s="486"/>
      <c r="G482" s="491"/>
      <c r="H482" s="489"/>
      <c r="I482" s="489"/>
      <c r="J482" s="489"/>
      <c r="K482" s="489"/>
    </row>
    <row r="483" spans="2:11" x14ac:dyDescent="0.2">
      <c r="B483" s="471"/>
      <c r="C483" s="471"/>
      <c r="E483" s="486"/>
      <c r="G483" s="491"/>
      <c r="H483" s="489"/>
      <c r="I483" s="489"/>
      <c r="J483" s="489"/>
      <c r="K483" s="489"/>
    </row>
    <row r="484" spans="2:11" x14ac:dyDescent="0.2">
      <c r="B484" s="471"/>
      <c r="C484" s="471"/>
      <c r="E484" s="486"/>
      <c r="G484" s="491"/>
      <c r="H484" s="489"/>
      <c r="I484" s="489"/>
      <c r="J484" s="489"/>
      <c r="K484" s="489"/>
    </row>
    <row r="485" spans="2:11" x14ac:dyDescent="0.2">
      <c r="B485" s="471"/>
      <c r="C485" s="471"/>
      <c r="E485" s="486"/>
      <c r="G485" s="491"/>
      <c r="H485" s="489"/>
      <c r="I485" s="489"/>
      <c r="J485" s="489"/>
      <c r="K485" s="489"/>
    </row>
    <row r="486" spans="2:11" x14ac:dyDescent="0.2">
      <c r="B486" s="471"/>
      <c r="C486" s="471"/>
      <c r="E486" s="486"/>
      <c r="G486" s="491"/>
      <c r="H486" s="489"/>
      <c r="I486" s="489"/>
      <c r="J486" s="489"/>
      <c r="K486" s="489"/>
    </row>
    <row r="487" spans="2:11" x14ac:dyDescent="0.2">
      <c r="B487" s="471"/>
      <c r="C487" s="471"/>
      <c r="E487" s="486"/>
      <c r="G487" s="491"/>
      <c r="H487" s="489"/>
      <c r="I487" s="489"/>
      <c r="J487" s="489"/>
      <c r="K487" s="489"/>
    </row>
    <row r="488" spans="2:11" x14ac:dyDescent="0.2">
      <c r="B488" s="471"/>
      <c r="C488" s="471"/>
      <c r="E488" s="486"/>
      <c r="G488" s="491"/>
      <c r="H488" s="489"/>
      <c r="I488" s="489"/>
      <c r="J488" s="489"/>
      <c r="K488" s="489"/>
    </row>
    <row r="489" spans="2:11" x14ac:dyDescent="0.2">
      <c r="B489" s="471"/>
      <c r="C489" s="471"/>
      <c r="E489" s="486"/>
      <c r="G489" s="491"/>
      <c r="H489" s="489"/>
      <c r="I489" s="489"/>
      <c r="J489" s="489"/>
      <c r="K489" s="489"/>
    </row>
    <row r="490" spans="2:11" x14ac:dyDescent="0.2">
      <c r="B490" s="471"/>
      <c r="C490" s="471"/>
      <c r="E490" s="486"/>
      <c r="G490" s="491"/>
      <c r="H490" s="489"/>
      <c r="I490" s="489"/>
      <c r="J490" s="489"/>
      <c r="K490" s="489"/>
    </row>
    <row r="491" spans="2:11" x14ac:dyDescent="0.2">
      <c r="B491" s="471"/>
      <c r="C491" s="471"/>
      <c r="E491" s="486"/>
      <c r="G491" s="491"/>
      <c r="H491" s="489"/>
      <c r="I491" s="489"/>
      <c r="J491" s="489"/>
      <c r="K491" s="489"/>
    </row>
    <row r="492" spans="2:11" x14ac:dyDescent="0.2">
      <c r="B492" s="471"/>
      <c r="C492" s="471"/>
      <c r="E492" s="486"/>
      <c r="G492" s="491"/>
      <c r="H492" s="489"/>
      <c r="I492" s="489"/>
      <c r="J492" s="489"/>
      <c r="K492" s="489"/>
    </row>
    <row r="493" spans="2:11" x14ac:dyDescent="0.2">
      <c r="B493" s="471"/>
      <c r="C493" s="471"/>
      <c r="E493" s="486"/>
      <c r="G493" s="491"/>
      <c r="H493" s="489"/>
      <c r="I493" s="489"/>
      <c r="J493" s="489"/>
      <c r="K493" s="489"/>
    </row>
    <row r="494" spans="2:11" x14ac:dyDescent="0.2">
      <c r="B494" s="471"/>
      <c r="C494" s="471"/>
      <c r="E494" s="486"/>
      <c r="G494" s="491"/>
      <c r="H494" s="489"/>
      <c r="I494" s="489"/>
      <c r="J494" s="489"/>
      <c r="K494" s="489"/>
    </row>
    <row r="495" spans="2:11" x14ac:dyDescent="0.2">
      <c r="B495" s="471"/>
      <c r="C495" s="471"/>
      <c r="E495" s="486"/>
      <c r="G495" s="491"/>
      <c r="H495" s="489"/>
      <c r="I495" s="489"/>
      <c r="J495" s="489"/>
      <c r="K495" s="489"/>
    </row>
    <row r="496" spans="2:11" x14ac:dyDescent="0.2">
      <c r="B496" s="471"/>
      <c r="C496" s="471"/>
      <c r="E496" s="486"/>
      <c r="G496" s="491"/>
      <c r="H496" s="489"/>
      <c r="I496" s="489"/>
      <c r="J496" s="489"/>
      <c r="K496" s="489"/>
    </row>
    <row r="497" spans="2:11" x14ac:dyDescent="0.2">
      <c r="B497" s="471"/>
      <c r="C497" s="471"/>
      <c r="E497" s="486"/>
      <c r="G497" s="491"/>
      <c r="H497" s="489"/>
      <c r="I497" s="489"/>
      <c r="J497" s="489"/>
      <c r="K497" s="489"/>
    </row>
    <row r="498" spans="2:11" x14ac:dyDescent="0.2">
      <c r="B498" s="471"/>
      <c r="C498" s="471"/>
      <c r="E498" s="486"/>
      <c r="G498" s="491"/>
      <c r="H498" s="489"/>
      <c r="I498" s="489"/>
      <c r="J498" s="489"/>
      <c r="K498" s="489"/>
    </row>
    <row r="499" spans="2:11" x14ac:dyDescent="0.2">
      <c r="B499" s="471"/>
      <c r="C499" s="471"/>
      <c r="E499" s="486"/>
      <c r="G499" s="491"/>
      <c r="H499" s="489"/>
      <c r="I499" s="489"/>
      <c r="J499" s="489"/>
      <c r="K499" s="489"/>
    </row>
    <row r="500" spans="2:11" x14ac:dyDescent="0.2">
      <c r="B500" s="471"/>
      <c r="C500" s="471"/>
      <c r="E500" s="486"/>
      <c r="G500" s="491"/>
      <c r="H500" s="489"/>
      <c r="I500" s="489"/>
      <c r="J500" s="489"/>
      <c r="K500" s="489"/>
    </row>
    <row r="501" spans="2:11" x14ac:dyDescent="0.2">
      <c r="B501" s="471"/>
      <c r="C501" s="471"/>
      <c r="E501" s="486"/>
      <c r="G501" s="491"/>
      <c r="H501" s="489"/>
      <c r="I501" s="489"/>
      <c r="J501" s="489"/>
      <c r="K501" s="489"/>
    </row>
    <row r="502" spans="2:11" x14ac:dyDescent="0.2">
      <c r="B502" s="471"/>
      <c r="C502" s="471"/>
      <c r="E502" s="486"/>
      <c r="G502" s="491"/>
      <c r="H502" s="489"/>
      <c r="I502" s="489"/>
      <c r="J502" s="489"/>
      <c r="K502" s="489"/>
    </row>
    <row r="503" spans="2:11" x14ac:dyDescent="0.2">
      <c r="B503" s="471"/>
      <c r="C503" s="471"/>
      <c r="E503" s="486"/>
      <c r="G503" s="491"/>
      <c r="H503" s="489"/>
      <c r="I503" s="489"/>
      <c r="J503" s="489"/>
      <c r="K503" s="489"/>
    </row>
    <row r="504" spans="2:11" x14ac:dyDescent="0.2">
      <c r="B504" s="471"/>
      <c r="C504" s="471"/>
      <c r="E504" s="486"/>
      <c r="G504" s="491"/>
      <c r="H504" s="489"/>
      <c r="I504" s="489"/>
      <c r="J504" s="489"/>
      <c r="K504" s="489"/>
    </row>
    <row r="505" spans="2:11" x14ac:dyDescent="0.2">
      <c r="B505" s="471"/>
      <c r="C505" s="471"/>
      <c r="E505" s="486"/>
      <c r="G505" s="491"/>
      <c r="H505" s="489"/>
      <c r="I505" s="489"/>
      <c r="J505" s="489"/>
      <c r="K505" s="489"/>
    </row>
    <row r="506" spans="2:11" x14ac:dyDescent="0.2">
      <c r="B506" s="471"/>
      <c r="C506" s="471"/>
      <c r="E506" s="486"/>
      <c r="G506" s="491"/>
      <c r="H506" s="489"/>
      <c r="I506" s="489"/>
      <c r="J506" s="489"/>
      <c r="K506" s="489"/>
    </row>
    <row r="507" spans="2:11" x14ac:dyDescent="0.2">
      <c r="B507" s="471"/>
      <c r="C507" s="471"/>
      <c r="E507" s="486"/>
      <c r="G507" s="491"/>
      <c r="H507" s="489"/>
      <c r="I507" s="489"/>
      <c r="J507" s="489"/>
      <c r="K507" s="489"/>
    </row>
    <row r="508" spans="2:11" x14ac:dyDescent="0.2">
      <c r="B508" s="471"/>
      <c r="C508" s="471"/>
      <c r="E508" s="486"/>
      <c r="G508" s="491"/>
      <c r="H508" s="489"/>
      <c r="I508" s="489"/>
      <c r="J508" s="489"/>
      <c r="K508" s="489"/>
    </row>
    <row r="509" spans="2:11" x14ac:dyDescent="0.2">
      <c r="B509" s="471"/>
      <c r="C509" s="471"/>
      <c r="E509" s="486"/>
      <c r="G509" s="491"/>
      <c r="H509" s="489"/>
      <c r="I509" s="489"/>
      <c r="J509" s="489"/>
      <c r="K509" s="489"/>
    </row>
    <row r="510" spans="2:11" x14ac:dyDescent="0.2">
      <c r="B510" s="471"/>
      <c r="C510" s="471"/>
      <c r="E510" s="486"/>
      <c r="G510" s="491"/>
      <c r="H510" s="489"/>
      <c r="I510" s="489"/>
      <c r="J510" s="489"/>
      <c r="K510" s="489"/>
    </row>
    <row r="511" spans="2:11" x14ac:dyDescent="0.2">
      <c r="B511" s="471"/>
      <c r="C511" s="471"/>
      <c r="E511" s="486"/>
      <c r="G511" s="491"/>
      <c r="H511" s="489"/>
      <c r="I511" s="489"/>
      <c r="J511" s="489"/>
      <c r="K511" s="489"/>
    </row>
    <row r="512" spans="2:11" x14ac:dyDescent="0.2">
      <c r="B512" s="471"/>
      <c r="C512" s="471"/>
      <c r="E512" s="486"/>
      <c r="G512" s="491"/>
      <c r="H512" s="489"/>
      <c r="I512" s="489"/>
      <c r="J512" s="489"/>
      <c r="K512" s="489"/>
    </row>
    <row r="513" spans="2:11" x14ac:dyDescent="0.2">
      <c r="B513" s="471"/>
      <c r="C513" s="471"/>
      <c r="E513" s="486"/>
      <c r="G513" s="491"/>
      <c r="H513" s="489"/>
      <c r="I513" s="489"/>
      <c r="J513" s="489"/>
      <c r="K513" s="489"/>
    </row>
    <row r="514" spans="2:11" x14ac:dyDescent="0.2">
      <c r="B514" s="471"/>
      <c r="C514" s="471"/>
      <c r="E514" s="486"/>
      <c r="G514" s="491"/>
      <c r="H514" s="489"/>
      <c r="I514" s="489"/>
      <c r="J514" s="489"/>
      <c r="K514" s="489"/>
    </row>
    <row r="515" spans="2:11" x14ac:dyDescent="0.2">
      <c r="B515" s="471"/>
      <c r="C515" s="471"/>
      <c r="E515" s="486"/>
      <c r="G515" s="491"/>
      <c r="H515" s="489"/>
      <c r="I515" s="489"/>
      <c r="J515" s="489"/>
      <c r="K515" s="489"/>
    </row>
    <row r="516" spans="2:11" x14ac:dyDescent="0.2">
      <c r="B516" s="471"/>
      <c r="C516" s="471"/>
      <c r="E516" s="486"/>
      <c r="G516" s="491"/>
      <c r="H516" s="489"/>
      <c r="I516" s="489"/>
      <c r="J516" s="489"/>
      <c r="K516" s="489"/>
    </row>
    <row r="517" spans="2:11" x14ac:dyDescent="0.2">
      <c r="B517" s="471"/>
      <c r="C517" s="471"/>
      <c r="E517" s="486"/>
      <c r="G517" s="491"/>
      <c r="H517" s="489"/>
      <c r="I517" s="489"/>
      <c r="J517" s="489"/>
      <c r="K517" s="489"/>
    </row>
    <row r="518" spans="2:11" x14ac:dyDescent="0.2">
      <c r="B518" s="471"/>
      <c r="C518" s="471"/>
      <c r="E518" s="486"/>
      <c r="G518" s="491"/>
      <c r="H518" s="489"/>
      <c r="I518" s="489"/>
      <c r="J518" s="489"/>
      <c r="K518" s="489"/>
    </row>
    <row r="519" spans="2:11" x14ac:dyDescent="0.2">
      <c r="B519" s="471"/>
      <c r="C519" s="471"/>
      <c r="E519" s="486"/>
      <c r="G519" s="491"/>
      <c r="H519" s="489"/>
      <c r="I519" s="489"/>
      <c r="J519" s="489"/>
      <c r="K519" s="489"/>
    </row>
    <row r="520" spans="2:11" x14ac:dyDescent="0.2">
      <c r="B520" s="471"/>
      <c r="C520" s="471"/>
      <c r="E520" s="486"/>
      <c r="G520" s="491"/>
      <c r="H520" s="489"/>
      <c r="I520" s="489"/>
      <c r="J520" s="489"/>
      <c r="K520" s="489"/>
    </row>
    <row r="521" spans="2:11" x14ac:dyDescent="0.2">
      <c r="B521" s="471"/>
      <c r="C521" s="471"/>
      <c r="E521" s="486"/>
      <c r="G521" s="491"/>
      <c r="H521" s="489"/>
      <c r="I521" s="489"/>
      <c r="J521" s="489"/>
      <c r="K521" s="489"/>
    </row>
    <row r="522" spans="2:11" x14ac:dyDescent="0.2">
      <c r="B522" s="471"/>
      <c r="C522" s="471"/>
      <c r="E522" s="486"/>
      <c r="G522" s="491"/>
      <c r="H522" s="489"/>
      <c r="I522" s="489"/>
      <c r="J522" s="489"/>
      <c r="K522" s="489"/>
    </row>
    <row r="523" spans="2:11" x14ac:dyDescent="0.2">
      <c r="B523" s="471"/>
      <c r="C523" s="471"/>
      <c r="E523" s="486"/>
      <c r="G523" s="491"/>
      <c r="H523" s="489"/>
      <c r="I523" s="489"/>
      <c r="J523" s="489"/>
      <c r="K523" s="489"/>
    </row>
    <row r="524" spans="2:11" x14ac:dyDescent="0.2">
      <c r="B524" s="471"/>
      <c r="C524" s="471"/>
      <c r="E524" s="486"/>
      <c r="G524" s="491"/>
      <c r="H524" s="489"/>
      <c r="I524" s="489"/>
      <c r="J524" s="489"/>
      <c r="K524" s="489"/>
    </row>
    <row r="525" spans="2:11" x14ac:dyDescent="0.2">
      <c r="B525" s="471"/>
      <c r="C525" s="471"/>
      <c r="E525" s="486"/>
      <c r="G525" s="491"/>
      <c r="H525" s="489"/>
      <c r="I525" s="489"/>
      <c r="J525" s="489"/>
      <c r="K525" s="489"/>
    </row>
    <row r="526" spans="2:11" x14ac:dyDescent="0.2">
      <c r="B526" s="471"/>
      <c r="C526" s="471"/>
      <c r="E526" s="486"/>
      <c r="G526" s="491"/>
      <c r="H526" s="489"/>
      <c r="I526" s="489"/>
      <c r="J526" s="489"/>
      <c r="K526" s="489"/>
    </row>
    <row r="527" spans="2:11" x14ac:dyDescent="0.2">
      <c r="B527" s="471"/>
      <c r="C527" s="471"/>
      <c r="E527" s="486"/>
      <c r="G527" s="491"/>
      <c r="H527" s="489"/>
      <c r="I527" s="489"/>
      <c r="J527" s="489"/>
      <c r="K527" s="489"/>
    </row>
    <row r="528" spans="2:11" x14ac:dyDescent="0.2">
      <c r="B528" s="471"/>
      <c r="C528" s="471"/>
      <c r="E528" s="486"/>
      <c r="G528" s="491"/>
      <c r="H528" s="489"/>
      <c r="I528" s="489"/>
      <c r="J528" s="489"/>
      <c r="K528" s="489"/>
    </row>
    <row r="529" spans="2:11" x14ac:dyDescent="0.2">
      <c r="B529" s="471"/>
      <c r="C529" s="471"/>
      <c r="E529" s="486"/>
      <c r="G529" s="491"/>
      <c r="H529" s="489"/>
      <c r="I529" s="489"/>
      <c r="J529" s="489"/>
      <c r="K529" s="489"/>
    </row>
    <row r="530" spans="2:11" x14ac:dyDescent="0.2">
      <c r="B530" s="471"/>
      <c r="C530" s="471"/>
      <c r="E530" s="486"/>
      <c r="G530" s="491"/>
      <c r="H530" s="489"/>
      <c r="I530" s="489"/>
      <c r="J530" s="489"/>
      <c r="K530" s="489"/>
    </row>
    <row r="531" spans="2:11" x14ac:dyDescent="0.2">
      <c r="B531" s="471"/>
      <c r="C531" s="471"/>
      <c r="E531" s="486"/>
      <c r="G531" s="491"/>
      <c r="H531" s="489"/>
      <c r="I531" s="489"/>
      <c r="J531" s="489"/>
      <c r="K531" s="489"/>
    </row>
    <row r="532" spans="2:11" x14ac:dyDescent="0.2">
      <c r="B532" s="471"/>
      <c r="C532" s="471"/>
      <c r="E532" s="486"/>
      <c r="G532" s="491"/>
      <c r="H532" s="489"/>
      <c r="I532" s="489"/>
      <c r="J532" s="489"/>
      <c r="K532" s="489"/>
    </row>
    <row r="533" spans="2:11" x14ac:dyDescent="0.2">
      <c r="B533" s="471"/>
      <c r="C533" s="471"/>
      <c r="E533" s="486"/>
      <c r="G533" s="491"/>
      <c r="H533" s="489"/>
      <c r="I533" s="489"/>
      <c r="J533" s="489"/>
      <c r="K533" s="489"/>
    </row>
    <row r="534" spans="2:11" x14ac:dyDescent="0.2">
      <c r="B534" s="471"/>
      <c r="C534" s="471"/>
      <c r="E534" s="486"/>
      <c r="G534" s="491"/>
      <c r="H534" s="489"/>
      <c r="I534" s="489"/>
      <c r="J534" s="489"/>
      <c r="K534" s="489"/>
    </row>
    <row r="535" spans="2:11" x14ac:dyDescent="0.2">
      <c r="B535" s="471"/>
      <c r="C535" s="471"/>
      <c r="E535" s="486"/>
      <c r="G535" s="491"/>
      <c r="H535" s="489"/>
      <c r="I535" s="489"/>
      <c r="J535" s="489"/>
      <c r="K535" s="489"/>
    </row>
    <row r="536" spans="2:11" x14ac:dyDescent="0.2">
      <c r="B536" s="471"/>
      <c r="C536" s="471"/>
      <c r="E536" s="486"/>
      <c r="G536" s="491"/>
      <c r="H536" s="489"/>
      <c r="I536" s="489"/>
      <c r="J536" s="489"/>
      <c r="K536" s="489"/>
    </row>
    <row r="537" spans="2:11" x14ac:dyDescent="0.2">
      <c r="B537" s="471"/>
      <c r="C537" s="471"/>
      <c r="E537" s="486"/>
      <c r="G537" s="491"/>
      <c r="H537" s="489"/>
      <c r="I537" s="489"/>
      <c r="J537" s="489"/>
      <c r="K537" s="489"/>
    </row>
    <row r="538" spans="2:11" x14ac:dyDescent="0.2">
      <c r="B538" s="471"/>
      <c r="C538" s="471"/>
      <c r="E538" s="486"/>
      <c r="G538" s="491"/>
      <c r="H538" s="489"/>
      <c r="I538" s="489"/>
      <c r="J538" s="489"/>
      <c r="K538" s="489"/>
    </row>
    <row r="539" spans="2:11" x14ac:dyDescent="0.2">
      <c r="B539" s="471"/>
      <c r="C539" s="471"/>
      <c r="E539" s="486"/>
      <c r="G539" s="491"/>
      <c r="H539" s="489"/>
      <c r="I539" s="489"/>
      <c r="J539" s="489"/>
      <c r="K539" s="489"/>
    </row>
    <row r="540" spans="2:11" x14ac:dyDescent="0.2">
      <c r="B540" s="471"/>
      <c r="C540" s="471"/>
      <c r="E540" s="486"/>
      <c r="G540" s="491"/>
      <c r="H540" s="489"/>
      <c r="I540" s="489"/>
      <c r="J540" s="489"/>
      <c r="K540" s="489"/>
    </row>
    <row r="541" spans="2:11" x14ac:dyDescent="0.2">
      <c r="B541" s="471"/>
      <c r="C541" s="471"/>
      <c r="E541" s="486"/>
      <c r="G541" s="491"/>
      <c r="H541" s="489"/>
      <c r="I541" s="489"/>
      <c r="J541" s="489"/>
      <c r="K541" s="489"/>
    </row>
    <row r="542" spans="2:11" x14ac:dyDescent="0.2">
      <c r="B542" s="471"/>
      <c r="C542" s="471"/>
      <c r="E542" s="486"/>
      <c r="G542" s="491"/>
      <c r="H542" s="489"/>
      <c r="I542" s="489"/>
      <c r="J542" s="489"/>
      <c r="K542" s="489"/>
    </row>
    <row r="543" spans="2:11" x14ac:dyDescent="0.2">
      <c r="B543" s="471"/>
      <c r="C543" s="471"/>
      <c r="E543" s="486"/>
      <c r="G543" s="491"/>
      <c r="H543" s="489"/>
      <c r="I543" s="489"/>
      <c r="J543" s="489"/>
      <c r="K543" s="489"/>
    </row>
    <row r="544" spans="2:11" x14ac:dyDescent="0.2">
      <c r="B544" s="471"/>
      <c r="C544" s="471"/>
      <c r="E544" s="486"/>
      <c r="G544" s="491"/>
      <c r="H544" s="489"/>
      <c r="I544" s="489"/>
      <c r="J544" s="489"/>
      <c r="K544" s="489"/>
    </row>
    <row r="545" spans="2:11" x14ac:dyDescent="0.2">
      <c r="B545" s="471"/>
      <c r="C545" s="471"/>
      <c r="E545" s="486"/>
      <c r="G545" s="491"/>
      <c r="H545" s="489"/>
      <c r="I545" s="489"/>
      <c r="J545" s="489"/>
      <c r="K545" s="489"/>
    </row>
    <row r="546" spans="2:11" x14ac:dyDescent="0.2">
      <c r="B546" s="471"/>
      <c r="C546" s="471"/>
      <c r="E546" s="486"/>
      <c r="G546" s="491"/>
      <c r="H546" s="489"/>
      <c r="I546" s="489"/>
      <c r="J546" s="489"/>
      <c r="K546" s="489"/>
    </row>
    <row r="547" spans="2:11" x14ac:dyDescent="0.2">
      <c r="B547" s="471"/>
      <c r="C547" s="471"/>
      <c r="E547" s="486"/>
      <c r="G547" s="491"/>
      <c r="H547" s="489"/>
      <c r="I547" s="489"/>
      <c r="J547" s="489"/>
      <c r="K547" s="489"/>
    </row>
    <row r="548" spans="2:11" x14ac:dyDescent="0.2">
      <c r="B548" s="471"/>
      <c r="C548" s="471"/>
      <c r="E548" s="486"/>
      <c r="G548" s="491"/>
      <c r="H548" s="489"/>
      <c r="I548" s="489"/>
      <c r="J548" s="489"/>
      <c r="K548" s="489"/>
    </row>
    <row r="549" spans="2:11" x14ac:dyDescent="0.2">
      <c r="B549" s="471"/>
      <c r="C549" s="471"/>
      <c r="E549" s="486"/>
      <c r="G549" s="491"/>
      <c r="H549" s="489"/>
      <c r="I549" s="489"/>
      <c r="J549" s="489"/>
      <c r="K549" s="489"/>
    </row>
    <row r="550" spans="2:11" x14ac:dyDescent="0.2">
      <c r="B550" s="471"/>
      <c r="C550" s="471"/>
      <c r="E550" s="486"/>
      <c r="G550" s="491"/>
      <c r="H550" s="489"/>
      <c r="I550" s="489"/>
      <c r="J550" s="489"/>
      <c r="K550" s="489"/>
    </row>
    <row r="551" spans="2:11" x14ac:dyDescent="0.2">
      <c r="B551" s="471"/>
      <c r="C551" s="471"/>
      <c r="E551" s="486"/>
      <c r="G551" s="491"/>
      <c r="H551" s="489"/>
      <c r="I551" s="489"/>
      <c r="J551" s="489"/>
      <c r="K551" s="489"/>
    </row>
    <row r="552" spans="2:11" x14ac:dyDescent="0.2">
      <c r="B552" s="471"/>
      <c r="C552" s="471"/>
      <c r="E552" s="486"/>
      <c r="G552" s="491"/>
      <c r="H552" s="489"/>
      <c r="I552" s="489"/>
      <c r="J552" s="489"/>
      <c r="K552" s="489"/>
    </row>
    <row r="553" spans="2:11" x14ac:dyDescent="0.2">
      <c r="B553" s="471"/>
      <c r="C553" s="471"/>
      <c r="E553" s="486"/>
      <c r="G553" s="491"/>
      <c r="H553" s="489"/>
      <c r="I553" s="489"/>
      <c r="J553" s="489"/>
      <c r="K553" s="489"/>
    </row>
    <row r="554" spans="2:11" x14ac:dyDescent="0.2">
      <c r="B554" s="471"/>
      <c r="C554" s="471"/>
      <c r="E554" s="486"/>
      <c r="G554" s="491"/>
      <c r="H554" s="489"/>
      <c r="I554" s="489"/>
      <c r="J554" s="489"/>
      <c r="K554" s="489"/>
    </row>
    <row r="555" spans="2:11" x14ac:dyDescent="0.2">
      <c r="B555" s="471"/>
      <c r="C555" s="471"/>
      <c r="E555" s="486"/>
      <c r="G555" s="491"/>
      <c r="H555" s="489"/>
      <c r="I555" s="489"/>
      <c r="J555" s="489"/>
      <c r="K555" s="489"/>
    </row>
    <row r="556" spans="2:11" x14ac:dyDescent="0.2">
      <c r="B556" s="471"/>
      <c r="C556" s="471"/>
      <c r="E556" s="486"/>
      <c r="G556" s="491"/>
      <c r="H556" s="489"/>
      <c r="I556" s="489"/>
      <c r="J556" s="489"/>
      <c r="K556" s="489"/>
    </row>
    <row r="557" spans="2:11" x14ac:dyDescent="0.2">
      <c r="B557" s="471"/>
      <c r="C557" s="471"/>
      <c r="E557" s="486"/>
      <c r="G557" s="491"/>
      <c r="H557" s="489"/>
      <c r="I557" s="489"/>
      <c r="J557" s="489"/>
      <c r="K557" s="489"/>
    </row>
    <row r="558" spans="2:11" x14ac:dyDescent="0.2">
      <c r="B558" s="471"/>
      <c r="C558" s="471"/>
      <c r="E558" s="486"/>
      <c r="G558" s="491"/>
      <c r="H558" s="489"/>
      <c r="I558" s="489"/>
      <c r="J558" s="489"/>
      <c r="K558" s="489"/>
    </row>
    <row r="559" spans="2:11" x14ac:dyDescent="0.2">
      <c r="B559" s="471"/>
      <c r="C559" s="471"/>
      <c r="E559" s="486"/>
      <c r="G559" s="491"/>
      <c r="H559" s="489"/>
      <c r="I559" s="489"/>
      <c r="J559" s="489"/>
      <c r="K559" s="489"/>
    </row>
    <row r="560" spans="2:11" x14ac:dyDescent="0.2">
      <c r="B560" s="471"/>
      <c r="C560" s="471"/>
      <c r="E560" s="486"/>
      <c r="G560" s="491"/>
      <c r="H560" s="489"/>
      <c r="I560" s="489"/>
      <c r="J560" s="489"/>
      <c r="K560" s="489"/>
    </row>
    <row r="561" spans="2:11" x14ac:dyDescent="0.2">
      <c r="B561" s="471"/>
      <c r="C561" s="471"/>
      <c r="E561" s="486"/>
      <c r="G561" s="491"/>
      <c r="H561" s="489"/>
      <c r="I561" s="489"/>
      <c r="J561" s="489"/>
      <c r="K561" s="489"/>
    </row>
    <row r="562" spans="2:11" x14ac:dyDescent="0.2">
      <c r="B562" s="471"/>
      <c r="C562" s="471"/>
      <c r="E562" s="486"/>
      <c r="G562" s="491"/>
      <c r="H562" s="489"/>
      <c r="I562" s="489"/>
      <c r="J562" s="489"/>
      <c r="K562" s="489"/>
    </row>
    <row r="563" spans="2:11" x14ac:dyDescent="0.2">
      <c r="B563" s="471"/>
      <c r="C563" s="471"/>
      <c r="E563" s="486"/>
      <c r="G563" s="491"/>
      <c r="H563" s="489"/>
      <c r="I563" s="489"/>
      <c r="J563" s="489"/>
      <c r="K563" s="489"/>
    </row>
    <row r="564" spans="2:11" x14ac:dyDescent="0.2">
      <c r="B564" s="471"/>
      <c r="C564" s="471"/>
      <c r="E564" s="486"/>
      <c r="G564" s="491"/>
      <c r="H564" s="489"/>
      <c r="I564" s="489"/>
      <c r="J564" s="489"/>
      <c r="K564" s="489"/>
    </row>
    <row r="565" spans="2:11" x14ac:dyDescent="0.2">
      <c r="B565" s="471"/>
      <c r="C565" s="471"/>
      <c r="E565" s="486"/>
      <c r="G565" s="491"/>
      <c r="H565" s="489"/>
      <c r="I565" s="489"/>
      <c r="J565" s="489"/>
      <c r="K565" s="489"/>
    </row>
    <row r="566" spans="2:11" x14ac:dyDescent="0.2">
      <c r="B566" s="471"/>
      <c r="C566" s="471"/>
      <c r="E566" s="486"/>
      <c r="G566" s="491"/>
      <c r="H566" s="489"/>
      <c r="I566" s="489"/>
      <c r="J566" s="489"/>
      <c r="K566" s="489"/>
    </row>
    <row r="567" spans="2:11" x14ac:dyDescent="0.2">
      <c r="B567" s="471"/>
      <c r="C567" s="471"/>
      <c r="E567" s="486"/>
      <c r="G567" s="491"/>
      <c r="H567" s="489"/>
      <c r="I567" s="489"/>
      <c r="J567" s="489"/>
      <c r="K567" s="489"/>
    </row>
    <row r="568" spans="2:11" x14ac:dyDescent="0.2">
      <c r="B568" s="471"/>
      <c r="C568" s="471"/>
      <c r="E568" s="486"/>
      <c r="G568" s="491"/>
      <c r="H568" s="489"/>
      <c r="I568" s="489"/>
      <c r="J568" s="489"/>
      <c r="K568" s="489"/>
    </row>
    <row r="569" spans="2:11" x14ac:dyDescent="0.2">
      <c r="B569" s="471"/>
      <c r="C569" s="471"/>
      <c r="E569" s="486"/>
      <c r="G569" s="491"/>
      <c r="H569" s="489"/>
      <c r="I569" s="489"/>
      <c r="J569" s="489"/>
      <c r="K569" s="489"/>
    </row>
    <row r="570" spans="2:11" x14ac:dyDescent="0.2">
      <c r="B570" s="471"/>
      <c r="C570" s="471"/>
      <c r="E570" s="486"/>
      <c r="G570" s="491"/>
      <c r="H570" s="489"/>
      <c r="I570" s="489"/>
      <c r="J570" s="489"/>
      <c r="K570" s="489"/>
    </row>
    <row r="571" spans="2:11" x14ac:dyDescent="0.2">
      <c r="B571" s="471"/>
      <c r="C571" s="471"/>
      <c r="E571" s="486"/>
      <c r="G571" s="491"/>
      <c r="H571" s="489"/>
      <c r="I571" s="489"/>
      <c r="J571" s="489"/>
      <c r="K571" s="489"/>
    </row>
    <row r="572" spans="2:11" x14ac:dyDescent="0.2">
      <c r="B572" s="471"/>
      <c r="C572" s="471"/>
      <c r="E572" s="486"/>
      <c r="G572" s="491"/>
      <c r="H572" s="489"/>
      <c r="I572" s="489"/>
      <c r="J572" s="489"/>
      <c r="K572" s="489"/>
    </row>
    <row r="573" spans="2:11" x14ac:dyDescent="0.2">
      <c r="B573" s="471"/>
      <c r="C573" s="471"/>
      <c r="E573" s="486"/>
      <c r="G573" s="491"/>
      <c r="H573" s="489"/>
      <c r="I573" s="489"/>
      <c r="J573" s="489"/>
      <c r="K573" s="489"/>
    </row>
    <row r="574" spans="2:11" x14ac:dyDescent="0.2">
      <c r="B574" s="471"/>
      <c r="C574" s="471"/>
      <c r="E574" s="486"/>
      <c r="G574" s="491"/>
      <c r="H574" s="489"/>
      <c r="I574" s="489"/>
      <c r="J574" s="489"/>
      <c r="K574" s="489"/>
    </row>
    <row r="575" spans="2:11" x14ac:dyDescent="0.2">
      <c r="B575" s="471"/>
      <c r="C575" s="471"/>
      <c r="E575" s="486"/>
      <c r="G575" s="491"/>
      <c r="H575" s="489"/>
      <c r="I575" s="489"/>
      <c r="J575" s="489"/>
      <c r="K575" s="489"/>
    </row>
    <row r="576" spans="2:11" x14ac:dyDescent="0.2">
      <c r="B576" s="471"/>
      <c r="C576" s="471"/>
      <c r="E576" s="486"/>
      <c r="G576" s="491"/>
      <c r="H576" s="489"/>
      <c r="I576" s="489"/>
      <c r="J576" s="489"/>
      <c r="K576" s="489"/>
    </row>
    <row r="577" spans="2:11" x14ac:dyDescent="0.2">
      <c r="B577" s="471"/>
      <c r="C577" s="471"/>
      <c r="E577" s="486"/>
      <c r="G577" s="491"/>
      <c r="H577" s="489"/>
      <c r="I577" s="489"/>
      <c r="J577" s="489"/>
      <c r="K577" s="489"/>
    </row>
    <row r="578" spans="2:11" x14ac:dyDescent="0.2">
      <c r="B578" s="471"/>
      <c r="C578" s="471"/>
      <c r="E578" s="486"/>
      <c r="G578" s="491"/>
      <c r="H578" s="489"/>
      <c r="I578" s="489"/>
      <c r="J578" s="489"/>
      <c r="K578" s="489"/>
    </row>
    <row r="579" spans="2:11" x14ac:dyDescent="0.2">
      <c r="B579" s="471"/>
      <c r="C579" s="471"/>
      <c r="E579" s="486"/>
      <c r="G579" s="491"/>
      <c r="H579" s="489"/>
      <c r="I579" s="489"/>
      <c r="J579" s="489"/>
      <c r="K579" s="489"/>
    </row>
    <row r="580" spans="2:11" x14ac:dyDescent="0.2">
      <c r="B580" s="471"/>
      <c r="C580" s="471"/>
      <c r="E580" s="486"/>
      <c r="G580" s="491"/>
      <c r="H580" s="489"/>
      <c r="I580" s="489"/>
      <c r="J580" s="489"/>
      <c r="K580" s="489"/>
    </row>
    <row r="581" spans="2:11" x14ac:dyDescent="0.2">
      <c r="B581" s="471"/>
      <c r="C581" s="471"/>
      <c r="E581" s="486"/>
      <c r="G581" s="491"/>
      <c r="H581" s="489"/>
      <c r="I581" s="489"/>
      <c r="J581" s="489"/>
      <c r="K581" s="489"/>
    </row>
    <row r="582" spans="2:11" x14ac:dyDescent="0.2">
      <c r="B582" s="471"/>
      <c r="C582" s="471"/>
      <c r="E582" s="486"/>
      <c r="G582" s="491"/>
      <c r="H582" s="489"/>
      <c r="I582" s="489"/>
      <c r="J582" s="489"/>
      <c r="K582" s="489"/>
    </row>
    <row r="583" spans="2:11" x14ac:dyDescent="0.2">
      <c r="B583" s="471"/>
      <c r="C583" s="471"/>
      <c r="E583" s="486"/>
      <c r="G583" s="491"/>
      <c r="H583" s="489"/>
      <c r="I583" s="489"/>
      <c r="J583" s="489"/>
      <c r="K583" s="489"/>
    </row>
    <row r="584" spans="2:11" x14ac:dyDescent="0.2">
      <c r="B584" s="471"/>
      <c r="C584" s="471"/>
      <c r="E584" s="486"/>
      <c r="G584" s="491"/>
      <c r="H584" s="489"/>
      <c r="I584" s="489"/>
      <c r="J584" s="489"/>
      <c r="K584" s="489"/>
    </row>
    <row r="585" spans="2:11" x14ac:dyDescent="0.2">
      <c r="B585" s="471"/>
      <c r="C585" s="471"/>
      <c r="E585" s="486"/>
      <c r="G585" s="491"/>
      <c r="H585" s="489"/>
      <c r="I585" s="489"/>
      <c r="J585" s="489"/>
      <c r="K585" s="489"/>
    </row>
    <row r="586" spans="2:11" x14ac:dyDescent="0.2">
      <c r="B586" s="471"/>
      <c r="C586" s="471"/>
      <c r="E586" s="486"/>
      <c r="G586" s="491"/>
      <c r="H586" s="489"/>
      <c r="I586" s="489"/>
      <c r="J586" s="489"/>
      <c r="K586" s="489"/>
    </row>
    <row r="587" spans="2:11" x14ac:dyDescent="0.2">
      <c r="B587" s="471"/>
      <c r="C587" s="471"/>
      <c r="E587" s="486"/>
      <c r="G587" s="491"/>
      <c r="H587" s="489"/>
      <c r="I587" s="489"/>
      <c r="J587" s="489"/>
      <c r="K587" s="489"/>
    </row>
    <row r="588" spans="2:11" x14ac:dyDescent="0.2">
      <c r="B588" s="471"/>
      <c r="C588" s="471"/>
      <c r="E588" s="486"/>
      <c r="G588" s="491"/>
      <c r="H588" s="489"/>
      <c r="I588" s="489"/>
      <c r="J588" s="489"/>
      <c r="K588" s="489"/>
    </row>
    <row r="589" spans="2:11" x14ac:dyDescent="0.2">
      <c r="B589" s="471"/>
      <c r="C589" s="471"/>
      <c r="E589" s="486"/>
      <c r="G589" s="491"/>
      <c r="H589" s="489"/>
      <c r="I589" s="489"/>
      <c r="J589" s="489"/>
      <c r="K589" s="489"/>
    </row>
    <row r="590" spans="2:11" x14ac:dyDescent="0.2">
      <c r="B590" s="471"/>
      <c r="C590" s="471"/>
      <c r="E590" s="486"/>
      <c r="G590" s="491"/>
      <c r="H590" s="489"/>
      <c r="I590" s="489"/>
      <c r="J590" s="489"/>
      <c r="K590" s="489"/>
    </row>
    <row r="591" spans="2:11" x14ac:dyDescent="0.2">
      <c r="B591" s="471"/>
      <c r="C591" s="471"/>
      <c r="E591" s="486"/>
      <c r="G591" s="491"/>
      <c r="H591" s="489"/>
      <c r="I591" s="489"/>
      <c r="J591" s="489"/>
      <c r="K591" s="489"/>
    </row>
    <row r="592" spans="2:11" x14ac:dyDescent="0.2">
      <c r="B592" s="471"/>
      <c r="C592" s="471"/>
      <c r="E592" s="486"/>
      <c r="G592" s="491"/>
      <c r="H592" s="489"/>
      <c r="I592" s="489"/>
      <c r="J592" s="489"/>
      <c r="K592" s="489"/>
    </row>
    <row r="593" spans="2:11" x14ac:dyDescent="0.2">
      <c r="B593" s="471"/>
      <c r="C593" s="471"/>
      <c r="E593" s="486"/>
      <c r="G593" s="491"/>
      <c r="H593" s="489"/>
      <c r="I593" s="489"/>
      <c r="J593" s="489"/>
      <c r="K593" s="489"/>
    </row>
    <row r="594" spans="2:11" x14ac:dyDescent="0.2">
      <c r="B594" s="471"/>
      <c r="C594" s="471"/>
      <c r="E594" s="486"/>
      <c r="G594" s="491"/>
      <c r="H594" s="489"/>
      <c r="I594" s="489"/>
      <c r="J594" s="489"/>
      <c r="K594" s="489"/>
    </row>
    <row r="595" spans="2:11" x14ac:dyDescent="0.2">
      <c r="B595" s="471"/>
      <c r="C595" s="471"/>
      <c r="E595" s="486"/>
      <c r="G595" s="491"/>
      <c r="H595" s="489"/>
      <c r="I595" s="489"/>
      <c r="J595" s="489"/>
      <c r="K595" s="489"/>
    </row>
    <row r="596" spans="2:11" x14ac:dyDescent="0.2">
      <c r="B596" s="471"/>
      <c r="C596" s="471"/>
      <c r="E596" s="486"/>
      <c r="G596" s="491"/>
      <c r="H596" s="489"/>
      <c r="I596" s="489"/>
      <c r="J596" s="489"/>
      <c r="K596" s="489"/>
    </row>
    <row r="597" spans="2:11" x14ac:dyDescent="0.2">
      <c r="B597" s="471"/>
      <c r="C597" s="471"/>
      <c r="E597" s="486"/>
      <c r="G597" s="491"/>
      <c r="H597" s="489"/>
      <c r="I597" s="489"/>
      <c r="J597" s="489"/>
      <c r="K597" s="489"/>
    </row>
    <row r="598" spans="2:11" x14ac:dyDescent="0.2">
      <c r="B598" s="471"/>
      <c r="C598" s="471"/>
      <c r="E598" s="486"/>
      <c r="G598" s="491"/>
      <c r="H598" s="489"/>
      <c r="I598" s="489"/>
      <c r="J598" s="489"/>
      <c r="K598" s="489"/>
    </row>
    <row r="599" spans="2:11" x14ac:dyDescent="0.2">
      <c r="B599" s="471"/>
      <c r="C599" s="471"/>
      <c r="E599" s="486"/>
      <c r="G599" s="491"/>
      <c r="H599" s="489"/>
      <c r="I599" s="489"/>
      <c r="J599" s="489"/>
      <c r="K599" s="489"/>
    </row>
    <row r="600" spans="2:11" x14ac:dyDescent="0.2">
      <c r="B600" s="471"/>
      <c r="C600" s="471"/>
      <c r="E600" s="486"/>
      <c r="G600" s="491"/>
      <c r="H600" s="489"/>
      <c r="I600" s="489"/>
      <c r="J600" s="489"/>
      <c r="K600" s="489"/>
    </row>
    <row r="601" spans="2:11" x14ac:dyDescent="0.2">
      <c r="B601" s="471"/>
      <c r="C601" s="471"/>
      <c r="E601" s="486"/>
      <c r="G601" s="491"/>
      <c r="H601" s="489"/>
      <c r="I601" s="489"/>
      <c r="J601" s="489"/>
      <c r="K601" s="489"/>
    </row>
    <row r="602" spans="2:11" x14ac:dyDescent="0.2">
      <c r="B602" s="471"/>
      <c r="C602" s="471"/>
      <c r="E602" s="486"/>
      <c r="G602" s="491"/>
      <c r="H602" s="489"/>
      <c r="I602" s="489"/>
      <c r="J602" s="489"/>
      <c r="K602" s="489"/>
    </row>
    <row r="603" spans="2:11" x14ac:dyDescent="0.2">
      <c r="B603" s="471"/>
      <c r="C603" s="471"/>
      <c r="E603" s="486"/>
      <c r="G603" s="491"/>
      <c r="H603" s="489"/>
      <c r="I603" s="489"/>
      <c r="J603" s="489"/>
      <c r="K603" s="489"/>
    </row>
    <row r="604" spans="2:11" x14ac:dyDescent="0.2">
      <c r="B604" s="471"/>
      <c r="C604" s="471"/>
      <c r="E604" s="486"/>
      <c r="G604" s="491"/>
      <c r="H604" s="489"/>
      <c r="I604" s="489"/>
      <c r="J604" s="489"/>
      <c r="K604" s="489"/>
    </row>
    <row r="605" spans="2:11" x14ac:dyDescent="0.2">
      <c r="B605" s="471"/>
      <c r="C605" s="471"/>
      <c r="E605" s="486"/>
      <c r="G605" s="491"/>
      <c r="H605" s="489"/>
      <c r="I605" s="489"/>
      <c r="J605" s="489"/>
      <c r="K605" s="489"/>
    </row>
    <row r="606" spans="2:11" x14ac:dyDescent="0.2">
      <c r="B606" s="471"/>
      <c r="C606" s="471"/>
      <c r="E606" s="486"/>
      <c r="G606" s="491"/>
      <c r="H606" s="489"/>
      <c r="I606" s="489"/>
      <c r="J606" s="489"/>
      <c r="K606" s="489"/>
    </row>
    <row r="607" spans="2:11" x14ac:dyDescent="0.2">
      <c r="B607" s="471"/>
      <c r="C607" s="471"/>
      <c r="E607" s="486"/>
      <c r="G607" s="491"/>
      <c r="H607" s="489"/>
      <c r="I607" s="489"/>
      <c r="J607" s="489"/>
      <c r="K607" s="489"/>
    </row>
    <row r="608" spans="2:11" x14ac:dyDescent="0.2">
      <c r="B608" s="471"/>
      <c r="C608" s="471"/>
      <c r="E608" s="486"/>
      <c r="G608" s="491"/>
      <c r="H608" s="489"/>
      <c r="I608" s="489"/>
      <c r="J608" s="489"/>
      <c r="K608" s="489"/>
    </row>
    <row r="609" spans="2:11" x14ac:dyDescent="0.2">
      <c r="B609" s="471"/>
      <c r="C609" s="471"/>
      <c r="E609" s="486"/>
      <c r="G609" s="491"/>
      <c r="H609" s="489"/>
      <c r="I609" s="489"/>
      <c r="J609" s="489"/>
      <c r="K609" s="489"/>
    </row>
    <row r="610" spans="2:11" x14ac:dyDescent="0.2">
      <c r="B610" s="471"/>
      <c r="C610" s="471"/>
      <c r="E610" s="486"/>
      <c r="G610" s="491"/>
      <c r="H610" s="489"/>
      <c r="I610" s="489"/>
      <c r="J610" s="489"/>
      <c r="K610" s="489"/>
    </row>
    <row r="611" spans="2:11" x14ac:dyDescent="0.2">
      <c r="B611" s="471"/>
      <c r="C611" s="471"/>
      <c r="E611" s="486"/>
      <c r="G611" s="491"/>
      <c r="H611" s="489"/>
      <c r="I611" s="489"/>
      <c r="J611" s="489"/>
      <c r="K611" s="489"/>
    </row>
    <row r="612" spans="2:11" x14ac:dyDescent="0.2">
      <c r="B612" s="471"/>
      <c r="C612" s="471"/>
      <c r="E612" s="486"/>
      <c r="G612" s="491"/>
      <c r="H612" s="489"/>
      <c r="I612" s="489"/>
      <c r="J612" s="489"/>
      <c r="K612" s="489"/>
    </row>
    <row r="613" spans="2:11" x14ac:dyDescent="0.2">
      <c r="B613" s="471"/>
      <c r="C613" s="471"/>
      <c r="E613" s="486"/>
      <c r="G613" s="491"/>
      <c r="H613" s="489"/>
      <c r="I613" s="489"/>
      <c r="J613" s="489"/>
      <c r="K613" s="489"/>
    </row>
    <row r="614" spans="2:11" x14ac:dyDescent="0.2">
      <c r="B614" s="471"/>
      <c r="C614" s="471"/>
      <c r="E614" s="486"/>
      <c r="G614" s="491"/>
      <c r="H614" s="489"/>
      <c r="I614" s="489"/>
      <c r="J614" s="489"/>
      <c r="K614" s="489"/>
    </row>
    <row r="615" spans="2:11" x14ac:dyDescent="0.2">
      <c r="B615" s="471"/>
      <c r="C615" s="471"/>
      <c r="E615" s="486"/>
      <c r="G615" s="491"/>
      <c r="H615" s="489"/>
      <c r="I615" s="489"/>
      <c r="J615" s="489"/>
      <c r="K615" s="489"/>
    </row>
    <row r="616" spans="2:11" x14ac:dyDescent="0.2">
      <c r="B616" s="471"/>
      <c r="C616" s="471"/>
      <c r="E616" s="486"/>
      <c r="G616" s="491"/>
      <c r="H616" s="489"/>
      <c r="I616" s="489"/>
      <c r="J616" s="489"/>
      <c r="K616" s="489"/>
    </row>
    <row r="617" spans="2:11" x14ac:dyDescent="0.2">
      <c r="B617" s="471"/>
      <c r="C617" s="471"/>
      <c r="E617" s="486"/>
      <c r="G617" s="491"/>
      <c r="H617" s="489"/>
      <c r="I617" s="489"/>
      <c r="J617" s="489"/>
      <c r="K617" s="489"/>
    </row>
    <row r="618" spans="2:11" x14ac:dyDescent="0.2">
      <c r="B618" s="471"/>
      <c r="C618" s="471"/>
      <c r="E618" s="486"/>
      <c r="G618" s="491"/>
      <c r="H618" s="489"/>
      <c r="I618" s="489"/>
      <c r="J618" s="489"/>
      <c r="K618" s="489"/>
    </row>
    <row r="619" spans="2:11" x14ac:dyDescent="0.2">
      <c r="B619" s="471"/>
      <c r="C619" s="471"/>
      <c r="E619" s="486"/>
      <c r="G619" s="491"/>
      <c r="H619" s="489"/>
      <c r="I619" s="489"/>
      <c r="J619" s="489"/>
      <c r="K619" s="489"/>
    </row>
    <row r="620" spans="2:11" x14ac:dyDescent="0.2">
      <c r="B620" s="471"/>
      <c r="C620" s="471"/>
      <c r="E620" s="486"/>
      <c r="G620" s="491"/>
      <c r="H620" s="489"/>
      <c r="I620" s="489"/>
      <c r="J620" s="489"/>
      <c r="K620" s="489"/>
    </row>
    <row r="621" spans="2:11" x14ac:dyDescent="0.2">
      <c r="B621" s="471"/>
      <c r="C621" s="471"/>
      <c r="E621" s="486"/>
      <c r="G621" s="491"/>
      <c r="H621" s="489"/>
      <c r="I621" s="489"/>
      <c r="J621" s="489"/>
      <c r="K621" s="489"/>
    </row>
    <row r="622" spans="2:11" x14ac:dyDescent="0.2">
      <c r="B622" s="471"/>
      <c r="C622" s="471"/>
      <c r="E622" s="486"/>
      <c r="G622" s="491"/>
      <c r="H622" s="489"/>
      <c r="I622" s="489"/>
      <c r="J622" s="489"/>
      <c r="K622" s="489"/>
    </row>
    <row r="623" spans="2:11" x14ac:dyDescent="0.2">
      <c r="B623" s="471"/>
      <c r="C623" s="471"/>
      <c r="E623" s="486"/>
      <c r="G623" s="491"/>
      <c r="H623" s="489"/>
      <c r="I623" s="489"/>
      <c r="J623" s="489"/>
      <c r="K623" s="489"/>
    </row>
    <row r="624" spans="2:11" x14ac:dyDescent="0.2">
      <c r="B624" s="471"/>
      <c r="C624" s="471"/>
      <c r="E624" s="486"/>
      <c r="G624" s="491"/>
      <c r="H624" s="489"/>
      <c r="I624" s="489"/>
      <c r="J624" s="489"/>
      <c r="K624" s="489"/>
    </row>
    <row r="625" spans="2:11" x14ac:dyDescent="0.2">
      <c r="B625" s="471"/>
      <c r="C625" s="471"/>
      <c r="E625" s="486"/>
      <c r="G625" s="491"/>
      <c r="H625" s="489"/>
      <c r="I625" s="489"/>
      <c r="J625" s="489"/>
      <c r="K625" s="489"/>
    </row>
    <row r="626" spans="2:11" x14ac:dyDescent="0.2">
      <c r="B626" s="471"/>
      <c r="C626" s="471"/>
      <c r="E626" s="486"/>
      <c r="G626" s="491"/>
      <c r="H626" s="489"/>
      <c r="I626" s="489"/>
      <c r="J626" s="489"/>
      <c r="K626" s="489"/>
    </row>
    <row r="627" spans="2:11" x14ac:dyDescent="0.2">
      <c r="B627" s="471"/>
      <c r="C627" s="471"/>
      <c r="E627" s="486"/>
      <c r="G627" s="491"/>
      <c r="H627" s="489"/>
      <c r="I627" s="489"/>
      <c r="J627" s="489"/>
      <c r="K627" s="489"/>
    </row>
    <row r="628" spans="2:11" x14ac:dyDescent="0.2">
      <c r="B628" s="471"/>
      <c r="C628" s="471"/>
      <c r="E628" s="486"/>
      <c r="G628" s="491"/>
      <c r="H628" s="489"/>
      <c r="I628" s="489"/>
      <c r="J628" s="489"/>
      <c r="K628" s="489"/>
    </row>
    <row r="629" spans="2:11" x14ac:dyDescent="0.2">
      <c r="B629" s="471"/>
      <c r="C629" s="471"/>
      <c r="E629" s="486"/>
      <c r="G629" s="491"/>
      <c r="H629" s="489"/>
      <c r="I629" s="489"/>
      <c r="J629" s="489"/>
      <c r="K629" s="489"/>
    </row>
    <row r="630" spans="2:11" x14ac:dyDescent="0.2">
      <c r="B630" s="471"/>
      <c r="C630" s="471"/>
      <c r="E630" s="486"/>
      <c r="G630" s="491"/>
      <c r="H630" s="489"/>
      <c r="I630" s="489"/>
      <c r="J630" s="489"/>
      <c r="K630" s="489"/>
    </row>
    <row r="631" spans="2:11" x14ac:dyDescent="0.2">
      <c r="B631" s="471"/>
      <c r="C631" s="471"/>
      <c r="E631" s="486"/>
      <c r="G631" s="491"/>
      <c r="H631" s="489"/>
      <c r="I631" s="489"/>
      <c r="J631" s="489"/>
      <c r="K631" s="489"/>
    </row>
    <row r="632" spans="2:11" x14ac:dyDescent="0.2">
      <c r="B632" s="471"/>
      <c r="C632" s="471"/>
      <c r="E632" s="486"/>
      <c r="G632" s="491"/>
      <c r="H632" s="489"/>
      <c r="I632" s="489"/>
      <c r="J632" s="489"/>
      <c r="K632" s="489"/>
    </row>
    <row r="633" spans="2:11" x14ac:dyDescent="0.2">
      <c r="B633" s="471"/>
      <c r="C633" s="471"/>
      <c r="E633" s="486"/>
      <c r="G633" s="491"/>
      <c r="H633" s="489"/>
      <c r="I633" s="489"/>
      <c r="J633" s="489"/>
      <c r="K633" s="489"/>
    </row>
    <row r="634" spans="2:11" x14ac:dyDescent="0.2">
      <c r="B634" s="471"/>
      <c r="C634" s="471"/>
      <c r="E634" s="486"/>
      <c r="G634" s="491"/>
      <c r="H634" s="489"/>
      <c r="I634" s="489"/>
      <c r="J634" s="489"/>
      <c r="K634" s="489"/>
    </row>
    <row r="635" spans="2:11" x14ac:dyDescent="0.2">
      <c r="B635" s="471"/>
      <c r="C635" s="471"/>
      <c r="E635" s="486"/>
      <c r="G635" s="491"/>
      <c r="H635" s="489"/>
      <c r="I635" s="489"/>
      <c r="J635" s="489"/>
      <c r="K635" s="489"/>
    </row>
    <row r="636" spans="2:11" x14ac:dyDescent="0.2">
      <c r="B636" s="471"/>
      <c r="C636" s="471"/>
      <c r="E636" s="486"/>
      <c r="G636" s="491"/>
      <c r="H636" s="489"/>
      <c r="I636" s="489"/>
      <c r="J636" s="489"/>
      <c r="K636" s="489"/>
    </row>
    <row r="637" spans="2:11" x14ac:dyDescent="0.2">
      <c r="B637" s="471"/>
      <c r="C637" s="471"/>
      <c r="E637" s="486"/>
      <c r="G637" s="491"/>
      <c r="H637" s="489"/>
      <c r="I637" s="489"/>
      <c r="J637" s="489"/>
      <c r="K637" s="489"/>
    </row>
    <row r="638" spans="2:11" x14ac:dyDescent="0.2">
      <c r="B638" s="471"/>
      <c r="C638" s="471"/>
      <c r="E638" s="486"/>
      <c r="G638" s="491"/>
      <c r="H638" s="489"/>
      <c r="I638" s="489"/>
      <c r="J638" s="489"/>
      <c r="K638" s="489"/>
    </row>
    <row r="639" spans="2:11" x14ac:dyDescent="0.2">
      <c r="B639" s="471"/>
      <c r="C639" s="471"/>
      <c r="E639" s="486"/>
      <c r="G639" s="491"/>
      <c r="H639" s="489"/>
      <c r="I639" s="489"/>
      <c r="J639" s="489"/>
      <c r="K639" s="489"/>
    </row>
    <row r="640" spans="2:11" x14ac:dyDescent="0.2">
      <c r="B640" s="471"/>
      <c r="C640" s="471"/>
      <c r="E640" s="486"/>
      <c r="G640" s="491"/>
      <c r="H640" s="489"/>
      <c r="I640" s="489"/>
      <c r="J640" s="489"/>
      <c r="K640" s="489"/>
    </row>
    <row r="641" spans="2:11" x14ac:dyDescent="0.2">
      <c r="B641" s="471"/>
      <c r="C641" s="471"/>
      <c r="E641" s="486"/>
      <c r="G641" s="491"/>
      <c r="H641" s="489"/>
      <c r="I641" s="489"/>
      <c r="J641" s="489"/>
      <c r="K641" s="489"/>
    </row>
    <row r="642" spans="2:11" x14ac:dyDescent="0.2">
      <c r="B642" s="471"/>
      <c r="C642" s="471"/>
      <c r="E642" s="486"/>
      <c r="G642" s="491"/>
      <c r="H642" s="489"/>
      <c r="I642" s="489"/>
      <c r="J642" s="489"/>
      <c r="K642" s="489"/>
    </row>
    <row r="643" spans="2:11" x14ac:dyDescent="0.2">
      <c r="B643" s="471"/>
      <c r="C643" s="471"/>
      <c r="E643" s="486"/>
      <c r="G643" s="491"/>
      <c r="H643" s="489"/>
      <c r="I643" s="489"/>
      <c r="J643" s="489"/>
      <c r="K643" s="489"/>
    </row>
    <row r="644" spans="2:11" x14ac:dyDescent="0.2">
      <c r="B644" s="471"/>
      <c r="C644" s="471"/>
      <c r="E644" s="486"/>
      <c r="G644" s="491"/>
      <c r="H644" s="489"/>
      <c r="I644" s="489"/>
      <c r="J644" s="489"/>
      <c r="K644" s="489"/>
    </row>
    <row r="645" spans="2:11" x14ac:dyDescent="0.2">
      <c r="B645" s="471"/>
      <c r="C645" s="471"/>
      <c r="E645" s="486"/>
      <c r="G645" s="491"/>
      <c r="H645" s="489"/>
      <c r="I645" s="489"/>
      <c r="J645" s="489"/>
      <c r="K645" s="489"/>
    </row>
    <row r="646" spans="2:11" x14ac:dyDescent="0.2">
      <c r="B646" s="471"/>
      <c r="C646" s="471"/>
      <c r="E646" s="486"/>
      <c r="G646" s="491"/>
      <c r="H646" s="489"/>
      <c r="I646" s="489"/>
      <c r="J646" s="489"/>
      <c r="K646" s="489"/>
    </row>
    <row r="647" spans="2:11" x14ac:dyDescent="0.2">
      <c r="B647" s="471"/>
      <c r="C647" s="471"/>
      <c r="E647" s="486"/>
      <c r="G647" s="491"/>
      <c r="H647" s="489"/>
      <c r="I647" s="489"/>
      <c r="J647" s="489"/>
      <c r="K647" s="489"/>
    </row>
    <row r="648" spans="2:11" x14ac:dyDescent="0.2">
      <c r="B648" s="471"/>
      <c r="C648" s="471"/>
      <c r="E648" s="486"/>
      <c r="G648" s="491"/>
      <c r="H648" s="489"/>
      <c r="I648" s="489"/>
      <c r="J648" s="489"/>
      <c r="K648" s="489"/>
    </row>
    <row r="649" spans="2:11" x14ac:dyDescent="0.2">
      <c r="B649" s="471"/>
      <c r="C649" s="471"/>
      <c r="E649" s="486"/>
      <c r="G649" s="491"/>
      <c r="H649" s="489"/>
      <c r="I649" s="489"/>
      <c r="J649" s="489"/>
      <c r="K649" s="489"/>
    </row>
    <row r="650" spans="2:11" x14ac:dyDescent="0.2">
      <c r="B650" s="471"/>
      <c r="C650" s="471"/>
      <c r="E650" s="486"/>
      <c r="G650" s="491"/>
      <c r="H650" s="489"/>
      <c r="I650" s="489"/>
      <c r="J650" s="489"/>
      <c r="K650" s="489"/>
    </row>
    <row r="651" spans="2:11" x14ac:dyDescent="0.2">
      <c r="B651" s="471"/>
      <c r="C651" s="471"/>
      <c r="E651" s="486"/>
      <c r="G651" s="491"/>
      <c r="H651" s="489"/>
      <c r="I651" s="489"/>
      <c r="J651" s="489"/>
      <c r="K651" s="489"/>
    </row>
    <row r="652" spans="2:11" x14ac:dyDescent="0.2">
      <c r="B652" s="471"/>
      <c r="C652" s="471"/>
      <c r="E652" s="486"/>
      <c r="G652" s="491"/>
      <c r="H652" s="489"/>
      <c r="I652" s="489"/>
      <c r="J652" s="489"/>
      <c r="K652" s="489"/>
    </row>
    <row r="653" spans="2:11" x14ac:dyDescent="0.2">
      <c r="B653" s="471"/>
      <c r="C653" s="471"/>
      <c r="E653" s="486"/>
      <c r="G653" s="491"/>
      <c r="H653" s="489"/>
      <c r="I653" s="489"/>
      <c r="J653" s="489"/>
      <c r="K653" s="489"/>
    </row>
    <row r="654" spans="2:11" x14ac:dyDescent="0.2">
      <c r="B654" s="471"/>
      <c r="C654" s="471"/>
      <c r="E654" s="486"/>
      <c r="G654" s="491"/>
      <c r="H654" s="489"/>
      <c r="I654" s="489"/>
      <c r="J654" s="489"/>
      <c r="K654" s="489"/>
    </row>
    <row r="655" spans="2:11" x14ac:dyDescent="0.2">
      <c r="B655" s="471"/>
      <c r="C655" s="471"/>
      <c r="E655" s="486"/>
      <c r="G655" s="491"/>
      <c r="H655" s="489"/>
      <c r="I655" s="489"/>
      <c r="J655" s="489"/>
      <c r="K655" s="489"/>
    </row>
    <row r="656" spans="2:11" x14ac:dyDescent="0.2">
      <c r="B656" s="471"/>
      <c r="C656" s="471"/>
      <c r="E656" s="486"/>
      <c r="G656" s="491"/>
      <c r="H656" s="489"/>
      <c r="I656" s="489"/>
      <c r="J656" s="489"/>
      <c r="K656" s="489"/>
    </row>
    <row r="657" spans="2:11" x14ac:dyDescent="0.2">
      <c r="B657" s="471"/>
      <c r="C657" s="471"/>
      <c r="E657" s="486"/>
      <c r="G657" s="491"/>
      <c r="H657" s="489"/>
      <c r="I657" s="489"/>
      <c r="J657" s="489"/>
      <c r="K657" s="489"/>
    </row>
    <row r="658" spans="2:11" x14ac:dyDescent="0.2">
      <c r="B658" s="471"/>
      <c r="C658" s="471"/>
      <c r="E658" s="486"/>
      <c r="G658" s="491"/>
      <c r="H658" s="489"/>
      <c r="I658" s="489"/>
      <c r="J658" s="489"/>
      <c r="K658" s="489"/>
    </row>
    <row r="659" spans="2:11" x14ac:dyDescent="0.2">
      <c r="B659" s="471"/>
      <c r="C659" s="471"/>
      <c r="E659" s="486"/>
      <c r="G659" s="491"/>
      <c r="H659" s="489"/>
      <c r="I659" s="489"/>
      <c r="J659" s="489"/>
      <c r="K659" s="489"/>
    </row>
    <row r="660" spans="2:11" x14ac:dyDescent="0.2">
      <c r="B660" s="471"/>
      <c r="C660" s="471"/>
      <c r="E660" s="486"/>
      <c r="G660" s="491"/>
      <c r="H660" s="489"/>
      <c r="I660" s="489"/>
      <c r="J660" s="489"/>
      <c r="K660" s="489"/>
    </row>
    <row r="661" spans="2:11" x14ac:dyDescent="0.2">
      <c r="B661" s="471"/>
      <c r="C661" s="471"/>
      <c r="E661" s="486"/>
      <c r="G661" s="491"/>
      <c r="H661" s="489"/>
      <c r="I661" s="489"/>
      <c r="J661" s="489"/>
      <c r="K661" s="489"/>
    </row>
    <row r="662" spans="2:11" x14ac:dyDescent="0.2">
      <c r="B662" s="471"/>
      <c r="C662" s="471"/>
      <c r="E662" s="486"/>
      <c r="G662" s="491"/>
      <c r="H662" s="489"/>
      <c r="I662" s="489"/>
      <c r="J662" s="489"/>
      <c r="K662" s="489"/>
    </row>
    <row r="663" spans="2:11" x14ac:dyDescent="0.2">
      <c r="B663" s="471"/>
      <c r="C663" s="471"/>
      <c r="E663" s="486"/>
      <c r="G663" s="491"/>
      <c r="H663" s="489"/>
      <c r="I663" s="489"/>
      <c r="J663" s="489"/>
      <c r="K663" s="489"/>
    </row>
    <row r="664" spans="2:11" x14ac:dyDescent="0.2">
      <c r="B664" s="471"/>
      <c r="C664" s="471"/>
      <c r="E664" s="486"/>
      <c r="G664" s="491"/>
      <c r="H664" s="489"/>
      <c r="I664" s="489"/>
      <c r="J664" s="489"/>
      <c r="K664" s="489"/>
    </row>
    <row r="665" spans="2:11" x14ac:dyDescent="0.2">
      <c r="B665" s="471"/>
      <c r="C665" s="471"/>
      <c r="E665" s="486"/>
      <c r="G665" s="491"/>
      <c r="H665" s="489"/>
      <c r="I665" s="489"/>
      <c r="J665" s="489"/>
      <c r="K665" s="489"/>
    </row>
    <row r="666" spans="2:11" x14ac:dyDescent="0.2">
      <c r="B666" s="471"/>
      <c r="C666" s="471"/>
      <c r="E666" s="486"/>
      <c r="G666" s="491"/>
      <c r="H666" s="489"/>
      <c r="I666" s="489"/>
      <c r="J666" s="489"/>
      <c r="K666" s="489"/>
    </row>
    <row r="667" spans="2:11" x14ac:dyDescent="0.2">
      <c r="B667" s="471"/>
      <c r="C667" s="471"/>
      <c r="E667" s="486"/>
      <c r="G667" s="491"/>
      <c r="H667" s="489"/>
      <c r="I667" s="489"/>
      <c r="J667" s="489"/>
      <c r="K667" s="489"/>
    </row>
    <row r="668" spans="2:11" x14ac:dyDescent="0.2">
      <c r="B668" s="471"/>
      <c r="C668" s="471"/>
      <c r="E668" s="486"/>
      <c r="G668" s="491"/>
      <c r="H668" s="489"/>
      <c r="I668" s="489"/>
      <c r="J668" s="489"/>
      <c r="K668" s="489"/>
    </row>
    <row r="669" spans="2:11" x14ac:dyDescent="0.2">
      <c r="B669" s="471"/>
      <c r="C669" s="471"/>
      <c r="E669" s="486"/>
      <c r="G669" s="491"/>
      <c r="H669" s="489"/>
      <c r="I669" s="489"/>
      <c r="J669" s="489"/>
      <c r="K669" s="489"/>
    </row>
    <row r="670" spans="2:11" x14ac:dyDescent="0.2">
      <c r="B670" s="471"/>
      <c r="C670" s="471"/>
      <c r="E670" s="486"/>
      <c r="G670" s="491"/>
      <c r="H670" s="489"/>
      <c r="I670" s="489"/>
      <c r="J670" s="489"/>
      <c r="K670" s="489"/>
    </row>
    <row r="671" spans="2:11" x14ac:dyDescent="0.2">
      <c r="B671" s="471"/>
      <c r="C671" s="471"/>
      <c r="E671" s="486"/>
      <c r="G671" s="491"/>
      <c r="H671" s="489"/>
      <c r="I671" s="489"/>
      <c r="J671" s="489"/>
      <c r="K671" s="489"/>
    </row>
    <row r="672" spans="2:11" x14ac:dyDescent="0.2">
      <c r="B672" s="471"/>
      <c r="C672" s="471"/>
      <c r="E672" s="486"/>
      <c r="G672" s="491"/>
      <c r="H672" s="489"/>
      <c r="I672" s="489"/>
      <c r="J672" s="489"/>
      <c r="K672" s="489"/>
    </row>
    <row r="673" spans="2:11" x14ac:dyDescent="0.2">
      <c r="B673" s="471"/>
      <c r="C673" s="471"/>
      <c r="E673" s="486"/>
      <c r="G673" s="491"/>
      <c r="H673" s="489"/>
      <c r="I673" s="489"/>
      <c r="J673" s="489"/>
      <c r="K673" s="489"/>
    </row>
    <row r="674" spans="2:11" x14ac:dyDescent="0.2">
      <c r="B674" s="471"/>
      <c r="C674" s="471"/>
      <c r="E674" s="486"/>
      <c r="G674" s="491"/>
      <c r="H674" s="489"/>
      <c r="I674" s="489"/>
      <c r="J674" s="489"/>
      <c r="K674" s="489"/>
    </row>
    <row r="675" spans="2:11" x14ac:dyDescent="0.2">
      <c r="B675" s="471"/>
      <c r="C675" s="471"/>
      <c r="E675" s="486"/>
      <c r="G675" s="491"/>
      <c r="H675" s="489"/>
      <c r="I675" s="489"/>
      <c r="J675" s="489"/>
      <c r="K675" s="489"/>
    </row>
    <row r="676" spans="2:11" x14ac:dyDescent="0.2">
      <c r="B676" s="471"/>
      <c r="C676" s="471"/>
      <c r="E676" s="486"/>
      <c r="G676" s="491"/>
      <c r="H676" s="489"/>
      <c r="I676" s="489"/>
      <c r="J676" s="489"/>
      <c r="K676" s="489"/>
    </row>
    <row r="677" spans="2:11" x14ac:dyDescent="0.2">
      <c r="B677" s="471"/>
      <c r="C677" s="471"/>
      <c r="E677" s="486"/>
      <c r="G677" s="491"/>
      <c r="H677" s="489"/>
      <c r="I677" s="489"/>
      <c r="J677" s="489"/>
      <c r="K677" s="489"/>
    </row>
    <row r="678" spans="2:11" x14ac:dyDescent="0.2">
      <c r="B678" s="471"/>
      <c r="C678" s="471"/>
      <c r="E678" s="486"/>
      <c r="G678" s="491"/>
      <c r="H678" s="489"/>
      <c r="I678" s="489"/>
      <c r="J678" s="489"/>
      <c r="K678" s="489"/>
    </row>
    <row r="679" spans="2:11" x14ac:dyDescent="0.2">
      <c r="B679" s="471"/>
      <c r="C679" s="471"/>
      <c r="E679" s="486"/>
      <c r="G679" s="491"/>
      <c r="H679" s="489"/>
      <c r="I679" s="489"/>
      <c r="J679" s="489"/>
      <c r="K679" s="489"/>
    </row>
    <row r="680" spans="2:11" x14ac:dyDescent="0.2">
      <c r="B680" s="471"/>
      <c r="C680" s="471"/>
      <c r="E680" s="486"/>
      <c r="G680" s="491"/>
      <c r="H680" s="489"/>
      <c r="I680" s="489"/>
      <c r="J680" s="489"/>
      <c r="K680" s="489"/>
    </row>
    <row r="681" spans="2:11" x14ac:dyDescent="0.2">
      <c r="B681" s="471"/>
      <c r="C681" s="471"/>
      <c r="E681" s="486"/>
      <c r="G681" s="491"/>
      <c r="H681" s="489"/>
      <c r="I681" s="489"/>
      <c r="J681" s="489"/>
      <c r="K681" s="489"/>
    </row>
    <row r="682" spans="2:11" x14ac:dyDescent="0.2">
      <c r="B682" s="471"/>
      <c r="C682" s="471"/>
      <c r="E682" s="486"/>
      <c r="G682" s="491"/>
      <c r="H682" s="489"/>
      <c r="I682" s="489"/>
      <c r="J682" s="489"/>
      <c r="K682" s="489"/>
    </row>
    <row r="683" spans="2:11" x14ac:dyDescent="0.2">
      <c r="B683" s="471"/>
      <c r="C683" s="471"/>
      <c r="E683" s="486"/>
      <c r="G683" s="491"/>
      <c r="H683" s="489"/>
      <c r="I683" s="489"/>
      <c r="J683" s="489"/>
      <c r="K683" s="489"/>
    </row>
    <row r="684" spans="2:11" x14ac:dyDescent="0.2">
      <c r="B684" s="471"/>
      <c r="C684" s="471"/>
      <c r="E684" s="486"/>
      <c r="G684" s="491"/>
      <c r="H684" s="489"/>
      <c r="I684" s="489"/>
      <c r="J684" s="489"/>
      <c r="K684" s="489"/>
    </row>
    <row r="685" spans="2:11" x14ac:dyDescent="0.2">
      <c r="B685" s="471"/>
      <c r="C685" s="471"/>
      <c r="E685" s="486"/>
      <c r="G685" s="491"/>
      <c r="H685" s="489"/>
      <c r="I685" s="489"/>
      <c r="J685" s="489"/>
      <c r="K685" s="489"/>
    </row>
    <row r="686" spans="2:11" x14ac:dyDescent="0.2">
      <c r="B686" s="471"/>
      <c r="C686" s="471"/>
      <c r="E686" s="486"/>
      <c r="G686" s="491"/>
      <c r="H686" s="489"/>
      <c r="I686" s="489"/>
      <c r="J686" s="489"/>
      <c r="K686" s="489"/>
    </row>
    <row r="687" spans="2:11" x14ac:dyDescent="0.2">
      <c r="B687" s="471"/>
      <c r="C687" s="471"/>
      <c r="E687" s="486"/>
      <c r="G687" s="491"/>
      <c r="H687" s="489"/>
      <c r="I687" s="489"/>
      <c r="J687" s="489"/>
      <c r="K687" s="489"/>
    </row>
    <row r="688" spans="2:11" x14ac:dyDescent="0.2">
      <c r="B688" s="471"/>
      <c r="C688" s="471"/>
      <c r="E688" s="486"/>
      <c r="G688" s="491"/>
      <c r="H688" s="489"/>
      <c r="I688" s="489"/>
      <c r="J688" s="489"/>
      <c r="K688" s="489"/>
    </row>
    <row r="689" spans="2:11" x14ac:dyDescent="0.2">
      <c r="B689" s="471"/>
      <c r="C689" s="471"/>
      <c r="E689" s="486"/>
      <c r="G689" s="491"/>
      <c r="H689" s="489"/>
      <c r="I689" s="489"/>
      <c r="J689" s="489"/>
      <c r="K689" s="489"/>
    </row>
    <row r="690" spans="2:11" x14ac:dyDescent="0.2">
      <c r="B690" s="471"/>
      <c r="C690" s="471"/>
      <c r="E690" s="486"/>
      <c r="G690" s="491"/>
      <c r="H690" s="489"/>
      <c r="I690" s="489"/>
      <c r="J690" s="489"/>
      <c r="K690" s="489"/>
    </row>
    <row r="691" spans="2:11" x14ac:dyDescent="0.2">
      <c r="B691" s="471"/>
      <c r="C691" s="471"/>
      <c r="E691" s="486"/>
      <c r="G691" s="491"/>
      <c r="H691" s="489"/>
      <c r="I691" s="489"/>
      <c r="J691" s="489"/>
      <c r="K691" s="489"/>
    </row>
    <row r="692" spans="2:11" x14ac:dyDescent="0.2">
      <c r="B692" s="471"/>
      <c r="C692" s="471"/>
      <c r="E692" s="486"/>
      <c r="G692" s="491"/>
      <c r="H692" s="489"/>
      <c r="I692" s="489"/>
      <c r="J692" s="489"/>
      <c r="K692" s="489"/>
    </row>
    <row r="693" spans="2:11" x14ac:dyDescent="0.2">
      <c r="B693" s="471"/>
      <c r="C693" s="471"/>
      <c r="E693" s="486"/>
      <c r="G693" s="491"/>
      <c r="H693" s="489"/>
      <c r="I693" s="489"/>
      <c r="J693" s="489"/>
      <c r="K693" s="489"/>
    </row>
    <row r="694" spans="2:11" x14ac:dyDescent="0.2">
      <c r="B694" s="471"/>
      <c r="C694" s="471"/>
      <c r="E694" s="486"/>
      <c r="G694" s="491"/>
      <c r="H694" s="489"/>
      <c r="I694" s="489"/>
      <c r="J694" s="489"/>
      <c r="K694" s="489"/>
    </row>
    <row r="695" spans="2:11" x14ac:dyDescent="0.2">
      <c r="B695" s="471"/>
      <c r="C695" s="471"/>
      <c r="E695" s="486"/>
      <c r="G695" s="491"/>
      <c r="H695" s="489"/>
      <c r="I695" s="489"/>
      <c r="J695" s="489"/>
      <c r="K695" s="489"/>
    </row>
    <row r="696" spans="2:11" x14ac:dyDescent="0.2">
      <c r="B696" s="471"/>
      <c r="C696" s="471"/>
      <c r="E696" s="486"/>
      <c r="G696" s="491"/>
      <c r="H696" s="489"/>
      <c r="I696" s="489"/>
      <c r="J696" s="489"/>
      <c r="K696" s="489"/>
    </row>
    <row r="697" spans="2:11" x14ac:dyDescent="0.2">
      <c r="B697" s="471"/>
      <c r="C697" s="471"/>
      <c r="E697" s="486"/>
      <c r="G697" s="491"/>
      <c r="H697" s="489"/>
      <c r="I697" s="489"/>
      <c r="J697" s="489"/>
      <c r="K697" s="489"/>
    </row>
    <row r="698" spans="2:11" x14ac:dyDescent="0.2">
      <c r="B698" s="471"/>
      <c r="C698" s="471"/>
      <c r="E698" s="486"/>
      <c r="G698" s="491"/>
      <c r="H698" s="489"/>
      <c r="I698" s="489"/>
      <c r="J698" s="489"/>
      <c r="K698" s="489"/>
    </row>
    <row r="699" spans="2:11" x14ac:dyDescent="0.2">
      <c r="B699" s="471"/>
      <c r="C699" s="471"/>
      <c r="E699" s="486"/>
      <c r="G699" s="491"/>
      <c r="H699" s="489"/>
      <c r="I699" s="489"/>
      <c r="J699" s="489"/>
      <c r="K699" s="489"/>
    </row>
    <row r="700" spans="2:11" x14ac:dyDescent="0.2">
      <c r="B700" s="471"/>
      <c r="C700" s="471"/>
      <c r="E700" s="486"/>
      <c r="G700" s="491"/>
      <c r="H700" s="489"/>
      <c r="I700" s="489"/>
      <c r="J700" s="489"/>
      <c r="K700" s="489"/>
    </row>
    <row r="701" spans="2:11" x14ac:dyDescent="0.2">
      <c r="B701" s="471"/>
      <c r="C701" s="471"/>
      <c r="E701" s="486"/>
      <c r="G701" s="491"/>
      <c r="H701" s="489"/>
      <c r="I701" s="489"/>
      <c r="J701" s="489"/>
      <c r="K701" s="489"/>
    </row>
    <row r="702" spans="2:11" x14ac:dyDescent="0.2">
      <c r="B702" s="471"/>
      <c r="C702" s="471"/>
      <c r="E702" s="486"/>
      <c r="G702" s="491"/>
      <c r="H702" s="489"/>
      <c r="I702" s="489"/>
      <c r="J702" s="489"/>
      <c r="K702" s="489"/>
    </row>
    <row r="703" spans="2:11" x14ac:dyDescent="0.2">
      <c r="B703" s="471"/>
      <c r="C703" s="471"/>
      <c r="E703" s="486"/>
      <c r="G703" s="491"/>
      <c r="H703" s="489"/>
      <c r="I703" s="489"/>
      <c r="J703" s="489"/>
      <c r="K703" s="489"/>
    </row>
    <row r="704" spans="2:11" x14ac:dyDescent="0.2">
      <c r="B704" s="471"/>
      <c r="C704" s="471"/>
      <c r="E704" s="486"/>
      <c r="G704" s="491"/>
      <c r="H704" s="489"/>
      <c r="I704" s="489"/>
      <c r="J704" s="489"/>
      <c r="K704" s="489"/>
    </row>
    <row r="705" spans="2:11" x14ac:dyDescent="0.2">
      <c r="B705" s="471"/>
      <c r="C705" s="471"/>
      <c r="E705" s="486"/>
      <c r="G705" s="491"/>
      <c r="H705" s="489"/>
      <c r="I705" s="489"/>
      <c r="J705" s="489"/>
      <c r="K705" s="489"/>
    </row>
    <row r="706" spans="2:11" x14ac:dyDescent="0.2">
      <c r="B706" s="471"/>
      <c r="C706" s="471"/>
      <c r="E706" s="486"/>
      <c r="G706" s="491"/>
      <c r="H706" s="489"/>
      <c r="I706" s="489"/>
      <c r="J706" s="489"/>
      <c r="K706" s="489"/>
    </row>
    <row r="707" spans="2:11" x14ac:dyDescent="0.2">
      <c r="B707" s="471"/>
      <c r="C707" s="471"/>
      <c r="E707" s="486"/>
      <c r="G707" s="491"/>
      <c r="H707" s="489"/>
      <c r="I707" s="489"/>
      <c r="J707" s="489"/>
      <c r="K707" s="489"/>
    </row>
    <row r="708" spans="2:11" x14ac:dyDescent="0.2">
      <c r="B708" s="471"/>
      <c r="C708" s="471"/>
      <c r="E708" s="486"/>
      <c r="G708" s="491"/>
      <c r="H708" s="489"/>
      <c r="I708" s="489"/>
      <c r="J708" s="489"/>
      <c r="K708" s="489"/>
    </row>
    <row r="709" spans="2:11" x14ac:dyDescent="0.2">
      <c r="B709" s="471"/>
      <c r="C709" s="471"/>
      <c r="E709" s="486"/>
      <c r="G709" s="491"/>
      <c r="H709" s="489"/>
      <c r="I709" s="489"/>
      <c r="J709" s="489"/>
      <c r="K709" s="489"/>
    </row>
    <row r="710" spans="2:11" x14ac:dyDescent="0.2">
      <c r="B710" s="471"/>
      <c r="C710" s="471"/>
      <c r="E710" s="486"/>
      <c r="G710" s="491"/>
      <c r="H710" s="489"/>
      <c r="I710" s="489"/>
      <c r="J710" s="489"/>
      <c r="K710" s="489"/>
    </row>
    <row r="711" spans="2:11" x14ac:dyDescent="0.2">
      <c r="B711" s="471"/>
      <c r="C711" s="471"/>
      <c r="E711" s="486"/>
      <c r="G711" s="491"/>
      <c r="H711" s="489"/>
      <c r="I711" s="489"/>
      <c r="J711" s="489"/>
      <c r="K711" s="489"/>
    </row>
    <row r="712" spans="2:11" x14ac:dyDescent="0.2">
      <c r="B712" s="471"/>
      <c r="C712" s="471"/>
      <c r="E712" s="486"/>
      <c r="G712" s="491"/>
      <c r="H712" s="489"/>
      <c r="I712" s="489"/>
      <c r="J712" s="489"/>
      <c r="K712" s="489"/>
    </row>
    <row r="713" spans="2:11" x14ac:dyDescent="0.2">
      <c r="B713" s="471"/>
      <c r="C713" s="471"/>
      <c r="E713" s="486"/>
      <c r="G713" s="491"/>
      <c r="H713" s="489"/>
      <c r="I713" s="489"/>
      <c r="J713" s="489"/>
      <c r="K713" s="489"/>
    </row>
    <row r="714" spans="2:11" x14ac:dyDescent="0.2">
      <c r="B714" s="471"/>
      <c r="C714" s="471"/>
      <c r="E714" s="486"/>
      <c r="G714" s="491"/>
      <c r="H714" s="489"/>
      <c r="I714" s="489"/>
      <c r="J714" s="489"/>
      <c r="K714" s="489"/>
    </row>
    <row r="715" spans="2:11" x14ac:dyDescent="0.2">
      <c r="B715" s="471"/>
      <c r="C715" s="471"/>
      <c r="E715" s="486"/>
      <c r="G715" s="491"/>
      <c r="H715" s="489"/>
      <c r="I715" s="489"/>
      <c r="J715" s="489"/>
      <c r="K715" s="489"/>
    </row>
    <row r="716" spans="2:11" x14ac:dyDescent="0.2">
      <c r="B716" s="471"/>
      <c r="C716" s="471"/>
      <c r="E716" s="486"/>
      <c r="G716" s="491"/>
      <c r="H716" s="489"/>
      <c r="I716" s="489"/>
      <c r="J716" s="489"/>
      <c r="K716" s="489"/>
    </row>
    <row r="717" spans="2:11" x14ac:dyDescent="0.2">
      <c r="B717" s="471"/>
      <c r="C717" s="471"/>
      <c r="E717" s="486"/>
      <c r="G717" s="491"/>
      <c r="H717" s="489"/>
      <c r="I717" s="489"/>
      <c r="J717" s="489"/>
      <c r="K717" s="489"/>
    </row>
    <row r="718" spans="2:11" x14ac:dyDescent="0.2">
      <c r="B718" s="471"/>
      <c r="C718" s="471"/>
      <c r="E718" s="486"/>
      <c r="G718" s="491"/>
      <c r="H718" s="489"/>
      <c r="I718" s="489"/>
      <c r="J718" s="489"/>
      <c r="K718" s="489"/>
    </row>
    <row r="719" spans="2:11" x14ac:dyDescent="0.2">
      <c r="B719" s="471"/>
      <c r="C719" s="471"/>
      <c r="E719" s="486"/>
      <c r="G719" s="491"/>
      <c r="H719" s="489"/>
      <c r="I719" s="489"/>
      <c r="J719" s="489"/>
      <c r="K719" s="489"/>
    </row>
    <row r="720" spans="2:11" x14ac:dyDescent="0.2">
      <c r="B720" s="471"/>
      <c r="C720" s="471"/>
      <c r="E720" s="486"/>
      <c r="G720" s="491"/>
      <c r="H720" s="489"/>
      <c r="I720" s="489"/>
      <c r="J720" s="489"/>
      <c r="K720" s="489"/>
    </row>
    <row r="721" spans="2:11" x14ac:dyDescent="0.2">
      <c r="B721" s="471"/>
      <c r="C721" s="471"/>
      <c r="E721" s="486"/>
      <c r="G721" s="491"/>
      <c r="H721" s="489"/>
      <c r="I721" s="489"/>
      <c r="J721" s="489"/>
      <c r="K721" s="489"/>
    </row>
    <row r="722" spans="2:11" x14ac:dyDescent="0.2">
      <c r="B722" s="471"/>
      <c r="C722" s="471"/>
      <c r="E722" s="486"/>
      <c r="G722" s="491"/>
      <c r="H722" s="489"/>
      <c r="I722" s="489"/>
      <c r="J722" s="489"/>
      <c r="K722" s="489"/>
    </row>
    <row r="723" spans="2:11" x14ac:dyDescent="0.2">
      <c r="B723" s="471"/>
      <c r="C723" s="471"/>
      <c r="E723" s="486"/>
      <c r="G723" s="491"/>
      <c r="H723" s="489"/>
      <c r="I723" s="489"/>
      <c r="J723" s="489"/>
      <c r="K723" s="489"/>
    </row>
    <row r="724" spans="2:11" x14ac:dyDescent="0.2">
      <c r="B724" s="471"/>
      <c r="C724" s="471"/>
      <c r="E724" s="486"/>
      <c r="G724" s="491"/>
      <c r="H724" s="489"/>
      <c r="I724" s="489"/>
      <c r="J724" s="489"/>
      <c r="K724" s="489"/>
    </row>
    <row r="725" spans="2:11" x14ac:dyDescent="0.2">
      <c r="B725" s="471"/>
      <c r="C725" s="471"/>
      <c r="E725" s="486"/>
      <c r="G725" s="491"/>
      <c r="H725" s="489"/>
      <c r="I725" s="489"/>
      <c r="J725" s="489"/>
      <c r="K725" s="489"/>
    </row>
    <row r="726" spans="2:11" x14ac:dyDescent="0.2">
      <c r="B726" s="471"/>
      <c r="C726" s="471"/>
      <c r="E726" s="486"/>
      <c r="G726" s="491"/>
      <c r="H726" s="489"/>
      <c r="I726" s="489"/>
      <c r="J726" s="489"/>
      <c r="K726" s="489"/>
    </row>
    <row r="727" spans="2:11" x14ac:dyDescent="0.2">
      <c r="B727" s="471"/>
      <c r="C727" s="471"/>
      <c r="E727" s="486"/>
      <c r="G727" s="491"/>
      <c r="H727" s="489"/>
      <c r="I727" s="489"/>
      <c r="J727" s="489"/>
      <c r="K727" s="489"/>
    </row>
    <row r="728" spans="2:11" x14ac:dyDescent="0.2">
      <c r="B728" s="471"/>
      <c r="C728" s="471"/>
      <c r="E728" s="486"/>
      <c r="G728" s="491"/>
      <c r="H728" s="489"/>
      <c r="I728" s="489"/>
      <c r="J728" s="489"/>
      <c r="K728" s="489"/>
    </row>
    <row r="729" spans="2:11" x14ac:dyDescent="0.2">
      <c r="B729" s="471"/>
      <c r="C729" s="471"/>
      <c r="E729" s="486"/>
      <c r="G729" s="491"/>
      <c r="H729" s="489"/>
      <c r="I729" s="489"/>
      <c r="J729" s="489"/>
      <c r="K729" s="489"/>
    </row>
    <row r="730" spans="2:11" x14ac:dyDescent="0.2">
      <c r="B730" s="471"/>
      <c r="C730" s="471"/>
      <c r="E730" s="486"/>
      <c r="G730" s="491"/>
      <c r="H730" s="489"/>
      <c r="I730" s="489"/>
      <c r="J730" s="489"/>
      <c r="K730" s="489"/>
    </row>
    <row r="731" spans="2:11" x14ac:dyDescent="0.2">
      <c r="B731" s="471"/>
      <c r="C731" s="471"/>
      <c r="E731" s="486"/>
      <c r="G731" s="491"/>
      <c r="H731" s="489"/>
      <c r="I731" s="489"/>
      <c r="J731" s="489"/>
      <c r="K731" s="489"/>
    </row>
    <row r="732" spans="2:11" x14ac:dyDescent="0.2">
      <c r="B732" s="471"/>
      <c r="C732" s="471"/>
      <c r="E732" s="486"/>
      <c r="G732" s="491"/>
      <c r="H732" s="489"/>
      <c r="I732" s="489"/>
      <c r="J732" s="489"/>
      <c r="K732" s="489"/>
    </row>
    <row r="733" spans="2:11" x14ac:dyDescent="0.2">
      <c r="B733" s="471"/>
      <c r="C733" s="471"/>
      <c r="E733" s="486"/>
      <c r="G733" s="491"/>
      <c r="H733" s="489"/>
      <c r="I733" s="489"/>
      <c r="J733" s="489"/>
      <c r="K733" s="489"/>
    </row>
    <row r="734" spans="2:11" x14ac:dyDescent="0.2">
      <c r="B734" s="471"/>
      <c r="C734" s="471"/>
      <c r="E734" s="486"/>
      <c r="G734" s="491"/>
      <c r="H734" s="489"/>
      <c r="I734" s="489"/>
      <c r="J734" s="489"/>
      <c r="K734" s="489"/>
    </row>
    <row r="735" spans="2:11" x14ac:dyDescent="0.2">
      <c r="B735" s="471"/>
      <c r="C735" s="471"/>
      <c r="E735" s="486"/>
      <c r="G735" s="491"/>
      <c r="H735" s="489"/>
      <c r="I735" s="489"/>
      <c r="J735" s="489"/>
      <c r="K735" s="489"/>
    </row>
    <row r="736" spans="2:11" x14ac:dyDescent="0.2">
      <c r="B736" s="471"/>
      <c r="C736" s="471"/>
      <c r="E736" s="486"/>
      <c r="G736" s="491"/>
      <c r="H736" s="489"/>
      <c r="I736" s="489"/>
      <c r="J736" s="489"/>
      <c r="K736" s="489"/>
    </row>
    <row r="737" spans="2:11" x14ac:dyDescent="0.2">
      <c r="B737" s="471"/>
      <c r="C737" s="471"/>
      <c r="E737" s="486"/>
      <c r="G737" s="491"/>
      <c r="H737" s="489"/>
      <c r="I737" s="489"/>
      <c r="J737" s="489"/>
      <c r="K737" s="489"/>
    </row>
    <row r="738" spans="2:11" x14ac:dyDescent="0.2">
      <c r="B738" s="471"/>
      <c r="C738" s="471"/>
      <c r="E738" s="486"/>
      <c r="G738" s="491"/>
      <c r="H738" s="489"/>
      <c r="I738" s="489"/>
      <c r="J738" s="489"/>
      <c r="K738" s="489"/>
    </row>
    <row r="739" spans="2:11" x14ac:dyDescent="0.2">
      <c r="B739" s="471"/>
      <c r="C739" s="471"/>
      <c r="E739" s="486"/>
      <c r="G739" s="491"/>
      <c r="H739" s="489"/>
      <c r="I739" s="489"/>
      <c r="J739" s="489"/>
      <c r="K739" s="489"/>
    </row>
    <row r="740" spans="2:11" x14ac:dyDescent="0.2">
      <c r="B740" s="471"/>
      <c r="C740" s="471"/>
      <c r="E740" s="486"/>
      <c r="G740" s="491"/>
      <c r="H740" s="489"/>
      <c r="I740" s="489"/>
      <c r="J740" s="489"/>
      <c r="K740" s="489"/>
    </row>
    <row r="741" spans="2:11" x14ac:dyDescent="0.2">
      <c r="B741" s="471"/>
      <c r="C741" s="471"/>
      <c r="E741" s="486"/>
      <c r="G741" s="491"/>
      <c r="H741" s="489"/>
      <c r="I741" s="489"/>
      <c r="J741" s="489"/>
      <c r="K741" s="489"/>
    </row>
    <row r="742" spans="2:11" x14ac:dyDescent="0.2">
      <c r="B742" s="471"/>
      <c r="C742" s="471"/>
      <c r="E742" s="486"/>
      <c r="G742" s="491"/>
      <c r="H742" s="489"/>
      <c r="I742" s="489"/>
      <c r="J742" s="489"/>
      <c r="K742" s="489"/>
    </row>
    <row r="743" spans="2:11" x14ac:dyDescent="0.2">
      <c r="B743" s="471"/>
      <c r="C743" s="471"/>
      <c r="E743" s="486"/>
      <c r="G743" s="491"/>
      <c r="H743" s="489"/>
      <c r="I743" s="489"/>
      <c r="J743" s="489"/>
      <c r="K743" s="489"/>
    </row>
    <row r="744" spans="2:11" x14ac:dyDescent="0.2">
      <c r="B744" s="471"/>
      <c r="C744" s="471"/>
      <c r="E744" s="486"/>
      <c r="G744" s="491"/>
      <c r="H744" s="489"/>
      <c r="I744" s="489"/>
      <c r="J744" s="489"/>
      <c r="K744" s="489"/>
    </row>
    <row r="745" spans="2:11" x14ac:dyDescent="0.2">
      <c r="B745" s="471"/>
      <c r="C745" s="471"/>
      <c r="E745" s="486"/>
      <c r="G745" s="491"/>
      <c r="H745" s="489"/>
      <c r="I745" s="489"/>
      <c r="J745" s="489"/>
      <c r="K745" s="489"/>
    </row>
    <row r="746" spans="2:11" x14ac:dyDescent="0.2">
      <c r="B746" s="471"/>
      <c r="C746" s="471"/>
      <c r="E746" s="486"/>
      <c r="G746" s="491"/>
      <c r="H746" s="489"/>
      <c r="I746" s="489"/>
      <c r="J746" s="489"/>
      <c r="K746" s="489"/>
    </row>
    <row r="747" spans="2:11" x14ac:dyDescent="0.2">
      <c r="B747" s="471"/>
      <c r="C747" s="471"/>
      <c r="E747" s="486"/>
      <c r="G747" s="491"/>
      <c r="H747" s="489"/>
      <c r="I747" s="489"/>
      <c r="J747" s="489"/>
      <c r="K747" s="489"/>
    </row>
    <row r="748" spans="2:11" x14ac:dyDescent="0.2">
      <c r="B748" s="471"/>
      <c r="C748" s="471"/>
      <c r="E748" s="486"/>
      <c r="G748" s="491"/>
      <c r="H748" s="489"/>
      <c r="I748" s="489"/>
      <c r="J748" s="489"/>
      <c r="K748" s="489"/>
    </row>
    <row r="749" spans="2:11" x14ac:dyDescent="0.2">
      <c r="B749" s="471"/>
      <c r="C749" s="471"/>
      <c r="E749" s="486"/>
      <c r="G749" s="491"/>
      <c r="H749" s="489"/>
      <c r="I749" s="489"/>
      <c r="J749" s="489"/>
      <c r="K749" s="489"/>
    </row>
    <row r="750" spans="2:11" x14ac:dyDescent="0.2">
      <c r="B750" s="471"/>
      <c r="C750" s="471"/>
      <c r="E750" s="486"/>
      <c r="G750" s="491"/>
      <c r="H750" s="489"/>
      <c r="I750" s="489"/>
      <c r="J750" s="489"/>
      <c r="K750" s="489"/>
    </row>
    <row r="751" spans="2:11" x14ac:dyDescent="0.2">
      <c r="B751" s="471"/>
      <c r="C751" s="471"/>
      <c r="E751" s="486"/>
      <c r="G751" s="491"/>
      <c r="H751" s="489"/>
      <c r="I751" s="489"/>
      <c r="J751" s="489"/>
      <c r="K751" s="489"/>
    </row>
    <row r="752" spans="2:11" x14ac:dyDescent="0.2">
      <c r="B752" s="471"/>
      <c r="C752" s="471"/>
      <c r="E752" s="486"/>
      <c r="G752" s="491"/>
      <c r="H752" s="489"/>
      <c r="I752" s="489"/>
      <c r="J752" s="489"/>
      <c r="K752" s="489"/>
    </row>
    <row r="753" spans="2:11" x14ac:dyDescent="0.2">
      <c r="B753" s="471"/>
      <c r="C753" s="471"/>
      <c r="E753" s="486"/>
      <c r="G753" s="491"/>
      <c r="H753" s="489"/>
      <c r="I753" s="489"/>
      <c r="J753" s="489"/>
      <c r="K753" s="489"/>
    </row>
    <row r="754" spans="2:11" x14ac:dyDescent="0.2">
      <c r="B754" s="471"/>
      <c r="C754" s="471"/>
      <c r="E754" s="486"/>
      <c r="G754" s="491"/>
      <c r="H754" s="489"/>
      <c r="I754" s="489"/>
      <c r="J754" s="489"/>
      <c r="K754" s="489"/>
    </row>
    <row r="755" spans="2:11" x14ac:dyDescent="0.2">
      <c r="B755" s="471"/>
      <c r="C755" s="471"/>
      <c r="E755" s="486"/>
      <c r="G755" s="491"/>
      <c r="H755" s="489"/>
      <c r="I755" s="489"/>
      <c r="J755" s="489"/>
      <c r="K755" s="489"/>
    </row>
    <row r="756" spans="2:11" x14ac:dyDescent="0.2">
      <c r="B756" s="471"/>
      <c r="C756" s="471"/>
      <c r="E756" s="486"/>
      <c r="G756" s="491"/>
      <c r="H756" s="489"/>
      <c r="I756" s="489"/>
      <c r="J756" s="489"/>
      <c r="K756" s="489"/>
    </row>
    <row r="757" spans="2:11" x14ac:dyDescent="0.2">
      <c r="B757" s="471"/>
      <c r="C757" s="471"/>
      <c r="E757" s="486"/>
      <c r="G757" s="491"/>
      <c r="H757" s="489"/>
      <c r="I757" s="489"/>
      <c r="J757" s="489"/>
      <c r="K757" s="489"/>
    </row>
    <row r="758" spans="2:11" x14ac:dyDescent="0.2">
      <c r="B758" s="471"/>
      <c r="C758" s="471"/>
      <c r="E758" s="486"/>
      <c r="G758" s="491"/>
      <c r="H758" s="489"/>
      <c r="I758" s="489"/>
      <c r="J758" s="489"/>
      <c r="K758" s="489"/>
    </row>
    <row r="759" spans="2:11" x14ac:dyDescent="0.2">
      <c r="B759" s="471"/>
      <c r="C759" s="471"/>
      <c r="E759" s="486"/>
      <c r="G759" s="491"/>
      <c r="H759" s="489"/>
      <c r="I759" s="489"/>
      <c r="J759" s="489"/>
      <c r="K759" s="489"/>
    </row>
    <row r="760" spans="2:11" x14ac:dyDescent="0.2">
      <c r="B760" s="471"/>
      <c r="C760" s="471"/>
      <c r="E760" s="486"/>
      <c r="G760" s="491"/>
      <c r="H760" s="489"/>
      <c r="I760" s="489"/>
      <c r="J760" s="489"/>
      <c r="K760" s="489"/>
    </row>
    <row r="761" spans="2:11" x14ac:dyDescent="0.2">
      <c r="B761" s="471"/>
      <c r="C761" s="471"/>
      <c r="E761" s="486"/>
      <c r="G761" s="491"/>
      <c r="H761" s="489"/>
      <c r="I761" s="489"/>
      <c r="J761" s="489"/>
      <c r="K761" s="489"/>
    </row>
    <row r="762" spans="2:11" x14ac:dyDescent="0.2">
      <c r="B762" s="471"/>
      <c r="C762" s="471"/>
      <c r="E762" s="486"/>
      <c r="G762" s="491"/>
      <c r="H762" s="489"/>
      <c r="I762" s="489"/>
      <c r="J762" s="489"/>
      <c r="K762" s="489"/>
    </row>
    <row r="763" spans="2:11" x14ac:dyDescent="0.2">
      <c r="B763" s="471"/>
      <c r="C763" s="471"/>
      <c r="E763" s="486"/>
      <c r="G763" s="491"/>
      <c r="H763" s="489"/>
      <c r="I763" s="489"/>
      <c r="J763" s="489"/>
      <c r="K763" s="489"/>
    </row>
    <row r="764" spans="2:11" x14ac:dyDescent="0.2">
      <c r="B764" s="471"/>
      <c r="C764" s="471"/>
      <c r="E764" s="486"/>
      <c r="G764" s="491"/>
      <c r="H764" s="489"/>
      <c r="I764" s="489"/>
      <c r="J764" s="489"/>
      <c r="K764" s="489"/>
    </row>
    <row r="765" spans="2:11" x14ac:dyDescent="0.2">
      <c r="B765" s="471"/>
      <c r="C765" s="471"/>
      <c r="E765" s="486"/>
      <c r="G765" s="491"/>
      <c r="H765" s="489"/>
      <c r="I765" s="489"/>
      <c r="J765" s="489"/>
      <c r="K765" s="489"/>
    </row>
    <row r="766" spans="2:11" x14ac:dyDescent="0.2">
      <c r="B766" s="471"/>
      <c r="C766" s="471"/>
      <c r="E766" s="486"/>
      <c r="G766" s="491"/>
      <c r="H766" s="489"/>
      <c r="I766" s="489"/>
      <c r="J766" s="489"/>
      <c r="K766" s="489"/>
    </row>
    <row r="767" spans="2:11" x14ac:dyDescent="0.2">
      <c r="B767" s="471"/>
      <c r="C767" s="471"/>
      <c r="E767" s="486"/>
      <c r="G767" s="491"/>
      <c r="H767" s="489"/>
      <c r="I767" s="489"/>
      <c r="J767" s="489"/>
      <c r="K767" s="489"/>
    </row>
    <row r="768" spans="2:11" x14ac:dyDescent="0.2">
      <c r="B768" s="471"/>
      <c r="C768" s="471"/>
      <c r="E768" s="486"/>
      <c r="G768" s="491"/>
      <c r="H768" s="489"/>
      <c r="I768" s="489"/>
      <c r="J768" s="489"/>
      <c r="K768" s="489"/>
    </row>
    <row r="769" spans="2:11" x14ac:dyDescent="0.2">
      <c r="B769" s="471"/>
      <c r="C769" s="471"/>
      <c r="E769" s="486"/>
      <c r="G769" s="491"/>
      <c r="H769" s="489"/>
      <c r="I769" s="489"/>
      <c r="J769" s="489"/>
      <c r="K769" s="489"/>
    </row>
    <row r="770" spans="2:11" x14ac:dyDescent="0.2">
      <c r="B770" s="471"/>
      <c r="C770" s="471"/>
      <c r="E770" s="486"/>
      <c r="G770" s="491"/>
      <c r="H770" s="489"/>
      <c r="I770" s="489"/>
      <c r="J770" s="489"/>
      <c r="K770" s="489"/>
    </row>
    <row r="771" spans="2:11" x14ac:dyDescent="0.2">
      <c r="B771" s="471"/>
      <c r="C771" s="471"/>
      <c r="E771" s="486"/>
      <c r="G771" s="491"/>
      <c r="H771" s="489"/>
      <c r="I771" s="489"/>
      <c r="J771" s="489"/>
      <c r="K771" s="489"/>
    </row>
    <row r="772" spans="2:11" x14ac:dyDescent="0.2">
      <c r="B772" s="471"/>
      <c r="C772" s="471"/>
      <c r="E772" s="486"/>
      <c r="G772" s="491"/>
      <c r="H772" s="489"/>
      <c r="I772" s="489"/>
      <c r="J772" s="489"/>
      <c r="K772" s="489"/>
    </row>
    <row r="773" spans="2:11" x14ac:dyDescent="0.2">
      <c r="B773" s="471"/>
      <c r="C773" s="471"/>
      <c r="E773" s="486"/>
      <c r="G773" s="491"/>
      <c r="H773" s="489"/>
      <c r="I773" s="489"/>
      <c r="J773" s="489"/>
      <c r="K773" s="489"/>
    </row>
    <row r="774" spans="2:11" x14ac:dyDescent="0.2">
      <c r="B774" s="471"/>
      <c r="C774" s="471"/>
      <c r="E774" s="486"/>
      <c r="G774" s="491"/>
      <c r="H774" s="489"/>
      <c r="I774" s="489"/>
      <c r="J774" s="489"/>
      <c r="K774" s="489"/>
    </row>
    <row r="775" spans="2:11" x14ac:dyDescent="0.2">
      <c r="B775" s="471"/>
      <c r="C775" s="471"/>
      <c r="E775" s="486"/>
      <c r="G775" s="491"/>
      <c r="H775" s="489"/>
      <c r="I775" s="489"/>
      <c r="J775" s="489"/>
      <c r="K775" s="489"/>
    </row>
    <row r="776" spans="2:11" x14ac:dyDescent="0.2">
      <c r="B776" s="471"/>
      <c r="C776" s="471"/>
      <c r="E776" s="486"/>
      <c r="G776" s="491"/>
      <c r="H776" s="489"/>
      <c r="I776" s="489"/>
      <c r="J776" s="489"/>
      <c r="K776" s="489"/>
    </row>
    <row r="777" spans="2:11" x14ac:dyDescent="0.2">
      <c r="B777" s="471"/>
      <c r="C777" s="471"/>
      <c r="E777" s="486"/>
      <c r="G777" s="491"/>
      <c r="H777" s="489"/>
      <c r="I777" s="489"/>
      <c r="J777" s="489"/>
      <c r="K777" s="489"/>
    </row>
    <row r="778" spans="2:11" x14ac:dyDescent="0.2">
      <c r="B778" s="471"/>
      <c r="C778" s="471"/>
      <c r="E778" s="486"/>
      <c r="G778" s="491"/>
      <c r="H778" s="489"/>
      <c r="I778" s="489"/>
      <c r="J778" s="489"/>
      <c r="K778" s="489"/>
    </row>
    <row r="779" spans="2:11" x14ac:dyDescent="0.2">
      <c r="B779" s="471"/>
      <c r="C779" s="471"/>
      <c r="E779" s="486"/>
      <c r="G779" s="491"/>
      <c r="H779" s="489"/>
      <c r="I779" s="489"/>
      <c r="J779" s="489"/>
      <c r="K779" s="489"/>
    </row>
    <row r="780" spans="2:11" x14ac:dyDescent="0.2">
      <c r="B780" s="471"/>
      <c r="C780" s="471"/>
      <c r="E780" s="486"/>
      <c r="G780" s="491"/>
      <c r="H780" s="489"/>
      <c r="I780" s="489"/>
      <c r="J780" s="489"/>
      <c r="K780" s="489"/>
    </row>
    <row r="781" spans="2:11" x14ac:dyDescent="0.2">
      <c r="B781" s="471"/>
      <c r="C781" s="471"/>
      <c r="E781" s="486"/>
      <c r="G781" s="491"/>
      <c r="H781" s="489"/>
      <c r="I781" s="489"/>
      <c r="J781" s="489"/>
      <c r="K781" s="489"/>
    </row>
    <row r="782" spans="2:11" x14ac:dyDescent="0.2">
      <c r="B782" s="471"/>
      <c r="C782" s="471"/>
      <c r="E782" s="486"/>
      <c r="G782" s="491"/>
      <c r="H782" s="489"/>
      <c r="I782" s="489"/>
      <c r="J782" s="489"/>
      <c r="K782" s="489"/>
    </row>
    <row r="783" spans="2:11" x14ac:dyDescent="0.2">
      <c r="B783" s="471"/>
      <c r="C783" s="471"/>
      <c r="E783" s="486"/>
      <c r="G783" s="491"/>
      <c r="H783" s="489"/>
      <c r="I783" s="489"/>
      <c r="J783" s="489"/>
      <c r="K783" s="489"/>
    </row>
    <row r="784" spans="2:11" x14ac:dyDescent="0.2">
      <c r="B784" s="471"/>
      <c r="C784" s="471"/>
      <c r="E784" s="486"/>
      <c r="G784" s="491"/>
      <c r="H784" s="489"/>
      <c r="I784" s="489"/>
      <c r="J784" s="489"/>
      <c r="K784" s="489"/>
    </row>
    <row r="785" spans="2:11" x14ac:dyDescent="0.2">
      <c r="B785" s="471"/>
      <c r="C785" s="471"/>
      <c r="E785" s="486"/>
      <c r="G785" s="491"/>
      <c r="H785" s="489"/>
      <c r="I785" s="489"/>
      <c r="J785" s="489"/>
      <c r="K785" s="489"/>
    </row>
    <row r="786" spans="2:11" x14ac:dyDescent="0.2">
      <c r="B786" s="471"/>
      <c r="C786" s="471"/>
      <c r="E786" s="486"/>
      <c r="G786" s="491"/>
      <c r="H786" s="489"/>
      <c r="I786" s="489"/>
      <c r="J786" s="489"/>
      <c r="K786" s="489"/>
    </row>
    <row r="787" spans="2:11" x14ac:dyDescent="0.2">
      <c r="B787" s="471"/>
      <c r="C787" s="471"/>
      <c r="E787" s="486"/>
      <c r="G787" s="491"/>
      <c r="H787" s="489"/>
      <c r="I787" s="489"/>
      <c r="J787" s="489"/>
      <c r="K787" s="489"/>
    </row>
    <row r="788" spans="2:11" x14ac:dyDescent="0.2">
      <c r="B788" s="471"/>
      <c r="C788" s="471"/>
      <c r="E788" s="486"/>
      <c r="G788" s="491"/>
      <c r="H788" s="489"/>
      <c r="I788" s="489"/>
      <c r="J788" s="489"/>
      <c r="K788" s="489"/>
    </row>
    <row r="789" spans="2:11" x14ac:dyDescent="0.2">
      <c r="B789" s="471"/>
      <c r="C789" s="471"/>
      <c r="E789" s="486"/>
      <c r="G789" s="491"/>
      <c r="H789" s="489"/>
      <c r="I789" s="489"/>
      <c r="J789" s="489"/>
      <c r="K789" s="489"/>
    </row>
    <row r="790" spans="2:11" x14ac:dyDescent="0.2">
      <c r="B790" s="471"/>
      <c r="C790" s="471"/>
      <c r="E790" s="486"/>
      <c r="G790" s="491"/>
      <c r="H790" s="489"/>
      <c r="I790" s="489"/>
      <c r="J790" s="489"/>
      <c r="K790" s="489"/>
    </row>
    <row r="791" spans="2:11" x14ac:dyDescent="0.2">
      <c r="B791" s="471"/>
      <c r="C791" s="471"/>
      <c r="E791" s="486"/>
      <c r="G791" s="491"/>
      <c r="H791" s="489"/>
      <c r="I791" s="489"/>
      <c r="J791" s="489"/>
      <c r="K791" s="489"/>
    </row>
    <row r="792" spans="2:11" x14ac:dyDescent="0.2">
      <c r="B792" s="471"/>
      <c r="C792" s="471"/>
      <c r="E792" s="486"/>
      <c r="G792" s="491"/>
      <c r="H792" s="489"/>
      <c r="I792" s="489"/>
      <c r="J792" s="489"/>
      <c r="K792" s="489"/>
    </row>
    <row r="793" spans="2:11" x14ac:dyDescent="0.2">
      <c r="B793" s="471"/>
      <c r="C793" s="471"/>
      <c r="E793" s="486"/>
      <c r="G793" s="491"/>
      <c r="H793" s="489"/>
      <c r="I793" s="489"/>
      <c r="J793" s="489"/>
      <c r="K793" s="489"/>
    </row>
    <row r="794" spans="2:11" x14ac:dyDescent="0.2">
      <c r="B794" s="471"/>
      <c r="C794" s="471"/>
      <c r="E794" s="486"/>
      <c r="G794" s="491"/>
      <c r="H794" s="489"/>
      <c r="I794" s="489"/>
      <c r="J794" s="489"/>
      <c r="K794" s="489"/>
    </row>
    <row r="795" spans="2:11" x14ac:dyDescent="0.2">
      <c r="B795" s="471"/>
      <c r="C795" s="471"/>
      <c r="E795" s="486"/>
      <c r="G795" s="491"/>
      <c r="H795" s="489"/>
      <c r="I795" s="489"/>
      <c r="J795" s="489"/>
      <c r="K795" s="489"/>
    </row>
    <row r="796" spans="2:11" x14ac:dyDescent="0.2">
      <c r="B796" s="471"/>
      <c r="C796" s="471"/>
      <c r="E796" s="486"/>
      <c r="G796" s="491"/>
      <c r="H796" s="489"/>
      <c r="I796" s="489"/>
      <c r="J796" s="489"/>
      <c r="K796" s="489"/>
    </row>
    <row r="797" spans="2:11" x14ac:dyDescent="0.2">
      <c r="B797" s="471"/>
      <c r="C797" s="471"/>
      <c r="E797" s="486"/>
      <c r="G797" s="491"/>
      <c r="H797" s="489"/>
      <c r="I797" s="489"/>
      <c r="J797" s="489"/>
      <c r="K797" s="489"/>
    </row>
    <row r="798" spans="2:11" x14ac:dyDescent="0.2">
      <c r="B798" s="471"/>
      <c r="C798" s="471"/>
      <c r="E798" s="486"/>
      <c r="G798" s="491"/>
      <c r="H798" s="489"/>
      <c r="I798" s="489"/>
      <c r="J798" s="489"/>
      <c r="K798" s="489"/>
    </row>
    <row r="799" spans="2:11" x14ac:dyDescent="0.2">
      <c r="B799" s="471"/>
      <c r="C799" s="471"/>
      <c r="E799" s="486"/>
      <c r="G799" s="491"/>
      <c r="H799" s="489"/>
      <c r="I799" s="489"/>
      <c r="J799" s="489"/>
      <c r="K799" s="489"/>
    </row>
    <row r="800" spans="2:11" x14ac:dyDescent="0.2">
      <c r="B800" s="471"/>
      <c r="C800" s="471"/>
      <c r="E800" s="486"/>
      <c r="G800" s="491"/>
      <c r="H800" s="489"/>
      <c r="I800" s="489"/>
      <c r="J800" s="489"/>
      <c r="K800" s="489"/>
    </row>
    <row r="801" spans="2:11" x14ac:dyDescent="0.2">
      <c r="B801" s="471"/>
      <c r="C801" s="471"/>
      <c r="E801" s="486"/>
      <c r="G801" s="491"/>
      <c r="H801" s="489"/>
      <c r="I801" s="489"/>
      <c r="J801" s="489"/>
      <c r="K801" s="489"/>
    </row>
    <row r="802" spans="2:11" x14ac:dyDescent="0.2">
      <c r="B802" s="471"/>
      <c r="C802" s="471"/>
      <c r="E802" s="486"/>
      <c r="G802" s="491"/>
      <c r="H802" s="489"/>
      <c r="I802" s="489"/>
      <c r="J802" s="489"/>
      <c r="K802" s="489"/>
    </row>
    <row r="803" spans="2:11" x14ac:dyDescent="0.2">
      <c r="B803" s="471"/>
      <c r="C803" s="471"/>
      <c r="E803" s="486"/>
      <c r="G803" s="491"/>
      <c r="H803" s="489"/>
      <c r="I803" s="489"/>
      <c r="J803" s="489"/>
      <c r="K803" s="489"/>
    </row>
    <row r="804" spans="2:11" x14ac:dyDescent="0.2">
      <c r="B804" s="471"/>
      <c r="C804" s="471"/>
      <c r="E804" s="486"/>
      <c r="G804" s="491"/>
      <c r="H804" s="489"/>
      <c r="I804" s="489"/>
      <c r="J804" s="489"/>
      <c r="K804" s="489"/>
    </row>
    <row r="805" spans="2:11" x14ac:dyDescent="0.2">
      <c r="B805" s="471"/>
      <c r="C805" s="471"/>
      <c r="E805" s="486"/>
      <c r="G805" s="491"/>
      <c r="H805" s="489"/>
      <c r="I805" s="489"/>
      <c r="J805" s="489"/>
      <c r="K805" s="489"/>
    </row>
    <row r="806" spans="2:11" x14ac:dyDescent="0.2">
      <c r="B806" s="471"/>
      <c r="C806" s="471"/>
      <c r="E806" s="486"/>
      <c r="G806" s="491"/>
      <c r="H806" s="489"/>
      <c r="I806" s="489"/>
      <c r="J806" s="489"/>
      <c r="K806" s="489"/>
    </row>
    <row r="807" spans="2:11" x14ac:dyDescent="0.2">
      <c r="B807" s="471"/>
      <c r="C807" s="471"/>
      <c r="E807" s="486"/>
      <c r="G807" s="491"/>
      <c r="H807" s="489"/>
      <c r="I807" s="489"/>
      <c r="J807" s="489"/>
      <c r="K807" s="489"/>
    </row>
    <row r="808" spans="2:11" x14ac:dyDescent="0.2">
      <c r="B808" s="471"/>
      <c r="C808" s="471"/>
      <c r="E808" s="486"/>
      <c r="G808" s="491"/>
      <c r="H808" s="489"/>
      <c r="I808" s="489"/>
      <c r="J808" s="489"/>
      <c r="K808" s="489"/>
    </row>
    <row r="809" spans="2:11" x14ac:dyDescent="0.2">
      <c r="B809" s="471"/>
      <c r="C809" s="471"/>
      <c r="E809" s="486"/>
      <c r="G809" s="491"/>
      <c r="H809" s="489"/>
      <c r="I809" s="489"/>
      <c r="J809" s="489"/>
      <c r="K809" s="489"/>
    </row>
    <row r="810" spans="2:11" x14ac:dyDescent="0.2">
      <c r="B810" s="471"/>
      <c r="C810" s="471"/>
      <c r="E810" s="486"/>
      <c r="G810" s="491"/>
      <c r="H810" s="489"/>
      <c r="I810" s="489"/>
      <c r="J810" s="489"/>
      <c r="K810" s="489"/>
    </row>
    <row r="811" spans="2:11" x14ac:dyDescent="0.2">
      <c r="B811" s="471"/>
      <c r="C811" s="471"/>
      <c r="E811" s="486"/>
      <c r="G811" s="491"/>
      <c r="H811" s="489"/>
      <c r="I811" s="489"/>
      <c r="J811" s="489"/>
      <c r="K811" s="489"/>
    </row>
    <row r="812" spans="2:11" x14ac:dyDescent="0.2">
      <c r="B812" s="471"/>
      <c r="C812" s="471"/>
      <c r="E812" s="486"/>
      <c r="G812" s="491"/>
      <c r="H812" s="489"/>
      <c r="I812" s="489"/>
      <c r="J812" s="489"/>
      <c r="K812" s="489"/>
    </row>
    <row r="813" spans="2:11" x14ac:dyDescent="0.2">
      <c r="B813" s="471"/>
      <c r="C813" s="471"/>
      <c r="E813" s="486"/>
      <c r="G813" s="491"/>
      <c r="H813" s="489"/>
      <c r="I813" s="489"/>
      <c r="J813" s="489"/>
      <c r="K813" s="489"/>
    </row>
    <row r="814" spans="2:11" x14ac:dyDescent="0.2">
      <c r="B814" s="471"/>
      <c r="C814" s="471"/>
      <c r="E814" s="486"/>
      <c r="G814" s="491"/>
      <c r="H814" s="489"/>
      <c r="I814" s="489"/>
      <c r="J814" s="489"/>
      <c r="K814" s="489"/>
    </row>
    <row r="815" spans="2:11" x14ac:dyDescent="0.2">
      <c r="B815" s="471"/>
      <c r="C815" s="471"/>
      <c r="E815" s="486"/>
      <c r="G815" s="491"/>
      <c r="H815" s="489"/>
      <c r="I815" s="489"/>
      <c r="J815" s="489"/>
      <c r="K815" s="489"/>
    </row>
    <row r="816" spans="2:11" x14ac:dyDescent="0.2">
      <c r="B816" s="471"/>
      <c r="C816" s="471"/>
      <c r="E816" s="486"/>
      <c r="G816" s="491"/>
      <c r="H816" s="489"/>
      <c r="I816" s="489"/>
      <c r="J816" s="489"/>
      <c r="K816" s="489"/>
    </row>
    <row r="817" spans="2:11" x14ac:dyDescent="0.2">
      <c r="B817" s="471"/>
      <c r="C817" s="471"/>
      <c r="E817" s="486"/>
      <c r="G817" s="491"/>
      <c r="H817" s="489"/>
      <c r="I817" s="489"/>
      <c r="J817" s="489"/>
      <c r="K817" s="489"/>
    </row>
    <row r="818" spans="2:11" x14ac:dyDescent="0.2">
      <c r="B818" s="471"/>
      <c r="C818" s="471"/>
      <c r="E818" s="486"/>
      <c r="G818" s="491"/>
      <c r="H818" s="489"/>
      <c r="I818" s="489"/>
      <c r="J818" s="489"/>
      <c r="K818" s="489"/>
    </row>
    <row r="819" spans="2:11" x14ac:dyDescent="0.2">
      <c r="B819" s="471"/>
      <c r="C819" s="471"/>
      <c r="E819" s="486"/>
      <c r="G819" s="491"/>
      <c r="H819" s="489"/>
      <c r="I819" s="489"/>
      <c r="J819" s="489"/>
      <c r="K819" s="489"/>
    </row>
    <row r="820" spans="2:11" x14ac:dyDescent="0.2">
      <c r="B820" s="471"/>
      <c r="C820" s="471"/>
      <c r="E820" s="486"/>
      <c r="G820" s="491"/>
      <c r="H820" s="489"/>
      <c r="I820" s="489"/>
      <c r="J820" s="489"/>
      <c r="K820" s="489"/>
    </row>
    <row r="821" spans="2:11" x14ac:dyDescent="0.2">
      <c r="B821" s="471"/>
      <c r="C821" s="471"/>
      <c r="E821" s="486"/>
      <c r="G821" s="491"/>
      <c r="H821" s="489"/>
      <c r="I821" s="489"/>
      <c r="J821" s="489"/>
      <c r="K821" s="489"/>
    </row>
    <row r="822" spans="2:11" x14ac:dyDescent="0.2">
      <c r="B822" s="471"/>
      <c r="C822" s="471"/>
      <c r="E822" s="486"/>
      <c r="G822" s="491"/>
      <c r="H822" s="489"/>
      <c r="I822" s="489"/>
      <c r="J822" s="489"/>
      <c r="K822" s="489"/>
    </row>
    <row r="823" spans="2:11" x14ac:dyDescent="0.2">
      <c r="B823" s="471"/>
      <c r="C823" s="471"/>
      <c r="E823" s="486"/>
      <c r="G823" s="491"/>
      <c r="H823" s="489"/>
      <c r="I823" s="489"/>
      <c r="J823" s="489"/>
      <c r="K823" s="489"/>
    </row>
    <row r="824" spans="2:11" x14ac:dyDescent="0.2">
      <c r="B824" s="471"/>
      <c r="C824" s="471"/>
      <c r="E824" s="486"/>
      <c r="G824" s="491"/>
      <c r="H824" s="489"/>
      <c r="I824" s="489"/>
      <c r="J824" s="489"/>
      <c r="K824" s="489"/>
    </row>
    <row r="825" spans="2:11" x14ac:dyDescent="0.2">
      <c r="B825" s="471"/>
      <c r="C825" s="471"/>
      <c r="E825" s="486"/>
      <c r="G825" s="491"/>
      <c r="H825" s="489"/>
      <c r="I825" s="489"/>
      <c r="J825" s="489"/>
      <c r="K825" s="489"/>
    </row>
    <row r="826" spans="2:11" x14ac:dyDescent="0.2">
      <c r="B826" s="471"/>
      <c r="C826" s="471"/>
      <c r="E826" s="486"/>
      <c r="G826" s="491"/>
      <c r="H826" s="489"/>
      <c r="I826" s="489"/>
      <c r="J826" s="489"/>
      <c r="K826" s="489"/>
    </row>
    <row r="827" spans="2:11" x14ac:dyDescent="0.2">
      <c r="B827" s="471"/>
      <c r="C827" s="471"/>
      <c r="E827" s="486"/>
      <c r="G827" s="491"/>
      <c r="H827" s="489"/>
      <c r="I827" s="489"/>
      <c r="J827" s="489"/>
      <c r="K827" s="489"/>
    </row>
    <row r="828" spans="2:11" x14ac:dyDescent="0.2">
      <c r="B828" s="471"/>
      <c r="C828" s="471"/>
      <c r="E828" s="486"/>
      <c r="G828" s="491"/>
      <c r="H828" s="489"/>
      <c r="I828" s="489"/>
      <c r="J828" s="489"/>
      <c r="K828" s="489"/>
    </row>
    <row r="829" spans="2:11" x14ac:dyDescent="0.2">
      <c r="B829" s="471"/>
      <c r="C829" s="471"/>
      <c r="E829" s="486"/>
      <c r="G829" s="491"/>
      <c r="H829" s="489"/>
      <c r="I829" s="489"/>
      <c r="J829" s="489"/>
      <c r="K829" s="489"/>
    </row>
    <row r="830" spans="2:11" x14ac:dyDescent="0.2">
      <c r="B830" s="471"/>
      <c r="C830" s="471"/>
      <c r="E830" s="486"/>
      <c r="G830" s="491"/>
      <c r="H830" s="489"/>
      <c r="I830" s="489"/>
      <c r="J830" s="489"/>
      <c r="K830" s="489"/>
    </row>
    <row r="831" spans="2:11" x14ac:dyDescent="0.2">
      <c r="B831" s="471"/>
      <c r="C831" s="471"/>
      <c r="E831" s="486"/>
      <c r="G831" s="491"/>
      <c r="H831" s="489"/>
      <c r="I831" s="489"/>
      <c r="J831" s="489"/>
      <c r="K831" s="489"/>
    </row>
    <row r="832" spans="2:11" x14ac:dyDescent="0.2">
      <c r="B832" s="471"/>
      <c r="C832" s="471"/>
      <c r="E832" s="486"/>
      <c r="G832" s="491"/>
      <c r="H832" s="489"/>
      <c r="I832" s="489"/>
      <c r="J832" s="489"/>
      <c r="K832" s="489"/>
    </row>
    <row r="833" spans="2:11" x14ac:dyDescent="0.2">
      <c r="B833" s="471"/>
      <c r="C833" s="471"/>
      <c r="E833" s="486"/>
      <c r="G833" s="491"/>
      <c r="H833" s="489"/>
      <c r="I833" s="489"/>
      <c r="J833" s="489"/>
      <c r="K833" s="489"/>
    </row>
    <row r="834" spans="2:11" x14ac:dyDescent="0.2">
      <c r="B834" s="471"/>
      <c r="C834" s="471"/>
      <c r="E834" s="486"/>
      <c r="G834" s="491"/>
      <c r="H834" s="489"/>
      <c r="I834" s="489"/>
      <c r="J834" s="489"/>
      <c r="K834" s="489"/>
    </row>
    <row r="835" spans="2:11" x14ac:dyDescent="0.2">
      <c r="B835" s="471"/>
      <c r="C835" s="471"/>
      <c r="E835" s="486"/>
      <c r="G835" s="491"/>
      <c r="H835" s="489"/>
      <c r="I835" s="489"/>
      <c r="J835" s="489"/>
      <c r="K835" s="489"/>
    </row>
    <row r="836" spans="2:11" x14ac:dyDescent="0.2">
      <c r="B836" s="471"/>
      <c r="C836" s="471"/>
      <c r="E836" s="486"/>
      <c r="G836" s="491"/>
      <c r="H836" s="489"/>
      <c r="I836" s="489"/>
      <c r="J836" s="489"/>
      <c r="K836" s="489"/>
    </row>
    <row r="837" spans="2:11" x14ac:dyDescent="0.2">
      <c r="B837" s="471"/>
      <c r="C837" s="471"/>
      <c r="E837" s="486"/>
      <c r="G837" s="491"/>
      <c r="H837" s="489"/>
      <c r="I837" s="489"/>
      <c r="J837" s="489"/>
      <c r="K837" s="489"/>
    </row>
    <row r="838" spans="2:11" x14ac:dyDescent="0.2">
      <c r="B838" s="471"/>
      <c r="C838" s="471"/>
      <c r="E838" s="486"/>
      <c r="G838" s="491"/>
      <c r="H838" s="489"/>
      <c r="I838" s="489"/>
      <c r="J838" s="489"/>
      <c r="K838" s="489"/>
    </row>
    <row r="839" spans="2:11" x14ac:dyDescent="0.2">
      <c r="B839" s="471"/>
      <c r="C839" s="471"/>
      <c r="E839" s="486"/>
      <c r="G839" s="491"/>
      <c r="H839" s="489"/>
      <c r="I839" s="489"/>
      <c r="J839" s="489"/>
      <c r="K839" s="489"/>
    </row>
    <row r="840" spans="2:11" x14ac:dyDescent="0.2">
      <c r="B840" s="471"/>
      <c r="C840" s="471"/>
      <c r="E840" s="486"/>
      <c r="G840" s="491"/>
      <c r="H840" s="489"/>
      <c r="I840" s="489"/>
      <c r="J840" s="489"/>
      <c r="K840" s="489"/>
    </row>
    <row r="841" spans="2:11" x14ac:dyDescent="0.2">
      <c r="B841" s="471"/>
      <c r="C841" s="471"/>
      <c r="E841" s="486"/>
      <c r="G841" s="491"/>
      <c r="H841" s="489"/>
      <c r="I841" s="489"/>
      <c r="J841" s="489"/>
      <c r="K841" s="489"/>
    </row>
    <row r="842" spans="2:11" x14ac:dyDescent="0.2">
      <c r="B842" s="471"/>
      <c r="C842" s="471"/>
      <c r="E842" s="486"/>
      <c r="G842" s="491"/>
      <c r="H842" s="489"/>
      <c r="I842" s="489"/>
      <c r="J842" s="489"/>
      <c r="K842" s="489"/>
    </row>
    <row r="843" spans="2:11" x14ac:dyDescent="0.2">
      <c r="B843" s="471"/>
      <c r="C843" s="471"/>
      <c r="E843" s="486"/>
      <c r="G843" s="491"/>
      <c r="H843" s="489"/>
      <c r="I843" s="489"/>
      <c r="J843" s="489"/>
      <c r="K843" s="489"/>
    </row>
    <row r="844" spans="2:11" x14ac:dyDescent="0.2">
      <c r="B844" s="471"/>
      <c r="C844" s="471"/>
      <c r="E844" s="486"/>
      <c r="G844" s="491"/>
      <c r="H844" s="489"/>
      <c r="I844" s="489"/>
      <c r="J844" s="489"/>
      <c r="K844" s="489"/>
    </row>
    <row r="845" spans="2:11" x14ac:dyDescent="0.2">
      <c r="B845" s="471"/>
      <c r="C845" s="471"/>
      <c r="E845" s="486"/>
      <c r="G845" s="491"/>
      <c r="H845" s="489"/>
      <c r="I845" s="489"/>
      <c r="J845" s="489"/>
      <c r="K845" s="489"/>
    </row>
    <row r="846" spans="2:11" x14ac:dyDescent="0.2">
      <c r="B846" s="471"/>
      <c r="C846" s="471"/>
      <c r="E846" s="486"/>
      <c r="G846" s="491"/>
      <c r="H846" s="489"/>
      <c r="I846" s="489"/>
      <c r="J846" s="489"/>
      <c r="K846" s="489"/>
    </row>
    <row r="847" spans="2:11" x14ac:dyDescent="0.2">
      <c r="B847" s="471"/>
      <c r="C847" s="471"/>
      <c r="E847" s="486"/>
      <c r="G847" s="491"/>
      <c r="H847" s="489"/>
      <c r="I847" s="489"/>
      <c r="J847" s="489"/>
      <c r="K847" s="489"/>
    </row>
    <row r="848" spans="2:11" x14ac:dyDescent="0.2">
      <c r="B848" s="471"/>
      <c r="C848" s="471"/>
      <c r="E848" s="486"/>
      <c r="G848" s="491"/>
      <c r="H848" s="489"/>
      <c r="I848" s="489"/>
      <c r="J848" s="489"/>
      <c r="K848" s="489"/>
    </row>
    <row r="849" spans="2:11" x14ac:dyDescent="0.2">
      <c r="B849" s="471"/>
      <c r="C849" s="471"/>
      <c r="E849" s="486"/>
      <c r="G849" s="491"/>
      <c r="H849" s="489"/>
      <c r="I849" s="489"/>
      <c r="J849" s="489"/>
      <c r="K849" s="489"/>
    </row>
    <row r="850" spans="2:11" x14ac:dyDescent="0.2">
      <c r="B850" s="471"/>
      <c r="C850" s="471"/>
      <c r="E850" s="486"/>
      <c r="G850" s="491"/>
      <c r="H850" s="489"/>
      <c r="I850" s="489"/>
      <c r="J850" s="489"/>
      <c r="K850" s="489"/>
    </row>
    <row r="851" spans="2:11" x14ac:dyDescent="0.2">
      <c r="B851" s="471"/>
      <c r="C851" s="471"/>
      <c r="E851" s="486"/>
      <c r="G851" s="491"/>
      <c r="H851" s="489"/>
      <c r="I851" s="489"/>
      <c r="J851" s="489"/>
      <c r="K851" s="489"/>
    </row>
    <row r="852" spans="2:11" x14ac:dyDescent="0.2">
      <c r="B852" s="471"/>
      <c r="C852" s="471"/>
      <c r="E852" s="486"/>
      <c r="G852" s="491"/>
      <c r="H852" s="489"/>
      <c r="I852" s="489"/>
      <c r="J852" s="489"/>
      <c r="K852" s="489"/>
    </row>
    <row r="853" spans="2:11" x14ac:dyDescent="0.2">
      <c r="B853" s="471"/>
      <c r="C853" s="471"/>
      <c r="E853" s="486"/>
      <c r="G853" s="491"/>
      <c r="H853" s="489"/>
      <c r="I853" s="489"/>
      <c r="J853" s="489"/>
      <c r="K853" s="489"/>
    </row>
    <row r="854" spans="2:11" x14ac:dyDescent="0.2">
      <c r="B854" s="471"/>
      <c r="C854" s="471"/>
      <c r="E854" s="486"/>
      <c r="G854" s="491"/>
      <c r="H854" s="489"/>
      <c r="I854" s="489"/>
      <c r="J854" s="489"/>
      <c r="K854" s="489"/>
    </row>
    <row r="855" spans="2:11" x14ac:dyDescent="0.2">
      <c r="B855" s="471"/>
      <c r="C855" s="471"/>
      <c r="E855" s="486"/>
      <c r="G855" s="491"/>
      <c r="H855" s="489"/>
      <c r="I855" s="489"/>
      <c r="J855" s="489"/>
      <c r="K855" s="489"/>
    </row>
    <row r="856" spans="2:11" x14ac:dyDescent="0.2">
      <c r="B856" s="471"/>
      <c r="C856" s="471"/>
      <c r="E856" s="486"/>
      <c r="G856" s="491"/>
      <c r="H856" s="489"/>
      <c r="I856" s="489"/>
      <c r="J856" s="489"/>
      <c r="K856" s="489"/>
    </row>
    <row r="857" spans="2:11" x14ac:dyDescent="0.2">
      <c r="B857" s="471"/>
      <c r="C857" s="471"/>
      <c r="E857" s="486"/>
      <c r="G857" s="491"/>
      <c r="H857" s="489"/>
      <c r="I857" s="489"/>
      <c r="J857" s="489"/>
      <c r="K857" s="489"/>
    </row>
    <row r="858" spans="2:11" x14ac:dyDescent="0.2">
      <c r="B858" s="471"/>
      <c r="C858" s="471"/>
      <c r="E858" s="486"/>
      <c r="G858" s="491"/>
      <c r="H858" s="489"/>
      <c r="I858" s="489"/>
      <c r="J858" s="489"/>
      <c r="K858" s="489"/>
    </row>
    <row r="859" spans="2:11" x14ac:dyDescent="0.2">
      <c r="B859" s="471"/>
      <c r="C859" s="471"/>
      <c r="E859" s="486"/>
      <c r="G859" s="491"/>
      <c r="H859" s="489"/>
      <c r="I859" s="489"/>
      <c r="J859" s="489"/>
      <c r="K859" s="489"/>
    </row>
    <row r="860" spans="2:11" x14ac:dyDescent="0.2">
      <c r="B860" s="471"/>
      <c r="C860" s="471"/>
      <c r="E860" s="486"/>
      <c r="G860" s="491"/>
      <c r="H860" s="489"/>
      <c r="I860" s="489"/>
      <c r="J860" s="489"/>
      <c r="K860" s="489"/>
    </row>
    <row r="861" spans="2:11" x14ac:dyDescent="0.2">
      <c r="B861" s="471"/>
      <c r="C861" s="471"/>
      <c r="E861" s="486"/>
      <c r="G861" s="491"/>
      <c r="H861" s="489"/>
      <c r="I861" s="489"/>
      <c r="J861" s="489"/>
      <c r="K861" s="489"/>
    </row>
    <row r="862" spans="2:11" x14ac:dyDescent="0.2">
      <c r="B862" s="471"/>
      <c r="C862" s="471"/>
      <c r="E862" s="486"/>
      <c r="G862" s="491"/>
      <c r="H862" s="489"/>
      <c r="I862" s="489"/>
      <c r="J862" s="489"/>
      <c r="K862" s="489"/>
    </row>
    <row r="863" spans="2:11" x14ac:dyDescent="0.2">
      <c r="B863" s="471"/>
      <c r="C863" s="471"/>
      <c r="E863" s="486"/>
      <c r="G863" s="491"/>
      <c r="H863" s="489"/>
      <c r="I863" s="489"/>
      <c r="J863" s="489"/>
      <c r="K863" s="489"/>
    </row>
    <row r="864" spans="2:11" x14ac:dyDescent="0.2">
      <c r="B864" s="471"/>
      <c r="C864" s="471"/>
      <c r="E864" s="486"/>
      <c r="G864" s="491"/>
      <c r="H864" s="489"/>
      <c r="I864" s="489"/>
      <c r="J864" s="489"/>
      <c r="K864" s="489"/>
    </row>
    <row r="865" spans="2:11" x14ac:dyDescent="0.2">
      <c r="B865" s="471"/>
      <c r="C865" s="471"/>
      <c r="E865" s="486"/>
      <c r="G865" s="491"/>
      <c r="H865" s="489"/>
      <c r="I865" s="489"/>
      <c r="J865" s="489"/>
      <c r="K865" s="489"/>
    </row>
    <row r="866" spans="2:11" x14ac:dyDescent="0.2">
      <c r="B866" s="471"/>
      <c r="C866" s="471"/>
      <c r="E866" s="486"/>
      <c r="G866" s="491"/>
      <c r="H866" s="489"/>
      <c r="I866" s="489"/>
      <c r="J866" s="489"/>
      <c r="K866" s="489"/>
    </row>
    <row r="867" spans="2:11" x14ac:dyDescent="0.2">
      <c r="B867" s="471"/>
      <c r="C867" s="471"/>
      <c r="E867" s="486"/>
      <c r="G867" s="491"/>
      <c r="H867" s="489"/>
      <c r="I867" s="489"/>
      <c r="J867" s="489"/>
      <c r="K867" s="489"/>
    </row>
    <row r="868" spans="2:11" x14ac:dyDescent="0.2">
      <c r="B868" s="471"/>
      <c r="C868" s="471"/>
      <c r="E868" s="486"/>
      <c r="G868" s="491"/>
      <c r="H868" s="489"/>
      <c r="I868" s="489"/>
      <c r="J868" s="489"/>
      <c r="K868" s="489"/>
    </row>
    <row r="869" spans="2:11" x14ac:dyDescent="0.2">
      <c r="B869" s="471"/>
      <c r="C869" s="471"/>
      <c r="E869" s="486"/>
      <c r="G869" s="491"/>
      <c r="H869" s="489"/>
      <c r="I869" s="489"/>
      <c r="J869" s="489"/>
      <c r="K869" s="489"/>
    </row>
    <row r="870" spans="2:11" x14ac:dyDescent="0.2">
      <c r="B870" s="471"/>
      <c r="C870" s="471"/>
      <c r="E870" s="486"/>
      <c r="G870" s="491"/>
      <c r="H870" s="489"/>
      <c r="I870" s="489"/>
      <c r="J870" s="489"/>
      <c r="K870" s="489"/>
    </row>
    <row r="871" spans="2:11" x14ac:dyDescent="0.2">
      <c r="B871" s="471"/>
      <c r="C871" s="471"/>
      <c r="E871" s="486"/>
      <c r="G871" s="491"/>
      <c r="H871" s="489"/>
      <c r="I871" s="489"/>
      <c r="J871" s="489"/>
      <c r="K871" s="489"/>
    </row>
    <row r="872" spans="2:11" x14ac:dyDescent="0.2">
      <c r="B872" s="471"/>
      <c r="C872" s="471"/>
      <c r="E872" s="486"/>
      <c r="G872" s="491"/>
      <c r="H872" s="489"/>
      <c r="I872" s="489"/>
      <c r="J872" s="489"/>
      <c r="K872" s="489"/>
    </row>
    <row r="873" spans="2:11" x14ac:dyDescent="0.2">
      <c r="B873" s="471"/>
      <c r="C873" s="471"/>
      <c r="E873" s="486"/>
      <c r="G873" s="491"/>
      <c r="H873" s="489"/>
      <c r="I873" s="489"/>
      <c r="J873" s="489"/>
      <c r="K873" s="489"/>
    </row>
    <row r="874" spans="2:11" x14ac:dyDescent="0.2">
      <c r="B874" s="471"/>
      <c r="C874" s="471"/>
      <c r="E874" s="486"/>
      <c r="G874" s="491"/>
      <c r="H874" s="489"/>
      <c r="I874" s="489"/>
      <c r="J874" s="489"/>
      <c r="K874" s="489"/>
    </row>
    <row r="875" spans="2:11" x14ac:dyDescent="0.2">
      <c r="B875" s="471"/>
      <c r="C875" s="471"/>
      <c r="E875" s="486"/>
      <c r="G875" s="491"/>
      <c r="H875" s="489"/>
      <c r="I875" s="489"/>
      <c r="J875" s="489"/>
      <c r="K875" s="489"/>
    </row>
    <row r="876" spans="2:11" x14ac:dyDescent="0.2">
      <c r="B876" s="471"/>
      <c r="C876" s="471"/>
      <c r="E876" s="486"/>
      <c r="G876" s="491"/>
      <c r="H876" s="489"/>
      <c r="I876" s="489"/>
      <c r="J876" s="489"/>
      <c r="K876" s="489"/>
    </row>
    <row r="877" spans="2:11" x14ac:dyDescent="0.2">
      <c r="B877" s="471"/>
      <c r="C877" s="471"/>
      <c r="E877" s="486"/>
      <c r="G877" s="491"/>
      <c r="H877" s="489"/>
      <c r="I877" s="489"/>
      <c r="J877" s="489"/>
      <c r="K877" s="489"/>
    </row>
    <row r="878" spans="2:11" x14ac:dyDescent="0.2">
      <c r="B878" s="471"/>
      <c r="C878" s="471"/>
      <c r="E878" s="486"/>
      <c r="G878" s="491"/>
      <c r="H878" s="489"/>
      <c r="I878" s="489"/>
      <c r="J878" s="489"/>
      <c r="K878" s="489"/>
    </row>
    <row r="879" spans="2:11" x14ac:dyDescent="0.2">
      <c r="B879" s="471"/>
      <c r="C879" s="471"/>
      <c r="E879" s="486"/>
      <c r="G879" s="491"/>
      <c r="H879" s="489"/>
      <c r="I879" s="489"/>
      <c r="J879" s="489"/>
      <c r="K879" s="489"/>
    </row>
    <row r="880" spans="2:11" x14ac:dyDescent="0.2">
      <c r="B880" s="471"/>
      <c r="C880" s="471"/>
      <c r="E880" s="486"/>
      <c r="G880" s="491"/>
      <c r="H880" s="489"/>
      <c r="I880" s="489"/>
      <c r="J880" s="489"/>
      <c r="K880" s="489"/>
    </row>
    <row r="881" spans="2:11" x14ac:dyDescent="0.2">
      <c r="B881" s="471"/>
      <c r="C881" s="471"/>
      <c r="E881" s="486"/>
      <c r="G881" s="491"/>
      <c r="H881" s="489"/>
      <c r="I881" s="489"/>
      <c r="J881" s="489"/>
      <c r="K881" s="489"/>
    </row>
    <row r="882" spans="2:11" x14ac:dyDescent="0.2">
      <c r="B882" s="471"/>
      <c r="C882" s="471"/>
      <c r="E882" s="486"/>
      <c r="G882" s="491"/>
      <c r="H882" s="489"/>
      <c r="I882" s="489"/>
      <c r="J882" s="489"/>
      <c r="K882" s="489"/>
    </row>
    <row r="883" spans="2:11" x14ac:dyDescent="0.2">
      <c r="B883" s="471"/>
      <c r="C883" s="471"/>
      <c r="E883" s="486"/>
      <c r="G883" s="491"/>
      <c r="H883" s="489"/>
      <c r="I883" s="489"/>
      <c r="J883" s="489"/>
      <c r="K883" s="489"/>
    </row>
    <row r="884" spans="2:11" x14ac:dyDescent="0.2">
      <c r="B884" s="471"/>
      <c r="C884" s="471"/>
      <c r="E884" s="486"/>
      <c r="G884" s="491"/>
      <c r="H884" s="489"/>
      <c r="I884" s="489"/>
      <c r="J884" s="489"/>
      <c r="K884" s="489"/>
    </row>
    <row r="885" spans="2:11" x14ac:dyDescent="0.2">
      <c r="B885" s="471"/>
      <c r="C885" s="471"/>
      <c r="E885" s="486"/>
      <c r="G885" s="491"/>
      <c r="H885" s="489"/>
      <c r="I885" s="489"/>
      <c r="J885" s="489"/>
      <c r="K885" s="489"/>
    </row>
    <row r="886" spans="2:11" x14ac:dyDescent="0.2">
      <c r="B886" s="471"/>
      <c r="C886" s="471"/>
      <c r="E886" s="486"/>
      <c r="G886" s="491"/>
      <c r="H886" s="489"/>
      <c r="I886" s="489"/>
      <c r="J886" s="489"/>
      <c r="K886" s="489"/>
    </row>
    <row r="887" spans="2:11" x14ac:dyDescent="0.2">
      <c r="B887" s="471"/>
      <c r="C887" s="471"/>
      <c r="E887" s="486"/>
      <c r="G887" s="491"/>
      <c r="H887" s="489"/>
      <c r="I887" s="489"/>
      <c r="J887" s="489"/>
      <c r="K887" s="489"/>
    </row>
    <row r="888" spans="2:11" x14ac:dyDescent="0.2">
      <c r="B888" s="471"/>
      <c r="C888" s="471"/>
      <c r="E888" s="486"/>
      <c r="G888" s="491"/>
      <c r="H888" s="489"/>
      <c r="I888" s="489"/>
      <c r="J888" s="489"/>
      <c r="K888" s="489"/>
    </row>
    <row r="889" spans="2:11" x14ac:dyDescent="0.2">
      <c r="B889" s="471"/>
      <c r="C889" s="471"/>
      <c r="E889" s="486"/>
      <c r="G889" s="491"/>
      <c r="H889" s="489"/>
      <c r="I889" s="489"/>
      <c r="J889" s="489"/>
      <c r="K889" s="489"/>
    </row>
    <row r="890" spans="2:11" x14ac:dyDescent="0.2">
      <c r="B890" s="471"/>
      <c r="C890" s="471"/>
      <c r="E890" s="486"/>
      <c r="G890" s="491"/>
      <c r="H890" s="489"/>
      <c r="I890" s="489"/>
      <c r="J890" s="489"/>
      <c r="K890" s="489"/>
    </row>
    <row r="891" spans="2:11" x14ac:dyDescent="0.2">
      <c r="B891" s="471"/>
      <c r="C891" s="471"/>
      <c r="E891" s="486"/>
      <c r="G891" s="491"/>
      <c r="H891" s="489"/>
      <c r="I891" s="489"/>
      <c r="J891" s="489"/>
      <c r="K891" s="489"/>
    </row>
    <row r="892" spans="2:11" x14ac:dyDescent="0.2">
      <c r="B892" s="471"/>
      <c r="C892" s="471"/>
      <c r="E892" s="486"/>
      <c r="G892" s="491"/>
      <c r="H892" s="489"/>
      <c r="I892" s="489"/>
      <c r="J892" s="489"/>
      <c r="K892" s="489"/>
    </row>
    <row r="893" spans="2:11" x14ac:dyDescent="0.2">
      <c r="B893" s="471"/>
      <c r="C893" s="471"/>
      <c r="E893" s="486"/>
      <c r="G893" s="491"/>
      <c r="H893" s="489"/>
      <c r="I893" s="489"/>
      <c r="J893" s="489"/>
      <c r="K893" s="489"/>
    </row>
    <row r="894" spans="2:11" x14ac:dyDescent="0.2">
      <c r="B894" s="471"/>
      <c r="C894" s="471"/>
      <c r="E894" s="486"/>
      <c r="G894" s="491"/>
      <c r="H894" s="489"/>
      <c r="I894" s="489"/>
      <c r="J894" s="489"/>
      <c r="K894" s="489"/>
    </row>
    <row r="895" spans="2:11" x14ac:dyDescent="0.2">
      <c r="B895" s="471"/>
      <c r="C895" s="471"/>
      <c r="E895" s="486"/>
      <c r="G895" s="491"/>
      <c r="H895" s="489"/>
      <c r="I895" s="489"/>
      <c r="J895" s="489"/>
      <c r="K895" s="489"/>
    </row>
    <row r="896" spans="2:11" x14ac:dyDescent="0.2">
      <c r="B896" s="471"/>
      <c r="C896" s="471"/>
      <c r="E896" s="486"/>
      <c r="G896" s="491"/>
      <c r="H896" s="489"/>
      <c r="I896" s="489"/>
      <c r="J896" s="489"/>
      <c r="K896" s="489"/>
    </row>
    <row r="897" spans="2:11" x14ac:dyDescent="0.2">
      <c r="B897" s="471"/>
      <c r="C897" s="471"/>
      <c r="E897" s="486"/>
      <c r="G897" s="491"/>
      <c r="H897" s="489"/>
      <c r="I897" s="489"/>
      <c r="J897" s="489"/>
      <c r="K897" s="489"/>
    </row>
    <row r="898" spans="2:11" x14ac:dyDescent="0.2">
      <c r="B898" s="471"/>
      <c r="C898" s="471"/>
      <c r="E898" s="486"/>
      <c r="G898" s="491"/>
      <c r="H898" s="489"/>
      <c r="I898" s="489"/>
      <c r="J898" s="489"/>
      <c r="K898" s="489"/>
    </row>
    <row r="899" spans="2:11" x14ac:dyDescent="0.2">
      <c r="B899" s="471"/>
      <c r="C899" s="471"/>
      <c r="E899" s="486"/>
      <c r="G899" s="491"/>
      <c r="H899" s="489"/>
      <c r="I899" s="489"/>
      <c r="J899" s="489"/>
      <c r="K899" s="489"/>
    </row>
    <row r="900" spans="2:11" x14ac:dyDescent="0.2">
      <c r="B900" s="471"/>
      <c r="C900" s="471"/>
      <c r="E900" s="486"/>
      <c r="G900" s="491"/>
      <c r="H900" s="489"/>
      <c r="I900" s="489"/>
      <c r="J900" s="489"/>
      <c r="K900" s="489"/>
    </row>
    <row r="901" spans="2:11" x14ac:dyDescent="0.2">
      <c r="B901" s="471"/>
      <c r="C901" s="471"/>
      <c r="E901" s="486"/>
      <c r="G901" s="491"/>
      <c r="H901" s="489"/>
      <c r="I901" s="489"/>
      <c r="J901" s="489"/>
      <c r="K901" s="489"/>
    </row>
    <row r="902" spans="2:11" x14ac:dyDescent="0.2">
      <c r="B902" s="471"/>
      <c r="C902" s="471"/>
      <c r="E902" s="486"/>
      <c r="G902" s="491"/>
      <c r="H902" s="489"/>
      <c r="I902" s="489"/>
      <c r="J902" s="489"/>
      <c r="K902" s="489"/>
    </row>
    <row r="903" spans="2:11" x14ac:dyDescent="0.2">
      <c r="B903" s="471"/>
      <c r="C903" s="471"/>
      <c r="E903" s="486"/>
      <c r="G903" s="491"/>
      <c r="H903" s="489"/>
      <c r="I903" s="489"/>
      <c r="J903" s="489"/>
      <c r="K903" s="489"/>
    </row>
    <row r="904" spans="2:11" x14ac:dyDescent="0.2">
      <c r="B904" s="471"/>
      <c r="C904" s="471"/>
      <c r="E904" s="486"/>
      <c r="G904" s="491"/>
      <c r="H904" s="489"/>
      <c r="I904" s="489"/>
      <c r="J904" s="489"/>
      <c r="K904" s="489"/>
    </row>
    <row r="905" spans="2:11" x14ac:dyDescent="0.2">
      <c r="B905" s="471"/>
      <c r="C905" s="471"/>
      <c r="E905" s="486"/>
      <c r="G905" s="491"/>
      <c r="H905" s="489"/>
      <c r="I905" s="489"/>
      <c r="J905" s="489"/>
      <c r="K905" s="489"/>
    </row>
    <row r="906" spans="2:11" x14ac:dyDescent="0.2">
      <c r="B906" s="471"/>
      <c r="C906" s="471"/>
      <c r="E906" s="486"/>
      <c r="G906" s="491"/>
      <c r="H906" s="489"/>
      <c r="I906" s="489"/>
      <c r="J906" s="489"/>
      <c r="K906" s="489"/>
    </row>
    <row r="907" spans="2:11" x14ac:dyDescent="0.2">
      <c r="B907" s="471"/>
      <c r="C907" s="471"/>
      <c r="E907" s="486"/>
      <c r="G907" s="491"/>
      <c r="H907" s="489"/>
      <c r="I907" s="489"/>
      <c r="J907" s="489"/>
      <c r="K907" s="489"/>
    </row>
    <row r="908" spans="2:11" x14ac:dyDescent="0.2">
      <c r="B908" s="471"/>
      <c r="C908" s="471"/>
      <c r="E908" s="486"/>
      <c r="G908" s="491"/>
      <c r="H908" s="489"/>
      <c r="I908" s="489"/>
      <c r="J908" s="489"/>
      <c r="K908" s="489"/>
    </row>
    <row r="909" spans="2:11" x14ac:dyDescent="0.2">
      <c r="B909" s="471"/>
      <c r="C909" s="471"/>
      <c r="E909" s="486"/>
      <c r="G909" s="491"/>
      <c r="H909" s="489"/>
      <c r="I909" s="489"/>
      <c r="J909" s="489"/>
      <c r="K909" s="489"/>
    </row>
    <row r="910" spans="2:11" x14ac:dyDescent="0.2">
      <c r="B910" s="471"/>
      <c r="C910" s="471"/>
      <c r="E910" s="486"/>
      <c r="G910" s="491"/>
      <c r="H910" s="489"/>
      <c r="I910" s="489"/>
      <c r="J910" s="489"/>
      <c r="K910" s="489"/>
    </row>
    <row r="911" spans="2:11" x14ac:dyDescent="0.2">
      <c r="B911" s="471"/>
      <c r="C911" s="471"/>
      <c r="E911" s="486"/>
      <c r="G911" s="491"/>
      <c r="H911" s="489"/>
      <c r="I911" s="489"/>
      <c r="J911" s="489"/>
      <c r="K911" s="489"/>
    </row>
    <row r="912" spans="2:11" x14ac:dyDescent="0.2">
      <c r="B912" s="471"/>
      <c r="C912" s="471"/>
      <c r="E912" s="486"/>
      <c r="G912" s="491"/>
      <c r="H912" s="489"/>
      <c r="I912" s="489"/>
      <c r="J912" s="489"/>
      <c r="K912" s="489"/>
    </row>
    <row r="913" spans="2:11" x14ac:dyDescent="0.2">
      <c r="B913" s="471"/>
      <c r="C913" s="471"/>
      <c r="E913" s="486"/>
      <c r="G913" s="491"/>
      <c r="H913" s="489"/>
      <c r="I913" s="489"/>
      <c r="J913" s="489"/>
      <c r="K913" s="489"/>
    </row>
    <row r="914" spans="2:11" x14ac:dyDescent="0.2">
      <c r="B914" s="471"/>
      <c r="C914" s="471"/>
      <c r="E914" s="486"/>
      <c r="G914" s="491"/>
      <c r="H914" s="489"/>
      <c r="I914" s="489"/>
      <c r="J914" s="489"/>
      <c r="K914" s="489"/>
    </row>
    <row r="915" spans="2:11" x14ac:dyDescent="0.2">
      <c r="B915" s="471"/>
      <c r="C915" s="471"/>
      <c r="E915" s="486"/>
      <c r="G915" s="491"/>
      <c r="H915" s="489"/>
      <c r="I915" s="489"/>
      <c r="J915" s="489"/>
      <c r="K915" s="489"/>
    </row>
    <row r="916" spans="2:11" x14ac:dyDescent="0.2">
      <c r="B916" s="471"/>
      <c r="C916" s="471"/>
      <c r="E916" s="486"/>
      <c r="G916" s="491"/>
      <c r="H916" s="489"/>
      <c r="I916" s="489"/>
      <c r="J916" s="489"/>
      <c r="K916" s="489"/>
    </row>
    <row r="917" spans="2:11" x14ac:dyDescent="0.2">
      <c r="B917" s="471"/>
      <c r="C917" s="471"/>
      <c r="E917" s="486"/>
      <c r="G917" s="491"/>
      <c r="H917" s="489"/>
      <c r="I917" s="489"/>
      <c r="J917" s="489"/>
      <c r="K917" s="489"/>
    </row>
    <row r="918" spans="2:11" x14ac:dyDescent="0.2">
      <c r="B918" s="471"/>
      <c r="C918" s="471"/>
      <c r="E918" s="486"/>
      <c r="G918" s="491"/>
      <c r="H918" s="489"/>
      <c r="I918" s="489"/>
      <c r="J918" s="489"/>
      <c r="K918" s="489"/>
    </row>
    <row r="919" spans="2:11" x14ac:dyDescent="0.2">
      <c r="B919" s="471"/>
      <c r="C919" s="471"/>
      <c r="E919" s="486"/>
      <c r="G919" s="491"/>
      <c r="H919" s="489"/>
      <c r="I919" s="489"/>
      <c r="J919" s="489"/>
      <c r="K919" s="489"/>
    </row>
    <row r="920" spans="2:11" x14ac:dyDescent="0.2">
      <c r="B920" s="471"/>
      <c r="C920" s="471"/>
      <c r="E920" s="486"/>
      <c r="G920" s="491"/>
      <c r="H920" s="489"/>
      <c r="I920" s="489"/>
      <c r="J920" s="489"/>
      <c r="K920" s="489"/>
    </row>
    <row r="921" spans="2:11" x14ac:dyDescent="0.2">
      <c r="B921" s="471"/>
      <c r="C921" s="471"/>
      <c r="E921" s="486"/>
      <c r="G921" s="491"/>
      <c r="H921" s="489"/>
      <c r="I921" s="489"/>
      <c r="J921" s="489"/>
      <c r="K921" s="489"/>
    </row>
    <row r="922" spans="2:11" x14ac:dyDescent="0.2">
      <c r="B922" s="471"/>
      <c r="C922" s="471"/>
      <c r="E922" s="486"/>
      <c r="G922" s="491"/>
      <c r="H922" s="489"/>
      <c r="I922" s="489"/>
      <c r="J922" s="489"/>
      <c r="K922" s="489"/>
    </row>
    <row r="923" spans="2:11" x14ac:dyDescent="0.2">
      <c r="B923" s="471"/>
      <c r="C923" s="471"/>
      <c r="E923" s="486"/>
      <c r="G923" s="491"/>
      <c r="H923" s="489"/>
      <c r="I923" s="489"/>
      <c r="J923" s="489"/>
      <c r="K923" s="489"/>
    </row>
    <row r="924" spans="2:11" x14ac:dyDescent="0.2">
      <c r="B924" s="471"/>
      <c r="C924" s="471"/>
      <c r="E924" s="486"/>
      <c r="G924" s="491"/>
      <c r="H924" s="489"/>
      <c r="I924" s="489"/>
      <c r="J924" s="489"/>
      <c r="K924" s="489"/>
    </row>
    <row r="925" spans="2:11" x14ac:dyDescent="0.2">
      <c r="B925" s="471"/>
      <c r="C925" s="471"/>
      <c r="E925" s="486"/>
      <c r="G925" s="491"/>
      <c r="H925" s="489"/>
      <c r="I925" s="489"/>
      <c r="J925" s="489"/>
      <c r="K925" s="489"/>
    </row>
    <row r="926" spans="2:11" x14ac:dyDescent="0.2">
      <c r="B926" s="471"/>
      <c r="C926" s="471"/>
      <c r="E926" s="486"/>
      <c r="G926" s="491"/>
      <c r="H926" s="489"/>
      <c r="I926" s="489"/>
      <c r="J926" s="489"/>
      <c r="K926" s="489"/>
    </row>
    <row r="927" spans="2:11" x14ac:dyDescent="0.2">
      <c r="B927" s="471"/>
      <c r="C927" s="471"/>
      <c r="E927" s="486"/>
      <c r="G927" s="491"/>
      <c r="H927" s="489"/>
      <c r="I927" s="489"/>
      <c r="J927" s="489"/>
      <c r="K927" s="489"/>
    </row>
    <row r="928" spans="2:11" x14ac:dyDescent="0.2">
      <c r="B928" s="471"/>
      <c r="C928" s="471"/>
      <c r="E928" s="486"/>
      <c r="G928" s="491"/>
      <c r="H928" s="489"/>
      <c r="I928" s="489"/>
      <c r="J928" s="489"/>
      <c r="K928" s="489"/>
    </row>
    <row r="929" spans="2:11" x14ac:dyDescent="0.2">
      <c r="B929" s="471"/>
      <c r="C929" s="471"/>
      <c r="E929" s="486"/>
      <c r="G929" s="491"/>
      <c r="H929" s="489"/>
      <c r="I929" s="489"/>
      <c r="J929" s="489"/>
      <c r="K929" s="489"/>
    </row>
    <row r="930" spans="2:11" x14ac:dyDescent="0.2">
      <c r="B930" s="471"/>
      <c r="C930" s="471"/>
      <c r="E930" s="486"/>
      <c r="G930" s="491"/>
      <c r="H930" s="489"/>
      <c r="I930" s="489"/>
      <c r="J930" s="489"/>
      <c r="K930" s="489"/>
    </row>
    <row r="931" spans="2:11" x14ac:dyDescent="0.2">
      <c r="B931" s="471"/>
      <c r="C931" s="471"/>
      <c r="E931" s="486"/>
      <c r="G931" s="491"/>
      <c r="H931" s="489"/>
      <c r="I931" s="489"/>
      <c r="J931" s="489"/>
      <c r="K931" s="489"/>
    </row>
    <row r="932" spans="2:11" x14ac:dyDescent="0.2">
      <c r="B932" s="471"/>
      <c r="C932" s="471"/>
      <c r="E932" s="486"/>
      <c r="G932" s="491"/>
      <c r="H932" s="489"/>
      <c r="I932" s="489"/>
      <c r="J932" s="489"/>
      <c r="K932" s="489"/>
    </row>
    <row r="933" spans="2:11" x14ac:dyDescent="0.2">
      <c r="B933" s="471"/>
      <c r="C933" s="471"/>
      <c r="E933" s="486"/>
      <c r="G933" s="491"/>
      <c r="H933" s="489"/>
      <c r="I933" s="489"/>
      <c r="J933" s="489"/>
      <c r="K933" s="489"/>
    </row>
    <row r="934" spans="2:11" x14ac:dyDescent="0.2">
      <c r="B934" s="471"/>
      <c r="C934" s="471"/>
      <c r="E934" s="486"/>
      <c r="G934" s="491"/>
      <c r="H934" s="489"/>
      <c r="I934" s="489"/>
      <c r="J934" s="489"/>
      <c r="K934" s="489"/>
    </row>
    <row r="935" spans="2:11" x14ac:dyDescent="0.2">
      <c r="B935" s="471"/>
      <c r="C935" s="471"/>
      <c r="E935" s="486"/>
      <c r="G935" s="491"/>
      <c r="H935" s="489"/>
      <c r="I935" s="489"/>
      <c r="J935" s="489"/>
      <c r="K935" s="489"/>
    </row>
    <row r="936" spans="2:11" x14ac:dyDescent="0.2">
      <c r="B936" s="471"/>
      <c r="C936" s="471"/>
      <c r="E936" s="486"/>
      <c r="G936" s="491"/>
      <c r="H936" s="489"/>
      <c r="I936" s="489"/>
      <c r="J936" s="489"/>
      <c r="K936" s="489"/>
    </row>
    <row r="937" spans="2:11" x14ac:dyDescent="0.2">
      <c r="B937" s="471"/>
      <c r="C937" s="471"/>
      <c r="E937" s="486"/>
      <c r="G937" s="491"/>
      <c r="H937" s="489"/>
      <c r="I937" s="489"/>
      <c r="J937" s="489"/>
      <c r="K937" s="489"/>
    </row>
    <row r="938" spans="2:11" x14ac:dyDescent="0.2">
      <c r="B938" s="471"/>
      <c r="C938" s="471"/>
      <c r="E938" s="486"/>
      <c r="G938" s="491"/>
      <c r="H938" s="489"/>
      <c r="I938" s="489"/>
      <c r="J938" s="489"/>
      <c r="K938" s="489"/>
    </row>
    <row r="939" spans="2:11" x14ac:dyDescent="0.2">
      <c r="B939" s="471"/>
      <c r="C939" s="471"/>
      <c r="E939" s="486"/>
      <c r="G939" s="491"/>
      <c r="H939" s="489"/>
      <c r="I939" s="489"/>
      <c r="J939" s="489"/>
      <c r="K939" s="489"/>
    </row>
    <row r="940" spans="2:11" x14ac:dyDescent="0.2">
      <c r="B940" s="471"/>
      <c r="C940" s="471"/>
      <c r="E940" s="486"/>
      <c r="G940" s="491"/>
      <c r="H940" s="489"/>
      <c r="I940" s="489"/>
      <c r="J940" s="489"/>
      <c r="K940" s="489"/>
    </row>
    <row r="941" spans="2:11" x14ac:dyDescent="0.2">
      <c r="B941" s="471"/>
      <c r="C941" s="471"/>
      <c r="E941" s="486"/>
      <c r="G941" s="491"/>
      <c r="H941" s="489"/>
      <c r="I941" s="489"/>
      <c r="J941" s="489"/>
      <c r="K941" s="489"/>
    </row>
    <row r="942" spans="2:11" x14ac:dyDescent="0.2">
      <c r="B942" s="471"/>
      <c r="C942" s="471"/>
      <c r="E942" s="486"/>
      <c r="G942" s="491"/>
      <c r="H942" s="489"/>
      <c r="I942" s="489"/>
      <c r="J942" s="489"/>
      <c r="K942" s="489"/>
    </row>
    <row r="943" spans="2:11" x14ac:dyDescent="0.2">
      <c r="B943" s="471"/>
      <c r="C943" s="471"/>
      <c r="E943" s="486"/>
      <c r="G943" s="491"/>
      <c r="H943" s="489"/>
      <c r="I943" s="489"/>
      <c r="J943" s="489"/>
      <c r="K943" s="489"/>
    </row>
    <row r="944" spans="2:11" x14ac:dyDescent="0.2">
      <c r="B944" s="471"/>
      <c r="C944" s="471"/>
      <c r="E944" s="486"/>
      <c r="G944" s="491"/>
      <c r="H944" s="489"/>
      <c r="I944" s="489"/>
      <c r="J944" s="489"/>
      <c r="K944" s="489"/>
    </row>
    <row r="945" spans="2:11" x14ac:dyDescent="0.2">
      <c r="B945" s="471"/>
      <c r="C945" s="471"/>
      <c r="E945" s="486"/>
      <c r="G945" s="491"/>
      <c r="H945" s="489"/>
      <c r="I945" s="489"/>
      <c r="J945" s="489"/>
      <c r="K945" s="489"/>
    </row>
    <row r="946" spans="2:11" x14ac:dyDescent="0.2">
      <c r="B946" s="471"/>
      <c r="C946" s="471"/>
      <c r="E946" s="486"/>
      <c r="G946" s="491"/>
      <c r="H946" s="489"/>
      <c r="I946" s="489"/>
      <c r="J946" s="489"/>
      <c r="K946" s="489"/>
    </row>
    <row r="947" spans="2:11" x14ac:dyDescent="0.2">
      <c r="B947" s="471"/>
      <c r="C947" s="471"/>
      <c r="E947" s="486"/>
      <c r="G947" s="491"/>
      <c r="H947" s="489"/>
      <c r="I947" s="489"/>
      <c r="J947" s="489"/>
      <c r="K947" s="489"/>
    </row>
    <row r="948" spans="2:11" x14ac:dyDescent="0.2">
      <c r="B948" s="471"/>
      <c r="C948" s="471"/>
      <c r="E948" s="486"/>
      <c r="G948" s="491"/>
      <c r="H948" s="489"/>
      <c r="I948" s="489"/>
      <c r="J948" s="489"/>
      <c r="K948" s="489"/>
    </row>
    <row r="949" spans="2:11" x14ac:dyDescent="0.2">
      <c r="B949" s="471"/>
      <c r="C949" s="471"/>
      <c r="E949" s="486"/>
      <c r="G949" s="491"/>
      <c r="H949" s="489"/>
      <c r="I949" s="489"/>
      <c r="J949" s="489"/>
      <c r="K949" s="489"/>
    </row>
    <row r="950" spans="2:11" x14ac:dyDescent="0.2">
      <c r="B950" s="471"/>
      <c r="C950" s="471"/>
      <c r="E950" s="486"/>
      <c r="G950" s="491"/>
      <c r="H950" s="489"/>
      <c r="I950" s="489"/>
      <c r="J950" s="489"/>
      <c r="K950" s="489"/>
    </row>
    <row r="951" spans="2:11" x14ac:dyDescent="0.2">
      <c r="B951" s="471"/>
      <c r="C951" s="471"/>
      <c r="E951" s="486"/>
      <c r="G951" s="491"/>
      <c r="H951" s="489"/>
      <c r="I951" s="489"/>
      <c r="J951" s="489"/>
      <c r="K951" s="489"/>
    </row>
    <row r="952" spans="2:11" x14ac:dyDescent="0.2">
      <c r="B952" s="471"/>
      <c r="C952" s="471"/>
      <c r="E952" s="486"/>
      <c r="G952" s="491"/>
      <c r="H952" s="489"/>
      <c r="I952" s="489"/>
      <c r="J952" s="489"/>
      <c r="K952" s="489"/>
    </row>
    <row r="953" spans="2:11" x14ac:dyDescent="0.2">
      <c r="B953" s="471"/>
      <c r="C953" s="471"/>
      <c r="E953" s="486"/>
      <c r="G953" s="491"/>
      <c r="H953" s="489"/>
      <c r="I953" s="489"/>
      <c r="J953" s="489"/>
      <c r="K953" s="489"/>
    </row>
    <row r="954" spans="2:11" x14ac:dyDescent="0.2">
      <c r="B954" s="471"/>
      <c r="C954" s="471"/>
      <c r="E954" s="486"/>
      <c r="G954" s="491"/>
      <c r="H954" s="489"/>
      <c r="I954" s="489"/>
      <c r="J954" s="489"/>
      <c r="K954" s="489"/>
    </row>
    <row r="955" spans="2:11" x14ac:dyDescent="0.2">
      <c r="B955" s="471"/>
      <c r="C955" s="471"/>
      <c r="E955" s="486"/>
      <c r="G955" s="491"/>
      <c r="H955" s="489"/>
      <c r="I955" s="489"/>
      <c r="J955" s="489"/>
      <c r="K955" s="489"/>
    </row>
    <row r="956" spans="2:11" x14ac:dyDescent="0.2">
      <c r="B956" s="471"/>
      <c r="C956" s="471"/>
      <c r="E956" s="486"/>
      <c r="G956" s="491"/>
      <c r="H956" s="489"/>
      <c r="I956" s="489"/>
      <c r="J956" s="489"/>
      <c r="K956" s="489"/>
    </row>
    <row r="957" spans="2:11" x14ac:dyDescent="0.2">
      <c r="B957" s="471"/>
      <c r="C957" s="471"/>
      <c r="E957" s="486"/>
      <c r="G957" s="491"/>
      <c r="H957" s="489"/>
      <c r="I957" s="489"/>
      <c r="J957" s="489"/>
      <c r="K957" s="489"/>
    </row>
    <row r="958" spans="2:11" x14ac:dyDescent="0.2">
      <c r="B958" s="471"/>
      <c r="C958" s="471"/>
      <c r="E958" s="486"/>
      <c r="G958" s="491"/>
      <c r="H958" s="489"/>
      <c r="I958" s="489"/>
      <c r="J958" s="489"/>
      <c r="K958" s="489"/>
    </row>
    <row r="959" spans="2:11" x14ac:dyDescent="0.2">
      <c r="B959" s="471"/>
      <c r="C959" s="471"/>
      <c r="E959" s="486"/>
      <c r="G959" s="491"/>
      <c r="H959" s="489"/>
      <c r="I959" s="489"/>
      <c r="J959" s="489"/>
      <c r="K959" s="489"/>
    </row>
    <row r="960" spans="2:11" x14ac:dyDescent="0.2">
      <c r="B960" s="471"/>
      <c r="C960" s="471"/>
      <c r="E960" s="486"/>
      <c r="G960" s="491"/>
      <c r="H960" s="489"/>
      <c r="I960" s="489"/>
      <c r="J960" s="489"/>
      <c r="K960" s="489"/>
    </row>
    <row r="961" spans="2:11" x14ac:dyDescent="0.2">
      <c r="B961" s="471"/>
      <c r="C961" s="471"/>
      <c r="E961" s="486"/>
      <c r="G961" s="491"/>
      <c r="H961" s="489"/>
      <c r="I961" s="489"/>
      <c r="J961" s="489"/>
      <c r="K961" s="489"/>
    </row>
    <row r="962" spans="2:11" x14ac:dyDescent="0.2">
      <c r="B962" s="471"/>
      <c r="C962" s="471"/>
      <c r="E962" s="486"/>
      <c r="G962" s="491"/>
      <c r="H962" s="489"/>
      <c r="I962" s="489"/>
      <c r="J962" s="489"/>
      <c r="K962" s="489"/>
    </row>
    <row r="963" spans="2:11" x14ac:dyDescent="0.2">
      <c r="B963" s="471"/>
      <c r="C963" s="471"/>
      <c r="E963" s="486"/>
      <c r="G963" s="491"/>
      <c r="H963" s="489"/>
      <c r="I963" s="489"/>
      <c r="J963" s="489"/>
      <c r="K963" s="489"/>
    </row>
    <row r="964" spans="2:11" x14ac:dyDescent="0.2">
      <c r="B964" s="471"/>
      <c r="C964" s="471"/>
      <c r="E964" s="486"/>
      <c r="G964" s="491"/>
      <c r="H964" s="489"/>
      <c r="I964" s="489"/>
      <c r="J964" s="489"/>
      <c r="K964" s="489"/>
    </row>
    <row r="965" spans="2:11" x14ac:dyDescent="0.2">
      <c r="B965" s="471"/>
      <c r="C965" s="471"/>
      <c r="E965" s="486"/>
      <c r="G965" s="491"/>
      <c r="H965" s="489"/>
      <c r="I965" s="489"/>
      <c r="J965" s="489"/>
      <c r="K965" s="489"/>
    </row>
    <row r="966" spans="2:11" x14ac:dyDescent="0.2">
      <c r="B966" s="471"/>
      <c r="C966" s="471"/>
      <c r="E966" s="486"/>
      <c r="G966" s="491"/>
      <c r="H966" s="489"/>
      <c r="I966" s="489"/>
      <c r="J966" s="489"/>
      <c r="K966" s="489"/>
    </row>
    <row r="967" spans="2:11" x14ac:dyDescent="0.2">
      <c r="B967" s="471"/>
      <c r="C967" s="471"/>
      <c r="E967" s="486"/>
      <c r="G967" s="491"/>
      <c r="H967" s="489"/>
      <c r="I967" s="489"/>
      <c r="J967" s="489"/>
      <c r="K967" s="489"/>
    </row>
    <row r="968" spans="2:11" x14ac:dyDescent="0.2">
      <c r="B968" s="471"/>
      <c r="C968" s="471"/>
      <c r="E968" s="486"/>
      <c r="G968" s="491"/>
      <c r="H968" s="489"/>
      <c r="I968" s="489"/>
      <c r="J968" s="489"/>
      <c r="K968" s="489"/>
    </row>
    <row r="969" spans="2:11" x14ac:dyDescent="0.2">
      <c r="B969" s="471"/>
      <c r="C969" s="471"/>
      <c r="E969" s="486"/>
      <c r="G969" s="491"/>
      <c r="H969" s="489"/>
      <c r="I969" s="489"/>
      <c r="J969" s="489"/>
      <c r="K969" s="489"/>
    </row>
    <row r="970" spans="2:11" x14ac:dyDescent="0.2">
      <c r="B970" s="471"/>
      <c r="C970" s="471"/>
      <c r="E970" s="486"/>
      <c r="G970" s="491"/>
      <c r="H970" s="489"/>
      <c r="I970" s="489"/>
      <c r="J970" s="489"/>
      <c r="K970" s="489"/>
    </row>
    <row r="971" spans="2:11" x14ac:dyDescent="0.2">
      <c r="B971" s="471"/>
      <c r="C971" s="471"/>
      <c r="E971" s="486"/>
      <c r="G971" s="491"/>
      <c r="H971" s="489"/>
      <c r="I971" s="489"/>
      <c r="J971" s="489"/>
      <c r="K971" s="489"/>
    </row>
    <row r="972" spans="2:11" x14ac:dyDescent="0.2">
      <c r="B972" s="471"/>
      <c r="C972" s="471"/>
      <c r="E972" s="486"/>
      <c r="G972" s="491"/>
      <c r="H972" s="489"/>
      <c r="I972" s="489"/>
      <c r="J972" s="489"/>
      <c r="K972" s="489"/>
    </row>
    <row r="973" spans="2:11" x14ac:dyDescent="0.2">
      <c r="B973" s="471"/>
      <c r="C973" s="471"/>
      <c r="E973" s="486"/>
      <c r="G973" s="491"/>
      <c r="H973" s="489"/>
      <c r="I973" s="489"/>
      <c r="J973" s="489"/>
      <c r="K973" s="489"/>
    </row>
    <row r="974" spans="2:11" x14ac:dyDescent="0.2">
      <c r="B974" s="471"/>
      <c r="C974" s="471"/>
      <c r="E974" s="486"/>
      <c r="G974" s="491"/>
      <c r="H974" s="489"/>
      <c r="I974" s="489"/>
      <c r="J974" s="489"/>
      <c r="K974" s="489"/>
    </row>
    <row r="975" spans="2:11" x14ac:dyDescent="0.2">
      <c r="B975" s="471"/>
      <c r="C975" s="471"/>
      <c r="E975" s="486"/>
      <c r="G975" s="491"/>
      <c r="H975" s="489"/>
      <c r="I975" s="489"/>
      <c r="J975" s="489"/>
      <c r="K975" s="489"/>
    </row>
    <row r="976" spans="2:11" x14ac:dyDescent="0.2">
      <c r="B976" s="471"/>
      <c r="C976" s="471"/>
      <c r="E976" s="486"/>
      <c r="G976" s="491"/>
      <c r="H976" s="489"/>
      <c r="I976" s="489"/>
      <c r="J976" s="489"/>
      <c r="K976" s="489"/>
    </row>
    <row r="977" spans="2:11" x14ac:dyDescent="0.2">
      <c r="B977" s="471"/>
      <c r="C977" s="471"/>
      <c r="E977" s="486"/>
      <c r="G977" s="491"/>
      <c r="H977" s="489"/>
      <c r="I977" s="489"/>
      <c r="J977" s="489"/>
      <c r="K977" s="489"/>
    </row>
    <row r="978" spans="2:11" x14ac:dyDescent="0.2">
      <c r="B978" s="471"/>
      <c r="C978" s="471"/>
      <c r="E978" s="486"/>
      <c r="G978" s="491"/>
      <c r="H978" s="489"/>
      <c r="I978" s="489"/>
      <c r="J978" s="489"/>
      <c r="K978" s="489"/>
    </row>
    <row r="979" spans="2:11" x14ac:dyDescent="0.2">
      <c r="B979" s="471"/>
      <c r="C979" s="471"/>
      <c r="E979" s="486"/>
      <c r="G979" s="491"/>
      <c r="H979" s="489"/>
      <c r="I979" s="489"/>
      <c r="J979" s="489"/>
      <c r="K979" s="489"/>
    </row>
    <row r="980" spans="2:11" x14ac:dyDescent="0.2">
      <c r="B980" s="471"/>
      <c r="C980" s="471"/>
      <c r="E980" s="486"/>
      <c r="G980" s="491"/>
      <c r="H980" s="489"/>
      <c r="I980" s="489"/>
      <c r="J980" s="489"/>
      <c r="K980" s="489"/>
    </row>
    <row r="981" spans="2:11" x14ac:dyDescent="0.2">
      <c r="B981" s="471"/>
      <c r="C981" s="471"/>
      <c r="E981" s="486"/>
      <c r="G981" s="491"/>
      <c r="H981" s="489"/>
      <c r="I981" s="489"/>
      <c r="J981" s="489"/>
      <c r="K981" s="489"/>
    </row>
    <row r="982" spans="2:11" x14ac:dyDescent="0.2">
      <c r="B982" s="471"/>
      <c r="C982" s="471"/>
      <c r="E982" s="486"/>
      <c r="G982" s="491"/>
      <c r="H982" s="489"/>
      <c r="I982" s="489"/>
      <c r="J982" s="489"/>
      <c r="K982" s="489"/>
    </row>
    <row r="983" spans="2:11" x14ac:dyDescent="0.2">
      <c r="B983" s="471"/>
      <c r="C983" s="471"/>
      <c r="E983" s="486"/>
      <c r="G983" s="491"/>
      <c r="H983" s="489"/>
      <c r="I983" s="489"/>
      <c r="J983" s="489"/>
      <c r="K983" s="489"/>
    </row>
    <row r="984" spans="2:11" x14ac:dyDescent="0.2">
      <c r="B984" s="471"/>
      <c r="C984" s="471"/>
      <c r="E984" s="486"/>
      <c r="G984" s="491"/>
      <c r="H984" s="489"/>
      <c r="I984" s="489"/>
      <c r="J984" s="489"/>
      <c r="K984" s="489"/>
    </row>
    <row r="985" spans="2:11" x14ac:dyDescent="0.2">
      <c r="B985" s="471"/>
      <c r="C985" s="471"/>
      <c r="E985" s="486"/>
      <c r="G985" s="491"/>
      <c r="H985" s="489"/>
      <c r="I985" s="489"/>
      <c r="J985" s="489"/>
      <c r="K985" s="489"/>
    </row>
    <row r="986" spans="2:11" x14ac:dyDescent="0.2">
      <c r="B986" s="471"/>
      <c r="C986" s="471"/>
      <c r="E986" s="486"/>
      <c r="G986" s="491"/>
      <c r="H986" s="489"/>
      <c r="I986" s="489"/>
      <c r="J986" s="489"/>
      <c r="K986" s="489"/>
    </row>
    <row r="987" spans="2:11" x14ac:dyDescent="0.2">
      <c r="B987" s="471"/>
      <c r="C987" s="471"/>
      <c r="E987" s="486"/>
      <c r="G987" s="491"/>
      <c r="H987" s="489"/>
      <c r="I987" s="489"/>
      <c r="J987" s="489"/>
      <c r="K987" s="489"/>
    </row>
    <row r="988" spans="2:11" x14ac:dyDescent="0.2">
      <c r="B988" s="471"/>
      <c r="C988" s="471"/>
      <c r="E988" s="486"/>
      <c r="G988" s="491"/>
      <c r="H988" s="489"/>
      <c r="I988" s="489"/>
      <c r="J988" s="489"/>
      <c r="K988" s="489"/>
    </row>
    <row r="989" spans="2:11" x14ac:dyDescent="0.2">
      <c r="B989" s="471"/>
      <c r="C989" s="471"/>
      <c r="E989" s="486"/>
      <c r="G989" s="491"/>
      <c r="H989" s="489"/>
      <c r="I989" s="489"/>
      <c r="J989" s="489"/>
      <c r="K989" s="489"/>
    </row>
    <row r="990" spans="2:11" x14ac:dyDescent="0.2">
      <c r="B990" s="471"/>
      <c r="C990" s="471"/>
      <c r="E990" s="486"/>
      <c r="G990" s="491"/>
      <c r="H990" s="489"/>
      <c r="I990" s="489"/>
      <c r="J990" s="489"/>
      <c r="K990" s="489"/>
    </row>
    <row r="991" spans="2:11" x14ac:dyDescent="0.2">
      <c r="B991" s="471"/>
      <c r="C991" s="471"/>
      <c r="E991" s="486"/>
      <c r="G991" s="491"/>
      <c r="H991" s="489"/>
      <c r="I991" s="489"/>
      <c r="J991" s="489"/>
      <c r="K991" s="489"/>
    </row>
    <row r="992" spans="2:11" x14ac:dyDescent="0.2">
      <c r="B992" s="471"/>
      <c r="C992" s="471"/>
      <c r="E992" s="486"/>
      <c r="G992" s="491"/>
      <c r="H992" s="489"/>
      <c r="I992" s="489"/>
      <c r="J992" s="489"/>
      <c r="K992" s="489"/>
    </row>
    <row r="993" spans="2:11" x14ac:dyDescent="0.2">
      <c r="B993" s="471"/>
      <c r="C993" s="471"/>
      <c r="E993" s="486"/>
      <c r="G993" s="491"/>
      <c r="H993" s="489"/>
      <c r="I993" s="489"/>
      <c r="J993" s="489"/>
      <c r="K993" s="489"/>
    </row>
    <row r="994" spans="2:11" x14ac:dyDescent="0.2">
      <c r="B994" s="471"/>
      <c r="C994" s="471"/>
      <c r="E994" s="486"/>
      <c r="G994" s="491"/>
      <c r="H994" s="489"/>
      <c r="I994" s="489"/>
      <c r="J994" s="489"/>
      <c r="K994" s="489"/>
    </row>
    <row r="995" spans="2:11" x14ac:dyDescent="0.2">
      <c r="B995" s="471"/>
      <c r="C995" s="471"/>
      <c r="E995" s="486"/>
      <c r="G995" s="491"/>
      <c r="H995" s="489"/>
      <c r="I995" s="489"/>
      <c r="J995" s="489"/>
      <c r="K995" s="489"/>
    </row>
    <row r="996" spans="2:11" x14ac:dyDescent="0.2">
      <c r="B996" s="471"/>
      <c r="C996" s="471"/>
      <c r="E996" s="486"/>
      <c r="G996" s="491"/>
      <c r="H996" s="489"/>
      <c r="I996" s="489"/>
      <c r="J996" s="489"/>
      <c r="K996" s="489"/>
    </row>
    <row r="997" spans="2:11" x14ac:dyDescent="0.2">
      <c r="B997" s="471"/>
      <c r="C997" s="471"/>
      <c r="E997" s="486"/>
      <c r="G997" s="491"/>
      <c r="H997" s="489"/>
      <c r="I997" s="489"/>
      <c r="J997" s="489"/>
      <c r="K997" s="489"/>
    </row>
    <row r="998" spans="2:11" x14ac:dyDescent="0.2">
      <c r="B998" s="471"/>
      <c r="C998" s="471"/>
      <c r="E998" s="486"/>
      <c r="G998" s="491"/>
      <c r="H998" s="489"/>
      <c r="I998" s="489"/>
      <c r="J998" s="489"/>
      <c r="K998" s="489"/>
    </row>
    <row r="999" spans="2:11" x14ac:dyDescent="0.2">
      <c r="B999" s="471"/>
      <c r="C999" s="471"/>
      <c r="E999" s="486"/>
      <c r="G999" s="491"/>
      <c r="H999" s="489"/>
      <c r="I999" s="489"/>
      <c r="J999" s="489"/>
      <c r="K999" s="489"/>
    </row>
    <row r="1000" spans="2:11" x14ac:dyDescent="0.2">
      <c r="B1000" s="471"/>
      <c r="C1000" s="471"/>
      <c r="E1000" s="486"/>
      <c r="G1000" s="491"/>
      <c r="H1000" s="489"/>
      <c r="I1000" s="489"/>
      <c r="J1000" s="489"/>
      <c r="K1000" s="489"/>
    </row>
    <row r="1001" spans="2:11" x14ac:dyDescent="0.2">
      <c r="B1001" s="471"/>
      <c r="C1001" s="471"/>
      <c r="E1001" s="486"/>
      <c r="G1001" s="491"/>
      <c r="H1001" s="489"/>
      <c r="I1001" s="489"/>
      <c r="J1001" s="489"/>
      <c r="K1001" s="489"/>
    </row>
    <row r="1002" spans="2:11" x14ac:dyDescent="0.2">
      <c r="B1002" s="471"/>
      <c r="C1002" s="471"/>
      <c r="E1002" s="486"/>
      <c r="G1002" s="491"/>
      <c r="H1002" s="489"/>
      <c r="I1002" s="489"/>
      <c r="J1002" s="489"/>
      <c r="K1002" s="489"/>
    </row>
    <row r="1003" spans="2:11" x14ac:dyDescent="0.2">
      <c r="B1003" s="471"/>
      <c r="C1003" s="471"/>
      <c r="E1003" s="486"/>
      <c r="G1003" s="491"/>
      <c r="H1003" s="489"/>
      <c r="I1003" s="489"/>
      <c r="J1003" s="489"/>
      <c r="K1003" s="489"/>
    </row>
    <row r="1004" spans="2:11" x14ac:dyDescent="0.2">
      <c r="B1004" s="471"/>
      <c r="C1004" s="471"/>
      <c r="E1004" s="486"/>
      <c r="G1004" s="491"/>
      <c r="H1004" s="489"/>
      <c r="I1004" s="489"/>
      <c r="J1004" s="489"/>
      <c r="K1004" s="489"/>
    </row>
    <row r="1005" spans="2:11" x14ac:dyDescent="0.2">
      <c r="B1005" s="471"/>
      <c r="C1005" s="471"/>
      <c r="E1005" s="486"/>
      <c r="G1005" s="491"/>
      <c r="H1005" s="489"/>
      <c r="I1005" s="489"/>
      <c r="J1005" s="489"/>
      <c r="K1005" s="489"/>
    </row>
    <row r="1006" spans="2:11" x14ac:dyDescent="0.2">
      <c r="B1006" s="471"/>
      <c r="C1006" s="471"/>
      <c r="E1006" s="486"/>
      <c r="G1006" s="491"/>
      <c r="H1006" s="489"/>
      <c r="I1006" s="489"/>
      <c r="J1006" s="489"/>
      <c r="K1006" s="489"/>
    </row>
    <row r="1007" spans="2:11" x14ac:dyDescent="0.2">
      <c r="B1007" s="471"/>
      <c r="C1007" s="471"/>
      <c r="E1007" s="486"/>
      <c r="G1007" s="491"/>
      <c r="H1007" s="489"/>
      <c r="I1007" s="489"/>
      <c r="J1007" s="489"/>
      <c r="K1007" s="489"/>
    </row>
    <row r="1008" spans="2:11" x14ac:dyDescent="0.2">
      <c r="B1008" s="471"/>
      <c r="C1008" s="471"/>
      <c r="E1008" s="486"/>
      <c r="G1008" s="491"/>
      <c r="H1008" s="489"/>
      <c r="I1008" s="489"/>
      <c r="J1008" s="489"/>
      <c r="K1008" s="489"/>
    </row>
    <row r="1009" spans="2:11" x14ac:dyDescent="0.2">
      <c r="B1009" s="471"/>
      <c r="C1009" s="471"/>
      <c r="E1009" s="486"/>
      <c r="G1009" s="491"/>
      <c r="H1009" s="489"/>
      <c r="I1009" s="489"/>
      <c r="J1009" s="489"/>
      <c r="K1009" s="489"/>
    </row>
    <row r="1010" spans="2:11" x14ac:dyDescent="0.2">
      <c r="B1010" s="471"/>
      <c r="C1010" s="471"/>
      <c r="E1010" s="486"/>
      <c r="G1010" s="491"/>
      <c r="H1010" s="489"/>
      <c r="I1010" s="489"/>
      <c r="J1010" s="489"/>
      <c r="K1010" s="489"/>
    </row>
    <row r="1011" spans="2:11" x14ac:dyDescent="0.2">
      <c r="B1011" s="471"/>
      <c r="C1011" s="471"/>
      <c r="E1011" s="486"/>
      <c r="G1011" s="491"/>
      <c r="H1011" s="489"/>
      <c r="I1011" s="489"/>
      <c r="J1011" s="489"/>
      <c r="K1011" s="489"/>
    </row>
    <row r="1012" spans="2:11" x14ac:dyDescent="0.2">
      <c r="B1012" s="471"/>
      <c r="C1012" s="471"/>
      <c r="E1012" s="486"/>
      <c r="G1012" s="491"/>
      <c r="H1012" s="489"/>
      <c r="I1012" s="489"/>
      <c r="J1012" s="489"/>
      <c r="K1012" s="489"/>
    </row>
    <row r="1013" spans="2:11" x14ac:dyDescent="0.2">
      <c r="B1013" s="471"/>
      <c r="C1013" s="471"/>
      <c r="E1013" s="486"/>
      <c r="G1013" s="491"/>
      <c r="H1013" s="489"/>
      <c r="I1013" s="489"/>
      <c r="J1013" s="489"/>
      <c r="K1013" s="489"/>
    </row>
    <row r="1014" spans="2:11" x14ac:dyDescent="0.2">
      <c r="B1014" s="471"/>
      <c r="C1014" s="471"/>
      <c r="E1014" s="486"/>
      <c r="G1014" s="491"/>
      <c r="H1014" s="489"/>
      <c r="I1014" s="489"/>
      <c r="J1014" s="489"/>
      <c r="K1014" s="489"/>
    </row>
    <row r="1015" spans="2:11" x14ac:dyDescent="0.2">
      <c r="B1015" s="471"/>
      <c r="C1015" s="471"/>
      <c r="E1015" s="486"/>
      <c r="G1015" s="491"/>
      <c r="H1015" s="489"/>
      <c r="I1015" s="489"/>
      <c r="J1015" s="489"/>
      <c r="K1015" s="489"/>
    </row>
    <row r="1016" spans="2:11" x14ac:dyDescent="0.2">
      <c r="B1016" s="471"/>
      <c r="C1016" s="471"/>
      <c r="E1016" s="486"/>
      <c r="G1016" s="491"/>
      <c r="H1016" s="489"/>
      <c r="I1016" s="489"/>
      <c r="J1016" s="489"/>
      <c r="K1016" s="489"/>
    </row>
    <row r="1017" spans="2:11" x14ac:dyDescent="0.2">
      <c r="B1017" s="471"/>
      <c r="C1017" s="471"/>
      <c r="E1017" s="486"/>
      <c r="G1017" s="491"/>
      <c r="H1017" s="489"/>
      <c r="I1017" s="489"/>
      <c r="J1017" s="489"/>
      <c r="K1017" s="489"/>
    </row>
    <row r="1018" spans="2:11" x14ac:dyDescent="0.2">
      <c r="B1018" s="471"/>
      <c r="C1018" s="471"/>
      <c r="E1018" s="486"/>
      <c r="G1018" s="491"/>
      <c r="H1018" s="489"/>
      <c r="I1018" s="489"/>
      <c r="J1018" s="489"/>
      <c r="K1018" s="489"/>
    </row>
    <row r="1019" spans="2:11" x14ac:dyDescent="0.2">
      <c r="B1019" s="471"/>
      <c r="C1019" s="471"/>
      <c r="E1019" s="486"/>
      <c r="G1019" s="491"/>
      <c r="H1019" s="489"/>
      <c r="I1019" s="489"/>
      <c r="J1019" s="489"/>
      <c r="K1019" s="489"/>
    </row>
    <row r="1020" spans="2:11" x14ac:dyDescent="0.2">
      <c r="B1020" s="471"/>
      <c r="C1020" s="471"/>
      <c r="E1020" s="486"/>
      <c r="G1020" s="491"/>
      <c r="H1020" s="489"/>
      <c r="I1020" s="489"/>
      <c r="J1020" s="489"/>
      <c r="K1020" s="489"/>
    </row>
    <row r="1021" spans="2:11" x14ac:dyDescent="0.2">
      <c r="B1021" s="471"/>
      <c r="C1021" s="471"/>
      <c r="E1021" s="486"/>
      <c r="G1021" s="491"/>
      <c r="H1021" s="489"/>
      <c r="I1021" s="489"/>
      <c r="J1021" s="489"/>
      <c r="K1021" s="489"/>
    </row>
    <row r="1022" spans="2:11" x14ac:dyDescent="0.2">
      <c r="B1022" s="471"/>
      <c r="C1022" s="471"/>
      <c r="E1022" s="486"/>
      <c r="G1022" s="491"/>
      <c r="H1022" s="489"/>
      <c r="I1022" s="489"/>
      <c r="J1022" s="489"/>
      <c r="K1022" s="489"/>
    </row>
    <row r="1023" spans="2:11" x14ac:dyDescent="0.2">
      <c r="B1023" s="471"/>
      <c r="C1023" s="471"/>
      <c r="E1023" s="486"/>
      <c r="G1023" s="491"/>
      <c r="H1023" s="489"/>
      <c r="I1023" s="489"/>
      <c r="J1023" s="489"/>
      <c r="K1023" s="489"/>
    </row>
    <row r="1024" spans="2:11" x14ac:dyDescent="0.2">
      <c r="B1024" s="471"/>
      <c r="C1024" s="471"/>
      <c r="E1024" s="486"/>
      <c r="G1024" s="491"/>
      <c r="H1024" s="489"/>
      <c r="I1024" s="489"/>
      <c r="J1024" s="489"/>
      <c r="K1024" s="489"/>
    </row>
    <row r="1025" spans="2:11" x14ac:dyDescent="0.2">
      <c r="B1025" s="471"/>
      <c r="C1025" s="471"/>
      <c r="E1025" s="486"/>
      <c r="G1025" s="491"/>
      <c r="H1025" s="489"/>
      <c r="I1025" s="489"/>
      <c r="J1025" s="489"/>
      <c r="K1025" s="489"/>
    </row>
    <row r="1026" spans="2:11" x14ac:dyDescent="0.2">
      <c r="B1026" s="471"/>
      <c r="C1026" s="471"/>
      <c r="E1026" s="486"/>
      <c r="G1026" s="491"/>
      <c r="H1026" s="489"/>
      <c r="I1026" s="489"/>
      <c r="J1026" s="489"/>
      <c r="K1026" s="489"/>
    </row>
    <row r="1027" spans="2:11" x14ac:dyDescent="0.2">
      <c r="B1027" s="471"/>
      <c r="C1027" s="471"/>
      <c r="E1027" s="486"/>
      <c r="G1027" s="491"/>
      <c r="H1027" s="489"/>
      <c r="I1027" s="489"/>
      <c r="J1027" s="489"/>
      <c r="K1027" s="489"/>
    </row>
    <row r="1028" spans="2:11" x14ac:dyDescent="0.2">
      <c r="B1028" s="471"/>
      <c r="C1028" s="471"/>
      <c r="E1028" s="486"/>
      <c r="G1028" s="491"/>
      <c r="H1028" s="489"/>
      <c r="I1028" s="489"/>
      <c r="J1028" s="489"/>
      <c r="K1028" s="489"/>
    </row>
    <row r="1029" spans="2:11" x14ac:dyDescent="0.2">
      <c r="B1029" s="471"/>
      <c r="C1029" s="471"/>
      <c r="E1029" s="486"/>
      <c r="G1029" s="491"/>
      <c r="H1029" s="489"/>
      <c r="I1029" s="489"/>
      <c r="J1029" s="489"/>
      <c r="K1029" s="489"/>
    </row>
    <row r="1030" spans="2:11" x14ac:dyDescent="0.2">
      <c r="B1030" s="471"/>
      <c r="C1030" s="471"/>
      <c r="E1030" s="486"/>
      <c r="G1030" s="491"/>
      <c r="H1030" s="489"/>
      <c r="I1030" s="489"/>
      <c r="J1030" s="489"/>
      <c r="K1030" s="489"/>
    </row>
    <row r="1031" spans="2:11" x14ac:dyDescent="0.2">
      <c r="B1031" s="471"/>
      <c r="C1031" s="471"/>
      <c r="E1031" s="486"/>
      <c r="G1031" s="491"/>
      <c r="H1031" s="489"/>
      <c r="I1031" s="489"/>
      <c r="J1031" s="489"/>
      <c r="K1031" s="489"/>
    </row>
    <row r="1032" spans="2:11" x14ac:dyDescent="0.2">
      <c r="B1032" s="471"/>
      <c r="C1032" s="471"/>
      <c r="E1032" s="486"/>
      <c r="G1032" s="491"/>
      <c r="H1032" s="489"/>
      <c r="I1032" s="489"/>
      <c r="J1032" s="489"/>
      <c r="K1032" s="489"/>
    </row>
    <row r="1033" spans="2:11" x14ac:dyDescent="0.2">
      <c r="B1033" s="471"/>
      <c r="C1033" s="471"/>
      <c r="E1033" s="486"/>
      <c r="G1033" s="491"/>
      <c r="H1033" s="489"/>
      <c r="I1033" s="489"/>
      <c r="J1033" s="489"/>
      <c r="K1033" s="489"/>
    </row>
    <row r="1034" spans="2:11" x14ac:dyDescent="0.2">
      <c r="B1034" s="471"/>
      <c r="C1034" s="471"/>
      <c r="E1034" s="486"/>
      <c r="G1034" s="491"/>
      <c r="H1034" s="489"/>
      <c r="I1034" s="489"/>
      <c r="J1034" s="489"/>
      <c r="K1034" s="489"/>
    </row>
    <row r="1035" spans="2:11" x14ac:dyDescent="0.2">
      <c r="B1035" s="471"/>
      <c r="C1035" s="471"/>
      <c r="E1035" s="486"/>
      <c r="G1035" s="491"/>
      <c r="H1035" s="489"/>
      <c r="I1035" s="489"/>
      <c r="J1035" s="489"/>
      <c r="K1035" s="489"/>
    </row>
    <row r="1036" spans="2:11" x14ac:dyDescent="0.2">
      <c r="B1036" s="471"/>
      <c r="C1036" s="471"/>
      <c r="E1036" s="486"/>
      <c r="G1036" s="491"/>
      <c r="H1036" s="489"/>
      <c r="I1036" s="489"/>
      <c r="J1036" s="489"/>
      <c r="K1036" s="489"/>
    </row>
    <row r="1037" spans="2:11" x14ac:dyDescent="0.2">
      <c r="B1037" s="471"/>
      <c r="C1037" s="471"/>
      <c r="E1037" s="486"/>
      <c r="G1037" s="491"/>
      <c r="H1037" s="489"/>
      <c r="I1037" s="489"/>
      <c r="J1037" s="489"/>
      <c r="K1037" s="489"/>
    </row>
    <row r="1038" spans="2:11" x14ac:dyDescent="0.2">
      <c r="B1038" s="471"/>
      <c r="C1038" s="471"/>
      <c r="E1038" s="486"/>
      <c r="G1038" s="491"/>
      <c r="H1038" s="489"/>
      <c r="I1038" s="489"/>
      <c r="J1038" s="489"/>
      <c r="K1038" s="489"/>
    </row>
    <row r="1039" spans="2:11" x14ac:dyDescent="0.2">
      <c r="B1039" s="471"/>
      <c r="C1039" s="471"/>
      <c r="E1039" s="486"/>
      <c r="G1039" s="491"/>
      <c r="H1039" s="489"/>
      <c r="I1039" s="489"/>
      <c r="J1039" s="489"/>
      <c r="K1039" s="489"/>
    </row>
    <row r="1040" spans="2:11" x14ac:dyDescent="0.2">
      <c r="B1040" s="471"/>
      <c r="C1040" s="471"/>
      <c r="E1040" s="486"/>
      <c r="G1040" s="491"/>
      <c r="H1040" s="489"/>
      <c r="I1040" s="489"/>
      <c r="J1040" s="489"/>
      <c r="K1040" s="489"/>
    </row>
    <row r="1041" spans="2:11" x14ac:dyDescent="0.2">
      <c r="B1041" s="471"/>
      <c r="C1041" s="471"/>
      <c r="E1041" s="486"/>
      <c r="G1041" s="491"/>
      <c r="H1041" s="489"/>
      <c r="I1041" s="489"/>
      <c r="J1041" s="489"/>
      <c r="K1041" s="489"/>
    </row>
    <row r="1042" spans="2:11" x14ac:dyDescent="0.2">
      <c r="B1042" s="471"/>
      <c r="C1042" s="471"/>
      <c r="E1042" s="486"/>
      <c r="G1042" s="491"/>
      <c r="H1042" s="489"/>
      <c r="I1042" s="489"/>
      <c r="J1042" s="489"/>
      <c r="K1042" s="489"/>
    </row>
    <row r="1043" spans="2:11" x14ac:dyDescent="0.2">
      <c r="B1043" s="471"/>
      <c r="C1043" s="471"/>
      <c r="E1043" s="486"/>
      <c r="G1043" s="491"/>
      <c r="H1043" s="489"/>
      <c r="I1043" s="489"/>
      <c r="J1043" s="489"/>
      <c r="K1043" s="489"/>
    </row>
    <row r="1044" spans="2:11" x14ac:dyDescent="0.2">
      <c r="B1044" s="471"/>
      <c r="C1044" s="471"/>
      <c r="E1044" s="486"/>
      <c r="G1044" s="491"/>
      <c r="H1044" s="489"/>
      <c r="I1044" s="489"/>
      <c r="J1044" s="489"/>
      <c r="K1044" s="489"/>
    </row>
    <row r="1045" spans="2:11" x14ac:dyDescent="0.2">
      <c r="B1045" s="471"/>
      <c r="C1045" s="471"/>
      <c r="E1045" s="486"/>
      <c r="G1045" s="491"/>
      <c r="H1045" s="489"/>
      <c r="I1045" s="489"/>
      <c r="J1045" s="489"/>
      <c r="K1045" s="489"/>
    </row>
    <row r="1046" spans="2:11" x14ac:dyDescent="0.2">
      <c r="B1046" s="471"/>
      <c r="C1046" s="471"/>
      <c r="E1046" s="486"/>
      <c r="G1046" s="491"/>
      <c r="H1046" s="489"/>
      <c r="I1046" s="489"/>
      <c r="J1046" s="489"/>
      <c r="K1046" s="489"/>
    </row>
    <row r="1047" spans="2:11" x14ac:dyDescent="0.2">
      <c r="B1047" s="471"/>
      <c r="C1047" s="471"/>
      <c r="E1047" s="486"/>
      <c r="G1047" s="491"/>
      <c r="H1047" s="489"/>
      <c r="I1047" s="489"/>
      <c r="J1047" s="489"/>
      <c r="K1047" s="489"/>
    </row>
    <row r="1048" spans="2:11" x14ac:dyDescent="0.2">
      <c r="B1048" s="471"/>
      <c r="C1048" s="471"/>
      <c r="E1048" s="486"/>
      <c r="G1048" s="491"/>
      <c r="H1048" s="489"/>
      <c r="I1048" s="489"/>
      <c r="J1048" s="489"/>
      <c r="K1048" s="489"/>
    </row>
    <row r="1049" spans="2:11" x14ac:dyDescent="0.2">
      <c r="B1049" s="471"/>
      <c r="C1049" s="471"/>
      <c r="E1049" s="486"/>
      <c r="G1049" s="491"/>
      <c r="H1049" s="489"/>
      <c r="I1049" s="489"/>
      <c r="J1049" s="489"/>
      <c r="K1049" s="489"/>
    </row>
    <row r="1050" spans="2:11" x14ac:dyDescent="0.2">
      <c r="B1050" s="471"/>
      <c r="C1050" s="471"/>
      <c r="E1050" s="486"/>
      <c r="G1050" s="491"/>
      <c r="H1050" s="489"/>
      <c r="I1050" s="489"/>
      <c r="J1050" s="489"/>
      <c r="K1050" s="489"/>
    </row>
    <row r="1051" spans="2:11" x14ac:dyDescent="0.2">
      <c r="B1051" s="471"/>
      <c r="C1051" s="471"/>
      <c r="E1051" s="486"/>
      <c r="G1051" s="491"/>
      <c r="H1051" s="489"/>
      <c r="I1051" s="489"/>
      <c r="J1051" s="489"/>
      <c r="K1051" s="489"/>
    </row>
    <row r="1052" spans="2:11" x14ac:dyDescent="0.2">
      <c r="B1052" s="471"/>
      <c r="C1052" s="471"/>
      <c r="E1052" s="486"/>
      <c r="G1052" s="491"/>
      <c r="H1052" s="489"/>
      <c r="I1052" s="489"/>
      <c r="J1052" s="489"/>
      <c r="K1052" s="489"/>
    </row>
    <row r="1053" spans="2:11" x14ac:dyDescent="0.2">
      <c r="B1053" s="471"/>
      <c r="C1053" s="471"/>
      <c r="E1053" s="486"/>
      <c r="G1053" s="491"/>
      <c r="H1053" s="489"/>
      <c r="I1053" s="489"/>
      <c r="J1053" s="489"/>
      <c r="K1053" s="489"/>
    </row>
    <row r="1054" spans="2:11" x14ac:dyDescent="0.2">
      <c r="B1054" s="471"/>
      <c r="C1054" s="471"/>
      <c r="E1054" s="486"/>
      <c r="G1054" s="491"/>
      <c r="H1054" s="489"/>
      <c r="I1054" s="489"/>
      <c r="J1054" s="489"/>
      <c r="K1054" s="489"/>
    </row>
    <row r="1055" spans="2:11" x14ac:dyDescent="0.2">
      <c r="B1055" s="471"/>
      <c r="C1055" s="471"/>
      <c r="E1055" s="486"/>
      <c r="G1055" s="491"/>
      <c r="H1055" s="489"/>
      <c r="I1055" s="489"/>
      <c r="J1055" s="489"/>
      <c r="K1055" s="489"/>
    </row>
    <row r="1056" spans="2:11" x14ac:dyDescent="0.2">
      <c r="B1056" s="471"/>
      <c r="C1056" s="471"/>
      <c r="E1056" s="486"/>
      <c r="G1056" s="491"/>
      <c r="H1056" s="489"/>
      <c r="I1056" s="489"/>
      <c r="J1056" s="489"/>
      <c r="K1056" s="489"/>
    </row>
    <row r="1057" spans="2:11" x14ac:dyDescent="0.2">
      <c r="B1057" s="471"/>
      <c r="C1057" s="471"/>
      <c r="E1057" s="486"/>
      <c r="G1057" s="491"/>
      <c r="H1057" s="489"/>
      <c r="I1057" s="489"/>
      <c r="J1057" s="489"/>
      <c r="K1057" s="489"/>
    </row>
    <row r="1058" spans="2:11" x14ac:dyDescent="0.2">
      <c r="B1058" s="471"/>
      <c r="C1058" s="471"/>
      <c r="E1058" s="486"/>
      <c r="G1058" s="491"/>
      <c r="H1058" s="489"/>
      <c r="I1058" s="489"/>
      <c r="J1058" s="489"/>
      <c r="K1058" s="489"/>
    </row>
    <row r="1059" spans="2:11" x14ac:dyDescent="0.2">
      <c r="B1059" s="471"/>
      <c r="C1059" s="471"/>
      <c r="E1059" s="486"/>
      <c r="G1059" s="491"/>
      <c r="H1059" s="489"/>
      <c r="I1059" s="489"/>
      <c r="J1059" s="489"/>
      <c r="K1059" s="489"/>
    </row>
    <row r="1060" spans="2:11" x14ac:dyDescent="0.2">
      <c r="B1060" s="471"/>
      <c r="C1060" s="471"/>
      <c r="E1060" s="486"/>
      <c r="G1060" s="491"/>
      <c r="H1060" s="489"/>
      <c r="I1060" s="489"/>
      <c r="J1060" s="489"/>
      <c r="K1060" s="489"/>
    </row>
    <row r="1061" spans="2:11" x14ac:dyDescent="0.2">
      <c r="B1061" s="471"/>
      <c r="C1061" s="471"/>
      <c r="E1061" s="486"/>
      <c r="G1061" s="491"/>
      <c r="H1061" s="489"/>
      <c r="I1061" s="489"/>
      <c r="J1061" s="489"/>
      <c r="K1061" s="489"/>
    </row>
    <row r="1062" spans="2:11" x14ac:dyDescent="0.2">
      <c r="B1062" s="471"/>
      <c r="C1062" s="471"/>
      <c r="E1062" s="486"/>
      <c r="G1062" s="491"/>
      <c r="H1062" s="489"/>
      <c r="I1062" s="489"/>
      <c r="J1062" s="489"/>
      <c r="K1062" s="489"/>
    </row>
    <row r="1063" spans="2:11" x14ac:dyDescent="0.2">
      <c r="B1063" s="471"/>
      <c r="C1063" s="471"/>
      <c r="E1063" s="486"/>
      <c r="G1063" s="491"/>
      <c r="H1063" s="489"/>
      <c r="I1063" s="489"/>
      <c r="J1063" s="489"/>
      <c r="K1063" s="489"/>
    </row>
    <row r="1064" spans="2:11" x14ac:dyDescent="0.2">
      <c r="B1064" s="471"/>
      <c r="C1064" s="471"/>
      <c r="E1064" s="486"/>
      <c r="G1064" s="491"/>
      <c r="H1064" s="489"/>
      <c r="I1064" s="489"/>
      <c r="J1064" s="489"/>
      <c r="K1064" s="489"/>
    </row>
    <row r="1065" spans="2:11" x14ac:dyDescent="0.2">
      <c r="B1065" s="471"/>
      <c r="C1065" s="471"/>
      <c r="E1065" s="486"/>
      <c r="G1065" s="491"/>
      <c r="H1065" s="489"/>
      <c r="I1065" s="489"/>
      <c r="J1065" s="489"/>
      <c r="K1065" s="489"/>
    </row>
    <row r="1066" spans="2:11" x14ac:dyDescent="0.2">
      <c r="B1066" s="471"/>
      <c r="C1066" s="471"/>
      <c r="E1066" s="486"/>
      <c r="G1066" s="491"/>
      <c r="H1066" s="489"/>
      <c r="I1066" s="489"/>
      <c r="J1066" s="489"/>
      <c r="K1066" s="489"/>
    </row>
    <row r="1067" spans="2:11" x14ac:dyDescent="0.2">
      <c r="B1067" s="471"/>
      <c r="C1067" s="471"/>
      <c r="E1067" s="486"/>
      <c r="G1067" s="491"/>
      <c r="H1067" s="489"/>
      <c r="I1067" s="489"/>
      <c r="J1067" s="489"/>
      <c r="K1067" s="489"/>
    </row>
    <row r="1068" spans="2:11" x14ac:dyDescent="0.2">
      <c r="B1068" s="471"/>
      <c r="C1068" s="471"/>
      <c r="E1068" s="486"/>
      <c r="G1068" s="491"/>
      <c r="H1068" s="489"/>
      <c r="I1068" s="489"/>
      <c r="J1068" s="489"/>
      <c r="K1068" s="489"/>
    </row>
    <row r="1069" spans="2:11" x14ac:dyDescent="0.2">
      <c r="B1069" s="471"/>
      <c r="C1069" s="471"/>
      <c r="E1069" s="486"/>
      <c r="G1069" s="491"/>
      <c r="H1069" s="489"/>
      <c r="I1069" s="489"/>
      <c r="J1069" s="489"/>
      <c r="K1069" s="489"/>
    </row>
    <row r="1070" spans="2:11" x14ac:dyDescent="0.2">
      <c r="B1070" s="471"/>
      <c r="C1070" s="471"/>
      <c r="E1070" s="486"/>
      <c r="G1070" s="491"/>
      <c r="H1070" s="489"/>
      <c r="I1070" s="489"/>
      <c r="J1070" s="489"/>
      <c r="K1070" s="489"/>
    </row>
    <row r="1071" spans="2:11" x14ac:dyDescent="0.2">
      <c r="B1071" s="471"/>
      <c r="C1071" s="471"/>
      <c r="E1071" s="486"/>
      <c r="G1071" s="491"/>
      <c r="H1071" s="489"/>
      <c r="I1071" s="489"/>
      <c r="J1071" s="489"/>
      <c r="K1071" s="489"/>
    </row>
    <row r="1072" spans="2:11" x14ac:dyDescent="0.2">
      <c r="B1072" s="471"/>
      <c r="C1072" s="471"/>
      <c r="E1072" s="486"/>
      <c r="G1072" s="491"/>
      <c r="H1072" s="489"/>
      <c r="I1072" s="489"/>
      <c r="J1072" s="489"/>
      <c r="K1072" s="489"/>
    </row>
    <row r="1073" spans="2:11" x14ac:dyDescent="0.2">
      <c r="B1073" s="471"/>
      <c r="C1073" s="471"/>
      <c r="E1073" s="486"/>
      <c r="G1073" s="491"/>
      <c r="H1073" s="489"/>
      <c r="I1073" s="489"/>
      <c r="J1073" s="489"/>
      <c r="K1073" s="489"/>
    </row>
    <row r="1074" spans="2:11" x14ac:dyDescent="0.2">
      <c r="B1074" s="471"/>
      <c r="C1074" s="471"/>
      <c r="E1074" s="486"/>
      <c r="G1074" s="491"/>
      <c r="H1074" s="489"/>
      <c r="I1074" s="489"/>
      <c r="J1074" s="489"/>
      <c r="K1074" s="489"/>
    </row>
    <row r="1075" spans="2:11" x14ac:dyDescent="0.2">
      <c r="B1075" s="471"/>
      <c r="C1075" s="471"/>
      <c r="E1075" s="486"/>
      <c r="G1075" s="491"/>
      <c r="H1075" s="489"/>
      <c r="I1075" s="489"/>
      <c r="J1075" s="489"/>
      <c r="K1075" s="489"/>
    </row>
    <row r="1076" spans="2:11" x14ac:dyDescent="0.2">
      <c r="B1076" s="471"/>
      <c r="C1076" s="471"/>
      <c r="E1076" s="486"/>
      <c r="G1076" s="491"/>
      <c r="H1076" s="489"/>
      <c r="I1076" s="489"/>
      <c r="J1076" s="489"/>
      <c r="K1076" s="489"/>
    </row>
    <row r="1077" spans="2:11" x14ac:dyDescent="0.2">
      <c r="B1077" s="471"/>
      <c r="C1077" s="471"/>
      <c r="E1077" s="486"/>
      <c r="G1077" s="491"/>
      <c r="H1077" s="489"/>
      <c r="I1077" s="489"/>
      <c r="J1077" s="489"/>
      <c r="K1077" s="489"/>
    </row>
    <row r="1078" spans="2:11" x14ac:dyDescent="0.2">
      <c r="B1078" s="471"/>
      <c r="C1078" s="471"/>
      <c r="E1078" s="486"/>
      <c r="G1078" s="491"/>
      <c r="H1078" s="489"/>
      <c r="I1078" s="489"/>
      <c r="J1078" s="489"/>
      <c r="K1078" s="489"/>
    </row>
    <row r="1079" spans="2:11" x14ac:dyDescent="0.2">
      <c r="B1079" s="471"/>
      <c r="C1079" s="471"/>
      <c r="E1079" s="486"/>
      <c r="G1079" s="491"/>
      <c r="H1079" s="489"/>
      <c r="I1079" s="489"/>
      <c r="J1079" s="489"/>
      <c r="K1079" s="489"/>
    </row>
    <row r="1080" spans="2:11" x14ac:dyDescent="0.2">
      <c r="B1080" s="471"/>
      <c r="C1080" s="471"/>
      <c r="E1080" s="486"/>
      <c r="G1080" s="491"/>
      <c r="H1080" s="489"/>
      <c r="I1080" s="489"/>
      <c r="J1080" s="489"/>
      <c r="K1080" s="489"/>
    </row>
    <row r="1081" spans="2:11" x14ac:dyDescent="0.2">
      <c r="B1081" s="471"/>
      <c r="C1081" s="471"/>
      <c r="E1081" s="486"/>
      <c r="G1081" s="491"/>
      <c r="H1081" s="489"/>
      <c r="I1081" s="489"/>
      <c r="J1081" s="489"/>
      <c r="K1081" s="489"/>
    </row>
    <row r="1082" spans="2:11" x14ac:dyDescent="0.2">
      <c r="B1082" s="471"/>
      <c r="C1082" s="471"/>
      <c r="E1082" s="486"/>
      <c r="G1082" s="491"/>
      <c r="H1082" s="489"/>
      <c r="I1082" s="489"/>
      <c r="J1082" s="489"/>
      <c r="K1082" s="489"/>
    </row>
    <row r="1083" spans="2:11" x14ac:dyDescent="0.2">
      <c r="B1083" s="471"/>
      <c r="C1083" s="471"/>
      <c r="E1083" s="486"/>
      <c r="G1083" s="491"/>
      <c r="H1083" s="489"/>
      <c r="I1083" s="489"/>
      <c r="J1083" s="489"/>
      <c r="K1083" s="489"/>
    </row>
    <row r="1084" spans="2:11" x14ac:dyDescent="0.2">
      <c r="B1084" s="471"/>
      <c r="C1084" s="471"/>
      <c r="E1084" s="486"/>
      <c r="G1084" s="491"/>
      <c r="H1084" s="489"/>
      <c r="I1084" s="489"/>
      <c r="J1084" s="489"/>
      <c r="K1084" s="489"/>
    </row>
    <row r="1085" spans="2:11" x14ac:dyDescent="0.2">
      <c r="B1085" s="471"/>
      <c r="C1085" s="471"/>
      <c r="E1085" s="486"/>
      <c r="G1085" s="491"/>
      <c r="H1085" s="489"/>
      <c r="I1085" s="489"/>
      <c r="J1085" s="489"/>
      <c r="K1085" s="489"/>
    </row>
    <row r="1086" spans="2:11" x14ac:dyDescent="0.2">
      <c r="B1086" s="471"/>
      <c r="C1086" s="471"/>
      <c r="E1086" s="486"/>
      <c r="G1086" s="491"/>
      <c r="H1086" s="489"/>
      <c r="I1086" s="489"/>
      <c r="J1086" s="489"/>
      <c r="K1086" s="489"/>
    </row>
    <row r="1087" spans="2:11" x14ac:dyDescent="0.2">
      <c r="B1087" s="471"/>
      <c r="C1087" s="471"/>
      <c r="E1087" s="486"/>
      <c r="G1087" s="491"/>
      <c r="H1087" s="489"/>
      <c r="I1087" s="489"/>
      <c r="J1087" s="489"/>
      <c r="K1087" s="489"/>
    </row>
    <row r="1088" spans="2:11" x14ac:dyDescent="0.2">
      <c r="B1088" s="471"/>
      <c r="C1088" s="471"/>
      <c r="E1088" s="486"/>
      <c r="G1088" s="491"/>
      <c r="H1088" s="489"/>
      <c r="I1088" s="489"/>
      <c r="J1088" s="489"/>
      <c r="K1088" s="489"/>
    </row>
    <row r="1089" spans="2:11" x14ac:dyDescent="0.2">
      <c r="B1089" s="471"/>
      <c r="C1089" s="471"/>
      <c r="E1089" s="486"/>
      <c r="G1089" s="491"/>
      <c r="H1089" s="489"/>
      <c r="I1089" s="489"/>
      <c r="J1089" s="489"/>
      <c r="K1089" s="489"/>
    </row>
    <row r="1090" spans="2:11" x14ac:dyDescent="0.2">
      <c r="B1090" s="471"/>
      <c r="C1090" s="471"/>
      <c r="E1090" s="486"/>
      <c r="G1090" s="491"/>
      <c r="H1090" s="489"/>
      <c r="I1090" s="489"/>
      <c r="J1090" s="489"/>
      <c r="K1090" s="489"/>
    </row>
    <row r="1091" spans="2:11" x14ac:dyDescent="0.2">
      <c r="B1091" s="471"/>
      <c r="C1091" s="471"/>
      <c r="E1091" s="486"/>
      <c r="G1091" s="491"/>
      <c r="H1091" s="489"/>
      <c r="I1091" s="489"/>
      <c r="J1091" s="489"/>
      <c r="K1091" s="489"/>
    </row>
    <row r="1092" spans="2:11" x14ac:dyDescent="0.2">
      <c r="B1092" s="471"/>
      <c r="C1092" s="471"/>
      <c r="E1092" s="486"/>
      <c r="G1092" s="491"/>
      <c r="H1092" s="489"/>
      <c r="I1092" s="489"/>
      <c r="J1092" s="489"/>
      <c r="K1092" s="489"/>
    </row>
    <row r="1093" spans="2:11" x14ac:dyDescent="0.2">
      <c r="B1093" s="471"/>
      <c r="C1093" s="471"/>
      <c r="E1093" s="486"/>
      <c r="G1093" s="491"/>
      <c r="H1093" s="489"/>
      <c r="I1093" s="489"/>
      <c r="J1093" s="489"/>
      <c r="K1093" s="489"/>
    </row>
    <row r="1094" spans="2:11" x14ac:dyDescent="0.2">
      <c r="B1094" s="471"/>
      <c r="C1094" s="471"/>
      <c r="E1094" s="486"/>
      <c r="G1094" s="491"/>
      <c r="H1094" s="489"/>
      <c r="I1094" s="489"/>
      <c r="J1094" s="489"/>
      <c r="K1094" s="489"/>
    </row>
    <row r="1095" spans="2:11" x14ac:dyDescent="0.2">
      <c r="B1095" s="471"/>
      <c r="C1095" s="471"/>
      <c r="E1095" s="486"/>
      <c r="G1095" s="491"/>
      <c r="H1095" s="489"/>
      <c r="I1095" s="489"/>
      <c r="J1095" s="489"/>
      <c r="K1095" s="489"/>
    </row>
    <row r="1096" spans="2:11" x14ac:dyDescent="0.2">
      <c r="B1096" s="471"/>
      <c r="C1096" s="471"/>
      <c r="E1096" s="486"/>
      <c r="G1096" s="491"/>
      <c r="H1096" s="489"/>
      <c r="I1096" s="489"/>
      <c r="J1096" s="489"/>
      <c r="K1096" s="489"/>
    </row>
    <row r="1097" spans="2:11" x14ac:dyDescent="0.2">
      <c r="B1097" s="471"/>
      <c r="C1097" s="471"/>
      <c r="E1097" s="486"/>
      <c r="G1097" s="491"/>
      <c r="H1097" s="489"/>
      <c r="I1097" s="489"/>
      <c r="J1097" s="489"/>
      <c r="K1097" s="489"/>
    </row>
    <row r="1098" spans="2:11" x14ac:dyDescent="0.2">
      <c r="B1098" s="471"/>
      <c r="C1098" s="471"/>
      <c r="E1098" s="486"/>
      <c r="G1098" s="491"/>
      <c r="H1098" s="489"/>
      <c r="I1098" s="489"/>
      <c r="J1098" s="489"/>
      <c r="K1098" s="489"/>
    </row>
    <row r="1099" spans="2:11" x14ac:dyDescent="0.2">
      <c r="B1099" s="471"/>
      <c r="C1099" s="471"/>
      <c r="E1099" s="486"/>
      <c r="G1099" s="491"/>
      <c r="H1099" s="489"/>
      <c r="I1099" s="489"/>
      <c r="J1099" s="489"/>
      <c r="K1099" s="489"/>
    </row>
    <row r="1100" spans="2:11" x14ac:dyDescent="0.2">
      <c r="B1100" s="471"/>
      <c r="C1100" s="471"/>
      <c r="E1100" s="486"/>
      <c r="G1100" s="491"/>
      <c r="H1100" s="489"/>
      <c r="I1100" s="489"/>
      <c r="J1100" s="489"/>
      <c r="K1100" s="489"/>
    </row>
    <row r="1101" spans="2:11" x14ac:dyDescent="0.2">
      <c r="B1101" s="471"/>
      <c r="C1101" s="471"/>
      <c r="E1101" s="486"/>
      <c r="G1101" s="491"/>
      <c r="H1101" s="489"/>
      <c r="I1101" s="489"/>
      <c r="J1101" s="489"/>
      <c r="K1101" s="489"/>
    </row>
    <row r="1102" spans="2:11" x14ac:dyDescent="0.2">
      <c r="B1102" s="471"/>
      <c r="C1102" s="471"/>
      <c r="E1102" s="486"/>
      <c r="G1102" s="491"/>
      <c r="H1102" s="489"/>
      <c r="I1102" s="489"/>
      <c r="J1102" s="489"/>
      <c r="K1102" s="489"/>
    </row>
    <row r="1103" spans="2:11" x14ac:dyDescent="0.2">
      <c r="B1103" s="471"/>
      <c r="C1103" s="471"/>
      <c r="E1103" s="486"/>
      <c r="G1103" s="491"/>
      <c r="H1103" s="489"/>
      <c r="I1103" s="489"/>
      <c r="J1103" s="489"/>
      <c r="K1103" s="489"/>
    </row>
    <row r="1104" spans="2:11" x14ac:dyDescent="0.2">
      <c r="B1104" s="471"/>
      <c r="C1104" s="471"/>
      <c r="E1104" s="486"/>
      <c r="G1104" s="491"/>
      <c r="H1104" s="489"/>
      <c r="I1104" s="489"/>
      <c r="J1104" s="489"/>
      <c r="K1104" s="489"/>
    </row>
    <row r="1105" spans="2:11" x14ac:dyDescent="0.2">
      <c r="B1105" s="471"/>
      <c r="C1105" s="471"/>
      <c r="E1105" s="486"/>
      <c r="G1105" s="491"/>
      <c r="H1105" s="489"/>
      <c r="I1105" s="489"/>
      <c r="J1105" s="489"/>
      <c r="K1105" s="489"/>
    </row>
    <row r="1106" spans="2:11" x14ac:dyDescent="0.2">
      <c r="B1106" s="471"/>
      <c r="C1106" s="471"/>
      <c r="E1106" s="486"/>
      <c r="G1106" s="491"/>
      <c r="H1106" s="489"/>
      <c r="I1106" s="489"/>
      <c r="J1106" s="489"/>
      <c r="K1106" s="489"/>
    </row>
    <row r="1107" spans="2:11" x14ac:dyDescent="0.2">
      <c r="B1107" s="471"/>
      <c r="C1107" s="471"/>
      <c r="E1107" s="486"/>
      <c r="G1107" s="491"/>
      <c r="H1107" s="489"/>
      <c r="I1107" s="489"/>
      <c r="J1107" s="489"/>
      <c r="K1107" s="489"/>
    </row>
    <row r="1108" spans="2:11" x14ac:dyDescent="0.2">
      <c r="B1108" s="471"/>
      <c r="C1108" s="471"/>
      <c r="E1108" s="486"/>
      <c r="G1108" s="491"/>
      <c r="H1108" s="489"/>
      <c r="I1108" s="489"/>
      <c r="J1108" s="489"/>
      <c r="K1108" s="489"/>
    </row>
    <row r="1109" spans="2:11" x14ac:dyDescent="0.2">
      <c r="B1109" s="471"/>
      <c r="C1109" s="471"/>
      <c r="E1109" s="486"/>
      <c r="G1109" s="491"/>
      <c r="H1109" s="489"/>
      <c r="I1109" s="489"/>
      <c r="J1109" s="489"/>
      <c r="K1109" s="489"/>
    </row>
    <row r="1110" spans="2:11" x14ac:dyDescent="0.2">
      <c r="B1110" s="471"/>
      <c r="C1110" s="471"/>
      <c r="E1110" s="486"/>
      <c r="G1110" s="491"/>
      <c r="H1110" s="489"/>
      <c r="I1110" s="489"/>
      <c r="J1110" s="489"/>
      <c r="K1110" s="489"/>
    </row>
    <row r="1111" spans="2:11" x14ac:dyDescent="0.2">
      <c r="B1111" s="471"/>
      <c r="C1111" s="471"/>
      <c r="E1111" s="486"/>
      <c r="G1111" s="491"/>
      <c r="H1111" s="489"/>
      <c r="I1111" s="489"/>
      <c r="J1111" s="489"/>
      <c r="K1111" s="489"/>
    </row>
    <row r="1112" spans="2:11" x14ac:dyDescent="0.2">
      <c r="B1112" s="471"/>
      <c r="C1112" s="471"/>
      <c r="E1112" s="486"/>
      <c r="G1112" s="491"/>
      <c r="H1112" s="489"/>
      <c r="I1112" s="489"/>
      <c r="J1112" s="489"/>
      <c r="K1112" s="489"/>
    </row>
    <row r="1113" spans="2:11" x14ac:dyDescent="0.2">
      <c r="B1113" s="471"/>
      <c r="C1113" s="471"/>
      <c r="E1113" s="486"/>
      <c r="G1113" s="491"/>
      <c r="H1113" s="489"/>
      <c r="I1113" s="489"/>
      <c r="J1113" s="489"/>
      <c r="K1113" s="489"/>
    </row>
    <row r="1114" spans="2:11" x14ac:dyDescent="0.2">
      <c r="B1114" s="471"/>
      <c r="C1114" s="471"/>
      <c r="E1114" s="486"/>
      <c r="G1114" s="491"/>
      <c r="H1114" s="489"/>
      <c r="I1114" s="489"/>
      <c r="J1114" s="489"/>
      <c r="K1114" s="489"/>
    </row>
    <row r="1115" spans="2:11" x14ac:dyDescent="0.2">
      <c r="B1115" s="471"/>
      <c r="C1115" s="471"/>
      <c r="E1115" s="486"/>
      <c r="G1115" s="491"/>
      <c r="H1115" s="489"/>
      <c r="I1115" s="489"/>
      <c r="J1115" s="489"/>
      <c r="K1115" s="489"/>
    </row>
    <row r="1116" spans="2:11" x14ac:dyDescent="0.2">
      <c r="B1116" s="471"/>
      <c r="C1116" s="471"/>
      <c r="E1116" s="486"/>
      <c r="G1116" s="491"/>
      <c r="H1116" s="489"/>
      <c r="I1116" s="489"/>
      <c r="J1116" s="489"/>
      <c r="K1116" s="489"/>
    </row>
    <row r="1117" spans="2:11" x14ac:dyDescent="0.2">
      <c r="B1117" s="471"/>
      <c r="C1117" s="471"/>
      <c r="E1117" s="486"/>
      <c r="G1117" s="491"/>
      <c r="H1117" s="489"/>
      <c r="I1117" s="489"/>
      <c r="J1117" s="489"/>
      <c r="K1117" s="489"/>
    </row>
    <row r="1118" spans="2:11" x14ac:dyDescent="0.2">
      <c r="B1118" s="471"/>
      <c r="C1118" s="471"/>
      <c r="E1118" s="486"/>
      <c r="G1118" s="491"/>
      <c r="H1118" s="489"/>
      <c r="I1118" s="489"/>
      <c r="J1118" s="489"/>
      <c r="K1118" s="489"/>
    </row>
    <row r="1119" spans="2:11" x14ac:dyDescent="0.2">
      <c r="B1119" s="471"/>
      <c r="C1119" s="471"/>
      <c r="E1119" s="486"/>
      <c r="G1119" s="491"/>
      <c r="H1119" s="489"/>
      <c r="I1119" s="489"/>
      <c r="J1119" s="489"/>
      <c r="K1119" s="489"/>
    </row>
    <row r="1120" spans="2:11" x14ac:dyDescent="0.2">
      <c r="B1120" s="471"/>
      <c r="C1120" s="471"/>
      <c r="E1120" s="486"/>
      <c r="G1120" s="491"/>
      <c r="H1120" s="489"/>
      <c r="I1120" s="489"/>
      <c r="J1120" s="489"/>
      <c r="K1120" s="489"/>
    </row>
    <row r="1121" spans="2:11" x14ac:dyDescent="0.2">
      <c r="B1121" s="471"/>
      <c r="C1121" s="471"/>
      <c r="E1121" s="486"/>
      <c r="G1121" s="491"/>
      <c r="H1121" s="489"/>
      <c r="I1121" s="489"/>
      <c r="J1121" s="489"/>
      <c r="K1121" s="489"/>
    </row>
    <row r="1122" spans="2:11" x14ac:dyDescent="0.2">
      <c r="B1122" s="471"/>
      <c r="C1122" s="471"/>
      <c r="E1122" s="486"/>
      <c r="G1122" s="491"/>
      <c r="H1122" s="489"/>
      <c r="I1122" s="489"/>
      <c r="J1122" s="489"/>
      <c r="K1122" s="489"/>
    </row>
    <row r="1123" spans="2:11" x14ac:dyDescent="0.2">
      <c r="B1123" s="471"/>
      <c r="C1123" s="471"/>
      <c r="E1123" s="486"/>
      <c r="G1123" s="491"/>
      <c r="H1123" s="489"/>
      <c r="I1123" s="489"/>
      <c r="J1123" s="489"/>
      <c r="K1123" s="489"/>
    </row>
    <row r="1124" spans="2:11" x14ac:dyDescent="0.2">
      <c r="B1124" s="471"/>
      <c r="C1124" s="471"/>
      <c r="E1124" s="486"/>
      <c r="G1124" s="491"/>
      <c r="H1124" s="489"/>
      <c r="I1124" s="489"/>
      <c r="J1124" s="489"/>
      <c r="K1124" s="489"/>
    </row>
    <row r="1125" spans="2:11" x14ac:dyDescent="0.2">
      <c r="B1125" s="471"/>
      <c r="C1125" s="471"/>
      <c r="E1125" s="486"/>
      <c r="G1125" s="491"/>
      <c r="H1125" s="489"/>
      <c r="I1125" s="489"/>
      <c r="J1125" s="489"/>
      <c r="K1125" s="489"/>
    </row>
    <row r="1126" spans="2:11" x14ac:dyDescent="0.2">
      <c r="B1126" s="471"/>
      <c r="C1126" s="471"/>
      <c r="E1126" s="486"/>
      <c r="G1126" s="491"/>
      <c r="H1126" s="489"/>
      <c r="I1126" s="489"/>
      <c r="J1126" s="489"/>
      <c r="K1126" s="489"/>
    </row>
    <row r="1127" spans="2:11" x14ac:dyDescent="0.2">
      <c r="B1127" s="471"/>
      <c r="C1127" s="471"/>
      <c r="E1127" s="486"/>
      <c r="G1127" s="491"/>
      <c r="H1127" s="489"/>
      <c r="I1127" s="489"/>
      <c r="J1127" s="489"/>
      <c r="K1127" s="489"/>
    </row>
    <row r="1128" spans="2:11" x14ac:dyDescent="0.2">
      <c r="B1128" s="471"/>
      <c r="C1128" s="471"/>
      <c r="E1128" s="486"/>
      <c r="G1128" s="491"/>
      <c r="H1128" s="489"/>
      <c r="I1128" s="489"/>
      <c r="J1128" s="489"/>
      <c r="K1128" s="489"/>
    </row>
    <row r="1129" spans="2:11" x14ac:dyDescent="0.2">
      <c r="B1129" s="471"/>
      <c r="C1129" s="471"/>
      <c r="E1129" s="486"/>
      <c r="G1129" s="491"/>
      <c r="H1129" s="489"/>
      <c r="I1129" s="489"/>
      <c r="J1129" s="489"/>
      <c r="K1129" s="489"/>
    </row>
    <row r="1130" spans="2:11" x14ac:dyDescent="0.2">
      <c r="B1130" s="471"/>
      <c r="C1130" s="471"/>
      <c r="E1130" s="486"/>
      <c r="G1130" s="491"/>
      <c r="H1130" s="489"/>
      <c r="I1130" s="489"/>
      <c r="J1130" s="489"/>
      <c r="K1130" s="489"/>
    </row>
    <row r="1131" spans="2:11" x14ac:dyDescent="0.2">
      <c r="B1131" s="471"/>
      <c r="C1131" s="471"/>
      <c r="E1131" s="486"/>
      <c r="G1131" s="491"/>
      <c r="H1131" s="489"/>
      <c r="I1131" s="489"/>
      <c r="J1131" s="489"/>
      <c r="K1131" s="489"/>
    </row>
    <row r="1132" spans="2:11" x14ac:dyDescent="0.2">
      <c r="B1132" s="471"/>
      <c r="C1132" s="471"/>
      <c r="E1132" s="486"/>
      <c r="G1132" s="491"/>
      <c r="H1132" s="489"/>
      <c r="I1132" s="489"/>
      <c r="J1132" s="489"/>
      <c r="K1132" s="489"/>
    </row>
    <row r="1133" spans="2:11" x14ac:dyDescent="0.2">
      <c r="B1133" s="471"/>
      <c r="C1133" s="471"/>
      <c r="E1133" s="486"/>
      <c r="G1133" s="491"/>
      <c r="H1133" s="489"/>
      <c r="I1133" s="489"/>
      <c r="J1133" s="489"/>
      <c r="K1133" s="489"/>
    </row>
    <row r="1134" spans="2:11" x14ac:dyDescent="0.2">
      <c r="B1134" s="471"/>
      <c r="C1134" s="471"/>
      <c r="E1134" s="486"/>
      <c r="G1134" s="491"/>
      <c r="H1134" s="489"/>
      <c r="I1134" s="489"/>
      <c r="J1134" s="489"/>
      <c r="K1134" s="489"/>
    </row>
    <row r="1135" spans="2:11" x14ac:dyDescent="0.2">
      <c r="B1135" s="471"/>
      <c r="C1135" s="471"/>
      <c r="E1135" s="486"/>
      <c r="G1135" s="491"/>
      <c r="H1135" s="489"/>
      <c r="I1135" s="489"/>
      <c r="J1135" s="489"/>
      <c r="K1135" s="489"/>
    </row>
    <row r="1136" spans="2:11" x14ac:dyDescent="0.2">
      <c r="B1136" s="471"/>
      <c r="C1136" s="471"/>
      <c r="E1136" s="486"/>
      <c r="G1136" s="491"/>
      <c r="H1136" s="489"/>
      <c r="I1136" s="489"/>
      <c r="J1136" s="489"/>
      <c r="K1136" s="489"/>
    </row>
    <row r="1137" spans="2:11" x14ac:dyDescent="0.2">
      <c r="B1137" s="471"/>
      <c r="C1137" s="471"/>
      <c r="E1137" s="486"/>
      <c r="G1137" s="491"/>
      <c r="H1137" s="489"/>
      <c r="I1137" s="489"/>
      <c r="J1137" s="489"/>
      <c r="K1137" s="489"/>
    </row>
    <row r="1138" spans="2:11" x14ac:dyDescent="0.2">
      <c r="B1138" s="471"/>
      <c r="C1138" s="471"/>
      <c r="E1138" s="486"/>
      <c r="G1138" s="491"/>
      <c r="H1138" s="489"/>
      <c r="I1138" s="489"/>
      <c r="J1138" s="489"/>
      <c r="K1138" s="489"/>
    </row>
    <row r="1139" spans="2:11" x14ac:dyDescent="0.2">
      <c r="B1139" s="471"/>
      <c r="C1139" s="471"/>
      <c r="E1139" s="486"/>
      <c r="G1139" s="491"/>
      <c r="H1139" s="489"/>
      <c r="I1139" s="489"/>
      <c r="J1139" s="489"/>
      <c r="K1139" s="489"/>
    </row>
    <row r="1140" spans="2:11" x14ac:dyDescent="0.2">
      <c r="B1140" s="471"/>
      <c r="C1140" s="471"/>
      <c r="E1140" s="486"/>
      <c r="G1140" s="491"/>
      <c r="H1140" s="489"/>
      <c r="I1140" s="489"/>
      <c r="J1140" s="489"/>
      <c r="K1140" s="489"/>
    </row>
    <row r="1141" spans="2:11" x14ac:dyDescent="0.2">
      <c r="B1141" s="471"/>
      <c r="C1141" s="471"/>
      <c r="E1141" s="486"/>
      <c r="G1141" s="491"/>
      <c r="H1141" s="489"/>
      <c r="I1141" s="489"/>
      <c r="J1141" s="489"/>
      <c r="K1141" s="489"/>
    </row>
    <row r="1142" spans="2:11" x14ac:dyDescent="0.2">
      <c r="B1142" s="471"/>
      <c r="C1142" s="471"/>
      <c r="E1142" s="486"/>
      <c r="G1142" s="491"/>
      <c r="H1142" s="489"/>
      <c r="I1142" s="489"/>
      <c r="J1142" s="489"/>
      <c r="K1142" s="489"/>
    </row>
    <row r="1143" spans="2:11" x14ac:dyDescent="0.2">
      <c r="B1143" s="471"/>
      <c r="C1143" s="471"/>
      <c r="E1143" s="486"/>
      <c r="G1143" s="491"/>
      <c r="H1143" s="489"/>
      <c r="I1143" s="489"/>
      <c r="J1143" s="489"/>
      <c r="K1143" s="489"/>
    </row>
    <row r="1144" spans="2:11" x14ac:dyDescent="0.2">
      <c r="B1144" s="471"/>
      <c r="C1144" s="471"/>
      <c r="E1144" s="486"/>
      <c r="G1144" s="491"/>
      <c r="H1144" s="489"/>
      <c r="I1144" s="489"/>
      <c r="J1144" s="489"/>
      <c r="K1144" s="489"/>
    </row>
    <row r="1145" spans="2:11" x14ac:dyDescent="0.2">
      <c r="B1145" s="471"/>
      <c r="C1145" s="471"/>
      <c r="E1145" s="486"/>
      <c r="G1145" s="491"/>
      <c r="H1145" s="489"/>
      <c r="I1145" s="489"/>
      <c r="J1145" s="489"/>
      <c r="K1145" s="489"/>
    </row>
    <row r="1146" spans="2:11" x14ac:dyDescent="0.2">
      <c r="B1146" s="471"/>
      <c r="C1146" s="471"/>
      <c r="E1146" s="486"/>
      <c r="G1146" s="491"/>
      <c r="H1146" s="489"/>
      <c r="I1146" s="489"/>
      <c r="J1146" s="489"/>
      <c r="K1146" s="489"/>
    </row>
    <row r="1147" spans="2:11" x14ac:dyDescent="0.2">
      <c r="B1147" s="471"/>
      <c r="C1147" s="471"/>
      <c r="E1147" s="486"/>
      <c r="G1147" s="491"/>
      <c r="H1147" s="489"/>
      <c r="I1147" s="489"/>
      <c r="J1147" s="489"/>
      <c r="K1147" s="489"/>
    </row>
    <row r="1148" spans="2:11" x14ac:dyDescent="0.2">
      <c r="B1148" s="471"/>
      <c r="C1148" s="471"/>
      <c r="E1148" s="486"/>
      <c r="G1148" s="491"/>
      <c r="H1148" s="489"/>
      <c r="I1148" s="489"/>
      <c r="J1148" s="489"/>
      <c r="K1148" s="489"/>
    </row>
    <row r="1149" spans="2:11" x14ac:dyDescent="0.2">
      <c r="B1149" s="471"/>
      <c r="C1149" s="471"/>
      <c r="E1149" s="486"/>
      <c r="G1149" s="491"/>
      <c r="H1149" s="489"/>
      <c r="I1149" s="489"/>
      <c r="J1149" s="489"/>
      <c r="K1149" s="489"/>
    </row>
    <row r="1150" spans="2:11" x14ac:dyDescent="0.2">
      <c r="B1150" s="471"/>
      <c r="C1150" s="471"/>
      <c r="E1150" s="486"/>
      <c r="G1150" s="491"/>
      <c r="H1150" s="489"/>
      <c r="I1150" s="489"/>
      <c r="J1150" s="489"/>
      <c r="K1150" s="489"/>
    </row>
    <row r="1151" spans="2:11" x14ac:dyDescent="0.2">
      <c r="B1151" s="471"/>
      <c r="C1151" s="471"/>
      <c r="E1151" s="486"/>
      <c r="G1151" s="491"/>
      <c r="H1151" s="489"/>
      <c r="I1151" s="489"/>
      <c r="J1151" s="489"/>
      <c r="K1151" s="489"/>
    </row>
    <row r="1152" spans="2:11" x14ac:dyDescent="0.2">
      <c r="B1152" s="471"/>
      <c r="C1152" s="471"/>
      <c r="E1152" s="486"/>
      <c r="G1152" s="491"/>
      <c r="H1152" s="489"/>
      <c r="I1152" s="489"/>
      <c r="J1152" s="489"/>
      <c r="K1152" s="489"/>
    </row>
    <row r="1153" spans="2:11" x14ac:dyDescent="0.2">
      <c r="B1153" s="471"/>
      <c r="C1153" s="471"/>
      <c r="E1153" s="486"/>
      <c r="G1153" s="491"/>
      <c r="H1153" s="489"/>
      <c r="I1153" s="489"/>
      <c r="J1153" s="489"/>
      <c r="K1153" s="489"/>
    </row>
    <row r="1154" spans="2:11" x14ac:dyDescent="0.2">
      <c r="B1154" s="471"/>
      <c r="C1154" s="471"/>
      <c r="E1154" s="486"/>
      <c r="G1154" s="491"/>
      <c r="H1154" s="489"/>
      <c r="I1154" s="489"/>
      <c r="J1154" s="489"/>
      <c r="K1154" s="489"/>
    </row>
    <row r="1155" spans="2:11" x14ac:dyDescent="0.2">
      <c r="B1155" s="471"/>
      <c r="C1155" s="471"/>
      <c r="E1155" s="486"/>
      <c r="G1155" s="491"/>
      <c r="H1155" s="489"/>
      <c r="I1155" s="489"/>
      <c r="J1155" s="489"/>
      <c r="K1155" s="489"/>
    </row>
    <row r="1156" spans="2:11" x14ac:dyDescent="0.2">
      <c r="B1156" s="471"/>
      <c r="C1156" s="471"/>
      <c r="E1156" s="486"/>
      <c r="G1156" s="491"/>
      <c r="H1156" s="489"/>
      <c r="I1156" s="489"/>
      <c r="J1156" s="489"/>
      <c r="K1156" s="489"/>
    </row>
    <row r="1157" spans="2:11" x14ac:dyDescent="0.2">
      <c r="B1157" s="471"/>
      <c r="C1157" s="471"/>
      <c r="E1157" s="486"/>
      <c r="G1157" s="491"/>
      <c r="H1157" s="489"/>
      <c r="I1157" s="489"/>
      <c r="J1157" s="489"/>
      <c r="K1157" s="489"/>
    </row>
    <row r="1158" spans="2:11" x14ac:dyDescent="0.2">
      <c r="B1158" s="471"/>
      <c r="C1158" s="471"/>
      <c r="E1158" s="486"/>
      <c r="G1158" s="491"/>
      <c r="H1158" s="489"/>
      <c r="I1158" s="489"/>
      <c r="J1158" s="489"/>
      <c r="K1158" s="489"/>
    </row>
    <row r="1159" spans="2:11" x14ac:dyDescent="0.2">
      <c r="B1159" s="471"/>
      <c r="C1159" s="471"/>
      <c r="E1159" s="486"/>
      <c r="G1159" s="491"/>
      <c r="H1159" s="489"/>
      <c r="I1159" s="489"/>
      <c r="J1159" s="489"/>
      <c r="K1159" s="489"/>
    </row>
    <row r="1160" spans="2:11" x14ac:dyDescent="0.2">
      <c r="B1160" s="471"/>
      <c r="C1160" s="471"/>
      <c r="E1160" s="486"/>
      <c r="G1160" s="491"/>
      <c r="H1160" s="489"/>
      <c r="I1160" s="489"/>
      <c r="J1160" s="489"/>
      <c r="K1160" s="489"/>
    </row>
    <row r="1161" spans="2:11" x14ac:dyDescent="0.2">
      <c r="B1161" s="471"/>
      <c r="C1161" s="471"/>
      <c r="E1161" s="486"/>
      <c r="G1161" s="491"/>
      <c r="H1161" s="489"/>
      <c r="I1161" s="489"/>
      <c r="J1161" s="489"/>
      <c r="K1161" s="489"/>
    </row>
    <row r="1162" spans="2:11" x14ac:dyDescent="0.2">
      <c r="B1162" s="471"/>
      <c r="C1162" s="471"/>
      <c r="E1162" s="486"/>
      <c r="G1162" s="491"/>
      <c r="H1162" s="489"/>
      <c r="I1162" s="489"/>
      <c r="J1162" s="489"/>
      <c r="K1162" s="489"/>
    </row>
    <row r="1163" spans="2:11" x14ac:dyDescent="0.2">
      <c r="B1163" s="471"/>
      <c r="C1163" s="471"/>
      <c r="E1163" s="486"/>
      <c r="G1163" s="491"/>
      <c r="H1163" s="489"/>
      <c r="I1163" s="489"/>
      <c r="J1163" s="489"/>
      <c r="K1163" s="489"/>
    </row>
    <row r="1164" spans="2:11" x14ac:dyDescent="0.2">
      <c r="B1164" s="471"/>
      <c r="C1164" s="471"/>
      <c r="E1164" s="486"/>
      <c r="G1164" s="491"/>
      <c r="H1164" s="489"/>
      <c r="I1164" s="489"/>
      <c r="J1164" s="489"/>
      <c r="K1164" s="489"/>
    </row>
    <row r="1165" spans="2:11" x14ac:dyDescent="0.2">
      <c r="B1165" s="471"/>
      <c r="C1165" s="471"/>
      <c r="E1165" s="486"/>
      <c r="G1165" s="491"/>
      <c r="H1165" s="489"/>
      <c r="I1165" s="489"/>
      <c r="J1165" s="489"/>
      <c r="K1165" s="489"/>
    </row>
    <row r="1166" spans="2:11" x14ac:dyDescent="0.2">
      <c r="B1166" s="471"/>
      <c r="C1166" s="471"/>
      <c r="E1166" s="486"/>
      <c r="G1166" s="491"/>
      <c r="H1166" s="489"/>
      <c r="I1166" s="489"/>
      <c r="J1166" s="489"/>
      <c r="K1166" s="489"/>
    </row>
    <row r="1167" spans="2:11" x14ac:dyDescent="0.2">
      <c r="B1167" s="471"/>
      <c r="C1167" s="471"/>
      <c r="E1167" s="486"/>
      <c r="G1167" s="491"/>
      <c r="H1167" s="489"/>
      <c r="I1167" s="489"/>
      <c r="J1167" s="489"/>
      <c r="K1167" s="489"/>
    </row>
    <row r="1168" spans="2:11" x14ac:dyDescent="0.2">
      <c r="B1168" s="471"/>
      <c r="C1168" s="471"/>
      <c r="E1168" s="486"/>
      <c r="G1168" s="491"/>
      <c r="H1168" s="489"/>
      <c r="I1168" s="489"/>
      <c r="J1168" s="489"/>
      <c r="K1168" s="489"/>
    </row>
    <row r="1169" spans="2:11" x14ac:dyDescent="0.2">
      <c r="B1169" s="471"/>
      <c r="C1169" s="471"/>
      <c r="E1169" s="486"/>
      <c r="G1169" s="491"/>
      <c r="H1169" s="489"/>
      <c r="I1169" s="489"/>
      <c r="J1169" s="489"/>
      <c r="K1169" s="489"/>
    </row>
    <row r="1170" spans="2:11" x14ac:dyDescent="0.2">
      <c r="B1170" s="471"/>
      <c r="C1170" s="471"/>
      <c r="E1170" s="486"/>
      <c r="G1170" s="491"/>
      <c r="H1170" s="489"/>
      <c r="I1170" s="489"/>
      <c r="J1170" s="489"/>
      <c r="K1170" s="489"/>
    </row>
    <row r="1171" spans="2:11" x14ac:dyDescent="0.2">
      <c r="B1171" s="471"/>
      <c r="C1171" s="471"/>
      <c r="E1171" s="486"/>
      <c r="G1171" s="491"/>
      <c r="H1171" s="489"/>
      <c r="I1171" s="489"/>
      <c r="J1171" s="489"/>
      <c r="K1171" s="489"/>
    </row>
    <row r="1172" spans="2:11" x14ac:dyDescent="0.2">
      <c r="B1172" s="471"/>
      <c r="C1172" s="471"/>
      <c r="E1172" s="486"/>
      <c r="G1172" s="491"/>
      <c r="H1172" s="489"/>
      <c r="I1172" s="489"/>
      <c r="J1172" s="489"/>
      <c r="K1172" s="489"/>
    </row>
    <row r="1173" spans="2:11" x14ac:dyDescent="0.2">
      <c r="B1173" s="471"/>
      <c r="C1173" s="471"/>
      <c r="E1173" s="486"/>
      <c r="G1173" s="491"/>
      <c r="H1173" s="489"/>
      <c r="I1173" s="489"/>
      <c r="J1173" s="489"/>
      <c r="K1173" s="489"/>
    </row>
    <row r="1174" spans="2:11" x14ac:dyDescent="0.2">
      <c r="B1174" s="471"/>
      <c r="C1174" s="471"/>
      <c r="E1174" s="486"/>
      <c r="G1174" s="491"/>
      <c r="H1174" s="489"/>
      <c r="I1174" s="489"/>
      <c r="J1174" s="489"/>
      <c r="K1174" s="489"/>
    </row>
    <row r="1175" spans="2:11" x14ac:dyDescent="0.2">
      <c r="B1175" s="471"/>
      <c r="C1175" s="471"/>
      <c r="E1175" s="486"/>
      <c r="G1175" s="491"/>
      <c r="H1175" s="489"/>
      <c r="I1175" s="489"/>
      <c r="J1175" s="489"/>
      <c r="K1175" s="489"/>
    </row>
    <row r="1176" spans="2:11" x14ac:dyDescent="0.2">
      <c r="B1176" s="471"/>
      <c r="C1176" s="471"/>
      <c r="E1176" s="486"/>
      <c r="G1176" s="491"/>
      <c r="H1176" s="489"/>
      <c r="I1176" s="489"/>
      <c r="J1176" s="489"/>
      <c r="K1176" s="489"/>
    </row>
    <row r="1177" spans="2:11" x14ac:dyDescent="0.2">
      <c r="B1177" s="471"/>
      <c r="C1177" s="471"/>
      <c r="E1177" s="486"/>
      <c r="G1177" s="491"/>
      <c r="H1177" s="489"/>
      <c r="I1177" s="489"/>
      <c r="J1177" s="489"/>
      <c r="K1177" s="489"/>
    </row>
    <row r="1178" spans="2:11" x14ac:dyDescent="0.2">
      <c r="B1178" s="471"/>
      <c r="C1178" s="471"/>
      <c r="E1178" s="486"/>
      <c r="G1178" s="491"/>
      <c r="H1178" s="489"/>
      <c r="I1178" s="489"/>
      <c r="J1178" s="489"/>
      <c r="K1178" s="489"/>
    </row>
    <row r="1179" spans="2:11" x14ac:dyDescent="0.2">
      <c r="B1179" s="471"/>
      <c r="C1179" s="471"/>
      <c r="E1179" s="486"/>
      <c r="G1179" s="491"/>
      <c r="H1179" s="489"/>
      <c r="I1179" s="489"/>
      <c r="J1179" s="489"/>
      <c r="K1179" s="489"/>
    </row>
    <row r="1180" spans="2:11" x14ac:dyDescent="0.2">
      <c r="B1180" s="471"/>
      <c r="C1180" s="471"/>
      <c r="E1180" s="486"/>
      <c r="G1180" s="491"/>
      <c r="H1180" s="489"/>
      <c r="I1180" s="489"/>
      <c r="J1180" s="489"/>
      <c r="K1180" s="489"/>
    </row>
    <row r="1181" spans="2:11" x14ac:dyDescent="0.2">
      <c r="B1181" s="471"/>
      <c r="C1181" s="471"/>
      <c r="E1181" s="486"/>
      <c r="G1181" s="491"/>
      <c r="H1181" s="489"/>
      <c r="I1181" s="489"/>
      <c r="J1181" s="489"/>
      <c r="K1181" s="489"/>
    </row>
    <row r="1182" spans="2:11" x14ac:dyDescent="0.2">
      <c r="B1182" s="471"/>
      <c r="C1182" s="471"/>
      <c r="E1182" s="486"/>
      <c r="G1182" s="491"/>
      <c r="H1182" s="489"/>
      <c r="I1182" s="489"/>
      <c r="J1182" s="489"/>
      <c r="K1182" s="489"/>
    </row>
    <row r="1183" spans="2:11" x14ac:dyDescent="0.2">
      <c r="B1183" s="471"/>
      <c r="C1183" s="471"/>
      <c r="E1183" s="486"/>
      <c r="G1183" s="491"/>
      <c r="H1183" s="489"/>
      <c r="I1183" s="489"/>
      <c r="J1183" s="489"/>
      <c r="K1183" s="489"/>
    </row>
    <row r="1184" spans="2:11" x14ac:dyDescent="0.2">
      <c r="B1184" s="471"/>
      <c r="C1184" s="471"/>
      <c r="E1184" s="486"/>
      <c r="G1184" s="491"/>
      <c r="H1184" s="489"/>
      <c r="I1184" s="489"/>
      <c r="J1184" s="489"/>
      <c r="K1184" s="489"/>
    </row>
    <row r="1185" spans="2:11" x14ac:dyDescent="0.2">
      <c r="B1185" s="471"/>
      <c r="C1185" s="471"/>
      <c r="E1185" s="486"/>
      <c r="G1185" s="491"/>
      <c r="H1185" s="489"/>
      <c r="I1185" s="489"/>
      <c r="J1185" s="489"/>
      <c r="K1185" s="489"/>
    </row>
    <row r="1186" spans="2:11" x14ac:dyDescent="0.2">
      <c r="B1186" s="471"/>
      <c r="C1186" s="471"/>
      <c r="E1186" s="486"/>
      <c r="G1186" s="491"/>
      <c r="H1186" s="489"/>
      <c r="I1186" s="489"/>
      <c r="J1186" s="489"/>
      <c r="K1186" s="489"/>
    </row>
    <row r="1187" spans="2:11" x14ac:dyDescent="0.2">
      <c r="B1187" s="471"/>
      <c r="C1187" s="471"/>
      <c r="E1187" s="486"/>
      <c r="G1187" s="491"/>
      <c r="H1187" s="489"/>
      <c r="I1187" s="489"/>
      <c r="J1187" s="489"/>
      <c r="K1187" s="489"/>
    </row>
    <row r="1188" spans="2:11" x14ac:dyDescent="0.2">
      <c r="B1188" s="471"/>
      <c r="C1188" s="471"/>
      <c r="E1188" s="486"/>
      <c r="G1188" s="491"/>
      <c r="H1188" s="489"/>
      <c r="I1188" s="489"/>
      <c r="J1188" s="489"/>
      <c r="K1188" s="489"/>
    </row>
    <row r="1189" spans="2:11" x14ac:dyDescent="0.2">
      <c r="B1189" s="471"/>
      <c r="C1189" s="471"/>
      <c r="E1189" s="486"/>
      <c r="G1189" s="491"/>
      <c r="H1189" s="489"/>
      <c r="I1189" s="489"/>
      <c r="J1189" s="489"/>
      <c r="K1189" s="489"/>
    </row>
    <row r="1190" spans="2:11" x14ac:dyDescent="0.2">
      <c r="B1190" s="471"/>
      <c r="C1190" s="471"/>
      <c r="E1190" s="486"/>
      <c r="G1190" s="491"/>
      <c r="H1190" s="489"/>
      <c r="I1190" s="489"/>
      <c r="J1190" s="489"/>
      <c r="K1190" s="489"/>
    </row>
    <row r="1191" spans="2:11" x14ac:dyDescent="0.2">
      <c r="B1191" s="471"/>
      <c r="C1191" s="471"/>
      <c r="E1191" s="486"/>
      <c r="G1191" s="491"/>
      <c r="H1191" s="489"/>
      <c r="I1191" s="489"/>
      <c r="J1191" s="489"/>
      <c r="K1191" s="489"/>
    </row>
    <row r="1192" spans="2:11" x14ac:dyDescent="0.2">
      <c r="B1192" s="471"/>
      <c r="C1192" s="471"/>
      <c r="E1192" s="486"/>
      <c r="G1192" s="491"/>
      <c r="H1192" s="489"/>
      <c r="I1192" s="489"/>
      <c r="J1192" s="489"/>
      <c r="K1192" s="489"/>
    </row>
    <row r="1193" spans="2:11" x14ac:dyDescent="0.2">
      <c r="B1193" s="471"/>
      <c r="C1193" s="471"/>
      <c r="E1193" s="486"/>
      <c r="G1193" s="491"/>
      <c r="H1193" s="489"/>
      <c r="I1193" s="489"/>
      <c r="J1193" s="489"/>
      <c r="K1193" s="489"/>
    </row>
    <row r="1194" spans="2:11" x14ac:dyDescent="0.2">
      <c r="B1194" s="471"/>
      <c r="C1194" s="471"/>
      <c r="E1194" s="486"/>
      <c r="G1194" s="491"/>
      <c r="H1194" s="489"/>
      <c r="I1194" s="489"/>
      <c r="J1194" s="489"/>
      <c r="K1194" s="489"/>
    </row>
    <row r="1195" spans="2:11" x14ac:dyDescent="0.2">
      <c r="B1195" s="471"/>
      <c r="C1195" s="471"/>
      <c r="E1195" s="486"/>
      <c r="G1195" s="491"/>
      <c r="H1195" s="489"/>
      <c r="I1195" s="489"/>
      <c r="J1195" s="489"/>
      <c r="K1195" s="489"/>
    </row>
    <row r="1196" spans="2:11" x14ac:dyDescent="0.2">
      <c r="B1196" s="471"/>
      <c r="C1196" s="471"/>
      <c r="E1196" s="486"/>
      <c r="G1196" s="491"/>
      <c r="H1196" s="489"/>
      <c r="I1196" s="489"/>
      <c r="J1196" s="489"/>
      <c r="K1196" s="489"/>
    </row>
    <row r="1197" spans="2:11" x14ac:dyDescent="0.2">
      <c r="B1197" s="471"/>
      <c r="C1197" s="471"/>
      <c r="E1197" s="486"/>
      <c r="G1197" s="491"/>
      <c r="H1197" s="489"/>
      <c r="I1197" s="489"/>
      <c r="J1197" s="489"/>
      <c r="K1197" s="489"/>
    </row>
    <row r="1198" spans="2:11" x14ac:dyDescent="0.2">
      <c r="B1198" s="471"/>
      <c r="C1198" s="471"/>
      <c r="E1198" s="486"/>
      <c r="G1198" s="491"/>
      <c r="H1198" s="489"/>
      <c r="I1198" s="489"/>
      <c r="J1198" s="489"/>
      <c r="K1198" s="489"/>
    </row>
    <row r="1199" spans="2:11" x14ac:dyDescent="0.2">
      <c r="B1199" s="471"/>
      <c r="C1199" s="471"/>
      <c r="E1199" s="486"/>
      <c r="G1199" s="491"/>
      <c r="H1199" s="489"/>
      <c r="I1199" s="489"/>
      <c r="J1199" s="489"/>
      <c r="K1199" s="489"/>
    </row>
    <row r="1200" spans="2:11" x14ac:dyDescent="0.2">
      <c r="B1200" s="471"/>
      <c r="C1200" s="471"/>
      <c r="E1200" s="486"/>
      <c r="G1200" s="491"/>
      <c r="H1200" s="489"/>
      <c r="I1200" s="489"/>
      <c r="J1200" s="489"/>
      <c r="K1200" s="489"/>
    </row>
    <row r="1201" spans="2:11" x14ac:dyDescent="0.2">
      <c r="B1201" s="471"/>
      <c r="C1201" s="471"/>
      <c r="E1201" s="486"/>
      <c r="G1201" s="491"/>
      <c r="H1201" s="489"/>
      <c r="I1201" s="489"/>
      <c r="J1201" s="489"/>
      <c r="K1201" s="489"/>
    </row>
    <row r="1202" spans="2:11" x14ac:dyDescent="0.2">
      <c r="B1202" s="471"/>
      <c r="C1202" s="471"/>
      <c r="E1202" s="486"/>
      <c r="G1202" s="491"/>
      <c r="H1202" s="489"/>
      <c r="I1202" s="489"/>
      <c r="J1202" s="489"/>
      <c r="K1202" s="489"/>
    </row>
    <row r="1203" spans="2:11" x14ac:dyDescent="0.2">
      <c r="B1203" s="471"/>
      <c r="C1203" s="471"/>
      <c r="E1203" s="486"/>
      <c r="G1203" s="491"/>
      <c r="H1203" s="489"/>
      <c r="I1203" s="489"/>
      <c r="J1203" s="489"/>
      <c r="K1203" s="489"/>
    </row>
    <row r="1204" spans="2:11" x14ac:dyDescent="0.2">
      <c r="B1204" s="471"/>
      <c r="C1204" s="471"/>
      <c r="E1204" s="486"/>
      <c r="G1204" s="491"/>
      <c r="H1204" s="489"/>
      <c r="I1204" s="489"/>
      <c r="J1204" s="489"/>
      <c r="K1204" s="489"/>
    </row>
    <row r="1205" spans="2:11" x14ac:dyDescent="0.2">
      <c r="B1205" s="471"/>
      <c r="C1205" s="471"/>
      <c r="E1205" s="486"/>
      <c r="G1205" s="491"/>
      <c r="H1205" s="489"/>
      <c r="I1205" s="489"/>
      <c r="J1205" s="489"/>
      <c r="K1205" s="489"/>
    </row>
    <row r="1206" spans="2:11" x14ac:dyDescent="0.2">
      <c r="B1206" s="471"/>
      <c r="C1206" s="471"/>
      <c r="E1206" s="486"/>
      <c r="G1206" s="491"/>
      <c r="H1206" s="489"/>
      <c r="I1206" s="489"/>
      <c r="J1206" s="489"/>
      <c r="K1206" s="489"/>
    </row>
    <row r="1207" spans="2:11" x14ac:dyDescent="0.2">
      <c r="B1207" s="471"/>
      <c r="C1207" s="471"/>
      <c r="E1207" s="486"/>
      <c r="G1207" s="491"/>
      <c r="H1207" s="489"/>
      <c r="I1207" s="489"/>
      <c r="J1207" s="489"/>
      <c r="K1207" s="489"/>
    </row>
    <row r="1208" spans="2:11" x14ac:dyDescent="0.2">
      <c r="B1208" s="471"/>
      <c r="C1208" s="471"/>
      <c r="E1208" s="486"/>
      <c r="G1208" s="491"/>
      <c r="H1208" s="489"/>
      <c r="I1208" s="489"/>
      <c r="J1208" s="489"/>
      <c r="K1208" s="489"/>
    </row>
    <row r="1209" spans="2:11" x14ac:dyDescent="0.2">
      <c r="B1209" s="471"/>
      <c r="C1209" s="471"/>
      <c r="E1209" s="486"/>
      <c r="G1209" s="491"/>
      <c r="H1209" s="489"/>
      <c r="I1209" s="489"/>
      <c r="J1209" s="489"/>
      <c r="K1209" s="489"/>
    </row>
    <row r="1210" spans="2:11" x14ac:dyDescent="0.2">
      <c r="B1210" s="471"/>
      <c r="C1210" s="471"/>
      <c r="E1210" s="486"/>
      <c r="G1210" s="491"/>
      <c r="H1210" s="489"/>
      <c r="I1210" s="489"/>
      <c r="J1210" s="489"/>
      <c r="K1210" s="489"/>
    </row>
    <row r="1211" spans="2:11" x14ac:dyDescent="0.2">
      <c r="B1211" s="471"/>
      <c r="C1211" s="471"/>
      <c r="E1211" s="486"/>
      <c r="G1211" s="491"/>
      <c r="H1211" s="489"/>
      <c r="I1211" s="489"/>
      <c r="J1211" s="489"/>
      <c r="K1211" s="489"/>
    </row>
    <row r="1212" spans="2:11" x14ac:dyDescent="0.2">
      <c r="B1212" s="471"/>
      <c r="C1212" s="471"/>
      <c r="E1212" s="486"/>
      <c r="G1212" s="491"/>
      <c r="H1212" s="489"/>
      <c r="I1212" s="489"/>
      <c r="J1212" s="489"/>
      <c r="K1212" s="489"/>
    </row>
    <row r="1213" spans="2:11" x14ac:dyDescent="0.2">
      <c r="B1213" s="471"/>
      <c r="C1213" s="471"/>
      <c r="E1213" s="486"/>
      <c r="G1213" s="491"/>
      <c r="H1213" s="489"/>
      <c r="I1213" s="489"/>
      <c r="J1213" s="489"/>
      <c r="K1213" s="489"/>
    </row>
    <row r="1214" spans="2:11" x14ac:dyDescent="0.2">
      <c r="B1214" s="471"/>
      <c r="C1214" s="471"/>
      <c r="E1214" s="486"/>
      <c r="G1214" s="491"/>
      <c r="H1214" s="489"/>
      <c r="I1214" s="489"/>
      <c r="J1214" s="489"/>
      <c r="K1214" s="489"/>
    </row>
    <row r="1215" spans="2:11" x14ac:dyDescent="0.2">
      <c r="B1215" s="471"/>
      <c r="C1215" s="471"/>
      <c r="E1215" s="486"/>
      <c r="G1215" s="491"/>
      <c r="H1215" s="489"/>
      <c r="I1215" s="489"/>
      <c r="J1215" s="489"/>
      <c r="K1215" s="489"/>
    </row>
    <row r="1216" spans="2:11" x14ac:dyDescent="0.2">
      <c r="B1216" s="471"/>
      <c r="C1216" s="471"/>
      <c r="E1216" s="486"/>
      <c r="G1216" s="491"/>
      <c r="H1216" s="489"/>
      <c r="I1216" s="489"/>
      <c r="J1216" s="489"/>
      <c r="K1216" s="489"/>
    </row>
    <row r="1217" spans="2:11" x14ac:dyDescent="0.2">
      <c r="B1217" s="471"/>
      <c r="C1217" s="471"/>
      <c r="E1217" s="486"/>
      <c r="G1217" s="491"/>
      <c r="H1217" s="489"/>
      <c r="I1217" s="489"/>
      <c r="J1217" s="489"/>
      <c r="K1217" s="489"/>
    </row>
    <row r="1218" spans="2:11" x14ac:dyDescent="0.2">
      <c r="B1218" s="471"/>
      <c r="C1218" s="471"/>
      <c r="E1218" s="486"/>
      <c r="G1218" s="491"/>
      <c r="H1218" s="489"/>
      <c r="I1218" s="489"/>
      <c r="J1218" s="489"/>
      <c r="K1218" s="489"/>
    </row>
    <row r="1219" spans="2:11" x14ac:dyDescent="0.2">
      <c r="B1219" s="471"/>
      <c r="C1219" s="471"/>
      <c r="E1219" s="486"/>
      <c r="G1219" s="491"/>
      <c r="H1219" s="489"/>
      <c r="I1219" s="489"/>
      <c r="J1219" s="489"/>
      <c r="K1219" s="489"/>
    </row>
    <row r="1220" spans="2:11" x14ac:dyDescent="0.2">
      <c r="B1220" s="471"/>
      <c r="C1220" s="471"/>
      <c r="E1220" s="486"/>
      <c r="G1220" s="491"/>
      <c r="H1220" s="489"/>
      <c r="I1220" s="489"/>
      <c r="J1220" s="489"/>
      <c r="K1220" s="489"/>
    </row>
    <row r="1221" spans="2:11" x14ac:dyDescent="0.2">
      <c r="B1221" s="471"/>
      <c r="C1221" s="471"/>
      <c r="E1221" s="486"/>
      <c r="G1221" s="491"/>
      <c r="H1221" s="489"/>
      <c r="I1221" s="489"/>
      <c r="J1221" s="489"/>
      <c r="K1221" s="489"/>
    </row>
    <row r="1222" spans="2:11" x14ac:dyDescent="0.2">
      <c r="B1222" s="471"/>
      <c r="C1222" s="471"/>
      <c r="E1222" s="486"/>
      <c r="G1222" s="491"/>
      <c r="H1222" s="489"/>
      <c r="I1222" s="489"/>
      <c r="J1222" s="489"/>
      <c r="K1222" s="489"/>
    </row>
    <row r="1223" spans="2:11" x14ac:dyDescent="0.2">
      <c r="B1223" s="471"/>
      <c r="C1223" s="471"/>
      <c r="E1223" s="486"/>
      <c r="G1223" s="491"/>
      <c r="H1223" s="489"/>
      <c r="I1223" s="489"/>
      <c r="J1223" s="489"/>
      <c r="K1223" s="489"/>
    </row>
    <row r="1224" spans="2:11" x14ac:dyDescent="0.2">
      <c r="B1224" s="471"/>
      <c r="C1224" s="471"/>
      <c r="E1224" s="486"/>
      <c r="G1224" s="491"/>
      <c r="H1224" s="489"/>
      <c r="I1224" s="489"/>
      <c r="J1224" s="489"/>
      <c r="K1224" s="489"/>
    </row>
    <row r="1225" spans="2:11" x14ac:dyDescent="0.2">
      <c r="B1225" s="471"/>
      <c r="C1225" s="471"/>
      <c r="E1225" s="486"/>
      <c r="G1225" s="491"/>
      <c r="H1225" s="489"/>
      <c r="I1225" s="489"/>
      <c r="J1225" s="489"/>
      <c r="K1225" s="489"/>
    </row>
    <row r="1226" spans="2:11" x14ac:dyDescent="0.2">
      <c r="B1226" s="471"/>
      <c r="C1226" s="471"/>
      <c r="E1226" s="486"/>
      <c r="G1226" s="491"/>
      <c r="H1226" s="489"/>
      <c r="I1226" s="489"/>
      <c r="J1226" s="489"/>
      <c r="K1226" s="489"/>
    </row>
    <row r="1227" spans="2:11" x14ac:dyDescent="0.2">
      <c r="B1227" s="471"/>
      <c r="C1227" s="471"/>
      <c r="E1227" s="486"/>
      <c r="G1227" s="491"/>
      <c r="H1227" s="489"/>
      <c r="I1227" s="489"/>
      <c r="J1227" s="489"/>
      <c r="K1227" s="489"/>
    </row>
    <row r="1228" spans="2:11" x14ac:dyDescent="0.2">
      <c r="B1228" s="471"/>
      <c r="C1228" s="471"/>
      <c r="E1228" s="486"/>
      <c r="G1228" s="491"/>
      <c r="H1228" s="489"/>
      <c r="I1228" s="489"/>
      <c r="J1228" s="489"/>
      <c r="K1228" s="489"/>
    </row>
    <row r="1229" spans="2:11" x14ac:dyDescent="0.2">
      <c r="B1229" s="471"/>
      <c r="C1229" s="471"/>
      <c r="E1229" s="486"/>
      <c r="G1229" s="491"/>
      <c r="H1229" s="489"/>
      <c r="I1229" s="489"/>
      <c r="J1229" s="489"/>
      <c r="K1229" s="489"/>
    </row>
    <row r="1230" spans="2:11" x14ac:dyDescent="0.2">
      <c r="B1230" s="471"/>
      <c r="C1230" s="471"/>
      <c r="E1230" s="486"/>
      <c r="G1230" s="491"/>
      <c r="H1230" s="489"/>
      <c r="I1230" s="489"/>
      <c r="J1230" s="489"/>
      <c r="K1230" s="489"/>
    </row>
    <row r="1231" spans="2:11" x14ac:dyDescent="0.2">
      <c r="B1231" s="471"/>
      <c r="C1231" s="471"/>
      <c r="E1231" s="486"/>
      <c r="G1231" s="491"/>
      <c r="H1231" s="489"/>
      <c r="I1231" s="489"/>
      <c r="J1231" s="489"/>
      <c r="K1231" s="489"/>
    </row>
    <row r="1232" spans="2:11" x14ac:dyDescent="0.2">
      <c r="B1232" s="471"/>
      <c r="C1232" s="471"/>
      <c r="E1232" s="486"/>
      <c r="G1232" s="491"/>
      <c r="H1232" s="489"/>
      <c r="I1232" s="489"/>
      <c r="J1232" s="489"/>
      <c r="K1232" s="489"/>
    </row>
    <row r="1233" spans="2:11" x14ac:dyDescent="0.2">
      <c r="B1233" s="471"/>
      <c r="C1233" s="471"/>
      <c r="E1233" s="486"/>
      <c r="G1233" s="491"/>
      <c r="H1233" s="489"/>
      <c r="I1233" s="489"/>
      <c r="J1233" s="489"/>
      <c r="K1233" s="489"/>
    </row>
    <row r="1234" spans="2:11" x14ac:dyDescent="0.2">
      <c r="B1234" s="471"/>
      <c r="C1234" s="471"/>
      <c r="E1234" s="486"/>
      <c r="G1234" s="491"/>
      <c r="H1234" s="489"/>
      <c r="I1234" s="489"/>
      <c r="J1234" s="489"/>
      <c r="K1234" s="489"/>
    </row>
    <row r="1235" spans="2:11" x14ac:dyDescent="0.2">
      <c r="B1235" s="471"/>
      <c r="C1235" s="471"/>
      <c r="E1235" s="486"/>
      <c r="G1235" s="491"/>
      <c r="H1235" s="489"/>
      <c r="I1235" s="489"/>
      <c r="J1235" s="489"/>
      <c r="K1235" s="489"/>
    </row>
    <row r="1236" spans="2:11" x14ac:dyDescent="0.2">
      <c r="B1236" s="471"/>
      <c r="C1236" s="471"/>
      <c r="E1236" s="486"/>
      <c r="G1236" s="491"/>
      <c r="H1236" s="489"/>
      <c r="I1236" s="489"/>
      <c r="J1236" s="489"/>
      <c r="K1236" s="489"/>
    </row>
    <row r="1237" spans="2:11" x14ac:dyDescent="0.2">
      <c r="B1237" s="471"/>
      <c r="C1237" s="471"/>
      <c r="E1237" s="486"/>
      <c r="G1237" s="491"/>
      <c r="H1237" s="489"/>
      <c r="I1237" s="489"/>
      <c r="J1237" s="489"/>
      <c r="K1237" s="489"/>
    </row>
    <row r="1238" spans="2:11" x14ac:dyDescent="0.2">
      <c r="B1238" s="471"/>
      <c r="C1238" s="471"/>
      <c r="E1238" s="486"/>
      <c r="G1238" s="491"/>
      <c r="H1238" s="489"/>
      <c r="I1238" s="489"/>
      <c r="J1238" s="489"/>
      <c r="K1238" s="489"/>
    </row>
    <row r="1239" spans="2:11" x14ac:dyDescent="0.2">
      <c r="B1239" s="471"/>
      <c r="C1239" s="471"/>
      <c r="E1239" s="486"/>
      <c r="G1239" s="491"/>
      <c r="H1239" s="489"/>
      <c r="I1239" s="489"/>
      <c r="J1239" s="489"/>
      <c r="K1239" s="489"/>
    </row>
    <row r="1240" spans="2:11" x14ac:dyDescent="0.2">
      <c r="B1240" s="471"/>
      <c r="C1240" s="471"/>
      <c r="E1240" s="486"/>
      <c r="G1240" s="491"/>
      <c r="H1240" s="489"/>
      <c r="I1240" s="489"/>
      <c r="J1240" s="489"/>
      <c r="K1240" s="489"/>
    </row>
    <row r="1241" spans="2:11" x14ac:dyDescent="0.2">
      <c r="B1241" s="471"/>
      <c r="C1241" s="471"/>
      <c r="E1241" s="486"/>
      <c r="G1241" s="491"/>
      <c r="H1241" s="489"/>
      <c r="I1241" s="489"/>
      <c r="J1241" s="489"/>
      <c r="K1241" s="489"/>
    </row>
    <row r="1242" spans="2:11" x14ac:dyDescent="0.2">
      <c r="B1242" s="471"/>
      <c r="C1242" s="471"/>
      <c r="E1242" s="486"/>
      <c r="G1242" s="491"/>
      <c r="H1242" s="489"/>
      <c r="I1242" s="489"/>
      <c r="J1242" s="489"/>
      <c r="K1242" s="489"/>
    </row>
    <row r="1243" spans="2:11" x14ac:dyDescent="0.2">
      <c r="B1243" s="471"/>
      <c r="C1243" s="471"/>
      <c r="E1243" s="486"/>
      <c r="G1243" s="491"/>
      <c r="H1243" s="489"/>
      <c r="I1243" s="489"/>
      <c r="J1243" s="489"/>
      <c r="K1243" s="489"/>
    </row>
    <row r="1244" spans="2:11" x14ac:dyDescent="0.2">
      <c r="B1244" s="471"/>
      <c r="C1244" s="471"/>
      <c r="E1244" s="486"/>
      <c r="G1244" s="491"/>
      <c r="H1244" s="489"/>
      <c r="I1244" s="489"/>
      <c r="J1244" s="489"/>
      <c r="K1244" s="489"/>
    </row>
    <row r="1245" spans="2:11" x14ac:dyDescent="0.2">
      <c r="B1245" s="471"/>
      <c r="C1245" s="471"/>
      <c r="E1245" s="486"/>
      <c r="G1245" s="491"/>
      <c r="H1245" s="489"/>
      <c r="I1245" s="489"/>
      <c r="J1245" s="489"/>
      <c r="K1245" s="489"/>
    </row>
    <row r="1246" spans="2:11" x14ac:dyDescent="0.2">
      <c r="B1246" s="471"/>
      <c r="C1246" s="471"/>
      <c r="E1246" s="486"/>
      <c r="G1246" s="491"/>
      <c r="H1246" s="489"/>
      <c r="I1246" s="489"/>
      <c r="J1246" s="489"/>
      <c r="K1246" s="489"/>
    </row>
    <row r="1247" spans="2:11" x14ac:dyDescent="0.2">
      <c r="B1247" s="471"/>
      <c r="C1247" s="471"/>
      <c r="E1247" s="486"/>
      <c r="G1247" s="491"/>
      <c r="H1247" s="489"/>
      <c r="I1247" s="489"/>
      <c r="J1247" s="489"/>
      <c r="K1247" s="489"/>
    </row>
    <row r="1248" spans="2:11" x14ac:dyDescent="0.2">
      <c r="B1248" s="471"/>
      <c r="C1248" s="471"/>
      <c r="E1248" s="486"/>
      <c r="G1248" s="491"/>
      <c r="H1248" s="489"/>
      <c r="I1248" s="489"/>
      <c r="J1248" s="489"/>
      <c r="K1248" s="489"/>
    </row>
    <row r="1249" spans="2:11" x14ac:dyDescent="0.2">
      <c r="B1249" s="471"/>
      <c r="C1249" s="471"/>
      <c r="E1249" s="486"/>
      <c r="G1249" s="491"/>
      <c r="H1249" s="489"/>
      <c r="I1249" s="489"/>
      <c r="J1249" s="489"/>
      <c r="K1249" s="489"/>
    </row>
    <row r="1250" spans="2:11" x14ac:dyDescent="0.2">
      <c r="B1250" s="471"/>
      <c r="C1250" s="471"/>
      <c r="E1250" s="486"/>
      <c r="G1250" s="491"/>
      <c r="H1250" s="489"/>
      <c r="I1250" s="489"/>
      <c r="J1250" s="489"/>
      <c r="K1250" s="489"/>
    </row>
    <row r="1251" spans="2:11" x14ac:dyDescent="0.2">
      <c r="B1251" s="471"/>
      <c r="C1251" s="471"/>
      <c r="E1251" s="486"/>
      <c r="G1251" s="491"/>
      <c r="H1251" s="489"/>
      <c r="I1251" s="489"/>
      <c r="J1251" s="489"/>
      <c r="K1251" s="489"/>
    </row>
    <row r="1252" spans="2:11" x14ac:dyDescent="0.2">
      <c r="B1252" s="471"/>
      <c r="C1252" s="471"/>
      <c r="E1252" s="486"/>
      <c r="G1252" s="491"/>
      <c r="H1252" s="489"/>
      <c r="I1252" s="489"/>
      <c r="J1252" s="489"/>
      <c r="K1252" s="489"/>
    </row>
    <row r="1253" spans="2:11" x14ac:dyDescent="0.2">
      <c r="B1253" s="471"/>
      <c r="C1253" s="471"/>
      <c r="E1253" s="486"/>
      <c r="G1253" s="491"/>
      <c r="H1253" s="489"/>
      <c r="I1253" s="489"/>
      <c r="J1253" s="489"/>
      <c r="K1253" s="489"/>
    </row>
    <row r="1254" spans="2:11" x14ac:dyDescent="0.2">
      <c r="B1254" s="471"/>
      <c r="C1254" s="471"/>
      <c r="E1254" s="486"/>
      <c r="G1254" s="491"/>
      <c r="H1254" s="489"/>
      <c r="I1254" s="489"/>
      <c r="J1254" s="489"/>
      <c r="K1254" s="489"/>
    </row>
    <row r="1255" spans="2:11" x14ac:dyDescent="0.2">
      <c r="B1255" s="471"/>
      <c r="C1255" s="471"/>
      <c r="E1255" s="486"/>
      <c r="G1255" s="491"/>
      <c r="H1255" s="489"/>
      <c r="I1255" s="489"/>
      <c r="J1255" s="489"/>
      <c r="K1255" s="489"/>
    </row>
    <row r="1256" spans="2:11" x14ac:dyDescent="0.2">
      <c r="B1256" s="471"/>
      <c r="C1256" s="471"/>
      <c r="E1256" s="486"/>
      <c r="G1256" s="491"/>
      <c r="H1256" s="489"/>
      <c r="I1256" s="489"/>
      <c r="J1256" s="489"/>
      <c r="K1256" s="489"/>
    </row>
    <row r="1257" spans="2:11" x14ac:dyDescent="0.2">
      <c r="B1257" s="471"/>
      <c r="C1257" s="471"/>
      <c r="E1257" s="486"/>
      <c r="G1257" s="491"/>
      <c r="H1257" s="489"/>
      <c r="I1257" s="489"/>
      <c r="J1257" s="489"/>
      <c r="K1257" s="489"/>
    </row>
    <row r="1258" spans="2:11" x14ac:dyDescent="0.2">
      <c r="B1258" s="471"/>
      <c r="C1258" s="471"/>
      <c r="E1258" s="486"/>
      <c r="G1258" s="491"/>
      <c r="H1258" s="489"/>
      <c r="I1258" s="489"/>
      <c r="J1258" s="489"/>
      <c r="K1258" s="489"/>
    </row>
    <row r="1259" spans="2:11" x14ac:dyDescent="0.2">
      <c r="B1259" s="471"/>
      <c r="C1259" s="471"/>
      <c r="E1259" s="486"/>
      <c r="G1259" s="491"/>
      <c r="H1259" s="489"/>
      <c r="I1259" s="489"/>
      <c r="J1259" s="489"/>
      <c r="K1259" s="489"/>
    </row>
    <row r="1260" spans="2:11" x14ac:dyDescent="0.2">
      <c r="B1260" s="471"/>
      <c r="C1260" s="471"/>
      <c r="E1260" s="486"/>
      <c r="G1260" s="491"/>
      <c r="H1260" s="489"/>
      <c r="I1260" s="489"/>
      <c r="J1260" s="489"/>
      <c r="K1260" s="489"/>
    </row>
    <row r="1261" spans="2:11" x14ac:dyDescent="0.2">
      <c r="B1261" s="471"/>
      <c r="C1261" s="471"/>
      <c r="E1261" s="486"/>
      <c r="G1261" s="491"/>
      <c r="H1261" s="489"/>
      <c r="I1261" s="489"/>
      <c r="J1261" s="489"/>
      <c r="K1261" s="489"/>
    </row>
    <row r="1262" spans="2:11" x14ac:dyDescent="0.2">
      <c r="B1262" s="471"/>
      <c r="C1262" s="471"/>
      <c r="E1262" s="486"/>
      <c r="G1262" s="491"/>
      <c r="H1262" s="489"/>
      <c r="I1262" s="489"/>
      <c r="J1262" s="489"/>
      <c r="K1262" s="489"/>
    </row>
    <row r="1263" spans="2:11" x14ac:dyDescent="0.2">
      <c r="B1263" s="471"/>
      <c r="C1263" s="471"/>
      <c r="E1263" s="486"/>
      <c r="G1263" s="491"/>
      <c r="H1263" s="489"/>
      <c r="I1263" s="489"/>
      <c r="J1263" s="489"/>
      <c r="K1263" s="489"/>
    </row>
    <row r="1264" spans="2:11" x14ac:dyDescent="0.2">
      <c r="B1264" s="471"/>
      <c r="C1264" s="471"/>
      <c r="E1264" s="486"/>
      <c r="G1264" s="491"/>
      <c r="H1264" s="489"/>
      <c r="I1264" s="489"/>
      <c r="J1264" s="489"/>
      <c r="K1264" s="489"/>
    </row>
    <row r="1265" spans="2:11" x14ac:dyDescent="0.2">
      <c r="B1265" s="471"/>
      <c r="C1265" s="471"/>
      <c r="E1265" s="486"/>
      <c r="G1265" s="491"/>
      <c r="H1265" s="489"/>
      <c r="I1265" s="489"/>
      <c r="J1265" s="489"/>
      <c r="K1265" s="489"/>
    </row>
    <row r="1266" spans="2:11" x14ac:dyDescent="0.2">
      <c r="B1266" s="471"/>
      <c r="C1266" s="471"/>
      <c r="E1266" s="486"/>
      <c r="G1266" s="491"/>
      <c r="H1266" s="489"/>
      <c r="I1266" s="489"/>
      <c r="J1266" s="489"/>
      <c r="K1266" s="489"/>
    </row>
    <row r="1267" spans="2:11" x14ac:dyDescent="0.2">
      <c r="B1267" s="471"/>
      <c r="C1267" s="471"/>
      <c r="E1267" s="486"/>
      <c r="G1267" s="491"/>
      <c r="H1267" s="489"/>
      <c r="I1267" s="489"/>
      <c r="J1267" s="489"/>
      <c r="K1267" s="489"/>
    </row>
    <row r="1268" spans="2:11" x14ac:dyDescent="0.2">
      <c r="B1268" s="471"/>
      <c r="C1268" s="471"/>
      <c r="E1268" s="486"/>
      <c r="G1268" s="491"/>
      <c r="H1268" s="489"/>
      <c r="I1268" s="489"/>
      <c r="J1268" s="489"/>
      <c r="K1268" s="489"/>
    </row>
    <row r="1269" spans="2:11" x14ac:dyDescent="0.2">
      <c r="B1269" s="471"/>
      <c r="C1269" s="471"/>
      <c r="E1269" s="486"/>
      <c r="G1269" s="491"/>
      <c r="H1269" s="489"/>
      <c r="I1269" s="489"/>
      <c r="J1269" s="489"/>
      <c r="K1269" s="489"/>
    </row>
    <row r="1270" spans="2:11" x14ac:dyDescent="0.2">
      <c r="B1270" s="471"/>
      <c r="C1270" s="471"/>
      <c r="E1270" s="486"/>
      <c r="G1270" s="491"/>
      <c r="H1270" s="489"/>
      <c r="I1270" s="489"/>
      <c r="J1270" s="489"/>
      <c r="K1270" s="489"/>
    </row>
    <row r="1271" spans="2:11" x14ac:dyDescent="0.2">
      <c r="B1271" s="471"/>
      <c r="C1271" s="471"/>
      <c r="E1271" s="486"/>
      <c r="G1271" s="491"/>
      <c r="H1271" s="489"/>
      <c r="I1271" s="489"/>
      <c r="J1271" s="489"/>
      <c r="K1271" s="489"/>
    </row>
    <row r="1272" spans="2:11" x14ac:dyDescent="0.2">
      <c r="B1272" s="471"/>
      <c r="C1272" s="471"/>
      <c r="E1272" s="486"/>
      <c r="G1272" s="491"/>
      <c r="H1272" s="489"/>
      <c r="I1272" s="489"/>
      <c r="J1272" s="489"/>
      <c r="K1272" s="489"/>
    </row>
    <row r="1273" spans="2:11" x14ac:dyDescent="0.2">
      <c r="B1273" s="471"/>
      <c r="C1273" s="471"/>
      <c r="E1273" s="486"/>
      <c r="G1273" s="491"/>
      <c r="H1273" s="489"/>
      <c r="I1273" s="489"/>
      <c r="J1273" s="489"/>
      <c r="K1273" s="489"/>
    </row>
    <row r="1274" spans="2:11" x14ac:dyDescent="0.2">
      <c r="B1274" s="471"/>
      <c r="C1274" s="471"/>
      <c r="E1274" s="486"/>
      <c r="G1274" s="491"/>
      <c r="H1274" s="489"/>
      <c r="I1274" s="489"/>
      <c r="J1274" s="489"/>
      <c r="K1274" s="489"/>
    </row>
    <row r="1275" spans="2:11" x14ac:dyDescent="0.2">
      <c r="B1275" s="471"/>
      <c r="C1275" s="471"/>
      <c r="E1275" s="486"/>
      <c r="G1275" s="491"/>
      <c r="H1275" s="489"/>
      <c r="I1275" s="489"/>
      <c r="J1275" s="489"/>
      <c r="K1275" s="489"/>
    </row>
    <row r="1276" spans="2:11" x14ac:dyDescent="0.2">
      <c r="B1276" s="471"/>
      <c r="C1276" s="471"/>
      <c r="E1276" s="486"/>
      <c r="G1276" s="491"/>
      <c r="H1276" s="489"/>
      <c r="I1276" s="489"/>
      <c r="J1276" s="489"/>
      <c r="K1276" s="489"/>
    </row>
    <row r="1277" spans="2:11" x14ac:dyDescent="0.2">
      <c r="B1277" s="471"/>
      <c r="C1277" s="471"/>
      <c r="E1277" s="486"/>
      <c r="G1277" s="491"/>
      <c r="H1277" s="489"/>
      <c r="I1277" s="489"/>
      <c r="J1277" s="489"/>
      <c r="K1277" s="489"/>
    </row>
    <row r="1278" spans="2:11" x14ac:dyDescent="0.2">
      <c r="B1278" s="471"/>
      <c r="C1278" s="471"/>
      <c r="E1278" s="486"/>
      <c r="G1278" s="491"/>
      <c r="H1278" s="489"/>
      <c r="I1278" s="489"/>
      <c r="J1278" s="489"/>
      <c r="K1278" s="489"/>
    </row>
    <row r="1279" spans="2:11" x14ac:dyDescent="0.2">
      <c r="B1279" s="471"/>
      <c r="C1279" s="471"/>
      <c r="E1279" s="486"/>
      <c r="G1279" s="491"/>
      <c r="H1279" s="489"/>
      <c r="I1279" s="489"/>
      <c r="J1279" s="489"/>
      <c r="K1279" s="489"/>
    </row>
    <row r="1280" spans="2:11" x14ac:dyDescent="0.2">
      <c r="B1280" s="471"/>
      <c r="C1280" s="471"/>
      <c r="E1280" s="486"/>
      <c r="G1280" s="491"/>
      <c r="H1280" s="489"/>
      <c r="I1280" s="489"/>
      <c r="J1280" s="489"/>
      <c r="K1280" s="489"/>
    </row>
    <row r="1281" spans="2:11" x14ac:dyDescent="0.2">
      <c r="B1281" s="471"/>
      <c r="C1281" s="471"/>
      <c r="E1281" s="486"/>
      <c r="G1281" s="491"/>
      <c r="H1281" s="489"/>
      <c r="I1281" s="489"/>
      <c r="J1281" s="489"/>
      <c r="K1281" s="489"/>
    </row>
    <row r="1282" spans="2:11" x14ac:dyDescent="0.2">
      <c r="B1282" s="471"/>
      <c r="C1282" s="471"/>
      <c r="E1282" s="486"/>
      <c r="G1282" s="491"/>
      <c r="H1282" s="489"/>
      <c r="I1282" s="489"/>
      <c r="J1282" s="489"/>
      <c r="K1282" s="489"/>
    </row>
    <row r="1283" spans="2:11" x14ac:dyDescent="0.2">
      <c r="B1283" s="471"/>
      <c r="C1283" s="471"/>
      <c r="E1283" s="486"/>
      <c r="G1283" s="491"/>
      <c r="H1283" s="489"/>
      <c r="I1283" s="489"/>
      <c r="J1283" s="489"/>
      <c r="K1283" s="489"/>
    </row>
    <row r="1284" spans="2:11" x14ac:dyDescent="0.2">
      <c r="B1284" s="471"/>
      <c r="C1284" s="471"/>
      <c r="E1284" s="486"/>
      <c r="G1284" s="491"/>
      <c r="H1284" s="489"/>
      <c r="I1284" s="489"/>
      <c r="J1284" s="489"/>
      <c r="K1284" s="489"/>
    </row>
    <row r="1285" spans="2:11" x14ac:dyDescent="0.2">
      <c r="B1285" s="471"/>
      <c r="C1285" s="471"/>
      <c r="E1285" s="486"/>
      <c r="G1285" s="491"/>
      <c r="H1285" s="489"/>
      <c r="I1285" s="489"/>
      <c r="J1285" s="489"/>
      <c r="K1285" s="489"/>
    </row>
    <row r="1286" spans="2:11" x14ac:dyDescent="0.2">
      <c r="B1286" s="471"/>
      <c r="C1286" s="471"/>
      <c r="E1286" s="486"/>
      <c r="G1286" s="491"/>
      <c r="H1286" s="489"/>
      <c r="I1286" s="489"/>
      <c r="J1286" s="489"/>
      <c r="K1286" s="489"/>
    </row>
    <row r="1287" spans="2:11" x14ac:dyDescent="0.2">
      <c r="B1287" s="471"/>
      <c r="C1287" s="471"/>
      <c r="E1287" s="486"/>
      <c r="G1287" s="491"/>
      <c r="H1287" s="489"/>
      <c r="I1287" s="489"/>
      <c r="J1287" s="489"/>
      <c r="K1287" s="489"/>
    </row>
    <row r="1288" spans="2:11" x14ac:dyDescent="0.2">
      <c r="B1288" s="471"/>
      <c r="C1288" s="471"/>
      <c r="E1288" s="486"/>
      <c r="G1288" s="491"/>
      <c r="H1288" s="489"/>
      <c r="I1288" s="489"/>
      <c r="J1288" s="489"/>
      <c r="K1288" s="489"/>
    </row>
    <row r="1289" spans="2:11" x14ac:dyDescent="0.2">
      <c r="B1289" s="471"/>
      <c r="C1289" s="471"/>
      <c r="E1289" s="486"/>
      <c r="G1289" s="491"/>
      <c r="H1289" s="489"/>
      <c r="I1289" s="489"/>
      <c r="J1289" s="489"/>
      <c r="K1289" s="489"/>
    </row>
    <row r="1290" spans="2:11" x14ac:dyDescent="0.2">
      <c r="B1290" s="471"/>
      <c r="C1290" s="471"/>
      <c r="E1290" s="486"/>
      <c r="G1290" s="491"/>
      <c r="H1290" s="489"/>
      <c r="I1290" s="489"/>
      <c r="J1290" s="489"/>
      <c r="K1290" s="489"/>
    </row>
    <row r="1291" spans="2:11" x14ac:dyDescent="0.2">
      <c r="B1291" s="471"/>
      <c r="C1291" s="471"/>
      <c r="E1291" s="486"/>
      <c r="G1291" s="491"/>
      <c r="H1291" s="489"/>
      <c r="I1291" s="489"/>
      <c r="J1291" s="489"/>
      <c r="K1291" s="489"/>
    </row>
    <row r="1292" spans="2:11" x14ac:dyDescent="0.2">
      <c r="B1292" s="471"/>
      <c r="C1292" s="471"/>
      <c r="E1292" s="486"/>
      <c r="G1292" s="491"/>
      <c r="H1292" s="489"/>
      <c r="I1292" s="489"/>
      <c r="J1292" s="489"/>
      <c r="K1292" s="489"/>
    </row>
    <row r="1293" spans="2:11" x14ac:dyDescent="0.2">
      <c r="B1293" s="471"/>
      <c r="C1293" s="471"/>
      <c r="E1293" s="486"/>
      <c r="G1293" s="491"/>
      <c r="H1293" s="489"/>
      <c r="I1293" s="489"/>
      <c r="J1293" s="489"/>
      <c r="K1293" s="489"/>
    </row>
    <row r="1294" spans="2:11" x14ac:dyDescent="0.2">
      <c r="B1294" s="471"/>
      <c r="C1294" s="471"/>
      <c r="E1294" s="486"/>
      <c r="G1294" s="491"/>
      <c r="H1294" s="489"/>
      <c r="I1294" s="489"/>
      <c r="J1294" s="489"/>
      <c r="K1294" s="489"/>
    </row>
    <row r="1295" spans="2:11" x14ac:dyDescent="0.2">
      <c r="B1295" s="471"/>
      <c r="C1295" s="471"/>
      <c r="E1295" s="486"/>
      <c r="G1295" s="491"/>
      <c r="H1295" s="489"/>
      <c r="I1295" s="489"/>
      <c r="J1295" s="489"/>
      <c r="K1295" s="489"/>
    </row>
    <row r="1296" spans="2:11" x14ac:dyDescent="0.2">
      <c r="B1296" s="471"/>
      <c r="C1296" s="471"/>
      <c r="E1296" s="486"/>
      <c r="G1296" s="491"/>
      <c r="H1296" s="489"/>
      <c r="I1296" s="489"/>
      <c r="J1296" s="489"/>
      <c r="K1296" s="489"/>
    </row>
    <row r="1297" spans="2:11" x14ac:dyDescent="0.2">
      <c r="B1297" s="471"/>
      <c r="C1297" s="471"/>
      <c r="E1297" s="486"/>
      <c r="G1297" s="491"/>
      <c r="H1297" s="489"/>
      <c r="I1297" s="489"/>
      <c r="J1297" s="489"/>
      <c r="K1297" s="489"/>
    </row>
    <row r="1298" spans="2:11" x14ac:dyDescent="0.2">
      <c r="B1298" s="471"/>
      <c r="C1298" s="471"/>
      <c r="E1298" s="486"/>
      <c r="G1298" s="491"/>
      <c r="H1298" s="489"/>
      <c r="I1298" s="489"/>
      <c r="J1298" s="489"/>
      <c r="K1298" s="489"/>
    </row>
    <row r="1299" spans="2:11" x14ac:dyDescent="0.2">
      <c r="B1299" s="471"/>
      <c r="C1299" s="471"/>
      <c r="E1299" s="486"/>
      <c r="G1299" s="491"/>
      <c r="H1299" s="489"/>
      <c r="I1299" s="489"/>
      <c r="J1299" s="489"/>
      <c r="K1299" s="489"/>
    </row>
    <row r="1300" spans="2:11" x14ac:dyDescent="0.2">
      <c r="B1300" s="471"/>
      <c r="C1300" s="471"/>
      <c r="E1300" s="486"/>
      <c r="G1300" s="491"/>
      <c r="H1300" s="489"/>
      <c r="I1300" s="489"/>
      <c r="J1300" s="489"/>
      <c r="K1300" s="489"/>
    </row>
    <row r="1301" spans="2:11" x14ac:dyDescent="0.2">
      <c r="B1301" s="471"/>
      <c r="C1301" s="471"/>
      <c r="E1301" s="486"/>
      <c r="G1301" s="491"/>
      <c r="H1301" s="489"/>
      <c r="I1301" s="489"/>
      <c r="J1301" s="489"/>
      <c r="K1301" s="489"/>
    </row>
    <row r="1302" spans="2:11" x14ac:dyDescent="0.2">
      <c r="B1302" s="471"/>
      <c r="C1302" s="471"/>
      <c r="E1302" s="486"/>
      <c r="G1302" s="491"/>
      <c r="H1302" s="489"/>
      <c r="I1302" s="489"/>
      <c r="J1302" s="489"/>
      <c r="K1302" s="489"/>
    </row>
    <row r="1303" spans="2:11" x14ac:dyDescent="0.2">
      <c r="B1303" s="471"/>
      <c r="C1303" s="471"/>
      <c r="E1303" s="486"/>
      <c r="G1303" s="491"/>
      <c r="H1303" s="489"/>
      <c r="I1303" s="489"/>
      <c r="J1303" s="489"/>
      <c r="K1303" s="489"/>
    </row>
    <row r="1304" spans="2:11" x14ac:dyDescent="0.2">
      <c r="B1304" s="471"/>
      <c r="C1304" s="471"/>
      <c r="E1304" s="486"/>
      <c r="G1304" s="491"/>
      <c r="H1304" s="489"/>
      <c r="I1304" s="489"/>
      <c r="J1304" s="489"/>
      <c r="K1304" s="489"/>
    </row>
    <row r="1305" spans="2:11" x14ac:dyDescent="0.2">
      <c r="B1305" s="471"/>
      <c r="C1305" s="471"/>
      <c r="E1305" s="486"/>
      <c r="G1305" s="491"/>
      <c r="H1305" s="489"/>
      <c r="I1305" s="489"/>
      <c r="J1305" s="489"/>
      <c r="K1305" s="489"/>
    </row>
    <row r="1306" spans="2:11" x14ac:dyDescent="0.2">
      <c r="B1306" s="471"/>
      <c r="C1306" s="471"/>
      <c r="E1306" s="486"/>
      <c r="G1306" s="491"/>
      <c r="H1306" s="489"/>
      <c r="I1306" s="489"/>
      <c r="J1306" s="489"/>
      <c r="K1306" s="489"/>
    </row>
    <row r="1307" spans="2:11" x14ac:dyDescent="0.2">
      <c r="B1307" s="471"/>
      <c r="C1307" s="471"/>
      <c r="E1307" s="486"/>
      <c r="G1307" s="491"/>
      <c r="H1307" s="489"/>
      <c r="I1307" s="489"/>
      <c r="J1307" s="489"/>
      <c r="K1307" s="489"/>
    </row>
    <row r="1308" spans="2:11" x14ac:dyDescent="0.2">
      <c r="B1308" s="471"/>
      <c r="C1308" s="471"/>
      <c r="E1308" s="486"/>
      <c r="G1308" s="491"/>
      <c r="H1308" s="489"/>
      <c r="I1308" s="489"/>
      <c r="J1308" s="489"/>
      <c r="K1308" s="489"/>
    </row>
    <row r="1309" spans="2:11" x14ac:dyDescent="0.2">
      <c r="B1309" s="471"/>
      <c r="C1309" s="471"/>
      <c r="E1309" s="486"/>
      <c r="G1309" s="491"/>
      <c r="H1309" s="489"/>
      <c r="I1309" s="489"/>
      <c r="J1309" s="489"/>
      <c r="K1309" s="489"/>
    </row>
    <row r="1310" spans="2:11" x14ac:dyDescent="0.2">
      <c r="B1310" s="471"/>
      <c r="C1310" s="471"/>
      <c r="E1310" s="486"/>
      <c r="G1310" s="491"/>
      <c r="H1310" s="489"/>
      <c r="I1310" s="489"/>
      <c r="J1310" s="489"/>
      <c r="K1310" s="489"/>
    </row>
    <row r="1311" spans="2:11" x14ac:dyDescent="0.2">
      <c r="B1311" s="471"/>
      <c r="C1311" s="471"/>
      <c r="E1311" s="486"/>
      <c r="G1311" s="491"/>
      <c r="H1311" s="489"/>
      <c r="I1311" s="489"/>
      <c r="J1311" s="489"/>
      <c r="K1311" s="489"/>
    </row>
    <row r="1312" spans="2:11" x14ac:dyDescent="0.2">
      <c r="B1312" s="471"/>
      <c r="C1312" s="471"/>
      <c r="E1312" s="486"/>
      <c r="G1312" s="491"/>
      <c r="H1312" s="489"/>
      <c r="I1312" s="489"/>
      <c r="J1312" s="489"/>
      <c r="K1312" s="489"/>
    </row>
    <row r="1313" spans="2:11" x14ac:dyDescent="0.2">
      <c r="B1313" s="471"/>
      <c r="C1313" s="471"/>
      <c r="E1313" s="486"/>
      <c r="G1313" s="491"/>
      <c r="H1313" s="489"/>
      <c r="I1313" s="489"/>
      <c r="J1313" s="489"/>
      <c r="K1313" s="489"/>
    </row>
    <row r="1314" spans="2:11" x14ac:dyDescent="0.2">
      <c r="B1314" s="471"/>
      <c r="C1314" s="471"/>
      <c r="E1314" s="486"/>
      <c r="G1314" s="491"/>
      <c r="H1314" s="489"/>
      <c r="I1314" s="489"/>
      <c r="J1314" s="489"/>
      <c r="K1314" s="489"/>
    </row>
    <row r="1315" spans="2:11" x14ac:dyDescent="0.2">
      <c r="B1315" s="471"/>
      <c r="C1315" s="471"/>
      <c r="E1315" s="486"/>
      <c r="G1315" s="491"/>
      <c r="H1315" s="489"/>
      <c r="I1315" s="489"/>
      <c r="J1315" s="489"/>
      <c r="K1315" s="489"/>
    </row>
    <row r="1316" spans="2:11" x14ac:dyDescent="0.2">
      <c r="B1316" s="471"/>
      <c r="C1316" s="471"/>
      <c r="E1316" s="486"/>
      <c r="G1316" s="491"/>
      <c r="H1316" s="489"/>
      <c r="I1316" s="489"/>
      <c r="J1316" s="489"/>
      <c r="K1316" s="489"/>
    </row>
    <row r="1317" spans="2:11" x14ac:dyDescent="0.2">
      <c r="B1317" s="471"/>
      <c r="C1317" s="471"/>
      <c r="E1317" s="486"/>
      <c r="G1317" s="491"/>
      <c r="H1317" s="489"/>
      <c r="I1317" s="489"/>
      <c r="J1317" s="489"/>
      <c r="K1317" s="489"/>
    </row>
    <row r="1318" spans="2:11" x14ac:dyDescent="0.2">
      <c r="B1318" s="471"/>
      <c r="C1318" s="471"/>
      <c r="E1318" s="486"/>
      <c r="G1318" s="491"/>
      <c r="H1318" s="489"/>
      <c r="I1318" s="489"/>
      <c r="J1318" s="489"/>
      <c r="K1318" s="489"/>
    </row>
    <row r="1319" spans="2:11" x14ac:dyDescent="0.2">
      <c r="B1319" s="471"/>
      <c r="C1319" s="471"/>
      <c r="E1319" s="486"/>
      <c r="G1319" s="491"/>
      <c r="H1319" s="489"/>
      <c r="I1319" s="489"/>
      <c r="J1319" s="489"/>
      <c r="K1319" s="489"/>
    </row>
    <row r="1320" spans="2:11" x14ac:dyDescent="0.2">
      <c r="B1320" s="471"/>
      <c r="C1320" s="471"/>
      <c r="E1320" s="486"/>
      <c r="G1320" s="491"/>
      <c r="H1320" s="489"/>
      <c r="I1320" s="489"/>
      <c r="J1320" s="489"/>
      <c r="K1320" s="489"/>
    </row>
    <row r="1321" spans="2:11" x14ac:dyDescent="0.2">
      <c r="B1321" s="471"/>
      <c r="C1321" s="471"/>
      <c r="E1321" s="486"/>
      <c r="G1321" s="491"/>
      <c r="H1321" s="489"/>
      <c r="I1321" s="489"/>
      <c r="J1321" s="489"/>
      <c r="K1321" s="489"/>
    </row>
    <row r="1322" spans="2:11" x14ac:dyDescent="0.2">
      <c r="B1322" s="471"/>
      <c r="C1322" s="471"/>
      <c r="E1322" s="486"/>
      <c r="G1322" s="491"/>
      <c r="H1322" s="489"/>
      <c r="I1322" s="489"/>
      <c r="J1322" s="489"/>
      <c r="K1322" s="489"/>
    </row>
    <row r="1323" spans="2:11" x14ac:dyDescent="0.2">
      <c r="B1323" s="471"/>
      <c r="C1323" s="471"/>
      <c r="E1323" s="486"/>
      <c r="G1323" s="491"/>
      <c r="H1323" s="489"/>
      <c r="I1323" s="489"/>
      <c r="J1323" s="489"/>
      <c r="K1323" s="489"/>
    </row>
    <row r="1324" spans="2:11" x14ac:dyDescent="0.2">
      <c r="B1324" s="471"/>
      <c r="C1324" s="471"/>
      <c r="E1324" s="486"/>
      <c r="G1324" s="491"/>
      <c r="H1324" s="489"/>
      <c r="I1324" s="489"/>
      <c r="J1324" s="489"/>
      <c r="K1324" s="489"/>
    </row>
    <row r="1325" spans="2:11" x14ac:dyDescent="0.2">
      <c r="B1325" s="471"/>
      <c r="C1325" s="471"/>
      <c r="E1325" s="486"/>
      <c r="G1325" s="491"/>
      <c r="H1325" s="489"/>
      <c r="I1325" s="489"/>
      <c r="J1325" s="489"/>
      <c r="K1325" s="489"/>
    </row>
    <row r="1326" spans="2:11" x14ac:dyDescent="0.2">
      <c r="B1326" s="471"/>
      <c r="C1326" s="471"/>
      <c r="E1326" s="486"/>
      <c r="G1326" s="491"/>
      <c r="H1326" s="489"/>
      <c r="I1326" s="489"/>
      <c r="J1326" s="489"/>
      <c r="K1326" s="489"/>
    </row>
    <row r="1327" spans="2:11" x14ac:dyDescent="0.2">
      <c r="B1327" s="471"/>
      <c r="C1327" s="471"/>
      <c r="E1327" s="486"/>
      <c r="G1327" s="491"/>
      <c r="H1327" s="489"/>
      <c r="I1327" s="489"/>
      <c r="J1327" s="489"/>
      <c r="K1327" s="489"/>
    </row>
    <row r="1328" spans="2:11" x14ac:dyDescent="0.2">
      <c r="B1328" s="471"/>
      <c r="C1328" s="471"/>
      <c r="E1328" s="486"/>
      <c r="G1328" s="491"/>
      <c r="H1328" s="489"/>
      <c r="I1328" s="489"/>
      <c r="J1328" s="489"/>
      <c r="K1328" s="489"/>
    </row>
    <row r="1329" spans="2:11" x14ac:dyDescent="0.2">
      <c r="B1329" s="471"/>
      <c r="C1329" s="471"/>
      <c r="E1329" s="486"/>
      <c r="G1329" s="491"/>
      <c r="H1329" s="489"/>
      <c r="I1329" s="489"/>
      <c r="J1329" s="489"/>
      <c r="K1329" s="489"/>
    </row>
    <row r="1330" spans="2:11" x14ac:dyDescent="0.2">
      <c r="B1330" s="471"/>
      <c r="C1330" s="471"/>
      <c r="E1330" s="486"/>
      <c r="G1330" s="491"/>
      <c r="H1330" s="489"/>
      <c r="I1330" s="489"/>
      <c r="J1330" s="489"/>
      <c r="K1330" s="489"/>
    </row>
    <row r="1331" spans="2:11" x14ac:dyDescent="0.2">
      <c r="B1331" s="471"/>
      <c r="C1331" s="471"/>
      <c r="E1331" s="486"/>
      <c r="G1331" s="491"/>
      <c r="H1331" s="489"/>
      <c r="I1331" s="489"/>
      <c r="J1331" s="489"/>
      <c r="K1331" s="489"/>
    </row>
    <row r="1332" spans="2:11" x14ac:dyDescent="0.2">
      <c r="B1332" s="471"/>
      <c r="C1332" s="471"/>
      <c r="E1332" s="486"/>
      <c r="G1332" s="491"/>
      <c r="H1332" s="489"/>
      <c r="I1332" s="489"/>
      <c r="J1332" s="489"/>
      <c r="K1332" s="489"/>
    </row>
    <row r="1333" spans="2:11" x14ac:dyDescent="0.2">
      <c r="B1333" s="471"/>
      <c r="C1333" s="471"/>
      <c r="E1333" s="486"/>
      <c r="G1333" s="491"/>
      <c r="H1333" s="489"/>
      <c r="I1333" s="489"/>
      <c r="J1333" s="489"/>
      <c r="K1333" s="489"/>
    </row>
    <row r="1334" spans="2:11" x14ac:dyDescent="0.2">
      <c r="B1334" s="471"/>
      <c r="C1334" s="471"/>
      <c r="E1334" s="486"/>
      <c r="G1334" s="491"/>
      <c r="H1334" s="489"/>
      <c r="I1334" s="489"/>
      <c r="J1334" s="489"/>
      <c r="K1334" s="489"/>
    </row>
    <row r="1335" spans="2:11" x14ac:dyDescent="0.2">
      <c r="B1335" s="471"/>
      <c r="C1335" s="471"/>
      <c r="E1335" s="486"/>
      <c r="G1335" s="491"/>
      <c r="H1335" s="489"/>
      <c r="I1335" s="489"/>
      <c r="J1335" s="489"/>
      <c r="K1335" s="489"/>
    </row>
    <row r="1336" spans="2:11" x14ac:dyDescent="0.2">
      <c r="B1336" s="471"/>
      <c r="C1336" s="471"/>
      <c r="E1336" s="486"/>
      <c r="G1336" s="491"/>
      <c r="H1336" s="489"/>
      <c r="I1336" s="489"/>
      <c r="J1336" s="489"/>
      <c r="K1336" s="489"/>
    </row>
    <row r="1337" spans="2:11" x14ac:dyDescent="0.2">
      <c r="B1337" s="471"/>
      <c r="C1337" s="471"/>
      <c r="E1337" s="486"/>
      <c r="G1337" s="491"/>
      <c r="H1337" s="489"/>
      <c r="I1337" s="489"/>
      <c r="J1337" s="489"/>
      <c r="K1337" s="489"/>
    </row>
    <row r="1338" spans="2:11" x14ac:dyDescent="0.2">
      <c r="B1338" s="471"/>
      <c r="C1338" s="471"/>
      <c r="E1338" s="486"/>
      <c r="G1338" s="491"/>
      <c r="H1338" s="489"/>
      <c r="I1338" s="489"/>
      <c r="J1338" s="489"/>
      <c r="K1338" s="489"/>
    </row>
    <row r="1339" spans="2:11" x14ac:dyDescent="0.2">
      <c r="B1339" s="471"/>
      <c r="C1339" s="471"/>
      <c r="E1339" s="486"/>
      <c r="G1339" s="491"/>
      <c r="H1339" s="489"/>
      <c r="I1339" s="489"/>
      <c r="J1339" s="489"/>
      <c r="K1339" s="489"/>
    </row>
    <row r="1340" spans="2:11" x14ac:dyDescent="0.2">
      <c r="B1340" s="471"/>
      <c r="C1340" s="471"/>
      <c r="E1340" s="486"/>
      <c r="G1340" s="491"/>
      <c r="H1340" s="489"/>
      <c r="I1340" s="489"/>
      <c r="J1340" s="489"/>
      <c r="K1340" s="489"/>
    </row>
    <row r="1341" spans="2:11" x14ac:dyDescent="0.2">
      <c r="B1341" s="471"/>
      <c r="C1341" s="471"/>
      <c r="E1341" s="486"/>
      <c r="G1341" s="491"/>
      <c r="H1341" s="489"/>
      <c r="I1341" s="489"/>
      <c r="J1341" s="489"/>
      <c r="K1341" s="489"/>
    </row>
    <row r="1342" spans="2:11" x14ac:dyDescent="0.2">
      <c r="B1342" s="471"/>
      <c r="C1342" s="471"/>
      <c r="E1342" s="486"/>
      <c r="G1342" s="491"/>
      <c r="H1342" s="489"/>
      <c r="I1342" s="489"/>
      <c r="J1342" s="489"/>
      <c r="K1342" s="489"/>
    </row>
    <row r="1343" spans="2:11" x14ac:dyDescent="0.2">
      <c r="B1343" s="471"/>
      <c r="C1343" s="471"/>
      <c r="E1343" s="486"/>
      <c r="G1343" s="491"/>
      <c r="H1343" s="489"/>
      <c r="I1343" s="489"/>
      <c r="J1343" s="489"/>
      <c r="K1343" s="489"/>
    </row>
    <row r="1344" spans="2:11" x14ac:dyDescent="0.2">
      <c r="B1344" s="471"/>
      <c r="C1344" s="471"/>
      <c r="E1344" s="486"/>
      <c r="G1344" s="491"/>
      <c r="H1344" s="489"/>
      <c r="I1344" s="489"/>
      <c r="J1344" s="489"/>
      <c r="K1344" s="489"/>
    </row>
    <row r="1345" spans="2:11" x14ac:dyDescent="0.2">
      <c r="B1345" s="471"/>
      <c r="C1345" s="471"/>
      <c r="E1345" s="486"/>
      <c r="G1345" s="491"/>
      <c r="H1345" s="489"/>
      <c r="I1345" s="489"/>
      <c r="J1345" s="489"/>
      <c r="K1345" s="489"/>
    </row>
    <row r="1346" spans="2:11" x14ac:dyDescent="0.2">
      <c r="B1346" s="471"/>
      <c r="C1346" s="471"/>
      <c r="E1346" s="486"/>
      <c r="G1346" s="491"/>
      <c r="H1346" s="489"/>
      <c r="I1346" s="489"/>
      <c r="J1346" s="489"/>
      <c r="K1346" s="489"/>
    </row>
    <row r="1347" spans="2:11" x14ac:dyDescent="0.2">
      <c r="B1347" s="471"/>
      <c r="C1347" s="471"/>
      <c r="E1347" s="486"/>
      <c r="G1347" s="491"/>
      <c r="H1347" s="489"/>
      <c r="I1347" s="489"/>
      <c r="J1347" s="489"/>
      <c r="K1347" s="489"/>
    </row>
    <row r="1348" spans="2:11" x14ac:dyDescent="0.2">
      <c r="B1348" s="471"/>
      <c r="C1348" s="471"/>
      <c r="E1348" s="486"/>
      <c r="G1348" s="491"/>
      <c r="H1348" s="489"/>
      <c r="I1348" s="489"/>
      <c r="J1348" s="489"/>
      <c r="K1348" s="489"/>
    </row>
    <row r="1349" spans="2:11" x14ac:dyDescent="0.2">
      <c r="B1349" s="471"/>
      <c r="C1349" s="471"/>
      <c r="E1349" s="486"/>
      <c r="G1349" s="491"/>
      <c r="H1349" s="489"/>
      <c r="I1349" s="489"/>
      <c r="J1349" s="489"/>
      <c r="K1349" s="489"/>
    </row>
    <row r="1350" spans="2:11" x14ac:dyDescent="0.2">
      <c r="B1350" s="471"/>
      <c r="C1350" s="471"/>
      <c r="E1350" s="486"/>
      <c r="G1350" s="491"/>
      <c r="H1350" s="489"/>
      <c r="I1350" s="489"/>
      <c r="J1350" s="489"/>
      <c r="K1350" s="489"/>
    </row>
    <row r="1351" spans="2:11" x14ac:dyDescent="0.2">
      <c r="B1351" s="471"/>
      <c r="C1351" s="471"/>
      <c r="E1351" s="486"/>
      <c r="G1351" s="491"/>
      <c r="H1351" s="489"/>
      <c r="I1351" s="489"/>
      <c r="J1351" s="489"/>
      <c r="K1351" s="489"/>
    </row>
    <row r="1352" spans="2:11" x14ac:dyDescent="0.2">
      <c r="B1352" s="471"/>
      <c r="C1352" s="471"/>
      <c r="E1352" s="486"/>
      <c r="G1352" s="491"/>
      <c r="H1352" s="489"/>
      <c r="I1352" s="489"/>
      <c r="J1352" s="489"/>
      <c r="K1352" s="489"/>
    </row>
    <row r="1353" spans="2:11" x14ac:dyDescent="0.2">
      <c r="B1353" s="471"/>
      <c r="C1353" s="471"/>
      <c r="E1353" s="486"/>
      <c r="G1353" s="491"/>
      <c r="H1353" s="489"/>
      <c r="I1353" s="489"/>
      <c r="J1353" s="489"/>
      <c r="K1353" s="489"/>
    </row>
    <row r="1354" spans="2:11" x14ac:dyDescent="0.2">
      <c r="B1354" s="471"/>
      <c r="C1354" s="471"/>
      <c r="E1354" s="486"/>
      <c r="G1354" s="491"/>
      <c r="H1354" s="489"/>
      <c r="I1354" s="489"/>
      <c r="J1354" s="489"/>
      <c r="K1354" s="489"/>
    </row>
    <row r="1355" spans="2:11" x14ac:dyDescent="0.2">
      <c r="B1355" s="471"/>
      <c r="C1355" s="471"/>
      <c r="E1355" s="486"/>
      <c r="G1355" s="491"/>
      <c r="H1355" s="489"/>
      <c r="I1355" s="489"/>
      <c r="J1355" s="489"/>
      <c r="K1355" s="489"/>
    </row>
    <row r="1356" spans="2:11" x14ac:dyDescent="0.2">
      <c r="B1356" s="471"/>
      <c r="C1356" s="471"/>
      <c r="E1356" s="486"/>
      <c r="G1356" s="491"/>
      <c r="H1356" s="489"/>
      <c r="I1356" s="489"/>
      <c r="J1356" s="489"/>
      <c r="K1356" s="489"/>
    </row>
    <row r="1357" spans="2:11" x14ac:dyDescent="0.2">
      <c r="B1357" s="471"/>
      <c r="C1357" s="471"/>
      <c r="E1357" s="486"/>
      <c r="G1357" s="491"/>
      <c r="H1357" s="489"/>
      <c r="I1357" s="489"/>
      <c r="J1357" s="489"/>
      <c r="K1357" s="489"/>
    </row>
    <row r="1358" spans="2:11" x14ac:dyDescent="0.2">
      <c r="B1358" s="471"/>
      <c r="C1358" s="471"/>
      <c r="E1358" s="486"/>
      <c r="G1358" s="491"/>
      <c r="H1358" s="489"/>
      <c r="I1358" s="489"/>
      <c r="J1358" s="489"/>
      <c r="K1358" s="489"/>
    </row>
    <row r="1359" spans="2:11" x14ac:dyDescent="0.2">
      <c r="B1359" s="471"/>
      <c r="C1359" s="471"/>
      <c r="E1359" s="486"/>
      <c r="G1359" s="491"/>
      <c r="H1359" s="489"/>
      <c r="I1359" s="489"/>
      <c r="J1359" s="489"/>
      <c r="K1359" s="489"/>
    </row>
    <row r="1360" spans="2:11" x14ac:dyDescent="0.2">
      <c r="B1360" s="471"/>
      <c r="C1360" s="471"/>
      <c r="E1360" s="486"/>
      <c r="G1360" s="491"/>
      <c r="H1360" s="489"/>
      <c r="I1360" s="489"/>
      <c r="J1360" s="489"/>
      <c r="K1360" s="489"/>
    </row>
    <row r="1361" spans="2:11" x14ac:dyDescent="0.2">
      <c r="B1361" s="471"/>
      <c r="C1361" s="471"/>
      <c r="E1361" s="486"/>
      <c r="G1361" s="491"/>
      <c r="H1361" s="489"/>
      <c r="I1361" s="489"/>
      <c r="J1361" s="489"/>
      <c r="K1361" s="489"/>
    </row>
    <row r="1362" spans="2:11" x14ac:dyDescent="0.2">
      <c r="B1362" s="471"/>
      <c r="C1362" s="471"/>
      <c r="E1362" s="486"/>
      <c r="G1362" s="491"/>
      <c r="H1362" s="489"/>
      <c r="I1362" s="489"/>
      <c r="J1362" s="489"/>
      <c r="K1362" s="489"/>
    </row>
    <row r="1363" spans="2:11" x14ac:dyDescent="0.2">
      <c r="B1363" s="471"/>
      <c r="C1363" s="471"/>
      <c r="E1363" s="486"/>
      <c r="G1363" s="491"/>
      <c r="H1363" s="489"/>
      <c r="I1363" s="489"/>
      <c r="J1363" s="489"/>
      <c r="K1363" s="489"/>
    </row>
    <row r="1364" spans="2:11" x14ac:dyDescent="0.2">
      <c r="B1364" s="471"/>
      <c r="C1364" s="471"/>
      <c r="E1364" s="486"/>
      <c r="G1364" s="491"/>
      <c r="H1364" s="489"/>
      <c r="I1364" s="489"/>
      <c r="J1364" s="489"/>
      <c r="K1364" s="489"/>
    </row>
    <row r="1365" spans="2:11" x14ac:dyDescent="0.2">
      <c r="B1365" s="471"/>
      <c r="C1365" s="471"/>
      <c r="E1365" s="486"/>
      <c r="G1365" s="491"/>
      <c r="H1365" s="489"/>
      <c r="I1365" s="489"/>
      <c r="J1365" s="489"/>
      <c r="K1365" s="489"/>
    </row>
    <row r="1366" spans="2:11" x14ac:dyDescent="0.2">
      <c r="B1366" s="471"/>
      <c r="C1366" s="471"/>
      <c r="E1366" s="486"/>
      <c r="G1366" s="491"/>
      <c r="H1366" s="489"/>
      <c r="I1366" s="489"/>
      <c r="J1366" s="489"/>
      <c r="K1366" s="489"/>
    </row>
    <row r="1367" spans="2:11" x14ac:dyDescent="0.2">
      <c r="B1367" s="471"/>
      <c r="C1367" s="471"/>
      <c r="E1367" s="486"/>
      <c r="G1367" s="491"/>
      <c r="H1367" s="489"/>
      <c r="I1367" s="489"/>
      <c r="J1367" s="489"/>
      <c r="K1367" s="489"/>
    </row>
    <row r="1368" spans="2:11" x14ac:dyDescent="0.2">
      <c r="B1368" s="471"/>
      <c r="C1368" s="471"/>
      <c r="E1368" s="486"/>
      <c r="G1368" s="491"/>
      <c r="H1368" s="489"/>
      <c r="I1368" s="489"/>
      <c r="J1368" s="489"/>
      <c r="K1368" s="489"/>
    </row>
    <row r="1369" spans="2:11" x14ac:dyDescent="0.2">
      <c r="B1369" s="471"/>
      <c r="C1369" s="471"/>
      <c r="E1369" s="486"/>
      <c r="G1369" s="491"/>
      <c r="H1369" s="489"/>
      <c r="I1369" s="489"/>
      <c r="J1369" s="489"/>
      <c r="K1369" s="489"/>
    </row>
    <row r="1370" spans="2:11" x14ac:dyDescent="0.2">
      <c r="B1370" s="471"/>
      <c r="C1370" s="471"/>
      <c r="E1370" s="486"/>
      <c r="G1370" s="491"/>
      <c r="H1370" s="489"/>
      <c r="I1370" s="489"/>
      <c r="J1370" s="489"/>
      <c r="K1370" s="489"/>
    </row>
    <row r="1371" spans="2:11" x14ac:dyDescent="0.2">
      <c r="B1371" s="471"/>
      <c r="C1371" s="471"/>
      <c r="E1371" s="486"/>
      <c r="G1371" s="491"/>
      <c r="H1371" s="489"/>
      <c r="I1371" s="489"/>
      <c r="J1371" s="489"/>
      <c r="K1371" s="489"/>
    </row>
    <row r="1372" spans="2:11" x14ac:dyDescent="0.2">
      <c r="B1372" s="471"/>
      <c r="C1372" s="471"/>
      <c r="E1372" s="486"/>
      <c r="G1372" s="491"/>
      <c r="H1372" s="489"/>
      <c r="I1372" s="489"/>
      <c r="J1372" s="489"/>
      <c r="K1372" s="489"/>
    </row>
    <row r="1373" spans="2:11" x14ac:dyDescent="0.2">
      <c r="B1373" s="471"/>
      <c r="C1373" s="471"/>
      <c r="E1373" s="486"/>
      <c r="G1373" s="491"/>
      <c r="H1373" s="489"/>
      <c r="I1373" s="489"/>
      <c r="J1373" s="489"/>
      <c r="K1373" s="489"/>
    </row>
    <row r="1374" spans="2:11" x14ac:dyDescent="0.2">
      <c r="B1374" s="471"/>
      <c r="C1374" s="471"/>
      <c r="E1374" s="486"/>
      <c r="G1374" s="491"/>
      <c r="H1374" s="489"/>
      <c r="I1374" s="489"/>
      <c r="J1374" s="489"/>
      <c r="K1374" s="489"/>
    </row>
    <row r="1375" spans="2:11" x14ac:dyDescent="0.2">
      <c r="B1375" s="471"/>
      <c r="C1375" s="471"/>
      <c r="E1375" s="486"/>
      <c r="G1375" s="491"/>
      <c r="H1375" s="489"/>
      <c r="I1375" s="489"/>
      <c r="J1375" s="489"/>
      <c r="K1375" s="489"/>
    </row>
    <row r="1376" spans="2:11" x14ac:dyDescent="0.2">
      <c r="B1376" s="471"/>
      <c r="C1376" s="471"/>
      <c r="E1376" s="486"/>
      <c r="G1376" s="491"/>
      <c r="H1376" s="489"/>
      <c r="I1376" s="489"/>
      <c r="J1376" s="489"/>
      <c r="K1376" s="489"/>
    </row>
    <row r="1377" spans="2:11" x14ac:dyDescent="0.2">
      <c r="B1377" s="471"/>
      <c r="C1377" s="471"/>
      <c r="E1377" s="486"/>
      <c r="G1377" s="491"/>
      <c r="H1377" s="489"/>
      <c r="I1377" s="489"/>
      <c r="J1377" s="489"/>
      <c r="K1377" s="489"/>
    </row>
    <row r="1378" spans="2:11" x14ac:dyDescent="0.2">
      <c r="B1378" s="471"/>
      <c r="C1378" s="471"/>
      <c r="E1378" s="486"/>
      <c r="G1378" s="491"/>
      <c r="H1378" s="489"/>
      <c r="I1378" s="489"/>
      <c r="J1378" s="489"/>
      <c r="K1378" s="489"/>
    </row>
    <row r="1379" spans="2:11" x14ac:dyDescent="0.2">
      <c r="B1379" s="471"/>
      <c r="C1379" s="471"/>
      <c r="E1379" s="486"/>
      <c r="G1379" s="491"/>
      <c r="H1379" s="489"/>
      <c r="I1379" s="489"/>
      <c r="J1379" s="489"/>
      <c r="K1379" s="489"/>
    </row>
    <row r="1380" spans="2:11" x14ac:dyDescent="0.2">
      <c r="B1380" s="471"/>
      <c r="C1380" s="471"/>
      <c r="E1380" s="486"/>
      <c r="G1380" s="491"/>
      <c r="H1380" s="489"/>
      <c r="I1380" s="489"/>
      <c r="J1380" s="489"/>
      <c r="K1380" s="489"/>
    </row>
    <row r="1381" spans="2:11" x14ac:dyDescent="0.2">
      <c r="B1381" s="471"/>
      <c r="C1381" s="471"/>
      <c r="E1381" s="486"/>
      <c r="G1381" s="491"/>
      <c r="H1381" s="489"/>
      <c r="I1381" s="489"/>
      <c r="J1381" s="489"/>
      <c r="K1381" s="489"/>
    </row>
    <row r="1382" spans="2:11" x14ac:dyDescent="0.2">
      <c r="B1382" s="471"/>
      <c r="C1382" s="471"/>
      <c r="E1382" s="486"/>
      <c r="G1382" s="491"/>
      <c r="H1382" s="489"/>
      <c r="I1382" s="489"/>
      <c r="J1382" s="489"/>
      <c r="K1382" s="489"/>
    </row>
    <row r="1383" spans="2:11" x14ac:dyDescent="0.2">
      <c r="B1383" s="471"/>
      <c r="C1383" s="471"/>
      <c r="E1383" s="486"/>
      <c r="G1383" s="491"/>
      <c r="H1383" s="489"/>
      <c r="I1383" s="489"/>
      <c r="J1383" s="489"/>
      <c r="K1383" s="489"/>
    </row>
    <row r="1384" spans="2:11" x14ac:dyDescent="0.2">
      <c r="B1384" s="471"/>
      <c r="C1384" s="471"/>
      <c r="E1384" s="486"/>
      <c r="G1384" s="491"/>
      <c r="H1384" s="489"/>
      <c r="I1384" s="489"/>
      <c r="J1384" s="489"/>
      <c r="K1384" s="489"/>
    </row>
    <row r="1385" spans="2:11" x14ac:dyDescent="0.2">
      <c r="B1385" s="471"/>
      <c r="C1385" s="471"/>
      <c r="E1385" s="486"/>
      <c r="G1385" s="491"/>
      <c r="H1385" s="489"/>
      <c r="I1385" s="489"/>
      <c r="J1385" s="489"/>
      <c r="K1385" s="489"/>
    </row>
    <row r="1386" spans="2:11" x14ac:dyDescent="0.2">
      <c r="B1386" s="471"/>
      <c r="C1386" s="471"/>
      <c r="E1386" s="486"/>
      <c r="G1386" s="491"/>
      <c r="H1386" s="489"/>
      <c r="I1386" s="489"/>
      <c r="J1386" s="489"/>
      <c r="K1386" s="489"/>
    </row>
    <row r="1387" spans="2:11" x14ac:dyDescent="0.2">
      <c r="B1387" s="471"/>
      <c r="C1387" s="471"/>
      <c r="E1387" s="486"/>
      <c r="G1387" s="491"/>
      <c r="H1387" s="489"/>
      <c r="I1387" s="489"/>
      <c r="J1387" s="489"/>
      <c r="K1387" s="489"/>
    </row>
    <row r="1388" spans="2:11" x14ac:dyDescent="0.2">
      <c r="B1388" s="471"/>
      <c r="C1388" s="471"/>
      <c r="E1388" s="486"/>
      <c r="G1388" s="491"/>
      <c r="H1388" s="489"/>
      <c r="I1388" s="489"/>
      <c r="J1388" s="489"/>
      <c r="K1388" s="489"/>
    </row>
    <row r="1389" spans="2:11" x14ac:dyDescent="0.2">
      <c r="B1389" s="471"/>
      <c r="C1389" s="471"/>
      <c r="E1389" s="486"/>
      <c r="G1389" s="491"/>
      <c r="H1389" s="489"/>
      <c r="I1389" s="489"/>
      <c r="J1389" s="489"/>
      <c r="K1389" s="489"/>
    </row>
    <row r="1390" spans="2:11" x14ac:dyDescent="0.2">
      <c r="B1390" s="471"/>
      <c r="C1390" s="471"/>
      <c r="E1390" s="486"/>
      <c r="G1390" s="491"/>
      <c r="H1390" s="489"/>
      <c r="I1390" s="489"/>
      <c r="J1390" s="489"/>
      <c r="K1390" s="489"/>
    </row>
    <row r="1391" spans="2:11" x14ac:dyDescent="0.2">
      <c r="B1391" s="471"/>
      <c r="C1391" s="471"/>
      <c r="E1391" s="486"/>
      <c r="G1391" s="491"/>
      <c r="H1391" s="489"/>
      <c r="I1391" s="489"/>
      <c r="J1391" s="489"/>
      <c r="K1391" s="489"/>
    </row>
    <row r="1392" spans="2:11" x14ac:dyDescent="0.2">
      <c r="B1392" s="471"/>
      <c r="C1392" s="471"/>
      <c r="E1392" s="486"/>
      <c r="G1392" s="491"/>
      <c r="H1392" s="489"/>
      <c r="I1392" s="489"/>
      <c r="J1392" s="489"/>
      <c r="K1392" s="489"/>
    </row>
    <row r="1393" spans="2:11" x14ac:dyDescent="0.2">
      <c r="B1393" s="471"/>
      <c r="C1393" s="471"/>
      <c r="E1393" s="486"/>
      <c r="G1393" s="491"/>
      <c r="H1393" s="489"/>
      <c r="I1393" s="489"/>
      <c r="J1393" s="489"/>
      <c r="K1393" s="489"/>
    </row>
    <row r="1394" spans="2:11" x14ac:dyDescent="0.2">
      <c r="B1394" s="471"/>
      <c r="C1394" s="471"/>
      <c r="E1394" s="486"/>
      <c r="G1394" s="491"/>
      <c r="H1394" s="489"/>
      <c r="I1394" s="489"/>
      <c r="J1394" s="489"/>
      <c r="K1394" s="489"/>
    </row>
    <row r="1395" spans="2:11" x14ac:dyDescent="0.2">
      <c r="B1395" s="471"/>
      <c r="C1395" s="471"/>
      <c r="E1395" s="486"/>
      <c r="G1395" s="491"/>
      <c r="H1395" s="489"/>
      <c r="I1395" s="489"/>
      <c r="J1395" s="489"/>
      <c r="K1395" s="489"/>
    </row>
    <row r="1396" spans="2:11" x14ac:dyDescent="0.2">
      <c r="B1396" s="471"/>
      <c r="C1396" s="471"/>
      <c r="E1396" s="486"/>
      <c r="G1396" s="491"/>
      <c r="H1396" s="489"/>
      <c r="I1396" s="489"/>
      <c r="J1396" s="489"/>
      <c r="K1396" s="489"/>
    </row>
    <row r="1397" spans="2:11" x14ac:dyDescent="0.2">
      <c r="B1397" s="471"/>
      <c r="C1397" s="471"/>
      <c r="E1397" s="486"/>
      <c r="G1397" s="491"/>
      <c r="H1397" s="489"/>
      <c r="I1397" s="489"/>
      <c r="J1397" s="489"/>
      <c r="K1397" s="489"/>
    </row>
    <row r="1398" spans="2:11" x14ac:dyDescent="0.2">
      <c r="B1398" s="471"/>
      <c r="C1398" s="471"/>
      <c r="E1398" s="486"/>
      <c r="G1398" s="491"/>
      <c r="H1398" s="489"/>
      <c r="I1398" s="489"/>
      <c r="J1398" s="489"/>
      <c r="K1398" s="489"/>
    </row>
    <row r="1399" spans="2:11" x14ac:dyDescent="0.2">
      <c r="B1399" s="471"/>
      <c r="C1399" s="471"/>
      <c r="E1399" s="486"/>
      <c r="G1399" s="491"/>
      <c r="H1399" s="489"/>
      <c r="I1399" s="489"/>
      <c r="J1399" s="489"/>
      <c r="K1399" s="489"/>
    </row>
    <row r="1400" spans="2:11" x14ac:dyDescent="0.2">
      <c r="B1400" s="471"/>
      <c r="C1400" s="471"/>
      <c r="E1400" s="486"/>
      <c r="G1400" s="491"/>
      <c r="H1400" s="489"/>
      <c r="I1400" s="489"/>
      <c r="J1400" s="489"/>
      <c r="K1400" s="489"/>
    </row>
    <row r="1401" spans="2:11" x14ac:dyDescent="0.2">
      <c r="B1401" s="471"/>
      <c r="C1401" s="471"/>
      <c r="E1401" s="486"/>
      <c r="G1401" s="491"/>
      <c r="H1401" s="489"/>
      <c r="I1401" s="489"/>
      <c r="J1401" s="489"/>
      <c r="K1401" s="489"/>
    </row>
    <row r="1402" spans="2:11" x14ac:dyDescent="0.2">
      <c r="B1402" s="471"/>
      <c r="C1402" s="471"/>
      <c r="E1402" s="486"/>
      <c r="G1402" s="491"/>
      <c r="H1402" s="489"/>
      <c r="I1402" s="489"/>
      <c r="J1402" s="489"/>
      <c r="K1402" s="489"/>
    </row>
    <row r="1403" spans="2:11" x14ac:dyDescent="0.2">
      <c r="B1403" s="471"/>
      <c r="C1403" s="471"/>
      <c r="E1403" s="486"/>
      <c r="G1403" s="491"/>
      <c r="H1403" s="489"/>
      <c r="I1403" s="489"/>
      <c r="J1403" s="489"/>
      <c r="K1403" s="489"/>
    </row>
    <row r="1404" spans="2:11" x14ac:dyDescent="0.2">
      <c r="B1404" s="471"/>
      <c r="C1404" s="471"/>
      <c r="E1404" s="486"/>
      <c r="G1404" s="491"/>
      <c r="H1404" s="489"/>
      <c r="I1404" s="489"/>
      <c r="J1404" s="489"/>
      <c r="K1404" s="489"/>
    </row>
    <row r="1405" spans="2:11" x14ac:dyDescent="0.2">
      <c r="B1405" s="471"/>
      <c r="C1405" s="471"/>
      <c r="E1405" s="486"/>
      <c r="G1405" s="491"/>
      <c r="H1405" s="489"/>
      <c r="I1405" s="489"/>
      <c r="J1405" s="489"/>
      <c r="K1405" s="489"/>
    </row>
    <row r="1406" spans="2:11" x14ac:dyDescent="0.2">
      <c r="B1406" s="471"/>
      <c r="C1406" s="471"/>
      <c r="E1406" s="486"/>
      <c r="G1406" s="491"/>
      <c r="H1406" s="489"/>
      <c r="I1406" s="489"/>
      <c r="J1406" s="489"/>
      <c r="K1406" s="489"/>
    </row>
    <row r="1407" spans="2:11" x14ac:dyDescent="0.2">
      <c r="B1407" s="471"/>
      <c r="C1407" s="471"/>
      <c r="E1407" s="486"/>
      <c r="G1407" s="491"/>
      <c r="H1407" s="489"/>
      <c r="I1407" s="489"/>
      <c r="J1407" s="489"/>
      <c r="K1407" s="489"/>
    </row>
    <row r="1408" spans="2:11" x14ac:dyDescent="0.2">
      <c r="B1408" s="471"/>
      <c r="C1408" s="471"/>
      <c r="E1408" s="486"/>
      <c r="G1408" s="491"/>
      <c r="H1408" s="489"/>
      <c r="I1408" s="489"/>
      <c r="J1408" s="489"/>
      <c r="K1408" s="489"/>
    </row>
    <row r="1409" spans="2:11" x14ac:dyDescent="0.2">
      <c r="B1409" s="471"/>
      <c r="C1409" s="471"/>
      <c r="E1409" s="486"/>
      <c r="G1409" s="491"/>
      <c r="H1409" s="489"/>
      <c r="I1409" s="489"/>
      <c r="J1409" s="489"/>
      <c r="K1409" s="489"/>
    </row>
    <row r="1410" spans="2:11" x14ac:dyDescent="0.2">
      <c r="B1410" s="471"/>
      <c r="C1410" s="471"/>
      <c r="E1410" s="486"/>
      <c r="G1410" s="491"/>
      <c r="H1410" s="489"/>
      <c r="I1410" s="489"/>
      <c r="J1410" s="489"/>
      <c r="K1410" s="489"/>
    </row>
    <row r="1411" spans="2:11" x14ac:dyDescent="0.2">
      <c r="B1411" s="471"/>
      <c r="C1411" s="471"/>
      <c r="E1411" s="486"/>
      <c r="G1411" s="491"/>
      <c r="H1411" s="489"/>
      <c r="I1411" s="489"/>
      <c r="J1411" s="489"/>
      <c r="K1411" s="489"/>
    </row>
    <row r="1412" spans="2:11" x14ac:dyDescent="0.2">
      <c r="B1412" s="471"/>
      <c r="C1412" s="471"/>
      <c r="E1412" s="486"/>
      <c r="G1412" s="491"/>
      <c r="H1412" s="489"/>
      <c r="I1412" s="489"/>
      <c r="J1412" s="489"/>
      <c r="K1412" s="489"/>
    </row>
    <row r="1413" spans="2:11" x14ac:dyDescent="0.2">
      <c r="B1413" s="471"/>
      <c r="C1413" s="471"/>
      <c r="E1413" s="486"/>
      <c r="G1413" s="491"/>
      <c r="H1413" s="489"/>
      <c r="I1413" s="489"/>
      <c r="J1413" s="489"/>
      <c r="K1413" s="489"/>
    </row>
    <row r="1414" spans="2:11" x14ac:dyDescent="0.2">
      <c r="B1414" s="471"/>
      <c r="C1414" s="471"/>
      <c r="E1414" s="486"/>
      <c r="G1414" s="491"/>
      <c r="H1414" s="489"/>
      <c r="I1414" s="489"/>
      <c r="J1414" s="489"/>
      <c r="K1414" s="489"/>
    </row>
    <row r="1415" spans="2:11" x14ac:dyDescent="0.2">
      <c r="B1415" s="471"/>
      <c r="C1415" s="471"/>
      <c r="E1415" s="486"/>
      <c r="G1415" s="491"/>
      <c r="H1415" s="489"/>
      <c r="I1415" s="489"/>
      <c r="J1415" s="489"/>
      <c r="K1415" s="489"/>
    </row>
    <row r="1416" spans="2:11" x14ac:dyDescent="0.2">
      <c r="B1416" s="471"/>
      <c r="C1416" s="471"/>
      <c r="E1416" s="486"/>
      <c r="G1416" s="491"/>
      <c r="H1416" s="489"/>
      <c r="I1416" s="489"/>
      <c r="J1416" s="489"/>
      <c r="K1416" s="489"/>
    </row>
    <row r="1417" spans="2:11" x14ac:dyDescent="0.2">
      <c r="B1417" s="471"/>
      <c r="C1417" s="471"/>
      <c r="E1417" s="486"/>
      <c r="G1417" s="491"/>
      <c r="H1417" s="489"/>
      <c r="I1417" s="489"/>
      <c r="J1417" s="489"/>
      <c r="K1417" s="489"/>
    </row>
    <row r="1418" spans="2:11" x14ac:dyDescent="0.2">
      <c r="B1418" s="471"/>
      <c r="C1418" s="471"/>
      <c r="E1418" s="486"/>
      <c r="G1418" s="491"/>
      <c r="H1418" s="489"/>
      <c r="I1418" s="489"/>
      <c r="J1418" s="489"/>
      <c r="K1418" s="489"/>
    </row>
    <row r="1419" spans="2:11" x14ac:dyDescent="0.2">
      <c r="B1419" s="471"/>
      <c r="C1419" s="471"/>
      <c r="E1419" s="486"/>
      <c r="G1419" s="491"/>
      <c r="H1419" s="489"/>
      <c r="I1419" s="489"/>
      <c r="J1419" s="489"/>
      <c r="K1419" s="489"/>
    </row>
    <row r="1420" spans="2:11" x14ac:dyDescent="0.2">
      <c r="B1420" s="471"/>
      <c r="C1420" s="471"/>
      <c r="E1420" s="486"/>
      <c r="G1420" s="491"/>
      <c r="H1420" s="489"/>
      <c r="I1420" s="489"/>
      <c r="J1420" s="489"/>
      <c r="K1420" s="489"/>
    </row>
    <row r="1421" spans="2:11" x14ac:dyDescent="0.2">
      <c r="B1421" s="471"/>
      <c r="C1421" s="471"/>
      <c r="E1421" s="486"/>
      <c r="G1421" s="491"/>
      <c r="H1421" s="489"/>
      <c r="I1421" s="489"/>
      <c r="J1421" s="489"/>
      <c r="K1421" s="489"/>
    </row>
    <row r="1422" spans="2:11" x14ac:dyDescent="0.2">
      <c r="B1422" s="471"/>
      <c r="C1422" s="471"/>
      <c r="E1422" s="486"/>
      <c r="G1422" s="491"/>
      <c r="H1422" s="489"/>
      <c r="I1422" s="489"/>
      <c r="J1422" s="489"/>
      <c r="K1422" s="489"/>
    </row>
    <row r="1423" spans="2:11" x14ac:dyDescent="0.2">
      <c r="B1423" s="471"/>
      <c r="C1423" s="471"/>
      <c r="E1423" s="486"/>
      <c r="G1423" s="491"/>
      <c r="H1423" s="489"/>
      <c r="I1423" s="489"/>
      <c r="J1423" s="489"/>
      <c r="K1423" s="489"/>
    </row>
    <row r="1424" spans="2:11" x14ac:dyDescent="0.2">
      <c r="B1424" s="471"/>
      <c r="C1424" s="471"/>
      <c r="E1424" s="486"/>
      <c r="G1424" s="491"/>
      <c r="H1424" s="489"/>
      <c r="I1424" s="489"/>
      <c r="J1424" s="489"/>
      <c r="K1424" s="489"/>
    </row>
    <row r="1425" spans="2:11" x14ac:dyDescent="0.2">
      <c r="B1425" s="471"/>
      <c r="C1425" s="471"/>
      <c r="E1425" s="486"/>
      <c r="G1425" s="491"/>
      <c r="H1425" s="489"/>
      <c r="I1425" s="489"/>
      <c r="J1425" s="489"/>
      <c r="K1425" s="489"/>
    </row>
    <row r="1426" spans="2:11" x14ac:dyDescent="0.2">
      <c r="B1426" s="471"/>
      <c r="C1426" s="471"/>
      <c r="E1426" s="486"/>
      <c r="G1426" s="491"/>
      <c r="H1426" s="489"/>
      <c r="I1426" s="489"/>
      <c r="J1426" s="489"/>
      <c r="K1426" s="489"/>
    </row>
    <row r="1427" spans="2:11" x14ac:dyDescent="0.2">
      <c r="B1427" s="471"/>
      <c r="C1427" s="471"/>
      <c r="E1427" s="486"/>
      <c r="G1427" s="491"/>
      <c r="H1427" s="489"/>
      <c r="I1427" s="489"/>
      <c r="J1427" s="489"/>
      <c r="K1427" s="489"/>
    </row>
    <row r="1428" spans="2:11" x14ac:dyDescent="0.2">
      <c r="B1428" s="471"/>
      <c r="C1428" s="471"/>
      <c r="E1428" s="486"/>
      <c r="G1428" s="491"/>
      <c r="H1428" s="489"/>
      <c r="I1428" s="489"/>
      <c r="J1428" s="489"/>
      <c r="K1428" s="489"/>
    </row>
    <row r="1429" spans="2:11" x14ac:dyDescent="0.2">
      <c r="B1429" s="471"/>
      <c r="C1429" s="471"/>
      <c r="E1429" s="486"/>
      <c r="G1429" s="491"/>
      <c r="H1429" s="489"/>
      <c r="I1429" s="489"/>
      <c r="J1429" s="489"/>
      <c r="K1429" s="489"/>
    </row>
    <row r="1430" spans="2:11" x14ac:dyDescent="0.2">
      <c r="B1430" s="471"/>
      <c r="C1430" s="471"/>
      <c r="E1430" s="486"/>
      <c r="G1430" s="491"/>
      <c r="H1430" s="489"/>
      <c r="I1430" s="489"/>
      <c r="J1430" s="489"/>
      <c r="K1430" s="489"/>
    </row>
    <row r="1431" spans="2:11" x14ac:dyDescent="0.2">
      <c r="B1431" s="471"/>
      <c r="C1431" s="471"/>
      <c r="E1431" s="486"/>
      <c r="G1431" s="491"/>
      <c r="H1431" s="489"/>
      <c r="I1431" s="489"/>
      <c r="J1431" s="489"/>
      <c r="K1431" s="489"/>
    </row>
    <row r="1432" spans="2:11" x14ac:dyDescent="0.2">
      <c r="B1432" s="471"/>
      <c r="C1432" s="471"/>
      <c r="E1432" s="486"/>
      <c r="G1432" s="491"/>
      <c r="H1432" s="489"/>
      <c r="I1432" s="489"/>
      <c r="J1432" s="489"/>
      <c r="K1432" s="489"/>
    </row>
    <row r="1433" spans="2:11" x14ac:dyDescent="0.2">
      <c r="B1433" s="471"/>
      <c r="C1433" s="471"/>
      <c r="E1433" s="486"/>
      <c r="G1433" s="491"/>
      <c r="H1433" s="489"/>
      <c r="I1433" s="489"/>
      <c r="J1433" s="489"/>
      <c r="K1433" s="489"/>
    </row>
    <row r="1434" spans="2:11" x14ac:dyDescent="0.2">
      <c r="B1434" s="471"/>
      <c r="C1434" s="471"/>
      <c r="E1434" s="486"/>
      <c r="G1434" s="491"/>
      <c r="H1434" s="489"/>
      <c r="I1434" s="489"/>
      <c r="J1434" s="489"/>
      <c r="K1434" s="489"/>
    </row>
    <row r="1435" spans="2:11" x14ac:dyDescent="0.2">
      <c r="B1435" s="471"/>
      <c r="C1435" s="471"/>
      <c r="E1435" s="486"/>
      <c r="G1435" s="491"/>
      <c r="H1435" s="489"/>
      <c r="I1435" s="489"/>
      <c r="J1435" s="489"/>
      <c r="K1435" s="489"/>
    </row>
    <row r="1436" spans="2:11" x14ac:dyDescent="0.2">
      <c r="B1436" s="471"/>
      <c r="C1436" s="471"/>
      <c r="E1436" s="486"/>
      <c r="G1436" s="491"/>
      <c r="H1436" s="489"/>
      <c r="I1436" s="489"/>
      <c r="J1436" s="489"/>
      <c r="K1436" s="489"/>
    </row>
    <row r="1437" spans="2:11" x14ac:dyDescent="0.2">
      <c r="B1437" s="471"/>
      <c r="C1437" s="471"/>
      <c r="E1437" s="486"/>
      <c r="G1437" s="491"/>
      <c r="H1437" s="489"/>
      <c r="I1437" s="489"/>
      <c r="J1437" s="489"/>
      <c r="K1437" s="489"/>
    </row>
    <row r="1438" spans="2:11" x14ac:dyDescent="0.2">
      <c r="B1438" s="471"/>
      <c r="C1438" s="471"/>
      <c r="E1438" s="486"/>
      <c r="G1438" s="491"/>
      <c r="H1438" s="489"/>
      <c r="I1438" s="489"/>
      <c r="J1438" s="489"/>
      <c r="K1438" s="489"/>
    </row>
    <row r="1439" spans="2:11" x14ac:dyDescent="0.2">
      <c r="B1439" s="471"/>
      <c r="C1439" s="471"/>
      <c r="E1439" s="486"/>
      <c r="G1439" s="491"/>
      <c r="H1439" s="489"/>
      <c r="I1439" s="489"/>
      <c r="J1439" s="489"/>
      <c r="K1439" s="489"/>
    </row>
    <row r="1440" spans="2:11" x14ac:dyDescent="0.2">
      <c r="B1440" s="471"/>
      <c r="C1440" s="471"/>
      <c r="E1440" s="486"/>
      <c r="G1440" s="491"/>
      <c r="H1440" s="489"/>
      <c r="I1440" s="489"/>
      <c r="J1440" s="489"/>
      <c r="K1440" s="489"/>
    </row>
    <row r="1441" spans="2:11" x14ac:dyDescent="0.2">
      <c r="B1441" s="471"/>
      <c r="C1441" s="471"/>
      <c r="E1441" s="486"/>
      <c r="G1441" s="491"/>
      <c r="H1441" s="489"/>
      <c r="I1441" s="489"/>
      <c r="J1441" s="489"/>
      <c r="K1441" s="489"/>
    </row>
    <row r="1442" spans="2:11" x14ac:dyDescent="0.2">
      <c r="B1442" s="471"/>
      <c r="C1442" s="471"/>
      <c r="E1442" s="486"/>
      <c r="G1442" s="491"/>
      <c r="H1442" s="489"/>
      <c r="I1442" s="489"/>
      <c r="J1442" s="489"/>
      <c r="K1442" s="489"/>
    </row>
    <row r="1443" spans="2:11" x14ac:dyDescent="0.2">
      <c r="B1443" s="471"/>
      <c r="C1443" s="471"/>
      <c r="E1443" s="486"/>
      <c r="G1443" s="491"/>
      <c r="H1443" s="489"/>
      <c r="I1443" s="489"/>
      <c r="J1443" s="489"/>
      <c r="K1443" s="489"/>
    </row>
    <row r="1444" spans="2:11" x14ac:dyDescent="0.2">
      <c r="B1444" s="471"/>
      <c r="C1444" s="471"/>
      <c r="E1444" s="486"/>
      <c r="G1444" s="491"/>
      <c r="H1444" s="489"/>
      <c r="I1444" s="489"/>
      <c r="J1444" s="489"/>
      <c r="K1444" s="489"/>
    </row>
    <row r="1445" spans="2:11" x14ac:dyDescent="0.2">
      <c r="B1445" s="471"/>
      <c r="C1445" s="471"/>
      <c r="E1445" s="486"/>
      <c r="G1445" s="491"/>
      <c r="H1445" s="489"/>
      <c r="I1445" s="489"/>
      <c r="J1445" s="489"/>
      <c r="K1445" s="489"/>
    </row>
    <row r="1446" spans="2:11" x14ac:dyDescent="0.2">
      <c r="B1446" s="471"/>
      <c r="C1446" s="471"/>
      <c r="E1446" s="486"/>
      <c r="G1446" s="491"/>
      <c r="H1446" s="489"/>
      <c r="I1446" s="489"/>
      <c r="J1446" s="489"/>
      <c r="K1446" s="489"/>
    </row>
    <row r="1447" spans="2:11" x14ac:dyDescent="0.2">
      <c r="B1447" s="471"/>
      <c r="C1447" s="471"/>
      <c r="E1447" s="486"/>
      <c r="G1447" s="491"/>
      <c r="H1447" s="489"/>
      <c r="I1447" s="489"/>
      <c r="J1447" s="489"/>
      <c r="K1447" s="489"/>
    </row>
    <row r="1448" spans="2:11" x14ac:dyDescent="0.2">
      <c r="B1448" s="471"/>
      <c r="C1448" s="471"/>
      <c r="E1448" s="486"/>
      <c r="G1448" s="491"/>
      <c r="H1448" s="489"/>
      <c r="I1448" s="489"/>
      <c r="J1448" s="489"/>
      <c r="K1448" s="489"/>
    </row>
    <row r="1449" spans="2:11" x14ac:dyDescent="0.2">
      <c r="B1449" s="471"/>
      <c r="C1449" s="471"/>
      <c r="E1449" s="486"/>
      <c r="G1449" s="491"/>
      <c r="H1449" s="489"/>
      <c r="I1449" s="489"/>
      <c r="J1449" s="489"/>
      <c r="K1449" s="489"/>
    </row>
    <row r="1450" spans="2:11" x14ac:dyDescent="0.2">
      <c r="B1450" s="471"/>
      <c r="C1450" s="471"/>
      <c r="E1450" s="486"/>
      <c r="G1450" s="491"/>
      <c r="H1450" s="489"/>
      <c r="I1450" s="489"/>
      <c r="J1450" s="489"/>
      <c r="K1450" s="489"/>
    </row>
    <row r="1451" spans="2:11" x14ac:dyDescent="0.2">
      <c r="B1451" s="471"/>
      <c r="C1451" s="471"/>
      <c r="E1451" s="486"/>
      <c r="G1451" s="491"/>
      <c r="H1451" s="489"/>
      <c r="I1451" s="489"/>
      <c r="J1451" s="489"/>
      <c r="K1451" s="489"/>
    </row>
    <row r="1452" spans="2:11" x14ac:dyDescent="0.2">
      <c r="B1452" s="471"/>
      <c r="C1452" s="471"/>
      <c r="E1452" s="486"/>
      <c r="G1452" s="491"/>
      <c r="H1452" s="489"/>
      <c r="I1452" s="489"/>
      <c r="J1452" s="489"/>
      <c r="K1452" s="489"/>
    </row>
    <row r="1453" spans="2:11" x14ac:dyDescent="0.2">
      <c r="B1453" s="471"/>
      <c r="C1453" s="471"/>
      <c r="E1453" s="486"/>
      <c r="G1453" s="491"/>
      <c r="H1453" s="489"/>
      <c r="I1453" s="489"/>
      <c r="J1453" s="489"/>
      <c r="K1453" s="489"/>
    </row>
    <row r="1454" spans="2:11" x14ac:dyDescent="0.2">
      <c r="B1454" s="471"/>
      <c r="C1454" s="471"/>
      <c r="E1454" s="486"/>
      <c r="G1454" s="491"/>
      <c r="H1454" s="489"/>
      <c r="I1454" s="489"/>
      <c r="J1454" s="489"/>
      <c r="K1454" s="489"/>
    </row>
    <row r="1455" spans="2:11" x14ac:dyDescent="0.2">
      <c r="B1455" s="471"/>
      <c r="C1455" s="471"/>
      <c r="E1455" s="486"/>
      <c r="G1455" s="491"/>
      <c r="H1455" s="489"/>
      <c r="I1455" s="489"/>
      <c r="J1455" s="489"/>
      <c r="K1455" s="489"/>
    </row>
    <row r="1456" spans="2:11" x14ac:dyDescent="0.2">
      <c r="B1456" s="471"/>
      <c r="C1456" s="471"/>
      <c r="E1456" s="486"/>
      <c r="G1456" s="491"/>
      <c r="H1456" s="489"/>
      <c r="I1456" s="489"/>
      <c r="J1456" s="489"/>
      <c r="K1456" s="489"/>
    </row>
    <row r="1457" spans="2:11" x14ac:dyDescent="0.2">
      <c r="B1457" s="471"/>
      <c r="C1457" s="471"/>
      <c r="E1457" s="486"/>
      <c r="G1457" s="491"/>
      <c r="H1457" s="489"/>
      <c r="I1457" s="489"/>
      <c r="J1457" s="489"/>
      <c r="K1457" s="489"/>
    </row>
    <row r="1458" spans="2:11" x14ac:dyDescent="0.2">
      <c r="B1458" s="471"/>
      <c r="C1458" s="471"/>
      <c r="E1458" s="486"/>
      <c r="G1458" s="491"/>
      <c r="H1458" s="489"/>
      <c r="I1458" s="489"/>
      <c r="J1458" s="489"/>
      <c r="K1458" s="489"/>
    </row>
    <row r="1459" spans="2:11" x14ac:dyDescent="0.2">
      <c r="B1459" s="471"/>
      <c r="C1459" s="471"/>
      <c r="E1459" s="486"/>
      <c r="G1459" s="491"/>
      <c r="H1459" s="489"/>
      <c r="I1459" s="489"/>
      <c r="J1459" s="489"/>
      <c r="K1459" s="489"/>
    </row>
    <row r="1460" spans="2:11" x14ac:dyDescent="0.2">
      <c r="B1460" s="471"/>
      <c r="C1460" s="471"/>
      <c r="E1460" s="486"/>
      <c r="G1460" s="491"/>
      <c r="H1460" s="489"/>
      <c r="I1460" s="489"/>
      <c r="J1460" s="489"/>
      <c r="K1460" s="489"/>
    </row>
    <row r="1461" spans="2:11" x14ac:dyDescent="0.2">
      <c r="B1461" s="471"/>
      <c r="C1461" s="471"/>
      <c r="E1461" s="486"/>
      <c r="G1461" s="491"/>
      <c r="H1461" s="489"/>
      <c r="I1461" s="489"/>
      <c r="J1461" s="489"/>
      <c r="K1461" s="489"/>
    </row>
    <row r="1462" spans="2:11" x14ac:dyDescent="0.2">
      <c r="B1462" s="471"/>
      <c r="C1462" s="471"/>
      <c r="E1462" s="486"/>
      <c r="G1462" s="491"/>
      <c r="H1462" s="489"/>
      <c r="I1462" s="489"/>
      <c r="J1462" s="489"/>
      <c r="K1462" s="489"/>
    </row>
    <row r="1463" spans="2:11" x14ac:dyDescent="0.2">
      <c r="B1463" s="471"/>
      <c r="C1463" s="471"/>
      <c r="E1463" s="486"/>
      <c r="G1463" s="491"/>
      <c r="H1463" s="489"/>
      <c r="I1463" s="489"/>
      <c r="J1463" s="489"/>
      <c r="K1463" s="489"/>
    </row>
    <row r="1464" spans="2:11" x14ac:dyDescent="0.2">
      <c r="B1464" s="471"/>
      <c r="C1464" s="471"/>
      <c r="E1464" s="486"/>
      <c r="G1464" s="491"/>
      <c r="H1464" s="489"/>
      <c r="I1464" s="489"/>
      <c r="J1464" s="489"/>
      <c r="K1464" s="489"/>
    </row>
    <row r="1465" spans="2:11" x14ac:dyDescent="0.2">
      <c r="B1465" s="471"/>
      <c r="C1465" s="471"/>
      <c r="E1465" s="486"/>
      <c r="G1465" s="491"/>
      <c r="H1465" s="489"/>
      <c r="I1465" s="489"/>
      <c r="J1465" s="489"/>
      <c r="K1465" s="489"/>
    </row>
    <row r="1466" spans="2:11" x14ac:dyDescent="0.2">
      <c r="B1466" s="471"/>
      <c r="C1466" s="471"/>
      <c r="E1466" s="486"/>
      <c r="G1466" s="491"/>
      <c r="H1466" s="489"/>
      <c r="I1466" s="489"/>
      <c r="J1466" s="489"/>
      <c r="K1466" s="489"/>
    </row>
    <row r="1467" spans="2:11" x14ac:dyDescent="0.2">
      <c r="B1467" s="471"/>
      <c r="C1467" s="471"/>
      <c r="E1467" s="486"/>
      <c r="G1467" s="491"/>
      <c r="H1467" s="489"/>
      <c r="I1467" s="489"/>
      <c r="J1467" s="489"/>
      <c r="K1467" s="489"/>
    </row>
    <row r="1468" spans="2:11" x14ac:dyDescent="0.2">
      <c r="B1468" s="471"/>
      <c r="C1468" s="471"/>
      <c r="E1468" s="486"/>
      <c r="G1468" s="491"/>
      <c r="H1468" s="489"/>
      <c r="I1468" s="489"/>
      <c r="J1468" s="489"/>
      <c r="K1468" s="489"/>
    </row>
    <row r="1469" spans="2:11" x14ac:dyDescent="0.2">
      <c r="B1469" s="471"/>
      <c r="C1469" s="471"/>
      <c r="E1469" s="486"/>
      <c r="G1469" s="491"/>
      <c r="H1469" s="489"/>
      <c r="I1469" s="489"/>
      <c r="J1469" s="489"/>
      <c r="K1469" s="489"/>
    </row>
    <row r="1470" spans="2:11" x14ac:dyDescent="0.2">
      <c r="B1470" s="471"/>
      <c r="C1470" s="471"/>
      <c r="E1470" s="486"/>
      <c r="G1470" s="491"/>
      <c r="H1470" s="489"/>
      <c r="I1470" s="489"/>
      <c r="J1470" s="489"/>
      <c r="K1470" s="489"/>
    </row>
    <row r="1471" spans="2:11" x14ac:dyDescent="0.2">
      <c r="B1471" s="471"/>
      <c r="C1471" s="471"/>
      <c r="E1471" s="486"/>
      <c r="G1471" s="491"/>
      <c r="H1471" s="489"/>
      <c r="I1471" s="489"/>
      <c r="J1471" s="489"/>
      <c r="K1471" s="489"/>
    </row>
    <row r="1472" spans="2:11" x14ac:dyDescent="0.2">
      <c r="B1472" s="471"/>
      <c r="C1472" s="471"/>
      <c r="E1472" s="486"/>
      <c r="G1472" s="491"/>
      <c r="H1472" s="489"/>
      <c r="I1472" s="489"/>
      <c r="J1472" s="489"/>
      <c r="K1472" s="489"/>
    </row>
    <row r="1473" spans="2:11" x14ac:dyDescent="0.2">
      <c r="B1473" s="471"/>
      <c r="C1473" s="471"/>
      <c r="E1473" s="486"/>
      <c r="G1473" s="491"/>
      <c r="H1473" s="489"/>
      <c r="I1473" s="489"/>
      <c r="J1473" s="489"/>
      <c r="K1473" s="489"/>
    </row>
    <row r="1474" spans="2:11" x14ac:dyDescent="0.2">
      <c r="B1474" s="471"/>
      <c r="C1474" s="471"/>
      <c r="E1474" s="486"/>
      <c r="G1474" s="491"/>
      <c r="H1474" s="489"/>
      <c r="I1474" s="489"/>
      <c r="J1474" s="489"/>
      <c r="K1474" s="489"/>
    </row>
    <row r="1475" spans="2:11" x14ac:dyDescent="0.2">
      <c r="B1475" s="471"/>
      <c r="C1475" s="471"/>
      <c r="E1475" s="486"/>
      <c r="G1475" s="491"/>
      <c r="H1475" s="489"/>
      <c r="I1475" s="489"/>
      <c r="J1475" s="489"/>
      <c r="K1475" s="489"/>
    </row>
    <row r="1476" spans="2:11" x14ac:dyDescent="0.2">
      <c r="B1476" s="471"/>
      <c r="C1476" s="471"/>
      <c r="E1476" s="486"/>
      <c r="G1476" s="491"/>
      <c r="H1476" s="489"/>
      <c r="I1476" s="489"/>
      <c r="J1476" s="489"/>
      <c r="K1476" s="489"/>
    </row>
    <row r="1477" spans="2:11" x14ac:dyDescent="0.2">
      <c r="B1477" s="471"/>
      <c r="C1477" s="471"/>
      <c r="E1477" s="486"/>
      <c r="G1477" s="491"/>
      <c r="H1477" s="489"/>
      <c r="I1477" s="489"/>
      <c r="J1477" s="489"/>
      <c r="K1477" s="489"/>
    </row>
    <row r="1478" spans="2:11" x14ac:dyDescent="0.2">
      <c r="B1478" s="471"/>
      <c r="C1478" s="471"/>
      <c r="E1478" s="486"/>
      <c r="G1478" s="491"/>
      <c r="H1478" s="489"/>
      <c r="I1478" s="489"/>
      <c r="J1478" s="489"/>
      <c r="K1478" s="489"/>
    </row>
    <row r="1479" spans="2:11" x14ac:dyDescent="0.2">
      <c r="B1479" s="471"/>
      <c r="C1479" s="471"/>
      <c r="E1479" s="486"/>
      <c r="G1479" s="491"/>
      <c r="H1479" s="489"/>
      <c r="I1479" s="489"/>
      <c r="J1479" s="489"/>
      <c r="K1479" s="489"/>
    </row>
    <row r="1480" spans="2:11" x14ac:dyDescent="0.2">
      <c r="B1480" s="471"/>
      <c r="C1480" s="471"/>
      <c r="E1480" s="486"/>
      <c r="G1480" s="491"/>
      <c r="H1480" s="489"/>
      <c r="I1480" s="489"/>
      <c r="J1480" s="489"/>
      <c r="K1480" s="489"/>
    </row>
    <row r="1481" spans="2:11" x14ac:dyDescent="0.2">
      <c r="B1481" s="471"/>
      <c r="C1481" s="471"/>
      <c r="E1481" s="486"/>
      <c r="G1481" s="491"/>
      <c r="H1481" s="489"/>
      <c r="I1481" s="489"/>
      <c r="J1481" s="489"/>
      <c r="K1481" s="489"/>
    </row>
    <row r="1482" spans="2:11" x14ac:dyDescent="0.2">
      <c r="B1482" s="471"/>
      <c r="C1482" s="471"/>
      <c r="E1482" s="486"/>
      <c r="G1482" s="491"/>
      <c r="H1482" s="489"/>
      <c r="I1482" s="489"/>
      <c r="J1482" s="489"/>
      <c r="K1482" s="489"/>
    </row>
    <row r="1483" spans="2:11" x14ac:dyDescent="0.2">
      <c r="B1483" s="471"/>
      <c r="C1483" s="471"/>
      <c r="E1483" s="486"/>
      <c r="G1483" s="491"/>
      <c r="H1483" s="489"/>
      <c r="I1483" s="489"/>
      <c r="J1483" s="489"/>
      <c r="K1483" s="489"/>
    </row>
    <row r="1484" spans="2:11" x14ac:dyDescent="0.2">
      <c r="B1484" s="471"/>
      <c r="C1484" s="471"/>
      <c r="E1484" s="486"/>
      <c r="G1484" s="491"/>
      <c r="H1484" s="489"/>
      <c r="I1484" s="489"/>
      <c r="J1484" s="489"/>
      <c r="K1484" s="489"/>
    </row>
    <row r="1485" spans="2:11" x14ac:dyDescent="0.2">
      <c r="B1485" s="471"/>
      <c r="C1485" s="471"/>
      <c r="E1485" s="486"/>
      <c r="G1485" s="491"/>
      <c r="H1485" s="489"/>
      <c r="I1485" s="489"/>
      <c r="J1485" s="489"/>
      <c r="K1485" s="489"/>
    </row>
    <row r="1486" spans="2:11" x14ac:dyDescent="0.2">
      <c r="B1486" s="471"/>
      <c r="C1486" s="471"/>
      <c r="E1486" s="486"/>
      <c r="G1486" s="491"/>
      <c r="H1486" s="489"/>
      <c r="I1486" s="489"/>
      <c r="J1486" s="489"/>
      <c r="K1486" s="489"/>
    </row>
    <row r="1487" spans="2:11" x14ac:dyDescent="0.2">
      <c r="B1487" s="471"/>
      <c r="C1487" s="471"/>
      <c r="E1487" s="486"/>
      <c r="G1487" s="491"/>
      <c r="H1487" s="489"/>
      <c r="I1487" s="489"/>
      <c r="J1487" s="489"/>
      <c r="K1487" s="489"/>
    </row>
    <row r="1488" spans="2:11" x14ac:dyDescent="0.2">
      <c r="B1488" s="471"/>
      <c r="C1488" s="471"/>
      <c r="E1488" s="486"/>
      <c r="G1488" s="491"/>
      <c r="H1488" s="489"/>
      <c r="I1488" s="489"/>
      <c r="J1488" s="489"/>
      <c r="K1488" s="489"/>
    </row>
    <row r="1489" spans="2:11" x14ac:dyDescent="0.2">
      <c r="B1489" s="471"/>
      <c r="C1489" s="471"/>
      <c r="E1489" s="486"/>
      <c r="G1489" s="491"/>
      <c r="H1489" s="489"/>
      <c r="I1489" s="489"/>
      <c r="J1489" s="489"/>
      <c r="K1489" s="489"/>
    </row>
    <row r="1490" spans="2:11" x14ac:dyDescent="0.2">
      <c r="B1490" s="471"/>
      <c r="C1490" s="471"/>
      <c r="E1490" s="486"/>
      <c r="G1490" s="491"/>
      <c r="H1490" s="489"/>
      <c r="I1490" s="489"/>
      <c r="J1490" s="489"/>
      <c r="K1490" s="489"/>
    </row>
    <row r="1491" spans="2:11" x14ac:dyDescent="0.2">
      <c r="B1491" s="471"/>
      <c r="C1491" s="471"/>
      <c r="E1491" s="486"/>
      <c r="G1491" s="491"/>
      <c r="H1491" s="489"/>
      <c r="I1491" s="489"/>
      <c r="J1491" s="489"/>
      <c r="K1491" s="489"/>
    </row>
    <row r="1492" spans="2:11" x14ac:dyDescent="0.2">
      <c r="B1492" s="471"/>
      <c r="C1492" s="471"/>
      <c r="E1492" s="486"/>
      <c r="G1492" s="491"/>
      <c r="H1492" s="489"/>
      <c r="I1492" s="489"/>
      <c r="J1492" s="489"/>
      <c r="K1492" s="489"/>
    </row>
    <row r="1493" spans="2:11" x14ac:dyDescent="0.2">
      <c r="B1493" s="471"/>
      <c r="C1493" s="471"/>
      <c r="E1493" s="486"/>
      <c r="G1493" s="491"/>
      <c r="H1493" s="489"/>
      <c r="I1493" s="489"/>
      <c r="J1493" s="489"/>
      <c r="K1493" s="489"/>
    </row>
    <row r="1494" spans="2:11" x14ac:dyDescent="0.2">
      <c r="B1494" s="471"/>
      <c r="C1494" s="471"/>
      <c r="E1494" s="486"/>
      <c r="G1494" s="491"/>
      <c r="H1494" s="489"/>
      <c r="I1494" s="489"/>
      <c r="J1494" s="489"/>
      <c r="K1494" s="489"/>
    </row>
    <row r="1495" spans="2:11" x14ac:dyDescent="0.2">
      <c r="B1495" s="471"/>
      <c r="C1495" s="471"/>
      <c r="E1495" s="486"/>
      <c r="G1495" s="491"/>
      <c r="H1495" s="489"/>
      <c r="I1495" s="489"/>
      <c r="J1495" s="489"/>
      <c r="K1495" s="489"/>
    </row>
    <row r="1496" spans="2:11" x14ac:dyDescent="0.2">
      <c r="B1496" s="471"/>
      <c r="C1496" s="471"/>
      <c r="E1496" s="486"/>
      <c r="G1496" s="491"/>
      <c r="H1496" s="489"/>
      <c r="I1496" s="489"/>
      <c r="J1496" s="489"/>
      <c r="K1496" s="489"/>
    </row>
    <row r="1497" spans="2:11" x14ac:dyDescent="0.2">
      <c r="B1497" s="471"/>
      <c r="C1497" s="471"/>
      <c r="E1497" s="486"/>
      <c r="G1497" s="491"/>
      <c r="H1497" s="489"/>
      <c r="I1497" s="489"/>
      <c r="J1497" s="489"/>
      <c r="K1497" s="489"/>
    </row>
    <row r="1498" spans="2:11" x14ac:dyDescent="0.2">
      <c r="B1498" s="471"/>
      <c r="C1498" s="471"/>
      <c r="E1498" s="486"/>
      <c r="G1498" s="491"/>
      <c r="H1498" s="489"/>
      <c r="I1498" s="489"/>
      <c r="J1498" s="489"/>
      <c r="K1498" s="489"/>
    </row>
    <row r="1499" spans="2:11" x14ac:dyDescent="0.2">
      <c r="B1499" s="471"/>
      <c r="C1499" s="471"/>
      <c r="E1499" s="486"/>
      <c r="G1499" s="491"/>
      <c r="H1499" s="489"/>
      <c r="I1499" s="489"/>
      <c r="J1499" s="489"/>
      <c r="K1499" s="489"/>
    </row>
    <row r="1500" spans="2:11" x14ac:dyDescent="0.2">
      <c r="B1500" s="471"/>
      <c r="C1500" s="471"/>
      <c r="E1500" s="486"/>
      <c r="G1500" s="491"/>
      <c r="H1500" s="489"/>
      <c r="I1500" s="489"/>
      <c r="J1500" s="489"/>
      <c r="K1500" s="489"/>
    </row>
    <row r="1501" spans="2:11" x14ac:dyDescent="0.2">
      <c r="B1501" s="471"/>
      <c r="C1501" s="471"/>
      <c r="E1501" s="486"/>
      <c r="G1501" s="491"/>
      <c r="H1501" s="489"/>
      <c r="I1501" s="489"/>
      <c r="J1501" s="489"/>
      <c r="K1501" s="489"/>
    </row>
    <row r="1502" spans="2:11" x14ac:dyDescent="0.2">
      <c r="B1502" s="471"/>
      <c r="C1502" s="471"/>
      <c r="E1502" s="486"/>
      <c r="G1502" s="491"/>
      <c r="H1502" s="489"/>
      <c r="I1502" s="489"/>
      <c r="J1502" s="489"/>
      <c r="K1502" s="489"/>
    </row>
    <row r="1503" spans="2:11" x14ac:dyDescent="0.2">
      <c r="B1503" s="471"/>
      <c r="C1503" s="471"/>
      <c r="E1503" s="486"/>
      <c r="G1503" s="491"/>
      <c r="H1503" s="489"/>
      <c r="I1503" s="489"/>
      <c r="J1503" s="489"/>
      <c r="K1503" s="489"/>
    </row>
    <row r="1504" spans="2:11" x14ac:dyDescent="0.2">
      <c r="B1504" s="471"/>
      <c r="C1504" s="471"/>
      <c r="E1504" s="486"/>
      <c r="G1504" s="491"/>
      <c r="H1504" s="489"/>
      <c r="I1504" s="489"/>
      <c r="J1504" s="489"/>
      <c r="K1504" s="489"/>
    </row>
    <row r="1505" spans="2:11" x14ac:dyDescent="0.2">
      <c r="B1505" s="471"/>
      <c r="C1505" s="471"/>
      <c r="E1505" s="486"/>
      <c r="G1505" s="491"/>
      <c r="H1505" s="489"/>
      <c r="I1505" s="489"/>
      <c r="J1505" s="489"/>
      <c r="K1505" s="489"/>
    </row>
    <row r="1506" spans="2:11" x14ac:dyDescent="0.2">
      <c r="B1506" s="471"/>
      <c r="C1506" s="471"/>
      <c r="E1506" s="486"/>
      <c r="G1506" s="491"/>
      <c r="H1506" s="489"/>
      <c r="I1506" s="489"/>
      <c r="J1506" s="489"/>
      <c r="K1506" s="489"/>
    </row>
    <row r="1507" spans="2:11" x14ac:dyDescent="0.2">
      <c r="B1507" s="471"/>
      <c r="C1507" s="471"/>
      <c r="E1507" s="486"/>
      <c r="G1507" s="491"/>
      <c r="H1507" s="489"/>
      <c r="I1507" s="489"/>
      <c r="J1507" s="489"/>
      <c r="K1507" s="489"/>
    </row>
    <row r="1508" spans="2:11" x14ac:dyDescent="0.2">
      <c r="B1508" s="471"/>
      <c r="C1508" s="471"/>
      <c r="E1508" s="486"/>
      <c r="G1508" s="491"/>
      <c r="H1508" s="489"/>
      <c r="I1508" s="489"/>
      <c r="J1508" s="489"/>
      <c r="K1508" s="489"/>
    </row>
    <row r="1509" spans="2:11" x14ac:dyDescent="0.2">
      <c r="B1509" s="471"/>
      <c r="C1509" s="471"/>
      <c r="E1509" s="486"/>
      <c r="G1509" s="491"/>
      <c r="H1509" s="489"/>
      <c r="I1509" s="489"/>
      <c r="J1509" s="489"/>
      <c r="K1509" s="489"/>
    </row>
    <row r="1510" spans="2:11" x14ac:dyDescent="0.2">
      <c r="B1510" s="471"/>
      <c r="C1510" s="471"/>
      <c r="E1510" s="486"/>
      <c r="G1510" s="491"/>
      <c r="H1510" s="489"/>
      <c r="I1510" s="489"/>
      <c r="J1510" s="489"/>
      <c r="K1510" s="489"/>
    </row>
    <row r="1511" spans="2:11" x14ac:dyDescent="0.2">
      <c r="B1511" s="471"/>
      <c r="C1511" s="471"/>
      <c r="E1511" s="486"/>
      <c r="G1511" s="491"/>
      <c r="H1511" s="489"/>
      <c r="I1511" s="489"/>
      <c r="J1511" s="489"/>
      <c r="K1511" s="489"/>
    </row>
    <row r="1512" spans="2:11" x14ac:dyDescent="0.2">
      <c r="B1512" s="471"/>
      <c r="C1512" s="471"/>
      <c r="E1512" s="486"/>
      <c r="G1512" s="491"/>
      <c r="H1512" s="489"/>
      <c r="I1512" s="489"/>
      <c r="J1512" s="489"/>
      <c r="K1512" s="489"/>
    </row>
    <row r="1513" spans="2:11" x14ac:dyDescent="0.2">
      <c r="B1513" s="471"/>
      <c r="C1513" s="471"/>
      <c r="E1513" s="486"/>
      <c r="G1513" s="491"/>
      <c r="H1513" s="489"/>
      <c r="I1513" s="489"/>
      <c r="J1513" s="489"/>
      <c r="K1513" s="489"/>
    </row>
    <row r="1514" spans="2:11" x14ac:dyDescent="0.2">
      <c r="B1514" s="471"/>
      <c r="C1514" s="471"/>
      <c r="E1514" s="486"/>
      <c r="G1514" s="491"/>
      <c r="H1514" s="489"/>
      <c r="I1514" s="489"/>
      <c r="J1514" s="489"/>
      <c r="K1514" s="489"/>
    </row>
    <row r="1515" spans="2:11" x14ac:dyDescent="0.2">
      <c r="B1515" s="471"/>
      <c r="C1515" s="471"/>
      <c r="E1515" s="486"/>
      <c r="G1515" s="491"/>
      <c r="H1515" s="489"/>
      <c r="I1515" s="489"/>
      <c r="J1515" s="489"/>
      <c r="K1515" s="489"/>
    </row>
    <row r="1516" spans="2:11" x14ac:dyDescent="0.2">
      <c r="B1516" s="471"/>
      <c r="C1516" s="471"/>
      <c r="E1516" s="486"/>
      <c r="G1516" s="491"/>
      <c r="H1516" s="489"/>
      <c r="I1516" s="489"/>
      <c r="J1516" s="489"/>
      <c r="K1516" s="489"/>
    </row>
    <row r="1517" spans="2:11" x14ac:dyDescent="0.2">
      <c r="B1517" s="471"/>
      <c r="C1517" s="471"/>
      <c r="E1517" s="486"/>
      <c r="G1517" s="491"/>
      <c r="H1517" s="489"/>
      <c r="I1517" s="489"/>
      <c r="J1517" s="489"/>
      <c r="K1517" s="489"/>
    </row>
    <row r="1518" spans="2:11" x14ac:dyDescent="0.2">
      <c r="B1518" s="471"/>
      <c r="C1518" s="471"/>
      <c r="E1518" s="486"/>
      <c r="G1518" s="491"/>
      <c r="H1518" s="489"/>
      <c r="I1518" s="489"/>
      <c r="J1518" s="489"/>
      <c r="K1518" s="489"/>
    </row>
    <row r="1519" spans="2:11" x14ac:dyDescent="0.2">
      <c r="B1519" s="471"/>
      <c r="C1519" s="471"/>
      <c r="E1519" s="486"/>
      <c r="G1519" s="491"/>
      <c r="H1519" s="489"/>
      <c r="I1519" s="489"/>
      <c r="J1519" s="489"/>
      <c r="K1519" s="489"/>
    </row>
    <row r="1520" spans="2:11" x14ac:dyDescent="0.2">
      <c r="B1520" s="471"/>
      <c r="C1520" s="471"/>
      <c r="E1520" s="486"/>
      <c r="G1520" s="491"/>
      <c r="H1520" s="489"/>
      <c r="I1520" s="489"/>
      <c r="J1520" s="489"/>
      <c r="K1520" s="489"/>
    </row>
    <row r="1521" spans="2:11" x14ac:dyDescent="0.2">
      <c r="B1521" s="471"/>
      <c r="C1521" s="471"/>
      <c r="E1521" s="486"/>
      <c r="G1521" s="491"/>
      <c r="H1521" s="489"/>
      <c r="I1521" s="489"/>
      <c r="J1521" s="489"/>
      <c r="K1521" s="489"/>
    </row>
    <row r="1522" spans="2:11" x14ac:dyDescent="0.2">
      <c r="B1522" s="471"/>
      <c r="C1522" s="471"/>
      <c r="E1522" s="486"/>
      <c r="G1522" s="491"/>
      <c r="H1522" s="489"/>
      <c r="I1522" s="489"/>
      <c r="J1522" s="489"/>
      <c r="K1522" s="489"/>
    </row>
    <row r="1523" spans="2:11" x14ac:dyDescent="0.2">
      <c r="B1523" s="471"/>
      <c r="C1523" s="471"/>
      <c r="E1523" s="486"/>
      <c r="G1523" s="491"/>
      <c r="H1523" s="489"/>
      <c r="I1523" s="489"/>
      <c r="J1523" s="489"/>
      <c r="K1523" s="489"/>
    </row>
    <row r="1524" spans="2:11" x14ac:dyDescent="0.2">
      <c r="B1524" s="471"/>
      <c r="C1524" s="471"/>
      <c r="E1524" s="486"/>
      <c r="G1524" s="491"/>
      <c r="H1524" s="489"/>
      <c r="I1524" s="489"/>
      <c r="J1524" s="489"/>
      <c r="K1524" s="489"/>
    </row>
    <row r="1525" spans="2:11" x14ac:dyDescent="0.2">
      <c r="B1525" s="471"/>
      <c r="C1525" s="471"/>
      <c r="E1525" s="486"/>
      <c r="G1525" s="491"/>
      <c r="H1525" s="489"/>
      <c r="I1525" s="489"/>
      <c r="J1525" s="489"/>
      <c r="K1525" s="489"/>
    </row>
    <row r="1526" spans="2:11" x14ac:dyDescent="0.2">
      <c r="B1526" s="471"/>
      <c r="C1526" s="471"/>
      <c r="E1526" s="486"/>
      <c r="G1526" s="491"/>
      <c r="H1526" s="489"/>
      <c r="I1526" s="489"/>
      <c r="J1526" s="489"/>
      <c r="K1526" s="489"/>
    </row>
    <row r="1527" spans="2:11" x14ac:dyDescent="0.2">
      <c r="B1527" s="471"/>
      <c r="C1527" s="471"/>
      <c r="E1527" s="486"/>
      <c r="G1527" s="491"/>
      <c r="H1527" s="489"/>
      <c r="I1527" s="489"/>
      <c r="J1527" s="489"/>
      <c r="K1527" s="489"/>
    </row>
    <row r="1528" spans="2:11" x14ac:dyDescent="0.2">
      <c r="B1528" s="471"/>
      <c r="C1528" s="471"/>
      <c r="E1528" s="486"/>
      <c r="G1528" s="491"/>
      <c r="H1528" s="489"/>
      <c r="I1528" s="489"/>
      <c r="J1528" s="489"/>
      <c r="K1528" s="489"/>
    </row>
    <row r="1529" spans="2:11" x14ac:dyDescent="0.2">
      <c r="B1529" s="471"/>
      <c r="C1529" s="471"/>
      <c r="E1529" s="486"/>
      <c r="G1529" s="491"/>
      <c r="H1529" s="489"/>
      <c r="I1529" s="489"/>
      <c r="J1529" s="489"/>
      <c r="K1529" s="489"/>
    </row>
    <row r="1530" spans="2:11" x14ac:dyDescent="0.2">
      <c r="B1530" s="471"/>
      <c r="C1530" s="471"/>
      <c r="E1530" s="486"/>
      <c r="G1530" s="491"/>
      <c r="H1530" s="489"/>
      <c r="I1530" s="489"/>
      <c r="J1530" s="489"/>
      <c r="K1530" s="489"/>
    </row>
    <row r="1531" spans="2:11" x14ac:dyDescent="0.2">
      <c r="B1531" s="471"/>
      <c r="C1531" s="471"/>
      <c r="E1531" s="486"/>
      <c r="G1531" s="491"/>
      <c r="H1531" s="489"/>
      <c r="I1531" s="489"/>
      <c r="J1531" s="489"/>
      <c r="K1531" s="489"/>
    </row>
    <row r="1532" spans="2:11" x14ac:dyDescent="0.2">
      <c r="B1532" s="471"/>
      <c r="C1532" s="471"/>
      <c r="E1532" s="486"/>
      <c r="G1532" s="491"/>
      <c r="H1532" s="489"/>
      <c r="I1532" s="489"/>
      <c r="J1532" s="489"/>
      <c r="K1532" s="489"/>
    </row>
    <row r="1533" spans="2:11" x14ac:dyDescent="0.2">
      <c r="B1533" s="471"/>
      <c r="C1533" s="471"/>
      <c r="E1533" s="486"/>
      <c r="G1533" s="491"/>
      <c r="H1533" s="489"/>
      <c r="I1533" s="489"/>
      <c r="J1533" s="489"/>
      <c r="K1533" s="489"/>
    </row>
    <row r="1534" spans="2:11" x14ac:dyDescent="0.2">
      <c r="B1534" s="471"/>
      <c r="C1534" s="471"/>
      <c r="E1534" s="486"/>
      <c r="G1534" s="491"/>
      <c r="H1534" s="489"/>
      <c r="I1534" s="489"/>
      <c r="J1534" s="489"/>
      <c r="K1534" s="489"/>
    </row>
    <row r="1535" spans="2:11" x14ac:dyDescent="0.2">
      <c r="B1535" s="471"/>
      <c r="C1535" s="471"/>
      <c r="E1535" s="486"/>
      <c r="G1535" s="491"/>
      <c r="H1535" s="489"/>
      <c r="I1535" s="489"/>
      <c r="J1535" s="489"/>
      <c r="K1535" s="489"/>
    </row>
    <row r="1536" spans="2:11" x14ac:dyDescent="0.2">
      <c r="B1536" s="471"/>
      <c r="C1536" s="471"/>
      <c r="E1536" s="486"/>
      <c r="G1536" s="491"/>
      <c r="H1536" s="489"/>
      <c r="I1536" s="489"/>
      <c r="J1536" s="489"/>
      <c r="K1536" s="489"/>
    </row>
    <row r="1537" spans="2:11" x14ac:dyDescent="0.2">
      <c r="B1537" s="471"/>
      <c r="C1537" s="471"/>
      <c r="E1537" s="486"/>
      <c r="G1537" s="491"/>
      <c r="H1537" s="489"/>
      <c r="I1537" s="489"/>
      <c r="J1537" s="489"/>
      <c r="K1537" s="489"/>
    </row>
    <row r="1538" spans="2:11" x14ac:dyDescent="0.2">
      <c r="B1538" s="471"/>
      <c r="C1538" s="471"/>
      <c r="E1538" s="486"/>
      <c r="G1538" s="491"/>
      <c r="H1538" s="489"/>
      <c r="I1538" s="489"/>
      <c r="J1538" s="489"/>
      <c r="K1538" s="489"/>
    </row>
    <row r="1539" spans="2:11" x14ac:dyDescent="0.2">
      <c r="B1539" s="471"/>
      <c r="C1539" s="471"/>
      <c r="E1539" s="486"/>
      <c r="G1539" s="491"/>
      <c r="H1539" s="489"/>
      <c r="I1539" s="489"/>
      <c r="J1539" s="489"/>
      <c r="K1539" s="489"/>
    </row>
    <row r="1540" spans="2:11" x14ac:dyDescent="0.2">
      <c r="B1540" s="471"/>
      <c r="C1540" s="471"/>
      <c r="E1540" s="486"/>
      <c r="G1540" s="491"/>
      <c r="H1540" s="489"/>
      <c r="I1540" s="489"/>
      <c r="J1540" s="489"/>
      <c r="K1540" s="489"/>
    </row>
    <row r="1541" spans="2:11" x14ac:dyDescent="0.2">
      <c r="B1541" s="471"/>
      <c r="C1541" s="471"/>
      <c r="E1541" s="486"/>
      <c r="G1541" s="491"/>
      <c r="H1541" s="489"/>
      <c r="I1541" s="489"/>
      <c r="J1541" s="489"/>
      <c r="K1541" s="489"/>
    </row>
    <row r="1542" spans="2:11" x14ac:dyDescent="0.2">
      <c r="B1542" s="471"/>
      <c r="C1542" s="471"/>
      <c r="E1542" s="486"/>
      <c r="G1542" s="491"/>
      <c r="H1542" s="489"/>
      <c r="I1542" s="489"/>
      <c r="J1542" s="489"/>
      <c r="K1542" s="489"/>
    </row>
    <row r="1543" spans="2:11" x14ac:dyDescent="0.2">
      <c r="B1543" s="471"/>
      <c r="C1543" s="471"/>
      <c r="E1543" s="486"/>
      <c r="G1543" s="491"/>
      <c r="H1543" s="489"/>
      <c r="I1543" s="489"/>
      <c r="J1543" s="489"/>
      <c r="K1543" s="489"/>
    </row>
    <row r="1544" spans="2:11" x14ac:dyDescent="0.2">
      <c r="B1544" s="471"/>
      <c r="C1544" s="471"/>
      <c r="E1544" s="486"/>
      <c r="G1544" s="491"/>
      <c r="H1544" s="489"/>
      <c r="I1544" s="489"/>
      <c r="J1544" s="489"/>
      <c r="K1544" s="489"/>
    </row>
    <row r="1545" spans="2:11" x14ac:dyDescent="0.2">
      <c r="B1545" s="471"/>
      <c r="C1545" s="471"/>
      <c r="E1545" s="486"/>
      <c r="G1545" s="491"/>
      <c r="H1545" s="489"/>
      <c r="I1545" s="489"/>
      <c r="J1545" s="489"/>
      <c r="K1545" s="489"/>
    </row>
    <row r="1546" spans="2:11" x14ac:dyDescent="0.2">
      <c r="B1546" s="471"/>
      <c r="C1546" s="471"/>
      <c r="E1546" s="486"/>
      <c r="G1546" s="491"/>
      <c r="H1546" s="489"/>
      <c r="I1546" s="489"/>
      <c r="J1546" s="489"/>
      <c r="K1546" s="489"/>
    </row>
    <row r="1547" spans="2:11" x14ac:dyDescent="0.2">
      <c r="B1547" s="471"/>
      <c r="C1547" s="471"/>
      <c r="E1547" s="486"/>
      <c r="G1547" s="491"/>
      <c r="H1547" s="489"/>
      <c r="I1547" s="489"/>
      <c r="J1547" s="489"/>
      <c r="K1547" s="489"/>
    </row>
    <row r="1548" spans="2:11" x14ac:dyDescent="0.2">
      <c r="B1548" s="471"/>
      <c r="C1548" s="471"/>
      <c r="E1548" s="486"/>
      <c r="G1548" s="491"/>
      <c r="H1548" s="489"/>
      <c r="I1548" s="489"/>
      <c r="J1548" s="489"/>
      <c r="K1548" s="489"/>
    </row>
    <row r="1549" spans="2:11" x14ac:dyDescent="0.2">
      <c r="B1549" s="471"/>
      <c r="C1549" s="471"/>
      <c r="E1549" s="486"/>
      <c r="G1549" s="491"/>
      <c r="H1549" s="489"/>
      <c r="I1549" s="489"/>
      <c r="J1549" s="489"/>
      <c r="K1549" s="489"/>
    </row>
    <row r="1550" spans="2:11" x14ac:dyDescent="0.2">
      <c r="B1550" s="471"/>
      <c r="C1550" s="471"/>
      <c r="E1550" s="486"/>
      <c r="G1550" s="491"/>
      <c r="H1550" s="489"/>
      <c r="I1550" s="489"/>
      <c r="J1550" s="489"/>
      <c r="K1550" s="489"/>
    </row>
    <row r="1551" spans="2:11" x14ac:dyDescent="0.2">
      <c r="B1551" s="471"/>
      <c r="C1551" s="471"/>
      <c r="E1551" s="486"/>
      <c r="G1551" s="491"/>
      <c r="H1551" s="489"/>
      <c r="I1551" s="489"/>
      <c r="J1551" s="489"/>
      <c r="K1551" s="489"/>
    </row>
    <row r="1552" spans="2:11" x14ac:dyDescent="0.2">
      <c r="B1552" s="471"/>
      <c r="C1552" s="471"/>
      <c r="E1552" s="486"/>
      <c r="G1552" s="491"/>
      <c r="H1552" s="489"/>
      <c r="I1552" s="489"/>
      <c r="J1552" s="489"/>
      <c r="K1552" s="489"/>
    </row>
    <row r="1553" spans="2:11" x14ac:dyDescent="0.2">
      <c r="B1553" s="471"/>
      <c r="C1553" s="471"/>
      <c r="E1553" s="486"/>
      <c r="G1553" s="491"/>
      <c r="H1553" s="489"/>
      <c r="I1553" s="489"/>
      <c r="J1553" s="489"/>
      <c r="K1553" s="489"/>
    </row>
    <row r="1554" spans="2:11" x14ac:dyDescent="0.2">
      <c r="B1554" s="471"/>
      <c r="C1554" s="471"/>
      <c r="E1554" s="486"/>
      <c r="G1554" s="491"/>
      <c r="H1554" s="489"/>
      <c r="I1554" s="489"/>
      <c r="J1554" s="489"/>
      <c r="K1554" s="489"/>
    </row>
    <row r="1555" spans="2:11" x14ac:dyDescent="0.2">
      <c r="B1555" s="471"/>
      <c r="C1555" s="471"/>
      <c r="E1555" s="486"/>
      <c r="G1555" s="491"/>
      <c r="H1555" s="489"/>
      <c r="I1555" s="489"/>
      <c r="J1555" s="489"/>
      <c r="K1555" s="489"/>
    </row>
    <row r="1556" spans="2:11" x14ac:dyDescent="0.2">
      <c r="B1556" s="471"/>
      <c r="C1556" s="471"/>
      <c r="E1556" s="486"/>
      <c r="G1556" s="491"/>
      <c r="H1556" s="489"/>
      <c r="I1556" s="489"/>
      <c r="J1556" s="489"/>
      <c r="K1556" s="489"/>
    </row>
    <row r="1557" spans="2:11" x14ac:dyDescent="0.2">
      <c r="B1557" s="471"/>
      <c r="C1557" s="471"/>
      <c r="E1557" s="486"/>
      <c r="G1557" s="491"/>
      <c r="H1557" s="489"/>
      <c r="I1557" s="489"/>
      <c r="J1557" s="489"/>
      <c r="K1557" s="489"/>
    </row>
    <row r="1558" spans="2:11" x14ac:dyDescent="0.2">
      <c r="B1558" s="471"/>
      <c r="C1558" s="471"/>
      <c r="E1558" s="486"/>
      <c r="G1558" s="491"/>
      <c r="H1558" s="489"/>
      <c r="I1558" s="489"/>
      <c r="J1558" s="489"/>
      <c r="K1558" s="489"/>
    </row>
    <row r="1559" spans="2:11" x14ac:dyDescent="0.2">
      <c r="B1559" s="471"/>
      <c r="C1559" s="471"/>
      <c r="E1559" s="486"/>
      <c r="G1559" s="491"/>
      <c r="H1559" s="489"/>
      <c r="I1559" s="489"/>
      <c r="J1559" s="489"/>
      <c r="K1559" s="489"/>
    </row>
    <row r="1560" spans="2:11" x14ac:dyDescent="0.2">
      <c r="B1560" s="471"/>
      <c r="C1560" s="471"/>
      <c r="E1560" s="486"/>
      <c r="G1560" s="491"/>
      <c r="H1560" s="489"/>
      <c r="I1560" s="489"/>
      <c r="J1560" s="489"/>
      <c r="K1560" s="489"/>
    </row>
    <row r="1561" spans="2:11" x14ac:dyDescent="0.2">
      <c r="B1561" s="471"/>
      <c r="C1561" s="471"/>
      <c r="E1561" s="486"/>
      <c r="G1561" s="491"/>
      <c r="H1561" s="489"/>
      <c r="I1561" s="489"/>
      <c r="J1561" s="489"/>
      <c r="K1561" s="489"/>
    </row>
    <row r="1562" spans="2:11" x14ac:dyDescent="0.2">
      <c r="B1562" s="471"/>
      <c r="C1562" s="471"/>
      <c r="E1562" s="486"/>
      <c r="G1562" s="491"/>
      <c r="H1562" s="489"/>
      <c r="I1562" s="489"/>
      <c r="J1562" s="489"/>
      <c r="K1562" s="489"/>
    </row>
    <row r="1563" spans="2:11" x14ac:dyDescent="0.2">
      <c r="B1563" s="471"/>
      <c r="C1563" s="471"/>
      <c r="E1563" s="486"/>
      <c r="G1563" s="491"/>
      <c r="H1563" s="489"/>
      <c r="I1563" s="489"/>
      <c r="J1563" s="489"/>
      <c r="K1563" s="489"/>
    </row>
    <row r="1564" spans="2:11" x14ac:dyDescent="0.2">
      <c r="B1564" s="471"/>
      <c r="C1564" s="471"/>
      <c r="E1564" s="486"/>
      <c r="G1564" s="491"/>
      <c r="H1564" s="489"/>
      <c r="I1564" s="489"/>
      <c r="J1564" s="489"/>
      <c r="K1564" s="489"/>
    </row>
    <row r="1565" spans="2:11" x14ac:dyDescent="0.2">
      <c r="B1565" s="471"/>
      <c r="C1565" s="471"/>
      <c r="E1565" s="486"/>
      <c r="G1565" s="491"/>
      <c r="H1565" s="489"/>
      <c r="I1565" s="489"/>
      <c r="J1565" s="489"/>
      <c r="K1565" s="489"/>
    </row>
    <row r="1566" spans="2:11" x14ac:dyDescent="0.2">
      <c r="B1566" s="471"/>
      <c r="C1566" s="471"/>
      <c r="E1566" s="486"/>
      <c r="G1566" s="491"/>
      <c r="H1566" s="489"/>
      <c r="I1566" s="489"/>
      <c r="J1566" s="489"/>
      <c r="K1566" s="489"/>
    </row>
    <row r="1567" spans="2:11" x14ac:dyDescent="0.2">
      <c r="B1567" s="471"/>
      <c r="C1567" s="471"/>
      <c r="E1567" s="486"/>
      <c r="G1567" s="491"/>
      <c r="H1567" s="489"/>
      <c r="I1567" s="489"/>
      <c r="J1567" s="489"/>
      <c r="K1567" s="489"/>
    </row>
    <row r="1568" spans="2:11" x14ac:dyDescent="0.2">
      <c r="B1568" s="471"/>
      <c r="C1568" s="471"/>
      <c r="E1568" s="486"/>
      <c r="G1568" s="491"/>
      <c r="H1568" s="489"/>
      <c r="I1568" s="489"/>
      <c r="J1568" s="489"/>
      <c r="K1568" s="489"/>
    </row>
    <row r="1569" spans="2:11" x14ac:dyDescent="0.2">
      <c r="B1569" s="471"/>
      <c r="C1569" s="471"/>
      <c r="E1569" s="486"/>
      <c r="G1569" s="491"/>
      <c r="H1569" s="489"/>
      <c r="I1569" s="489"/>
      <c r="J1569" s="489"/>
      <c r="K1569" s="489"/>
    </row>
    <row r="1570" spans="2:11" x14ac:dyDescent="0.2">
      <c r="B1570" s="471"/>
      <c r="C1570" s="471"/>
      <c r="E1570" s="486"/>
      <c r="G1570" s="491"/>
      <c r="H1570" s="489"/>
      <c r="I1570" s="489"/>
      <c r="J1570" s="489"/>
      <c r="K1570" s="489"/>
    </row>
    <row r="1571" spans="2:11" x14ac:dyDescent="0.2">
      <c r="B1571" s="471"/>
      <c r="C1571" s="471"/>
      <c r="E1571" s="486"/>
      <c r="G1571" s="491"/>
      <c r="H1571" s="489"/>
      <c r="I1571" s="489"/>
      <c r="J1571" s="489"/>
      <c r="K1571" s="489"/>
    </row>
    <row r="1572" spans="2:11" x14ac:dyDescent="0.2">
      <c r="B1572" s="471"/>
      <c r="C1572" s="471"/>
      <c r="E1572" s="486"/>
      <c r="G1572" s="491"/>
      <c r="H1572" s="489"/>
      <c r="I1572" s="489"/>
      <c r="J1572" s="489"/>
      <c r="K1572" s="489"/>
    </row>
    <row r="1573" spans="2:11" x14ac:dyDescent="0.2">
      <c r="B1573" s="471"/>
      <c r="C1573" s="471"/>
      <c r="E1573" s="486"/>
      <c r="G1573" s="491"/>
      <c r="H1573" s="489"/>
      <c r="I1573" s="489"/>
      <c r="J1573" s="489"/>
      <c r="K1573" s="489"/>
    </row>
    <row r="1574" spans="2:11" x14ac:dyDescent="0.2">
      <c r="B1574" s="471"/>
      <c r="C1574" s="471"/>
      <c r="E1574" s="486"/>
      <c r="G1574" s="491"/>
      <c r="H1574" s="489"/>
      <c r="I1574" s="489"/>
      <c r="J1574" s="489"/>
      <c r="K1574" s="489"/>
    </row>
    <row r="1575" spans="2:11" x14ac:dyDescent="0.2">
      <c r="B1575" s="471"/>
      <c r="C1575" s="471"/>
      <c r="E1575" s="486"/>
      <c r="G1575" s="491"/>
      <c r="H1575" s="489"/>
      <c r="I1575" s="489"/>
      <c r="J1575" s="489"/>
      <c r="K1575" s="489"/>
    </row>
    <row r="1576" spans="2:11" x14ac:dyDescent="0.2">
      <c r="B1576" s="471"/>
      <c r="C1576" s="471"/>
      <c r="E1576" s="486"/>
      <c r="G1576" s="491"/>
      <c r="H1576" s="489"/>
      <c r="I1576" s="489"/>
      <c r="J1576" s="489"/>
      <c r="K1576" s="489"/>
    </row>
    <row r="1577" spans="2:11" x14ac:dyDescent="0.2">
      <c r="B1577" s="471"/>
      <c r="C1577" s="471"/>
      <c r="E1577" s="486"/>
      <c r="G1577" s="491"/>
      <c r="H1577" s="489"/>
      <c r="I1577" s="489"/>
      <c r="J1577" s="489"/>
      <c r="K1577" s="489"/>
    </row>
    <row r="1578" spans="2:11" x14ac:dyDescent="0.2">
      <c r="B1578" s="471"/>
      <c r="C1578" s="471"/>
      <c r="E1578" s="486"/>
      <c r="G1578" s="491"/>
      <c r="H1578" s="489"/>
      <c r="I1578" s="489"/>
      <c r="J1578" s="489"/>
      <c r="K1578" s="489"/>
    </row>
    <row r="1579" spans="2:11" x14ac:dyDescent="0.2">
      <c r="B1579" s="471"/>
      <c r="C1579" s="471"/>
      <c r="E1579" s="486"/>
      <c r="G1579" s="491"/>
      <c r="H1579" s="489"/>
      <c r="I1579" s="489"/>
      <c r="J1579" s="489"/>
      <c r="K1579" s="489"/>
    </row>
    <row r="1580" spans="2:11" x14ac:dyDescent="0.2">
      <c r="B1580" s="471"/>
      <c r="C1580" s="471"/>
      <c r="E1580" s="486"/>
      <c r="G1580" s="491"/>
      <c r="H1580" s="489"/>
      <c r="I1580" s="489"/>
      <c r="J1580" s="489"/>
      <c r="K1580" s="489"/>
    </row>
    <row r="1581" spans="2:11" x14ac:dyDescent="0.2">
      <c r="B1581" s="471"/>
      <c r="C1581" s="471"/>
      <c r="E1581" s="486"/>
      <c r="G1581" s="491"/>
      <c r="H1581" s="489"/>
      <c r="I1581" s="489"/>
      <c r="J1581" s="489"/>
      <c r="K1581" s="489"/>
    </row>
    <row r="1582" spans="2:11" x14ac:dyDescent="0.2">
      <c r="B1582" s="471"/>
      <c r="C1582" s="471"/>
      <c r="E1582" s="486"/>
      <c r="G1582" s="491"/>
      <c r="H1582" s="489"/>
      <c r="I1582" s="489"/>
      <c r="J1582" s="489"/>
      <c r="K1582" s="489"/>
    </row>
    <row r="1583" spans="2:11" x14ac:dyDescent="0.2">
      <c r="B1583" s="471"/>
      <c r="C1583" s="471"/>
      <c r="E1583" s="486"/>
      <c r="G1583" s="491"/>
      <c r="H1583" s="489"/>
      <c r="I1583" s="489"/>
      <c r="J1583" s="489"/>
      <c r="K1583" s="489"/>
    </row>
    <row r="1584" spans="2:11" x14ac:dyDescent="0.2">
      <c r="B1584" s="471"/>
      <c r="C1584" s="471"/>
      <c r="E1584" s="486"/>
      <c r="G1584" s="491"/>
      <c r="H1584" s="489"/>
      <c r="I1584" s="489"/>
      <c r="J1584" s="489"/>
      <c r="K1584" s="489"/>
    </row>
    <row r="1585" spans="2:11" x14ac:dyDescent="0.2">
      <c r="B1585" s="471"/>
      <c r="C1585" s="471"/>
      <c r="E1585" s="486"/>
      <c r="G1585" s="491"/>
      <c r="H1585" s="489"/>
      <c r="I1585" s="489"/>
      <c r="J1585" s="489"/>
      <c r="K1585" s="489"/>
    </row>
    <row r="1586" spans="2:11" x14ac:dyDescent="0.2">
      <c r="B1586" s="471"/>
      <c r="C1586" s="471"/>
      <c r="E1586" s="486"/>
      <c r="G1586" s="491"/>
      <c r="H1586" s="489"/>
      <c r="I1586" s="489"/>
      <c r="J1586" s="489"/>
      <c r="K1586" s="489"/>
    </row>
    <row r="1587" spans="2:11" x14ac:dyDescent="0.2">
      <c r="B1587" s="471"/>
      <c r="C1587" s="471"/>
      <c r="E1587" s="486"/>
      <c r="G1587" s="491"/>
      <c r="H1587" s="489"/>
      <c r="I1587" s="489"/>
      <c r="J1587" s="489"/>
      <c r="K1587" s="489"/>
    </row>
    <row r="1588" spans="2:11" x14ac:dyDescent="0.2">
      <c r="B1588" s="471"/>
      <c r="C1588" s="471"/>
      <c r="E1588" s="486"/>
      <c r="G1588" s="491"/>
      <c r="H1588" s="489"/>
      <c r="I1588" s="489"/>
      <c r="J1588" s="489"/>
      <c r="K1588" s="489"/>
    </row>
    <row r="1589" spans="2:11" x14ac:dyDescent="0.2">
      <c r="B1589" s="471"/>
      <c r="C1589" s="471"/>
      <c r="E1589" s="486"/>
      <c r="G1589" s="491"/>
      <c r="H1589" s="489"/>
      <c r="I1589" s="489"/>
      <c r="J1589" s="489"/>
      <c r="K1589" s="489"/>
    </row>
    <row r="1590" spans="2:11" x14ac:dyDescent="0.2">
      <c r="B1590" s="471"/>
      <c r="C1590" s="471"/>
      <c r="E1590" s="486"/>
      <c r="G1590" s="491"/>
      <c r="H1590" s="489"/>
      <c r="I1590" s="489"/>
      <c r="J1590" s="489"/>
      <c r="K1590" s="489"/>
    </row>
    <row r="1591" spans="2:11" x14ac:dyDescent="0.2">
      <c r="B1591" s="471"/>
      <c r="C1591" s="471"/>
      <c r="E1591" s="486"/>
      <c r="G1591" s="491"/>
      <c r="H1591" s="489"/>
      <c r="I1591" s="489"/>
      <c r="J1591" s="489"/>
      <c r="K1591" s="489"/>
    </row>
    <row r="1592" spans="2:11" x14ac:dyDescent="0.2">
      <c r="B1592" s="471"/>
      <c r="C1592" s="471"/>
      <c r="E1592" s="486"/>
      <c r="G1592" s="491"/>
      <c r="H1592" s="489"/>
      <c r="I1592" s="489"/>
      <c r="J1592" s="489"/>
      <c r="K1592" s="489"/>
    </row>
    <row r="1593" spans="2:11" x14ac:dyDescent="0.2">
      <c r="B1593" s="471"/>
      <c r="C1593" s="471"/>
      <c r="E1593" s="486"/>
      <c r="G1593" s="491"/>
      <c r="H1593" s="489"/>
      <c r="I1593" s="489"/>
      <c r="J1593" s="489"/>
      <c r="K1593" s="489"/>
    </row>
    <row r="1594" spans="2:11" x14ac:dyDescent="0.2">
      <c r="B1594" s="471"/>
      <c r="C1594" s="471"/>
      <c r="E1594" s="486"/>
      <c r="G1594" s="491"/>
      <c r="H1594" s="489"/>
      <c r="I1594" s="489"/>
      <c r="J1594" s="489"/>
      <c r="K1594" s="489"/>
    </row>
    <row r="1595" spans="2:11" x14ac:dyDescent="0.2">
      <c r="B1595" s="471"/>
      <c r="C1595" s="471"/>
      <c r="E1595" s="486"/>
      <c r="G1595" s="491"/>
      <c r="H1595" s="489"/>
      <c r="I1595" s="489"/>
      <c r="J1595" s="489"/>
      <c r="K1595" s="489"/>
    </row>
    <row r="1596" spans="2:11" x14ac:dyDescent="0.2">
      <c r="B1596" s="471"/>
      <c r="C1596" s="471"/>
      <c r="E1596" s="486"/>
      <c r="G1596" s="491"/>
      <c r="H1596" s="489"/>
      <c r="I1596" s="489"/>
      <c r="J1596" s="489"/>
      <c r="K1596" s="489"/>
    </row>
    <row r="1597" spans="2:11" x14ac:dyDescent="0.2">
      <c r="B1597" s="471"/>
      <c r="C1597" s="471"/>
      <c r="E1597" s="486"/>
      <c r="G1597" s="491"/>
      <c r="H1597" s="489"/>
      <c r="I1597" s="489"/>
      <c r="J1597" s="489"/>
      <c r="K1597" s="489"/>
    </row>
    <row r="1598" spans="2:11" x14ac:dyDescent="0.2">
      <c r="B1598" s="471"/>
      <c r="C1598" s="471"/>
      <c r="E1598" s="486"/>
      <c r="G1598" s="491"/>
      <c r="H1598" s="489"/>
      <c r="I1598" s="489"/>
      <c r="J1598" s="489"/>
      <c r="K1598" s="489"/>
    </row>
    <row r="1599" spans="2:11" x14ac:dyDescent="0.2">
      <c r="B1599" s="471"/>
      <c r="C1599" s="471"/>
      <c r="E1599" s="486"/>
      <c r="G1599" s="491"/>
      <c r="H1599" s="489"/>
      <c r="I1599" s="489"/>
      <c r="J1599" s="489"/>
      <c r="K1599" s="489"/>
    </row>
    <row r="1600" spans="2:11" x14ac:dyDescent="0.2">
      <c r="B1600" s="471"/>
      <c r="C1600" s="471"/>
      <c r="E1600" s="486"/>
      <c r="G1600" s="491"/>
      <c r="H1600" s="489"/>
      <c r="I1600" s="489"/>
      <c r="J1600" s="489"/>
      <c r="K1600" s="489"/>
    </row>
    <row r="1601" spans="2:11" x14ac:dyDescent="0.2">
      <c r="B1601" s="471"/>
      <c r="C1601" s="471"/>
      <c r="E1601" s="486"/>
      <c r="G1601" s="491"/>
      <c r="H1601" s="489"/>
      <c r="I1601" s="489"/>
      <c r="J1601" s="489"/>
      <c r="K1601" s="489"/>
    </row>
    <row r="1602" spans="2:11" x14ac:dyDescent="0.2">
      <c r="B1602" s="471"/>
      <c r="C1602" s="471"/>
      <c r="E1602" s="486"/>
      <c r="G1602" s="491"/>
      <c r="H1602" s="489"/>
      <c r="I1602" s="489"/>
      <c r="J1602" s="489"/>
      <c r="K1602" s="489"/>
    </row>
    <row r="1603" spans="2:11" x14ac:dyDescent="0.2">
      <c r="B1603" s="471"/>
      <c r="C1603" s="471"/>
      <c r="E1603" s="486"/>
      <c r="G1603" s="491"/>
      <c r="H1603" s="489"/>
      <c r="I1603" s="489"/>
      <c r="J1603" s="489"/>
      <c r="K1603" s="489"/>
    </row>
    <row r="1604" spans="2:11" x14ac:dyDescent="0.2">
      <c r="B1604" s="471"/>
      <c r="C1604" s="471"/>
      <c r="E1604" s="486"/>
      <c r="G1604" s="491"/>
      <c r="H1604" s="489"/>
      <c r="I1604" s="489"/>
      <c r="J1604" s="489"/>
      <c r="K1604" s="489"/>
    </row>
    <row r="1605" spans="2:11" x14ac:dyDescent="0.2">
      <c r="B1605" s="471"/>
      <c r="C1605" s="471"/>
      <c r="E1605" s="486"/>
      <c r="G1605" s="491"/>
      <c r="H1605" s="489"/>
      <c r="I1605" s="489"/>
      <c r="J1605" s="489"/>
      <c r="K1605" s="489"/>
    </row>
    <row r="1606" spans="2:11" x14ac:dyDescent="0.2">
      <c r="B1606" s="471"/>
      <c r="C1606" s="471"/>
      <c r="E1606" s="486"/>
      <c r="G1606" s="491"/>
      <c r="H1606" s="489"/>
      <c r="I1606" s="489"/>
      <c r="J1606" s="489"/>
      <c r="K1606" s="489"/>
    </row>
    <row r="1607" spans="2:11" x14ac:dyDescent="0.2">
      <c r="B1607" s="471"/>
      <c r="C1607" s="471"/>
      <c r="E1607" s="486"/>
      <c r="G1607" s="491"/>
      <c r="H1607" s="489"/>
      <c r="I1607" s="489"/>
      <c r="J1607" s="489"/>
      <c r="K1607" s="489"/>
    </row>
    <row r="1608" spans="2:11" x14ac:dyDescent="0.2">
      <c r="B1608" s="471"/>
      <c r="C1608" s="471"/>
      <c r="E1608" s="486"/>
      <c r="G1608" s="491"/>
      <c r="H1608" s="489"/>
      <c r="I1608" s="489"/>
      <c r="J1608" s="489"/>
      <c r="K1608" s="489"/>
    </row>
    <row r="1609" spans="2:11" x14ac:dyDescent="0.2">
      <c r="B1609" s="471"/>
      <c r="C1609" s="471"/>
      <c r="E1609" s="486"/>
      <c r="G1609" s="491"/>
      <c r="H1609" s="489"/>
      <c r="I1609" s="489"/>
      <c r="J1609" s="489"/>
      <c r="K1609" s="489"/>
    </row>
    <row r="1610" spans="2:11" x14ac:dyDescent="0.2">
      <c r="B1610" s="471"/>
      <c r="C1610" s="471"/>
      <c r="E1610" s="486"/>
      <c r="G1610" s="491"/>
      <c r="H1610" s="489"/>
      <c r="I1610" s="489"/>
      <c r="J1610" s="489"/>
      <c r="K1610" s="489"/>
    </row>
    <row r="1611" spans="2:11" x14ac:dyDescent="0.2">
      <c r="B1611" s="471"/>
      <c r="C1611" s="471"/>
      <c r="E1611" s="486"/>
      <c r="G1611" s="491"/>
      <c r="H1611" s="489"/>
      <c r="I1611" s="489"/>
      <c r="J1611" s="489"/>
      <c r="K1611" s="489"/>
    </row>
    <row r="1612" spans="2:11" x14ac:dyDescent="0.2">
      <c r="B1612" s="471"/>
      <c r="C1612" s="471"/>
      <c r="E1612" s="486"/>
      <c r="G1612" s="491"/>
      <c r="H1612" s="489"/>
      <c r="I1612" s="489"/>
      <c r="J1612" s="489"/>
      <c r="K1612" s="489"/>
    </row>
    <row r="1613" spans="2:11" x14ac:dyDescent="0.2">
      <c r="B1613" s="471"/>
      <c r="C1613" s="471"/>
      <c r="E1613" s="486"/>
      <c r="G1613" s="491"/>
      <c r="H1613" s="489"/>
      <c r="I1613" s="489"/>
      <c r="J1613" s="489"/>
      <c r="K1613" s="489"/>
    </row>
    <row r="1614" spans="2:11" x14ac:dyDescent="0.2">
      <c r="B1614" s="471"/>
      <c r="C1614" s="471"/>
      <c r="E1614" s="486"/>
      <c r="G1614" s="491"/>
      <c r="H1614" s="489"/>
      <c r="I1614" s="489"/>
      <c r="J1614" s="489"/>
      <c r="K1614" s="489"/>
    </row>
    <row r="1615" spans="2:11" x14ac:dyDescent="0.2">
      <c r="B1615" s="471"/>
      <c r="C1615" s="471"/>
      <c r="E1615" s="486"/>
      <c r="G1615" s="491"/>
      <c r="H1615" s="489"/>
      <c r="I1615" s="489"/>
      <c r="J1615" s="489"/>
      <c r="K1615" s="489"/>
    </row>
    <row r="1616" spans="2:11" x14ac:dyDescent="0.2">
      <c r="B1616" s="471"/>
      <c r="C1616" s="471"/>
      <c r="E1616" s="486"/>
      <c r="G1616" s="491"/>
      <c r="H1616" s="489"/>
      <c r="I1616" s="489"/>
      <c r="J1616" s="489"/>
      <c r="K1616" s="489"/>
    </row>
    <row r="1617" spans="2:11" x14ac:dyDescent="0.2">
      <c r="B1617" s="471"/>
      <c r="C1617" s="471"/>
      <c r="E1617" s="486"/>
      <c r="G1617" s="491"/>
      <c r="H1617" s="489"/>
      <c r="I1617" s="489"/>
      <c r="J1617" s="489"/>
      <c r="K1617" s="489"/>
    </row>
    <row r="1618" spans="2:11" x14ac:dyDescent="0.2">
      <c r="B1618" s="471"/>
      <c r="C1618" s="471"/>
      <c r="E1618" s="486"/>
      <c r="G1618" s="491"/>
      <c r="H1618" s="489"/>
      <c r="I1618" s="489"/>
      <c r="J1618" s="489"/>
      <c r="K1618" s="489"/>
    </row>
    <row r="1619" spans="2:11" x14ac:dyDescent="0.2">
      <c r="B1619" s="471"/>
      <c r="C1619" s="471"/>
      <c r="E1619" s="486"/>
      <c r="G1619" s="491"/>
      <c r="H1619" s="489"/>
      <c r="I1619" s="489"/>
      <c r="J1619" s="489"/>
      <c r="K1619" s="489"/>
    </row>
    <row r="1620" spans="2:11" x14ac:dyDescent="0.2">
      <c r="B1620" s="471"/>
      <c r="C1620" s="471"/>
      <c r="E1620" s="486"/>
      <c r="G1620" s="491"/>
      <c r="H1620" s="489"/>
      <c r="I1620" s="489"/>
      <c r="J1620" s="489"/>
      <c r="K1620" s="489"/>
    </row>
    <row r="1621" spans="2:11" x14ac:dyDescent="0.2">
      <c r="B1621" s="471"/>
      <c r="C1621" s="471"/>
      <c r="E1621" s="486"/>
      <c r="G1621" s="491"/>
      <c r="H1621" s="489"/>
      <c r="I1621" s="489"/>
      <c r="J1621" s="489"/>
      <c r="K1621" s="489"/>
    </row>
    <row r="1622" spans="2:11" x14ac:dyDescent="0.2">
      <c r="B1622" s="471"/>
      <c r="C1622" s="471"/>
      <c r="E1622" s="486"/>
      <c r="G1622" s="491"/>
      <c r="H1622" s="489"/>
      <c r="I1622" s="489"/>
      <c r="J1622" s="489"/>
      <c r="K1622" s="489"/>
    </row>
    <row r="1623" spans="2:11" x14ac:dyDescent="0.2">
      <c r="B1623" s="471"/>
      <c r="C1623" s="471"/>
      <c r="E1623" s="486"/>
      <c r="G1623" s="491"/>
      <c r="H1623" s="489"/>
      <c r="I1623" s="489"/>
      <c r="J1623" s="489"/>
      <c r="K1623" s="489"/>
    </row>
    <row r="1624" spans="2:11" x14ac:dyDescent="0.2">
      <c r="B1624" s="471"/>
      <c r="C1624" s="471"/>
      <c r="E1624" s="486"/>
      <c r="G1624" s="491"/>
      <c r="H1624" s="489"/>
      <c r="I1624" s="489"/>
      <c r="J1624" s="489"/>
      <c r="K1624" s="489"/>
    </row>
    <row r="1625" spans="2:11" x14ac:dyDescent="0.2">
      <c r="B1625" s="471"/>
      <c r="C1625" s="471"/>
      <c r="E1625" s="486"/>
      <c r="G1625" s="491"/>
      <c r="H1625" s="489"/>
      <c r="I1625" s="489"/>
      <c r="J1625" s="489"/>
      <c r="K1625" s="489"/>
    </row>
    <row r="1626" spans="2:11" x14ac:dyDescent="0.2">
      <c r="B1626" s="471"/>
      <c r="C1626" s="471"/>
      <c r="E1626" s="486"/>
      <c r="G1626" s="491"/>
      <c r="H1626" s="489"/>
      <c r="I1626" s="489"/>
      <c r="J1626" s="489"/>
      <c r="K1626" s="489"/>
    </row>
    <row r="1627" spans="2:11" x14ac:dyDescent="0.2">
      <c r="B1627" s="471"/>
      <c r="C1627" s="471"/>
      <c r="E1627" s="486"/>
      <c r="G1627" s="491"/>
      <c r="H1627" s="489"/>
      <c r="I1627" s="489"/>
      <c r="J1627" s="489"/>
      <c r="K1627" s="489"/>
    </row>
    <row r="1628" spans="2:11" x14ac:dyDescent="0.2">
      <c r="B1628" s="471"/>
      <c r="C1628" s="471"/>
      <c r="E1628" s="486"/>
      <c r="G1628" s="491"/>
      <c r="H1628" s="489"/>
      <c r="I1628" s="489"/>
      <c r="J1628" s="489"/>
      <c r="K1628" s="489"/>
    </row>
    <row r="1629" spans="2:11" x14ac:dyDescent="0.2">
      <c r="B1629" s="471"/>
      <c r="C1629" s="471"/>
      <c r="E1629" s="486"/>
      <c r="G1629" s="491"/>
      <c r="H1629" s="489"/>
      <c r="I1629" s="489"/>
      <c r="J1629" s="489"/>
      <c r="K1629" s="489"/>
    </row>
    <row r="1630" spans="2:11" x14ac:dyDescent="0.2">
      <c r="B1630" s="471"/>
      <c r="C1630" s="471"/>
      <c r="E1630" s="486"/>
      <c r="G1630" s="491"/>
      <c r="H1630" s="489"/>
      <c r="I1630" s="489"/>
      <c r="J1630" s="489"/>
      <c r="K1630" s="489"/>
    </row>
    <row r="1631" spans="2:11" x14ac:dyDescent="0.2">
      <c r="B1631" s="471"/>
      <c r="C1631" s="471"/>
      <c r="E1631" s="486"/>
      <c r="G1631" s="491"/>
      <c r="H1631" s="489"/>
      <c r="I1631" s="489"/>
      <c r="J1631" s="489"/>
      <c r="K1631" s="489"/>
    </row>
    <row r="1632" spans="2:11" x14ac:dyDescent="0.2">
      <c r="B1632" s="471"/>
      <c r="C1632" s="471"/>
      <c r="E1632" s="486"/>
      <c r="G1632" s="491"/>
      <c r="H1632" s="489"/>
      <c r="I1632" s="489"/>
      <c r="J1632" s="489"/>
      <c r="K1632" s="489"/>
    </row>
    <row r="1633" spans="2:11" x14ac:dyDescent="0.2">
      <c r="B1633" s="471"/>
      <c r="C1633" s="471"/>
      <c r="E1633" s="486"/>
      <c r="G1633" s="491"/>
      <c r="H1633" s="489"/>
      <c r="I1633" s="489"/>
      <c r="J1633" s="489"/>
      <c r="K1633" s="489"/>
    </row>
    <row r="1634" spans="2:11" x14ac:dyDescent="0.2">
      <c r="B1634" s="471"/>
      <c r="C1634" s="471"/>
      <c r="E1634" s="486"/>
      <c r="G1634" s="491"/>
      <c r="H1634" s="489"/>
      <c r="I1634" s="489"/>
      <c r="J1634" s="489"/>
      <c r="K1634" s="489"/>
    </row>
    <row r="1635" spans="2:11" x14ac:dyDescent="0.2">
      <c r="B1635" s="471"/>
      <c r="C1635" s="471"/>
      <c r="E1635" s="486"/>
      <c r="G1635" s="491"/>
      <c r="H1635" s="489"/>
      <c r="I1635" s="489"/>
      <c r="J1635" s="489"/>
      <c r="K1635" s="489"/>
    </row>
    <row r="1636" spans="2:11" x14ac:dyDescent="0.2">
      <c r="B1636" s="471"/>
      <c r="C1636" s="471"/>
      <c r="E1636" s="486"/>
      <c r="G1636" s="491"/>
      <c r="H1636" s="489"/>
      <c r="I1636" s="489"/>
      <c r="J1636" s="489"/>
      <c r="K1636" s="489"/>
    </row>
    <row r="1637" spans="2:11" x14ac:dyDescent="0.2">
      <c r="B1637" s="471"/>
      <c r="C1637" s="471"/>
      <c r="E1637" s="486"/>
      <c r="G1637" s="491"/>
      <c r="H1637" s="489"/>
      <c r="I1637" s="489"/>
      <c r="J1637" s="489"/>
      <c r="K1637" s="489"/>
    </row>
    <row r="1638" spans="2:11" x14ac:dyDescent="0.2">
      <c r="B1638" s="471"/>
      <c r="C1638" s="471"/>
      <c r="E1638" s="486"/>
      <c r="G1638" s="491"/>
      <c r="H1638" s="489"/>
      <c r="I1638" s="489"/>
      <c r="J1638" s="489"/>
      <c r="K1638" s="489"/>
    </row>
    <row r="1639" spans="2:11" x14ac:dyDescent="0.2">
      <c r="B1639" s="471"/>
      <c r="C1639" s="471"/>
      <c r="E1639" s="486"/>
      <c r="G1639" s="491"/>
      <c r="H1639" s="489"/>
      <c r="I1639" s="489"/>
      <c r="J1639" s="489"/>
      <c r="K1639" s="489"/>
    </row>
    <row r="1640" spans="2:11" x14ac:dyDescent="0.2">
      <c r="B1640" s="471"/>
      <c r="C1640" s="471"/>
      <c r="E1640" s="486"/>
      <c r="G1640" s="491"/>
      <c r="H1640" s="489"/>
      <c r="I1640" s="489"/>
      <c r="J1640" s="489"/>
      <c r="K1640" s="489"/>
    </row>
    <row r="1641" spans="2:11" x14ac:dyDescent="0.2">
      <c r="B1641" s="471"/>
      <c r="C1641" s="471"/>
      <c r="E1641" s="486"/>
      <c r="G1641" s="491"/>
      <c r="H1641" s="489"/>
      <c r="I1641" s="489"/>
      <c r="J1641" s="489"/>
      <c r="K1641" s="489"/>
    </row>
    <row r="1642" spans="2:11" x14ac:dyDescent="0.2">
      <c r="B1642" s="471"/>
      <c r="C1642" s="471"/>
      <c r="E1642" s="486"/>
      <c r="G1642" s="491"/>
      <c r="H1642" s="489"/>
      <c r="I1642" s="489"/>
      <c r="J1642" s="489"/>
      <c r="K1642" s="489"/>
    </row>
    <row r="1643" spans="2:11" x14ac:dyDescent="0.2">
      <c r="B1643" s="471"/>
      <c r="C1643" s="471"/>
      <c r="E1643" s="486"/>
      <c r="G1643" s="491"/>
      <c r="H1643" s="489"/>
      <c r="I1643" s="489"/>
      <c r="J1643" s="489"/>
      <c r="K1643" s="489"/>
    </row>
    <row r="1644" spans="2:11" x14ac:dyDescent="0.2">
      <c r="B1644" s="471"/>
      <c r="C1644" s="471"/>
      <c r="E1644" s="486"/>
      <c r="G1644" s="491"/>
      <c r="H1644" s="489"/>
      <c r="I1644" s="489"/>
      <c r="J1644" s="489"/>
      <c r="K1644" s="489"/>
    </row>
    <row r="1645" spans="2:11" x14ac:dyDescent="0.2">
      <c r="B1645" s="471"/>
      <c r="C1645" s="471"/>
      <c r="E1645" s="486"/>
      <c r="G1645" s="491"/>
      <c r="H1645" s="489"/>
      <c r="I1645" s="489"/>
      <c r="J1645" s="489"/>
      <c r="K1645" s="489"/>
    </row>
    <row r="1646" spans="2:11" x14ac:dyDescent="0.2">
      <c r="B1646" s="471"/>
      <c r="C1646" s="471"/>
      <c r="E1646" s="486"/>
      <c r="G1646" s="491"/>
      <c r="H1646" s="489"/>
      <c r="I1646" s="489"/>
      <c r="J1646" s="489"/>
      <c r="K1646" s="489"/>
    </row>
    <row r="1647" spans="2:11" x14ac:dyDescent="0.2">
      <c r="B1647" s="471"/>
      <c r="C1647" s="471"/>
      <c r="E1647" s="486"/>
      <c r="G1647" s="491"/>
      <c r="H1647" s="489"/>
      <c r="I1647" s="489"/>
      <c r="J1647" s="489"/>
      <c r="K1647" s="489"/>
    </row>
    <row r="1648" spans="2:11" x14ac:dyDescent="0.2">
      <c r="B1648" s="471"/>
      <c r="C1648" s="471"/>
      <c r="E1648" s="486"/>
      <c r="G1648" s="491"/>
      <c r="H1648" s="489"/>
      <c r="I1648" s="489"/>
      <c r="J1648" s="489"/>
      <c r="K1648" s="489"/>
    </row>
    <row r="1649" spans="2:11" x14ac:dyDescent="0.2">
      <c r="B1649" s="471"/>
      <c r="C1649" s="471"/>
      <c r="E1649" s="486"/>
      <c r="G1649" s="491"/>
      <c r="H1649" s="489"/>
      <c r="I1649" s="489"/>
      <c r="J1649" s="489"/>
      <c r="K1649" s="489"/>
    </row>
    <row r="1650" spans="2:11" x14ac:dyDescent="0.2">
      <c r="B1650" s="471"/>
      <c r="C1650" s="471"/>
      <c r="E1650" s="486"/>
      <c r="G1650" s="491"/>
      <c r="H1650" s="489"/>
      <c r="I1650" s="489"/>
      <c r="J1650" s="489"/>
      <c r="K1650" s="489"/>
    </row>
    <row r="1651" spans="2:11" x14ac:dyDescent="0.2">
      <c r="B1651" s="471"/>
      <c r="C1651" s="471"/>
      <c r="E1651" s="486"/>
      <c r="G1651" s="491"/>
      <c r="H1651" s="489"/>
      <c r="I1651" s="489"/>
      <c r="J1651" s="489"/>
      <c r="K1651" s="489"/>
    </row>
    <row r="1652" spans="2:11" x14ac:dyDescent="0.2">
      <c r="B1652" s="471"/>
      <c r="C1652" s="471"/>
      <c r="E1652" s="486"/>
      <c r="G1652" s="491"/>
      <c r="H1652" s="489"/>
      <c r="I1652" s="489"/>
      <c r="J1652" s="489"/>
      <c r="K1652" s="489"/>
    </row>
    <row r="1653" spans="2:11" x14ac:dyDescent="0.2">
      <c r="B1653" s="471"/>
      <c r="C1653" s="471"/>
      <c r="E1653" s="486"/>
      <c r="G1653" s="491"/>
      <c r="H1653" s="489"/>
      <c r="I1653" s="489"/>
      <c r="J1653" s="489"/>
      <c r="K1653" s="489"/>
    </row>
    <row r="1654" spans="2:11" x14ac:dyDescent="0.2">
      <c r="B1654" s="471"/>
      <c r="C1654" s="471"/>
      <c r="E1654" s="486"/>
      <c r="G1654" s="491"/>
      <c r="H1654" s="489"/>
      <c r="I1654" s="489"/>
      <c r="J1654" s="489"/>
      <c r="K1654" s="489"/>
    </row>
    <row r="1655" spans="2:11" x14ac:dyDescent="0.2">
      <c r="B1655" s="471"/>
      <c r="C1655" s="471"/>
      <c r="E1655" s="486"/>
      <c r="G1655" s="491"/>
      <c r="H1655" s="489"/>
      <c r="I1655" s="489"/>
      <c r="J1655" s="489"/>
      <c r="K1655" s="489"/>
    </row>
    <row r="1656" spans="2:11" x14ac:dyDescent="0.2">
      <c r="B1656" s="471"/>
      <c r="C1656" s="471"/>
      <c r="E1656" s="486"/>
      <c r="G1656" s="491"/>
      <c r="H1656" s="489"/>
      <c r="I1656" s="489"/>
      <c r="J1656" s="489"/>
      <c r="K1656" s="489"/>
    </row>
    <row r="1657" spans="2:11" x14ac:dyDescent="0.2">
      <c r="B1657" s="471"/>
      <c r="C1657" s="471"/>
      <c r="E1657" s="486"/>
      <c r="G1657" s="491"/>
      <c r="H1657" s="489"/>
      <c r="I1657" s="489"/>
      <c r="J1657" s="489"/>
      <c r="K1657" s="489"/>
    </row>
    <row r="1658" spans="2:11" x14ac:dyDescent="0.2">
      <c r="B1658" s="471"/>
      <c r="C1658" s="471"/>
      <c r="E1658" s="486"/>
      <c r="G1658" s="491"/>
      <c r="H1658" s="489"/>
      <c r="I1658" s="489"/>
      <c r="J1658" s="489"/>
      <c r="K1658" s="489"/>
    </row>
    <row r="1659" spans="2:11" x14ac:dyDescent="0.2">
      <c r="B1659" s="471"/>
      <c r="C1659" s="471"/>
      <c r="E1659" s="486"/>
      <c r="G1659" s="491"/>
      <c r="H1659" s="489"/>
      <c r="I1659" s="489"/>
      <c r="J1659" s="489"/>
      <c r="K1659" s="489"/>
    </row>
    <row r="1660" spans="2:11" x14ac:dyDescent="0.2">
      <c r="B1660" s="471"/>
      <c r="C1660" s="471"/>
      <c r="E1660" s="486"/>
      <c r="G1660" s="491"/>
      <c r="H1660" s="489"/>
      <c r="I1660" s="489"/>
      <c r="J1660" s="489"/>
      <c r="K1660" s="489"/>
    </row>
    <row r="1661" spans="2:11" x14ac:dyDescent="0.2">
      <c r="B1661" s="471"/>
      <c r="C1661" s="471"/>
      <c r="E1661" s="486"/>
      <c r="G1661" s="491"/>
      <c r="H1661" s="489"/>
      <c r="I1661" s="489"/>
      <c r="J1661" s="489"/>
      <c r="K1661" s="489"/>
    </row>
    <row r="1662" spans="2:11" x14ac:dyDescent="0.2">
      <c r="B1662" s="471"/>
      <c r="C1662" s="471"/>
      <c r="E1662" s="486"/>
      <c r="G1662" s="491"/>
      <c r="H1662" s="489"/>
      <c r="I1662" s="489"/>
      <c r="J1662" s="489"/>
      <c r="K1662" s="489"/>
    </row>
    <row r="1663" spans="2:11" x14ac:dyDescent="0.2">
      <c r="B1663" s="471"/>
      <c r="C1663" s="471"/>
      <c r="E1663" s="486"/>
      <c r="G1663" s="491"/>
      <c r="H1663" s="489"/>
      <c r="I1663" s="489"/>
      <c r="J1663" s="489"/>
      <c r="K1663" s="489"/>
    </row>
    <row r="1664" spans="2:11" x14ac:dyDescent="0.2">
      <c r="B1664" s="471"/>
      <c r="C1664" s="471"/>
      <c r="E1664" s="486"/>
      <c r="G1664" s="491"/>
      <c r="H1664" s="489"/>
      <c r="I1664" s="489"/>
      <c r="J1664" s="489"/>
      <c r="K1664" s="489"/>
    </row>
    <row r="1665" spans="2:11" x14ac:dyDescent="0.2">
      <c r="B1665" s="471"/>
      <c r="C1665" s="471"/>
      <c r="E1665" s="486"/>
      <c r="G1665" s="491"/>
      <c r="H1665" s="489"/>
      <c r="I1665" s="489"/>
      <c r="J1665" s="489"/>
      <c r="K1665" s="489"/>
    </row>
    <row r="1666" spans="2:11" x14ac:dyDescent="0.2">
      <c r="B1666" s="471"/>
      <c r="C1666" s="471"/>
      <c r="E1666" s="486"/>
      <c r="G1666" s="491"/>
      <c r="H1666" s="489"/>
      <c r="I1666" s="489"/>
      <c r="J1666" s="489"/>
      <c r="K1666" s="489"/>
    </row>
    <row r="1667" spans="2:11" x14ac:dyDescent="0.2">
      <c r="B1667" s="471"/>
      <c r="C1667" s="471"/>
      <c r="E1667" s="486"/>
      <c r="G1667" s="491"/>
      <c r="H1667" s="489"/>
      <c r="I1667" s="489"/>
      <c r="J1667" s="489"/>
      <c r="K1667" s="489"/>
    </row>
    <row r="1668" spans="2:11" x14ac:dyDescent="0.2">
      <c r="B1668" s="471"/>
      <c r="C1668" s="471"/>
      <c r="E1668" s="486"/>
      <c r="G1668" s="491"/>
      <c r="H1668" s="489"/>
      <c r="I1668" s="489"/>
      <c r="J1668" s="489"/>
      <c r="K1668" s="489"/>
    </row>
    <row r="1669" spans="2:11" x14ac:dyDescent="0.2">
      <c r="B1669" s="471"/>
      <c r="C1669" s="471"/>
      <c r="E1669" s="486"/>
      <c r="G1669" s="491"/>
      <c r="H1669" s="489"/>
      <c r="I1669" s="489"/>
      <c r="J1669" s="489"/>
      <c r="K1669" s="489"/>
    </row>
    <row r="1670" spans="2:11" x14ac:dyDescent="0.2">
      <c r="B1670" s="471"/>
      <c r="C1670" s="471"/>
      <c r="E1670" s="486"/>
      <c r="G1670" s="491"/>
      <c r="H1670" s="489"/>
      <c r="I1670" s="489"/>
      <c r="J1670" s="489"/>
      <c r="K1670" s="489"/>
    </row>
    <row r="1671" spans="2:11" x14ac:dyDescent="0.2">
      <c r="B1671" s="471"/>
      <c r="C1671" s="471"/>
      <c r="E1671" s="486"/>
      <c r="G1671" s="491"/>
      <c r="H1671" s="489"/>
      <c r="I1671" s="489"/>
      <c r="J1671" s="489"/>
      <c r="K1671" s="489"/>
    </row>
    <row r="1672" spans="2:11" x14ac:dyDescent="0.2">
      <c r="B1672" s="471"/>
      <c r="C1672" s="471"/>
      <c r="E1672" s="486"/>
      <c r="G1672" s="491"/>
      <c r="H1672" s="489"/>
      <c r="I1672" s="489"/>
      <c r="J1672" s="489"/>
      <c r="K1672" s="489"/>
    </row>
    <row r="1673" spans="2:11" x14ac:dyDescent="0.2">
      <c r="B1673" s="471"/>
      <c r="C1673" s="471"/>
      <c r="E1673" s="486"/>
      <c r="G1673" s="491"/>
      <c r="H1673" s="489"/>
      <c r="I1673" s="489"/>
      <c r="J1673" s="489"/>
      <c r="K1673" s="489"/>
    </row>
    <row r="1674" spans="2:11" x14ac:dyDescent="0.2">
      <c r="B1674" s="471"/>
      <c r="C1674" s="471"/>
      <c r="E1674" s="486"/>
      <c r="G1674" s="491"/>
      <c r="H1674" s="489"/>
      <c r="I1674" s="489"/>
      <c r="J1674" s="489"/>
      <c r="K1674" s="489"/>
    </row>
    <row r="1675" spans="2:11" x14ac:dyDescent="0.2">
      <c r="B1675" s="471"/>
      <c r="C1675" s="471"/>
      <c r="E1675" s="486"/>
      <c r="G1675" s="491"/>
      <c r="H1675" s="489"/>
      <c r="I1675" s="489"/>
      <c r="J1675" s="489"/>
      <c r="K1675" s="489"/>
    </row>
    <row r="1676" spans="2:11" x14ac:dyDescent="0.2">
      <c r="B1676" s="471"/>
      <c r="C1676" s="471"/>
      <c r="E1676" s="486"/>
      <c r="G1676" s="491"/>
      <c r="H1676" s="489"/>
      <c r="I1676" s="489"/>
      <c r="J1676" s="489"/>
      <c r="K1676" s="489"/>
    </row>
    <row r="1677" spans="2:11" x14ac:dyDescent="0.2">
      <c r="B1677" s="471"/>
      <c r="C1677" s="471"/>
      <c r="E1677" s="486"/>
      <c r="G1677" s="491"/>
      <c r="H1677" s="489"/>
      <c r="I1677" s="489"/>
      <c r="J1677" s="489"/>
      <c r="K1677" s="489"/>
    </row>
    <row r="1678" spans="2:11" x14ac:dyDescent="0.2">
      <c r="B1678" s="471"/>
      <c r="C1678" s="471"/>
      <c r="E1678" s="486"/>
      <c r="G1678" s="491"/>
      <c r="H1678" s="489"/>
      <c r="I1678" s="489"/>
      <c r="J1678" s="489"/>
      <c r="K1678" s="489"/>
    </row>
    <row r="1679" spans="2:11" x14ac:dyDescent="0.2">
      <c r="B1679" s="471"/>
      <c r="C1679" s="471"/>
      <c r="E1679" s="486"/>
      <c r="G1679" s="491"/>
      <c r="H1679" s="489"/>
      <c r="I1679" s="489"/>
      <c r="J1679" s="489"/>
      <c r="K1679" s="489"/>
    </row>
    <row r="1680" spans="2:11" x14ac:dyDescent="0.2">
      <c r="B1680" s="471"/>
      <c r="C1680" s="471"/>
      <c r="E1680" s="486"/>
      <c r="G1680" s="491"/>
      <c r="H1680" s="489"/>
      <c r="I1680" s="489"/>
      <c r="J1680" s="489"/>
      <c r="K1680" s="489"/>
    </row>
    <row r="1681" spans="2:11" x14ac:dyDescent="0.2">
      <c r="B1681" s="471"/>
      <c r="C1681" s="471"/>
      <c r="E1681" s="486"/>
      <c r="G1681" s="491"/>
      <c r="H1681" s="489"/>
      <c r="I1681" s="489"/>
      <c r="J1681" s="489"/>
      <c r="K1681" s="489"/>
    </row>
    <row r="1682" spans="2:11" x14ac:dyDescent="0.2">
      <c r="B1682" s="471"/>
      <c r="C1682" s="471"/>
      <c r="E1682" s="486"/>
      <c r="G1682" s="491"/>
      <c r="H1682" s="489"/>
      <c r="I1682" s="489"/>
      <c r="J1682" s="489"/>
      <c r="K1682" s="489"/>
    </row>
    <row r="1683" spans="2:11" x14ac:dyDescent="0.2">
      <c r="B1683" s="471"/>
      <c r="C1683" s="471"/>
      <c r="E1683" s="486"/>
      <c r="G1683" s="491"/>
      <c r="H1683" s="489"/>
      <c r="I1683" s="489"/>
      <c r="J1683" s="489"/>
      <c r="K1683" s="489"/>
    </row>
    <row r="1684" spans="2:11" x14ac:dyDescent="0.2">
      <c r="B1684" s="471"/>
      <c r="C1684" s="471"/>
      <c r="E1684" s="486"/>
      <c r="G1684" s="491"/>
      <c r="H1684" s="489"/>
      <c r="I1684" s="489"/>
      <c r="J1684" s="489"/>
      <c r="K1684" s="489"/>
    </row>
    <row r="1685" spans="2:11" x14ac:dyDescent="0.2">
      <c r="B1685" s="471"/>
      <c r="C1685" s="471"/>
      <c r="E1685" s="486"/>
      <c r="G1685" s="491"/>
      <c r="H1685" s="489"/>
      <c r="I1685" s="489"/>
      <c r="J1685" s="489"/>
      <c r="K1685" s="489"/>
    </row>
    <row r="1686" spans="2:11" x14ac:dyDescent="0.2">
      <c r="B1686" s="471"/>
      <c r="C1686" s="471"/>
      <c r="E1686" s="486"/>
      <c r="G1686" s="491"/>
      <c r="H1686" s="489"/>
      <c r="I1686" s="489"/>
      <c r="J1686" s="489"/>
      <c r="K1686" s="489"/>
    </row>
    <row r="1687" spans="2:11" x14ac:dyDescent="0.2">
      <c r="B1687" s="471"/>
      <c r="C1687" s="471"/>
      <c r="E1687" s="486"/>
      <c r="G1687" s="491"/>
      <c r="H1687" s="489"/>
      <c r="I1687" s="489"/>
      <c r="J1687" s="489"/>
      <c r="K1687" s="489"/>
    </row>
    <row r="1688" spans="2:11" x14ac:dyDescent="0.2">
      <c r="B1688" s="471"/>
      <c r="C1688" s="471"/>
      <c r="E1688" s="486"/>
      <c r="G1688" s="491"/>
      <c r="H1688" s="489"/>
      <c r="I1688" s="489"/>
      <c r="J1688" s="489"/>
      <c r="K1688" s="489"/>
    </row>
    <row r="1689" spans="2:11" x14ac:dyDescent="0.2">
      <c r="B1689" s="471"/>
      <c r="C1689" s="471"/>
      <c r="E1689" s="486"/>
      <c r="G1689" s="491"/>
      <c r="H1689" s="489"/>
      <c r="I1689" s="489"/>
      <c r="J1689" s="489"/>
      <c r="K1689" s="489"/>
    </row>
    <row r="1690" spans="2:11" x14ac:dyDescent="0.2">
      <c r="B1690" s="471"/>
      <c r="C1690" s="471"/>
      <c r="E1690" s="486"/>
      <c r="G1690" s="491"/>
      <c r="H1690" s="489"/>
      <c r="I1690" s="489"/>
      <c r="J1690" s="489"/>
      <c r="K1690" s="489"/>
    </row>
    <row r="1691" spans="2:11" x14ac:dyDescent="0.2">
      <c r="B1691" s="471"/>
      <c r="C1691" s="471"/>
      <c r="E1691" s="486"/>
      <c r="G1691" s="491"/>
      <c r="H1691" s="489"/>
      <c r="I1691" s="489"/>
      <c r="J1691" s="489"/>
      <c r="K1691" s="489"/>
    </row>
    <row r="1692" spans="2:11" x14ac:dyDescent="0.2">
      <c r="B1692" s="471"/>
      <c r="C1692" s="471"/>
      <c r="E1692" s="486"/>
      <c r="G1692" s="491"/>
      <c r="H1692" s="489"/>
      <c r="I1692" s="489"/>
      <c r="J1692" s="489"/>
      <c r="K1692" s="489"/>
    </row>
    <row r="1693" spans="2:11" x14ac:dyDescent="0.2">
      <c r="B1693" s="471"/>
      <c r="C1693" s="471"/>
      <c r="E1693" s="486"/>
      <c r="G1693" s="491"/>
      <c r="H1693" s="489"/>
      <c r="I1693" s="489"/>
      <c r="J1693" s="489"/>
      <c r="K1693" s="489"/>
    </row>
    <row r="1694" spans="2:11" x14ac:dyDescent="0.2">
      <c r="B1694" s="471"/>
      <c r="C1694" s="471"/>
      <c r="E1694" s="486"/>
      <c r="G1694" s="491"/>
      <c r="H1694" s="489"/>
      <c r="I1694" s="489"/>
      <c r="J1694" s="489"/>
      <c r="K1694" s="489"/>
    </row>
    <row r="1695" spans="2:11" x14ac:dyDescent="0.2">
      <c r="B1695" s="471"/>
      <c r="C1695" s="471"/>
      <c r="E1695" s="486"/>
      <c r="G1695" s="491"/>
      <c r="H1695" s="489"/>
      <c r="I1695" s="489"/>
      <c r="J1695" s="489"/>
      <c r="K1695" s="489"/>
    </row>
    <row r="1696" spans="2:11" x14ac:dyDescent="0.2">
      <c r="B1696" s="471"/>
      <c r="C1696" s="471"/>
      <c r="E1696" s="486"/>
      <c r="G1696" s="491"/>
      <c r="H1696" s="489"/>
      <c r="I1696" s="489"/>
      <c r="J1696" s="489"/>
      <c r="K1696" s="489"/>
    </row>
    <row r="1697" spans="2:11" x14ac:dyDescent="0.2">
      <c r="B1697" s="471"/>
      <c r="C1697" s="471"/>
      <c r="E1697" s="486"/>
      <c r="G1697" s="491"/>
      <c r="H1697" s="489"/>
      <c r="I1697" s="489"/>
      <c r="J1697" s="489"/>
      <c r="K1697" s="489"/>
    </row>
    <row r="1698" spans="2:11" x14ac:dyDescent="0.2">
      <c r="B1698" s="471"/>
      <c r="C1698" s="471"/>
      <c r="E1698" s="486"/>
      <c r="G1698" s="491"/>
      <c r="H1698" s="489"/>
      <c r="I1698" s="489"/>
      <c r="J1698" s="489"/>
      <c r="K1698" s="489"/>
    </row>
    <row r="1699" spans="2:11" x14ac:dyDescent="0.2">
      <c r="B1699" s="471"/>
      <c r="C1699" s="471"/>
      <c r="E1699" s="486"/>
      <c r="G1699" s="491"/>
      <c r="H1699" s="489"/>
      <c r="I1699" s="489"/>
      <c r="J1699" s="489"/>
      <c r="K1699" s="489"/>
    </row>
    <row r="1700" spans="2:11" x14ac:dyDescent="0.2">
      <c r="B1700" s="471"/>
      <c r="C1700" s="471"/>
      <c r="E1700" s="486"/>
      <c r="G1700" s="491"/>
      <c r="H1700" s="489"/>
      <c r="I1700" s="489"/>
      <c r="J1700" s="489"/>
      <c r="K1700" s="489"/>
    </row>
    <row r="1701" spans="2:11" x14ac:dyDescent="0.2">
      <c r="B1701" s="471"/>
      <c r="C1701" s="471"/>
      <c r="E1701" s="486"/>
      <c r="G1701" s="491"/>
      <c r="H1701" s="489"/>
      <c r="I1701" s="489"/>
      <c r="J1701" s="489"/>
      <c r="K1701" s="489"/>
    </row>
    <row r="1702" spans="2:11" x14ac:dyDescent="0.2">
      <c r="B1702" s="471"/>
      <c r="C1702" s="471"/>
      <c r="E1702" s="486"/>
      <c r="G1702" s="491"/>
      <c r="H1702" s="489"/>
      <c r="I1702" s="489"/>
      <c r="J1702" s="489"/>
      <c r="K1702" s="489"/>
    </row>
    <row r="1703" spans="2:11" x14ac:dyDescent="0.2">
      <c r="B1703" s="471"/>
      <c r="C1703" s="471"/>
      <c r="E1703" s="486"/>
      <c r="G1703" s="491"/>
      <c r="H1703" s="489"/>
      <c r="I1703" s="489"/>
      <c r="J1703" s="489"/>
      <c r="K1703" s="489"/>
    </row>
    <row r="1704" spans="2:11" x14ac:dyDescent="0.2">
      <c r="B1704" s="471"/>
      <c r="C1704" s="471"/>
      <c r="E1704" s="486"/>
      <c r="G1704" s="491"/>
      <c r="H1704" s="489"/>
      <c r="I1704" s="489"/>
      <c r="J1704" s="489"/>
      <c r="K1704" s="489"/>
    </row>
    <row r="1705" spans="2:11" x14ac:dyDescent="0.2">
      <c r="B1705" s="471"/>
      <c r="C1705" s="471"/>
      <c r="E1705" s="486"/>
      <c r="G1705" s="491"/>
      <c r="H1705" s="489"/>
      <c r="I1705" s="489"/>
      <c r="J1705" s="489"/>
      <c r="K1705" s="489"/>
    </row>
    <row r="1706" spans="2:11" x14ac:dyDescent="0.2">
      <c r="B1706" s="471"/>
      <c r="C1706" s="471"/>
      <c r="E1706" s="486"/>
      <c r="G1706" s="491"/>
      <c r="H1706" s="489"/>
      <c r="I1706" s="489"/>
      <c r="J1706" s="489"/>
      <c r="K1706" s="489"/>
    </row>
    <row r="1707" spans="2:11" x14ac:dyDescent="0.2">
      <c r="B1707" s="471"/>
      <c r="C1707" s="471"/>
      <c r="E1707" s="486"/>
      <c r="G1707" s="491"/>
      <c r="H1707" s="489"/>
      <c r="I1707" s="489"/>
      <c r="J1707" s="489"/>
      <c r="K1707" s="489"/>
    </row>
    <row r="1708" spans="2:11" x14ac:dyDescent="0.2">
      <c r="B1708" s="471"/>
      <c r="C1708" s="471"/>
      <c r="E1708" s="486"/>
      <c r="G1708" s="491"/>
      <c r="H1708" s="489"/>
      <c r="I1708" s="489"/>
      <c r="J1708" s="489"/>
      <c r="K1708" s="489"/>
    </row>
    <row r="1709" spans="2:11" x14ac:dyDescent="0.2">
      <c r="B1709" s="471"/>
      <c r="C1709" s="471"/>
      <c r="E1709" s="486"/>
      <c r="G1709" s="491"/>
      <c r="H1709" s="489"/>
      <c r="I1709" s="489"/>
      <c r="J1709" s="489"/>
      <c r="K1709" s="489"/>
    </row>
    <row r="1710" spans="2:11" x14ac:dyDescent="0.2">
      <c r="B1710" s="471"/>
      <c r="C1710" s="471"/>
      <c r="E1710" s="486"/>
      <c r="G1710" s="491"/>
      <c r="H1710" s="489"/>
      <c r="I1710" s="489"/>
      <c r="J1710" s="489"/>
      <c r="K1710" s="489"/>
    </row>
    <row r="1711" spans="2:11" x14ac:dyDescent="0.2">
      <c r="B1711" s="471"/>
      <c r="C1711" s="471"/>
      <c r="E1711" s="486"/>
      <c r="G1711" s="491"/>
      <c r="H1711" s="489"/>
      <c r="I1711" s="489"/>
      <c r="J1711" s="489"/>
      <c r="K1711" s="489"/>
    </row>
    <row r="1712" spans="2:11" x14ac:dyDescent="0.2">
      <c r="B1712" s="471"/>
      <c r="C1712" s="471"/>
      <c r="E1712" s="486"/>
      <c r="G1712" s="491"/>
      <c r="H1712" s="489"/>
      <c r="I1712" s="489"/>
      <c r="J1712" s="489"/>
      <c r="K1712" s="489"/>
    </row>
    <row r="1713" spans="2:11" x14ac:dyDescent="0.2">
      <c r="B1713" s="471"/>
      <c r="C1713" s="471"/>
      <c r="E1713" s="486"/>
      <c r="G1713" s="491"/>
      <c r="H1713" s="489"/>
      <c r="I1713" s="489"/>
      <c r="J1713" s="489"/>
      <c r="K1713" s="489"/>
    </row>
    <row r="1714" spans="2:11" x14ac:dyDescent="0.2">
      <c r="B1714" s="471"/>
      <c r="C1714" s="471"/>
      <c r="E1714" s="486"/>
      <c r="G1714" s="491"/>
      <c r="H1714" s="489"/>
      <c r="I1714" s="489"/>
      <c r="J1714" s="489"/>
      <c r="K1714" s="489"/>
    </row>
    <row r="1715" spans="2:11" x14ac:dyDescent="0.2">
      <c r="B1715" s="471"/>
      <c r="C1715" s="471"/>
      <c r="E1715" s="486"/>
      <c r="G1715" s="491"/>
      <c r="H1715" s="489"/>
      <c r="I1715" s="489"/>
      <c r="J1715" s="489"/>
      <c r="K1715" s="489"/>
    </row>
    <row r="1716" spans="2:11" x14ac:dyDescent="0.2">
      <c r="B1716" s="471"/>
      <c r="C1716" s="471"/>
      <c r="E1716" s="486"/>
      <c r="G1716" s="491"/>
      <c r="H1716" s="489"/>
      <c r="I1716" s="489"/>
      <c r="J1716" s="489"/>
      <c r="K1716" s="489"/>
    </row>
    <row r="1717" spans="2:11" x14ac:dyDescent="0.2">
      <c r="B1717" s="471"/>
      <c r="C1717" s="471"/>
      <c r="E1717" s="486"/>
      <c r="G1717" s="491"/>
      <c r="H1717" s="489"/>
      <c r="I1717" s="489"/>
      <c r="J1717" s="489"/>
      <c r="K1717" s="489"/>
    </row>
    <row r="1718" spans="2:11" x14ac:dyDescent="0.2">
      <c r="B1718" s="471"/>
      <c r="C1718" s="471"/>
      <c r="E1718" s="486"/>
      <c r="G1718" s="491"/>
      <c r="H1718" s="489"/>
      <c r="I1718" s="489"/>
      <c r="J1718" s="489"/>
      <c r="K1718" s="489"/>
    </row>
    <row r="1719" spans="2:11" x14ac:dyDescent="0.2">
      <c r="B1719" s="471"/>
      <c r="C1719" s="471"/>
      <c r="E1719" s="486"/>
      <c r="G1719" s="491"/>
      <c r="H1719" s="489"/>
      <c r="I1719" s="489"/>
      <c r="J1719" s="489"/>
      <c r="K1719" s="489"/>
    </row>
    <row r="1720" spans="2:11" x14ac:dyDescent="0.2">
      <c r="B1720" s="471"/>
      <c r="C1720" s="471"/>
      <c r="E1720" s="486"/>
      <c r="G1720" s="491"/>
      <c r="H1720" s="489"/>
      <c r="I1720" s="489"/>
      <c r="J1720" s="489"/>
      <c r="K1720" s="489"/>
    </row>
    <row r="1721" spans="2:11" x14ac:dyDescent="0.2">
      <c r="B1721" s="471"/>
      <c r="C1721" s="471"/>
      <c r="E1721" s="486"/>
      <c r="G1721" s="491"/>
      <c r="H1721" s="489"/>
      <c r="I1721" s="489"/>
      <c r="J1721" s="489"/>
      <c r="K1721" s="489"/>
    </row>
    <row r="1722" spans="2:11" x14ac:dyDescent="0.2">
      <c r="B1722" s="471"/>
      <c r="C1722" s="471"/>
      <c r="E1722" s="486"/>
      <c r="G1722" s="491"/>
      <c r="H1722" s="489"/>
      <c r="I1722" s="489"/>
      <c r="J1722" s="489"/>
      <c r="K1722" s="489"/>
    </row>
    <row r="1723" spans="2:11" x14ac:dyDescent="0.2">
      <c r="B1723" s="471"/>
      <c r="C1723" s="471"/>
      <c r="E1723" s="486"/>
      <c r="G1723" s="491"/>
      <c r="H1723" s="489"/>
      <c r="I1723" s="489"/>
      <c r="J1723" s="489"/>
      <c r="K1723" s="489"/>
    </row>
    <row r="1724" spans="2:11" x14ac:dyDescent="0.2">
      <c r="B1724" s="471"/>
      <c r="C1724" s="471"/>
      <c r="E1724" s="486"/>
      <c r="G1724" s="491"/>
      <c r="H1724" s="489"/>
      <c r="I1724" s="489"/>
      <c r="J1724" s="489"/>
      <c r="K1724" s="489"/>
    </row>
    <row r="1725" spans="2:11" x14ac:dyDescent="0.2">
      <c r="B1725" s="471"/>
      <c r="C1725" s="471"/>
      <c r="E1725" s="486"/>
      <c r="G1725" s="491"/>
      <c r="H1725" s="489"/>
      <c r="I1725" s="489"/>
      <c r="J1725" s="489"/>
      <c r="K1725" s="489"/>
    </row>
    <row r="1726" spans="2:11" x14ac:dyDescent="0.2">
      <c r="B1726" s="471"/>
      <c r="C1726" s="471"/>
      <c r="E1726" s="486"/>
      <c r="G1726" s="491"/>
      <c r="H1726" s="489"/>
      <c r="I1726" s="489"/>
      <c r="J1726" s="489"/>
      <c r="K1726" s="489"/>
    </row>
    <row r="1727" spans="2:11" x14ac:dyDescent="0.2">
      <c r="B1727" s="471"/>
      <c r="C1727" s="471"/>
      <c r="E1727" s="486"/>
      <c r="G1727" s="491"/>
      <c r="H1727" s="489"/>
      <c r="I1727" s="489"/>
      <c r="J1727" s="489"/>
      <c r="K1727" s="489"/>
    </row>
    <row r="1728" spans="2:11" x14ac:dyDescent="0.2">
      <c r="B1728" s="471"/>
      <c r="C1728" s="471"/>
      <c r="E1728" s="486"/>
      <c r="G1728" s="491"/>
      <c r="H1728" s="489"/>
      <c r="I1728" s="489"/>
      <c r="J1728" s="489"/>
      <c r="K1728" s="489"/>
    </row>
    <row r="1729" spans="2:11" x14ac:dyDescent="0.2">
      <c r="B1729" s="471"/>
      <c r="C1729" s="471"/>
      <c r="E1729" s="486"/>
      <c r="G1729" s="491"/>
      <c r="H1729" s="489"/>
      <c r="I1729" s="489"/>
      <c r="J1729" s="489"/>
      <c r="K1729" s="489"/>
    </row>
    <row r="1730" spans="2:11" x14ac:dyDescent="0.2">
      <c r="B1730" s="471"/>
      <c r="C1730" s="471"/>
      <c r="E1730" s="486"/>
      <c r="G1730" s="491"/>
      <c r="H1730" s="489"/>
      <c r="I1730" s="489"/>
      <c r="J1730" s="489"/>
      <c r="K1730" s="489"/>
    </row>
    <row r="1731" spans="2:11" x14ac:dyDescent="0.2">
      <c r="B1731" s="471"/>
      <c r="C1731" s="471"/>
      <c r="E1731" s="486"/>
      <c r="G1731" s="491"/>
      <c r="H1731" s="489"/>
      <c r="I1731" s="489"/>
      <c r="J1731" s="489"/>
      <c r="K1731" s="489"/>
    </row>
    <row r="1732" spans="2:11" x14ac:dyDescent="0.2">
      <c r="B1732" s="471"/>
      <c r="C1732" s="471"/>
      <c r="E1732" s="486"/>
      <c r="G1732" s="491"/>
      <c r="H1732" s="489"/>
      <c r="I1732" s="489"/>
      <c r="J1732" s="489"/>
      <c r="K1732" s="489"/>
    </row>
    <row r="1733" spans="2:11" x14ac:dyDescent="0.2">
      <c r="B1733" s="471"/>
      <c r="C1733" s="471"/>
      <c r="E1733" s="486"/>
      <c r="G1733" s="491"/>
      <c r="H1733" s="489"/>
      <c r="I1733" s="489"/>
      <c r="J1733" s="489"/>
      <c r="K1733" s="489"/>
    </row>
    <row r="1734" spans="2:11" x14ac:dyDescent="0.2">
      <c r="B1734" s="471"/>
      <c r="C1734" s="471"/>
      <c r="E1734" s="486"/>
      <c r="G1734" s="491"/>
      <c r="H1734" s="489"/>
      <c r="I1734" s="489"/>
      <c r="J1734" s="489"/>
      <c r="K1734" s="489"/>
    </row>
    <row r="1735" spans="2:11" x14ac:dyDescent="0.2">
      <c r="B1735" s="471"/>
      <c r="C1735" s="471"/>
      <c r="E1735" s="486"/>
      <c r="G1735" s="491"/>
      <c r="H1735" s="489"/>
      <c r="I1735" s="489"/>
      <c r="J1735" s="489"/>
      <c r="K1735" s="489"/>
    </row>
    <row r="1736" spans="2:11" x14ac:dyDescent="0.2">
      <c r="B1736" s="471"/>
      <c r="C1736" s="471"/>
      <c r="E1736" s="486"/>
      <c r="G1736" s="491"/>
      <c r="H1736" s="489"/>
      <c r="I1736" s="489"/>
      <c r="J1736" s="489"/>
      <c r="K1736" s="489"/>
    </row>
    <row r="1737" spans="2:11" x14ac:dyDescent="0.2">
      <c r="B1737" s="471"/>
      <c r="C1737" s="471"/>
      <c r="E1737" s="486"/>
      <c r="G1737" s="491"/>
      <c r="H1737" s="489"/>
      <c r="I1737" s="489"/>
      <c r="J1737" s="489"/>
      <c r="K1737" s="489"/>
    </row>
    <row r="1738" spans="2:11" x14ac:dyDescent="0.2">
      <c r="B1738" s="471"/>
      <c r="C1738" s="471"/>
      <c r="E1738" s="486"/>
      <c r="G1738" s="491"/>
      <c r="H1738" s="489"/>
      <c r="I1738" s="489"/>
      <c r="J1738" s="489"/>
      <c r="K1738" s="489"/>
    </row>
    <row r="1739" spans="2:11" x14ac:dyDescent="0.2">
      <c r="B1739" s="471"/>
      <c r="C1739" s="471"/>
      <c r="E1739" s="486"/>
      <c r="G1739" s="491"/>
      <c r="H1739" s="489"/>
      <c r="I1739" s="489"/>
      <c r="J1739" s="489"/>
      <c r="K1739" s="489"/>
    </row>
    <row r="1740" spans="2:11" x14ac:dyDescent="0.2">
      <c r="B1740" s="471"/>
      <c r="C1740" s="471"/>
      <c r="E1740" s="486"/>
      <c r="G1740" s="491"/>
      <c r="H1740" s="489"/>
      <c r="I1740" s="489"/>
      <c r="J1740" s="489"/>
      <c r="K1740" s="489"/>
    </row>
    <row r="1741" spans="2:11" x14ac:dyDescent="0.2">
      <c r="B1741" s="471"/>
      <c r="C1741" s="471"/>
      <c r="E1741" s="486"/>
      <c r="G1741" s="491"/>
      <c r="H1741" s="489"/>
      <c r="I1741" s="489"/>
      <c r="J1741" s="489"/>
      <c r="K1741" s="489"/>
    </row>
    <row r="1742" spans="2:11" x14ac:dyDescent="0.2">
      <c r="B1742" s="471"/>
      <c r="C1742" s="471"/>
      <c r="E1742" s="486"/>
      <c r="G1742" s="491"/>
      <c r="H1742" s="489"/>
      <c r="I1742" s="489"/>
      <c r="J1742" s="489"/>
      <c r="K1742" s="489"/>
    </row>
    <row r="1743" spans="2:11" x14ac:dyDescent="0.2">
      <c r="B1743" s="471"/>
      <c r="C1743" s="471"/>
      <c r="E1743" s="486"/>
      <c r="G1743" s="491"/>
      <c r="H1743" s="489"/>
      <c r="I1743" s="489"/>
      <c r="J1743" s="489"/>
      <c r="K1743" s="489"/>
    </row>
    <row r="1744" spans="2:11" x14ac:dyDescent="0.2">
      <c r="B1744" s="471"/>
      <c r="C1744" s="471"/>
      <c r="E1744" s="486"/>
      <c r="G1744" s="491"/>
      <c r="H1744" s="489"/>
      <c r="I1744" s="489"/>
      <c r="J1744" s="489"/>
      <c r="K1744" s="489"/>
    </row>
    <row r="1745" spans="2:11" x14ac:dyDescent="0.2">
      <c r="B1745" s="471"/>
      <c r="C1745" s="471"/>
      <c r="E1745" s="486"/>
      <c r="G1745" s="491"/>
      <c r="H1745" s="489"/>
      <c r="I1745" s="489"/>
      <c r="J1745" s="489"/>
      <c r="K1745" s="489"/>
    </row>
    <row r="1746" spans="2:11" x14ac:dyDescent="0.2">
      <c r="B1746" s="471"/>
      <c r="C1746" s="471"/>
      <c r="E1746" s="486"/>
      <c r="G1746" s="491"/>
      <c r="H1746" s="489"/>
      <c r="I1746" s="489"/>
      <c r="J1746" s="489"/>
      <c r="K1746" s="489"/>
    </row>
    <row r="1747" spans="2:11" x14ac:dyDescent="0.2">
      <c r="B1747" s="471"/>
      <c r="C1747" s="471"/>
      <c r="E1747" s="486"/>
      <c r="G1747" s="491"/>
      <c r="H1747" s="489"/>
      <c r="I1747" s="489"/>
      <c r="J1747" s="489"/>
      <c r="K1747" s="489"/>
    </row>
    <row r="1748" spans="2:11" x14ac:dyDescent="0.2">
      <c r="B1748" s="471"/>
      <c r="C1748" s="471"/>
      <c r="E1748" s="486"/>
      <c r="G1748" s="491"/>
      <c r="H1748" s="489"/>
      <c r="I1748" s="489"/>
      <c r="J1748" s="489"/>
      <c r="K1748" s="489"/>
    </row>
    <row r="1749" spans="2:11" x14ac:dyDescent="0.2">
      <c r="B1749" s="471"/>
      <c r="C1749" s="471"/>
      <c r="E1749" s="486"/>
      <c r="G1749" s="491"/>
      <c r="H1749" s="489"/>
      <c r="I1749" s="489"/>
      <c r="J1749" s="489"/>
      <c r="K1749" s="489"/>
    </row>
    <row r="1750" spans="2:11" x14ac:dyDescent="0.2">
      <c r="B1750" s="471"/>
      <c r="C1750" s="471"/>
      <c r="E1750" s="486"/>
      <c r="G1750" s="491"/>
      <c r="H1750" s="489"/>
      <c r="I1750" s="489"/>
      <c r="J1750" s="489"/>
      <c r="K1750" s="489"/>
    </row>
    <row r="1751" spans="2:11" x14ac:dyDescent="0.2">
      <c r="B1751" s="471"/>
      <c r="C1751" s="471"/>
      <c r="E1751" s="486"/>
      <c r="G1751" s="491"/>
      <c r="H1751" s="489"/>
      <c r="I1751" s="489"/>
      <c r="J1751" s="489"/>
      <c r="K1751" s="489"/>
    </row>
    <row r="1752" spans="2:11" x14ac:dyDescent="0.2">
      <c r="B1752" s="471"/>
      <c r="C1752" s="471"/>
      <c r="E1752" s="486"/>
      <c r="G1752" s="491"/>
      <c r="H1752" s="489"/>
      <c r="I1752" s="489"/>
      <c r="J1752" s="489"/>
      <c r="K1752" s="489"/>
    </row>
    <row r="1753" spans="2:11" x14ac:dyDescent="0.2">
      <c r="B1753" s="471"/>
      <c r="C1753" s="471"/>
      <c r="E1753" s="486"/>
      <c r="G1753" s="491"/>
      <c r="H1753" s="489"/>
      <c r="I1753" s="489"/>
      <c r="J1753" s="489"/>
      <c r="K1753" s="489"/>
    </row>
    <row r="1754" spans="2:11" x14ac:dyDescent="0.2">
      <c r="B1754" s="471"/>
      <c r="C1754" s="471"/>
      <c r="E1754" s="486"/>
      <c r="G1754" s="491"/>
      <c r="H1754" s="489"/>
      <c r="I1754" s="489"/>
      <c r="J1754" s="489"/>
      <c r="K1754" s="489"/>
    </row>
    <row r="1755" spans="2:11" x14ac:dyDescent="0.2">
      <c r="B1755" s="471"/>
      <c r="C1755" s="471"/>
      <c r="E1755" s="486"/>
      <c r="G1755" s="491"/>
      <c r="H1755" s="489"/>
      <c r="I1755" s="489"/>
      <c r="J1755" s="489"/>
      <c r="K1755" s="489"/>
    </row>
    <row r="1756" spans="2:11" x14ac:dyDescent="0.2">
      <c r="B1756" s="471"/>
      <c r="C1756" s="471"/>
      <c r="E1756" s="486"/>
      <c r="G1756" s="491"/>
      <c r="H1756" s="489"/>
      <c r="I1756" s="489"/>
      <c r="J1756" s="489"/>
      <c r="K1756" s="489"/>
    </row>
    <row r="1757" spans="2:11" x14ac:dyDescent="0.2">
      <c r="B1757" s="471"/>
      <c r="C1757" s="471"/>
      <c r="E1757" s="486"/>
      <c r="G1757" s="491"/>
      <c r="H1757" s="489"/>
      <c r="I1757" s="489"/>
      <c r="J1757" s="489"/>
      <c r="K1757" s="489"/>
    </row>
    <row r="1758" spans="2:11" x14ac:dyDescent="0.2">
      <c r="B1758" s="471"/>
      <c r="C1758" s="471"/>
      <c r="E1758" s="486"/>
      <c r="G1758" s="491"/>
      <c r="H1758" s="489"/>
      <c r="I1758" s="489"/>
      <c r="J1758" s="489"/>
      <c r="K1758" s="489"/>
    </row>
    <row r="1759" spans="2:11" x14ac:dyDescent="0.2">
      <c r="B1759" s="471"/>
      <c r="C1759" s="471"/>
      <c r="E1759" s="486"/>
      <c r="G1759" s="491"/>
      <c r="H1759" s="489"/>
      <c r="I1759" s="489"/>
      <c r="J1759" s="489"/>
      <c r="K1759" s="489"/>
    </row>
    <row r="1760" spans="2:11" x14ac:dyDescent="0.2">
      <c r="B1760" s="471"/>
      <c r="C1760" s="471"/>
      <c r="E1760" s="486"/>
      <c r="G1760" s="491"/>
      <c r="H1760" s="489"/>
      <c r="I1760" s="489"/>
      <c r="J1760" s="489"/>
      <c r="K1760" s="489"/>
    </row>
    <row r="1761" spans="2:11" x14ac:dyDescent="0.2">
      <c r="B1761" s="471"/>
      <c r="C1761" s="471"/>
      <c r="E1761" s="486"/>
      <c r="G1761" s="491"/>
      <c r="H1761" s="489"/>
      <c r="I1761" s="489"/>
      <c r="J1761" s="489"/>
      <c r="K1761" s="489"/>
    </row>
    <row r="1762" spans="2:11" x14ac:dyDescent="0.2">
      <c r="B1762" s="471"/>
      <c r="C1762" s="471"/>
      <c r="E1762" s="486"/>
      <c r="G1762" s="491"/>
      <c r="H1762" s="489"/>
      <c r="I1762" s="489"/>
      <c r="J1762" s="489"/>
      <c r="K1762" s="489"/>
    </row>
    <row r="1763" spans="2:11" x14ac:dyDescent="0.2">
      <c r="B1763" s="471"/>
      <c r="C1763" s="471"/>
      <c r="E1763" s="486"/>
      <c r="G1763" s="491"/>
      <c r="H1763" s="489"/>
      <c r="I1763" s="489"/>
      <c r="J1763" s="489"/>
      <c r="K1763" s="489"/>
    </row>
    <row r="1764" spans="2:11" x14ac:dyDescent="0.2">
      <c r="B1764" s="471"/>
      <c r="C1764" s="471"/>
      <c r="E1764" s="486"/>
      <c r="G1764" s="491"/>
      <c r="H1764" s="489"/>
      <c r="I1764" s="489"/>
      <c r="J1764" s="489"/>
      <c r="K1764" s="489"/>
    </row>
    <row r="1765" spans="2:11" x14ac:dyDescent="0.2">
      <c r="B1765" s="471"/>
      <c r="C1765" s="471"/>
      <c r="E1765" s="486"/>
      <c r="G1765" s="491"/>
      <c r="H1765" s="489"/>
      <c r="I1765" s="489"/>
      <c r="J1765" s="489"/>
      <c r="K1765" s="489"/>
    </row>
    <row r="1766" spans="2:11" x14ac:dyDescent="0.2">
      <c r="B1766" s="471"/>
      <c r="C1766" s="471"/>
      <c r="E1766" s="486"/>
      <c r="G1766" s="491"/>
      <c r="H1766" s="489"/>
      <c r="I1766" s="489"/>
      <c r="J1766" s="489"/>
      <c r="K1766" s="489"/>
    </row>
    <row r="1767" spans="2:11" x14ac:dyDescent="0.2">
      <c r="B1767" s="471"/>
      <c r="C1767" s="471"/>
      <c r="E1767" s="486"/>
      <c r="G1767" s="491"/>
      <c r="H1767" s="489"/>
      <c r="I1767" s="489"/>
      <c r="J1767" s="489"/>
      <c r="K1767" s="489"/>
    </row>
    <row r="1768" spans="2:11" x14ac:dyDescent="0.2">
      <c r="B1768" s="471"/>
      <c r="C1768" s="471"/>
      <c r="E1768" s="486"/>
      <c r="G1768" s="491"/>
      <c r="H1768" s="489"/>
      <c r="I1768" s="489"/>
      <c r="J1768" s="489"/>
      <c r="K1768" s="489"/>
    </row>
    <row r="1769" spans="2:11" x14ac:dyDescent="0.2">
      <c r="B1769" s="471"/>
      <c r="C1769" s="471"/>
      <c r="E1769" s="486"/>
      <c r="G1769" s="491"/>
      <c r="H1769" s="489"/>
      <c r="I1769" s="489"/>
      <c r="J1769" s="489"/>
      <c r="K1769" s="489"/>
    </row>
    <row r="1770" spans="2:11" x14ac:dyDescent="0.2">
      <c r="B1770" s="471"/>
      <c r="C1770" s="471"/>
      <c r="E1770" s="486"/>
      <c r="G1770" s="491"/>
      <c r="H1770" s="489"/>
      <c r="I1770" s="489"/>
      <c r="J1770" s="489"/>
      <c r="K1770" s="489"/>
    </row>
    <row r="1771" spans="2:11" x14ac:dyDescent="0.2">
      <c r="B1771" s="471"/>
      <c r="C1771" s="471"/>
      <c r="E1771" s="486"/>
      <c r="G1771" s="491"/>
      <c r="H1771" s="489"/>
      <c r="I1771" s="489"/>
      <c r="J1771" s="489"/>
      <c r="K1771" s="489"/>
    </row>
    <row r="1772" spans="2:11" x14ac:dyDescent="0.2">
      <c r="B1772" s="471"/>
      <c r="C1772" s="471"/>
      <c r="E1772" s="486"/>
      <c r="G1772" s="491"/>
      <c r="H1772" s="489"/>
      <c r="I1772" s="489"/>
      <c r="J1772" s="489"/>
      <c r="K1772" s="489"/>
    </row>
    <row r="1773" spans="2:11" x14ac:dyDescent="0.2">
      <c r="B1773" s="471"/>
      <c r="C1773" s="471"/>
      <c r="E1773" s="486"/>
      <c r="G1773" s="491"/>
      <c r="H1773" s="489"/>
      <c r="I1773" s="489"/>
      <c r="J1773" s="489"/>
      <c r="K1773" s="489"/>
    </row>
    <row r="1774" spans="2:11" x14ac:dyDescent="0.2">
      <c r="B1774" s="471"/>
      <c r="C1774" s="471"/>
      <c r="E1774" s="486"/>
      <c r="G1774" s="491"/>
      <c r="H1774" s="489"/>
      <c r="I1774" s="489"/>
      <c r="J1774" s="489"/>
      <c r="K1774" s="489"/>
    </row>
    <row r="1775" spans="2:11" x14ac:dyDescent="0.2">
      <c r="B1775" s="471"/>
      <c r="C1775" s="471"/>
      <c r="E1775" s="486"/>
      <c r="G1775" s="491"/>
      <c r="H1775" s="489"/>
      <c r="I1775" s="489"/>
      <c r="J1775" s="489"/>
      <c r="K1775" s="489"/>
    </row>
    <row r="1776" spans="2:11" x14ac:dyDescent="0.2">
      <c r="B1776" s="471"/>
      <c r="C1776" s="471"/>
      <c r="E1776" s="486"/>
      <c r="G1776" s="491"/>
      <c r="H1776" s="489"/>
      <c r="I1776" s="489"/>
      <c r="J1776" s="489"/>
      <c r="K1776" s="489"/>
    </row>
    <row r="1777" spans="2:11" x14ac:dyDescent="0.2">
      <c r="B1777" s="471"/>
      <c r="C1777" s="471"/>
      <c r="E1777" s="486"/>
      <c r="G1777" s="491"/>
      <c r="H1777" s="489"/>
      <c r="I1777" s="489"/>
      <c r="J1777" s="489"/>
      <c r="K1777" s="489"/>
    </row>
    <row r="1778" spans="2:11" x14ac:dyDescent="0.2">
      <c r="B1778" s="471"/>
      <c r="C1778" s="471"/>
      <c r="E1778" s="486"/>
      <c r="G1778" s="491"/>
      <c r="H1778" s="489"/>
      <c r="I1778" s="489"/>
      <c r="J1778" s="489"/>
      <c r="K1778" s="489"/>
    </row>
    <row r="1779" spans="2:11" x14ac:dyDescent="0.2">
      <c r="B1779" s="471"/>
      <c r="C1779" s="471"/>
      <c r="E1779" s="486"/>
      <c r="G1779" s="491"/>
      <c r="H1779" s="489"/>
      <c r="I1779" s="489"/>
      <c r="J1779" s="489"/>
      <c r="K1779" s="489"/>
    </row>
    <row r="1780" spans="2:11" x14ac:dyDescent="0.2">
      <c r="B1780" s="471"/>
      <c r="C1780" s="471"/>
      <c r="E1780" s="486"/>
      <c r="G1780" s="491"/>
      <c r="H1780" s="489"/>
      <c r="I1780" s="489"/>
      <c r="J1780" s="489"/>
      <c r="K1780" s="489"/>
    </row>
    <row r="1781" spans="2:11" x14ac:dyDescent="0.2">
      <c r="B1781" s="471"/>
      <c r="C1781" s="471"/>
      <c r="E1781" s="486"/>
      <c r="G1781" s="491"/>
      <c r="H1781" s="489"/>
      <c r="I1781" s="489"/>
      <c r="J1781" s="489"/>
      <c r="K1781" s="489"/>
    </row>
    <row r="1782" spans="2:11" x14ac:dyDescent="0.2">
      <c r="B1782" s="471"/>
      <c r="C1782" s="471"/>
      <c r="E1782" s="486"/>
      <c r="G1782" s="491"/>
      <c r="H1782" s="489"/>
      <c r="I1782" s="489"/>
      <c r="J1782" s="489"/>
      <c r="K1782" s="489"/>
    </row>
    <row r="1783" spans="2:11" x14ac:dyDescent="0.2">
      <c r="B1783" s="471"/>
      <c r="C1783" s="471"/>
      <c r="E1783" s="486"/>
      <c r="G1783" s="491"/>
      <c r="H1783" s="489"/>
      <c r="I1783" s="489"/>
      <c r="J1783" s="489"/>
      <c r="K1783" s="489"/>
    </row>
    <row r="1784" spans="2:11" x14ac:dyDescent="0.2">
      <c r="B1784" s="471"/>
      <c r="C1784" s="471"/>
      <c r="E1784" s="486"/>
      <c r="G1784" s="491"/>
      <c r="H1784" s="489"/>
      <c r="I1784" s="489"/>
      <c r="J1784" s="489"/>
      <c r="K1784" s="489"/>
    </row>
    <row r="1785" spans="2:11" x14ac:dyDescent="0.2">
      <c r="B1785" s="471"/>
      <c r="C1785" s="471"/>
      <c r="E1785" s="486"/>
      <c r="G1785" s="491"/>
      <c r="H1785" s="489"/>
      <c r="I1785" s="489"/>
      <c r="J1785" s="489"/>
      <c r="K1785" s="489"/>
    </row>
    <row r="1786" spans="2:11" x14ac:dyDescent="0.2">
      <c r="B1786" s="471"/>
      <c r="C1786" s="471"/>
      <c r="E1786" s="486"/>
      <c r="G1786" s="491"/>
      <c r="H1786" s="489"/>
      <c r="I1786" s="489"/>
      <c r="J1786" s="489"/>
      <c r="K1786" s="489"/>
    </row>
    <row r="1787" spans="2:11" x14ac:dyDescent="0.2">
      <c r="B1787" s="471"/>
      <c r="C1787" s="471"/>
      <c r="E1787" s="486"/>
      <c r="G1787" s="491"/>
      <c r="H1787" s="489"/>
      <c r="I1787" s="489"/>
      <c r="J1787" s="489"/>
      <c r="K1787" s="489"/>
    </row>
    <row r="1788" spans="2:11" x14ac:dyDescent="0.2">
      <c r="B1788" s="471"/>
      <c r="C1788" s="471"/>
      <c r="E1788" s="486"/>
      <c r="G1788" s="491"/>
      <c r="H1788" s="489"/>
      <c r="I1788" s="489"/>
      <c r="J1788" s="489"/>
      <c r="K1788" s="489"/>
    </row>
    <row r="1789" spans="2:11" x14ac:dyDescent="0.2">
      <c r="B1789" s="471"/>
      <c r="C1789" s="471"/>
      <c r="E1789" s="486"/>
      <c r="G1789" s="491"/>
      <c r="H1789" s="489"/>
      <c r="I1789" s="489"/>
      <c r="J1789" s="489"/>
      <c r="K1789" s="489"/>
    </row>
    <row r="1790" spans="2:11" x14ac:dyDescent="0.2">
      <c r="B1790" s="471"/>
      <c r="C1790" s="471"/>
      <c r="E1790" s="486"/>
      <c r="G1790" s="491"/>
      <c r="H1790" s="489"/>
      <c r="I1790" s="489"/>
      <c r="J1790" s="489"/>
      <c r="K1790" s="489"/>
    </row>
    <row r="1791" spans="2:11" x14ac:dyDescent="0.2">
      <c r="B1791" s="471"/>
      <c r="C1791" s="471"/>
      <c r="E1791" s="486"/>
      <c r="G1791" s="491"/>
      <c r="H1791" s="489"/>
      <c r="I1791" s="489"/>
      <c r="J1791" s="489"/>
      <c r="K1791" s="489"/>
    </row>
    <row r="1792" spans="2:11" x14ac:dyDescent="0.2">
      <c r="B1792" s="471"/>
      <c r="C1792" s="471"/>
      <c r="E1792" s="486"/>
      <c r="G1792" s="491"/>
      <c r="H1792" s="489"/>
      <c r="I1792" s="489"/>
      <c r="J1792" s="489"/>
      <c r="K1792" s="489"/>
    </row>
    <row r="1793" spans="2:11" x14ac:dyDescent="0.2">
      <c r="B1793" s="471"/>
      <c r="C1793" s="471"/>
      <c r="E1793" s="486"/>
      <c r="G1793" s="491"/>
      <c r="H1793" s="489"/>
      <c r="I1793" s="489"/>
      <c r="J1793" s="489"/>
      <c r="K1793" s="489"/>
    </row>
    <row r="1794" spans="2:11" x14ac:dyDescent="0.2">
      <c r="B1794" s="471"/>
      <c r="C1794" s="471"/>
      <c r="E1794" s="486"/>
      <c r="G1794" s="491"/>
      <c r="H1794" s="489"/>
      <c r="I1794" s="489"/>
      <c r="J1794" s="489"/>
      <c r="K1794" s="489"/>
    </row>
    <row r="1795" spans="2:11" x14ac:dyDescent="0.2">
      <c r="B1795" s="471"/>
      <c r="C1795" s="471"/>
      <c r="E1795" s="486"/>
      <c r="G1795" s="491"/>
      <c r="H1795" s="489"/>
      <c r="I1795" s="489"/>
      <c r="J1795" s="489"/>
      <c r="K1795" s="489"/>
    </row>
    <row r="1796" spans="2:11" x14ac:dyDescent="0.2">
      <c r="B1796" s="471"/>
      <c r="C1796" s="471"/>
      <c r="E1796" s="486"/>
      <c r="G1796" s="491"/>
      <c r="H1796" s="489"/>
      <c r="I1796" s="489"/>
      <c r="J1796" s="489"/>
      <c r="K1796" s="489"/>
    </row>
    <row r="1797" spans="2:11" x14ac:dyDescent="0.2">
      <c r="B1797" s="471"/>
      <c r="C1797" s="471"/>
      <c r="E1797" s="486"/>
      <c r="G1797" s="491"/>
      <c r="H1797" s="489"/>
      <c r="I1797" s="489"/>
      <c r="J1797" s="489"/>
      <c r="K1797" s="489"/>
    </row>
    <row r="1798" spans="2:11" x14ac:dyDescent="0.2">
      <c r="B1798" s="471"/>
      <c r="C1798" s="471"/>
      <c r="E1798" s="486"/>
      <c r="G1798" s="491"/>
      <c r="H1798" s="489"/>
      <c r="I1798" s="489"/>
      <c r="J1798" s="489"/>
      <c r="K1798" s="489"/>
    </row>
    <row r="1799" spans="2:11" x14ac:dyDescent="0.2">
      <c r="B1799" s="471"/>
      <c r="C1799" s="471"/>
      <c r="E1799" s="486"/>
      <c r="G1799" s="491"/>
      <c r="H1799" s="489"/>
      <c r="I1799" s="489"/>
      <c r="J1799" s="489"/>
      <c r="K1799" s="489"/>
    </row>
    <row r="1800" spans="2:11" x14ac:dyDescent="0.2">
      <c r="B1800" s="471"/>
      <c r="C1800" s="471"/>
      <c r="E1800" s="486"/>
      <c r="G1800" s="491"/>
      <c r="H1800" s="489"/>
      <c r="I1800" s="489"/>
      <c r="J1800" s="489"/>
      <c r="K1800" s="489"/>
    </row>
    <row r="1801" spans="2:11" x14ac:dyDescent="0.2">
      <c r="B1801" s="471"/>
      <c r="C1801" s="471"/>
      <c r="E1801" s="486"/>
      <c r="G1801" s="491"/>
      <c r="H1801" s="489"/>
      <c r="I1801" s="489"/>
      <c r="J1801" s="489"/>
      <c r="K1801" s="489"/>
    </row>
    <row r="1802" spans="2:11" x14ac:dyDescent="0.2">
      <c r="B1802" s="471"/>
      <c r="C1802" s="471"/>
      <c r="E1802" s="486"/>
      <c r="G1802" s="491"/>
      <c r="H1802" s="489"/>
      <c r="I1802" s="489"/>
      <c r="J1802" s="489"/>
      <c r="K1802" s="489"/>
    </row>
    <row r="1803" spans="2:11" x14ac:dyDescent="0.2">
      <c r="B1803" s="471"/>
      <c r="C1803" s="471"/>
      <c r="E1803" s="486"/>
      <c r="G1803" s="491"/>
      <c r="H1803" s="489"/>
      <c r="I1803" s="489"/>
      <c r="J1803" s="489"/>
      <c r="K1803" s="489"/>
    </row>
    <row r="1804" spans="2:11" x14ac:dyDescent="0.2">
      <c r="B1804" s="471"/>
      <c r="C1804" s="471"/>
      <c r="E1804" s="486"/>
      <c r="G1804" s="491"/>
      <c r="H1804" s="489"/>
      <c r="I1804" s="489"/>
      <c r="J1804" s="489"/>
      <c r="K1804" s="489"/>
    </row>
    <row r="1805" spans="2:11" x14ac:dyDescent="0.2">
      <c r="B1805" s="471"/>
      <c r="C1805" s="471"/>
      <c r="E1805" s="486"/>
      <c r="G1805" s="491"/>
      <c r="H1805" s="489"/>
      <c r="I1805" s="489"/>
      <c r="J1805" s="489"/>
      <c r="K1805" s="489"/>
    </row>
    <row r="1806" spans="2:11" x14ac:dyDescent="0.2">
      <c r="B1806" s="471"/>
      <c r="C1806" s="471"/>
      <c r="E1806" s="486"/>
      <c r="G1806" s="491"/>
      <c r="H1806" s="489"/>
      <c r="I1806" s="489"/>
      <c r="J1806" s="489"/>
      <c r="K1806" s="489"/>
    </row>
    <row r="1807" spans="2:11" x14ac:dyDescent="0.2">
      <c r="B1807" s="471"/>
      <c r="C1807" s="471"/>
      <c r="E1807" s="486"/>
      <c r="G1807" s="491"/>
      <c r="H1807" s="489"/>
      <c r="I1807" s="489"/>
      <c r="J1807" s="489"/>
      <c r="K1807" s="489"/>
    </row>
    <row r="1808" spans="2:11" x14ac:dyDescent="0.2">
      <c r="B1808" s="471"/>
      <c r="C1808" s="471"/>
      <c r="E1808" s="486"/>
      <c r="G1808" s="491"/>
      <c r="H1808" s="489"/>
      <c r="I1808" s="489"/>
      <c r="J1808" s="489"/>
      <c r="K1808" s="489"/>
    </row>
    <row r="1809" spans="2:11" x14ac:dyDescent="0.2">
      <c r="B1809" s="471"/>
      <c r="C1809" s="471"/>
      <c r="E1809" s="486"/>
      <c r="G1809" s="491"/>
      <c r="H1809" s="489"/>
      <c r="I1809" s="489"/>
      <c r="J1809" s="489"/>
      <c r="K1809" s="489"/>
    </row>
    <row r="1810" spans="2:11" x14ac:dyDescent="0.2">
      <c r="B1810" s="471"/>
      <c r="C1810" s="471"/>
      <c r="E1810" s="486"/>
      <c r="G1810" s="491"/>
      <c r="H1810" s="489"/>
      <c r="I1810" s="489"/>
      <c r="J1810" s="489"/>
      <c r="K1810" s="489"/>
    </row>
    <row r="1811" spans="2:11" x14ac:dyDescent="0.2">
      <c r="B1811" s="471"/>
      <c r="C1811" s="471"/>
      <c r="E1811" s="486"/>
      <c r="G1811" s="491"/>
      <c r="H1811" s="489"/>
      <c r="I1811" s="489"/>
      <c r="J1811" s="489"/>
      <c r="K1811" s="489"/>
    </row>
    <row r="1812" spans="2:11" x14ac:dyDescent="0.2">
      <c r="B1812" s="471"/>
      <c r="C1812" s="471"/>
      <c r="E1812" s="486"/>
      <c r="G1812" s="491"/>
      <c r="H1812" s="489"/>
      <c r="I1812" s="489"/>
      <c r="J1812" s="489"/>
      <c r="K1812" s="489"/>
    </row>
    <row r="1813" spans="2:11" x14ac:dyDescent="0.2">
      <c r="B1813" s="471"/>
      <c r="C1813" s="471"/>
      <c r="E1813" s="486"/>
      <c r="G1813" s="491"/>
      <c r="H1813" s="489"/>
      <c r="I1813" s="489"/>
      <c r="J1813" s="489"/>
      <c r="K1813" s="489"/>
    </row>
    <row r="1814" spans="2:11" x14ac:dyDescent="0.2">
      <c r="B1814" s="471"/>
      <c r="C1814" s="471"/>
      <c r="E1814" s="486"/>
      <c r="G1814" s="491"/>
      <c r="H1814" s="489"/>
      <c r="I1814" s="489"/>
      <c r="J1814" s="489"/>
      <c r="K1814" s="489"/>
    </row>
    <row r="1815" spans="2:11" x14ac:dyDescent="0.2">
      <c r="B1815" s="471"/>
      <c r="C1815" s="471"/>
      <c r="E1815" s="486"/>
      <c r="G1815" s="491"/>
      <c r="H1815" s="489"/>
      <c r="I1815" s="489"/>
      <c r="J1815" s="489"/>
      <c r="K1815" s="489"/>
    </row>
    <row r="1816" spans="2:11" x14ac:dyDescent="0.2">
      <c r="B1816" s="471"/>
      <c r="C1816" s="471"/>
      <c r="E1816" s="486"/>
      <c r="G1816" s="491"/>
      <c r="H1816" s="489"/>
      <c r="I1816" s="489"/>
      <c r="J1816" s="489"/>
      <c r="K1816" s="489"/>
    </row>
    <row r="1817" spans="2:11" x14ac:dyDescent="0.2">
      <c r="B1817" s="471"/>
      <c r="C1817" s="471"/>
      <c r="E1817" s="486"/>
      <c r="G1817" s="491"/>
      <c r="H1817" s="489"/>
      <c r="I1817" s="489"/>
      <c r="J1817" s="489"/>
      <c r="K1817" s="489"/>
    </row>
    <row r="1818" spans="2:11" x14ac:dyDescent="0.2">
      <c r="B1818" s="471"/>
      <c r="C1818" s="471"/>
      <c r="E1818" s="486"/>
      <c r="G1818" s="491"/>
      <c r="H1818" s="489"/>
      <c r="I1818" s="489"/>
      <c r="J1818" s="489"/>
      <c r="K1818" s="489"/>
    </row>
    <row r="1819" spans="2:11" x14ac:dyDescent="0.2">
      <c r="B1819" s="471"/>
      <c r="C1819" s="471"/>
      <c r="E1819" s="486"/>
      <c r="G1819" s="491"/>
      <c r="H1819" s="489"/>
      <c r="I1819" s="489"/>
      <c r="J1819" s="489"/>
      <c r="K1819" s="489"/>
    </row>
    <row r="1820" spans="2:11" x14ac:dyDescent="0.2">
      <c r="B1820" s="471"/>
      <c r="C1820" s="471"/>
      <c r="E1820" s="486"/>
      <c r="G1820" s="491"/>
      <c r="H1820" s="489"/>
      <c r="I1820" s="489"/>
      <c r="J1820" s="489"/>
      <c r="K1820" s="489"/>
    </row>
    <row r="1821" spans="2:11" x14ac:dyDescent="0.2">
      <c r="B1821" s="471"/>
      <c r="C1821" s="471"/>
      <c r="E1821" s="486"/>
      <c r="G1821" s="491"/>
      <c r="H1821" s="489"/>
      <c r="I1821" s="489"/>
      <c r="J1821" s="489"/>
      <c r="K1821" s="489"/>
    </row>
    <row r="1822" spans="2:11" x14ac:dyDescent="0.2">
      <c r="B1822" s="471"/>
      <c r="C1822" s="471"/>
      <c r="E1822" s="486"/>
      <c r="G1822" s="491"/>
      <c r="H1822" s="489"/>
      <c r="I1822" s="489"/>
      <c r="J1822" s="489"/>
      <c r="K1822" s="489"/>
    </row>
    <row r="1823" spans="2:11" x14ac:dyDescent="0.2">
      <c r="B1823" s="471"/>
      <c r="C1823" s="471"/>
      <c r="E1823" s="486"/>
      <c r="G1823" s="491"/>
      <c r="H1823" s="489"/>
      <c r="I1823" s="489"/>
      <c r="J1823" s="489"/>
      <c r="K1823" s="489"/>
    </row>
    <row r="1824" spans="2:11" x14ac:dyDescent="0.2">
      <c r="B1824" s="471"/>
      <c r="C1824" s="471"/>
      <c r="E1824" s="486"/>
      <c r="G1824" s="491"/>
      <c r="H1824" s="489"/>
      <c r="I1824" s="489"/>
      <c r="J1824" s="489"/>
      <c r="K1824" s="489"/>
    </row>
    <row r="1825" spans="2:11" x14ac:dyDescent="0.2">
      <c r="B1825" s="471"/>
      <c r="C1825" s="471"/>
      <c r="E1825" s="486"/>
      <c r="G1825" s="491"/>
      <c r="H1825" s="489"/>
      <c r="I1825" s="489"/>
      <c r="J1825" s="489"/>
      <c r="K1825" s="489"/>
    </row>
    <row r="1826" spans="2:11" x14ac:dyDescent="0.2">
      <c r="B1826" s="471"/>
      <c r="C1826" s="471"/>
      <c r="E1826" s="486"/>
      <c r="G1826" s="491"/>
      <c r="H1826" s="489"/>
      <c r="I1826" s="489"/>
      <c r="J1826" s="489"/>
      <c r="K1826" s="489"/>
    </row>
    <row r="1827" spans="2:11" x14ac:dyDescent="0.2">
      <c r="B1827" s="471"/>
      <c r="C1827" s="471"/>
      <c r="E1827" s="486"/>
      <c r="G1827" s="491"/>
      <c r="H1827" s="489"/>
      <c r="I1827" s="489"/>
      <c r="J1827" s="489"/>
      <c r="K1827" s="489"/>
    </row>
    <row r="1828" spans="2:11" x14ac:dyDescent="0.2">
      <c r="B1828" s="471"/>
      <c r="C1828" s="471"/>
      <c r="E1828" s="486"/>
      <c r="G1828" s="491"/>
      <c r="H1828" s="489"/>
      <c r="I1828" s="489"/>
      <c r="J1828" s="489"/>
      <c r="K1828" s="489"/>
    </row>
    <row r="1829" spans="2:11" x14ac:dyDescent="0.2">
      <c r="B1829" s="471"/>
      <c r="C1829" s="471"/>
      <c r="E1829" s="486"/>
      <c r="G1829" s="491"/>
      <c r="H1829" s="489"/>
      <c r="I1829" s="489"/>
      <c r="J1829" s="489"/>
      <c r="K1829" s="489"/>
    </row>
    <row r="1830" spans="2:11" x14ac:dyDescent="0.2">
      <c r="B1830" s="471"/>
      <c r="C1830" s="471"/>
      <c r="E1830" s="486"/>
      <c r="G1830" s="491"/>
      <c r="H1830" s="489"/>
      <c r="I1830" s="489"/>
      <c r="J1830" s="489"/>
      <c r="K1830" s="489"/>
    </row>
    <row r="1831" spans="2:11" x14ac:dyDescent="0.2">
      <c r="B1831" s="471"/>
      <c r="C1831" s="471"/>
      <c r="E1831" s="486"/>
      <c r="G1831" s="491"/>
      <c r="H1831" s="489"/>
      <c r="I1831" s="489"/>
      <c r="J1831" s="489"/>
      <c r="K1831" s="489"/>
    </row>
    <row r="1832" spans="2:11" x14ac:dyDescent="0.2">
      <c r="B1832" s="471"/>
      <c r="C1832" s="471"/>
      <c r="E1832" s="486"/>
      <c r="G1832" s="491"/>
      <c r="H1832" s="489"/>
      <c r="I1832" s="489"/>
      <c r="J1832" s="489"/>
      <c r="K1832" s="489"/>
    </row>
    <row r="1833" spans="2:11" x14ac:dyDescent="0.2">
      <c r="B1833" s="471"/>
      <c r="C1833" s="471"/>
      <c r="E1833" s="486"/>
      <c r="G1833" s="491"/>
      <c r="H1833" s="489"/>
      <c r="I1833" s="489"/>
      <c r="J1833" s="489"/>
      <c r="K1833" s="489"/>
    </row>
    <row r="1834" spans="2:11" x14ac:dyDescent="0.2">
      <c r="B1834" s="471"/>
      <c r="C1834" s="471"/>
      <c r="E1834" s="486"/>
      <c r="G1834" s="491"/>
      <c r="H1834" s="489"/>
      <c r="I1834" s="489"/>
      <c r="J1834" s="489"/>
      <c r="K1834" s="489"/>
    </row>
    <row r="1835" spans="2:11" x14ac:dyDescent="0.2">
      <c r="B1835" s="471"/>
      <c r="C1835" s="471"/>
      <c r="E1835" s="486"/>
      <c r="G1835" s="491"/>
      <c r="H1835" s="489"/>
      <c r="I1835" s="489"/>
      <c r="J1835" s="489"/>
      <c r="K1835" s="489"/>
    </row>
    <row r="1836" spans="2:11" x14ac:dyDescent="0.2">
      <c r="B1836" s="471"/>
      <c r="C1836" s="471"/>
      <c r="E1836" s="486"/>
      <c r="G1836" s="491"/>
      <c r="H1836" s="489"/>
      <c r="I1836" s="489"/>
      <c r="J1836" s="489"/>
      <c r="K1836" s="489"/>
    </row>
    <row r="1837" spans="2:11" x14ac:dyDescent="0.2">
      <c r="B1837" s="471"/>
      <c r="C1837" s="471"/>
      <c r="E1837" s="486"/>
      <c r="G1837" s="491"/>
      <c r="H1837" s="489"/>
      <c r="I1837" s="489"/>
      <c r="J1837" s="489"/>
      <c r="K1837" s="489"/>
    </row>
    <row r="1838" spans="2:11" x14ac:dyDescent="0.2">
      <c r="B1838" s="471"/>
      <c r="C1838" s="471"/>
      <c r="E1838" s="486"/>
      <c r="G1838" s="491"/>
      <c r="H1838" s="489"/>
      <c r="I1838" s="489"/>
      <c r="J1838" s="489"/>
      <c r="K1838" s="489"/>
    </row>
    <row r="1839" spans="2:11" x14ac:dyDescent="0.2">
      <c r="B1839" s="471"/>
      <c r="C1839" s="471"/>
      <c r="E1839" s="486"/>
      <c r="G1839" s="491"/>
      <c r="H1839" s="489"/>
      <c r="I1839" s="489"/>
      <c r="J1839" s="489"/>
      <c r="K1839" s="489"/>
    </row>
    <row r="1840" spans="2:11" x14ac:dyDescent="0.2">
      <c r="B1840" s="471"/>
      <c r="C1840" s="471"/>
      <c r="E1840" s="486"/>
      <c r="G1840" s="491"/>
      <c r="H1840" s="489"/>
      <c r="I1840" s="489"/>
      <c r="J1840" s="489"/>
      <c r="K1840" s="489"/>
    </row>
    <row r="1841" spans="2:11" x14ac:dyDescent="0.2">
      <c r="B1841" s="471"/>
      <c r="C1841" s="471"/>
      <c r="E1841" s="486"/>
      <c r="G1841" s="491"/>
      <c r="H1841" s="489"/>
      <c r="I1841" s="489"/>
      <c r="J1841" s="489"/>
      <c r="K1841" s="489"/>
    </row>
    <row r="1842" spans="2:11" x14ac:dyDescent="0.2">
      <c r="B1842" s="471"/>
      <c r="C1842" s="471"/>
      <c r="E1842" s="486"/>
      <c r="G1842" s="491"/>
      <c r="H1842" s="489"/>
      <c r="I1842" s="489"/>
      <c r="J1842" s="489"/>
      <c r="K1842" s="489"/>
    </row>
    <row r="1843" spans="2:11" x14ac:dyDescent="0.2">
      <c r="B1843" s="471"/>
      <c r="C1843" s="471"/>
      <c r="E1843" s="486"/>
      <c r="G1843" s="491"/>
      <c r="H1843" s="489"/>
      <c r="I1843" s="489"/>
      <c r="J1843" s="489"/>
      <c r="K1843" s="489"/>
    </row>
    <row r="1844" spans="2:11" x14ac:dyDescent="0.2">
      <c r="B1844" s="471"/>
      <c r="C1844" s="471"/>
      <c r="E1844" s="486"/>
      <c r="G1844" s="491"/>
      <c r="H1844" s="489"/>
      <c r="I1844" s="489"/>
      <c r="J1844" s="489"/>
      <c r="K1844" s="489"/>
    </row>
    <row r="1845" spans="2:11" x14ac:dyDescent="0.2">
      <c r="B1845" s="471"/>
      <c r="C1845" s="471"/>
      <c r="E1845" s="486"/>
      <c r="G1845" s="491"/>
      <c r="H1845" s="489"/>
      <c r="I1845" s="489"/>
      <c r="J1845" s="489"/>
      <c r="K1845" s="489"/>
    </row>
    <row r="1846" spans="2:11" x14ac:dyDescent="0.2">
      <c r="B1846" s="471"/>
      <c r="C1846" s="471"/>
      <c r="E1846" s="486"/>
      <c r="G1846" s="491"/>
      <c r="H1846" s="489"/>
      <c r="I1846" s="489"/>
      <c r="J1846" s="489"/>
      <c r="K1846" s="489"/>
    </row>
    <row r="1847" spans="2:11" x14ac:dyDescent="0.2">
      <c r="B1847" s="471"/>
      <c r="C1847" s="471"/>
      <c r="E1847" s="486"/>
      <c r="G1847" s="491"/>
      <c r="H1847" s="489"/>
      <c r="I1847" s="489"/>
      <c r="J1847" s="489"/>
      <c r="K1847" s="489"/>
    </row>
    <row r="1848" spans="2:11" x14ac:dyDescent="0.2">
      <c r="B1848" s="471"/>
      <c r="C1848" s="471"/>
      <c r="E1848" s="486"/>
      <c r="G1848" s="491"/>
      <c r="H1848" s="489"/>
      <c r="I1848" s="489"/>
      <c r="J1848" s="489"/>
      <c r="K1848" s="489"/>
    </row>
    <row r="1849" spans="2:11" x14ac:dyDescent="0.2">
      <c r="B1849" s="471"/>
      <c r="C1849" s="471"/>
      <c r="E1849" s="486"/>
      <c r="G1849" s="491"/>
      <c r="H1849" s="489"/>
      <c r="I1849" s="489"/>
      <c r="J1849" s="489"/>
      <c r="K1849" s="489"/>
    </row>
    <row r="1850" spans="2:11" x14ac:dyDescent="0.2">
      <c r="B1850" s="471"/>
      <c r="C1850" s="471"/>
      <c r="E1850" s="486"/>
      <c r="G1850" s="491"/>
      <c r="H1850" s="489"/>
      <c r="I1850" s="489"/>
      <c r="J1850" s="489"/>
      <c r="K1850" s="489"/>
    </row>
    <row r="1851" spans="2:11" x14ac:dyDescent="0.2">
      <c r="B1851" s="471"/>
      <c r="C1851" s="471"/>
      <c r="E1851" s="486"/>
      <c r="G1851" s="491"/>
      <c r="H1851" s="489"/>
      <c r="I1851" s="489"/>
      <c r="J1851" s="489"/>
      <c r="K1851" s="489"/>
    </row>
    <row r="1852" spans="2:11" x14ac:dyDescent="0.2">
      <c r="B1852" s="471"/>
      <c r="C1852" s="471"/>
      <c r="E1852" s="486"/>
      <c r="G1852" s="491"/>
      <c r="H1852" s="489"/>
      <c r="I1852" s="489"/>
      <c r="J1852" s="489"/>
      <c r="K1852" s="489"/>
    </row>
    <row r="1853" spans="2:11" x14ac:dyDescent="0.2">
      <c r="B1853" s="471"/>
      <c r="C1853" s="471"/>
      <c r="E1853" s="486"/>
      <c r="G1853" s="491"/>
      <c r="H1853" s="489"/>
      <c r="I1853" s="489"/>
      <c r="J1853" s="489"/>
      <c r="K1853" s="489"/>
    </row>
    <row r="1854" spans="2:11" x14ac:dyDescent="0.2">
      <c r="B1854" s="471"/>
      <c r="C1854" s="471"/>
      <c r="E1854" s="486"/>
      <c r="G1854" s="491"/>
      <c r="H1854" s="489"/>
      <c r="I1854" s="489"/>
      <c r="J1854" s="489"/>
      <c r="K1854" s="489"/>
    </row>
    <row r="1855" spans="2:11" x14ac:dyDescent="0.2">
      <c r="B1855" s="471"/>
      <c r="C1855" s="471"/>
      <c r="E1855" s="486"/>
      <c r="G1855" s="491"/>
      <c r="K1855" s="489"/>
    </row>
    <row r="1856" spans="2:11" x14ac:dyDescent="0.2">
      <c r="B1856" s="471"/>
      <c r="C1856" s="471"/>
      <c r="E1856" s="486"/>
      <c r="G1856" s="491"/>
      <c r="K1856" s="489"/>
    </row>
    <row r="1857" spans="2:11" x14ac:dyDescent="0.2">
      <c r="B1857" s="471"/>
      <c r="C1857" s="471"/>
      <c r="E1857" s="486"/>
      <c r="G1857" s="491"/>
      <c r="K1857" s="489"/>
    </row>
    <row r="1858" spans="2:11" x14ac:dyDescent="0.2">
      <c r="B1858" s="471"/>
      <c r="C1858" s="471"/>
      <c r="E1858" s="486"/>
      <c r="G1858" s="491"/>
      <c r="K1858" s="489"/>
    </row>
    <row r="1859" spans="2:11" x14ac:dyDescent="0.2">
      <c r="B1859" s="471"/>
      <c r="C1859" s="471"/>
      <c r="E1859" s="486"/>
      <c r="G1859" s="491"/>
      <c r="K1859" s="489"/>
    </row>
    <row r="1860" spans="2:11" x14ac:dyDescent="0.2">
      <c r="B1860" s="471"/>
      <c r="C1860" s="471"/>
      <c r="E1860" s="486"/>
      <c r="G1860" s="491"/>
      <c r="K1860" s="489"/>
    </row>
    <row r="1861" spans="2:11" x14ac:dyDescent="0.2">
      <c r="B1861" s="471"/>
      <c r="C1861" s="471"/>
      <c r="E1861" s="486"/>
      <c r="G1861" s="491"/>
      <c r="K1861" s="489"/>
    </row>
    <row r="1862" spans="2:11" x14ac:dyDescent="0.2">
      <c r="B1862" s="471"/>
      <c r="C1862" s="471"/>
      <c r="E1862" s="486"/>
      <c r="G1862" s="491"/>
      <c r="K1862" s="489"/>
    </row>
    <row r="1863" spans="2:11" x14ac:dyDescent="0.2">
      <c r="B1863" s="471"/>
      <c r="C1863" s="471"/>
      <c r="E1863" s="486"/>
      <c r="G1863" s="491"/>
      <c r="K1863" s="489"/>
    </row>
    <row r="1864" spans="2:11" x14ac:dyDescent="0.2">
      <c r="B1864" s="471"/>
      <c r="C1864" s="471"/>
      <c r="E1864" s="486"/>
      <c r="G1864" s="491"/>
      <c r="K1864" s="489"/>
    </row>
    <row r="1865" spans="2:11" x14ac:dyDescent="0.2">
      <c r="B1865" s="471"/>
      <c r="C1865" s="471"/>
      <c r="E1865" s="486"/>
      <c r="G1865" s="491"/>
      <c r="K1865" s="489"/>
    </row>
    <row r="1866" spans="2:11" x14ac:dyDescent="0.2">
      <c r="B1866" s="471"/>
      <c r="C1866" s="471"/>
      <c r="E1866" s="486"/>
      <c r="G1866" s="491"/>
      <c r="K1866" s="489"/>
    </row>
    <row r="1867" spans="2:11" x14ac:dyDescent="0.2">
      <c r="B1867" s="471"/>
      <c r="C1867" s="471"/>
      <c r="E1867" s="486"/>
      <c r="G1867" s="491"/>
      <c r="K1867" s="489"/>
    </row>
    <row r="1868" spans="2:11" x14ac:dyDescent="0.2">
      <c r="B1868" s="471"/>
      <c r="C1868" s="471"/>
      <c r="E1868" s="486"/>
      <c r="G1868" s="491"/>
      <c r="K1868" s="489"/>
    </row>
    <row r="1869" spans="2:11" x14ac:dyDescent="0.2">
      <c r="B1869" s="471"/>
      <c r="C1869" s="471"/>
      <c r="E1869" s="486"/>
      <c r="G1869" s="491"/>
      <c r="K1869" s="489"/>
    </row>
    <row r="1870" spans="2:11" x14ac:dyDescent="0.2">
      <c r="B1870" s="471"/>
      <c r="C1870" s="471"/>
      <c r="E1870" s="486"/>
      <c r="G1870" s="491"/>
      <c r="K1870" s="489"/>
    </row>
    <row r="1871" spans="2:11" x14ac:dyDescent="0.2">
      <c r="B1871" s="471"/>
      <c r="C1871" s="471"/>
      <c r="E1871" s="486"/>
      <c r="G1871" s="491"/>
      <c r="K1871" s="489"/>
    </row>
    <row r="1872" spans="2:11" x14ac:dyDescent="0.2">
      <c r="B1872" s="471"/>
      <c r="C1872" s="471"/>
      <c r="E1872" s="486"/>
      <c r="G1872" s="491"/>
      <c r="K1872" s="489"/>
    </row>
    <row r="1873" spans="2:11" x14ac:dyDescent="0.2">
      <c r="B1873" s="471"/>
      <c r="C1873" s="471"/>
      <c r="E1873" s="486"/>
      <c r="G1873" s="491"/>
      <c r="K1873" s="489"/>
    </row>
    <row r="1874" spans="2:11" x14ac:dyDescent="0.2">
      <c r="B1874" s="471"/>
      <c r="C1874" s="471"/>
      <c r="E1874" s="486"/>
      <c r="G1874" s="491"/>
      <c r="K1874" s="489"/>
    </row>
    <row r="1875" spans="2:11" x14ac:dyDescent="0.2">
      <c r="B1875" s="471"/>
      <c r="C1875" s="471"/>
      <c r="E1875" s="486"/>
      <c r="G1875" s="491"/>
      <c r="K1875" s="489"/>
    </row>
    <row r="1876" spans="2:11" x14ac:dyDescent="0.2">
      <c r="B1876" s="471"/>
      <c r="C1876" s="471"/>
      <c r="E1876" s="486"/>
      <c r="G1876" s="491"/>
      <c r="K1876" s="489"/>
    </row>
    <row r="1877" spans="2:11" x14ac:dyDescent="0.2">
      <c r="B1877" s="471"/>
      <c r="C1877" s="471"/>
      <c r="E1877" s="486"/>
      <c r="G1877" s="491"/>
      <c r="K1877" s="489"/>
    </row>
    <row r="1878" spans="2:11" x14ac:dyDescent="0.2">
      <c r="B1878" s="471"/>
      <c r="C1878" s="471"/>
      <c r="E1878" s="486"/>
      <c r="G1878" s="491"/>
      <c r="K1878" s="489"/>
    </row>
    <row r="1879" spans="2:11" x14ac:dyDescent="0.2">
      <c r="B1879" s="471"/>
      <c r="C1879" s="471"/>
      <c r="E1879" s="486"/>
      <c r="G1879" s="491"/>
      <c r="K1879" s="489"/>
    </row>
    <row r="1880" spans="2:11" x14ac:dyDescent="0.2">
      <c r="B1880" s="471"/>
      <c r="C1880" s="471"/>
      <c r="E1880" s="486"/>
      <c r="G1880" s="491"/>
      <c r="K1880" s="489"/>
    </row>
    <row r="1881" spans="2:11" x14ac:dyDescent="0.2">
      <c r="B1881" s="471"/>
      <c r="C1881" s="471"/>
      <c r="E1881" s="486"/>
      <c r="G1881" s="491"/>
      <c r="K1881" s="489"/>
    </row>
    <row r="1882" spans="2:11" x14ac:dyDescent="0.2">
      <c r="B1882" s="471"/>
      <c r="C1882" s="471"/>
      <c r="E1882" s="486"/>
      <c r="G1882" s="491"/>
      <c r="K1882" s="489"/>
    </row>
    <row r="1883" spans="2:11" x14ac:dyDescent="0.2">
      <c r="B1883" s="471"/>
      <c r="C1883" s="471"/>
      <c r="E1883" s="486"/>
      <c r="G1883" s="491"/>
      <c r="K1883" s="489"/>
    </row>
    <row r="1884" spans="2:11" x14ac:dyDescent="0.2">
      <c r="B1884" s="471"/>
      <c r="C1884" s="471"/>
      <c r="E1884" s="486"/>
      <c r="G1884" s="491"/>
      <c r="K1884" s="489"/>
    </row>
    <row r="1885" spans="2:11" x14ac:dyDescent="0.2">
      <c r="B1885" s="471"/>
      <c r="C1885" s="471"/>
      <c r="E1885" s="486"/>
      <c r="G1885" s="491"/>
      <c r="K1885" s="489"/>
    </row>
    <row r="1886" spans="2:11" x14ac:dyDescent="0.2">
      <c r="B1886" s="471"/>
      <c r="C1886" s="471"/>
      <c r="E1886" s="486"/>
      <c r="G1886" s="491"/>
      <c r="K1886" s="489"/>
    </row>
    <row r="1887" spans="2:11" x14ac:dyDescent="0.2">
      <c r="B1887" s="471"/>
      <c r="C1887" s="471"/>
      <c r="E1887" s="486"/>
      <c r="G1887" s="491"/>
      <c r="K1887" s="489"/>
    </row>
    <row r="1888" spans="2:11" x14ac:dyDescent="0.2">
      <c r="B1888" s="471"/>
      <c r="C1888" s="471"/>
      <c r="E1888" s="486"/>
      <c r="G1888" s="491"/>
      <c r="K1888" s="489"/>
    </row>
    <row r="1889" spans="2:11" x14ac:dyDescent="0.2">
      <c r="B1889" s="471"/>
      <c r="C1889" s="471"/>
      <c r="E1889" s="486"/>
      <c r="G1889" s="491"/>
      <c r="K1889" s="489"/>
    </row>
    <row r="1890" spans="2:11" x14ac:dyDescent="0.2">
      <c r="B1890" s="471"/>
      <c r="C1890" s="471"/>
      <c r="E1890" s="486"/>
      <c r="G1890" s="491"/>
      <c r="K1890" s="489"/>
    </row>
    <row r="1891" spans="2:11" x14ac:dyDescent="0.2">
      <c r="B1891" s="471"/>
      <c r="C1891" s="471"/>
      <c r="E1891" s="486"/>
      <c r="G1891" s="491"/>
      <c r="K1891" s="489"/>
    </row>
    <row r="1892" spans="2:11" x14ac:dyDescent="0.2">
      <c r="B1892" s="471"/>
      <c r="C1892" s="471"/>
      <c r="E1892" s="486"/>
      <c r="G1892" s="491"/>
      <c r="K1892" s="489"/>
    </row>
    <row r="1893" spans="2:11" x14ac:dyDescent="0.2">
      <c r="B1893" s="471"/>
      <c r="C1893" s="471"/>
      <c r="E1893" s="486"/>
      <c r="G1893" s="491"/>
      <c r="K1893" s="489"/>
    </row>
    <row r="1894" spans="2:11" x14ac:dyDescent="0.2">
      <c r="B1894" s="471"/>
      <c r="C1894" s="471"/>
      <c r="E1894" s="486"/>
      <c r="G1894" s="491"/>
      <c r="K1894" s="489"/>
    </row>
    <row r="1895" spans="2:11" x14ac:dyDescent="0.2">
      <c r="B1895" s="471"/>
      <c r="C1895" s="471"/>
      <c r="E1895" s="486"/>
      <c r="G1895" s="491"/>
      <c r="K1895" s="489"/>
    </row>
    <row r="1896" spans="2:11" x14ac:dyDescent="0.2">
      <c r="B1896" s="471"/>
      <c r="C1896" s="471"/>
      <c r="E1896" s="486"/>
      <c r="G1896" s="491"/>
      <c r="K1896" s="489"/>
    </row>
    <row r="1897" spans="2:11" x14ac:dyDescent="0.2">
      <c r="B1897" s="471"/>
      <c r="C1897" s="471"/>
      <c r="E1897" s="486"/>
      <c r="G1897" s="491"/>
      <c r="K1897" s="489"/>
    </row>
    <row r="1898" spans="2:11" x14ac:dyDescent="0.2">
      <c r="B1898" s="471"/>
      <c r="C1898" s="471"/>
      <c r="E1898" s="486"/>
      <c r="G1898" s="491"/>
      <c r="K1898" s="489"/>
    </row>
    <row r="1899" spans="2:11" x14ac:dyDescent="0.2">
      <c r="B1899" s="471"/>
      <c r="C1899" s="471"/>
      <c r="E1899" s="486"/>
      <c r="G1899" s="491"/>
      <c r="K1899" s="489"/>
    </row>
    <row r="1900" spans="2:11" x14ac:dyDescent="0.2">
      <c r="B1900" s="471"/>
      <c r="C1900" s="471"/>
      <c r="E1900" s="486"/>
      <c r="G1900" s="491"/>
      <c r="K1900" s="489"/>
    </row>
    <row r="1901" spans="2:11" x14ac:dyDescent="0.2">
      <c r="B1901" s="471"/>
      <c r="C1901" s="471"/>
      <c r="E1901" s="486"/>
      <c r="G1901" s="491"/>
      <c r="K1901" s="489"/>
    </row>
    <row r="1902" spans="2:11" x14ac:dyDescent="0.2">
      <c r="B1902" s="471"/>
      <c r="C1902" s="471"/>
      <c r="E1902" s="486"/>
      <c r="G1902" s="491"/>
      <c r="K1902" s="489"/>
    </row>
    <row r="1903" spans="2:11" x14ac:dyDescent="0.2">
      <c r="B1903" s="471"/>
      <c r="C1903" s="471"/>
      <c r="E1903" s="486"/>
      <c r="G1903" s="491"/>
      <c r="K1903" s="489"/>
    </row>
    <row r="1904" spans="2:11" x14ac:dyDescent="0.2">
      <c r="B1904" s="471"/>
      <c r="C1904" s="471"/>
      <c r="E1904" s="486"/>
      <c r="G1904" s="491"/>
      <c r="K1904" s="489"/>
    </row>
    <row r="1905" spans="2:11" x14ac:dyDescent="0.2">
      <c r="B1905" s="471"/>
      <c r="C1905" s="471"/>
      <c r="E1905" s="486"/>
      <c r="G1905" s="491"/>
      <c r="K1905" s="489"/>
    </row>
    <row r="1906" spans="2:11" x14ac:dyDescent="0.2">
      <c r="B1906" s="471"/>
      <c r="C1906" s="471"/>
      <c r="E1906" s="486"/>
      <c r="G1906" s="491"/>
      <c r="K1906" s="489"/>
    </row>
    <row r="1907" spans="2:11" x14ac:dyDescent="0.2">
      <c r="B1907" s="471"/>
      <c r="C1907" s="471"/>
      <c r="E1907" s="486"/>
      <c r="G1907" s="491"/>
      <c r="K1907" s="489"/>
    </row>
    <row r="1908" spans="2:11" x14ac:dyDescent="0.2">
      <c r="B1908" s="471"/>
      <c r="C1908" s="471"/>
      <c r="E1908" s="486"/>
      <c r="G1908" s="491"/>
      <c r="K1908" s="489"/>
    </row>
    <row r="1909" spans="2:11" x14ac:dyDescent="0.2">
      <c r="B1909" s="471"/>
      <c r="C1909" s="471"/>
      <c r="E1909" s="486"/>
      <c r="G1909" s="491"/>
      <c r="K1909" s="489"/>
    </row>
    <row r="1910" spans="2:11" x14ac:dyDescent="0.2">
      <c r="B1910" s="471"/>
      <c r="C1910" s="471"/>
      <c r="E1910" s="486"/>
      <c r="G1910" s="491"/>
      <c r="K1910" s="489"/>
    </row>
    <row r="1911" spans="2:11" x14ac:dyDescent="0.2">
      <c r="B1911" s="471"/>
      <c r="C1911" s="471"/>
      <c r="E1911" s="486"/>
      <c r="G1911" s="491"/>
      <c r="K1911" s="489"/>
    </row>
    <row r="1912" spans="2:11" x14ac:dyDescent="0.2">
      <c r="B1912" s="471"/>
      <c r="C1912" s="471"/>
      <c r="E1912" s="486"/>
      <c r="G1912" s="491"/>
      <c r="K1912" s="489"/>
    </row>
    <row r="1913" spans="2:11" x14ac:dyDescent="0.2">
      <c r="B1913" s="471"/>
      <c r="C1913" s="471"/>
      <c r="E1913" s="486"/>
      <c r="G1913" s="491"/>
      <c r="K1913" s="489"/>
    </row>
    <row r="1914" spans="2:11" x14ac:dyDescent="0.2">
      <c r="B1914" s="471"/>
      <c r="C1914" s="471"/>
      <c r="E1914" s="486"/>
      <c r="G1914" s="491"/>
      <c r="K1914" s="489"/>
    </row>
    <row r="1915" spans="2:11" x14ac:dyDescent="0.2">
      <c r="B1915" s="471"/>
      <c r="C1915" s="471"/>
      <c r="E1915" s="486"/>
      <c r="G1915" s="491"/>
      <c r="K1915" s="489"/>
    </row>
    <row r="1916" spans="2:11" x14ac:dyDescent="0.2">
      <c r="B1916" s="471"/>
      <c r="C1916" s="471"/>
      <c r="E1916" s="486"/>
      <c r="G1916" s="491"/>
      <c r="K1916" s="489"/>
    </row>
    <row r="1917" spans="2:11" x14ac:dyDescent="0.2">
      <c r="B1917" s="471"/>
      <c r="C1917" s="471"/>
      <c r="E1917" s="486"/>
      <c r="G1917" s="491"/>
      <c r="K1917" s="489"/>
    </row>
    <row r="1918" spans="2:11" x14ac:dyDescent="0.2">
      <c r="B1918" s="471"/>
      <c r="C1918" s="471"/>
      <c r="E1918" s="486"/>
      <c r="G1918" s="491"/>
      <c r="K1918" s="489"/>
    </row>
    <row r="1919" spans="2:11" x14ac:dyDescent="0.2">
      <c r="B1919" s="471"/>
      <c r="C1919" s="471"/>
      <c r="E1919" s="486"/>
      <c r="G1919" s="491"/>
      <c r="K1919" s="489"/>
    </row>
    <row r="1920" spans="2:11" x14ac:dyDescent="0.2">
      <c r="B1920" s="471"/>
      <c r="C1920" s="471"/>
      <c r="E1920" s="486"/>
      <c r="G1920" s="491"/>
      <c r="K1920" s="489"/>
    </row>
    <row r="1921" spans="2:11" x14ac:dyDescent="0.2">
      <c r="B1921" s="471"/>
      <c r="C1921" s="471"/>
      <c r="E1921" s="486"/>
      <c r="G1921" s="491"/>
      <c r="K1921" s="489"/>
    </row>
    <row r="1922" spans="2:11" x14ac:dyDescent="0.2">
      <c r="B1922" s="471"/>
      <c r="C1922" s="471"/>
      <c r="E1922" s="486"/>
      <c r="G1922" s="491"/>
      <c r="K1922" s="489"/>
    </row>
    <row r="1923" spans="2:11" x14ac:dyDescent="0.2">
      <c r="B1923" s="471"/>
      <c r="C1923" s="471"/>
      <c r="E1923" s="486"/>
      <c r="G1923" s="491"/>
      <c r="K1923" s="489"/>
    </row>
    <row r="1924" spans="2:11" x14ac:dyDescent="0.2">
      <c r="B1924" s="471"/>
      <c r="C1924" s="471"/>
      <c r="E1924" s="486"/>
      <c r="G1924" s="491"/>
      <c r="K1924" s="489"/>
    </row>
    <row r="1925" spans="2:11" x14ac:dyDescent="0.2">
      <c r="B1925" s="471"/>
      <c r="C1925" s="471"/>
      <c r="E1925" s="486"/>
      <c r="G1925" s="491"/>
      <c r="K1925" s="489"/>
    </row>
    <row r="1926" spans="2:11" x14ac:dyDescent="0.2">
      <c r="B1926" s="471"/>
      <c r="C1926" s="471"/>
      <c r="E1926" s="486"/>
      <c r="G1926" s="491"/>
      <c r="K1926" s="489"/>
    </row>
    <row r="1927" spans="2:11" x14ac:dyDescent="0.2">
      <c r="B1927" s="471"/>
      <c r="C1927" s="471"/>
      <c r="E1927" s="486"/>
      <c r="G1927" s="491"/>
      <c r="K1927" s="489"/>
    </row>
    <row r="1928" spans="2:11" x14ac:dyDescent="0.2">
      <c r="B1928" s="471"/>
      <c r="C1928" s="471"/>
      <c r="E1928" s="486"/>
      <c r="G1928" s="491"/>
      <c r="K1928" s="489"/>
    </row>
    <row r="1929" spans="2:11" x14ac:dyDescent="0.2">
      <c r="B1929" s="471"/>
      <c r="C1929" s="471"/>
      <c r="E1929" s="486"/>
      <c r="G1929" s="491"/>
      <c r="K1929" s="489"/>
    </row>
    <row r="1930" spans="2:11" x14ac:dyDescent="0.2">
      <c r="B1930" s="471"/>
      <c r="C1930" s="471"/>
      <c r="E1930" s="486"/>
      <c r="G1930" s="491"/>
      <c r="K1930" s="489"/>
    </row>
    <row r="1931" spans="2:11" x14ac:dyDescent="0.2">
      <c r="B1931" s="471"/>
      <c r="C1931" s="471"/>
      <c r="E1931" s="486"/>
      <c r="G1931" s="491"/>
      <c r="K1931" s="489"/>
    </row>
    <row r="1932" spans="2:11" x14ac:dyDescent="0.2">
      <c r="B1932" s="471"/>
      <c r="C1932" s="471"/>
      <c r="E1932" s="486"/>
      <c r="G1932" s="491"/>
      <c r="K1932" s="489"/>
    </row>
    <row r="1933" spans="2:11" x14ac:dyDescent="0.2">
      <c r="B1933" s="471"/>
      <c r="C1933" s="471"/>
      <c r="E1933" s="486"/>
      <c r="G1933" s="491"/>
      <c r="K1933" s="489"/>
    </row>
    <row r="1934" spans="2:11" x14ac:dyDescent="0.2">
      <c r="B1934" s="471"/>
      <c r="C1934" s="471"/>
      <c r="E1934" s="486"/>
      <c r="G1934" s="491"/>
      <c r="K1934" s="489"/>
    </row>
    <row r="1935" spans="2:11" x14ac:dyDescent="0.2">
      <c r="B1935" s="471"/>
      <c r="C1935" s="471"/>
      <c r="E1935" s="486"/>
      <c r="G1935" s="491"/>
      <c r="K1935" s="489"/>
    </row>
    <row r="1936" spans="2:11" x14ac:dyDescent="0.2">
      <c r="B1936" s="471"/>
      <c r="C1936" s="471"/>
      <c r="E1936" s="486"/>
      <c r="G1936" s="491"/>
      <c r="K1936" s="489"/>
    </row>
    <row r="1937" spans="2:11" x14ac:dyDescent="0.2">
      <c r="B1937" s="471"/>
      <c r="C1937" s="471"/>
      <c r="E1937" s="486"/>
      <c r="G1937" s="491"/>
      <c r="K1937" s="489"/>
    </row>
    <row r="1938" spans="2:11" x14ac:dyDescent="0.2">
      <c r="B1938" s="471"/>
      <c r="C1938" s="471"/>
      <c r="E1938" s="486"/>
      <c r="G1938" s="491"/>
      <c r="K1938" s="489"/>
    </row>
    <row r="1939" spans="2:11" x14ac:dyDescent="0.2">
      <c r="B1939" s="471"/>
      <c r="C1939" s="471"/>
      <c r="E1939" s="486"/>
      <c r="G1939" s="491"/>
      <c r="K1939" s="489"/>
    </row>
    <row r="1940" spans="2:11" x14ac:dyDescent="0.2">
      <c r="B1940" s="471"/>
      <c r="C1940" s="471"/>
      <c r="E1940" s="486"/>
      <c r="G1940" s="491"/>
      <c r="K1940" s="489"/>
    </row>
    <row r="1941" spans="2:11" x14ac:dyDescent="0.2">
      <c r="B1941" s="471"/>
      <c r="C1941" s="471"/>
      <c r="E1941" s="486"/>
      <c r="G1941" s="491"/>
      <c r="K1941" s="489"/>
    </row>
    <row r="1942" spans="2:11" x14ac:dyDescent="0.2">
      <c r="B1942" s="471"/>
      <c r="C1942" s="471"/>
      <c r="E1942" s="486"/>
      <c r="G1942" s="491"/>
      <c r="K1942" s="489"/>
    </row>
    <row r="1943" spans="2:11" x14ac:dyDescent="0.2">
      <c r="B1943" s="471"/>
      <c r="C1943" s="471"/>
      <c r="E1943" s="486"/>
      <c r="G1943" s="491"/>
      <c r="K1943" s="489"/>
    </row>
    <row r="1944" spans="2:11" x14ac:dyDescent="0.2">
      <c r="B1944" s="471"/>
      <c r="C1944" s="471"/>
      <c r="E1944" s="486"/>
      <c r="G1944" s="491"/>
      <c r="K1944" s="489"/>
    </row>
    <row r="1945" spans="2:11" x14ac:dyDescent="0.2">
      <c r="B1945" s="471"/>
      <c r="C1945" s="471"/>
      <c r="E1945" s="486"/>
      <c r="G1945" s="491"/>
      <c r="K1945" s="489"/>
    </row>
    <row r="1946" spans="2:11" x14ac:dyDescent="0.2">
      <c r="B1946" s="471"/>
      <c r="C1946" s="471"/>
      <c r="E1946" s="486"/>
      <c r="G1946" s="491"/>
      <c r="K1946" s="489"/>
    </row>
    <row r="1947" spans="2:11" x14ac:dyDescent="0.2">
      <c r="B1947" s="471"/>
      <c r="C1947" s="471"/>
      <c r="E1947" s="486"/>
      <c r="G1947" s="491"/>
      <c r="K1947" s="489"/>
    </row>
    <row r="1948" spans="2:11" x14ac:dyDescent="0.2">
      <c r="B1948" s="471"/>
      <c r="C1948" s="471"/>
      <c r="E1948" s="486"/>
      <c r="G1948" s="491"/>
      <c r="K1948" s="489"/>
    </row>
    <row r="1949" spans="2:11" x14ac:dyDescent="0.2">
      <c r="B1949" s="471"/>
      <c r="C1949" s="471"/>
      <c r="E1949" s="486"/>
      <c r="G1949" s="491"/>
      <c r="K1949" s="489"/>
    </row>
    <row r="1950" spans="2:11" x14ac:dyDescent="0.2">
      <c r="B1950" s="471"/>
      <c r="C1950" s="471"/>
      <c r="E1950" s="486"/>
      <c r="G1950" s="491"/>
      <c r="K1950" s="489"/>
    </row>
    <row r="1951" spans="2:11" x14ac:dyDescent="0.2">
      <c r="B1951" s="471"/>
      <c r="C1951" s="471"/>
      <c r="E1951" s="486"/>
      <c r="G1951" s="491"/>
      <c r="K1951" s="489"/>
    </row>
    <row r="1952" spans="2:11" x14ac:dyDescent="0.2">
      <c r="B1952" s="471"/>
      <c r="C1952" s="471"/>
      <c r="E1952" s="486"/>
      <c r="G1952" s="491"/>
      <c r="K1952" s="489"/>
    </row>
    <row r="1953" spans="2:11" x14ac:dyDescent="0.2">
      <c r="B1953" s="471"/>
      <c r="C1953" s="471"/>
      <c r="E1953" s="486"/>
      <c r="G1953" s="491"/>
      <c r="K1953" s="489"/>
    </row>
    <row r="1954" spans="2:11" x14ac:dyDescent="0.2">
      <c r="B1954" s="471"/>
      <c r="C1954" s="471"/>
      <c r="E1954" s="486"/>
      <c r="G1954" s="491"/>
      <c r="K1954" s="489"/>
    </row>
    <row r="1955" spans="2:11" x14ac:dyDescent="0.2">
      <c r="B1955" s="471"/>
      <c r="C1955" s="471"/>
      <c r="E1955" s="486"/>
      <c r="G1955" s="491"/>
      <c r="K1955" s="489"/>
    </row>
    <row r="1956" spans="2:11" x14ac:dyDescent="0.2">
      <c r="B1956" s="471"/>
      <c r="C1956" s="471"/>
      <c r="E1956" s="486"/>
      <c r="G1956" s="491"/>
      <c r="K1956" s="489"/>
    </row>
    <row r="1957" spans="2:11" x14ac:dyDescent="0.2">
      <c r="B1957" s="471"/>
      <c r="C1957" s="471"/>
      <c r="E1957" s="486"/>
      <c r="G1957" s="491"/>
      <c r="K1957" s="489"/>
    </row>
    <row r="1958" spans="2:11" x14ac:dyDescent="0.2">
      <c r="B1958" s="471"/>
      <c r="C1958" s="471"/>
      <c r="E1958" s="486"/>
      <c r="G1958" s="491"/>
      <c r="K1958" s="489"/>
    </row>
    <row r="1959" spans="2:11" x14ac:dyDescent="0.2">
      <c r="B1959" s="471"/>
      <c r="C1959" s="471"/>
      <c r="E1959" s="486"/>
      <c r="G1959" s="491"/>
      <c r="K1959" s="489"/>
    </row>
    <row r="1960" spans="2:11" x14ac:dyDescent="0.2">
      <c r="B1960" s="471"/>
      <c r="C1960" s="471"/>
      <c r="E1960" s="486"/>
      <c r="G1960" s="491"/>
      <c r="K1960" s="489"/>
    </row>
    <row r="1961" spans="2:11" x14ac:dyDescent="0.2">
      <c r="B1961" s="471"/>
      <c r="C1961" s="471"/>
      <c r="E1961" s="486"/>
      <c r="G1961" s="491"/>
      <c r="K1961" s="489"/>
    </row>
    <row r="1962" spans="2:11" x14ac:dyDescent="0.2">
      <c r="B1962" s="471"/>
      <c r="C1962" s="471"/>
      <c r="E1962" s="486"/>
      <c r="G1962" s="491"/>
      <c r="K1962" s="489"/>
    </row>
    <row r="1963" spans="2:11" x14ac:dyDescent="0.2">
      <c r="B1963" s="471"/>
      <c r="C1963" s="471"/>
      <c r="E1963" s="486"/>
      <c r="G1963" s="491"/>
      <c r="K1963" s="489"/>
    </row>
    <row r="1964" spans="2:11" x14ac:dyDescent="0.2">
      <c r="B1964" s="471"/>
      <c r="C1964" s="471"/>
      <c r="E1964" s="486"/>
      <c r="G1964" s="491"/>
      <c r="K1964" s="489"/>
    </row>
    <row r="1965" spans="2:11" x14ac:dyDescent="0.2">
      <c r="B1965" s="471"/>
      <c r="C1965" s="471"/>
      <c r="E1965" s="486"/>
      <c r="G1965" s="491"/>
      <c r="K1965" s="489"/>
    </row>
    <row r="1966" spans="2:11" x14ac:dyDescent="0.2">
      <c r="B1966" s="471"/>
      <c r="C1966" s="471"/>
      <c r="E1966" s="486"/>
      <c r="G1966" s="491"/>
      <c r="K1966" s="489"/>
    </row>
    <row r="1967" spans="2:11" x14ac:dyDescent="0.2">
      <c r="B1967" s="471"/>
      <c r="C1967" s="471"/>
      <c r="E1967" s="486"/>
      <c r="G1967" s="491"/>
      <c r="K1967" s="489"/>
    </row>
    <row r="1968" spans="2:11" x14ac:dyDescent="0.2">
      <c r="B1968" s="471"/>
      <c r="C1968" s="471"/>
      <c r="E1968" s="486"/>
      <c r="G1968" s="491"/>
      <c r="K1968" s="489"/>
    </row>
    <row r="1969" spans="2:11" x14ac:dyDescent="0.2">
      <c r="B1969" s="471"/>
      <c r="C1969" s="471"/>
      <c r="E1969" s="486"/>
      <c r="G1969" s="491"/>
      <c r="K1969" s="489"/>
    </row>
    <row r="1970" spans="2:11" x14ac:dyDescent="0.2">
      <c r="B1970" s="471"/>
      <c r="C1970" s="471"/>
      <c r="E1970" s="486"/>
      <c r="G1970" s="491"/>
      <c r="K1970" s="489"/>
    </row>
    <row r="1971" spans="2:11" x14ac:dyDescent="0.2">
      <c r="B1971" s="471"/>
      <c r="C1971" s="471"/>
      <c r="E1971" s="486"/>
      <c r="G1971" s="491"/>
      <c r="K1971" s="489"/>
    </row>
    <row r="1972" spans="2:11" x14ac:dyDescent="0.2">
      <c r="B1972" s="471"/>
      <c r="C1972" s="471"/>
      <c r="E1972" s="486"/>
      <c r="G1972" s="491"/>
      <c r="K1972" s="489"/>
    </row>
    <row r="1973" spans="2:11" x14ac:dyDescent="0.2">
      <c r="B1973" s="471"/>
      <c r="C1973" s="471"/>
      <c r="E1973" s="486"/>
      <c r="G1973" s="491"/>
      <c r="K1973" s="489"/>
    </row>
    <row r="1974" spans="2:11" x14ac:dyDescent="0.2">
      <c r="B1974" s="471"/>
      <c r="C1974" s="471"/>
      <c r="E1974" s="486"/>
      <c r="G1974" s="491"/>
      <c r="K1974" s="489"/>
    </row>
    <row r="1975" spans="2:11" x14ac:dyDescent="0.2">
      <c r="B1975" s="471"/>
      <c r="C1975" s="471"/>
      <c r="E1975" s="486"/>
      <c r="G1975" s="491"/>
      <c r="K1975" s="489"/>
    </row>
    <row r="1976" spans="2:11" x14ac:dyDescent="0.2">
      <c r="B1976" s="471"/>
      <c r="C1976" s="471"/>
      <c r="E1976" s="486"/>
      <c r="G1976" s="491"/>
      <c r="K1976" s="489"/>
    </row>
    <row r="1977" spans="2:11" x14ac:dyDescent="0.2">
      <c r="B1977" s="471"/>
      <c r="C1977" s="471"/>
      <c r="E1977" s="486"/>
      <c r="G1977" s="491"/>
      <c r="K1977" s="489"/>
    </row>
    <row r="1978" spans="2:11" x14ac:dyDescent="0.2">
      <c r="B1978" s="471"/>
      <c r="C1978" s="471"/>
      <c r="E1978" s="486"/>
      <c r="G1978" s="491"/>
      <c r="K1978" s="489"/>
    </row>
    <row r="1979" spans="2:11" x14ac:dyDescent="0.2">
      <c r="B1979" s="471"/>
      <c r="C1979" s="471"/>
      <c r="E1979" s="486"/>
      <c r="G1979" s="491"/>
      <c r="K1979" s="489"/>
    </row>
    <row r="1980" spans="2:11" x14ac:dyDescent="0.2">
      <c r="B1980" s="471"/>
      <c r="C1980" s="471"/>
      <c r="E1980" s="486"/>
      <c r="G1980" s="491"/>
      <c r="K1980" s="489"/>
    </row>
    <row r="1981" spans="2:11" x14ac:dyDescent="0.2">
      <c r="B1981" s="471"/>
      <c r="C1981" s="471"/>
      <c r="E1981" s="486"/>
      <c r="G1981" s="491"/>
      <c r="K1981" s="489"/>
    </row>
    <row r="1982" spans="2:11" x14ac:dyDescent="0.2">
      <c r="B1982" s="471"/>
      <c r="C1982" s="471"/>
      <c r="E1982" s="486"/>
      <c r="G1982" s="491"/>
      <c r="K1982" s="489"/>
    </row>
    <row r="1983" spans="2:11" x14ac:dyDescent="0.2">
      <c r="B1983" s="471"/>
      <c r="C1983" s="471"/>
      <c r="E1983" s="486"/>
      <c r="G1983" s="491"/>
      <c r="K1983" s="489"/>
    </row>
    <row r="1984" spans="2:11" x14ac:dyDescent="0.2">
      <c r="B1984" s="471"/>
      <c r="C1984" s="471"/>
      <c r="E1984" s="486"/>
      <c r="G1984" s="491"/>
      <c r="K1984" s="489"/>
    </row>
    <row r="1985" spans="2:11" x14ac:dyDescent="0.2">
      <c r="B1985" s="471"/>
      <c r="C1985" s="471"/>
      <c r="E1985" s="486"/>
      <c r="G1985" s="491"/>
      <c r="K1985" s="489"/>
    </row>
    <row r="1986" spans="2:11" x14ac:dyDescent="0.2">
      <c r="B1986" s="471"/>
      <c r="C1986" s="471"/>
      <c r="E1986" s="486"/>
      <c r="G1986" s="491"/>
      <c r="K1986" s="489"/>
    </row>
    <row r="1987" spans="2:11" x14ac:dyDescent="0.2">
      <c r="B1987" s="471"/>
      <c r="C1987" s="471"/>
      <c r="E1987" s="486"/>
      <c r="G1987" s="491"/>
      <c r="K1987" s="489"/>
    </row>
    <row r="1988" spans="2:11" x14ac:dyDescent="0.2">
      <c r="B1988" s="471"/>
      <c r="C1988" s="471"/>
      <c r="E1988" s="486"/>
      <c r="G1988" s="491"/>
      <c r="K1988" s="489"/>
    </row>
    <row r="1989" spans="2:11" x14ac:dyDescent="0.2">
      <c r="B1989" s="471"/>
      <c r="C1989" s="471"/>
      <c r="E1989" s="486"/>
      <c r="G1989" s="491"/>
      <c r="K1989" s="489"/>
    </row>
    <row r="1990" spans="2:11" x14ac:dyDescent="0.2">
      <c r="B1990" s="471"/>
      <c r="C1990" s="471"/>
      <c r="E1990" s="486"/>
      <c r="G1990" s="491"/>
      <c r="K1990" s="489"/>
    </row>
    <row r="1991" spans="2:11" x14ac:dyDescent="0.2">
      <c r="B1991" s="471"/>
      <c r="C1991" s="471"/>
      <c r="E1991" s="486"/>
      <c r="G1991" s="491"/>
      <c r="K1991" s="489"/>
    </row>
    <row r="1992" spans="2:11" x14ac:dyDescent="0.2">
      <c r="B1992" s="471"/>
      <c r="C1992" s="471"/>
      <c r="E1992" s="486"/>
      <c r="G1992" s="491"/>
      <c r="K1992" s="489"/>
    </row>
    <row r="1993" spans="2:11" x14ac:dyDescent="0.2">
      <c r="B1993" s="471"/>
      <c r="C1993" s="471"/>
      <c r="E1993" s="486"/>
      <c r="G1993" s="491"/>
      <c r="K1993" s="489"/>
    </row>
    <row r="1994" spans="2:11" x14ac:dyDescent="0.2">
      <c r="B1994" s="471"/>
      <c r="C1994" s="471"/>
      <c r="E1994" s="486"/>
      <c r="G1994" s="491"/>
      <c r="K1994" s="489"/>
    </row>
    <row r="1995" spans="2:11" x14ac:dyDescent="0.2">
      <c r="B1995" s="471"/>
      <c r="C1995" s="471"/>
      <c r="E1995" s="486"/>
      <c r="G1995" s="491"/>
      <c r="K1995" s="489"/>
    </row>
    <row r="1996" spans="2:11" x14ac:dyDescent="0.2">
      <c r="B1996" s="471"/>
      <c r="C1996" s="471"/>
      <c r="E1996" s="486"/>
      <c r="G1996" s="491"/>
      <c r="K1996" s="489"/>
    </row>
    <row r="1997" spans="2:11" x14ac:dyDescent="0.2">
      <c r="B1997" s="471"/>
      <c r="C1997" s="471"/>
      <c r="E1997" s="486"/>
      <c r="G1997" s="491"/>
      <c r="K1997" s="489"/>
    </row>
    <row r="1998" spans="2:11" x14ac:dyDescent="0.2">
      <c r="B1998" s="471"/>
      <c r="C1998" s="471"/>
      <c r="E1998" s="486"/>
      <c r="G1998" s="491"/>
      <c r="K1998" s="489"/>
    </row>
    <row r="1999" spans="2:11" x14ac:dyDescent="0.2">
      <c r="B1999" s="471"/>
      <c r="C1999" s="471"/>
      <c r="E1999" s="486"/>
      <c r="G1999" s="491"/>
      <c r="K1999" s="489"/>
    </row>
    <row r="2000" spans="2:11" x14ac:dyDescent="0.2">
      <c r="B2000" s="471"/>
      <c r="C2000" s="471"/>
      <c r="E2000" s="486"/>
      <c r="G2000" s="491"/>
      <c r="K2000" s="489"/>
    </row>
    <row r="2001" spans="2:14" x14ac:dyDescent="0.2">
      <c r="B2001" s="471"/>
      <c r="C2001" s="471"/>
      <c r="E2001" s="486"/>
      <c r="G2001" s="491"/>
      <c r="K2001" s="489"/>
    </row>
    <row r="2002" spans="2:14" x14ac:dyDescent="0.2">
      <c r="B2002" s="471"/>
      <c r="C2002" s="471"/>
      <c r="E2002" s="486"/>
      <c r="G2002" s="491"/>
      <c r="K2002" s="489"/>
    </row>
    <row r="2003" spans="2:14" x14ac:dyDescent="0.2">
      <c r="B2003" s="471"/>
      <c r="C2003" s="471"/>
      <c r="E2003" s="486"/>
      <c r="G2003" s="491"/>
      <c r="K2003" s="489"/>
    </row>
    <row r="2004" spans="2:14" x14ac:dyDescent="0.2">
      <c r="B2004" s="471"/>
      <c r="C2004" s="471"/>
      <c r="E2004" s="486"/>
      <c r="G2004" s="491"/>
      <c r="K2004" s="489"/>
    </row>
    <row r="2005" spans="2:14" x14ac:dyDescent="0.2">
      <c r="B2005" s="471"/>
      <c r="C2005" s="471"/>
      <c r="E2005" s="486"/>
      <c r="G2005" s="491"/>
      <c r="K2005" s="489"/>
    </row>
    <row r="2006" spans="2:14" x14ac:dyDescent="0.2">
      <c r="B2006" s="471"/>
      <c r="C2006" s="471"/>
      <c r="E2006" s="486"/>
      <c r="G2006" s="491"/>
      <c r="K2006" s="489"/>
    </row>
    <row r="2007" spans="2:14" x14ac:dyDescent="0.2">
      <c r="B2007" s="471"/>
      <c r="C2007" s="471"/>
      <c r="E2007" s="486"/>
      <c r="G2007" s="491"/>
      <c r="K2007" s="489"/>
    </row>
    <row r="2008" spans="2:14" x14ac:dyDescent="0.2">
      <c r="B2008" s="471"/>
      <c r="C2008" s="471"/>
      <c r="E2008" s="486"/>
    </row>
    <row r="2009" spans="2:14" x14ac:dyDescent="0.2">
      <c r="B2009" s="471"/>
      <c r="C2009" s="471"/>
      <c r="E2009" s="486"/>
    </row>
    <row r="2010" spans="2:14" x14ac:dyDescent="0.2">
      <c r="B2010" s="471"/>
      <c r="C2010" s="471"/>
      <c r="E2010" s="486"/>
    </row>
    <row r="2011" spans="2:14" x14ac:dyDescent="0.2">
      <c r="B2011" s="471"/>
      <c r="C2011" s="471"/>
      <c r="E2011" s="486"/>
    </row>
    <row r="2012" spans="2:14" x14ac:dyDescent="0.2">
      <c r="B2012" s="471"/>
      <c r="C2012" s="471"/>
      <c r="E2012" s="486"/>
    </row>
    <row r="2013" spans="2:14" x14ac:dyDescent="0.2">
      <c r="B2013" s="471"/>
      <c r="C2013" s="471"/>
      <c r="E2013" s="486"/>
    </row>
    <row r="2014" spans="2:14" x14ac:dyDescent="0.2">
      <c r="B2014" s="471"/>
      <c r="C2014" s="471"/>
      <c r="E2014" s="486"/>
    </row>
    <row r="2015" spans="2:14" x14ac:dyDescent="0.2">
      <c r="B2015" s="471"/>
      <c r="C2015" s="471"/>
      <c r="E2015" s="486"/>
    </row>
    <row r="2016" spans="2:14" s="470" customFormat="1" x14ac:dyDescent="0.2">
      <c r="B2016" s="471"/>
      <c r="C2016" s="471"/>
      <c r="E2016" s="486"/>
      <c r="L2016" s="343"/>
      <c r="M2016" s="343"/>
      <c r="N2016" s="343"/>
    </row>
    <row r="2017" spans="2:14" s="470" customFormat="1" x14ac:dyDescent="0.2">
      <c r="B2017" s="471"/>
      <c r="C2017" s="471"/>
      <c r="E2017" s="486"/>
      <c r="L2017" s="343"/>
      <c r="M2017" s="343"/>
      <c r="N2017" s="343"/>
    </row>
    <row r="2018" spans="2:14" s="470" customFormat="1" x14ac:dyDescent="0.2">
      <c r="B2018" s="471"/>
      <c r="C2018" s="471"/>
      <c r="E2018" s="486"/>
      <c r="L2018" s="343"/>
      <c r="M2018" s="343"/>
      <c r="N2018" s="343"/>
    </row>
    <row r="2019" spans="2:14" s="470" customFormat="1" x14ac:dyDescent="0.2">
      <c r="B2019" s="471"/>
      <c r="C2019" s="471"/>
      <c r="E2019" s="486"/>
      <c r="L2019" s="343"/>
      <c r="M2019" s="343"/>
      <c r="N2019" s="343"/>
    </row>
    <row r="2020" spans="2:14" s="470" customFormat="1" x14ac:dyDescent="0.2">
      <c r="B2020" s="471"/>
      <c r="C2020" s="471"/>
      <c r="E2020" s="486"/>
      <c r="L2020" s="343"/>
      <c r="M2020" s="343"/>
      <c r="N2020" s="343"/>
    </row>
    <row r="2021" spans="2:14" s="470" customFormat="1" x14ac:dyDescent="0.2">
      <c r="B2021" s="471"/>
      <c r="C2021" s="471"/>
      <c r="E2021" s="486"/>
      <c r="L2021" s="343"/>
      <c r="M2021" s="343"/>
      <c r="N2021" s="343"/>
    </row>
    <row r="2022" spans="2:14" s="470" customFormat="1" x14ac:dyDescent="0.2">
      <c r="B2022" s="471"/>
      <c r="C2022" s="471"/>
      <c r="E2022" s="486"/>
      <c r="L2022" s="343"/>
      <c r="M2022" s="343"/>
      <c r="N2022" s="343"/>
    </row>
    <row r="2023" spans="2:14" s="470" customFormat="1" x14ac:dyDescent="0.2">
      <c r="B2023" s="471"/>
      <c r="C2023" s="471"/>
      <c r="E2023" s="486"/>
      <c r="L2023" s="343"/>
      <c r="M2023" s="343"/>
      <c r="N2023" s="343"/>
    </row>
    <row r="2024" spans="2:14" s="470" customFormat="1" x14ac:dyDescent="0.2">
      <c r="B2024" s="471"/>
      <c r="C2024" s="471"/>
      <c r="E2024" s="486"/>
      <c r="L2024" s="343"/>
      <c r="M2024" s="343"/>
      <c r="N2024" s="343"/>
    </row>
    <row r="2025" spans="2:14" s="470" customFormat="1" x14ac:dyDescent="0.2">
      <c r="B2025" s="471"/>
      <c r="C2025" s="471"/>
      <c r="E2025" s="486"/>
      <c r="L2025" s="343"/>
      <c r="M2025" s="343"/>
      <c r="N2025" s="343"/>
    </row>
    <row r="2026" spans="2:14" s="470" customFormat="1" x14ac:dyDescent="0.2">
      <c r="B2026" s="471"/>
      <c r="C2026" s="471"/>
      <c r="E2026" s="486"/>
      <c r="L2026" s="343"/>
      <c r="M2026" s="343"/>
      <c r="N2026" s="343"/>
    </row>
    <row r="2027" spans="2:14" s="470" customFormat="1" x14ac:dyDescent="0.2">
      <c r="B2027" s="471"/>
      <c r="C2027" s="471"/>
      <c r="E2027" s="486"/>
      <c r="L2027" s="343"/>
      <c r="M2027" s="343"/>
      <c r="N2027" s="343"/>
    </row>
    <row r="2028" spans="2:14" s="470" customFormat="1" x14ac:dyDescent="0.2">
      <c r="B2028" s="471"/>
      <c r="C2028" s="471"/>
      <c r="E2028" s="486"/>
      <c r="L2028" s="343"/>
      <c r="M2028" s="343"/>
      <c r="N2028" s="343"/>
    </row>
    <row r="2029" spans="2:14" s="470" customFormat="1" x14ac:dyDescent="0.2">
      <c r="B2029" s="471"/>
      <c r="C2029" s="471"/>
      <c r="E2029" s="486"/>
      <c r="L2029" s="343"/>
      <c r="M2029" s="343"/>
      <c r="N2029" s="343"/>
    </row>
    <row r="2030" spans="2:14" s="470" customFormat="1" x14ac:dyDescent="0.2">
      <c r="B2030" s="471"/>
      <c r="C2030" s="471"/>
      <c r="E2030" s="486"/>
      <c r="L2030" s="343"/>
      <c r="M2030" s="343"/>
      <c r="N2030" s="343"/>
    </row>
    <row r="2031" spans="2:14" s="470" customFormat="1" x14ac:dyDescent="0.2">
      <c r="B2031" s="471"/>
      <c r="C2031" s="471"/>
      <c r="E2031" s="486"/>
      <c r="L2031" s="343"/>
      <c r="M2031" s="343"/>
      <c r="N2031" s="343"/>
    </row>
    <row r="2032" spans="2:14" s="470" customFormat="1" x14ac:dyDescent="0.2">
      <c r="B2032" s="471"/>
      <c r="C2032" s="471"/>
      <c r="E2032" s="486"/>
      <c r="L2032" s="343"/>
      <c r="M2032" s="343"/>
      <c r="N2032" s="343"/>
    </row>
    <row r="2033" spans="2:14" s="470" customFormat="1" x14ac:dyDescent="0.2">
      <c r="B2033" s="471"/>
      <c r="C2033" s="471"/>
      <c r="E2033" s="486"/>
      <c r="L2033" s="343"/>
      <c r="M2033" s="343"/>
      <c r="N2033" s="343"/>
    </row>
    <row r="2034" spans="2:14" s="470" customFormat="1" x14ac:dyDescent="0.2">
      <c r="B2034" s="471"/>
      <c r="C2034" s="471"/>
      <c r="E2034" s="486"/>
      <c r="L2034" s="343"/>
      <c r="M2034" s="343"/>
      <c r="N2034" s="343"/>
    </row>
    <row r="2035" spans="2:14" s="470" customFormat="1" x14ac:dyDescent="0.2">
      <c r="B2035" s="471"/>
      <c r="C2035" s="471"/>
      <c r="E2035" s="486"/>
      <c r="L2035" s="343"/>
      <c r="M2035" s="343"/>
      <c r="N2035" s="343"/>
    </row>
    <row r="2036" spans="2:14" s="470" customFormat="1" x14ac:dyDescent="0.2">
      <c r="B2036" s="471"/>
      <c r="C2036" s="471"/>
      <c r="E2036" s="486"/>
      <c r="L2036" s="343"/>
      <c r="M2036" s="343"/>
      <c r="N2036" s="343"/>
    </row>
    <row r="2037" spans="2:14" s="470" customFormat="1" x14ac:dyDescent="0.2">
      <c r="B2037" s="471"/>
      <c r="C2037" s="471"/>
      <c r="E2037" s="486"/>
      <c r="L2037" s="343"/>
      <c r="M2037" s="343"/>
      <c r="N2037" s="343"/>
    </row>
    <row r="2038" spans="2:14" s="470" customFormat="1" x14ac:dyDescent="0.2">
      <c r="B2038" s="471"/>
      <c r="C2038" s="471"/>
      <c r="E2038" s="486"/>
      <c r="L2038" s="343"/>
      <c r="M2038" s="343"/>
      <c r="N2038" s="343"/>
    </row>
    <row r="2039" spans="2:14" s="470" customFormat="1" x14ac:dyDescent="0.2">
      <c r="B2039" s="471"/>
      <c r="C2039" s="471"/>
      <c r="E2039" s="486"/>
      <c r="L2039" s="343"/>
      <c r="M2039" s="343"/>
      <c r="N2039" s="343"/>
    </row>
    <row r="2040" spans="2:14" s="470" customFormat="1" x14ac:dyDescent="0.2">
      <c r="B2040" s="471"/>
      <c r="C2040" s="471"/>
      <c r="E2040" s="486"/>
      <c r="L2040" s="343"/>
      <c r="M2040" s="343"/>
      <c r="N2040" s="343"/>
    </row>
    <row r="2041" spans="2:14" s="470" customFormat="1" x14ac:dyDescent="0.2">
      <c r="B2041" s="471"/>
      <c r="C2041" s="471"/>
      <c r="E2041" s="486"/>
      <c r="L2041" s="343"/>
      <c r="M2041" s="343"/>
      <c r="N2041" s="343"/>
    </row>
    <row r="2042" spans="2:14" s="470" customFormat="1" x14ac:dyDescent="0.2">
      <c r="B2042" s="471"/>
      <c r="C2042" s="471"/>
      <c r="E2042" s="486"/>
      <c r="L2042" s="343"/>
      <c r="M2042" s="343"/>
      <c r="N2042" s="343"/>
    </row>
    <row r="2043" spans="2:14" s="470" customFormat="1" x14ac:dyDescent="0.2">
      <c r="B2043" s="471"/>
      <c r="C2043" s="471"/>
      <c r="E2043" s="486"/>
      <c r="L2043" s="343"/>
      <c r="M2043" s="343"/>
      <c r="N2043" s="343"/>
    </row>
    <row r="2044" spans="2:14" s="470" customFormat="1" x14ac:dyDescent="0.2">
      <c r="B2044" s="471"/>
      <c r="C2044" s="471"/>
      <c r="E2044" s="486"/>
      <c r="L2044" s="343"/>
      <c r="M2044" s="343"/>
      <c r="N2044" s="343"/>
    </row>
    <row r="2045" spans="2:14" s="470" customFormat="1" x14ac:dyDescent="0.2">
      <c r="B2045" s="471"/>
      <c r="C2045" s="471"/>
      <c r="E2045" s="486"/>
      <c r="L2045" s="343"/>
      <c r="M2045" s="343"/>
      <c r="N2045" s="343"/>
    </row>
    <row r="2046" spans="2:14" s="470" customFormat="1" x14ac:dyDescent="0.2">
      <c r="B2046" s="471"/>
      <c r="C2046" s="471"/>
      <c r="E2046" s="486"/>
      <c r="L2046" s="343"/>
      <c r="M2046" s="343"/>
      <c r="N2046" s="343"/>
    </row>
    <row r="2047" spans="2:14" s="470" customFormat="1" x14ac:dyDescent="0.2">
      <c r="B2047" s="471"/>
      <c r="C2047" s="471"/>
      <c r="E2047" s="486"/>
      <c r="L2047" s="343"/>
      <c r="M2047" s="343"/>
      <c r="N2047" s="343"/>
    </row>
    <row r="2048" spans="2:14" s="470" customFormat="1" x14ac:dyDescent="0.2">
      <c r="B2048" s="471"/>
      <c r="C2048" s="471"/>
      <c r="E2048" s="486"/>
      <c r="L2048" s="343"/>
      <c r="M2048" s="343"/>
      <c r="N2048" s="343"/>
    </row>
    <row r="2049" spans="2:14" s="470" customFormat="1" x14ac:dyDescent="0.2">
      <c r="B2049" s="471"/>
      <c r="C2049" s="471"/>
      <c r="E2049" s="486"/>
      <c r="L2049" s="343"/>
      <c r="M2049" s="343"/>
      <c r="N2049" s="343"/>
    </row>
    <row r="2050" spans="2:14" s="470" customFormat="1" x14ac:dyDescent="0.2">
      <c r="B2050" s="471"/>
      <c r="C2050" s="471"/>
      <c r="E2050" s="486"/>
      <c r="L2050" s="343"/>
      <c r="M2050" s="343"/>
      <c r="N2050" s="343"/>
    </row>
    <row r="2051" spans="2:14" s="470" customFormat="1" x14ac:dyDescent="0.2">
      <c r="B2051" s="471"/>
      <c r="C2051" s="471"/>
      <c r="E2051" s="486"/>
      <c r="L2051" s="343"/>
      <c r="M2051" s="343"/>
      <c r="N2051" s="343"/>
    </row>
    <row r="2052" spans="2:14" s="470" customFormat="1" x14ac:dyDescent="0.2">
      <c r="B2052" s="471"/>
      <c r="C2052" s="471"/>
      <c r="E2052" s="486"/>
      <c r="L2052" s="343"/>
      <c r="M2052" s="343"/>
      <c r="N2052" s="343"/>
    </row>
    <row r="2053" spans="2:14" s="470" customFormat="1" x14ac:dyDescent="0.2">
      <c r="B2053" s="471"/>
      <c r="C2053" s="471"/>
      <c r="E2053" s="486"/>
      <c r="L2053" s="343"/>
      <c r="M2053" s="343"/>
      <c r="N2053" s="343"/>
    </row>
    <row r="2054" spans="2:14" s="470" customFormat="1" x14ac:dyDescent="0.2">
      <c r="B2054" s="471"/>
      <c r="C2054" s="471"/>
      <c r="E2054" s="486"/>
      <c r="L2054" s="343"/>
      <c r="M2054" s="343"/>
      <c r="N2054" s="343"/>
    </row>
    <row r="2055" spans="2:14" s="470" customFormat="1" x14ac:dyDescent="0.2">
      <c r="B2055" s="471"/>
      <c r="C2055" s="471"/>
      <c r="E2055" s="486"/>
      <c r="L2055" s="343"/>
      <c r="M2055" s="343"/>
      <c r="N2055" s="343"/>
    </row>
    <row r="2056" spans="2:14" s="470" customFormat="1" x14ac:dyDescent="0.2">
      <c r="B2056" s="471"/>
      <c r="C2056" s="471"/>
      <c r="E2056" s="486"/>
      <c r="L2056" s="343"/>
      <c r="M2056" s="343"/>
      <c r="N2056" s="343"/>
    </row>
    <row r="2057" spans="2:14" s="470" customFormat="1" x14ac:dyDescent="0.2">
      <c r="B2057" s="471"/>
      <c r="C2057" s="471"/>
      <c r="E2057" s="486"/>
      <c r="L2057" s="343"/>
      <c r="M2057" s="343"/>
      <c r="N2057" s="343"/>
    </row>
    <row r="2058" spans="2:14" s="470" customFormat="1" x14ac:dyDescent="0.2">
      <c r="B2058" s="471"/>
      <c r="C2058" s="471"/>
      <c r="E2058" s="486"/>
      <c r="L2058" s="343"/>
      <c r="M2058" s="343"/>
      <c r="N2058" s="343"/>
    </row>
    <row r="2059" spans="2:14" s="470" customFormat="1" x14ac:dyDescent="0.2">
      <c r="B2059" s="471"/>
      <c r="C2059" s="471"/>
      <c r="E2059" s="486"/>
      <c r="L2059" s="343"/>
      <c r="M2059" s="343"/>
      <c r="N2059" s="343"/>
    </row>
    <row r="2060" spans="2:14" s="470" customFormat="1" x14ac:dyDescent="0.2">
      <c r="B2060" s="471"/>
      <c r="C2060" s="471"/>
      <c r="E2060" s="486"/>
      <c r="L2060" s="343"/>
      <c r="M2060" s="343"/>
      <c r="N2060" s="343"/>
    </row>
    <row r="2061" spans="2:14" s="470" customFormat="1" x14ac:dyDescent="0.2">
      <c r="B2061" s="471"/>
      <c r="C2061" s="471"/>
      <c r="E2061" s="486"/>
      <c r="L2061" s="343"/>
      <c r="M2061" s="343"/>
      <c r="N2061" s="343"/>
    </row>
    <row r="2062" spans="2:14" s="470" customFormat="1" x14ac:dyDescent="0.2">
      <c r="B2062" s="471"/>
      <c r="C2062" s="471"/>
      <c r="E2062" s="486"/>
      <c r="L2062" s="343"/>
      <c r="M2062" s="343"/>
      <c r="N2062" s="343"/>
    </row>
    <row r="2063" spans="2:14" s="470" customFormat="1" x14ac:dyDescent="0.2">
      <c r="B2063" s="471"/>
      <c r="C2063" s="471"/>
      <c r="E2063" s="486"/>
      <c r="L2063" s="343"/>
      <c r="M2063" s="343"/>
      <c r="N2063" s="343"/>
    </row>
    <row r="2064" spans="2:14" s="470" customFormat="1" x14ac:dyDescent="0.2">
      <c r="B2064" s="471"/>
      <c r="C2064" s="471"/>
      <c r="E2064" s="486"/>
      <c r="L2064" s="343"/>
      <c r="M2064" s="343"/>
      <c r="N2064" s="343"/>
    </row>
    <row r="2065" spans="2:14" s="470" customFormat="1" x14ac:dyDescent="0.2">
      <c r="B2065" s="471"/>
      <c r="C2065" s="471"/>
      <c r="E2065" s="486"/>
      <c r="L2065" s="343"/>
      <c r="M2065" s="343"/>
      <c r="N2065" s="343"/>
    </row>
    <row r="2066" spans="2:14" s="470" customFormat="1" x14ac:dyDescent="0.2">
      <c r="B2066" s="471"/>
      <c r="C2066" s="471"/>
      <c r="E2066" s="486"/>
      <c r="L2066" s="343"/>
      <c r="M2066" s="343"/>
      <c r="N2066" s="343"/>
    </row>
    <row r="2067" spans="2:14" s="470" customFormat="1" x14ac:dyDescent="0.2">
      <c r="B2067" s="471"/>
      <c r="C2067" s="471"/>
      <c r="E2067" s="486"/>
      <c r="L2067" s="343"/>
      <c r="M2067" s="343"/>
      <c r="N2067" s="343"/>
    </row>
    <row r="2068" spans="2:14" s="470" customFormat="1" x14ac:dyDescent="0.2">
      <c r="B2068" s="471"/>
      <c r="C2068" s="471"/>
      <c r="E2068" s="486"/>
      <c r="L2068" s="343"/>
      <c r="M2068" s="343"/>
      <c r="N2068" s="343"/>
    </row>
    <row r="2069" spans="2:14" s="470" customFormat="1" x14ac:dyDescent="0.2">
      <c r="B2069" s="471"/>
      <c r="C2069" s="471"/>
      <c r="E2069" s="486"/>
      <c r="L2069" s="343"/>
      <c r="M2069" s="343"/>
      <c r="N2069" s="343"/>
    </row>
    <row r="2070" spans="2:14" s="470" customFormat="1" x14ac:dyDescent="0.2">
      <c r="B2070" s="471"/>
      <c r="C2070" s="471"/>
      <c r="E2070" s="486"/>
      <c r="L2070" s="343"/>
      <c r="M2070" s="343"/>
      <c r="N2070" s="343"/>
    </row>
    <row r="2071" spans="2:14" s="470" customFormat="1" x14ac:dyDescent="0.2">
      <c r="B2071" s="471"/>
      <c r="C2071" s="471"/>
      <c r="E2071" s="486"/>
      <c r="L2071" s="343"/>
      <c r="M2071" s="343"/>
      <c r="N2071" s="343"/>
    </row>
    <row r="2072" spans="2:14" s="470" customFormat="1" x14ac:dyDescent="0.2">
      <c r="B2072" s="471"/>
      <c r="C2072" s="471"/>
      <c r="E2072" s="486"/>
      <c r="L2072" s="343"/>
      <c r="M2072" s="343"/>
      <c r="N2072" s="343"/>
    </row>
    <row r="2073" spans="2:14" s="470" customFormat="1" x14ac:dyDescent="0.2">
      <c r="B2073" s="471"/>
      <c r="C2073" s="471"/>
      <c r="E2073" s="486"/>
      <c r="L2073" s="343"/>
      <c r="M2073" s="343"/>
      <c r="N2073" s="343"/>
    </row>
    <row r="2074" spans="2:14" s="470" customFormat="1" x14ac:dyDescent="0.2">
      <c r="B2074" s="471"/>
      <c r="C2074" s="471"/>
      <c r="E2074" s="486"/>
      <c r="L2074" s="343"/>
      <c r="M2074" s="343"/>
      <c r="N2074" s="343"/>
    </row>
    <row r="2075" spans="2:14" s="470" customFormat="1" x14ac:dyDescent="0.2">
      <c r="B2075" s="471"/>
      <c r="C2075" s="471"/>
      <c r="E2075" s="486"/>
      <c r="L2075" s="343"/>
      <c r="M2075" s="343"/>
      <c r="N2075" s="343"/>
    </row>
    <row r="2076" spans="2:14" s="470" customFormat="1" x14ac:dyDescent="0.2">
      <c r="B2076" s="471"/>
      <c r="C2076" s="471"/>
      <c r="E2076" s="486"/>
      <c r="L2076" s="343"/>
      <c r="M2076" s="343"/>
      <c r="N2076" s="343"/>
    </row>
    <row r="2077" spans="2:14" s="470" customFormat="1" x14ac:dyDescent="0.2">
      <c r="B2077" s="471"/>
      <c r="C2077" s="471"/>
      <c r="E2077" s="486"/>
      <c r="L2077" s="343"/>
      <c r="M2077" s="343"/>
      <c r="N2077" s="343"/>
    </row>
    <row r="2078" spans="2:14" s="470" customFormat="1" x14ac:dyDescent="0.2">
      <c r="B2078" s="471"/>
      <c r="C2078" s="471"/>
      <c r="E2078" s="486"/>
      <c r="L2078" s="343"/>
      <c r="M2078" s="343"/>
      <c r="N2078" s="343"/>
    </row>
    <row r="2079" spans="2:14" s="470" customFormat="1" x14ac:dyDescent="0.2">
      <c r="B2079" s="471"/>
      <c r="C2079" s="471"/>
      <c r="E2079" s="486"/>
      <c r="L2079" s="343"/>
      <c r="M2079" s="343"/>
      <c r="N2079" s="343"/>
    </row>
    <row r="2080" spans="2:14" s="470" customFormat="1" x14ac:dyDescent="0.2">
      <c r="B2080" s="471"/>
      <c r="C2080" s="471"/>
      <c r="E2080" s="486"/>
      <c r="L2080" s="343"/>
      <c r="M2080" s="343"/>
      <c r="N2080" s="343"/>
    </row>
    <row r="2081" spans="2:14" s="470" customFormat="1" x14ac:dyDescent="0.2">
      <c r="B2081" s="471"/>
      <c r="C2081" s="471"/>
      <c r="E2081" s="486"/>
      <c r="L2081" s="343"/>
      <c r="M2081" s="343"/>
      <c r="N2081" s="343"/>
    </row>
    <row r="2082" spans="2:14" s="470" customFormat="1" x14ac:dyDescent="0.2">
      <c r="B2082" s="471"/>
      <c r="C2082" s="471"/>
      <c r="E2082" s="486"/>
      <c r="L2082" s="343"/>
      <c r="M2082" s="343"/>
      <c r="N2082" s="343"/>
    </row>
    <row r="2083" spans="2:14" s="470" customFormat="1" x14ac:dyDescent="0.2">
      <c r="B2083" s="471"/>
      <c r="C2083" s="471"/>
      <c r="E2083" s="486"/>
      <c r="L2083" s="343"/>
      <c r="M2083" s="343"/>
      <c r="N2083" s="343"/>
    </row>
    <row r="2084" spans="2:14" s="470" customFormat="1" x14ac:dyDescent="0.2">
      <c r="B2084" s="471"/>
      <c r="C2084" s="471"/>
      <c r="E2084" s="486"/>
      <c r="L2084" s="343"/>
      <c r="M2084" s="343"/>
      <c r="N2084" s="343"/>
    </row>
    <row r="2085" spans="2:14" s="470" customFormat="1" x14ac:dyDescent="0.2">
      <c r="B2085" s="471"/>
      <c r="C2085" s="471"/>
      <c r="E2085" s="486"/>
      <c r="L2085" s="343"/>
      <c r="M2085" s="343"/>
      <c r="N2085" s="343"/>
    </row>
    <row r="2086" spans="2:14" s="470" customFormat="1" x14ac:dyDescent="0.2">
      <c r="B2086" s="471"/>
      <c r="C2086" s="471"/>
      <c r="E2086" s="486"/>
      <c r="L2086" s="343"/>
      <c r="M2086" s="343"/>
      <c r="N2086" s="343"/>
    </row>
    <row r="2087" spans="2:14" s="470" customFormat="1" x14ac:dyDescent="0.2">
      <c r="B2087" s="471"/>
      <c r="C2087" s="471"/>
      <c r="E2087" s="486"/>
      <c r="L2087" s="343"/>
      <c r="M2087" s="343"/>
      <c r="N2087" s="343"/>
    </row>
    <row r="2088" spans="2:14" s="470" customFormat="1" x14ac:dyDescent="0.2">
      <c r="B2088" s="471"/>
      <c r="C2088" s="471"/>
      <c r="E2088" s="486"/>
      <c r="L2088" s="343"/>
      <c r="M2088" s="343"/>
      <c r="N2088" s="343"/>
    </row>
    <row r="2089" spans="2:14" s="470" customFormat="1" x14ac:dyDescent="0.2">
      <c r="B2089" s="471"/>
      <c r="C2089" s="471"/>
      <c r="E2089" s="486"/>
      <c r="L2089" s="343"/>
      <c r="M2089" s="343"/>
      <c r="N2089" s="343"/>
    </row>
    <row r="2090" spans="2:14" s="470" customFormat="1" x14ac:dyDescent="0.2">
      <c r="B2090" s="471"/>
      <c r="C2090" s="471"/>
      <c r="E2090" s="486"/>
      <c r="L2090" s="343"/>
      <c r="M2090" s="343"/>
      <c r="N2090" s="343"/>
    </row>
    <row r="2091" spans="2:14" s="470" customFormat="1" x14ac:dyDescent="0.2">
      <c r="B2091" s="471"/>
      <c r="C2091" s="471"/>
      <c r="E2091" s="486"/>
      <c r="L2091" s="343"/>
      <c r="M2091" s="343"/>
      <c r="N2091" s="343"/>
    </row>
    <row r="2092" spans="2:14" s="470" customFormat="1" x14ac:dyDescent="0.2">
      <c r="B2092" s="471"/>
      <c r="C2092" s="471"/>
      <c r="E2092" s="486"/>
      <c r="L2092" s="343"/>
      <c r="M2092" s="343"/>
      <c r="N2092" s="343"/>
    </row>
    <row r="2093" spans="2:14" s="470" customFormat="1" x14ac:dyDescent="0.2">
      <c r="B2093" s="471"/>
      <c r="C2093" s="471"/>
      <c r="E2093" s="486"/>
      <c r="L2093" s="343"/>
      <c r="M2093" s="343"/>
      <c r="N2093" s="343"/>
    </row>
    <row r="2094" spans="2:14" s="470" customFormat="1" x14ac:dyDescent="0.2">
      <c r="B2094" s="471"/>
      <c r="C2094" s="471"/>
      <c r="E2094" s="486"/>
      <c r="L2094" s="343"/>
      <c r="M2094" s="343"/>
      <c r="N2094" s="343"/>
    </row>
    <row r="2095" spans="2:14" s="470" customFormat="1" x14ac:dyDescent="0.2">
      <c r="B2095" s="471"/>
      <c r="C2095" s="471"/>
      <c r="E2095" s="486"/>
      <c r="L2095" s="343"/>
      <c r="M2095" s="343"/>
      <c r="N2095" s="343"/>
    </row>
    <row r="2096" spans="2:14" s="470" customFormat="1" x14ac:dyDescent="0.2">
      <c r="B2096" s="471"/>
      <c r="C2096" s="471"/>
      <c r="E2096" s="486"/>
      <c r="L2096" s="343"/>
      <c r="M2096" s="343"/>
      <c r="N2096" s="343"/>
    </row>
    <row r="2097" spans="2:14" s="470" customFormat="1" x14ac:dyDescent="0.2">
      <c r="B2097" s="471"/>
      <c r="C2097" s="471"/>
      <c r="E2097" s="486"/>
      <c r="L2097" s="343"/>
      <c r="M2097" s="343"/>
      <c r="N2097" s="343"/>
    </row>
    <row r="2098" spans="2:14" s="470" customFormat="1" x14ac:dyDescent="0.2">
      <c r="B2098" s="471"/>
      <c r="C2098" s="471"/>
      <c r="E2098" s="486"/>
      <c r="L2098" s="343"/>
      <c r="M2098" s="343"/>
      <c r="N2098" s="343"/>
    </row>
    <row r="2099" spans="2:14" s="470" customFormat="1" x14ac:dyDescent="0.2">
      <c r="B2099" s="471"/>
      <c r="C2099" s="471"/>
      <c r="E2099" s="486"/>
      <c r="L2099" s="343"/>
      <c r="M2099" s="343"/>
      <c r="N2099" s="343"/>
    </row>
    <row r="2100" spans="2:14" s="470" customFormat="1" x14ac:dyDescent="0.2">
      <c r="B2100" s="471"/>
      <c r="C2100" s="471"/>
      <c r="E2100" s="486"/>
      <c r="L2100" s="343"/>
      <c r="M2100" s="343"/>
      <c r="N2100" s="343"/>
    </row>
    <row r="2101" spans="2:14" s="470" customFormat="1" x14ac:dyDescent="0.2">
      <c r="B2101" s="471"/>
      <c r="C2101" s="471"/>
      <c r="E2101" s="486"/>
      <c r="L2101" s="343"/>
      <c r="M2101" s="343"/>
      <c r="N2101" s="343"/>
    </row>
    <row r="2102" spans="2:14" s="470" customFormat="1" x14ac:dyDescent="0.2">
      <c r="B2102" s="471"/>
      <c r="C2102" s="471"/>
      <c r="E2102" s="486"/>
      <c r="L2102" s="343"/>
      <c r="M2102" s="343"/>
      <c r="N2102" s="343"/>
    </row>
    <row r="2103" spans="2:14" s="470" customFormat="1" x14ac:dyDescent="0.2">
      <c r="B2103" s="471"/>
      <c r="C2103" s="471"/>
      <c r="E2103" s="486"/>
      <c r="L2103" s="343"/>
      <c r="M2103" s="343"/>
      <c r="N2103" s="343"/>
    </row>
    <row r="2104" spans="2:14" s="470" customFormat="1" x14ac:dyDescent="0.2">
      <c r="B2104" s="471"/>
      <c r="C2104" s="471"/>
      <c r="E2104" s="486"/>
      <c r="L2104" s="343"/>
      <c r="M2104" s="343"/>
      <c r="N2104" s="343"/>
    </row>
    <row r="2105" spans="2:14" s="470" customFormat="1" x14ac:dyDescent="0.2">
      <c r="B2105" s="471"/>
      <c r="C2105" s="471"/>
      <c r="E2105" s="486"/>
      <c r="L2105" s="343"/>
      <c r="M2105" s="343"/>
      <c r="N2105" s="343"/>
    </row>
    <row r="2106" spans="2:14" s="470" customFormat="1" x14ac:dyDescent="0.2">
      <c r="B2106" s="471"/>
      <c r="C2106" s="471"/>
      <c r="E2106" s="486"/>
      <c r="L2106" s="343"/>
      <c r="M2106" s="343"/>
      <c r="N2106" s="343"/>
    </row>
    <row r="2107" spans="2:14" s="470" customFormat="1" x14ac:dyDescent="0.2">
      <c r="B2107" s="471"/>
      <c r="C2107" s="471"/>
      <c r="E2107" s="486"/>
      <c r="L2107" s="343"/>
      <c r="M2107" s="343"/>
      <c r="N2107" s="343"/>
    </row>
    <row r="2108" spans="2:14" s="470" customFormat="1" x14ac:dyDescent="0.2">
      <c r="B2108" s="471"/>
      <c r="C2108" s="471"/>
      <c r="E2108" s="486"/>
      <c r="L2108" s="343"/>
      <c r="M2108" s="343"/>
      <c r="N2108" s="343"/>
    </row>
    <row r="2109" spans="2:14" s="470" customFormat="1" x14ac:dyDescent="0.2">
      <c r="B2109" s="471"/>
      <c r="C2109" s="471"/>
      <c r="E2109" s="486"/>
      <c r="L2109" s="343"/>
      <c r="M2109" s="343"/>
      <c r="N2109" s="343"/>
    </row>
    <row r="2110" spans="2:14" s="470" customFormat="1" x14ac:dyDescent="0.2">
      <c r="B2110" s="471"/>
      <c r="C2110" s="471"/>
      <c r="E2110" s="486"/>
      <c r="L2110" s="343"/>
      <c r="M2110" s="343"/>
      <c r="N2110" s="343"/>
    </row>
    <row r="2111" spans="2:14" s="470" customFormat="1" x14ac:dyDescent="0.2">
      <c r="B2111" s="471"/>
      <c r="C2111" s="471"/>
      <c r="E2111" s="486"/>
      <c r="L2111" s="343"/>
      <c r="M2111" s="343"/>
      <c r="N2111" s="343"/>
    </row>
    <row r="2112" spans="2:14" s="470" customFormat="1" x14ac:dyDescent="0.2">
      <c r="B2112" s="471"/>
      <c r="C2112" s="471"/>
      <c r="E2112" s="486"/>
      <c r="L2112" s="343"/>
      <c r="M2112" s="343"/>
      <c r="N2112" s="343"/>
    </row>
    <row r="2113" spans="2:14" s="470" customFormat="1" x14ac:dyDescent="0.2">
      <c r="B2113" s="471"/>
      <c r="C2113" s="471"/>
      <c r="E2113" s="486"/>
      <c r="L2113" s="343"/>
      <c r="M2113" s="343"/>
      <c r="N2113" s="343"/>
    </row>
    <row r="2114" spans="2:14" s="470" customFormat="1" x14ac:dyDescent="0.2">
      <c r="B2114" s="471"/>
      <c r="C2114" s="471"/>
      <c r="E2114" s="486"/>
      <c r="L2114" s="343"/>
      <c r="M2114" s="343"/>
      <c r="N2114" s="343"/>
    </row>
    <row r="2115" spans="2:14" s="470" customFormat="1" x14ac:dyDescent="0.2">
      <c r="B2115" s="471"/>
      <c r="C2115" s="471"/>
      <c r="E2115" s="486"/>
      <c r="L2115" s="343"/>
      <c r="M2115" s="343"/>
      <c r="N2115" s="343"/>
    </row>
    <row r="2116" spans="2:14" s="470" customFormat="1" x14ac:dyDescent="0.2">
      <c r="B2116" s="471"/>
      <c r="C2116" s="471"/>
      <c r="E2116" s="486"/>
      <c r="L2116" s="343"/>
      <c r="M2116" s="343"/>
      <c r="N2116" s="343"/>
    </row>
    <row r="2117" spans="2:14" s="470" customFormat="1" x14ac:dyDescent="0.2">
      <c r="B2117" s="471"/>
      <c r="C2117" s="471"/>
      <c r="E2117" s="486"/>
      <c r="L2117" s="343"/>
      <c r="M2117" s="343"/>
      <c r="N2117" s="343"/>
    </row>
    <row r="2118" spans="2:14" s="470" customFormat="1" x14ac:dyDescent="0.2">
      <c r="B2118" s="471"/>
      <c r="C2118" s="471"/>
      <c r="E2118" s="486"/>
      <c r="L2118" s="343"/>
      <c r="M2118" s="343"/>
      <c r="N2118" s="343"/>
    </row>
    <row r="2119" spans="2:14" s="470" customFormat="1" x14ac:dyDescent="0.2">
      <c r="B2119" s="471"/>
      <c r="C2119" s="471"/>
      <c r="E2119" s="486"/>
      <c r="L2119" s="343"/>
      <c r="M2119" s="343"/>
      <c r="N2119" s="343"/>
    </row>
    <row r="2120" spans="2:14" s="470" customFormat="1" x14ac:dyDescent="0.2">
      <c r="B2120" s="471"/>
      <c r="C2120" s="471"/>
      <c r="E2120" s="486"/>
      <c r="L2120" s="343"/>
      <c r="M2120" s="343"/>
      <c r="N2120" s="343"/>
    </row>
    <row r="2121" spans="2:14" s="470" customFormat="1" x14ac:dyDescent="0.2">
      <c r="B2121" s="471"/>
      <c r="C2121" s="471"/>
      <c r="E2121" s="486"/>
      <c r="L2121" s="343"/>
      <c r="M2121" s="343"/>
      <c r="N2121" s="343"/>
    </row>
    <row r="2122" spans="2:14" s="470" customFormat="1" x14ac:dyDescent="0.2">
      <c r="B2122" s="471"/>
      <c r="C2122" s="471"/>
      <c r="E2122" s="486"/>
      <c r="L2122" s="343"/>
      <c r="M2122" s="343"/>
      <c r="N2122" s="343"/>
    </row>
    <row r="2123" spans="2:14" s="470" customFormat="1" x14ac:dyDescent="0.2">
      <c r="B2123" s="471"/>
      <c r="C2123" s="471"/>
      <c r="E2123" s="486"/>
      <c r="L2123" s="343"/>
      <c r="M2123" s="343"/>
      <c r="N2123" s="343"/>
    </row>
    <row r="2124" spans="2:14" s="470" customFormat="1" x14ac:dyDescent="0.2">
      <c r="B2124" s="471"/>
      <c r="C2124" s="471"/>
      <c r="E2124" s="486"/>
      <c r="L2124" s="343"/>
      <c r="M2124" s="343"/>
      <c r="N2124" s="343"/>
    </row>
    <row r="2125" spans="2:14" s="470" customFormat="1" x14ac:dyDescent="0.2">
      <c r="B2125" s="471"/>
      <c r="C2125" s="471"/>
      <c r="E2125" s="486"/>
      <c r="L2125" s="343"/>
      <c r="M2125" s="343"/>
      <c r="N2125" s="343"/>
    </row>
    <row r="2126" spans="2:14" s="470" customFormat="1" x14ac:dyDescent="0.2">
      <c r="B2126" s="471"/>
      <c r="C2126" s="471"/>
      <c r="E2126" s="486"/>
      <c r="L2126" s="343"/>
      <c r="M2126" s="343"/>
      <c r="N2126" s="343"/>
    </row>
    <row r="2127" spans="2:14" s="470" customFormat="1" x14ac:dyDescent="0.2">
      <c r="B2127" s="471"/>
      <c r="C2127" s="471"/>
      <c r="E2127" s="486"/>
      <c r="L2127" s="343"/>
      <c r="M2127" s="343"/>
      <c r="N2127" s="343"/>
    </row>
    <row r="2128" spans="2:14" s="470" customFormat="1" x14ac:dyDescent="0.2">
      <c r="B2128" s="471"/>
      <c r="C2128" s="471"/>
      <c r="E2128" s="486"/>
      <c r="L2128" s="343"/>
      <c r="M2128" s="343"/>
      <c r="N2128" s="343"/>
    </row>
    <row r="2129" spans="2:14" s="470" customFormat="1" x14ac:dyDescent="0.2">
      <c r="B2129" s="471"/>
      <c r="C2129" s="471"/>
      <c r="E2129" s="486"/>
      <c r="L2129" s="343"/>
      <c r="M2129" s="343"/>
      <c r="N2129" s="343"/>
    </row>
    <row r="2130" spans="2:14" s="470" customFormat="1" x14ac:dyDescent="0.2">
      <c r="B2130" s="471"/>
      <c r="C2130" s="471"/>
      <c r="E2130" s="486"/>
      <c r="L2130" s="343"/>
      <c r="M2130" s="343"/>
      <c r="N2130" s="343"/>
    </row>
    <row r="2131" spans="2:14" s="470" customFormat="1" x14ac:dyDescent="0.2">
      <c r="B2131" s="471"/>
      <c r="C2131" s="471"/>
      <c r="E2131" s="486"/>
      <c r="L2131" s="343"/>
      <c r="M2131" s="343"/>
      <c r="N2131" s="343"/>
    </row>
    <row r="2132" spans="2:14" s="470" customFormat="1" x14ac:dyDescent="0.2">
      <c r="B2132" s="471"/>
      <c r="C2132" s="471"/>
      <c r="E2132" s="486"/>
      <c r="L2132" s="343"/>
      <c r="M2132" s="343"/>
      <c r="N2132" s="343"/>
    </row>
    <row r="2133" spans="2:14" s="470" customFormat="1" x14ac:dyDescent="0.2">
      <c r="B2133" s="471"/>
      <c r="C2133" s="471"/>
      <c r="E2133" s="486"/>
      <c r="L2133" s="343"/>
      <c r="M2133" s="343"/>
      <c r="N2133" s="343"/>
    </row>
    <row r="2134" spans="2:14" s="470" customFormat="1" x14ac:dyDescent="0.2">
      <c r="B2134" s="471"/>
      <c r="C2134" s="471"/>
      <c r="E2134" s="486"/>
      <c r="L2134" s="343"/>
      <c r="M2134" s="343"/>
      <c r="N2134" s="343"/>
    </row>
    <row r="2135" spans="2:14" s="470" customFormat="1" x14ac:dyDescent="0.2">
      <c r="B2135" s="471"/>
      <c r="C2135" s="471"/>
      <c r="E2135" s="486"/>
      <c r="L2135" s="343"/>
      <c r="M2135" s="343"/>
      <c r="N2135" s="343"/>
    </row>
    <row r="2136" spans="2:14" s="470" customFormat="1" x14ac:dyDescent="0.2">
      <c r="B2136" s="471"/>
      <c r="C2136" s="471"/>
      <c r="E2136" s="486"/>
      <c r="L2136" s="343"/>
      <c r="M2136" s="343"/>
      <c r="N2136" s="343"/>
    </row>
    <row r="2137" spans="2:14" s="470" customFormat="1" x14ac:dyDescent="0.2">
      <c r="B2137" s="471"/>
      <c r="C2137" s="471"/>
      <c r="E2137" s="486"/>
      <c r="L2137" s="343"/>
      <c r="M2137" s="343"/>
      <c r="N2137" s="343"/>
    </row>
    <row r="2138" spans="2:14" s="470" customFormat="1" x14ac:dyDescent="0.2">
      <c r="B2138" s="471"/>
      <c r="C2138" s="471"/>
      <c r="E2138" s="486"/>
      <c r="L2138" s="343"/>
      <c r="M2138" s="343"/>
      <c r="N2138" s="343"/>
    </row>
    <row r="2139" spans="2:14" s="470" customFormat="1" x14ac:dyDescent="0.2">
      <c r="B2139" s="471"/>
      <c r="C2139" s="471"/>
      <c r="E2139" s="486"/>
      <c r="L2139" s="343"/>
      <c r="M2139" s="343"/>
      <c r="N2139" s="343"/>
    </row>
    <row r="2140" spans="2:14" s="470" customFormat="1" x14ac:dyDescent="0.2">
      <c r="B2140" s="471"/>
      <c r="C2140" s="471"/>
      <c r="E2140" s="486"/>
      <c r="L2140" s="343"/>
      <c r="M2140" s="343"/>
      <c r="N2140" s="343"/>
    </row>
    <row r="2141" spans="2:14" s="470" customFormat="1" x14ac:dyDescent="0.2">
      <c r="B2141" s="471"/>
      <c r="C2141" s="471"/>
      <c r="E2141" s="486"/>
      <c r="L2141" s="343"/>
      <c r="M2141" s="343"/>
      <c r="N2141" s="343"/>
    </row>
    <row r="2142" spans="2:14" s="470" customFormat="1" x14ac:dyDescent="0.2">
      <c r="B2142" s="471"/>
      <c r="C2142" s="471"/>
      <c r="E2142" s="486"/>
      <c r="L2142" s="343"/>
      <c r="M2142" s="343"/>
      <c r="N2142" s="343"/>
    </row>
    <row r="2143" spans="2:14" s="470" customFormat="1" x14ac:dyDescent="0.2">
      <c r="B2143" s="471"/>
      <c r="C2143" s="471"/>
      <c r="E2143" s="486"/>
      <c r="L2143" s="343"/>
      <c r="M2143" s="343"/>
      <c r="N2143" s="343"/>
    </row>
    <row r="2144" spans="2:14" s="470" customFormat="1" x14ac:dyDescent="0.2">
      <c r="B2144" s="471"/>
      <c r="C2144" s="471"/>
      <c r="E2144" s="486"/>
      <c r="L2144" s="343"/>
      <c r="M2144" s="343"/>
      <c r="N2144" s="343"/>
    </row>
    <row r="2145" spans="2:14" s="470" customFormat="1" x14ac:dyDescent="0.2">
      <c r="B2145" s="471"/>
      <c r="C2145" s="471"/>
      <c r="E2145" s="486"/>
      <c r="L2145" s="343"/>
      <c r="M2145" s="343"/>
      <c r="N2145" s="343"/>
    </row>
    <row r="2146" spans="2:14" s="470" customFormat="1" x14ac:dyDescent="0.2">
      <c r="B2146" s="471"/>
      <c r="C2146" s="471"/>
      <c r="E2146" s="486"/>
      <c r="L2146" s="343"/>
      <c r="M2146" s="343"/>
      <c r="N2146" s="343"/>
    </row>
    <row r="2147" spans="2:14" s="470" customFormat="1" x14ac:dyDescent="0.2">
      <c r="B2147" s="471"/>
      <c r="C2147" s="471"/>
      <c r="E2147" s="486"/>
      <c r="L2147" s="343"/>
      <c r="M2147" s="343"/>
      <c r="N2147" s="343"/>
    </row>
    <row r="2148" spans="2:14" s="470" customFormat="1" x14ac:dyDescent="0.2">
      <c r="B2148" s="471"/>
      <c r="C2148" s="471"/>
      <c r="E2148" s="486"/>
      <c r="L2148" s="343"/>
      <c r="M2148" s="343"/>
      <c r="N2148" s="343"/>
    </row>
    <row r="2149" spans="2:14" s="470" customFormat="1" x14ac:dyDescent="0.2">
      <c r="B2149" s="471"/>
      <c r="C2149" s="471"/>
      <c r="E2149" s="486"/>
      <c r="L2149" s="343"/>
      <c r="M2149" s="343"/>
      <c r="N2149" s="343"/>
    </row>
    <row r="2150" spans="2:14" s="470" customFormat="1" x14ac:dyDescent="0.2">
      <c r="B2150" s="471"/>
      <c r="C2150" s="471"/>
      <c r="E2150" s="486"/>
      <c r="L2150" s="343"/>
      <c r="M2150" s="343"/>
      <c r="N2150" s="343"/>
    </row>
    <row r="2151" spans="2:14" s="470" customFormat="1" x14ac:dyDescent="0.2">
      <c r="B2151" s="471"/>
      <c r="C2151" s="471"/>
      <c r="E2151" s="486"/>
      <c r="L2151" s="343"/>
      <c r="M2151" s="343"/>
      <c r="N2151" s="343"/>
    </row>
    <row r="2152" spans="2:14" s="470" customFormat="1" x14ac:dyDescent="0.2">
      <c r="B2152" s="471"/>
      <c r="C2152" s="471"/>
      <c r="E2152" s="486"/>
      <c r="L2152" s="343"/>
      <c r="M2152" s="343"/>
      <c r="N2152" s="343"/>
    </row>
    <row r="2153" spans="2:14" s="470" customFormat="1" x14ac:dyDescent="0.2">
      <c r="B2153" s="471"/>
      <c r="C2153" s="471"/>
      <c r="E2153" s="486"/>
      <c r="L2153" s="343"/>
      <c r="M2153" s="343"/>
      <c r="N2153" s="343"/>
    </row>
    <row r="2154" spans="2:14" s="470" customFormat="1" x14ac:dyDescent="0.2">
      <c r="B2154" s="471"/>
      <c r="C2154" s="471"/>
      <c r="E2154" s="486"/>
      <c r="L2154" s="343"/>
      <c r="M2154" s="343"/>
      <c r="N2154" s="343"/>
    </row>
    <row r="2155" spans="2:14" s="470" customFormat="1" x14ac:dyDescent="0.2">
      <c r="B2155" s="471"/>
      <c r="C2155" s="471"/>
      <c r="E2155" s="486"/>
      <c r="L2155" s="343"/>
      <c r="M2155" s="343"/>
      <c r="N2155" s="343"/>
    </row>
    <row r="2156" spans="2:14" s="470" customFormat="1" x14ac:dyDescent="0.2">
      <c r="B2156" s="471"/>
      <c r="C2156" s="471"/>
      <c r="E2156" s="486"/>
      <c r="L2156" s="343"/>
      <c r="M2156" s="343"/>
      <c r="N2156" s="343"/>
    </row>
    <row r="2157" spans="2:14" s="470" customFormat="1" x14ac:dyDescent="0.2">
      <c r="B2157" s="471"/>
      <c r="C2157" s="471"/>
      <c r="E2157" s="486"/>
      <c r="L2157" s="343"/>
      <c r="M2157" s="343"/>
      <c r="N2157" s="343"/>
    </row>
    <row r="2158" spans="2:14" s="470" customFormat="1" x14ac:dyDescent="0.2">
      <c r="B2158" s="471"/>
      <c r="C2158" s="471"/>
      <c r="E2158" s="486"/>
      <c r="L2158" s="343"/>
      <c r="M2158" s="343"/>
      <c r="N2158" s="343"/>
    </row>
    <row r="2159" spans="2:14" s="470" customFormat="1" x14ac:dyDescent="0.2">
      <c r="B2159" s="471"/>
      <c r="C2159" s="471"/>
      <c r="E2159" s="486"/>
      <c r="L2159" s="343"/>
      <c r="M2159" s="343"/>
      <c r="N2159" s="343"/>
    </row>
    <row r="2160" spans="2:14" s="470" customFormat="1" x14ac:dyDescent="0.2">
      <c r="B2160" s="471"/>
      <c r="C2160" s="471"/>
      <c r="E2160" s="486"/>
      <c r="L2160" s="343"/>
      <c r="M2160" s="343"/>
      <c r="N2160" s="343"/>
    </row>
    <row r="2161" spans="2:14" s="470" customFormat="1" x14ac:dyDescent="0.2">
      <c r="B2161" s="471"/>
      <c r="C2161" s="471"/>
      <c r="E2161" s="486"/>
      <c r="L2161" s="343"/>
      <c r="M2161" s="343"/>
      <c r="N2161" s="343"/>
    </row>
    <row r="2162" spans="2:14" s="470" customFormat="1" x14ac:dyDescent="0.2">
      <c r="B2162" s="471"/>
      <c r="C2162" s="471"/>
      <c r="E2162" s="486"/>
      <c r="L2162" s="343"/>
      <c r="M2162" s="343"/>
      <c r="N2162" s="343"/>
    </row>
    <row r="2163" spans="2:14" s="470" customFormat="1" x14ac:dyDescent="0.2">
      <c r="B2163" s="471"/>
      <c r="C2163" s="471"/>
      <c r="E2163" s="486"/>
      <c r="L2163" s="343"/>
      <c r="M2163" s="343"/>
      <c r="N2163" s="343"/>
    </row>
    <row r="2164" spans="2:14" s="470" customFormat="1" x14ac:dyDescent="0.2">
      <c r="B2164" s="471"/>
      <c r="C2164" s="471"/>
      <c r="E2164" s="486"/>
      <c r="L2164" s="343"/>
      <c r="M2164" s="343"/>
      <c r="N2164" s="343"/>
    </row>
    <row r="2165" spans="2:14" s="470" customFormat="1" x14ac:dyDescent="0.2">
      <c r="B2165" s="471"/>
      <c r="C2165" s="471"/>
      <c r="E2165" s="486"/>
      <c r="L2165" s="343"/>
      <c r="M2165" s="343"/>
      <c r="N2165" s="343"/>
    </row>
    <row r="2166" spans="2:14" s="470" customFormat="1" x14ac:dyDescent="0.2">
      <c r="B2166" s="471"/>
      <c r="C2166" s="471"/>
      <c r="E2166" s="486"/>
      <c r="L2166" s="343"/>
      <c r="M2166" s="343"/>
      <c r="N2166" s="343"/>
    </row>
    <row r="2167" spans="2:14" s="470" customFormat="1" x14ac:dyDescent="0.2">
      <c r="B2167" s="471"/>
      <c r="C2167" s="471"/>
      <c r="E2167" s="486"/>
      <c r="L2167" s="343"/>
      <c r="M2167" s="343"/>
      <c r="N2167" s="343"/>
    </row>
    <row r="2168" spans="2:14" s="470" customFormat="1" x14ac:dyDescent="0.2">
      <c r="B2168" s="471"/>
      <c r="C2168" s="471"/>
      <c r="E2168" s="486"/>
      <c r="L2168" s="343"/>
      <c r="M2168" s="343"/>
      <c r="N2168" s="343"/>
    </row>
    <row r="2169" spans="2:14" s="470" customFormat="1" x14ac:dyDescent="0.2">
      <c r="B2169" s="471"/>
      <c r="C2169" s="471"/>
      <c r="E2169" s="486"/>
      <c r="L2169" s="343"/>
      <c r="M2169" s="343"/>
      <c r="N2169" s="343"/>
    </row>
    <row r="2170" spans="2:14" s="470" customFormat="1" x14ac:dyDescent="0.2">
      <c r="B2170" s="471"/>
      <c r="C2170" s="471"/>
      <c r="E2170" s="486"/>
      <c r="L2170" s="343"/>
      <c r="M2170" s="343"/>
      <c r="N2170" s="343"/>
    </row>
    <row r="2171" spans="2:14" s="470" customFormat="1" x14ac:dyDescent="0.2">
      <c r="B2171" s="471"/>
      <c r="C2171" s="471"/>
      <c r="E2171" s="486"/>
      <c r="L2171" s="343"/>
      <c r="M2171" s="343"/>
      <c r="N2171" s="343"/>
    </row>
    <row r="2172" spans="2:14" s="470" customFormat="1" x14ac:dyDescent="0.2">
      <c r="B2172" s="471"/>
      <c r="C2172" s="471"/>
      <c r="E2172" s="486"/>
      <c r="L2172" s="343"/>
      <c r="M2172" s="343"/>
      <c r="N2172" s="343"/>
    </row>
    <row r="2173" spans="2:14" s="470" customFormat="1" x14ac:dyDescent="0.2">
      <c r="B2173" s="471"/>
      <c r="C2173" s="471"/>
      <c r="E2173" s="486"/>
      <c r="L2173" s="343"/>
      <c r="M2173" s="343"/>
      <c r="N2173" s="343"/>
    </row>
    <row r="2174" spans="2:14" s="470" customFormat="1" x14ac:dyDescent="0.2">
      <c r="B2174" s="471"/>
      <c r="C2174" s="471"/>
      <c r="E2174" s="486"/>
      <c r="L2174" s="343"/>
      <c r="M2174" s="343"/>
      <c r="N2174" s="343"/>
    </row>
    <row r="2175" spans="2:14" s="470" customFormat="1" x14ac:dyDescent="0.2">
      <c r="B2175" s="471"/>
      <c r="C2175" s="471"/>
      <c r="E2175" s="486"/>
      <c r="L2175" s="343"/>
      <c r="M2175" s="343"/>
      <c r="N2175" s="343"/>
    </row>
    <row r="2176" spans="2:14" s="470" customFormat="1" x14ac:dyDescent="0.2">
      <c r="B2176" s="471"/>
      <c r="C2176" s="471"/>
      <c r="E2176" s="486"/>
      <c r="L2176" s="343"/>
      <c r="M2176" s="343"/>
      <c r="N2176" s="343"/>
    </row>
    <row r="2177" spans="2:14" s="470" customFormat="1" x14ac:dyDescent="0.2">
      <c r="B2177" s="471"/>
      <c r="C2177" s="471"/>
      <c r="E2177" s="486"/>
      <c r="L2177" s="343"/>
      <c r="M2177" s="343"/>
      <c r="N2177" s="343"/>
    </row>
    <row r="2178" spans="2:14" s="470" customFormat="1" x14ac:dyDescent="0.2">
      <c r="B2178" s="471"/>
      <c r="C2178" s="471"/>
      <c r="E2178" s="486"/>
      <c r="L2178" s="343"/>
      <c r="M2178" s="343"/>
      <c r="N2178" s="343"/>
    </row>
    <row r="2179" spans="2:14" s="470" customFormat="1" x14ac:dyDescent="0.2">
      <c r="B2179" s="471"/>
      <c r="C2179" s="471"/>
      <c r="E2179" s="486"/>
      <c r="L2179" s="343"/>
      <c r="M2179" s="343"/>
      <c r="N2179" s="343"/>
    </row>
    <row r="2180" spans="2:14" s="470" customFormat="1" x14ac:dyDescent="0.2">
      <c r="B2180" s="471"/>
      <c r="C2180" s="471"/>
      <c r="E2180" s="486"/>
      <c r="L2180" s="343"/>
      <c r="M2180" s="343"/>
      <c r="N2180" s="343"/>
    </row>
    <row r="2181" spans="2:14" s="470" customFormat="1" x14ac:dyDescent="0.2">
      <c r="B2181" s="471"/>
      <c r="C2181" s="471"/>
      <c r="E2181" s="486"/>
      <c r="L2181" s="343"/>
      <c r="M2181" s="343"/>
      <c r="N2181" s="343"/>
    </row>
    <row r="2182" spans="2:14" s="470" customFormat="1" x14ac:dyDescent="0.2">
      <c r="B2182" s="471"/>
      <c r="C2182" s="471"/>
      <c r="E2182" s="486"/>
      <c r="L2182" s="343"/>
      <c r="M2182" s="343"/>
      <c r="N2182" s="343"/>
    </row>
    <row r="2183" spans="2:14" s="470" customFormat="1" x14ac:dyDescent="0.2">
      <c r="B2183" s="471"/>
      <c r="C2183" s="471"/>
      <c r="E2183" s="486"/>
      <c r="L2183" s="343"/>
      <c r="M2183" s="343"/>
      <c r="N2183" s="343"/>
    </row>
    <row r="2184" spans="2:14" s="470" customFormat="1" x14ac:dyDescent="0.2">
      <c r="B2184" s="471"/>
      <c r="C2184" s="471"/>
      <c r="E2184" s="486"/>
      <c r="L2184" s="343"/>
      <c r="M2184" s="343"/>
      <c r="N2184" s="343"/>
    </row>
    <row r="2185" spans="2:14" s="470" customFormat="1" x14ac:dyDescent="0.2">
      <c r="B2185" s="471"/>
      <c r="C2185" s="471"/>
      <c r="E2185" s="486"/>
      <c r="L2185" s="343"/>
      <c r="M2185" s="343"/>
      <c r="N2185" s="343"/>
    </row>
    <row r="2186" spans="2:14" s="470" customFormat="1" x14ac:dyDescent="0.2">
      <c r="B2186" s="471"/>
      <c r="C2186" s="471"/>
      <c r="E2186" s="486"/>
      <c r="L2186" s="343"/>
      <c r="M2186" s="343"/>
      <c r="N2186" s="343"/>
    </row>
    <row r="2187" spans="2:14" s="470" customFormat="1" x14ac:dyDescent="0.2">
      <c r="B2187" s="471"/>
      <c r="C2187" s="471"/>
      <c r="E2187" s="486"/>
      <c r="L2187" s="343"/>
      <c r="M2187" s="343"/>
      <c r="N2187" s="343"/>
    </row>
    <row r="2188" spans="2:14" s="470" customFormat="1" x14ac:dyDescent="0.2">
      <c r="B2188" s="471"/>
      <c r="C2188" s="471"/>
      <c r="E2188" s="486"/>
      <c r="L2188" s="343"/>
      <c r="M2188" s="343"/>
      <c r="N2188" s="343"/>
    </row>
    <row r="2189" spans="2:14" s="470" customFormat="1" x14ac:dyDescent="0.2">
      <c r="B2189" s="471"/>
      <c r="C2189" s="471"/>
      <c r="E2189" s="486"/>
      <c r="L2189" s="343"/>
      <c r="M2189" s="343"/>
      <c r="N2189" s="343"/>
    </row>
    <row r="2190" spans="2:14" s="470" customFormat="1" x14ac:dyDescent="0.2">
      <c r="B2190" s="471"/>
      <c r="C2190" s="471"/>
      <c r="E2190" s="486"/>
      <c r="L2190" s="343"/>
      <c r="M2190" s="343"/>
      <c r="N2190" s="343"/>
    </row>
    <row r="2191" spans="2:14" s="470" customFormat="1" x14ac:dyDescent="0.2">
      <c r="B2191" s="471"/>
      <c r="C2191" s="471"/>
      <c r="E2191" s="486"/>
      <c r="L2191" s="343"/>
      <c r="M2191" s="343"/>
      <c r="N2191" s="343"/>
    </row>
    <row r="2192" spans="2:14" s="470" customFormat="1" x14ac:dyDescent="0.2">
      <c r="B2192" s="471"/>
      <c r="C2192" s="471"/>
      <c r="E2192" s="486"/>
      <c r="L2192" s="343"/>
      <c r="M2192" s="343"/>
      <c r="N2192" s="343"/>
    </row>
    <row r="2193" spans="2:14" s="470" customFormat="1" x14ac:dyDescent="0.2">
      <c r="B2193" s="471"/>
      <c r="C2193" s="471"/>
      <c r="E2193" s="486"/>
      <c r="L2193" s="343"/>
      <c r="M2193" s="343"/>
      <c r="N2193" s="343"/>
    </row>
    <row r="2194" spans="2:14" s="470" customFormat="1" x14ac:dyDescent="0.2">
      <c r="B2194" s="471"/>
      <c r="C2194" s="471"/>
      <c r="E2194" s="486"/>
      <c r="L2194" s="343"/>
      <c r="M2194" s="343"/>
      <c r="N2194" s="343"/>
    </row>
    <row r="2195" spans="2:14" s="470" customFormat="1" x14ac:dyDescent="0.2">
      <c r="B2195" s="471"/>
      <c r="C2195" s="471"/>
      <c r="E2195" s="486"/>
      <c r="L2195" s="343"/>
      <c r="M2195" s="343"/>
      <c r="N2195" s="343"/>
    </row>
    <row r="2196" spans="2:14" s="470" customFormat="1" x14ac:dyDescent="0.2">
      <c r="B2196" s="471"/>
      <c r="C2196" s="471"/>
      <c r="E2196" s="486"/>
      <c r="L2196" s="343"/>
      <c r="M2196" s="343"/>
      <c r="N2196" s="343"/>
    </row>
    <row r="2197" spans="2:14" s="470" customFormat="1" x14ac:dyDescent="0.2">
      <c r="B2197" s="471"/>
      <c r="C2197" s="471"/>
      <c r="E2197" s="486"/>
      <c r="L2197" s="343"/>
      <c r="M2197" s="343"/>
      <c r="N2197" s="343"/>
    </row>
    <row r="2198" spans="2:14" s="470" customFormat="1" x14ac:dyDescent="0.2">
      <c r="B2198" s="471"/>
      <c r="C2198" s="471"/>
      <c r="E2198" s="486"/>
      <c r="L2198" s="343"/>
      <c r="M2198" s="343"/>
      <c r="N2198" s="343"/>
    </row>
    <row r="2199" spans="2:14" s="470" customFormat="1" x14ac:dyDescent="0.2">
      <c r="B2199" s="471"/>
      <c r="C2199" s="471"/>
      <c r="E2199" s="486"/>
      <c r="L2199" s="343"/>
      <c r="M2199" s="343"/>
      <c r="N2199" s="343"/>
    </row>
    <row r="2200" spans="2:14" s="470" customFormat="1" x14ac:dyDescent="0.2">
      <c r="B2200" s="471"/>
      <c r="C2200" s="471"/>
      <c r="E2200" s="486"/>
      <c r="L2200" s="343"/>
      <c r="M2200" s="343"/>
      <c r="N2200" s="343"/>
    </row>
    <row r="2201" spans="2:14" s="470" customFormat="1" x14ac:dyDescent="0.2">
      <c r="B2201" s="471"/>
      <c r="C2201" s="471"/>
      <c r="E2201" s="486"/>
      <c r="L2201" s="343"/>
      <c r="M2201" s="343"/>
      <c r="N2201" s="343"/>
    </row>
    <row r="2202" spans="2:14" s="470" customFormat="1" x14ac:dyDescent="0.2">
      <c r="B2202" s="471"/>
      <c r="C2202" s="471"/>
      <c r="E2202" s="486"/>
      <c r="L2202" s="343"/>
      <c r="M2202" s="343"/>
      <c r="N2202" s="343"/>
    </row>
    <row r="2203" spans="2:14" s="470" customFormat="1" x14ac:dyDescent="0.2">
      <c r="B2203" s="471"/>
      <c r="C2203" s="471"/>
      <c r="E2203" s="486"/>
      <c r="L2203" s="343"/>
      <c r="M2203" s="343"/>
      <c r="N2203" s="343"/>
    </row>
    <row r="2204" spans="2:14" s="470" customFormat="1" x14ac:dyDescent="0.2">
      <c r="B2204" s="471"/>
      <c r="C2204" s="471"/>
      <c r="E2204" s="486"/>
      <c r="L2204" s="343"/>
      <c r="M2204" s="343"/>
      <c r="N2204" s="343"/>
    </row>
    <row r="2205" spans="2:14" s="470" customFormat="1" x14ac:dyDescent="0.2">
      <c r="B2205" s="471"/>
      <c r="C2205" s="471"/>
      <c r="E2205" s="486"/>
      <c r="L2205" s="343"/>
      <c r="M2205" s="343"/>
      <c r="N2205" s="343"/>
    </row>
    <row r="2206" spans="2:14" s="470" customFormat="1" x14ac:dyDescent="0.2">
      <c r="B2206" s="471"/>
      <c r="C2206" s="471"/>
      <c r="E2206" s="486"/>
      <c r="L2206" s="343"/>
      <c r="M2206" s="343"/>
      <c r="N2206" s="343"/>
    </row>
    <row r="2207" spans="2:14" s="470" customFormat="1" x14ac:dyDescent="0.2">
      <c r="B2207" s="471"/>
      <c r="C2207" s="471"/>
      <c r="E2207" s="486"/>
      <c r="L2207" s="343"/>
      <c r="M2207" s="343"/>
      <c r="N2207" s="343"/>
    </row>
    <row r="2208" spans="2:14" s="470" customFormat="1" x14ac:dyDescent="0.2">
      <c r="B2208" s="471"/>
      <c r="C2208" s="471"/>
      <c r="E2208" s="486"/>
      <c r="L2208" s="343"/>
      <c r="M2208" s="343"/>
      <c r="N2208" s="343"/>
    </row>
    <row r="2209" spans="2:14" s="470" customFormat="1" x14ac:dyDescent="0.2">
      <c r="B2209" s="471"/>
      <c r="C2209" s="471"/>
      <c r="E2209" s="486"/>
      <c r="L2209" s="343"/>
      <c r="M2209" s="343"/>
      <c r="N2209" s="343"/>
    </row>
    <row r="2210" spans="2:14" s="470" customFormat="1" x14ac:dyDescent="0.2">
      <c r="B2210" s="471"/>
      <c r="C2210" s="471"/>
      <c r="E2210" s="486"/>
      <c r="L2210" s="343"/>
      <c r="M2210" s="343"/>
      <c r="N2210" s="343"/>
    </row>
    <row r="2211" spans="2:14" s="470" customFormat="1" x14ac:dyDescent="0.2">
      <c r="B2211" s="471"/>
      <c r="C2211" s="471"/>
      <c r="E2211" s="486"/>
      <c r="L2211" s="343"/>
      <c r="M2211" s="343"/>
      <c r="N2211" s="343"/>
    </row>
    <row r="2212" spans="2:14" s="470" customFormat="1" x14ac:dyDescent="0.2">
      <c r="B2212" s="471"/>
      <c r="C2212" s="471"/>
      <c r="E2212" s="486"/>
      <c r="L2212" s="343"/>
      <c r="M2212" s="343"/>
      <c r="N2212" s="343"/>
    </row>
    <row r="2213" spans="2:14" s="470" customFormat="1" x14ac:dyDescent="0.2">
      <c r="B2213" s="471"/>
      <c r="C2213" s="471"/>
      <c r="E2213" s="486"/>
      <c r="L2213" s="343"/>
      <c r="M2213" s="343"/>
      <c r="N2213" s="343"/>
    </row>
    <row r="2214" spans="2:14" s="470" customFormat="1" x14ac:dyDescent="0.2">
      <c r="B2214" s="471"/>
      <c r="C2214" s="471"/>
      <c r="E2214" s="486"/>
      <c r="L2214" s="343"/>
      <c r="M2214" s="343"/>
      <c r="N2214" s="343"/>
    </row>
    <row r="2215" spans="2:14" s="470" customFormat="1" x14ac:dyDescent="0.2">
      <c r="B2215" s="471"/>
      <c r="C2215" s="471"/>
      <c r="E2215" s="486"/>
      <c r="L2215" s="343"/>
      <c r="M2215" s="343"/>
      <c r="N2215" s="343"/>
    </row>
    <row r="2216" spans="2:14" s="470" customFormat="1" x14ac:dyDescent="0.2">
      <c r="B2216" s="471"/>
      <c r="C2216" s="471"/>
      <c r="E2216" s="486"/>
      <c r="L2216" s="343"/>
      <c r="M2216" s="343"/>
      <c r="N2216" s="343"/>
    </row>
    <row r="2217" spans="2:14" s="470" customFormat="1" x14ac:dyDescent="0.2">
      <c r="B2217" s="471"/>
      <c r="C2217" s="471"/>
      <c r="E2217" s="486"/>
      <c r="L2217" s="343"/>
      <c r="M2217" s="343"/>
      <c r="N2217" s="343"/>
    </row>
    <row r="2218" spans="2:14" s="470" customFormat="1" x14ac:dyDescent="0.2">
      <c r="B2218" s="471"/>
      <c r="C2218" s="471"/>
      <c r="E2218" s="486"/>
      <c r="L2218" s="343"/>
      <c r="M2218" s="343"/>
      <c r="N2218" s="343"/>
    </row>
    <row r="2219" spans="2:14" s="470" customFormat="1" x14ac:dyDescent="0.2">
      <c r="B2219" s="471"/>
      <c r="C2219" s="471"/>
      <c r="E2219" s="486"/>
      <c r="L2219" s="343"/>
      <c r="M2219" s="343"/>
      <c r="N2219" s="343"/>
    </row>
    <row r="2220" spans="2:14" s="470" customFormat="1" x14ac:dyDescent="0.2">
      <c r="B2220" s="471"/>
      <c r="C2220" s="471"/>
      <c r="E2220" s="486"/>
      <c r="L2220" s="343"/>
      <c r="M2220" s="343"/>
      <c r="N2220" s="343"/>
    </row>
    <row r="2221" spans="2:14" s="470" customFormat="1" x14ac:dyDescent="0.2">
      <c r="B2221" s="471"/>
      <c r="C2221" s="471"/>
      <c r="E2221" s="486"/>
      <c r="L2221" s="343"/>
      <c r="M2221" s="343"/>
      <c r="N2221" s="343"/>
    </row>
    <row r="2222" spans="2:14" s="470" customFormat="1" x14ac:dyDescent="0.2">
      <c r="B2222" s="471"/>
      <c r="C2222" s="471"/>
      <c r="E2222" s="486"/>
      <c r="L2222" s="343"/>
      <c r="M2222" s="343"/>
      <c r="N2222" s="343"/>
    </row>
    <row r="2223" spans="2:14" s="470" customFormat="1" x14ac:dyDescent="0.2">
      <c r="B2223" s="471"/>
      <c r="C2223" s="471"/>
      <c r="E2223" s="486"/>
      <c r="L2223" s="343"/>
      <c r="M2223" s="343"/>
      <c r="N2223" s="343"/>
    </row>
    <row r="2224" spans="2:14" s="470" customFormat="1" x14ac:dyDescent="0.2">
      <c r="B2224" s="471"/>
      <c r="C2224" s="471"/>
      <c r="E2224" s="486"/>
      <c r="L2224" s="343"/>
      <c r="M2224" s="343"/>
      <c r="N2224" s="343"/>
    </row>
    <row r="2225" spans="2:14" s="470" customFormat="1" x14ac:dyDescent="0.2">
      <c r="B2225" s="471"/>
      <c r="C2225" s="471"/>
      <c r="E2225" s="486"/>
      <c r="L2225" s="343"/>
      <c r="M2225" s="343"/>
      <c r="N2225" s="343"/>
    </row>
    <row r="2226" spans="2:14" s="470" customFormat="1" x14ac:dyDescent="0.2">
      <c r="B2226" s="471"/>
      <c r="C2226" s="471"/>
      <c r="E2226" s="486"/>
      <c r="L2226" s="343"/>
      <c r="M2226" s="343"/>
      <c r="N2226" s="343"/>
    </row>
    <row r="2227" spans="2:14" s="470" customFormat="1" x14ac:dyDescent="0.2">
      <c r="B2227" s="471"/>
      <c r="C2227" s="471"/>
      <c r="E2227" s="486"/>
      <c r="L2227" s="343"/>
      <c r="M2227" s="343"/>
      <c r="N2227" s="343"/>
    </row>
    <row r="2228" spans="2:14" s="470" customFormat="1" x14ac:dyDescent="0.2">
      <c r="B2228" s="471"/>
      <c r="C2228" s="471"/>
      <c r="E2228" s="486"/>
      <c r="L2228" s="343"/>
      <c r="M2228" s="343"/>
      <c r="N2228" s="343"/>
    </row>
    <row r="2229" spans="2:14" s="470" customFormat="1" x14ac:dyDescent="0.2">
      <c r="B2229" s="471"/>
      <c r="C2229" s="471"/>
      <c r="E2229" s="486"/>
      <c r="L2229" s="343"/>
      <c r="M2229" s="343"/>
      <c r="N2229" s="343"/>
    </row>
    <row r="2230" spans="2:14" s="470" customFormat="1" x14ac:dyDescent="0.2">
      <c r="B2230" s="471"/>
      <c r="C2230" s="471"/>
      <c r="E2230" s="486"/>
      <c r="L2230" s="343"/>
      <c r="M2230" s="343"/>
      <c r="N2230" s="343"/>
    </row>
    <row r="2231" spans="2:14" s="470" customFormat="1" x14ac:dyDescent="0.2">
      <c r="B2231" s="471"/>
      <c r="C2231" s="471"/>
      <c r="E2231" s="486"/>
      <c r="L2231" s="343"/>
      <c r="M2231" s="343"/>
      <c r="N2231" s="343"/>
    </row>
    <row r="2232" spans="2:14" s="470" customFormat="1" x14ac:dyDescent="0.2">
      <c r="B2232" s="471"/>
      <c r="C2232" s="471"/>
      <c r="E2232" s="486"/>
      <c r="L2232" s="343"/>
      <c r="M2232" s="343"/>
      <c r="N2232" s="343"/>
    </row>
    <row r="2233" spans="2:14" s="470" customFormat="1" x14ac:dyDescent="0.2">
      <c r="B2233" s="471"/>
      <c r="C2233" s="471"/>
      <c r="E2233" s="486"/>
      <c r="L2233" s="343"/>
      <c r="M2233" s="343"/>
      <c r="N2233" s="343"/>
    </row>
    <row r="2234" spans="2:14" s="470" customFormat="1" x14ac:dyDescent="0.2">
      <c r="B2234" s="471"/>
      <c r="C2234" s="471"/>
      <c r="E2234" s="486"/>
      <c r="L2234" s="343"/>
      <c r="M2234" s="343"/>
      <c r="N2234" s="343"/>
    </row>
    <row r="2235" spans="2:14" s="470" customFormat="1" x14ac:dyDescent="0.2">
      <c r="B2235" s="471"/>
      <c r="C2235" s="471"/>
      <c r="E2235" s="486"/>
      <c r="L2235" s="343"/>
      <c r="M2235" s="343"/>
      <c r="N2235" s="343"/>
    </row>
    <row r="2236" spans="2:14" s="470" customFormat="1" x14ac:dyDescent="0.2">
      <c r="B2236" s="471"/>
      <c r="C2236" s="471"/>
      <c r="E2236" s="486"/>
      <c r="L2236" s="343"/>
      <c r="M2236" s="343"/>
      <c r="N2236" s="343"/>
    </row>
    <row r="2237" spans="2:14" s="470" customFormat="1" x14ac:dyDescent="0.2">
      <c r="B2237" s="471"/>
      <c r="C2237" s="471"/>
      <c r="E2237" s="486"/>
      <c r="L2237" s="343"/>
      <c r="M2237" s="343"/>
      <c r="N2237" s="343"/>
    </row>
    <row r="2238" spans="2:14" s="470" customFormat="1" x14ac:dyDescent="0.2">
      <c r="B2238" s="471"/>
      <c r="C2238" s="471"/>
      <c r="E2238" s="486"/>
      <c r="L2238" s="343"/>
      <c r="M2238" s="343"/>
      <c r="N2238" s="343"/>
    </row>
    <row r="2239" spans="2:14" s="470" customFormat="1" x14ac:dyDescent="0.2">
      <c r="B2239" s="471"/>
      <c r="C2239" s="471"/>
      <c r="E2239" s="486"/>
      <c r="L2239" s="343"/>
      <c r="M2239" s="343"/>
      <c r="N2239" s="343"/>
    </row>
    <row r="2240" spans="2:14" s="470" customFormat="1" x14ac:dyDescent="0.2">
      <c r="B2240" s="471"/>
      <c r="C2240" s="471"/>
      <c r="E2240" s="486"/>
      <c r="L2240" s="343"/>
      <c r="M2240" s="343"/>
      <c r="N2240" s="343"/>
    </row>
    <row r="2241" spans="2:14" s="470" customFormat="1" x14ac:dyDescent="0.2">
      <c r="B2241" s="471"/>
      <c r="C2241" s="471"/>
      <c r="E2241" s="486"/>
      <c r="L2241" s="343"/>
      <c r="M2241" s="343"/>
      <c r="N2241" s="343"/>
    </row>
    <row r="2242" spans="2:14" s="470" customFormat="1" x14ac:dyDescent="0.2">
      <c r="B2242" s="471"/>
      <c r="C2242" s="471"/>
      <c r="E2242" s="486"/>
      <c r="L2242" s="343"/>
      <c r="M2242" s="343"/>
      <c r="N2242" s="343"/>
    </row>
    <row r="2243" spans="2:14" s="470" customFormat="1" x14ac:dyDescent="0.2">
      <c r="B2243" s="471"/>
      <c r="C2243" s="471"/>
      <c r="E2243" s="486"/>
      <c r="L2243" s="343"/>
      <c r="M2243" s="343"/>
      <c r="N2243" s="343"/>
    </row>
    <row r="2244" spans="2:14" s="470" customFormat="1" x14ac:dyDescent="0.2">
      <c r="B2244" s="471"/>
      <c r="C2244" s="471"/>
      <c r="E2244" s="486"/>
      <c r="L2244" s="343"/>
      <c r="M2244" s="343"/>
      <c r="N2244" s="343"/>
    </row>
    <row r="2245" spans="2:14" s="470" customFormat="1" x14ac:dyDescent="0.2">
      <c r="B2245" s="471"/>
      <c r="C2245" s="471"/>
      <c r="E2245" s="486"/>
      <c r="L2245" s="343"/>
      <c r="M2245" s="343"/>
      <c r="N2245" s="343"/>
    </row>
    <row r="2246" spans="2:14" s="470" customFormat="1" x14ac:dyDescent="0.2">
      <c r="B2246" s="471"/>
      <c r="C2246" s="471"/>
      <c r="E2246" s="486"/>
      <c r="L2246" s="343"/>
      <c r="M2246" s="343"/>
      <c r="N2246" s="343"/>
    </row>
    <row r="2247" spans="2:14" s="470" customFormat="1" x14ac:dyDescent="0.2">
      <c r="B2247" s="471"/>
      <c r="C2247" s="471"/>
      <c r="E2247" s="486"/>
      <c r="L2247" s="343"/>
      <c r="M2247" s="343"/>
      <c r="N2247" s="343"/>
    </row>
    <row r="2248" spans="2:14" s="470" customFormat="1" x14ac:dyDescent="0.2">
      <c r="B2248" s="471"/>
      <c r="C2248" s="471"/>
      <c r="E2248" s="486"/>
      <c r="L2248" s="343"/>
      <c r="M2248" s="343"/>
      <c r="N2248" s="343"/>
    </row>
    <row r="2249" spans="2:14" s="470" customFormat="1" x14ac:dyDescent="0.2">
      <c r="B2249" s="471"/>
      <c r="C2249" s="471"/>
      <c r="E2249" s="486"/>
      <c r="L2249" s="343"/>
      <c r="M2249" s="343"/>
      <c r="N2249" s="343"/>
    </row>
    <row r="2250" spans="2:14" s="470" customFormat="1" x14ac:dyDescent="0.2">
      <c r="B2250" s="471"/>
      <c r="C2250" s="471"/>
      <c r="E2250" s="486"/>
      <c r="L2250" s="343"/>
      <c r="M2250" s="343"/>
      <c r="N2250" s="343"/>
    </row>
    <row r="2251" spans="2:14" s="470" customFormat="1" x14ac:dyDescent="0.2">
      <c r="B2251" s="471"/>
      <c r="C2251" s="471"/>
      <c r="E2251" s="486"/>
      <c r="L2251" s="343"/>
      <c r="M2251" s="343"/>
      <c r="N2251" s="343"/>
    </row>
    <row r="2252" spans="2:14" s="470" customFormat="1" x14ac:dyDescent="0.2">
      <c r="B2252" s="471"/>
      <c r="C2252" s="471"/>
      <c r="E2252" s="486"/>
      <c r="L2252" s="343"/>
      <c r="M2252" s="343"/>
      <c r="N2252" s="343"/>
    </row>
    <row r="2253" spans="2:14" s="470" customFormat="1" x14ac:dyDescent="0.2">
      <c r="B2253" s="471"/>
      <c r="C2253" s="471"/>
      <c r="E2253" s="486"/>
      <c r="L2253" s="343"/>
      <c r="M2253" s="343"/>
      <c r="N2253" s="343"/>
    </row>
    <row r="2254" spans="2:14" s="470" customFormat="1" x14ac:dyDescent="0.2">
      <c r="B2254" s="471"/>
      <c r="C2254" s="471"/>
      <c r="E2254" s="486"/>
      <c r="L2254" s="343"/>
      <c r="M2254" s="343"/>
      <c r="N2254" s="343"/>
    </row>
    <row r="2255" spans="2:14" s="470" customFormat="1" x14ac:dyDescent="0.2">
      <c r="B2255" s="471"/>
      <c r="C2255" s="471"/>
      <c r="E2255" s="486"/>
      <c r="L2255" s="343"/>
      <c r="M2255" s="343"/>
      <c r="N2255" s="343"/>
    </row>
    <row r="2256" spans="2:14" s="470" customFormat="1" x14ac:dyDescent="0.2">
      <c r="B2256" s="471"/>
      <c r="C2256" s="471"/>
      <c r="E2256" s="486"/>
      <c r="L2256" s="343"/>
      <c r="M2256" s="343"/>
      <c r="N2256" s="343"/>
    </row>
    <row r="2257" spans="2:14" s="470" customFormat="1" x14ac:dyDescent="0.2">
      <c r="B2257" s="471"/>
      <c r="C2257" s="471"/>
      <c r="E2257" s="486"/>
      <c r="L2257" s="343"/>
      <c r="M2257" s="343"/>
      <c r="N2257" s="343"/>
    </row>
    <row r="2258" spans="2:14" s="470" customFormat="1" x14ac:dyDescent="0.2">
      <c r="B2258" s="471"/>
      <c r="C2258" s="471"/>
      <c r="E2258" s="486"/>
      <c r="L2258" s="343"/>
      <c r="M2258" s="343"/>
      <c r="N2258" s="343"/>
    </row>
    <row r="2259" spans="2:14" s="470" customFormat="1" x14ac:dyDescent="0.2">
      <c r="B2259" s="471"/>
      <c r="C2259" s="471"/>
      <c r="E2259" s="486"/>
      <c r="L2259" s="343"/>
      <c r="M2259" s="343"/>
      <c r="N2259" s="343"/>
    </row>
    <row r="2260" spans="2:14" s="470" customFormat="1" x14ac:dyDescent="0.2">
      <c r="B2260" s="471"/>
      <c r="C2260" s="471"/>
      <c r="E2260" s="486"/>
      <c r="L2260" s="343"/>
      <c r="M2260" s="343"/>
      <c r="N2260" s="343"/>
    </row>
    <row r="2261" spans="2:14" s="470" customFormat="1" x14ac:dyDescent="0.2">
      <c r="B2261" s="471"/>
      <c r="C2261" s="471"/>
      <c r="E2261" s="486"/>
      <c r="L2261" s="343"/>
      <c r="M2261" s="343"/>
      <c r="N2261" s="343"/>
    </row>
    <row r="2262" spans="2:14" s="470" customFormat="1" x14ac:dyDescent="0.2">
      <c r="B2262" s="471"/>
      <c r="C2262" s="471"/>
      <c r="E2262" s="486"/>
      <c r="L2262" s="343"/>
      <c r="M2262" s="343"/>
      <c r="N2262" s="343"/>
    </row>
    <row r="2263" spans="2:14" s="470" customFormat="1" x14ac:dyDescent="0.2">
      <c r="B2263" s="471"/>
      <c r="C2263" s="471"/>
      <c r="E2263" s="486"/>
      <c r="L2263" s="343"/>
      <c r="M2263" s="343"/>
      <c r="N2263" s="343"/>
    </row>
    <row r="2264" spans="2:14" s="470" customFormat="1" x14ac:dyDescent="0.2">
      <c r="B2264" s="471"/>
      <c r="C2264" s="471"/>
      <c r="E2264" s="486"/>
      <c r="L2264" s="343"/>
      <c r="M2264" s="343"/>
      <c r="N2264" s="343"/>
    </row>
    <row r="2265" spans="2:14" s="470" customFormat="1" x14ac:dyDescent="0.2">
      <c r="B2265" s="471"/>
      <c r="C2265" s="471"/>
      <c r="E2265" s="486"/>
      <c r="L2265" s="343"/>
      <c r="M2265" s="343"/>
      <c r="N2265" s="343"/>
    </row>
    <row r="2266" spans="2:14" s="470" customFormat="1" x14ac:dyDescent="0.2">
      <c r="B2266" s="471"/>
      <c r="C2266" s="471"/>
      <c r="E2266" s="486"/>
      <c r="L2266" s="343"/>
      <c r="M2266" s="343"/>
      <c r="N2266" s="343"/>
    </row>
    <row r="2267" spans="2:14" s="470" customFormat="1" x14ac:dyDescent="0.2">
      <c r="B2267" s="471"/>
      <c r="C2267" s="471"/>
      <c r="E2267" s="486"/>
      <c r="L2267" s="343"/>
      <c r="M2267" s="343"/>
      <c r="N2267" s="343"/>
    </row>
    <row r="2268" spans="2:14" s="470" customFormat="1" x14ac:dyDescent="0.2">
      <c r="B2268" s="471"/>
      <c r="C2268" s="471"/>
      <c r="E2268" s="486"/>
      <c r="L2268" s="343"/>
      <c r="M2268" s="343"/>
      <c r="N2268" s="343"/>
    </row>
    <row r="2269" spans="2:14" s="470" customFormat="1" x14ac:dyDescent="0.2">
      <c r="B2269" s="471"/>
      <c r="C2269" s="471"/>
      <c r="E2269" s="486"/>
      <c r="L2269" s="343"/>
      <c r="M2269" s="343"/>
      <c r="N2269" s="343"/>
    </row>
    <row r="2270" spans="2:14" s="470" customFormat="1" x14ac:dyDescent="0.2">
      <c r="B2270" s="471"/>
      <c r="C2270" s="471"/>
      <c r="E2270" s="486"/>
      <c r="L2270" s="343"/>
      <c r="M2270" s="343"/>
      <c r="N2270" s="343"/>
    </row>
    <row r="2271" spans="2:14" s="470" customFormat="1" x14ac:dyDescent="0.2">
      <c r="B2271" s="471"/>
      <c r="C2271" s="471"/>
      <c r="E2271" s="486"/>
      <c r="L2271" s="343"/>
      <c r="M2271" s="343"/>
      <c r="N2271" s="343"/>
    </row>
    <row r="2272" spans="2:14" s="470" customFormat="1" x14ac:dyDescent="0.2">
      <c r="B2272" s="471"/>
      <c r="C2272" s="471"/>
      <c r="E2272" s="486"/>
      <c r="L2272" s="343"/>
      <c r="M2272" s="343"/>
      <c r="N2272" s="343"/>
    </row>
    <row r="2273" spans="2:14" s="470" customFormat="1" x14ac:dyDescent="0.2">
      <c r="B2273" s="471"/>
      <c r="C2273" s="471"/>
      <c r="E2273" s="486"/>
      <c r="L2273" s="343"/>
      <c r="M2273" s="343"/>
      <c r="N2273" s="343"/>
    </row>
    <row r="2274" spans="2:14" s="470" customFormat="1" x14ac:dyDescent="0.2">
      <c r="B2274" s="471"/>
      <c r="C2274" s="471"/>
      <c r="E2274" s="486"/>
      <c r="L2274" s="343"/>
      <c r="M2274" s="343"/>
      <c r="N2274" s="343"/>
    </row>
    <row r="2275" spans="2:14" s="470" customFormat="1" x14ac:dyDescent="0.2">
      <c r="B2275" s="471"/>
      <c r="C2275" s="471"/>
      <c r="E2275" s="486"/>
      <c r="L2275" s="343"/>
      <c r="M2275" s="343"/>
      <c r="N2275" s="343"/>
    </row>
    <row r="2276" spans="2:14" s="470" customFormat="1" x14ac:dyDescent="0.2">
      <c r="B2276" s="471"/>
      <c r="C2276" s="471"/>
      <c r="E2276" s="486"/>
      <c r="L2276" s="343"/>
      <c r="M2276" s="343"/>
      <c r="N2276" s="343"/>
    </row>
    <row r="2277" spans="2:14" s="470" customFormat="1" x14ac:dyDescent="0.2">
      <c r="B2277" s="471"/>
      <c r="C2277" s="471"/>
      <c r="E2277" s="486"/>
      <c r="L2277" s="343"/>
      <c r="M2277" s="343"/>
      <c r="N2277" s="343"/>
    </row>
    <row r="2278" spans="2:14" s="470" customFormat="1" x14ac:dyDescent="0.2">
      <c r="B2278" s="471"/>
      <c r="C2278" s="471"/>
      <c r="E2278" s="486"/>
      <c r="L2278" s="343"/>
      <c r="M2278" s="343"/>
      <c r="N2278" s="343"/>
    </row>
    <row r="2279" spans="2:14" s="470" customFormat="1" x14ac:dyDescent="0.2">
      <c r="B2279" s="471"/>
      <c r="C2279" s="471"/>
      <c r="E2279" s="486"/>
      <c r="L2279" s="343"/>
      <c r="M2279" s="343"/>
      <c r="N2279" s="343"/>
    </row>
    <row r="2280" spans="2:14" s="470" customFormat="1" x14ac:dyDescent="0.2">
      <c r="B2280" s="471"/>
      <c r="C2280" s="471"/>
      <c r="E2280" s="486"/>
      <c r="L2280" s="343"/>
      <c r="M2280" s="343"/>
      <c r="N2280" s="343"/>
    </row>
    <row r="2281" spans="2:14" s="470" customFormat="1" x14ac:dyDescent="0.2">
      <c r="B2281" s="471"/>
      <c r="C2281" s="471"/>
      <c r="E2281" s="486"/>
      <c r="L2281" s="343"/>
      <c r="M2281" s="343"/>
      <c r="N2281" s="343"/>
    </row>
    <row r="2282" spans="2:14" s="470" customFormat="1" x14ac:dyDescent="0.2">
      <c r="B2282" s="471"/>
      <c r="C2282" s="471"/>
      <c r="E2282" s="486"/>
      <c r="L2282" s="343"/>
      <c r="M2282" s="343"/>
      <c r="N2282" s="343"/>
    </row>
    <row r="2283" spans="2:14" s="470" customFormat="1" x14ac:dyDescent="0.2">
      <c r="B2283" s="471"/>
      <c r="C2283" s="471"/>
      <c r="E2283" s="486"/>
      <c r="L2283" s="343"/>
      <c r="M2283" s="343"/>
      <c r="N2283" s="343"/>
    </row>
    <row r="2284" spans="2:14" s="470" customFormat="1" x14ac:dyDescent="0.2">
      <c r="B2284" s="471"/>
      <c r="C2284" s="471"/>
      <c r="E2284" s="486"/>
      <c r="L2284" s="343"/>
      <c r="M2284" s="343"/>
      <c r="N2284" s="343"/>
    </row>
    <row r="2285" spans="2:14" s="470" customFormat="1" x14ac:dyDescent="0.2">
      <c r="B2285" s="471"/>
      <c r="C2285" s="471"/>
      <c r="E2285" s="486"/>
      <c r="L2285" s="343"/>
      <c r="M2285" s="343"/>
      <c r="N2285" s="343"/>
    </row>
    <row r="2286" spans="2:14" s="470" customFormat="1" x14ac:dyDescent="0.2">
      <c r="B2286" s="471"/>
      <c r="C2286" s="471"/>
      <c r="E2286" s="486"/>
      <c r="L2286" s="343"/>
      <c r="M2286" s="343"/>
      <c r="N2286" s="343"/>
    </row>
    <row r="2287" spans="2:14" s="470" customFormat="1" x14ac:dyDescent="0.2">
      <c r="B2287" s="471"/>
      <c r="C2287" s="471"/>
      <c r="E2287" s="486"/>
      <c r="L2287" s="343"/>
      <c r="M2287" s="343"/>
      <c r="N2287" s="343"/>
    </row>
    <row r="2288" spans="2:14" s="470" customFormat="1" x14ac:dyDescent="0.2">
      <c r="B2288" s="471"/>
      <c r="C2288" s="471"/>
      <c r="E2288" s="486"/>
      <c r="L2288" s="343"/>
      <c r="M2288" s="343"/>
      <c r="N2288" s="343"/>
    </row>
    <row r="2289" spans="2:14" s="470" customFormat="1" x14ac:dyDescent="0.2">
      <c r="B2289" s="471"/>
      <c r="C2289" s="471"/>
      <c r="E2289" s="486"/>
      <c r="L2289" s="343"/>
      <c r="M2289" s="343"/>
      <c r="N2289" s="343"/>
    </row>
    <row r="2290" spans="2:14" s="470" customFormat="1" x14ac:dyDescent="0.2">
      <c r="B2290" s="471"/>
      <c r="C2290" s="471"/>
      <c r="E2290" s="486"/>
      <c r="L2290" s="343"/>
      <c r="M2290" s="343"/>
      <c r="N2290" s="343"/>
    </row>
    <row r="2291" spans="2:14" s="470" customFormat="1" x14ac:dyDescent="0.2">
      <c r="B2291" s="471"/>
      <c r="C2291" s="471"/>
      <c r="E2291" s="486"/>
      <c r="L2291" s="343"/>
      <c r="M2291" s="343"/>
      <c r="N2291" s="343"/>
    </row>
    <row r="2292" spans="2:14" s="470" customFormat="1" x14ac:dyDescent="0.2">
      <c r="B2292" s="471"/>
      <c r="C2292" s="471"/>
      <c r="E2292" s="486"/>
      <c r="L2292" s="343"/>
      <c r="M2292" s="343"/>
      <c r="N2292" s="343"/>
    </row>
    <row r="2293" spans="2:14" s="470" customFormat="1" x14ac:dyDescent="0.2">
      <c r="B2293" s="471"/>
      <c r="C2293" s="471"/>
      <c r="E2293" s="486"/>
      <c r="L2293" s="343"/>
      <c r="M2293" s="343"/>
      <c r="N2293" s="343"/>
    </row>
    <row r="2294" spans="2:14" s="470" customFormat="1" x14ac:dyDescent="0.2">
      <c r="B2294" s="471"/>
      <c r="C2294" s="471"/>
      <c r="E2294" s="486"/>
      <c r="L2294" s="343"/>
      <c r="M2294" s="343"/>
      <c r="N2294" s="343"/>
    </row>
    <row r="2295" spans="2:14" s="470" customFormat="1" x14ac:dyDescent="0.2">
      <c r="B2295" s="471"/>
      <c r="C2295" s="471"/>
      <c r="E2295" s="486"/>
      <c r="L2295" s="343"/>
      <c r="M2295" s="343"/>
      <c r="N2295" s="343"/>
    </row>
    <row r="2296" spans="2:14" s="470" customFormat="1" x14ac:dyDescent="0.2">
      <c r="B2296" s="471"/>
      <c r="C2296" s="471"/>
      <c r="E2296" s="486"/>
      <c r="L2296" s="343"/>
      <c r="M2296" s="343"/>
      <c r="N2296" s="343"/>
    </row>
    <row r="2297" spans="2:14" s="470" customFormat="1" x14ac:dyDescent="0.2">
      <c r="B2297" s="471"/>
      <c r="C2297" s="471"/>
      <c r="E2297" s="486"/>
      <c r="L2297" s="343"/>
      <c r="M2297" s="343"/>
      <c r="N2297" s="343"/>
    </row>
    <row r="2298" spans="2:14" s="470" customFormat="1" x14ac:dyDescent="0.2">
      <c r="B2298" s="471"/>
      <c r="C2298" s="471"/>
      <c r="E2298" s="486"/>
      <c r="L2298" s="343"/>
      <c r="M2298" s="343"/>
      <c r="N2298" s="343"/>
    </row>
    <row r="2299" spans="2:14" s="470" customFormat="1" x14ac:dyDescent="0.2">
      <c r="B2299" s="471"/>
      <c r="C2299" s="471"/>
      <c r="E2299" s="486"/>
      <c r="L2299" s="343"/>
      <c r="M2299" s="343"/>
      <c r="N2299" s="343"/>
    </row>
    <row r="2300" spans="2:14" s="470" customFormat="1" x14ac:dyDescent="0.2">
      <c r="B2300" s="471"/>
      <c r="C2300" s="471"/>
      <c r="E2300" s="486"/>
      <c r="L2300" s="343"/>
      <c r="M2300" s="343"/>
      <c r="N2300" s="343"/>
    </row>
    <row r="2301" spans="2:14" s="470" customFormat="1" x14ac:dyDescent="0.2">
      <c r="B2301" s="471"/>
      <c r="C2301" s="471"/>
      <c r="E2301" s="486"/>
      <c r="L2301" s="343"/>
      <c r="M2301" s="343"/>
      <c r="N2301" s="343"/>
    </row>
    <row r="2302" spans="2:14" s="470" customFormat="1" x14ac:dyDescent="0.2">
      <c r="B2302" s="471"/>
      <c r="C2302" s="471"/>
      <c r="E2302" s="486"/>
      <c r="L2302" s="343"/>
      <c r="M2302" s="343"/>
      <c r="N2302" s="343"/>
    </row>
    <row r="2303" spans="2:14" s="470" customFormat="1" x14ac:dyDescent="0.2">
      <c r="B2303" s="471"/>
      <c r="C2303" s="471"/>
      <c r="E2303" s="486"/>
      <c r="L2303" s="343"/>
      <c r="M2303" s="343"/>
      <c r="N2303" s="343"/>
    </row>
    <row r="2304" spans="2:14" s="470" customFormat="1" x14ac:dyDescent="0.2">
      <c r="B2304" s="471"/>
      <c r="C2304" s="471"/>
      <c r="E2304" s="486"/>
      <c r="L2304" s="343"/>
      <c r="M2304" s="343"/>
      <c r="N2304" s="343"/>
    </row>
    <row r="2305" spans="2:14" s="470" customFormat="1" x14ac:dyDescent="0.2">
      <c r="B2305" s="471"/>
      <c r="C2305" s="471"/>
      <c r="E2305" s="486"/>
      <c r="L2305" s="343"/>
      <c r="M2305" s="343"/>
      <c r="N2305" s="343"/>
    </row>
    <row r="2306" spans="2:14" s="470" customFormat="1" x14ac:dyDescent="0.2">
      <c r="B2306" s="471"/>
      <c r="C2306" s="471"/>
      <c r="E2306" s="486"/>
      <c r="L2306" s="343"/>
      <c r="M2306" s="343"/>
      <c r="N2306" s="343"/>
    </row>
    <row r="2307" spans="2:14" s="470" customFormat="1" x14ac:dyDescent="0.2">
      <c r="B2307" s="471"/>
      <c r="C2307" s="471"/>
      <c r="E2307" s="486"/>
      <c r="L2307" s="343"/>
      <c r="M2307" s="343"/>
      <c r="N2307" s="343"/>
    </row>
    <row r="2308" spans="2:14" s="470" customFormat="1" x14ac:dyDescent="0.2">
      <c r="B2308" s="471"/>
      <c r="C2308" s="471"/>
      <c r="E2308" s="486"/>
      <c r="L2308" s="343"/>
      <c r="M2308" s="343"/>
      <c r="N2308" s="343"/>
    </row>
    <row r="2309" spans="2:14" s="470" customFormat="1" x14ac:dyDescent="0.2">
      <c r="B2309" s="471"/>
      <c r="C2309" s="471"/>
      <c r="E2309" s="486"/>
      <c r="L2309" s="343"/>
      <c r="M2309" s="343"/>
      <c r="N2309" s="343"/>
    </row>
    <row r="2310" spans="2:14" s="470" customFormat="1" x14ac:dyDescent="0.2">
      <c r="B2310" s="471"/>
      <c r="C2310" s="471"/>
      <c r="E2310" s="486"/>
      <c r="L2310" s="343"/>
      <c r="M2310" s="343"/>
      <c r="N2310" s="343"/>
    </row>
    <row r="2311" spans="2:14" s="470" customFormat="1" x14ac:dyDescent="0.2">
      <c r="B2311" s="471"/>
      <c r="C2311" s="471"/>
      <c r="E2311" s="486"/>
      <c r="L2311" s="343"/>
      <c r="M2311" s="343"/>
      <c r="N2311" s="343"/>
    </row>
    <row r="2312" spans="2:14" s="470" customFormat="1" x14ac:dyDescent="0.2">
      <c r="B2312" s="471"/>
      <c r="C2312" s="471"/>
      <c r="E2312" s="486"/>
      <c r="L2312" s="343"/>
      <c r="M2312" s="343"/>
      <c r="N2312" s="343"/>
    </row>
    <row r="2313" spans="2:14" s="470" customFormat="1" x14ac:dyDescent="0.2">
      <c r="B2313" s="471"/>
      <c r="C2313" s="471"/>
      <c r="E2313" s="486"/>
      <c r="L2313" s="343"/>
      <c r="M2313" s="343"/>
      <c r="N2313" s="343"/>
    </row>
    <row r="2314" spans="2:14" s="470" customFormat="1" x14ac:dyDescent="0.2">
      <c r="B2314" s="471"/>
      <c r="C2314" s="471"/>
      <c r="E2314" s="486"/>
      <c r="L2314" s="343"/>
      <c r="M2314" s="343"/>
      <c r="N2314" s="343"/>
    </row>
    <row r="2315" spans="2:14" s="470" customFormat="1" x14ac:dyDescent="0.2">
      <c r="B2315" s="471"/>
      <c r="C2315" s="471"/>
      <c r="E2315" s="486"/>
      <c r="L2315" s="343"/>
      <c r="M2315" s="343"/>
      <c r="N2315" s="343"/>
    </row>
    <row r="2316" spans="2:14" s="470" customFormat="1" x14ac:dyDescent="0.2">
      <c r="B2316" s="471"/>
      <c r="C2316" s="471"/>
      <c r="E2316" s="486"/>
      <c r="L2316" s="343"/>
      <c r="M2316" s="343"/>
      <c r="N2316" s="343"/>
    </row>
    <row r="2317" spans="2:14" s="470" customFormat="1" x14ac:dyDescent="0.2">
      <c r="B2317" s="471"/>
      <c r="C2317" s="471"/>
      <c r="E2317" s="486"/>
      <c r="L2317" s="343"/>
      <c r="M2317" s="343"/>
      <c r="N2317" s="343"/>
    </row>
    <row r="2318" spans="2:14" s="470" customFormat="1" x14ac:dyDescent="0.2">
      <c r="B2318" s="471"/>
      <c r="C2318" s="471"/>
      <c r="E2318" s="486"/>
      <c r="L2318" s="343"/>
      <c r="M2318" s="343"/>
      <c r="N2318" s="343"/>
    </row>
    <row r="2319" spans="2:14" s="470" customFormat="1" x14ac:dyDescent="0.2">
      <c r="B2319" s="471"/>
      <c r="C2319" s="471"/>
      <c r="E2319" s="486"/>
      <c r="L2319" s="343"/>
      <c r="M2319" s="343"/>
      <c r="N2319" s="343"/>
    </row>
    <row r="2320" spans="2:14" s="470" customFormat="1" x14ac:dyDescent="0.2">
      <c r="B2320" s="471"/>
      <c r="C2320" s="471"/>
      <c r="E2320" s="486"/>
      <c r="L2320" s="343"/>
      <c r="M2320" s="343"/>
      <c r="N2320" s="343"/>
    </row>
    <row r="2321" spans="2:14" s="470" customFormat="1" x14ac:dyDescent="0.2">
      <c r="B2321" s="471"/>
      <c r="C2321" s="471"/>
      <c r="E2321" s="486"/>
      <c r="L2321" s="343"/>
      <c r="M2321" s="343"/>
      <c r="N2321" s="343"/>
    </row>
    <row r="2322" spans="2:14" s="470" customFormat="1" x14ac:dyDescent="0.2">
      <c r="B2322" s="471"/>
      <c r="C2322" s="471"/>
      <c r="E2322" s="486"/>
      <c r="L2322" s="343"/>
      <c r="M2322" s="343"/>
      <c r="N2322" s="343"/>
    </row>
    <row r="2323" spans="2:14" s="470" customFormat="1" x14ac:dyDescent="0.2">
      <c r="B2323" s="471"/>
      <c r="C2323" s="471"/>
      <c r="E2323" s="486"/>
      <c r="L2323" s="343"/>
      <c r="M2323" s="343"/>
      <c r="N2323" s="343"/>
    </row>
    <row r="2324" spans="2:14" s="470" customFormat="1" x14ac:dyDescent="0.2">
      <c r="B2324" s="471"/>
      <c r="C2324" s="471"/>
      <c r="E2324" s="486"/>
      <c r="L2324" s="343"/>
      <c r="M2324" s="343"/>
      <c r="N2324" s="343"/>
    </row>
    <row r="2325" spans="2:14" s="470" customFormat="1" x14ac:dyDescent="0.2">
      <c r="B2325" s="471"/>
      <c r="C2325" s="471"/>
      <c r="E2325" s="486"/>
      <c r="L2325" s="343"/>
      <c r="M2325" s="343"/>
      <c r="N2325" s="343"/>
    </row>
    <row r="2326" spans="2:14" s="470" customFormat="1" x14ac:dyDescent="0.2">
      <c r="B2326" s="471"/>
      <c r="C2326" s="471"/>
      <c r="E2326" s="486"/>
      <c r="L2326" s="343"/>
      <c r="M2326" s="343"/>
      <c r="N2326" s="343"/>
    </row>
    <row r="2327" spans="2:14" s="470" customFormat="1" x14ac:dyDescent="0.2">
      <c r="B2327" s="471"/>
      <c r="C2327" s="471"/>
      <c r="E2327" s="486"/>
      <c r="L2327" s="343"/>
      <c r="M2327" s="343"/>
      <c r="N2327" s="343"/>
    </row>
    <row r="2328" spans="2:14" s="470" customFormat="1" x14ac:dyDescent="0.2">
      <c r="B2328" s="471"/>
      <c r="C2328" s="471"/>
      <c r="E2328" s="486"/>
      <c r="L2328" s="343"/>
      <c r="M2328" s="343"/>
      <c r="N2328" s="343"/>
    </row>
    <row r="2329" spans="2:14" s="470" customFormat="1" x14ac:dyDescent="0.2">
      <c r="B2329" s="471"/>
      <c r="C2329" s="471"/>
      <c r="E2329" s="486"/>
      <c r="L2329" s="343"/>
      <c r="M2329" s="343"/>
      <c r="N2329" s="343"/>
    </row>
    <row r="2330" spans="2:14" s="470" customFormat="1" x14ac:dyDescent="0.2">
      <c r="B2330" s="471"/>
      <c r="C2330" s="471"/>
      <c r="E2330" s="486"/>
      <c r="L2330" s="343"/>
      <c r="M2330" s="343"/>
      <c r="N2330" s="343"/>
    </row>
    <row r="2331" spans="2:14" s="470" customFormat="1" x14ac:dyDescent="0.2">
      <c r="B2331" s="471"/>
      <c r="C2331" s="471"/>
      <c r="E2331" s="486"/>
      <c r="L2331" s="343"/>
      <c r="M2331" s="343"/>
      <c r="N2331" s="343"/>
    </row>
    <row r="2332" spans="2:14" s="470" customFormat="1" x14ac:dyDescent="0.2">
      <c r="B2332" s="471"/>
      <c r="C2332" s="471"/>
      <c r="E2332" s="486"/>
      <c r="L2332" s="343"/>
      <c r="M2332" s="343"/>
      <c r="N2332" s="343"/>
    </row>
    <row r="2333" spans="2:14" s="470" customFormat="1" x14ac:dyDescent="0.2">
      <c r="B2333" s="471"/>
      <c r="C2333" s="471"/>
      <c r="E2333" s="486"/>
      <c r="L2333" s="343"/>
      <c r="M2333" s="343"/>
      <c r="N2333" s="343"/>
    </row>
    <row r="2334" spans="2:14" s="470" customFormat="1" x14ac:dyDescent="0.2">
      <c r="B2334" s="471"/>
      <c r="C2334" s="471"/>
      <c r="E2334" s="486"/>
      <c r="L2334" s="343"/>
      <c r="M2334" s="343"/>
      <c r="N2334" s="343"/>
    </row>
    <row r="2335" spans="2:14" s="470" customFormat="1" x14ac:dyDescent="0.2">
      <c r="B2335" s="471"/>
      <c r="C2335" s="471"/>
      <c r="E2335" s="486"/>
      <c r="L2335" s="343"/>
      <c r="M2335" s="343"/>
      <c r="N2335" s="343"/>
    </row>
    <row r="2336" spans="2:14" s="470" customFormat="1" x14ac:dyDescent="0.2">
      <c r="B2336" s="471"/>
      <c r="C2336" s="471"/>
      <c r="E2336" s="486"/>
      <c r="L2336" s="343"/>
      <c r="M2336" s="343"/>
      <c r="N2336" s="343"/>
    </row>
    <row r="2337" spans="2:14" s="470" customFormat="1" x14ac:dyDescent="0.2">
      <c r="B2337" s="471"/>
      <c r="C2337" s="471"/>
      <c r="E2337" s="486"/>
      <c r="L2337" s="343"/>
      <c r="M2337" s="343"/>
      <c r="N2337" s="343"/>
    </row>
    <row r="2338" spans="2:14" s="470" customFormat="1" x14ac:dyDescent="0.2">
      <c r="B2338" s="471"/>
      <c r="C2338" s="471"/>
      <c r="E2338" s="486"/>
      <c r="L2338" s="343"/>
      <c r="M2338" s="343"/>
      <c r="N2338" s="343"/>
    </row>
    <row r="2339" spans="2:14" s="470" customFormat="1" x14ac:dyDescent="0.2">
      <c r="B2339" s="471"/>
      <c r="C2339" s="471"/>
      <c r="E2339" s="486"/>
      <c r="L2339" s="343"/>
      <c r="M2339" s="343"/>
      <c r="N2339" s="343"/>
    </row>
    <row r="2340" spans="2:14" s="470" customFormat="1" x14ac:dyDescent="0.2">
      <c r="B2340" s="471"/>
      <c r="C2340" s="471"/>
      <c r="E2340" s="486"/>
      <c r="L2340" s="343"/>
      <c r="M2340" s="343"/>
      <c r="N2340" s="343"/>
    </row>
    <row r="2341" spans="2:14" s="470" customFormat="1" x14ac:dyDescent="0.2">
      <c r="B2341" s="471"/>
      <c r="C2341" s="471"/>
      <c r="E2341" s="486"/>
      <c r="L2341" s="343"/>
      <c r="M2341" s="343"/>
      <c r="N2341" s="343"/>
    </row>
    <row r="2342" spans="2:14" s="470" customFormat="1" x14ac:dyDescent="0.2">
      <c r="B2342" s="471"/>
      <c r="C2342" s="471"/>
      <c r="E2342" s="486"/>
      <c r="L2342" s="343"/>
      <c r="M2342" s="343"/>
      <c r="N2342" s="343"/>
    </row>
    <row r="2343" spans="2:14" s="470" customFormat="1" x14ac:dyDescent="0.2">
      <c r="B2343" s="471"/>
      <c r="C2343" s="471"/>
      <c r="E2343" s="486"/>
      <c r="L2343" s="343"/>
      <c r="M2343" s="343"/>
      <c r="N2343" s="343"/>
    </row>
    <row r="2344" spans="2:14" s="470" customFormat="1" x14ac:dyDescent="0.2">
      <c r="B2344" s="471"/>
      <c r="C2344" s="471"/>
      <c r="E2344" s="486"/>
      <c r="L2344" s="343"/>
      <c r="M2344" s="343"/>
      <c r="N2344" s="343"/>
    </row>
    <row r="2345" spans="2:14" s="470" customFormat="1" x14ac:dyDescent="0.2">
      <c r="B2345" s="471"/>
      <c r="C2345" s="471"/>
      <c r="E2345" s="486"/>
      <c r="L2345" s="343"/>
      <c r="M2345" s="343"/>
      <c r="N2345" s="343"/>
    </row>
    <row r="2346" spans="2:14" s="470" customFormat="1" x14ac:dyDescent="0.2">
      <c r="B2346" s="471"/>
      <c r="C2346" s="471"/>
      <c r="E2346" s="486"/>
      <c r="L2346" s="343"/>
      <c r="M2346" s="343"/>
      <c r="N2346" s="343"/>
    </row>
    <row r="2347" spans="2:14" s="470" customFormat="1" x14ac:dyDescent="0.2">
      <c r="B2347" s="471"/>
      <c r="C2347" s="471"/>
      <c r="E2347" s="486"/>
      <c r="L2347" s="343"/>
      <c r="M2347" s="343"/>
      <c r="N2347" s="343"/>
    </row>
    <row r="2348" spans="2:14" s="470" customFormat="1" x14ac:dyDescent="0.2">
      <c r="B2348" s="471"/>
      <c r="C2348" s="471"/>
      <c r="E2348" s="486"/>
      <c r="L2348" s="343"/>
      <c r="M2348" s="343"/>
      <c r="N2348" s="343"/>
    </row>
    <row r="2349" spans="2:14" s="470" customFormat="1" x14ac:dyDescent="0.2">
      <c r="B2349" s="471"/>
      <c r="C2349" s="471"/>
      <c r="E2349" s="486"/>
      <c r="L2349" s="343"/>
      <c r="M2349" s="343"/>
      <c r="N2349" s="343"/>
    </row>
    <row r="2350" spans="2:14" s="470" customFormat="1" x14ac:dyDescent="0.2">
      <c r="B2350" s="471"/>
      <c r="C2350" s="471"/>
      <c r="E2350" s="486"/>
      <c r="L2350" s="343"/>
      <c r="M2350" s="343"/>
      <c r="N2350" s="343"/>
    </row>
    <row r="2351" spans="2:14" s="470" customFormat="1" x14ac:dyDescent="0.2">
      <c r="B2351" s="471"/>
      <c r="C2351" s="471"/>
      <c r="E2351" s="486"/>
      <c r="L2351" s="343"/>
      <c r="M2351" s="343"/>
      <c r="N2351" s="343"/>
    </row>
    <row r="2352" spans="2:14" s="470" customFormat="1" x14ac:dyDescent="0.2">
      <c r="B2352" s="471"/>
      <c r="C2352" s="471"/>
      <c r="E2352" s="486"/>
      <c r="L2352" s="343"/>
      <c r="M2352" s="343"/>
      <c r="N2352" s="343"/>
    </row>
    <row r="2353" spans="2:14" s="470" customFormat="1" x14ac:dyDescent="0.2">
      <c r="B2353" s="471"/>
      <c r="C2353" s="471"/>
      <c r="E2353" s="486"/>
      <c r="L2353" s="343"/>
      <c r="M2353" s="343"/>
      <c r="N2353" s="343"/>
    </row>
    <row r="2354" spans="2:14" s="470" customFormat="1" x14ac:dyDescent="0.2">
      <c r="B2354" s="471"/>
      <c r="C2354" s="471"/>
      <c r="E2354" s="486"/>
      <c r="L2354" s="343"/>
      <c r="M2354" s="343"/>
      <c r="N2354" s="343"/>
    </row>
    <row r="2355" spans="2:14" s="470" customFormat="1" x14ac:dyDescent="0.2">
      <c r="B2355" s="471"/>
      <c r="C2355" s="471"/>
      <c r="E2355" s="486"/>
      <c r="L2355" s="343"/>
      <c r="M2355" s="343"/>
      <c r="N2355" s="343"/>
    </row>
    <row r="2356" spans="2:14" s="470" customFormat="1" x14ac:dyDescent="0.2">
      <c r="B2356" s="471"/>
      <c r="C2356" s="471"/>
      <c r="E2356" s="486"/>
      <c r="L2356" s="343"/>
      <c r="M2356" s="343"/>
      <c r="N2356" s="343"/>
    </row>
    <row r="2357" spans="2:14" s="470" customFormat="1" x14ac:dyDescent="0.2">
      <c r="B2357" s="471"/>
      <c r="C2357" s="471"/>
      <c r="E2357" s="486"/>
      <c r="L2357" s="343"/>
      <c r="M2357" s="343"/>
      <c r="N2357" s="343"/>
    </row>
    <row r="2358" spans="2:14" s="470" customFormat="1" x14ac:dyDescent="0.2">
      <c r="B2358" s="471"/>
      <c r="C2358" s="471"/>
      <c r="E2358" s="486"/>
      <c r="L2358" s="343"/>
      <c r="M2358" s="343"/>
      <c r="N2358" s="343"/>
    </row>
    <row r="2359" spans="2:14" s="470" customFormat="1" x14ac:dyDescent="0.2">
      <c r="B2359" s="471"/>
      <c r="C2359" s="471"/>
      <c r="E2359" s="486"/>
      <c r="L2359" s="343"/>
      <c r="M2359" s="343"/>
      <c r="N2359" s="343"/>
    </row>
    <row r="2360" spans="2:14" s="470" customFormat="1" x14ac:dyDescent="0.2">
      <c r="B2360" s="471"/>
      <c r="C2360" s="471"/>
      <c r="E2360" s="486"/>
      <c r="L2360" s="343"/>
      <c r="M2360" s="343"/>
      <c r="N2360" s="343"/>
    </row>
    <row r="2361" spans="2:14" s="470" customFormat="1" x14ac:dyDescent="0.2">
      <c r="B2361" s="471"/>
      <c r="C2361" s="471"/>
      <c r="E2361" s="486"/>
      <c r="L2361" s="343"/>
      <c r="M2361" s="343"/>
      <c r="N2361" s="343"/>
    </row>
    <row r="2362" spans="2:14" s="470" customFormat="1" x14ac:dyDescent="0.2">
      <c r="B2362" s="471"/>
      <c r="C2362" s="471"/>
      <c r="E2362" s="486"/>
      <c r="L2362" s="343"/>
      <c r="M2362" s="343"/>
      <c r="N2362" s="343"/>
    </row>
    <row r="2363" spans="2:14" s="470" customFormat="1" x14ac:dyDescent="0.2">
      <c r="B2363" s="471"/>
      <c r="C2363" s="471"/>
      <c r="E2363" s="486"/>
      <c r="L2363" s="343"/>
      <c r="M2363" s="343"/>
      <c r="N2363" s="343"/>
    </row>
    <row r="2364" spans="2:14" s="470" customFormat="1" x14ac:dyDescent="0.2">
      <c r="B2364" s="471"/>
      <c r="C2364" s="471"/>
      <c r="E2364" s="481"/>
      <c r="L2364" s="343"/>
      <c r="M2364" s="343"/>
      <c r="N2364" s="343"/>
    </row>
    <row r="2365" spans="2:14" s="470" customFormat="1" x14ac:dyDescent="0.2">
      <c r="B2365" s="471"/>
      <c r="C2365" s="471"/>
      <c r="E2365" s="481"/>
      <c r="L2365" s="343"/>
      <c r="M2365" s="343"/>
      <c r="N2365" s="343"/>
    </row>
    <row r="2366" spans="2:14" s="470" customFormat="1" x14ac:dyDescent="0.2">
      <c r="B2366" s="471"/>
      <c r="C2366" s="471"/>
      <c r="E2366" s="481"/>
      <c r="L2366" s="343"/>
      <c r="M2366" s="343"/>
      <c r="N2366" s="343"/>
    </row>
    <row r="2367" spans="2:14" s="470" customFormat="1" x14ac:dyDescent="0.2">
      <c r="B2367" s="471"/>
      <c r="C2367" s="471"/>
      <c r="E2367" s="481"/>
      <c r="L2367" s="343"/>
      <c r="M2367" s="343"/>
      <c r="N2367" s="343"/>
    </row>
  </sheetData>
  <mergeCells count="1">
    <mergeCell ref="I31:K31"/>
  </mergeCells>
  <pageMargins left="0.7" right="0.7" top="0.78740157499999996" bottom="0.78740157499999996" header="0.3" footer="0.3"/>
  <pageSetup paperSize="9" orientation="portrait" horizontalDpi="4294967294"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6C694-5E43-4016-9175-B4FEABD1D3C5}">
  <sheetPr codeName="List12">
    <tabColor theme="7" tint="0.39997558519241921"/>
  </sheetPr>
  <dimension ref="A1:L2347"/>
  <sheetViews>
    <sheetView zoomScale="120" zoomScaleNormal="120" workbookViewId="0">
      <selection activeCell="H10" sqref="H10"/>
    </sheetView>
  </sheetViews>
  <sheetFormatPr defaultRowHeight="12" x14ac:dyDescent="0.2"/>
  <cols>
    <col min="1" max="1" width="3.7109375" style="572" customWidth="1"/>
    <col min="2" max="2" width="3.7109375" style="509" customWidth="1"/>
    <col min="3" max="3" width="14.7109375" style="509" customWidth="1"/>
    <col min="4" max="4" width="11.7109375" style="541" customWidth="1"/>
    <col min="5" max="5" width="80.7109375" style="576" customWidth="1"/>
    <col min="6" max="6" width="4.28515625" style="572" customWidth="1"/>
    <col min="7" max="7" width="8.7109375" style="572" customWidth="1"/>
    <col min="8" max="11" width="12.7109375" style="572" customWidth="1"/>
    <col min="12" max="12" width="15.7109375" style="508" hidden="1" customWidth="1"/>
    <col min="13" max="256" width="9.140625" style="509"/>
    <col min="257" max="258" width="3.7109375" style="509" customWidth="1"/>
    <col min="259" max="259" width="14.7109375" style="509" customWidth="1"/>
    <col min="260" max="260" width="11.7109375" style="509" customWidth="1"/>
    <col min="261" max="261" width="80.7109375" style="509" customWidth="1"/>
    <col min="262" max="262" width="4.28515625" style="509" customWidth="1"/>
    <col min="263" max="263" width="8.7109375" style="509" customWidth="1"/>
    <col min="264" max="267" width="12.7109375" style="509" customWidth="1"/>
    <col min="268" max="268" width="0" style="509" hidden="1" customWidth="1"/>
    <col min="269" max="512" width="9.140625" style="509"/>
    <col min="513" max="514" width="3.7109375" style="509" customWidth="1"/>
    <col min="515" max="515" width="14.7109375" style="509" customWidth="1"/>
    <col min="516" max="516" width="11.7109375" style="509" customWidth="1"/>
    <col min="517" max="517" width="80.7109375" style="509" customWidth="1"/>
    <col min="518" max="518" width="4.28515625" style="509" customWidth="1"/>
    <col min="519" max="519" width="8.7109375" style="509" customWidth="1"/>
    <col min="520" max="523" width="12.7109375" style="509" customWidth="1"/>
    <col min="524" max="524" width="0" style="509" hidden="1" customWidth="1"/>
    <col min="525" max="768" width="9.140625" style="509"/>
    <col min="769" max="770" width="3.7109375" style="509" customWidth="1"/>
    <col min="771" max="771" width="14.7109375" style="509" customWidth="1"/>
    <col min="772" max="772" width="11.7109375" style="509" customWidth="1"/>
    <col min="773" max="773" width="80.7109375" style="509" customWidth="1"/>
    <col min="774" max="774" width="4.28515625" style="509" customWidth="1"/>
    <col min="775" max="775" width="8.7109375" style="509" customWidth="1"/>
    <col min="776" max="779" width="12.7109375" style="509" customWidth="1"/>
    <col min="780" max="780" width="0" style="509" hidden="1" customWidth="1"/>
    <col min="781" max="1024" width="9.140625" style="509"/>
    <col min="1025" max="1026" width="3.7109375" style="509" customWidth="1"/>
    <col min="1027" max="1027" width="14.7109375" style="509" customWidth="1"/>
    <col min="1028" max="1028" width="11.7109375" style="509" customWidth="1"/>
    <col min="1029" max="1029" width="80.7109375" style="509" customWidth="1"/>
    <col min="1030" max="1030" width="4.28515625" style="509" customWidth="1"/>
    <col min="1031" max="1031" width="8.7109375" style="509" customWidth="1"/>
    <col min="1032" max="1035" width="12.7109375" style="509" customWidth="1"/>
    <col min="1036" max="1036" width="0" style="509" hidden="1" customWidth="1"/>
    <col min="1037" max="1280" width="9.140625" style="509"/>
    <col min="1281" max="1282" width="3.7109375" style="509" customWidth="1"/>
    <col min="1283" max="1283" width="14.7109375" style="509" customWidth="1"/>
    <col min="1284" max="1284" width="11.7109375" style="509" customWidth="1"/>
    <col min="1285" max="1285" width="80.7109375" style="509" customWidth="1"/>
    <col min="1286" max="1286" width="4.28515625" style="509" customWidth="1"/>
    <col min="1287" max="1287" width="8.7109375" style="509" customWidth="1"/>
    <col min="1288" max="1291" width="12.7109375" style="509" customWidth="1"/>
    <col min="1292" max="1292" width="0" style="509" hidden="1" customWidth="1"/>
    <col min="1293" max="1536" width="9.140625" style="509"/>
    <col min="1537" max="1538" width="3.7109375" style="509" customWidth="1"/>
    <col min="1539" max="1539" width="14.7109375" style="509" customWidth="1"/>
    <col min="1540" max="1540" width="11.7109375" style="509" customWidth="1"/>
    <col min="1541" max="1541" width="80.7109375" style="509" customWidth="1"/>
    <col min="1542" max="1542" width="4.28515625" style="509" customWidth="1"/>
    <col min="1543" max="1543" width="8.7109375" style="509" customWidth="1"/>
    <col min="1544" max="1547" width="12.7109375" style="509" customWidth="1"/>
    <col min="1548" max="1548" width="0" style="509" hidden="1" customWidth="1"/>
    <col min="1549" max="1792" width="9.140625" style="509"/>
    <col min="1793" max="1794" width="3.7109375" style="509" customWidth="1"/>
    <col min="1795" max="1795" width="14.7109375" style="509" customWidth="1"/>
    <col min="1796" max="1796" width="11.7109375" style="509" customWidth="1"/>
    <col min="1797" max="1797" width="80.7109375" style="509" customWidth="1"/>
    <col min="1798" max="1798" width="4.28515625" style="509" customWidth="1"/>
    <col min="1799" max="1799" width="8.7109375" style="509" customWidth="1"/>
    <col min="1800" max="1803" width="12.7109375" style="509" customWidth="1"/>
    <col min="1804" max="1804" width="0" style="509" hidden="1" customWidth="1"/>
    <col min="1805" max="2048" width="9.140625" style="509"/>
    <col min="2049" max="2050" width="3.7109375" style="509" customWidth="1"/>
    <col min="2051" max="2051" width="14.7109375" style="509" customWidth="1"/>
    <col min="2052" max="2052" width="11.7109375" style="509" customWidth="1"/>
    <col min="2053" max="2053" width="80.7109375" style="509" customWidth="1"/>
    <col min="2054" max="2054" width="4.28515625" style="509" customWidth="1"/>
    <col min="2055" max="2055" width="8.7109375" style="509" customWidth="1"/>
    <col min="2056" max="2059" width="12.7109375" style="509" customWidth="1"/>
    <col min="2060" max="2060" width="0" style="509" hidden="1" customWidth="1"/>
    <col min="2061" max="2304" width="9.140625" style="509"/>
    <col min="2305" max="2306" width="3.7109375" style="509" customWidth="1"/>
    <col min="2307" max="2307" width="14.7109375" style="509" customWidth="1"/>
    <col min="2308" max="2308" width="11.7109375" style="509" customWidth="1"/>
    <col min="2309" max="2309" width="80.7109375" style="509" customWidth="1"/>
    <col min="2310" max="2310" width="4.28515625" style="509" customWidth="1"/>
    <col min="2311" max="2311" width="8.7109375" style="509" customWidth="1"/>
    <col min="2312" max="2315" width="12.7109375" style="509" customWidth="1"/>
    <col min="2316" max="2316" width="0" style="509" hidden="1" customWidth="1"/>
    <col min="2317" max="2560" width="9.140625" style="509"/>
    <col min="2561" max="2562" width="3.7109375" style="509" customWidth="1"/>
    <col min="2563" max="2563" width="14.7109375" style="509" customWidth="1"/>
    <col min="2564" max="2564" width="11.7109375" style="509" customWidth="1"/>
    <col min="2565" max="2565" width="80.7109375" style="509" customWidth="1"/>
    <col min="2566" max="2566" width="4.28515625" style="509" customWidth="1"/>
    <col min="2567" max="2567" width="8.7109375" style="509" customWidth="1"/>
    <col min="2568" max="2571" width="12.7109375" style="509" customWidth="1"/>
    <col min="2572" max="2572" width="0" style="509" hidden="1" customWidth="1"/>
    <col min="2573" max="2816" width="9.140625" style="509"/>
    <col min="2817" max="2818" width="3.7109375" style="509" customWidth="1"/>
    <col min="2819" max="2819" width="14.7109375" style="509" customWidth="1"/>
    <col min="2820" max="2820" width="11.7109375" style="509" customWidth="1"/>
    <col min="2821" max="2821" width="80.7109375" style="509" customWidth="1"/>
    <col min="2822" max="2822" width="4.28515625" style="509" customWidth="1"/>
    <col min="2823" max="2823" width="8.7109375" style="509" customWidth="1"/>
    <col min="2824" max="2827" width="12.7109375" style="509" customWidth="1"/>
    <col min="2828" max="2828" width="0" style="509" hidden="1" customWidth="1"/>
    <col min="2829" max="3072" width="9.140625" style="509"/>
    <col min="3073" max="3074" width="3.7109375" style="509" customWidth="1"/>
    <col min="3075" max="3075" width="14.7109375" style="509" customWidth="1"/>
    <col min="3076" max="3076" width="11.7109375" style="509" customWidth="1"/>
    <col min="3077" max="3077" width="80.7109375" style="509" customWidth="1"/>
    <col min="3078" max="3078" width="4.28515625" style="509" customWidth="1"/>
    <col min="3079" max="3079" width="8.7109375" style="509" customWidth="1"/>
    <col min="3080" max="3083" width="12.7109375" style="509" customWidth="1"/>
    <col min="3084" max="3084" width="0" style="509" hidden="1" customWidth="1"/>
    <col min="3085" max="3328" width="9.140625" style="509"/>
    <col min="3329" max="3330" width="3.7109375" style="509" customWidth="1"/>
    <col min="3331" max="3331" width="14.7109375" style="509" customWidth="1"/>
    <col min="3332" max="3332" width="11.7109375" style="509" customWidth="1"/>
    <col min="3333" max="3333" width="80.7109375" style="509" customWidth="1"/>
    <col min="3334" max="3334" width="4.28515625" style="509" customWidth="1"/>
    <col min="3335" max="3335" width="8.7109375" style="509" customWidth="1"/>
    <col min="3336" max="3339" width="12.7109375" style="509" customWidth="1"/>
    <col min="3340" max="3340" width="0" style="509" hidden="1" customWidth="1"/>
    <col min="3341" max="3584" width="9.140625" style="509"/>
    <col min="3585" max="3586" width="3.7109375" style="509" customWidth="1"/>
    <col min="3587" max="3587" width="14.7109375" style="509" customWidth="1"/>
    <col min="3588" max="3588" width="11.7109375" style="509" customWidth="1"/>
    <col min="3589" max="3589" width="80.7109375" style="509" customWidth="1"/>
    <col min="3590" max="3590" width="4.28515625" style="509" customWidth="1"/>
    <col min="3591" max="3591" width="8.7109375" style="509" customWidth="1"/>
    <col min="3592" max="3595" width="12.7109375" style="509" customWidth="1"/>
    <col min="3596" max="3596" width="0" style="509" hidden="1" customWidth="1"/>
    <col min="3597" max="3840" width="9.140625" style="509"/>
    <col min="3841" max="3842" width="3.7109375" style="509" customWidth="1"/>
    <col min="3843" max="3843" width="14.7109375" style="509" customWidth="1"/>
    <col min="3844" max="3844" width="11.7109375" style="509" customWidth="1"/>
    <col min="3845" max="3845" width="80.7109375" style="509" customWidth="1"/>
    <col min="3846" max="3846" width="4.28515625" style="509" customWidth="1"/>
    <col min="3847" max="3847" width="8.7109375" style="509" customWidth="1"/>
    <col min="3848" max="3851" width="12.7109375" style="509" customWidth="1"/>
    <col min="3852" max="3852" width="0" style="509" hidden="1" customWidth="1"/>
    <col min="3853" max="4096" width="9.140625" style="509"/>
    <col min="4097" max="4098" width="3.7109375" style="509" customWidth="1"/>
    <col min="4099" max="4099" width="14.7109375" style="509" customWidth="1"/>
    <col min="4100" max="4100" width="11.7109375" style="509" customWidth="1"/>
    <col min="4101" max="4101" width="80.7109375" style="509" customWidth="1"/>
    <col min="4102" max="4102" width="4.28515625" style="509" customWidth="1"/>
    <col min="4103" max="4103" width="8.7109375" style="509" customWidth="1"/>
    <col min="4104" max="4107" width="12.7109375" style="509" customWidth="1"/>
    <col min="4108" max="4108" width="0" style="509" hidden="1" customWidth="1"/>
    <col min="4109" max="4352" width="9.140625" style="509"/>
    <col min="4353" max="4354" width="3.7109375" style="509" customWidth="1"/>
    <col min="4355" max="4355" width="14.7109375" style="509" customWidth="1"/>
    <col min="4356" max="4356" width="11.7109375" style="509" customWidth="1"/>
    <col min="4357" max="4357" width="80.7109375" style="509" customWidth="1"/>
    <col min="4358" max="4358" width="4.28515625" style="509" customWidth="1"/>
    <col min="4359" max="4359" width="8.7109375" style="509" customWidth="1"/>
    <col min="4360" max="4363" width="12.7109375" style="509" customWidth="1"/>
    <col min="4364" max="4364" width="0" style="509" hidden="1" customWidth="1"/>
    <col min="4365" max="4608" width="9.140625" style="509"/>
    <col min="4609" max="4610" width="3.7109375" style="509" customWidth="1"/>
    <col min="4611" max="4611" width="14.7109375" style="509" customWidth="1"/>
    <col min="4612" max="4612" width="11.7109375" style="509" customWidth="1"/>
    <col min="4613" max="4613" width="80.7109375" style="509" customWidth="1"/>
    <col min="4614" max="4614" width="4.28515625" style="509" customWidth="1"/>
    <col min="4615" max="4615" width="8.7109375" style="509" customWidth="1"/>
    <col min="4616" max="4619" width="12.7109375" style="509" customWidth="1"/>
    <col min="4620" max="4620" width="0" style="509" hidden="1" customWidth="1"/>
    <col min="4621" max="4864" width="9.140625" style="509"/>
    <col min="4865" max="4866" width="3.7109375" style="509" customWidth="1"/>
    <col min="4867" max="4867" width="14.7109375" style="509" customWidth="1"/>
    <col min="4868" max="4868" width="11.7109375" style="509" customWidth="1"/>
    <col min="4869" max="4869" width="80.7109375" style="509" customWidth="1"/>
    <col min="4870" max="4870" width="4.28515625" style="509" customWidth="1"/>
    <col min="4871" max="4871" width="8.7109375" style="509" customWidth="1"/>
    <col min="4872" max="4875" width="12.7109375" style="509" customWidth="1"/>
    <col min="4876" max="4876" width="0" style="509" hidden="1" customWidth="1"/>
    <col min="4877" max="5120" width="9.140625" style="509"/>
    <col min="5121" max="5122" width="3.7109375" style="509" customWidth="1"/>
    <col min="5123" max="5123" width="14.7109375" style="509" customWidth="1"/>
    <col min="5124" max="5124" width="11.7109375" style="509" customWidth="1"/>
    <col min="5125" max="5125" width="80.7109375" style="509" customWidth="1"/>
    <col min="5126" max="5126" width="4.28515625" style="509" customWidth="1"/>
    <col min="5127" max="5127" width="8.7109375" style="509" customWidth="1"/>
    <col min="5128" max="5131" width="12.7109375" style="509" customWidth="1"/>
    <col min="5132" max="5132" width="0" style="509" hidden="1" customWidth="1"/>
    <col min="5133" max="5376" width="9.140625" style="509"/>
    <col min="5377" max="5378" width="3.7109375" style="509" customWidth="1"/>
    <col min="5379" max="5379" width="14.7109375" style="509" customWidth="1"/>
    <col min="5380" max="5380" width="11.7109375" style="509" customWidth="1"/>
    <col min="5381" max="5381" width="80.7109375" style="509" customWidth="1"/>
    <col min="5382" max="5382" width="4.28515625" style="509" customWidth="1"/>
    <col min="5383" max="5383" width="8.7109375" style="509" customWidth="1"/>
    <col min="5384" max="5387" width="12.7109375" style="509" customWidth="1"/>
    <col min="5388" max="5388" width="0" style="509" hidden="1" customWidth="1"/>
    <col min="5389" max="5632" width="9.140625" style="509"/>
    <col min="5633" max="5634" width="3.7109375" style="509" customWidth="1"/>
    <col min="5635" max="5635" width="14.7109375" style="509" customWidth="1"/>
    <col min="5636" max="5636" width="11.7109375" style="509" customWidth="1"/>
    <col min="5637" max="5637" width="80.7109375" style="509" customWidth="1"/>
    <col min="5638" max="5638" width="4.28515625" style="509" customWidth="1"/>
    <col min="5639" max="5639" width="8.7109375" style="509" customWidth="1"/>
    <col min="5640" max="5643" width="12.7109375" style="509" customWidth="1"/>
    <col min="5644" max="5644" width="0" style="509" hidden="1" customWidth="1"/>
    <col min="5645" max="5888" width="9.140625" style="509"/>
    <col min="5889" max="5890" width="3.7109375" style="509" customWidth="1"/>
    <col min="5891" max="5891" width="14.7109375" style="509" customWidth="1"/>
    <col min="5892" max="5892" width="11.7109375" style="509" customWidth="1"/>
    <col min="5893" max="5893" width="80.7109375" style="509" customWidth="1"/>
    <col min="5894" max="5894" width="4.28515625" style="509" customWidth="1"/>
    <col min="5895" max="5895" width="8.7109375" style="509" customWidth="1"/>
    <col min="5896" max="5899" width="12.7109375" style="509" customWidth="1"/>
    <col min="5900" max="5900" width="0" style="509" hidden="1" customWidth="1"/>
    <col min="5901" max="6144" width="9.140625" style="509"/>
    <col min="6145" max="6146" width="3.7109375" style="509" customWidth="1"/>
    <col min="6147" max="6147" width="14.7109375" style="509" customWidth="1"/>
    <col min="6148" max="6148" width="11.7109375" style="509" customWidth="1"/>
    <col min="6149" max="6149" width="80.7109375" style="509" customWidth="1"/>
    <col min="6150" max="6150" width="4.28515625" style="509" customWidth="1"/>
    <col min="6151" max="6151" width="8.7109375" style="509" customWidth="1"/>
    <col min="6152" max="6155" width="12.7109375" style="509" customWidth="1"/>
    <col min="6156" max="6156" width="0" style="509" hidden="1" customWidth="1"/>
    <col min="6157" max="6400" width="9.140625" style="509"/>
    <col min="6401" max="6402" width="3.7109375" style="509" customWidth="1"/>
    <col min="6403" max="6403" width="14.7109375" style="509" customWidth="1"/>
    <col min="6404" max="6404" width="11.7109375" style="509" customWidth="1"/>
    <col min="6405" max="6405" width="80.7109375" style="509" customWidth="1"/>
    <col min="6406" max="6406" width="4.28515625" style="509" customWidth="1"/>
    <col min="6407" max="6407" width="8.7109375" style="509" customWidth="1"/>
    <col min="6408" max="6411" width="12.7109375" style="509" customWidth="1"/>
    <col min="6412" max="6412" width="0" style="509" hidden="1" customWidth="1"/>
    <col min="6413" max="6656" width="9.140625" style="509"/>
    <col min="6657" max="6658" width="3.7109375" style="509" customWidth="1"/>
    <col min="6659" max="6659" width="14.7109375" style="509" customWidth="1"/>
    <col min="6660" max="6660" width="11.7109375" style="509" customWidth="1"/>
    <col min="6661" max="6661" width="80.7109375" style="509" customWidth="1"/>
    <col min="6662" max="6662" width="4.28515625" style="509" customWidth="1"/>
    <col min="6663" max="6663" width="8.7109375" style="509" customWidth="1"/>
    <col min="6664" max="6667" width="12.7109375" style="509" customWidth="1"/>
    <col min="6668" max="6668" width="0" style="509" hidden="1" customWidth="1"/>
    <col min="6669" max="6912" width="9.140625" style="509"/>
    <col min="6913" max="6914" width="3.7109375" style="509" customWidth="1"/>
    <col min="6915" max="6915" width="14.7109375" style="509" customWidth="1"/>
    <col min="6916" max="6916" width="11.7109375" style="509" customWidth="1"/>
    <col min="6917" max="6917" width="80.7109375" style="509" customWidth="1"/>
    <col min="6918" max="6918" width="4.28515625" style="509" customWidth="1"/>
    <col min="6919" max="6919" width="8.7109375" style="509" customWidth="1"/>
    <col min="6920" max="6923" width="12.7109375" style="509" customWidth="1"/>
    <col min="6924" max="6924" width="0" style="509" hidden="1" customWidth="1"/>
    <col min="6925" max="7168" width="9.140625" style="509"/>
    <col min="7169" max="7170" width="3.7109375" style="509" customWidth="1"/>
    <col min="7171" max="7171" width="14.7109375" style="509" customWidth="1"/>
    <col min="7172" max="7172" width="11.7109375" style="509" customWidth="1"/>
    <col min="7173" max="7173" width="80.7109375" style="509" customWidth="1"/>
    <col min="7174" max="7174" width="4.28515625" style="509" customWidth="1"/>
    <col min="7175" max="7175" width="8.7109375" style="509" customWidth="1"/>
    <col min="7176" max="7179" width="12.7109375" style="509" customWidth="1"/>
    <col min="7180" max="7180" width="0" style="509" hidden="1" customWidth="1"/>
    <col min="7181" max="7424" width="9.140625" style="509"/>
    <col min="7425" max="7426" width="3.7109375" style="509" customWidth="1"/>
    <col min="7427" max="7427" width="14.7109375" style="509" customWidth="1"/>
    <col min="7428" max="7428" width="11.7109375" style="509" customWidth="1"/>
    <col min="7429" max="7429" width="80.7109375" style="509" customWidth="1"/>
    <col min="7430" max="7430" width="4.28515625" style="509" customWidth="1"/>
    <col min="7431" max="7431" width="8.7109375" style="509" customWidth="1"/>
    <col min="7432" max="7435" width="12.7109375" style="509" customWidth="1"/>
    <col min="7436" max="7436" width="0" style="509" hidden="1" customWidth="1"/>
    <col min="7437" max="7680" width="9.140625" style="509"/>
    <col min="7681" max="7682" width="3.7109375" style="509" customWidth="1"/>
    <col min="7683" max="7683" width="14.7109375" style="509" customWidth="1"/>
    <col min="7684" max="7684" width="11.7109375" style="509" customWidth="1"/>
    <col min="7685" max="7685" width="80.7109375" style="509" customWidth="1"/>
    <col min="7686" max="7686" width="4.28515625" style="509" customWidth="1"/>
    <col min="7687" max="7687" width="8.7109375" style="509" customWidth="1"/>
    <col min="7688" max="7691" width="12.7109375" style="509" customWidth="1"/>
    <col min="7692" max="7692" width="0" style="509" hidden="1" customWidth="1"/>
    <col min="7693" max="7936" width="9.140625" style="509"/>
    <col min="7937" max="7938" width="3.7109375" style="509" customWidth="1"/>
    <col min="7939" max="7939" width="14.7109375" style="509" customWidth="1"/>
    <col min="7940" max="7940" width="11.7109375" style="509" customWidth="1"/>
    <col min="7941" max="7941" width="80.7109375" style="509" customWidth="1"/>
    <col min="7942" max="7942" width="4.28515625" style="509" customWidth="1"/>
    <col min="7943" max="7943" width="8.7109375" style="509" customWidth="1"/>
    <col min="7944" max="7947" width="12.7109375" style="509" customWidth="1"/>
    <col min="7948" max="7948" width="0" style="509" hidden="1" customWidth="1"/>
    <col min="7949" max="8192" width="9.140625" style="509"/>
    <col min="8193" max="8194" width="3.7109375" style="509" customWidth="1"/>
    <col min="8195" max="8195" width="14.7109375" style="509" customWidth="1"/>
    <col min="8196" max="8196" width="11.7109375" style="509" customWidth="1"/>
    <col min="8197" max="8197" width="80.7109375" style="509" customWidth="1"/>
    <col min="8198" max="8198" width="4.28515625" style="509" customWidth="1"/>
    <col min="8199" max="8199" width="8.7109375" style="509" customWidth="1"/>
    <col min="8200" max="8203" width="12.7109375" style="509" customWidth="1"/>
    <col min="8204" max="8204" width="0" style="509" hidden="1" customWidth="1"/>
    <col min="8205" max="8448" width="9.140625" style="509"/>
    <col min="8449" max="8450" width="3.7109375" style="509" customWidth="1"/>
    <col min="8451" max="8451" width="14.7109375" style="509" customWidth="1"/>
    <col min="8452" max="8452" width="11.7109375" style="509" customWidth="1"/>
    <col min="8453" max="8453" width="80.7109375" style="509" customWidth="1"/>
    <col min="8454" max="8454" width="4.28515625" style="509" customWidth="1"/>
    <col min="8455" max="8455" width="8.7109375" style="509" customWidth="1"/>
    <col min="8456" max="8459" width="12.7109375" style="509" customWidth="1"/>
    <col min="8460" max="8460" width="0" style="509" hidden="1" customWidth="1"/>
    <col min="8461" max="8704" width="9.140625" style="509"/>
    <col min="8705" max="8706" width="3.7109375" style="509" customWidth="1"/>
    <col min="8707" max="8707" width="14.7109375" style="509" customWidth="1"/>
    <col min="8708" max="8708" width="11.7109375" style="509" customWidth="1"/>
    <col min="8709" max="8709" width="80.7109375" style="509" customWidth="1"/>
    <col min="8710" max="8710" width="4.28515625" style="509" customWidth="1"/>
    <col min="8711" max="8711" width="8.7109375" style="509" customWidth="1"/>
    <col min="8712" max="8715" width="12.7109375" style="509" customWidth="1"/>
    <col min="8716" max="8716" width="0" style="509" hidden="1" customWidth="1"/>
    <col min="8717" max="8960" width="9.140625" style="509"/>
    <col min="8961" max="8962" width="3.7109375" style="509" customWidth="1"/>
    <col min="8963" max="8963" width="14.7109375" style="509" customWidth="1"/>
    <col min="8964" max="8964" width="11.7109375" style="509" customWidth="1"/>
    <col min="8965" max="8965" width="80.7109375" style="509" customWidth="1"/>
    <col min="8966" max="8966" width="4.28515625" style="509" customWidth="1"/>
    <col min="8967" max="8967" width="8.7109375" style="509" customWidth="1"/>
    <col min="8968" max="8971" width="12.7109375" style="509" customWidth="1"/>
    <col min="8972" max="8972" width="0" style="509" hidden="1" customWidth="1"/>
    <col min="8973" max="9216" width="9.140625" style="509"/>
    <col min="9217" max="9218" width="3.7109375" style="509" customWidth="1"/>
    <col min="9219" max="9219" width="14.7109375" style="509" customWidth="1"/>
    <col min="9220" max="9220" width="11.7109375" style="509" customWidth="1"/>
    <col min="9221" max="9221" width="80.7109375" style="509" customWidth="1"/>
    <col min="9222" max="9222" width="4.28515625" style="509" customWidth="1"/>
    <col min="9223" max="9223" width="8.7109375" style="509" customWidth="1"/>
    <col min="9224" max="9227" width="12.7109375" style="509" customWidth="1"/>
    <col min="9228" max="9228" width="0" style="509" hidden="1" customWidth="1"/>
    <col min="9229" max="9472" width="9.140625" style="509"/>
    <col min="9473" max="9474" width="3.7109375" style="509" customWidth="1"/>
    <col min="9475" max="9475" width="14.7109375" style="509" customWidth="1"/>
    <col min="9476" max="9476" width="11.7109375" style="509" customWidth="1"/>
    <col min="9477" max="9477" width="80.7109375" style="509" customWidth="1"/>
    <col min="9478" max="9478" width="4.28515625" style="509" customWidth="1"/>
    <col min="9479" max="9479" width="8.7109375" style="509" customWidth="1"/>
    <col min="9480" max="9483" width="12.7109375" style="509" customWidth="1"/>
    <col min="9484" max="9484" width="0" style="509" hidden="1" customWidth="1"/>
    <col min="9485" max="9728" width="9.140625" style="509"/>
    <col min="9729" max="9730" width="3.7109375" style="509" customWidth="1"/>
    <col min="9731" max="9731" width="14.7109375" style="509" customWidth="1"/>
    <col min="9732" max="9732" width="11.7109375" style="509" customWidth="1"/>
    <col min="9733" max="9733" width="80.7109375" style="509" customWidth="1"/>
    <col min="9734" max="9734" width="4.28515625" style="509" customWidth="1"/>
    <col min="9735" max="9735" width="8.7109375" style="509" customWidth="1"/>
    <col min="9736" max="9739" width="12.7109375" style="509" customWidth="1"/>
    <col min="9740" max="9740" width="0" style="509" hidden="1" customWidth="1"/>
    <col min="9741" max="9984" width="9.140625" style="509"/>
    <col min="9985" max="9986" width="3.7109375" style="509" customWidth="1"/>
    <col min="9987" max="9987" width="14.7109375" style="509" customWidth="1"/>
    <col min="9988" max="9988" width="11.7109375" style="509" customWidth="1"/>
    <col min="9989" max="9989" width="80.7109375" style="509" customWidth="1"/>
    <col min="9990" max="9990" width="4.28515625" style="509" customWidth="1"/>
    <col min="9991" max="9991" width="8.7109375" style="509" customWidth="1"/>
    <col min="9992" max="9995" width="12.7109375" style="509" customWidth="1"/>
    <col min="9996" max="9996" width="0" style="509" hidden="1" customWidth="1"/>
    <col min="9997" max="10240" width="9.140625" style="509"/>
    <col min="10241" max="10242" width="3.7109375" style="509" customWidth="1"/>
    <col min="10243" max="10243" width="14.7109375" style="509" customWidth="1"/>
    <col min="10244" max="10244" width="11.7109375" style="509" customWidth="1"/>
    <col min="10245" max="10245" width="80.7109375" style="509" customWidth="1"/>
    <col min="10246" max="10246" width="4.28515625" style="509" customWidth="1"/>
    <col min="10247" max="10247" width="8.7109375" style="509" customWidth="1"/>
    <col min="10248" max="10251" width="12.7109375" style="509" customWidth="1"/>
    <col min="10252" max="10252" width="0" style="509" hidden="1" customWidth="1"/>
    <col min="10253" max="10496" width="9.140625" style="509"/>
    <col min="10497" max="10498" width="3.7109375" style="509" customWidth="1"/>
    <col min="10499" max="10499" width="14.7109375" style="509" customWidth="1"/>
    <col min="10500" max="10500" width="11.7109375" style="509" customWidth="1"/>
    <col min="10501" max="10501" width="80.7109375" style="509" customWidth="1"/>
    <col min="10502" max="10502" width="4.28515625" style="509" customWidth="1"/>
    <col min="10503" max="10503" width="8.7109375" style="509" customWidth="1"/>
    <col min="10504" max="10507" width="12.7109375" style="509" customWidth="1"/>
    <col min="10508" max="10508" width="0" style="509" hidden="1" customWidth="1"/>
    <col min="10509" max="10752" width="9.140625" style="509"/>
    <col min="10753" max="10754" width="3.7109375" style="509" customWidth="1"/>
    <col min="10755" max="10755" width="14.7109375" style="509" customWidth="1"/>
    <col min="10756" max="10756" width="11.7109375" style="509" customWidth="1"/>
    <col min="10757" max="10757" width="80.7109375" style="509" customWidth="1"/>
    <col min="10758" max="10758" width="4.28515625" style="509" customWidth="1"/>
    <col min="10759" max="10759" width="8.7109375" style="509" customWidth="1"/>
    <col min="10760" max="10763" width="12.7109375" style="509" customWidth="1"/>
    <col min="10764" max="10764" width="0" style="509" hidden="1" customWidth="1"/>
    <col min="10765" max="11008" width="9.140625" style="509"/>
    <col min="11009" max="11010" width="3.7109375" style="509" customWidth="1"/>
    <col min="11011" max="11011" width="14.7109375" style="509" customWidth="1"/>
    <col min="11012" max="11012" width="11.7109375" style="509" customWidth="1"/>
    <col min="11013" max="11013" width="80.7109375" style="509" customWidth="1"/>
    <col min="11014" max="11014" width="4.28515625" style="509" customWidth="1"/>
    <col min="11015" max="11015" width="8.7109375" style="509" customWidth="1"/>
    <col min="11016" max="11019" width="12.7109375" style="509" customWidth="1"/>
    <col min="11020" max="11020" width="0" style="509" hidden="1" customWidth="1"/>
    <col min="11021" max="11264" width="9.140625" style="509"/>
    <col min="11265" max="11266" width="3.7109375" style="509" customWidth="1"/>
    <col min="11267" max="11267" width="14.7109375" style="509" customWidth="1"/>
    <col min="11268" max="11268" width="11.7109375" style="509" customWidth="1"/>
    <col min="11269" max="11269" width="80.7109375" style="509" customWidth="1"/>
    <col min="11270" max="11270" width="4.28515625" style="509" customWidth="1"/>
    <col min="11271" max="11271" width="8.7109375" style="509" customWidth="1"/>
    <col min="11272" max="11275" width="12.7109375" style="509" customWidth="1"/>
    <col min="11276" max="11276" width="0" style="509" hidden="1" customWidth="1"/>
    <col min="11277" max="11520" width="9.140625" style="509"/>
    <col min="11521" max="11522" width="3.7109375" style="509" customWidth="1"/>
    <col min="11523" max="11523" width="14.7109375" style="509" customWidth="1"/>
    <col min="11524" max="11524" width="11.7109375" style="509" customWidth="1"/>
    <col min="11525" max="11525" width="80.7109375" style="509" customWidth="1"/>
    <col min="11526" max="11526" width="4.28515625" style="509" customWidth="1"/>
    <col min="11527" max="11527" width="8.7109375" style="509" customWidth="1"/>
    <col min="11528" max="11531" width="12.7109375" style="509" customWidth="1"/>
    <col min="11532" max="11532" width="0" style="509" hidden="1" customWidth="1"/>
    <col min="11533" max="11776" width="9.140625" style="509"/>
    <col min="11777" max="11778" width="3.7109375" style="509" customWidth="1"/>
    <col min="11779" max="11779" width="14.7109375" style="509" customWidth="1"/>
    <col min="11780" max="11780" width="11.7109375" style="509" customWidth="1"/>
    <col min="11781" max="11781" width="80.7109375" style="509" customWidth="1"/>
    <col min="11782" max="11782" width="4.28515625" style="509" customWidth="1"/>
    <col min="11783" max="11783" width="8.7109375" style="509" customWidth="1"/>
    <col min="11784" max="11787" width="12.7109375" style="509" customWidth="1"/>
    <col min="11788" max="11788" width="0" style="509" hidden="1" customWidth="1"/>
    <col min="11789" max="12032" width="9.140625" style="509"/>
    <col min="12033" max="12034" width="3.7109375" style="509" customWidth="1"/>
    <col min="12035" max="12035" width="14.7109375" style="509" customWidth="1"/>
    <col min="12036" max="12036" width="11.7109375" style="509" customWidth="1"/>
    <col min="12037" max="12037" width="80.7109375" style="509" customWidth="1"/>
    <col min="12038" max="12038" width="4.28515625" style="509" customWidth="1"/>
    <col min="12039" max="12039" width="8.7109375" style="509" customWidth="1"/>
    <col min="12040" max="12043" width="12.7109375" style="509" customWidth="1"/>
    <col min="12044" max="12044" width="0" style="509" hidden="1" customWidth="1"/>
    <col min="12045" max="12288" width="9.140625" style="509"/>
    <col min="12289" max="12290" width="3.7109375" style="509" customWidth="1"/>
    <col min="12291" max="12291" width="14.7109375" style="509" customWidth="1"/>
    <col min="12292" max="12292" width="11.7109375" style="509" customWidth="1"/>
    <col min="12293" max="12293" width="80.7109375" style="509" customWidth="1"/>
    <col min="12294" max="12294" width="4.28515625" style="509" customWidth="1"/>
    <col min="12295" max="12295" width="8.7109375" style="509" customWidth="1"/>
    <col min="12296" max="12299" width="12.7109375" style="509" customWidth="1"/>
    <col min="12300" max="12300" width="0" style="509" hidden="1" customWidth="1"/>
    <col min="12301" max="12544" width="9.140625" style="509"/>
    <col min="12545" max="12546" width="3.7109375" style="509" customWidth="1"/>
    <col min="12547" max="12547" width="14.7109375" style="509" customWidth="1"/>
    <col min="12548" max="12548" width="11.7109375" style="509" customWidth="1"/>
    <col min="12549" max="12549" width="80.7109375" style="509" customWidth="1"/>
    <col min="12550" max="12550" width="4.28515625" style="509" customWidth="1"/>
    <col min="12551" max="12551" width="8.7109375" style="509" customWidth="1"/>
    <col min="12552" max="12555" width="12.7109375" style="509" customWidth="1"/>
    <col min="12556" max="12556" width="0" style="509" hidden="1" customWidth="1"/>
    <col min="12557" max="12800" width="9.140625" style="509"/>
    <col min="12801" max="12802" width="3.7109375" style="509" customWidth="1"/>
    <col min="12803" max="12803" width="14.7109375" style="509" customWidth="1"/>
    <col min="12804" max="12804" width="11.7109375" style="509" customWidth="1"/>
    <col min="12805" max="12805" width="80.7109375" style="509" customWidth="1"/>
    <col min="12806" max="12806" width="4.28515625" style="509" customWidth="1"/>
    <col min="12807" max="12807" width="8.7109375" style="509" customWidth="1"/>
    <col min="12808" max="12811" width="12.7109375" style="509" customWidth="1"/>
    <col min="12812" max="12812" width="0" style="509" hidden="1" customWidth="1"/>
    <col min="12813" max="13056" width="9.140625" style="509"/>
    <col min="13057" max="13058" width="3.7109375" style="509" customWidth="1"/>
    <col min="13059" max="13059" width="14.7109375" style="509" customWidth="1"/>
    <col min="13060" max="13060" width="11.7109375" style="509" customWidth="1"/>
    <col min="13061" max="13061" width="80.7109375" style="509" customWidth="1"/>
    <col min="13062" max="13062" width="4.28515625" style="509" customWidth="1"/>
    <col min="13063" max="13063" width="8.7109375" style="509" customWidth="1"/>
    <col min="13064" max="13067" width="12.7109375" style="509" customWidth="1"/>
    <col min="13068" max="13068" width="0" style="509" hidden="1" customWidth="1"/>
    <col min="13069" max="13312" width="9.140625" style="509"/>
    <col min="13313" max="13314" width="3.7109375" style="509" customWidth="1"/>
    <col min="13315" max="13315" width="14.7109375" style="509" customWidth="1"/>
    <col min="13316" max="13316" width="11.7109375" style="509" customWidth="1"/>
    <col min="13317" max="13317" width="80.7109375" style="509" customWidth="1"/>
    <col min="13318" max="13318" width="4.28515625" style="509" customWidth="1"/>
    <col min="13319" max="13319" width="8.7109375" style="509" customWidth="1"/>
    <col min="13320" max="13323" width="12.7109375" style="509" customWidth="1"/>
    <col min="13324" max="13324" width="0" style="509" hidden="1" customWidth="1"/>
    <col min="13325" max="13568" width="9.140625" style="509"/>
    <col min="13569" max="13570" width="3.7109375" style="509" customWidth="1"/>
    <col min="13571" max="13571" width="14.7109375" style="509" customWidth="1"/>
    <col min="13572" max="13572" width="11.7109375" style="509" customWidth="1"/>
    <col min="13573" max="13573" width="80.7109375" style="509" customWidth="1"/>
    <col min="13574" max="13574" width="4.28515625" style="509" customWidth="1"/>
    <col min="13575" max="13575" width="8.7109375" style="509" customWidth="1"/>
    <col min="13576" max="13579" width="12.7109375" style="509" customWidth="1"/>
    <col min="13580" max="13580" width="0" style="509" hidden="1" customWidth="1"/>
    <col min="13581" max="13824" width="9.140625" style="509"/>
    <col min="13825" max="13826" width="3.7109375" style="509" customWidth="1"/>
    <col min="13827" max="13827" width="14.7109375" style="509" customWidth="1"/>
    <col min="13828" max="13828" width="11.7109375" style="509" customWidth="1"/>
    <col min="13829" max="13829" width="80.7109375" style="509" customWidth="1"/>
    <col min="13830" max="13830" width="4.28515625" style="509" customWidth="1"/>
    <col min="13831" max="13831" width="8.7109375" style="509" customWidth="1"/>
    <col min="13832" max="13835" width="12.7109375" style="509" customWidth="1"/>
    <col min="13836" max="13836" width="0" style="509" hidden="1" customWidth="1"/>
    <col min="13837" max="14080" width="9.140625" style="509"/>
    <col min="14081" max="14082" width="3.7109375" style="509" customWidth="1"/>
    <col min="14083" max="14083" width="14.7109375" style="509" customWidth="1"/>
    <col min="14084" max="14084" width="11.7109375" style="509" customWidth="1"/>
    <col min="14085" max="14085" width="80.7109375" style="509" customWidth="1"/>
    <col min="14086" max="14086" width="4.28515625" style="509" customWidth="1"/>
    <col min="14087" max="14087" width="8.7109375" style="509" customWidth="1"/>
    <col min="14088" max="14091" width="12.7109375" style="509" customWidth="1"/>
    <col min="14092" max="14092" width="0" style="509" hidden="1" customWidth="1"/>
    <col min="14093" max="14336" width="9.140625" style="509"/>
    <col min="14337" max="14338" width="3.7109375" style="509" customWidth="1"/>
    <col min="14339" max="14339" width="14.7109375" style="509" customWidth="1"/>
    <col min="14340" max="14340" width="11.7109375" style="509" customWidth="1"/>
    <col min="14341" max="14341" width="80.7109375" style="509" customWidth="1"/>
    <col min="14342" max="14342" width="4.28515625" style="509" customWidth="1"/>
    <col min="14343" max="14343" width="8.7109375" style="509" customWidth="1"/>
    <col min="14344" max="14347" width="12.7109375" style="509" customWidth="1"/>
    <col min="14348" max="14348" width="0" style="509" hidden="1" customWidth="1"/>
    <col min="14349" max="14592" width="9.140625" style="509"/>
    <col min="14593" max="14594" width="3.7109375" style="509" customWidth="1"/>
    <col min="14595" max="14595" width="14.7109375" style="509" customWidth="1"/>
    <col min="14596" max="14596" width="11.7109375" style="509" customWidth="1"/>
    <col min="14597" max="14597" width="80.7109375" style="509" customWidth="1"/>
    <col min="14598" max="14598" width="4.28515625" style="509" customWidth="1"/>
    <col min="14599" max="14599" width="8.7109375" style="509" customWidth="1"/>
    <col min="14600" max="14603" width="12.7109375" style="509" customWidth="1"/>
    <col min="14604" max="14604" width="0" style="509" hidden="1" customWidth="1"/>
    <col min="14605" max="14848" width="9.140625" style="509"/>
    <col min="14849" max="14850" width="3.7109375" style="509" customWidth="1"/>
    <col min="14851" max="14851" width="14.7109375" style="509" customWidth="1"/>
    <col min="14852" max="14852" width="11.7109375" style="509" customWidth="1"/>
    <col min="14853" max="14853" width="80.7109375" style="509" customWidth="1"/>
    <col min="14854" max="14854" width="4.28515625" style="509" customWidth="1"/>
    <col min="14855" max="14855" width="8.7109375" style="509" customWidth="1"/>
    <col min="14856" max="14859" width="12.7109375" style="509" customWidth="1"/>
    <col min="14860" max="14860" width="0" style="509" hidden="1" customWidth="1"/>
    <col min="14861" max="15104" width="9.140625" style="509"/>
    <col min="15105" max="15106" width="3.7109375" style="509" customWidth="1"/>
    <col min="15107" max="15107" width="14.7109375" style="509" customWidth="1"/>
    <col min="15108" max="15108" width="11.7109375" style="509" customWidth="1"/>
    <col min="15109" max="15109" width="80.7109375" style="509" customWidth="1"/>
    <col min="15110" max="15110" width="4.28515625" style="509" customWidth="1"/>
    <col min="15111" max="15111" width="8.7109375" style="509" customWidth="1"/>
    <col min="15112" max="15115" width="12.7109375" style="509" customWidth="1"/>
    <col min="15116" max="15116" width="0" style="509" hidden="1" customWidth="1"/>
    <col min="15117" max="15360" width="9.140625" style="509"/>
    <col min="15361" max="15362" width="3.7109375" style="509" customWidth="1"/>
    <col min="15363" max="15363" width="14.7109375" style="509" customWidth="1"/>
    <col min="15364" max="15364" width="11.7109375" style="509" customWidth="1"/>
    <col min="15365" max="15365" width="80.7109375" style="509" customWidth="1"/>
    <col min="15366" max="15366" width="4.28515625" style="509" customWidth="1"/>
    <col min="15367" max="15367" width="8.7109375" style="509" customWidth="1"/>
    <col min="15368" max="15371" width="12.7109375" style="509" customWidth="1"/>
    <col min="15372" max="15372" width="0" style="509" hidden="1" customWidth="1"/>
    <col min="15373" max="15616" width="9.140625" style="509"/>
    <col min="15617" max="15618" width="3.7109375" style="509" customWidth="1"/>
    <col min="15619" max="15619" width="14.7109375" style="509" customWidth="1"/>
    <col min="15620" max="15620" width="11.7109375" style="509" customWidth="1"/>
    <col min="15621" max="15621" width="80.7109375" style="509" customWidth="1"/>
    <col min="15622" max="15622" width="4.28515625" style="509" customWidth="1"/>
    <col min="15623" max="15623" width="8.7109375" style="509" customWidth="1"/>
    <col min="15624" max="15627" width="12.7109375" style="509" customWidth="1"/>
    <col min="15628" max="15628" width="0" style="509" hidden="1" customWidth="1"/>
    <col min="15629" max="15872" width="9.140625" style="509"/>
    <col min="15873" max="15874" width="3.7109375" style="509" customWidth="1"/>
    <col min="15875" max="15875" width="14.7109375" style="509" customWidth="1"/>
    <col min="15876" max="15876" width="11.7109375" style="509" customWidth="1"/>
    <col min="15877" max="15877" width="80.7109375" style="509" customWidth="1"/>
    <col min="15878" max="15878" width="4.28515625" style="509" customWidth="1"/>
    <col min="15879" max="15879" width="8.7109375" style="509" customWidth="1"/>
    <col min="15880" max="15883" width="12.7109375" style="509" customWidth="1"/>
    <col min="15884" max="15884" width="0" style="509" hidden="1" customWidth="1"/>
    <col min="15885" max="16128" width="9.140625" style="509"/>
    <col min="16129" max="16130" width="3.7109375" style="509" customWidth="1"/>
    <col min="16131" max="16131" width="14.7109375" style="509" customWidth="1"/>
    <col min="16132" max="16132" width="11.7109375" style="509" customWidth="1"/>
    <col min="16133" max="16133" width="80.7109375" style="509" customWidth="1"/>
    <col min="16134" max="16134" width="4.28515625" style="509" customWidth="1"/>
    <col min="16135" max="16135" width="8.7109375" style="509" customWidth="1"/>
    <col min="16136" max="16139" width="12.7109375" style="509" customWidth="1"/>
    <col min="16140" max="16140" width="0" style="509" hidden="1" customWidth="1"/>
    <col min="16141" max="16384" width="9.140625" style="509"/>
  </cols>
  <sheetData>
    <row r="1" spans="1:12" s="496" customFormat="1" ht="36" x14ac:dyDescent="0.25">
      <c r="A1" s="492" t="s">
        <v>4308</v>
      </c>
      <c r="B1" s="493"/>
      <c r="C1" s="493" t="s">
        <v>4309</v>
      </c>
      <c r="D1" s="494" t="s">
        <v>4310</v>
      </c>
      <c r="E1" s="494" t="s">
        <v>82</v>
      </c>
      <c r="F1" s="492" t="s">
        <v>83</v>
      </c>
      <c r="G1" s="494" t="s">
        <v>4701</v>
      </c>
      <c r="H1" s="494" t="s">
        <v>4311</v>
      </c>
      <c r="I1" s="494" t="s">
        <v>4312</v>
      </c>
      <c r="J1" s="494" t="s">
        <v>4313</v>
      </c>
      <c r="K1" s="494" t="s">
        <v>4312</v>
      </c>
      <c r="L1" s="495"/>
    </row>
    <row r="2" spans="1:12" s="496" customFormat="1" ht="2.1" customHeight="1" x14ac:dyDescent="0.25">
      <c r="A2" s="497">
        <v>0</v>
      </c>
      <c r="B2" s="498"/>
      <c r="C2" s="498"/>
      <c r="D2" s="499">
        <v>0</v>
      </c>
      <c r="E2" s="499">
        <v>0</v>
      </c>
      <c r="F2" s="500">
        <v>0</v>
      </c>
      <c r="G2" s="499">
        <v>0</v>
      </c>
      <c r="H2" s="499">
        <v>0</v>
      </c>
      <c r="I2" s="499">
        <v>0</v>
      </c>
      <c r="J2" s="499">
        <v>0</v>
      </c>
      <c r="K2" s="501">
        <v>0</v>
      </c>
      <c r="L2" s="495"/>
    </row>
    <row r="3" spans="1:12" x14ac:dyDescent="0.2">
      <c r="A3" s="497">
        <v>0</v>
      </c>
      <c r="B3" s="500"/>
      <c r="C3" s="500"/>
      <c r="D3" s="502">
        <v>0</v>
      </c>
      <c r="E3" s="337" t="s">
        <v>4702</v>
      </c>
      <c r="F3" s="502">
        <v>0</v>
      </c>
      <c r="G3" s="503">
        <v>0</v>
      </c>
      <c r="H3" s="504">
        <v>0</v>
      </c>
      <c r="I3" s="505">
        <v>0</v>
      </c>
      <c r="J3" s="506">
        <v>0</v>
      </c>
      <c r="K3" s="507">
        <v>0</v>
      </c>
    </row>
    <row r="4" spans="1:12" s="514" customFormat="1" ht="13.5" customHeight="1" x14ac:dyDescent="0.2">
      <c r="A4" s="332">
        <v>1</v>
      </c>
      <c r="B4" s="510"/>
      <c r="C4" s="336" t="s">
        <v>4315</v>
      </c>
      <c r="D4" s="338" t="s">
        <v>4703</v>
      </c>
      <c r="E4" s="511" t="s">
        <v>4704</v>
      </c>
      <c r="F4" s="512" t="s">
        <v>261</v>
      </c>
      <c r="G4" s="359">
        <v>45</v>
      </c>
      <c r="H4" s="359"/>
      <c r="I4" s="359"/>
      <c r="J4" s="1234">
        <v>0</v>
      </c>
      <c r="K4" s="513">
        <f>G4*J4</f>
        <v>0</v>
      </c>
    </row>
    <row r="5" spans="1:12" s="514" customFormat="1" ht="13.5" customHeight="1" x14ac:dyDescent="0.2">
      <c r="A5" s="515">
        <v>2</v>
      </c>
      <c r="B5" s="510"/>
      <c r="C5" s="336" t="s">
        <v>4315</v>
      </c>
      <c r="D5" s="338" t="s">
        <v>4705</v>
      </c>
      <c r="E5" s="511" t="s">
        <v>4706</v>
      </c>
      <c r="F5" s="512" t="s">
        <v>261</v>
      </c>
      <c r="G5" s="359">
        <v>65</v>
      </c>
      <c r="H5" s="359"/>
      <c r="I5" s="359"/>
      <c r="J5" s="1234">
        <v>0</v>
      </c>
      <c r="K5" s="513">
        <f>G5*J5</f>
        <v>0</v>
      </c>
    </row>
    <row r="6" spans="1:12" s="514" customFormat="1" x14ac:dyDescent="0.2">
      <c r="A6" s="332">
        <v>3</v>
      </c>
      <c r="B6" s="336"/>
      <c r="C6" s="336" t="s">
        <v>4315</v>
      </c>
      <c r="D6" s="338" t="s">
        <v>4707</v>
      </c>
      <c r="E6" s="336" t="s">
        <v>4708</v>
      </c>
      <c r="F6" s="337" t="s">
        <v>383</v>
      </c>
      <c r="G6" s="359">
        <v>210</v>
      </c>
      <c r="H6" s="359"/>
      <c r="I6" s="359"/>
      <c r="J6" s="1234">
        <v>0</v>
      </c>
      <c r="K6" s="513">
        <f>G6*J6</f>
        <v>0</v>
      </c>
    </row>
    <row r="7" spans="1:12" s="514" customFormat="1" x14ac:dyDescent="0.2">
      <c r="A7" s="515">
        <v>4</v>
      </c>
      <c r="B7" s="336"/>
      <c r="C7" s="336" t="s">
        <v>4315</v>
      </c>
      <c r="D7" s="338" t="s">
        <v>4709</v>
      </c>
      <c r="E7" s="336" t="s">
        <v>4710</v>
      </c>
      <c r="F7" s="337" t="s">
        <v>383</v>
      </c>
      <c r="G7" s="359">
        <v>210</v>
      </c>
      <c r="H7" s="359"/>
      <c r="I7" s="359"/>
      <c r="J7" s="1234">
        <v>0</v>
      </c>
      <c r="K7" s="513">
        <f>G7*J7</f>
        <v>0</v>
      </c>
    </row>
    <row r="8" spans="1:12" s="514" customFormat="1" ht="13.5" customHeight="1" x14ac:dyDescent="0.2">
      <c r="A8" s="332">
        <v>5</v>
      </c>
      <c r="B8" s="510"/>
      <c r="C8" s="336" t="s">
        <v>4315</v>
      </c>
      <c r="D8" s="338" t="s">
        <v>4711</v>
      </c>
      <c r="E8" s="511" t="s">
        <v>4712</v>
      </c>
      <c r="F8" s="512" t="s">
        <v>261</v>
      </c>
      <c r="G8" s="359">
        <v>110</v>
      </c>
      <c r="H8" s="359"/>
      <c r="I8" s="359"/>
      <c r="J8" s="1234">
        <v>0</v>
      </c>
      <c r="K8" s="513">
        <f t="shared" ref="K8:K15" si="0">G8*J8</f>
        <v>0</v>
      </c>
    </row>
    <row r="9" spans="1:12" s="514" customFormat="1" ht="13.5" customHeight="1" x14ac:dyDescent="0.2">
      <c r="A9" s="515">
        <v>6</v>
      </c>
      <c r="B9" s="510"/>
      <c r="C9" s="336" t="s">
        <v>4315</v>
      </c>
      <c r="D9" s="337" t="s">
        <v>4713</v>
      </c>
      <c r="E9" s="516" t="s">
        <v>4714</v>
      </c>
      <c r="F9" s="337" t="s">
        <v>261</v>
      </c>
      <c r="G9" s="340">
        <v>45</v>
      </c>
      <c r="H9" s="1234">
        <v>0</v>
      </c>
      <c r="I9" s="340">
        <f>G9*H9</f>
        <v>0</v>
      </c>
      <c r="J9" s="1234">
        <v>0</v>
      </c>
      <c r="K9" s="513">
        <f t="shared" si="0"/>
        <v>0</v>
      </c>
    </row>
    <row r="10" spans="1:12" s="514" customFormat="1" ht="13.5" customHeight="1" x14ac:dyDescent="0.2">
      <c r="A10" s="332">
        <v>7</v>
      </c>
      <c r="B10" s="510"/>
      <c r="C10" s="336" t="s">
        <v>4315</v>
      </c>
      <c r="D10" s="338" t="s">
        <v>4715</v>
      </c>
      <c r="E10" s="511" t="s">
        <v>4716</v>
      </c>
      <c r="F10" s="512" t="s">
        <v>261</v>
      </c>
      <c r="G10" s="359">
        <v>65</v>
      </c>
      <c r="H10" s="1234">
        <v>0</v>
      </c>
      <c r="I10" s="340">
        <f>G10*H10</f>
        <v>0</v>
      </c>
      <c r="J10" s="1234">
        <v>0</v>
      </c>
      <c r="K10" s="513">
        <f t="shared" si="0"/>
        <v>0</v>
      </c>
    </row>
    <row r="11" spans="1:12" s="514" customFormat="1" ht="13.5" customHeight="1" x14ac:dyDescent="0.2">
      <c r="A11" s="515">
        <v>8</v>
      </c>
      <c r="B11" s="510"/>
      <c r="C11" s="336" t="s">
        <v>4315</v>
      </c>
      <c r="D11" s="338" t="s">
        <v>4717</v>
      </c>
      <c r="E11" s="511" t="s">
        <v>4718</v>
      </c>
      <c r="F11" s="512" t="s">
        <v>261</v>
      </c>
      <c r="G11" s="359">
        <v>65</v>
      </c>
      <c r="H11" s="359"/>
      <c r="I11" s="340"/>
      <c r="J11" s="1234">
        <v>0</v>
      </c>
      <c r="K11" s="513">
        <f t="shared" si="0"/>
        <v>0</v>
      </c>
    </row>
    <row r="12" spans="1:12" s="514" customFormat="1" ht="13.5" customHeight="1" x14ac:dyDescent="0.2">
      <c r="A12" s="332">
        <v>9</v>
      </c>
      <c r="B12" s="510"/>
      <c r="C12" s="336"/>
      <c r="D12" s="338"/>
      <c r="E12" s="511" t="s">
        <v>4719</v>
      </c>
      <c r="F12" s="512" t="s">
        <v>261</v>
      </c>
      <c r="G12" s="359">
        <v>15</v>
      </c>
      <c r="H12" s="1234">
        <v>0</v>
      </c>
      <c r="I12" s="340">
        <f>G12*H12</f>
        <v>0</v>
      </c>
      <c r="J12" s="359"/>
      <c r="K12" s="513"/>
    </row>
    <row r="13" spans="1:12" s="514" customFormat="1" ht="13.5" customHeight="1" x14ac:dyDescent="0.2">
      <c r="A13" s="515">
        <v>10</v>
      </c>
      <c r="B13" s="510"/>
      <c r="C13" s="336" t="s">
        <v>4315</v>
      </c>
      <c r="D13" s="338" t="s">
        <v>4720</v>
      </c>
      <c r="E13" s="511" t="s">
        <v>4721</v>
      </c>
      <c r="F13" s="512" t="s">
        <v>261</v>
      </c>
      <c r="G13" s="359">
        <v>65</v>
      </c>
      <c r="H13" s="359"/>
      <c r="I13" s="359"/>
      <c r="J13" s="1234">
        <v>0</v>
      </c>
      <c r="K13" s="513">
        <f t="shared" si="0"/>
        <v>0</v>
      </c>
    </row>
    <row r="14" spans="1:12" s="523" customFormat="1" x14ac:dyDescent="0.2">
      <c r="A14" s="332">
        <v>11</v>
      </c>
      <c r="B14" s="517"/>
      <c r="C14" s="336" t="s">
        <v>4315</v>
      </c>
      <c r="D14" s="518" t="s">
        <v>4513</v>
      </c>
      <c r="E14" s="519" t="s">
        <v>4515</v>
      </c>
      <c r="F14" s="520" t="s">
        <v>135</v>
      </c>
      <c r="G14" s="521">
        <v>4</v>
      </c>
      <c r="H14" s="521"/>
      <c r="I14" s="521"/>
      <c r="J14" s="1234">
        <v>0</v>
      </c>
      <c r="K14" s="522">
        <f t="shared" si="0"/>
        <v>0</v>
      </c>
    </row>
    <row r="15" spans="1:12" s="523" customFormat="1" x14ac:dyDescent="0.2">
      <c r="A15" s="515">
        <v>12</v>
      </c>
      <c r="B15" s="517"/>
      <c r="C15" s="336" t="s">
        <v>4315</v>
      </c>
      <c r="D15" s="338" t="s">
        <v>4513</v>
      </c>
      <c r="E15" s="339" t="s">
        <v>4516</v>
      </c>
      <c r="F15" s="520" t="s">
        <v>135</v>
      </c>
      <c r="G15" s="521">
        <v>4</v>
      </c>
      <c r="H15" s="521"/>
      <c r="I15" s="521"/>
      <c r="J15" s="1234">
        <v>0</v>
      </c>
      <c r="K15" s="522">
        <f t="shared" si="0"/>
        <v>0</v>
      </c>
    </row>
    <row r="16" spans="1:12" s="524" customFormat="1" x14ac:dyDescent="0.2">
      <c r="A16" s="332">
        <v>13</v>
      </c>
      <c r="B16" s="517"/>
      <c r="C16" s="517"/>
      <c r="D16" s="518"/>
      <c r="E16" s="519" t="s">
        <v>4517</v>
      </c>
      <c r="F16" s="520" t="s">
        <v>1878</v>
      </c>
      <c r="G16" s="1234">
        <v>3</v>
      </c>
      <c r="H16" s="521">
        <f>CEILING(SUM(I4:I15),1)</f>
        <v>0</v>
      </c>
      <c r="I16" s="521">
        <f>CEILING(H16/100*G16,50)</f>
        <v>0</v>
      </c>
      <c r="J16" s="521"/>
      <c r="K16" s="522"/>
    </row>
    <row r="17" spans="1:12" x14ac:dyDescent="0.2">
      <c r="A17" s="525"/>
      <c r="B17" s="526"/>
      <c r="C17" s="336"/>
      <c r="D17" s="527"/>
      <c r="E17" s="528"/>
      <c r="F17" s="527"/>
      <c r="G17" s="529">
        <v>0</v>
      </c>
      <c r="H17" s="340"/>
      <c r="I17" s="340"/>
      <c r="J17" s="340"/>
      <c r="K17" s="341"/>
    </row>
    <row r="18" spans="1:12" ht="12.75" thickBot="1" x14ac:dyDescent="0.25">
      <c r="A18" s="530"/>
      <c r="B18" s="531"/>
      <c r="C18" s="531"/>
      <c r="D18" s="527"/>
      <c r="E18" s="532" t="s">
        <v>4519</v>
      </c>
      <c r="F18" s="533"/>
      <c r="G18" s="362">
        <v>0</v>
      </c>
      <c r="H18" s="340"/>
      <c r="I18" s="579">
        <f>SUM(I1:I16)</f>
        <v>0</v>
      </c>
      <c r="J18" s="579"/>
      <c r="K18" s="580">
        <f>SUM(K1:K16)</f>
        <v>0</v>
      </c>
    </row>
    <row r="19" spans="1:12" s="540" customFormat="1" ht="15" customHeight="1" thickBot="1" x14ac:dyDescent="0.25">
      <c r="A19" s="534"/>
      <c r="B19" s="535"/>
      <c r="C19" s="535"/>
      <c r="D19" s="536"/>
      <c r="E19" s="577" t="s">
        <v>4722</v>
      </c>
      <c r="F19" s="537"/>
      <c r="G19" s="538"/>
      <c r="H19" s="578"/>
      <c r="I19" s="1620">
        <f>SUM(I18,K18)</f>
        <v>0</v>
      </c>
      <c r="J19" s="1621"/>
      <c r="K19" s="1622"/>
      <c r="L19" s="539"/>
    </row>
    <row r="20" spans="1:12" s="540" customFormat="1" x14ac:dyDescent="0.2">
      <c r="A20" s="541"/>
      <c r="B20" s="542"/>
      <c r="C20" s="542"/>
      <c r="D20" s="543"/>
      <c r="F20" s="544"/>
      <c r="G20" s="545"/>
      <c r="H20" s="546"/>
      <c r="I20" s="545"/>
      <c r="J20" s="547"/>
      <c r="K20" s="545"/>
      <c r="L20" s="539"/>
    </row>
    <row r="21" spans="1:12" s="540" customFormat="1" x14ac:dyDescent="0.2">
      <c r="A21" s="541"/>
      <c r="B21" s="542"/>
      <c r="C21" s="542"/>
      <c r="D21" s="543"/>
      <c r="F21" s="548"/>
      <c r="G21" s="549"/>
      <c r="H21" s="541"/>
      <c r="I21" s="549"/>
      <c r="J21" s="550"/>
      <c r="K21" s="549"/>
      <c r="L21" s="539"/>
    </row>
    <row r="22" spans="1:12" s="540" customFormat="1" x14ac:dyDescent="0.2">
      <c r="A22" s="541"/>
      <c r="B22" s="542"/>
      <c r="C22" s="542"/>
      <c r="D22" s="543"/>
      <c r="F22" s="544"/>
      <c r="G22" s="551"/>
      <c r="H22" s="552"/>
      <c r="I22" s="552"/>
      <c r="J22" s="552"/>
      <c r="K22" s="551"/>
      <c r="L22" s="539"/>
    </row>
    <row r="23" spans="1:12" s="540" customFormat="1" x14ac:dyDescent="0.2">
      <c r="A23" s="553"/>
      <c r="B23" s="553"/>
      <c r="C23" s="553"/>
      <c r="D23" s="554"/>
      <c r="F23" s="541"/>
      <c r="G23" s="555"/>
      <c r="H23" s="555"/>
      <c r="I23" s="555"/>
      <c r="J23" s="555"/>
      <c r="K23" s="556"/>
      <c r="L23" s="539"/>
    </row>
    <row r="24" spans="1:12" s="540" customFormat="1" x14ac:dyDescent="0.2">
      <c r="A24" s="541"/>
      <c r="D24" s="554"/>
      <c r="F24" s="541"/>
      <c r="G24" s="545"/>
      <c r="H24" s="557"/>
      <c r="I24" s="545"/>
      <c r="J24" s="545"/>
      <c r="K24" s="545"/>
      <c r="L24" s="539"/>
    </row>
    <row r="25" spans="1:12" s="540" customFormat="1" x14ac:dyDescent="0.2">
      <c r="A25" s="541"/>
      <c r="D25" s="554"/>
      <c r="E25" s="542"/>
      <c r="F25" s="541"/>
      <c r="G25" s="545"/>
      <c r="H25" s="557"/>
      <c r="I25" s="545"/>
      <c r="J25" s="545"/>
      <c r="K25" s="545"/>
      <c r="L25" s="539"/>
    </row>
    <row r="26" spans="1:12" s="540" customFormat="1" x14ac:dyDescent="0.2">
      <c r="A26" s="541"/>
      <c r="D26" s="554"/>
      <c r="E26" s="558"/>
      <c r="F26" s="541"/>
      <c r="G26" s="545"/>
      <c r="H26" s="557"/>
      <c r="I26" s="545"/>
      <c r="J26" s="545"/>
      <c r="K26" s="545"/>
      <c r="L26" s="539"/>
    </row>
    <row r="27" spans="1:12" s="540" customFormat="1" x14ac:dyDescent="0.2">
      <c r="A27" s="541"/>
      <c r="D27" s="554"/>
      <c r="E27" s="559"/>
      <c r="F27" s="541"/>
      <c r="G27" s="545"/>
      <c r="H27" s="557"/>
      <c r="I27" s="545"/>
      <c r="J27" s="545"/>
      <c r="K27" s="545"/>
      <c r="L27" s="539"/>
    </row>
    <row r="28" spans="1:12" s="540" customFormat="1" ht="12.75" x14ac:dyDescent="0.2">
      <c r="A28" s="541"/>
      <c r="D28" s="554"/>
      <c r="E28" s="560"/>
      <c r="F28" s="541"/>
      <c r="G28" s="545"/>
      <c r="H28" s="557"/>
      <c r="I28" s="545"/>
      <c r="J28" s="545"/>
      <c r="K28" s="545"/>
      <c r="L28" s="539"/>
    </row>
    <row r="29" spans="1:12" s="540" customFormat="1" x14ac:dyDescent="0.2">
      <c r="A29" s="541"/>
      <c r="B29" s="542"/>
      <c r="C29" s="542"/>
      <c r="D29" s="543"/>
      <c r="F29" s="544"/>
      <c r="G29" s="545"/>
      <c r="H29" s="546"/>
      <c r="I29" s="545"/>
      <c r="J29" s="547"/>
      <c r="K29" s="545"/>
      <c r="L29" s="539"/>
    </row>
    <row r="30" spans="1:12" s="540" customFormat="1" x14ac:dyDescent="0.2">
      <c r="A30" s="541"/>
      <c r="B30" s="542"/>
      <c r="C30" s="542"/>
      <c r="D30" s="543"/>
      <c r="F30" s="544"/>
      <c r="G30" s="545"/>
      <c r="H30" s="546"/>
      <c r="I30" s="545"/>
      <c r="J30" s="547"/>
      <c r="K30" s="545"/>
      <c r="L30" s="539"/>
    </row>
    <row r="31" spans="1:12" s="540" customFormat="1" x14ac:dyDescent="0.2">
      <c r="A31" s="541"/>
      <c r="B31" s="542"/>
      <c r="C31" s="542"/>
      <c r="D31" s="543"/>
      <c r="F31" s="544"/>
      <c r="G31" s="545"/>
      <c r="H31" s="546"/>
      <c r="I31" s="545"/>
      <c r="J31" s="547"/>
      <c r="K31" s="545"/>
      <c r="L31" s="539"/>
    </row>
    <row r="32" spans="1:12" s="540" customFormat="1" x14ac:dyDescent="0.2">
      <c r="A32" s="541"/>
      <c r="B32" s="542"/>
      <c r="C32" s="542"/>
      <c r="D32" s="543"/>
      <c r="E32" s="561"/>
      <c r="F32" s="544"/>
      <c r="G32" s="545"/>
      <c r="H32" s="546"/>
      <c r="I32" s="545"/>
      <c r="J32" s="547"/>
      <c r="K32" s="545"/>
      <c r="L32" s="539"/>
    </row>
    <row r="33" spans="1:12" s="540" customFormat="1" x14ac:dyDescent="0.2">
      <c r="A33" s="541"/>
      <c r="B33" s="542"/>
      <c r="C33" s="542"/>
      <c r="D33" s="554"/>
      <c r="F33" s="544"/>
      <c r="G33" s="545"/>
      <c r="H33" s="546"/>
      <c r="I33" s="545"/>
      <c r="J33" s="547"/>
      <c r="K33" s="545"/>
      <c r="L33" s="539"/>
    </row>
    <row r="34" spans="1:12" s="540" customFormat="1" x14ac:dyDescent="0.2">
      <c r="A34" s="541"/>
      <c r="D34" s="543"/>
      <c r="F34" s="541"/>
      <c r="G34" s="545"/>
      <c r="H34" s="545"/>
      <c r="I34" s="545"/>
      <c r="J34" s="545"/>
      <c r="K34" s="545"/>
      <c r="L34" s="539"/>
    </row>
    <row r="35" spans="1:12" s="540" customFormat="1" x14ac:dyDescent="0.2">
      <c r="A35" s="541"/>
      <c r="D35" s="543"/>
      <c r="E35" s="542"/>
      <c r="F35" s="541"/>
      <c r="G35" s="545"/>
      <c r="H35" s="545"/>
      <c r="I35" s="545"/>
      <c r="J35" s="545"/>
      <c r="K35" s="545"/>
      <c r="L35" s="539"/>
    </row>
    <row r="36" spans="1:12" s="540" customFormat="1" x14ac:dyDescent="0.2">
      <c r="A36" s="541"/>
      <c r="D36" s="541"/>
      <c r="E36" s="542"/>
      <c r="F36" s="541"/>
      <c r="G36" s="545"/>
      <c r="H36" s="545"/>
      <c r="I36" s="545"/>
      <c r="J36" s="545"/>
      <c r="K36" s="545"/>
      <c r="L36" s="539"/>
    </row>
    <row r="37" spans="1:12" s="540" customFormat="1" x14ac:dyDescent="0.2">
      <c r="A37" s="541"/>
      <c r="D37" s="543"/>
      <c r="E37" s="542"/>
      <c r="F37" s="541"/>
      <c r="G37" s="545"/>
      <c r="H37" s="545"/>
      <c r="I37" s="545"/>
      <c r="J37" s="545"/>
      <c r="K37" s="545"/>
      <c r="L37" s="539"/>
    </row>
    <row r="38" spans="1:12" s="540" customFormat="1" x14ac:dyDescent="0.2">
      <c r="A38" s="541"/>
      <c r="D38" s="554"/>
      <c r="E38" s="542"/>
      <c r="F38" s="541"/>
      <c r="G38" s="545"/>
      <c r="H38" s="545"/>
      <c r="I38" s="545"/>
      <c r="J38" s="545"/>
      <c r="K38" s="545"/>
      <c r="L38" s="539"/>
    </row>
    <row r="39" spans="1:12" s="540" customFormat="1" x14ac:dyDescent="0.2">
      <c r="A39" s="541"/>
      <c r="D39" s="554"/>
      <c r="F39" s="541"/>
      <c r="G39" s="545"/>
      <c r="H39" s="545"/>
      <c r="I39" s="545"/>
      <c r="J39" s="545"/>
      <c r="K39" s="545"/>
      <c r="L39" s="539"/>
    </row>
    <row r="40" spans="1:12" s="540" customFormat="1" x14ac:dyDescent="0.2">
      <c r="A40" s="541"/>
      <c r="D40" s="541"/>
      <c r="F40" s="541"/>
      <c r="G40" s="545"/>
      <c r="H40" s="545"/>
      <c r="I40" s="545"/>
      <c r="J40" s="545"/>
      <c r="K40" s="545"/>
      <c r="L40" s="539"/>
    </row>
    <row r="41" spans="1:12" s="540" customFormat="1" x14ac:dyDescent="0.2">
      <c r="A41" s="541"/>
      <c r="D41" s="543"/>
      <c r="F41" s="541"/>
      <c r="G41" s="545"/>
      <c r="H41" s="545"/>
      <c r="I41" s="545"/>
      <c r="J41" s="545"/>
      <c r="K41" s="545"/>
      <c r="L41" s="539"/>
    </row>
    <row r="42" spans="1:12" s="540" customFormat="1" x14ac:dyDescent="0.2">
      <c r="A42" s="541"/>
      <c r="D42" s="554"/>
      <c r="F42" s="541"/>
      <c r="G42" s="545"/>
      <c r="H42" s="545"/>
      <c r="I42" s="545"/>
      <c r="J42" s="545"/>
      <c r="K42" s="545"/>
      <c r="L42" s="539"/>
    </row>
    <row r="43" spans="1:12" s="540" customFormat="1" x14ac:dyDescent="0.2">
      <c r="A43" s="541"/>
      <c r="B43" s="542"/>
      <c r="C43" s="542"/>
      <c r="D43" s="554"/>
      <c r="F43" s="544"/>
      <c r="G43" s="545"/>
      <c r="H43" s="546"/>
      <c r="I43" s="545"/>
      <c r="J43" s="547"/>
      <c r="K43" s="545"/>
      <c r="L43" s="539"/>
    </row>
    <row r="44" spans="1:12" s="540" customFormat="1" x14ac:dyDescent="0.2">
      <c r="A44" s="541"/>
      <c r="B44" s="542"/>
      <c r="C44" s="542"/>
      <c r="D44" s="554"/>
      <c r="F44" s="548"/>
      <c r="G44" s="549"/>
      <c r="H44" s="541"/>
      <c r="I44" s="549"/>
      <c r="J44" s="550"/>
      <c r="K44" s="549"/>
      <c r="L44" s="539"/>
    </row>
    <row r="45" spans="1:12" s="540" customFormat="1" x14ac:dyDescent="0.2">
      <c r="A45" s="541"/>
      <c r="B45" s="542"/>
      <c r="C45" s="542"/>
      <c r="D45" s="554"/>
      <c r="F45" s="548"/>
      <c r="G45" s="551"/>
      <c r="H45" s="551"/>
      <c r="I45" s="551"/>
      <c r="J45" s="551"/>
      <c r="K45" s="551"/>
      <c r="L45" s="562"/>
    </row>
    <row r="46" spans="1:12" s="540" customFormat="1" x14ac:dyDescent="0.2">
      <c r="A46" s="553"/>
      <c r="B46" s="553"/>
      <c r="C46" s="553"/>
      <c r="D46" s="554"/>
      <c r="F46" s="541"/>
      <c r="G46" s="555"/>
      <c r="H46" s="555"/>
      <c r="I46" s="555"/>
      <c r="J46" s="555"/>
      <c r="K46" s="556"/>
      <c r="L46" s="539"/>
    </row>
    <row r="47" spans="1:12" s="540" customFormat="1" x14ac:dyDescent="0.2">
      <c r="A47" s="541"/>
      <c r="D47" s="554"/>
      <c r="F47" s="541"/>
      <c r="G47" s="545"/>
      <c r="H47" s="557"/>
      <c r="I47" s="545"/>
      <c r="J47" s="545"/>
      <c r="K47" s="545"/>
      <c r="L47" s="539"/>
    </row>
    <row r="48" spans="1:12" s="540" customFormat="1" x14ac:dyDescent="0.2">
      <c r="A48" s="541"/>
      <c r="D48" s="554"/>
      <c r="E48" s="542"/>
      <c r="F48" s="541"/>
      <c r="G48" s="545"/>
      <c r="H48" s="557"/>
      <c r="I48" s="545"/>
      <c r="J48" s="545"/>
      <c r="K48" s="545"/>
      <c r="L48" s="539"/>
    </row>
    <row r="49" spans="1:12" s="540" customFormat="1" x14ac:dyDescent="0.2">
      <c r="A49" s="541"/>
      <c r="D49" s="554"/>
      <c r="E49" s="558"/>
      <c r="F49" s="541"/>
      <c r="G49" s="545"/>
      <c r="H49" s="557"/>
      <c r="I49" s="545"/>
      <c r="J49" s="545"/>
      <c r="K49" s="545"/>
      <c r="L49" s="539"/>
    </row>
    <row r="50" spans="1:12" s="540" customFormat="1" x14ac:dyDescent="0.2">
      <c r="A50" s="541"/>
      <c r="D50" s="554"/>
      <c r="E50" s="559"/>
      <c r="F50" s="541"/>
      <c r="G50" s="545"/>
      <c r="H50" s="557"/>
      <c r="I50" s="545"/>
      <c r="J50" s="545"/>
      <c r="K50" s="545"/>
      <c r="L50" s="539"/>
    </row>
    <row r="51" spans="1:12" s="540" customFormat="1" ht="12.75" x14ac:dyDescent="0.2">
      <c r="A51" s="541"/>
      <c r="D51" s="554"/>
      <c r="E51" s="560"/>
      <c r="F51" s="541"/>
      <c r="G51" s="545"/>
      <c r="H51" s="557"/>
      <c r="I51" s="545"/>
      <c r="J51" s="545"/>
      <c r="K51" s="545"/>
      <c r="L51" s="539"/>
    </row>
    <row r="52" spans="1:12" s="540" customFormat="1" x14ac:dyDescent="0.2">
      <c r="A52" s="541"/>
      <c r="B52" s="542"/>
      <c r="C52" s="542"/>
      <c r="D52" s="554"/>
      <c r="F52" s="544"/>
      <c r="G52" s="545"/>
      <c r="H52" s="546"/>
      <c r="I52" s="545"/>
      <c r="J52" s="547"/>
      <c r="K52" s="545"/>
      <c r="L52" s="539"/>
    </row>
    <row r="53" spans="1:12" s="540" customFormat="1" x14ac:dyDescent="0.2">
      <c r="A53" s="541"/>
      <c r="B53" s="542"/>
      <c r="C53" s="542"/>
      <c r="D53" s="554"/>
      <c r="F53" s="544"/>
      <c r="G53" s="545"/>
      <c r="H53" s="546"/>
      <c r="I53" s="545"/>
      <c r="J53" s="547"/>
      <c r="K53" s="545"/>
      <c r="L53" s="539"/>
    </row>
    <row r="54" spans="1:12" s="540" customFormat="1" x14ac:dyDescent="0.2">
      <c r="A54" s="541"/>
      <c r="B54" s="542"/>
      <c r="C54" s="542"/>
      <c r="D54" s="554"/>
      <c r="F54" s="544"/>
      <c r="G54" s="545"/>
      <c r="H54" s="546"/>
      <c r="I54" s="545"/>
      <c r="J54" s="547"/>
      <c r="K54" s="545"/>
      <c r="L54" s="539"/>
    </row>
    <row r="55" spans="1:12" s="540" customFormat="1" x14ac:dyDescent="0.2">
      <c r="A55" s="541"/>
      <c r="B55" s="542"/>
      <c r="C55" s="542"/>
      <c r="D55" s="554"/>
      <c r="E55" s="561"/>
      <c r="F55" s="544"/>
      <c r="G55" s="545"/>
      <c r="H55" s="546"/>
      <c r="I55" s="545"/>
      <c r="J55" s="547"/>
      <c r="K55" s="545"/>
      <c r="L55" s="539"/>
    </row>
    <row r="56" spans="1:12" s="540" customFormat="1" x14ac:dyDescent="0.2">
      <c r="A56" s="541"/>
      <c r="B56" s="542"/>
      <c r="C56" s="542"/>
      <c r="D56" s="554"/>
      <c r="F56" s="544"/>
      <c r="G56" s="545"/>
      <c r="H56" s="546"/>
      <c r="I56" s="545"/>
      <c r="J56" s="547"/>
      <c r="K56" s="545"/>
      <c r="L56" s="539"/>
    </row>
    <row r="57" spans="1:12" s="540" customFormat="1" x14ac:dyDescent="0.2">
      <c r="A57" s="541"/>
      <c r="D57" s="541"/>
      <c r="F57" s="541"/>
      <c r="G57" s="545"/>
      <c r="H57" s="545"/>
      <c r="I57" s="545"/>
      <c r="J57" s="545"/>
      <c r="K57" s="545"/>
      <c r="L57" s="539"/>
    </row>
    <row r="58" spans="1:12" s="540" customFormat="1" x14ac:dyDescent="0.2">
      <c r="A58" s="541"/>
      <c r="D58" s="543"/>
      <c r="E58" s="542"/>
      <c r="F58" s="541"/>
      <c r="G58" s="545"/>
      <c r="H58" s="545"/>
      <c r="I58" s="545"/>
      <c r="J58" s="545"/>
      <c r="K58" s="545"/>
      <c r="L58" s="539"/>
    </row>
    <row r="59" spans="1:12" s="540" customFormat="1" x14ac:dyDescent="0.2">
      <c r="A59" s="541"/>
      <c r="D59" s="541"/>
      <c r="E59" s="542"/>
      <c r="F59" s="541"/>
      <c r="G59" s="545"/>
      <c r="H59" s="545"/>
      <c r="I59" s="545"/>
      <c r="J59" s="545"/>
      <c r="K59" s="545"/>
      <c r="L59" s="539"/>
    </row>
    <row r="60" spans="1:12" s="540" customFormat="1" x14ac:dyDescent="0.2">
      <c r="A60" s="541"/>
      <c r="D60" s="543"/>
      <c r="E60" s="542"/>
      <c r="F60" s="541"/>
      <c r="G60" s="545"/>
      <c r="H60" s="545"/>
      <c r="I60" s="545"/>
      <c r="J60" s="545"/>
      <c r="K60" s="545"/>
      <c r="L60" s="539"/>
    </row>
    <row r="61" spans="1:12" s="540" customFormat="1" x14ac:dyDescent="0.2">
      <c r="A61" s="541"/>
      <c r="D61" s="554"/>
      <c r="E61" s="542"/>
      <c r="F61" s="541"/>
      <c r="G61" s="545"/>
      <c r="H61" s="545"/>
      <c r="I61" s="545"/>
      <c r="J61" s="545"/>
      <c r="K61" s="545"/>
      <c r="L61" s="539"/>
    </row>
    <row r="62" spans="1:12" s="540" customFormat="1" x14ac:dyDescent="0.2">
      <c r="A62" s="541"/>
      <c r="D62" s="554"/>
      <c r="F62" s="541"/>
      <c r="G62" s="545"/>
      <c r="H62" s="545"/>
      <c r="I62" s="545"/>
      <c r="J62" s="545"/>
      <c r="K62" s="545"/>
      <c r="L62" s="539"/>
    </row>
    <row r="63" spans="1:12" s="540" customFormat="1" x14ac:dyDescent="0.2">
      <c r="A63" s="541"/>
      <c r="D63" s="554"/>
      <c r="F63" s="541"/>
      <c r="G63" s="545"/>
      <c r="H63" s="545"/>
      <c r="I63" s="545"/>
      <c r="J63" s="545"/>
      <c r="K63" s="545"/>
      <c r="L63" s="539"/>
    </row>
    <row r="64" spans="1:12" s="540" customFormat="1" x14ac:dyDescent="0.2">
      <c r="A64" s="541"/>
      <c r="D64" s="541"/>
      <c r="F64" s="541"/>
      <c r="G64" s="545"/>
      <c r="H64" s="545"/>
      <c r="I64" s="545"/>
      <c r="J64" s="545"/>
      <c r="K64" s="545"/>
      <c r="L64" s="539"/>
    </row>
    <row r="65" spans="1:12" s="540" customFormat="1" x14ac:dyDescent="0.2">
      <c r="A65" s="541"/>
      <c r="D65" s="543"/>
      <c r="F65" s="541"/>
      <c r="G65" s="545"/>
      <c r="H65" s="545"/>
      <c r="I65" s="545"/>
      <c r="J65" s="545"/>
      <c r="K65" s="545"/>
      <c r="L65" s="539"/>
    </row>
    <row r="66" spans="1:12" s="540" customFormat="1" x14ac:dyDescent="0.2">
      <c r="A66" s="541"/>
      <c r="B66" s="542"/>
      <c r="C66" s="542"/>
      <c r="D66" s="554"/>
      <c r="F66" s="544"/>
      <c r="G66" s="545"/>
      <c r="H66" s="546"/>
      <c r="I66" s="545"/>
      <c r="J66" s="547"/>
      <c r="K66" s="545"/>
      <c r="L66" s="539"/>
    </row>
    <row r="67" spans="1:12" s="540" customFormat="1" x14ac:dyDescent="0.2">
      <c r="A67" s="541"/>
      <c r="B67" s="542"/>
      <c r="C67" s="542"/>
      <c r="D67" s="554"/>
      <c r="F67" s="548"/>
      <c r="G67" s="549"/>
      <c r="H67" s="541"/>
      <c r="I67" s="549"/>
      <c r="J67" s="550"/>
      <c r="K67" s="549"/>
      <c r="L67" s="539"/>
    </row>
    <row r="68" spans="1:12" s="540" customFormat="1" x14ac:dyDescent="0.2">
      <c r="A68" s="541"/>
      <c r="B68" s="542"/>
      <c r="C68" s="542"/>
      <c r="D68" s="554"/>
      <c r="F68" s="544"/>
      <c r="G68" s="551"/>
      <c r="H68" s="552"/>
      <c r="I68" s="552"/>
      <c r="J68" s="552"/>
      <c r="K68" s="551"/>
      <c r="L68" s="539"/>
    </row>
    <row r="69" spans="1:12" s="540" customFormat="1" x14ac:dyDescent="0.2">
      <c r="A69" s="553"/>
      <c r="B69" s="553"/>
      <c r="C69" s="553"/>
      <c r="D69" s="541"/>
      <c r="F69" s="541"/>
      <c r="G69" s="555"/>
      <c r="H69" s="555"/>
      <c r="I69" s="555"/>
      <c r="J69" s="555"/>
      <c r="K69" s="556"/>
      <c r="L69" s="539"/>
    </row>
    <row r="70" spans="1:12" s="540" customFormat="1" x14ac:dyDescent="0.2">
      <c r="A70" s="541"/>
      <c r="D70" s="543"/>
      <c r="F70" s="541"/>
      <c r="G70" s="545"/>
      <c r="H70" s="557"/>
      <c r="I70" s="545"/>
      <c r="J70" s="545"/>
      <c r="K70" s="545"/>
      <c r="L70" s="539"/>
    </row>
    <row r="71" spans="1:12" s="540" customFormat="1" x14ac:dyDescent="0.2">
      <c r="A71" s="541"/>
      <c r="D71" s="554"/>
      <c r="E71" s="542"/>
      <c r="F71" s="541"/>
      <c r="G71" s="545"/>
      <c r="H71" s="557"/>
      <c r="I71" s="545"/>
      <c r="J71" s="545"/>
      <c r="K71" s="545"/>
      <c r="L71" s="539"/>
    </row>
    <row r="72" spans="1:12" s="540" customFormat="1" x14ac:dyDescent="0.2">
      <c r="A72" s="541"/>
      <c r="D72" s="554"/>
      <c r="E72" s="558"/>
      <c r="F72" s="541"/>
      <c r="G72" s="545"/>
      <c r="H72" s="557"/>
      <c r="I72" s="545"/>
      <c r="J72" s="545"/>
      <c r="K72" s="545"/>
      <c r="L72" s="539"/>
    </row>
    <row r="73" spans="1:12" s="540" customFormat="1" x14ac:dyDescent="0.2">
      <c r="A73" s="541"/>
      <c r="D73" s="554"/>
      <c r="E73" s="558"/>
      <c r="F73" s="541"/>
      <c r="G73" s="545"/>
      <c r="H73" s="557"/>
      <c r="I73" s="545"/>
      <c r="J73" s="545"/>
      <c r="K73" s="545"/>
      <c r="L73" s="539"/>
    </row>
    <row r="74" spans="1:12" s="540" customFormat="1" x14ac:dyDescent="0.2">
      <c r="A74" s="541"/>
      <c r="D74" s="554"/>
      <c r="E74" s="558"/>
      <c r="F74" s="541"/>
      <c r="G74" s="545"/>
      <c r="H74" s="557"/>
      <c r="I74" s="545"/>
      <c r="J74" s="545"/>
      <c r="K74" s="545"/>
      <c r="L74" s="539"/>
    </row>
    <row r="75" spans="1:12" s="540" customFormat="1" x14ac:dyDescent="0.2">
      <c r="A75" s="541"/>
      <c r="B75" s="542"/>
      <c r="C75" s="542"/>
      <c r="D75" s="554"/>
      <c r="E75" s="559"/>
      <c r="F75" s="544"/>
      <c r="G75" s="545"/>
      <c r="H75" s="546"/>
      <c r="I75" s="545"/>
      <c r="J75" s="547"/>
      <c r="K75" s="545"/>
      <c r="L75" s="539"/>
    </row>
    <row r="76" spans="1:12" s="540" customFormat="1" x14ac:dyDescent="0.2">
      <c r="A76" s="541"/>
      <c r="B76" s="542"/>
      <c r="C76" s="542"/>
      <c r="D76" s="541"/>
      <c r="E76" s="563"/>
      <c r="F76" s="544"/>
      <c r="G76" s="545"/>
      <c r="H76" s="546"/>
      <c r="I76" s="545"/>
      <c r="J76" s="547"/>
      <c r="K76" s="545"/>
      <c r="L76" s="539"/>
    </row>
    <row r="77" spans="1:12" s="540" customFormat="1" x14ac:dyDescent="0.2">
      <c r="A77" s="541"/>
      <c r="B77" s="542"/>
      <c r="C77" s="542"/>
      <c r="D77" s="543"/>
      <c r="E77" s="558"/>
      <c r="F77" s="544"/>
      <c r="G77" s="545"/>
      <c r="H77" s="546"/>
      <c r="I77" s="545"/>
      <c r="J77" s="547"/>
      <c r="K77" s="545"/>
      <c r="L77" s="539"/>
    </row>
    <row r="78" spans="1:12" s="540" customFormat="1" x14ac:dyDescent="0.2">
      <c r="A78" s="541"/>
      <c r="B78" s="542"/>
      <c r="C78" s="542"/>
      <c r="D78" s="564"/>
      <c r="E78" s="559"/>
      <c r="F78" s="544"/>
      <c r="G78" s="545"/>
      <c r="H78" s="546"/>
      <c r="I78" s="545"/>
      <c r="J78" s="547"/>
      <c r="K78" s="545"/>
      <c r="L78" s="539"/>
    </row>
    <row r="79" spans="1:12" s="540" customFormat="1" x14ac:dyDescent="0.2">
      <c r="A79" s="541"/>
      <c r="B79" s="542"/>
      <c r="C79" s="542"/>
      <c r="D79" s="564"/>
      <c r="E79" s="559"/>
      <c r="F79" s="544"/>
      <c r="G79" s="545"/>
      <c r="H79" s="546"/>
      <c r="I79" s="545"/>
      <c r="J79" s="547"/>
      <c r="K79" s="545"/>
      <c r="L79" s="539"/>
    </row>
    <row r="80" spans="1:12" s="540" customFormat="1" x14ac:dyDescent="0.2">
      <c r="A80" s="541"/>
      <c r="D80" s="564"/>
      <c r="E80" s="563"/>
      <c r="F80" s="541"/>
      <c r="G80" s="545"/>
      <c r="H80" s="545"/>
      <c r="I80" s="545"/>
      <c r="J80" s="545"/>
      <c r="K80" s="545"/>
      <c r="L80" s="539"/>
    </row>
    <row r="81" spans="1:12" s="540" customFormat="1" x14ac:dyDescent="0.2">
      <c r="A81" s="541"/>
      <c r="D81" s="564"/>
      <c r="E81" s="558"/>
      <c r="F81" s="541"/>
      <c r="G81" s="545"/>
      <c r="H81" s="545"/>
      <c r="I81" s="545"/>
      <c r="J81" s="545"/>
      <c r="K81" s="545"/>
      <c r="L81" s="539"/>
    </row>
    <row r="82" spans="1:12" s="540" customFormat="1" x14ac:dyDescent="0.2">
      <c r="A82" s="541"/>
      <c r="D82" s="543"/>
      <c r="E82" s="559"/>
      <c r="F82" s="541"/>
      <c r="G82" s="545"/>
      <c r="H82" s="545"/>
      <c r="I82" s="545"/>
      <c r="J82" s="545"/>
      <c r="K82" s="545"/>
      <c r="L82" s="539"/>
    </row>
    <row r="83" spans="1:12" s="540" customFormat="1" x14ac:dyDescent="0.2">
      <c r="A83" s="541"/>
      <c r="D83" s="554"/>
      <c r="E83" s="559"/>
      <c r="F83" s="541"/>
      <c r="G83" s="545"/>
      <c r="H83" s="545"/>
      <c r="I83" s="545"/>
      <c r="J83" s="545"/>
      <c r="K83" s="545"/>
      <c r="L83" s="539"/>
    </row>
    <row r="84" spans="1:12" s="540" customFormat="1" x14ac:dyDescent="0.2">
      <c r="A84" s="541"/>
      <c r="D84" s="554"/>
      <c r="E84" s="558"/>
      <c r="F84" s="541"/>
      <c r="G84" s="545"/>
      <c r="H84" s="545"/>
      <c r="I84" s="545"/>
      <c r="J84" s="545"/>
      <c r="K84" s="545"/>
      <c r="L84" s="539"/>
    </row>
    <row r="85" spans="1:12" s="540" customFormat="1" x14ac:dyDescent="0.2">
      <c r="A85" s="541"/>
      <c r="D85" s="554"/>
      <c r="E85" s="559"/>
      <c r="F85" s="541"/>
      <c r="G85" s="545"/>
      <c r="H85" s="545"/>
      <c r="I85" s="545"/>
      <c r="J85" s="545"/>
      <c r="K85" s="545"/>
      <c r="L85" s="539"/>
    </row>
    <row r="86" spans="1:12" s="540" customFormat="1" x14ac:dyDescent="0.2">
      <c r="A86" s="541"/>
      <c r="D86" s="554"/>
      <c r="E86" s="559"/>
      <c r="F86" s="541"/>
      <c r="G86" s="545"/>
      <c r="H86" s="545"/>
      <c r="I86" s="545"/>
      <c r="J86" s="545"/>
      <c r="K86" s="545"/>
      <c r="L86" s="539"/>
    </row>
    <row r="87" spans="1:12" s="540" customFormat="1" x14ac:dyDescent="0.2">
      <c r="A87" s="541"/>
      <c r="D87" s="554"/>
      <c r="E87" s="558"/>
      <c r="F87" s="541"/>
      <c r="G87" s="545"/>
      <c r="H87" s="545"/>
      <c r="I87" s="545"/>
      <c r="J87" s="545"/>
      <c r="K87" s="545"/>
      <c r="L87" s="539"/>
    </row>
    <row r="88" spans="1:12" s="540" customFormat="1" x14ac:dyDescent="0.2">
      <c r="A88" s="541"/>
      <c r="D88" s="543"/>
      <c r="E88" s="559"/>
      <c r="F88" s="541"/>
      <c r="G88" s="545"/>
      <c r="H88" s="545"/>
      <c r="I88" s="545"/>
      <c r="J88" s="545"/>
      <c r="K88" s="545"/>
      <c r="L88" s="539"/>
    </row>
    <row r="89" spans="1:12" s="540" customFormat="1" x14ac:dyDescent="0.2">
      <c r="A89" s="541"/>
      <c r="B89" s="542"/>
      <c r="C89" s="542"/>
      <c r="D89" s="554"/>
      <c r="E89" s="559"/>
      <c r="F89" s="544"/>
      <c r="G89" s="545"/>
      <c r="H89" s="546"/>
      <c r="I89" s="545"/>
      <c r="J89" s="547"/>
      <c r="K89" s="545"/>
      <c r="L89" s="539"/>
    </row>
    <row r="90" spans="1:12" s="540" customFormat="1" x14ac:dyDescent="0.2">
      <c r="A90" s="541"/>
      <c r="B90" s="542"/>
      <c r="C90" s="542"/>
      <c r="D90" s="554"/>
      <c r="E90" s="558"/>
      <c r="F90" s="548"/>
      <c r="G90" s="549"/>
      <c r="H90" s="541"/>
      <c r="I90" s="549"/>
      <c r="J90" s="550"/>
      <c r="K90" s="549"/>
      <c r="L90" s="539"/>
    </row>
    <row r="91" spans="1:12" s="540" customFormat="1" x14ac:dyDescent="0.2">
      <c r="A91" s="541"/>
      <c r="B91" s="542"/>
      <c r="C91" s="542"/>
      <c r="D91" s="554"/>
      <c r="E91" s="559"/>
      <c r="F91" s="544"/>
      <c r="G91" s="551"/>
      <c r="H91" s="552"/>
      <c r="I91" s="552"/>
      <c r="J91" s="552"/>
      <c r="K91" s="551"/>
      <c r="L91" s="539"/>
    </row>
    <row r="92" spans="1:12" s="540" customFormat="1" x14ac:dyDescent="0.2">
      <c r="A92" s="553"/>
      <c r="B92" s="553"/>
      <c r="C92" s="553"/>
      <c r="D92" s="554"/>
      <c r="E92" s="563"/>
      <c r="F92" s="541"/>
      <c r="G92" s="555"/>
      <c r="H92" s="555"/>
      <c r="I92" s="555"/>
      <c r="J92" s="555"/>
      <c r="K92" s="556"/>
      <c r="L92" s="539"/>
    </row>
    <row r="93" spans="1:12" s="540" customFormat="1" x14ac:dyDescent="0.2">
      <c r="A93" s="541"/>
      <c r="D93" s="554"/>
      <c r="E93" s="565"/>
      <c r="F93" s="541"/>
      <c r="G93" s="545"/>
      <c r="H93" s="557"/>
      <c r="I93" s="545"/>
      <c r="J93" s="545"/>
      <c r="K93" s="545"/>
      <c r="L93" s="539"/>
    </row>
    <row r="94" spans="1:12" s="540" customFormat="1" x14ac:dyDescent="0.2">
      <c r="A94" s="541"/>
      <c r="D94" s="554"/>
      <c r="E94" s="563"/>
      <c r="F94" s="541"/>
      <c r="G94" s="545"/>
      <c r="H94" s="557"/>
      <c r="I94" s="545"/>
      <c r="J94" s="545"/>
      <c r="K94" s="545"/>
      <c r="L94" s="539"/>
    </row>
    <row r="95" spans="1:12" s="540" customFormat="1" x14ac:dyDescent="0.2">
      <c r="A95" s="541"/>
      <c r="D95" s="554"/>
      <c r="E95" s="563"/>
      <c r="F95" s="541"/>
      <c r="G95" s="545"/>
      <c r="H95" s="557"/>
      <c r="I95" s="545"/>
      <c r="J95" s="545"/>
      <c r="K95" s="545"/>
      <c r="L95" s="539"/>
    </row>
    <row r="96" spans="1:12" s="540" customFormat="1" x14ac:dyDescent="0.2">
      <c r="A96" s="541"/>
      <c r="D96" s="554"/>
      <c r="E96" s="563"/>
      <c r="F96" s="541"/>
      <c r="G96" s="545"/>
      <c r="H96" s="557"/>
      <c r="I96" s="545"/>
      <c r="J96" s="545"/>
      <c r="K96" s="545"/>
      <c r="L96" s="539"/>
    </row>
    <row r="97" spans="1:12" s="540" customFormat="1" x14ac:dyDescent="0.2">
      <c r="A97" s="541"/>
      <c r="D97" s="554"/>
      <c r="E97" s="563"/>
      <c r="F97" s="541"/>
      <c r="G97" s="545"/>
      <c r="H97" s="557"/>
      <c r="I97" s="545"/>
      <c r="J97" s="545"/>
      <c r="K97" s="545"/>
      <c r="L97" s="539"/>
    </row>
    <row r="98" spans="1:12" s="540" customFormat="1" x14ac:dyDescent="0.2">
      <c r="A98" s="541"/>
      <c r="B98" s="542"/>
      <c r="C98" s="542"/>
      <c r="D98" s="543"/>
      <c r="E98" s="563"/>
      <c r="F98" s="544"/>
      <c r="G98" s="545"/>
      <c r="H98" s="546"/>
      <c r="I98" s="545"/>
      <c r="J98" s="547"/>
      <c r="K98" s="545"/>
      <c r="L98" s="539"/>
    </row>
    <row r="99" spans="1:12" s="540" customFormat="1" x14ac:dyDescent="0.2">
      <c r="A99" s="541"/>
      <c r="B99" s="542"/>
      <c r="C99" s="542"/>
      <c r="D99" s="554"/>
      <c r="E99" s="563"/>
      <c r="F99" s="544"/>
      <c r="G99" s="545"/>
      <c r="H99" s="546"/>
      <c r="I99" s="545"/>
      <c r="J99" s="547"/>
      <c r="K99" s="545"/>
      <c r="L99" s="539"/>
    </row>
    <row r="100" spans="1:12" s="540" customFormat="1" x14ac:dyDescent="0.2">
      <c r="A100" s="541"/>
      <c r="B100" s="542"/>
      <c r="C100" s="542"/>
      <c r="D100" s="554"/>
      <c r="E100" s="563"/>
      <c r="F100" s="544"/>
      <c r="G100" s="545"/>
      <c r="H100" s="546"/>
      <c r="I100" s="545"/>
      <c r="J100" s="547"/>
      <c r="K100" s="545"/>
      <c r="L100" s="539"/>
    </row>
    <row r="101" spans="1:12" s="540" customFormat="1" x14ac:dyDescent="0.2">
      <c r="A101" s="541"/>
      <c r="B101" s="542"/>
      <c r="C101" s="542"/>
      <c r="D101" s="554"/>
      <c r="E101" s="563"/>
      <c r="F101" s="544"/>
      <c r="G101" s="545"/>
      <c r="H101" s="546"/>
      <c r="I101" s="545"/>
      <c r="J101" s="547"/>
      <c r="K101" s="545"/>
      <c r="L101" s="539"/>
    </row>
    <row r="102" spans="1:12" s="540" customFormat="1" x14ac:dyDescent="0.2">
      <c r="A102" s="541"/>
      <c r="B102" s="542"/>
      <c r="C102" s="542"/>
      <c r="D102" s="543"/>
      <c r="E102" s="563"/>
      <c r="F102" s="544"/>
      <c r="G102" s="545"/>
      <c r="H102" s="546"/>
      <c r="I102" s="545"/>
      <c r="J102" s="547"/>
      <c r="K102" s="545"/>
      <c r="L102" s="539"/>
    </row>
    <row r="103" spans="1:12" s="540" customFormat="1" x14ac:dyDescent="0.2">
      <c r="A103" s="541"/>
      <c r="D103" s="543"/>
      <c r="E103" s="563"/>
      <c r="F103" s="541"/>
      <c r="G103" s="545"/>
      <c r="H103" s="545"/>
      <c r="I103" s="545"/>
      <c r="J103" s="545"/>
      <c r="K103" s="545"/>
      <c r="L103" s="539"/>
    </row>
    <row r="104" spans="1:12" s="540" customFormat="1" x14ac:dyDescent="0.2">
      <c r="A104" s="541"/>
      <c r="D104" s="554"/>
      <c r="E104" s="563"/>
      <c r="F104" s="541"/>
      <c r="G104" s="545"/>
      <c r="H104" s="545"/>
      <c r="I104" s="545"/>
      <c r="J104" s="545"/>
      <c r="K104" s="545"/>
      <c r="L104" s="539"/>
    </row>
    <row r="105" spans="1:12" s="540" customFormat="1" x14ac:dyDescent="0.2">
      <c r="A105" s="541"/>
      <c r="D105" s="554"/>
      <c r="E105" s="563"/>
      <c r="F105" s="541"/>
      <c r="G105" s="545"/>
      <c r="H105" s="545"/>
      <c r="I105" s="545"/>
      <c r="J105" s="545"/>
      <c r="K105" s="545"/>
      <c r="L105" s="539"/>
    </row>
    <row r="106" spans="1:12" s="540" customFormat="1" x14ac:dyDescent="0.2">
      <c r="A106" s="541"/>
      <c r="D106" s="554"/>
      <c r="E106" s="563"/>
      <c r="F106" s="541"/>
      <c r="G106" s="545"/>
      <c r="H106" s="545"/>
      <c r="I106" s="545"/>
      <c r="J106" s="545"/>
      <c r="K106" s="545"/>
      <c r="L106" s="539"/>
    </row>
    <row r="107" spans="1:12" s="540" customFormat="1" x14ac:dyDescent="0.2">
      <c r="A107" s="541"/>
      <c r="D107" s="554"/>
      <c r="E107" s="563"/>
      <c r="F107" s="541"/>
      <c r="G107" s="545"/>
      <c r="H107" s="545"/>
      <c r="I107" s="545"/>
      <c r="J107" s="545"/>
      <c r="K107" s="545"/>
      <c r="L107" s="539"/>
    </row>
    <row r="108" spans="1:12" s="540" customFormat="1" x14ac:dyDescent="0.2">
      <c r="A108" s="541"/>
      <c r="D108" s="543"/>
      <c r="E108" s="563"/>
      <c r="F108" s="541"/>
      <c r="G108" s="545"/>
      <c r="H108" s="545"/>
      <c r="I108" s="545"/>
      <c r="J108" s="545"/>
      <c r="K108" s="545"/>
      <c r="L108" s="539"/>
    </row>
    <row r="109" spans="1:12" s="540" customFormat="1" x14ac:dyDescent="0.2">
      <c r="A109" s="541"/>
      <c r="D109" s="554"/>
      <c r="E109" s="563"/>
      <c r="F109" s="541"/>
      <c r="G109" s="545"/>
      <c r="H109" s="545"/>
      <c r="I109" s="545"/>
      <c r="J109" s="545"/>
      <c r="K109" s="545"/>
      <c r="L109" s="539"/>
    </row>
    <row r="110" spans="1:12" s="540" customFormat="1" x14ac:dyDescent="0.2">
      <c r="A110" s="541"/>
      <c r="D110" s="541"/>
      <c r="E110" s="563"/>
      <c r="F110" s="541"/>
      <c r="G110" s="545"/>
      <c r="H110" s="545"/>
      <c r="I110" s="545"/>
      <c r="J110" s="545"/>
      <c r="K110" s="545"/>
      <c r="L110" s="539"/>
    </row>
    <row r="111" spans="1:12" s="540" customFormat="1" x14ac:dyDescent="0.2">
      <c r="A111" s="541"/>
      <c r="D111" s="543"/>
      <c r="E111" s="563"/>
      <c r="F111" s="541"/>
      <c r="G111" s="545"/>
      <c r="H111" s="545"/>
      <c r="I111" s="545"/>
      <c r="J111" s="545"/>
      <c r="K111" s="545"/>
      <c r="L111" s="539"/>
    </row>
    <row r="112" spans="1:12" s="540" customFormat="1" x14ac:dyDescent="0.2">
      <c r="A112" s="541"/>
      <c r="B112" s="542"/>
      <c r="C112" s="542"/>
      <c r="D112" s="554"/>
      <c r="E112" s="563"/>
      <c r="F112" s="544"/>
      <c r="G112" s="545"/>
      <c r="H112" s="546"/>
      <c r="I112" s="545"/>
      <c r="J112" s="547"/>
      <c r="K112" s="545"/>
      <c r="L112" s="539"/>
    </row>
    <row r="113" spans="1:12" s="540" customFormat="1" x14ac:dyDescent="0.2">
      <c r="A113" s="541"/>
      <c r="B113" s="542"/>
      <c r="C113" s="542"/>
      <c r="D113" s="554"/>
      <c r="E113" s="563"/>
      <c r="F113" s="548"/>
      <c r="G113" s="549"/>
      <c r="H113" s="541"/>
      <c r="I113" s="549"/>
      <c r="J113" s="550"/>
      <c r="K113" s="549"/>
      <c r="L113" s="539"/>
    </row>
    <row r="114" spans="1:12" s="540" customFormat="1" x14ac:dyDescent="0.2">
      <c r="A114" s="541"/>
      <c r="B114" s="542"/>
      <c r="C114" s="542"/>
      <c r="D114" s="541"/>
      <c r="E114" s="563"/>
      <c r="F114" s="548"/>
      <c r="G114" s="549"/>
      <c r="H114" s="541"/>
      <c r="I114" s="549"/>
      <c r="J114" s="550"/>
      <c r="K114" s="549"/>
      <c r="L114" s="539"/>
    </row>
    <row r="115" spans="1:12" s="540" customFormat="1" x14ac:dyDescent="0.2">
      <c r="A115" s="541"/>
      <c r="B115" s="542"/>
      <c r="C115" s="542"/>
      <c r="D115" s="543"/>
      <c r="E115" s="563"/>
      <c r="F115" s="548"/>
      <c r="G115" s="549"/>
      <c r="H115" s="541"/>
      <c r="I115" s="549"/>
      <c r="J115" s="549"/>
      <c r="K115" s="549"/>
      <c r="L115" s="539"/>
    </row>
    <row r="116" spans="1:12" s="540" customFormat="1" x14ac:dyDescent="0.2">
      <c r="A116" s="541"/>
      <c r="B116" s="542"/>
      <c r="C116" s="542"/>
      <c r="D116" s="554"/>
      <c r="E116" s="565"/>
      <c r="F116" s="544"/>
      <c r="G116" s="551"/>
      <c r="H116" s="552"/>
      <c r="I116" s="552"/>
      <c r="J116" s="552"/>
      <c r="K116" s="551"/>
      <c r="L116" s="539"/>
    </row>
    <row r="117" spans="1:12" s="540" customFormat="1" x14ac:dyDescent="0.2">
      <c r="A117" s="541"/>
      <c r="B117" s="542"/>
      <c r="C117" s="542"/>
      <c r="D117" s="554"/>
      <c r="E117" s="563"/>
      <c r="F117" s="541"/>
      <c r="G117" s="551"/>
      <c r="H117" s="551"/>
      <c r="I117" s="551"/>
      <c r="J117" s="551"/>
      <c r="K117" s="551"/>
      <c r="L117" s="539"/>
    </row>
    <row r="118" spans="1:12" s="540" customFormat="1" x14ac:dyDescent="0.2">
      <c r="A118" s="541"/>
      <c r="B118" s="542"/>
      <c r="C118" s="542"/>
      <c r="D118" s="543"/>
      <c r="E118" s="563"/>
      <c r="F118" s="548"/>
      <c r="G118" s="551"/>
      <c r="H118" s="566"/>
      <c r="I118" s="566"/>
      <c r="J118" s="566"/>
      <c r="K118" s="567"/>
      <c r="L118" s="539"/>
    </row>
    <row r="119" spans="1:12" s="540" customFormat="1" x14ac:dyDescent="0.2">
      <c r="A119" s="541"/>
      <c r="B119" s="542"/>
      <c r="C119" s="542"/>
      <c r="D119" s="554"/>
      <c r="E119" s="563"/>
      <c r="F119" s="544"/>
      <c r="G119" s="551"/>
      <c r="H119" s="552"/>
      <c r="I119" s="552"/>
      <c r="J119" s="552"/>
      <c r="K119" s="551"/>
      <c r="L119" s="539"/>
    </row>
    <row r="120" spans="1:12" s="540" customFormat="1" x14ac:dyDescent="0.2">
      <c r="A120" s="541"/>
      <c r="B120" s="542"/>
      <c r="C120" s="542"/>
      <c r="D120" s="554"/>
      <c r="E120" s="563"/>
      <c r="F120" s="544"/>
      <c r="G120" s="551"/>
      <c r="H120" s="552"/>
      <c r="I120" s="552"/>
      <c r="J120" s="552"/>
      <c r="K120" s="551"/>
      <c r="L120" s="539"/>
    </row>
    <row r="121" spans="1:12" s="540" customFormat="1" x14ac:dyDescent="0.2">
      <c r="A121" s="541"/>
      <c r="B121" s="542"/>
      <c r="C121" s="542"/>
      <c r="D121" s="543"/>
      <c r="E121" s="563"/>
      <c r="F121" s="541"/>
      <c r="G121" s="551"/>
      <c r="H121" s="551"/>
      <c r="I121" s="551"/>
      <c r="J121" s="551"/>
      <c r="K121" s="551"/>
      <c r="L121" s="539"/>
    </row>
    <row r="122" spans="1:12" s="540" customFormat="1" x14ac:dyDescent="0.2">
      <c r="A122" s="541"/>
      <c r="B122" s="542"/>
      <c r="C122" s="542"/>
      <c r="D122" s="554"/>
      <c r="E122" s="563"/>
      <c r="F122" s="548"/>
      <c r="G122" s="551"/>
      <c r="H122" s="566"/>
      <c r="I122" s="566"/>
      <c r="J122" s="566"/>
      <c r="K122" s="567"/>
      <c r="L122" s="539"/>
    </row>
    <row r="123" spans="1:12" s="540" customFormat="1" x14ac:dyDescent="0.2">
      <c r="A123" s="541"/>
      <c r="B123" s="542"/>
      <c r="C123" s="542"/>
      <c r="D123" s="554"/>
      <c r="E123" s="563"/>
      <c r="F123" s="544"/>
      <c r="G123" s="551"/>
      <c r="H123" s="552"/>
      <c r="I123" s="552"/>
      <c r="J123" s="552"/>
      <c r="K123" s="551"/>
      <c r="L123" s="539"/>
    </row>
    <row r="124" spans="1:12" s="540" customFormat="1" x14ac:dyDescent="0.2">
      <c r="A124" s="541"/>
      <c r="B124" s="542"/>
      <c r="C124" s="542"/>
      <c r="D124" s="543"/>
      <c r="E124" s="563"/>
      <c r="F124" s="544"/>
      <c r="G124" s="551"/>
      <c r="H124" s="552"/>
      <c r="I124" s="552"/>
      <c r="J124" s="552"/>
      <c r="K124" s="551"/>
      <c r="L124" s="539"/>
    </row>
    <row r="125" spans="1:12" s="540" customFormat="1" x14ac:dyDescent="0.2">
      <c r="A125" s="541"/>
      <c r="B125" s="542"/>
      <c r="C125" s="542"/>
      <c r="D125" s="543"/>
      <c r="E125" s="563"/>
      <c r="F125" s="544"/>
      <c r="G125" s="551"/>
      <c r="H125" s="552"/>
      <c r="I125" s="552"/>
      <c r="J125" s="552"/>
      <c r="K125" s="567"/>
      <c r="L125" s="539"/>
    </row>
    <row r="126" spans="1:12" s="540" customFormat="1" x14ac:dyDescent="0.2">
      <c r="A126" s="541"/>
      <c r="B126" s="542"/>
      <c r="C126" s="542"/>
      <c r="D126" s="541"/>
      <c r="E126" s="563"/>
      <c r="F126" s="544"/>
      <c r="G126" s="551"/>
      <c r="H126" s="552"/>
      <c r="I126" s="552"/>
      <c r="J126" s="552"/>
      <c r="K126" s="551"/>
      <c r="L126" s="539"/>
    </row>
    <row r="127" spans="1:12" s="540" customFormat="1" x14ac:dyDescent="0.2">
      <c r="A127" s="541"/>
      <c r="B127" s="542"/>
      <c r="C127" s="542"/>
      <c r="D127" s="568"/>
      <c r="E127" s="565"/>
      <c r="F127" s="544"/>
      <c r="G127" s="551"/>
      <c r="H127" s="552"/>
      <c r="I127" s="552"/>
      <c r="J127" s="552"/>
      <c r="K127" s="551"/>
      <c r="L127" s="539"/>
    </row>
    <row r="128" spans="1:12" s="540" customFormat="1" x14ac:dyDescent="0.2">
      <c r="A128" s="541"/>
      <c r="B128" s="542"/>
      <c r="C128" s="542"/>
      <c r="D128" s="541"/>
      <c r="E128" s="563"/>
      <c r="F128" s="544"/>
      <c r="G128" s="551"/>
      <c r="H128" s="552"/>
      <c r="I128" s="552"/>
      <c r="J128" s="552"/>
      <c r="K128" s="567"/>
      <c r="L128" s="539"/>
    </row>
    <row r="129" spans="1:12" s="540" customFormat="1" x14ac:dyDescent="0.2">
      <c r="A129" s="541"/>
      <c r="B129" s="542"/>
      <c r="C129" s="542"/>
      <c r="D129" s="541"/>
      <c r="E129" s="563"/>
      <c r="F129" s="544"/>
      <c r="G129" s="551"/>
      <c r="H129" s="552"/>
      <c r="I129" s="552"/>
      <c r="J129" s="552"/>
      <c r="K129" s="551"/>
      <c r="L129" s="539"/>
    </row>
    <row r="130" spans="1:12" s="540" customFormat="1" x14ac:dyDescent="0.2">
      <c r="A130" s="541"/>
      <c r="B130" s="542"/>
      <c r="C130" s="542"/>
      <c r="D130" s="541"/>
      <c r="E130" s="563"/>
      <c r="F130" s="544"/>
      <c r="G130" s="551"/>
      <c r="H130" s="552"/>
      <c r="I130" s="552"/>
      <c r="J130" s="552"/>
      <c r="K130" s="551"/>
      <c r="L130" s="539"/>
    </row>
    <row r="131" spans="1:12" s="540" customFormat="1" x14ac:dyDescent="0.2">
      <c r="A131" s="541"/>
      <c r="B131" s="542"/>
      <c r="C131" s="542"/>
      <c r="D131" s="541"/>
      <c r="E131" s="563"/>
      <c r="F131" s="548"/>
      <c r="G131" s="567"/>
      <c r="H131" s="566"/>
      <c r="I131" s="566"/>
      <c r="J131" s="566"/>
      <c r="K131" s="567"/>
      <c r="L131" s="539"/>
    </row>
    <row r="132" spans="1:12" s="540" customFormat="1" x14ac:dyDescent="0.2">
      <c r="A132" s="541"/>
      <c r="B132" s="542"/>
      <c r="C132" s="542"/>
      <c r="D132" s="541"/>
      <c r="E132" s="563"/>
      <c r="F132" s="544"/>
      <c r="G132" s="551"/>
      <c r="H132" s="552"/>
      <c r="I132" s="552"/>
      <c r="J132" s="552"/>
      <c r="K132" s="551"/>
      <c r="L132" s="539"/>
    </row>
    <row r="133" spans="1:12" s="540" customFormat="1" x14ac:dyDescent="0.2">
      <c r="A133" s="541"/>
      <c r="B133" s="542"/>
      <c r="C133" s="542"/>
      <c r="D133" s="541"/>
      <c r="E133" s="563"/>
      <c r="F133" s="541"/>
      <c r="G133" s="551"/>
      <c r="H133" s="551"/>
      <c r="I133" s="551"/>
      <c r="J133" s="551"/>
      <c r="K133" s="551"/>
      <c r="L133" s="539"/>
    </row>
    <row r="134" spans="1:12" s="540" customFormat="1" x14ac:dyDescent="0.2">
      <c r="A134" s="541"/>
      <c r="B134" s="542"/>
      <c r="C134" s="542"/>
      <c r="D134" s="541"/>
      <c r="E134" s="563"/>
      <c r="F134" s="541"/>
      <c r="G134" s="541"/>
      <c r="H134" s="551"/>
      <c r="I134" s="551"/>
      <c r="J134" s="551"/>
      <c r="K134" s="567"/>
      <c r="L134" s="539"/>
    </row>
    <row r="135" spans="1:12" s="540" customFormat="1" x14ac:dyDescent="0.2">
      <c r="A135" s="541"/>
      <c r="B135" s="542"/>
      <c r="C135" s="542"/>
      <c r="D135" s="541"/>
      <c r="E135" s="565"/>
      <c r="F135" s="541"/>
      <c r="G135" s="551"/>
      <c r="H135" s="569"/>
      <c r="I135" s="569"/>
      <c r="J135" s="569"/>
      <c r="K135" s="551"/>
      <c r="L135" s="539"/>
    </row>
    <row r="136" spans="1:12" s="540" customFormat="1" x14ac:dyDescent="0.2">
      <c r="A136" s="541"/>
      <c r="B136" s="542"/>
      <c r="C136" s="542"/>
      <c r="D136" s="541"/>
      <c r="E136" s="563"/>
      <c r="F136" s="541"/>
      <c r="G136" s="551"/>
      <c r="H136" s="569"/>
      <c r="I136" s="569"/>
      <c r="J136" s="569"/>
      <c r="K136" s="551"/>
      <c r="L136" s="539"/>
    </row>
    <row r="137" spans="1:12" s="540" customFormat="1" x14ac:dyDescent="0.2">
      <c r="A137" s="541"/>
      <c r="B137" s="542"/>
      <c r="C137" s="542"/>
      <c r="D137" s="541"/>
      <c r="E137" s="563"/>
      <c r="F137" s="541"/>
      <c r="G137" s="551"/>
      <c r="H137" s="569"/>
      <c r="I137" s="569"/>
      <c r="J137" s="569"/>
      <c r="K137" s="551"/>
      <c r="L137" s="539"/>
    </row>
    <row r="138" spans="1:12" s="540" customFormat="1" x14ac:dyDescent="0.2">
      <c r="A138" s="541"/>
      <c r="B138" s="542"/>
      <c r="C138" s="542"/>
      <c r="D138" s="541"/>
      <c r="E138" s="563"/>
      <c r="F138" s="541"/>
      <c r="G138" s="551"/>
      <c r="H138" s="569"/>
      <c r="I138" s="569"/>
      <c r="J138" s="569"/>
      <c r="K138" s="551"/>
      <c r="L138" s="539"/>
    </row>
    <row r="139" spans="1:12" s="540" customFormat="1" x14ac:dyDescent="0.2">
      <c r="A139" s="541"/>
      <c r="B139" s="542"/>
      <c r="C139" s="542"/>
      <c r="D139" s="541"/>
      <c r="E139" s="563"/>
      <c r="F139" s="541"/>
      <c r="G139" s="551"/>
      <c r="H139" s="569"/>
      <c r="I139" s="569"/>
      <c r="J139" s="569"/>
      <c r="K139" s="551"/>
      <c r="L139" s="562"/>
    </row>
    <row r="140" spans="1:12" s="540" customFormat="1" x14ac:dyDescent="0.2">
      <c r="A140" s="541"/>
      <c r="B140" s="542"/>
      <c r="C140" s="542"/>
      <c r="D140" s="541"/>
      <c r="E140" s="563"/>
      <c r="F140" s="541"/>
      <c r="G140" s="551"/>
      <c r="H140" s="569"/>
      <c r="I140" s="569"/>
      <c r="J140" s="569"/>
      <c r="K140" s="551"/>
      <c r="L140" s="539"/>
    </row>
    <row r="141" spans="1:12" s="540" customFormat="1" x14ac:dyDescent="0.2">
      <c r="A141" s="541"/>
      <c r="B141" s="542"/>
      <c r="C141" s="542"/>
      <c r="D141" s="541"/>
      <c r="E141" s="563"/>
      <c r="F141" s="541"/>
      <c r="G141" s="551"/>
      <c r="H141" s="569"/>
      <c r="I141" s="569"/>
      <c r="J141" s="569"/>
      <c r="K141" s="551"/>
      <c r="L141" s="539"/>
    </row>
    <row r="142" spans="1:12" s="540" customFormat="1" x14ac:dyDescent="0.2">
      <c r="A142" s="541"/>
      <c r="B142" s="542"/>
      <c r="C142" s="542"/>
      <c r="D142" s="541"/>
      <c r="E142" s="563"/>
      <c r="F142" s="541"/>
      <c r="G142" s="551"/>
      <c r="H142" s="569"/>
      <c r="I142" s="569"/>
      <c r="J142" s="569"/>
      <c r="K142" s="551"/>
      <c r="L142" s="539"/>
    </row>
    <row r="143" spans="1:12" s="540" customFormat="1" x14ac:dyDescent="0.2">
      <c r="A143" s="541"/>
      <c r="B143" s="542"/>
      <c r="C143" s="542"/>
      <c r="D143" s="541"/>
      <c r="E143" s="563"/>
      <c r="F143" s="541"/>
      <c r="G143" s="551"/>
      <c r="H143" s="569"/>
      <c r="I143" s="569"/>
      <c r="J143" s="569"/>
      <c r="K143" s="551"/>
      <c r="L143" s="539"/>
    </row>
    <row r="144" spans="1:12" s="540" customFormat="1" x14ac:dyDescent="0.2">
      <c r="A144" s="541"/>
      <c r="B144" s="542"/>
      <c r="C144" s="542"/>
      <c r="D144" s="541"/>
      <c r="E144" s="563"/>
      <c r="F144" s="541"/>
      <c r="G144" s="551"/>
      <c r="H144" s="569"/>
      <c r="I144" s="569"/>
      <c r="J144" s="569"/>
      <c r="K144" s="551"/>
      <c r="L144" s="539"/>
    </row>
    <row r="145" spans="1:12" s="540" customFormat="1" x14ac:dyDescent="0.2">
      <c r="A145" s="541"/>
      <c r="B145" s="542"/>
      <c r="C145" s="542"/>
      <c r="D145" s="541"/>
      <c r="E145" s="563"/>
      <c r="F145" s="541"/>
      <c r="G145" s="551"/>
      <c r="H145" s="569"/>
      <c r="I145" s="569"/>
      <c r="J145" s="569"/>
      <c r="K145" s="551"/>
      <c r="L145" s="539"/>
    </row>
    <row r="146" spans="1:12" s="540" customFormat="1" x14ac:dyDescent="0.2">
      <c r="A146" s="541"/>
      <c r="B146" s="542"/>
      <c r="C146" s="542"/>
      <c r="D146" s="541"/>
      <c r="E146" s="563"/>
      <c r="F146" s="541"/>
      <c r="G146" s="551"/>
      <c r="H146" s="569"/>
      <c r="I146" s="569"/>
      <c r="J146" s="569"/>
      <c r="K146" s="551"/>
      <c r="L146" s="539"/>
    </row>
    <row r="147" spans="1:12" s="540" customFormat="1" x14ac:dyDescent="0.2">
      <c r="A147" s="541"/>
      <c r="B147" s="542"/>
      <c r="C147" s="542"/>
      <c r="D147" s="541"/>
      <c r="E147" s="563"/>
      <c r="F147" s="541"/>
      <c r="G147" s="551"/>
      <c r="H147" s="569"/>
      <c r="I147" s="569"/>
      <c r="J147" s="569"/>
      <c r="K147" s="551"/>
      <c r="L147" s="539"/>
    </row>
    <row r="148" spans="1:12" s="540" customFormat="1" x14ac:dyDescent="0.2">
      <c r="A148" s="541"/>
      <c r="B148" s="542"/>
      <c r="C148" s="542"/>
      <c r="D148" s="541"/>
      <c r="E148" s="563"/>
      <c r="F148" s="541"/>
      <c r="G148" s="551"/>
      <c r="H148" s="569"/>
      <c r="I148" s="569"/>
      <c r="J148" s="569"/>
      <c r="K148" s="551"/>
      <c r="L148" s="539"/>
    </row>
    <row r="149" spans="1:12" s="540" customFormat="1" x14ac:dyDescent="0.2">
      <c r="A149" s="541"/>
      <c r="B149" s="542"/>
      <c r="C149" s="542"/>
      <c r="D149" s="541"/>
      <c r="E149" s="563"/>
      <c r="F149" s="541"/>
      <c r="G149" s="551"/>
      <c r="H149" s="569"/>
      <c r="I149" s="569"/>
      <c r="J149" s="569"/>
      <c r="K149" s="551"/>
      <c r="L149" s="539"/>
    </row>
    <row r="150" spans="1:12" s="540" customFormat="1" x14ac:dyDescent="0.2">
      <c r="A150" s="541"/>
      <c r="B150" s="542"/>
      <c r="C150" s="542"/>
      <c r="D150" s="568"/>
      <c r="E150" s="563"/>
      <c r="F150" s="541"/>
      <c r="G150" s="551"/>
      <c r="H150" s="569"/>
      <c r="I150" s="569"/>
      <c r="J150" s="569"/>
      <c r="K150" s="551"/>
      <c r="L150" s="539"/>
    </row>
    <row r="151" spans="1:12" s="540" customFormat="1" x14ac:dyDescent="0.2">
      <c r="A151" s="541"/>
      <c r="B151" s="542"/>
      <c r="C151" s="542"/>
      <c r="D151" s="541"/>
      <c r="E151" s="563"/>
      <c r="F151" s="541"/>
      <c r="G151" s="551"/>
      <c r="H151" s="569"/>
      <c r="I151" s="569"/>
      <c r="J151" s="569"/>
      <c r="K151" s="551"/>
      <c r="L151" s="539"/>
    </row>
    <row r="152" spans="1:12" s="540" customFormat="1" x14ac:dyDescent="0.2">
      <c r="A152" s="541"/>
      <c r="B152" s="542"/>
      <c r="C152" s="542"/>
      <c r="D152" s="541"/>
      <c r="E152" s="563"/>
      <c r="F152" s="541"/>
      <c r="G152" s="551"/>
      <c r="H152" s="569"/>
      <c r="I152" s="569"/>
      <c r="J152" s="569"/>
      <c r="K152" s="551"/>
      <c r="L152" s="539"/>
    </row>
    <row r="153" spans="1:12" s="540" customFormat="1" x14ac:dyDescent="0.2">
      <c r="A153" s="541"/>
      <c r="B153" s="542"/>
      <c r="C153" s="542"/>
      <c r="D153" s="541"/>
      <c r="E153" s="563"/>
      <c r="F153" s="541"/>
      <c r="G153" s="551"/>
      <c r="H153" s="569"/>
      <c r="I153" s="569"/>
      <c r="J153" s="569"/>
      <c r="K153" s="551"/>
      <c r="L153" s="539"/>
    </row>
    <row r="154" spans="1:12" s="540" customFormat="1" x14ac:dyDescent="0.2">
      <c r="A154" s="541"/>
      <c r="B154" s="542"/>
      <c r="C154" s="542"/>
      <c r="D154" s="541"/>
      <c r="E154" s="563"/>
      <c r="F154" s="541"/>
      <c r="G154" s="551"/>
      <c r="H154" s="569"/>
      <c r="I154" s="569"/>
      <c r="J154" s="569"/>
      <c r="K154" s="551"/>
      <c r="L154" s="539"/>
    </row>
    <row r="155" spans="1:12" s="540" customFormat="1" x14ac:dyDescent="0.2">
      <c r="A155" s="541"/>
      <c r="B155" s="542"/>
      <c r="C155" s="542"/>
      <c r="D155" s="541"/>
      <c r="E155" s="563"/>
      <c r="F155" s="541"/>
      <c r="G155" s="551"/>
      <c r="H155" s="569"/>
      <c r="I155" s="569"/>
      <c r="J155" s="569"/>
      <c r="K155" s="551"/>
      <c r="L155" s="539"/>
    </row>
    <row r="156" spans="1:12" s="540" customFormat="1" x14ac:dyDescent="0.2">
      <c r="A156" s="541"/>
      <c r="B156" s="542"/>
      <c r="C156" s="542"/>
      <c r="D156" s="541"/>
      <c r="E156" s="563"/>
      <c r="F156" s="541"/>
      <c r="G156" s="551"/>
      <c r="H156" s="569"/>
      <c r="I156" s="569"/>
      <c r="J156" s="569"/>
      <c r="K156" s="551"/>
      <c r="L156" s="539"/>
    </row>
    <row r="157" spans="1:12" s="540" customFormat="1" x14ac:dyDescent="0.2">
      <c r="A157" s="541"/>
      <c r="B157" s="542"/>
      <c r="C157" s="542"/>
      <c r="D157" s="541"/>
      <c r="E157" s="563"/>
      <c r="F157" s="541"/>
      <c r="G157" s="551"/>
      <c r="H157" s="569"/>
      <c r="I157" s="569"/>
      <c r="J157" s="569"/>
      <c r="K157" s="567"/>
      <c r="L157" s="539"/>
    </row>
    <row r="158" spans="1:12" s="540" customFormat="1" x14ac:dyDescent="0.2">
      <c r="A158" s="541"/>
      <c r="B158" s="542"/>
      <c r="C158" s="542"/>
      <c r="D158" s="541"/>
      <c r="E158" s="563"/>
      <c r="F158" s="541"/>
      <c r="G158" s="551"/>
      <c r="H158" s="569"/>
      <c r="I158" s="569"/>
      <c r="J158" s="569"/>
      <c r="K158" s="551"/>
      <c r="L158" s="539"/>
    </row>
    <row r="159" spans="1:12" s="540" customFormat="1" x14ac:dyDescent="0.2">
      <c r="A159" s="541"/>
      <c r="B159" s="542"/>
      <c r="C159" s="542"/>
      <c r="D159" s="541"/>
      <c r="E159" s="563"/>
      <c r="F159" s="541"/>
      <c r="G159" s="551"/>
      <c r="H159" s="569"/>
      <c r="I159" s="569"/>
      <c r="J159" s="569"/>
      <c r="K159" s="551"/>
      <c r="L159" s="539"/>
    </row>
    <row r="160" spans="1:12" s="540" customFormat="1" x14ac:dyDescent="0.2">
      <c r="A160" s="541"/>
      <c r="B160" s="542"/>
      <c r="C160" s="542"/>
      <c r="D160" s="541"/>
      <c r="E160" s="563"/>
      <c r="F160" s="541"/>
      <c r="G160" s="551"/>
      <c r="H160" s="569"/>
      <c r="I160" s="569"/>
      <c r="J160" s="569"/>
      <c r="K160" s="551"/>
      <c r="L160" s="539"/>
    </row>
    <row r="161" spans="1:12" s="540" customFormat="1" x14ac:dyDescent="0.2">
      <c r="A161" s="541"/>
      <c r="B161" s="542"/>
      <c r="C161" s="542"/>
      <c r="D161" s="568"/>
      <c r="E161" s="563"/>
      <c r="F161" s="541"/>
      <c r="G161" s="551"/>
      <c r="H161" s="569"/>
      <c r="I161" s="569"/>
      <c r="J161" s="569"/>
      <c r="K161" s="551"/>
      <c r="L161" s="539"/>
    </row>
    <row r="162" spans="1:12" s="540" customFormat="1" x14ac:dyDescent="0.2">
      <c r="A162" s="541"/>
      <c r="B162" s="542"/>
      <c r="C162" s="542"/>
      <c r="D162" s="541"/>
      <c r="E162" s="563"/>
      <c r="F162" s="541"/>
      <c r="G162" s="551"/>
      <c r="H162" s="569"/>
      <c r="I162" s="569"/>
      <c r="J162" s="569"/>
      <c r="K162" s="551"/>
      <c r="L162" s="562"/>
    </row>
    <row r="163" spans="1:12" s="540" customFormat="1" x14ac:dyDescent="0.2">
      <c r="A163" s="541"/>
      <c r="B163" s="542"/>
      <c r="C163" s="542"/>
      <c r="D163" s="541"/>
      <c r="E163" s="563"/>
      <c r="F163" s="541"/>
      <c r="G163" s="551"/>
      <c r="H163" s="569"/>
      <c r="I163" s="569"/>
      <c r="J163" s="569"/>
      <c r="K163" s="551"/>
      <c r="L163" s="539"/>
    </row>
    <row r="164" spans="1:12" s="540" customFormat="1" x14ac:dyDescent="0.2">
      <c r="A164" s="541"/>
      <c r="B164" s="542"/>
      <c r="C164" s="542"/>
      <c r="D164" s="541"/>
      <c r="E164" s="563"/>
      <c r="F164" s="541"/>
      <c r="G164" s="551"/>
      <c r="H164" s="569"/>
      <c r="I164" s="569"/>
      <c r="J164" s="569"/>
      <c r="K164" s="551"/>
      <c r="L164" s="539"/>
    </row>
    <row r="165" spans="1:12" s="540" customFormat="1" x14ac:dyDescent="0.2">
      <c r="A165" s="541"/>
      <c r="B165" s="542"/>
      <c r="C165" s="542"/>
      <c r="D165" s="541"/>
      <c r="E165" s="563"/>
      <c r="F165" s="541"/>
      <c r="G165" s="551"/>
      <c r="H165" s="569"/>
      <c r="I165" s="569"/>
      <c r="J165" s="569"/>
      <c r="K165" s="551"/>
      <c r="L165" s="539"/>
    </row>
    <row r="166" spans="1:12" s="540" customFormat="1" x14ac:dyDescent="0.2">
      <c r="A166" s="541"/>
      <c r="B166" s="542"/>
      <c r="C166" s="542"/>
      <c r="D166" s="541"/>
      <c r="E166" s="563"/>
      <c r="F166" s="541"/>
      <c r="G166" s="551"/>
      <c r="H166" s="569"/>
      <c r="I166" s="569"/>
      <c r="J166" s="569"/>
      <c r="K166" s="551"/>
      <c r="L166" s="539"/>
    </row>
    <row r="167" spans="1:12" s="540" customFormat="1" x14ac:dyDescent="0.2">
      <c r="A167" s="541"/>
      <c r="B167" s="542"/>
      <c r="C167" s="542"/>
      <c r="D167" s="541"/>
      <c r="E167" s="563"/>
      <c r="F167" s="541"/>
      <c r="G167" s="551"/>
      <c r="H167" s="569"/>
      <c r="I167" s="569"/>
      <c r="J167" s="569"/>
      <c r="K167" s="551"/>
      <c r="L167" s="539"/>
    </row>
    <row r="168" spans="1:12" s="540" customFormat="1" x14ac:dyDescent="0.2">
      <c r="A168" s="541"/>
      <c r="B168" s="542"/>
      <c r="C168" s="542"/>
      <c r="D168" s="541"/>
      <c r="E168" s="563"/>
      <c r="F168" s="541"/>
      <c r="G168" s="551"/>
      <c r="H168" s="569"/>
      <c r="I168" s="569"/>
      <c r="J168" s="569"/>
      <c r="K168" s="567"/>
      <c r="L168" s="539"/>
    </row>
    <row r="169" spans="1:12" s="540" customFormat="1" x14ac:dyDescent="0.2">
      <c r="A169" s="541"/>
      <c r="B169" s="542"/>
      <c r="C169" s="542"/>
      <c r="D169" s="541"/>
      <c r="E169" s="563"/>
      <c r="F169" s="541"/>
      <c r="G169" s="551"/>
      <c r="H169" s="569"/>
      <c r="I169" s="569"/>
      <c r="J169" s="569"/>
      <c r="K169" s="551"/>
      <c r="L169" s="539"/>
    </row>
    <row r="170" spans="1:12" s="540" customFormat="1" x14ac:dyDescent="0.2">
      <c r="A170" s="541"/>
      <c r="B170" s="542"/>
      <c r="C170" s="542"/>
      <c r="D170" s="541"/>
      <c r="E170" s="563"/>
      <c r="F170" s="541"/>
      <c r="G170" s="551"/>
      <c r="H170" s="569"/>
      <c r="I170" s="569"/>
      <c r="J170" s="569"/>
      <c r="K170" s="551"/>
      <c r="L170" s="539"/>
    </row>
    <row r="171" spans="1:12" s="540" customFormat="1" x14ac:dyDescent="0.2">
      <c r="A171" s="541"/>
      <c r="B171" s="542"/>
      <c r="C171" s="542"/>
      <c r="D171" s="541"/>
      <c r="E171" s="563"/>
      <c r="F171" s="541"/>
      <c r="G171" s="551"/>
      <c r="H171" s="569"/>
      <c r="I171" s="569"/>
      <c r="J171" s="569"/>
      <c r="K171" s="551"/>
      <c r="L171" s="539"/>
    </row>
    <row r="172" spans="1:12" s="540" customFormat="1" x14ac:dyDescent="0.2">
      <c r="A172" s="541"/>
      <c r="B172" s="542"/>
      <c r="C172" s="542"/>
      <c r="D172" s="541"/>
      <c r="E172" s="563"/>
      <c r="F172" s="541"/>
      <c r="G172" s="551"/>
      <c r="H172" s="569"/>
      <c r="I172" s="569"/>
      <c r="J172" s="569"/>
      <c r="K172" s="551"/>
      <c r="L172" s="539"/>
    </row>
    <row r="173" spans="1:12" s="540" customFormat="1" x14ac:dyDescent="0.2">
      <c r="A173" s="541"/>
      <c r="B173" s="542"/>
      <c r="C173" s="542"/>
      <c r="D173" s="541"/>
      <c r="E173" s="563"/>
      <c r="F173" s="541"/>
      <c r="G173" s="551"/>
      <c r="H173" s="569"/>
      <c r="I173" s="569"/>
      <c r="J173" s="569"/>
      <c r="K173" s="551"/>
      <c r="L173" s="562"/>
    </row>
    <row r="174" spans="1:12" s="540" customFormat="1" x14ac:dyDescent="0.2">
      <c r="A174" s="541"/>
      <c r="B174" s="542"/>
      <c r="C174" s="542"/>
      <c r="D174" s="541"/>
      <c r="E174" s="563"/>
      <c r="F174" s="541"/>
      <c r="G174" s="551"/>
      <c r="H174" s="569"/>
      <c r="I174" s="569"/>
      <c r="J174" s="569"/>
      <c r="K174" s="551"/>
      <c r="L174" s="539"/>
    </row>
    <row r="175" spans="1:12" s="540" customFormat="1" x14ac:dyDescent="0.2">
      <c r="A175" s="541"/>
      <c r="B175" s="542"/>
      <c r="C175" s="542"/>
      <c r="D175" s="541"/>
      <c r="E175" s="563"/>
      <c r="F175" s="541"/>
      <c r="G175" s="551"/>
      <c r="H175" s="551"/>
      <c r="I175" s="551"/>
      <c r="J175" s="551"/>
      <c r="K175" s="567"/>
      <c r="L175" s="539"/>
    </row>
    <row r="176" spans="1:12" s="540" customFormat="1" x14ac:dyDescent="0.2">
      <c r="A176" s="541"/>
      <c r="B176" s="542"/>
      <c r="C176" s="542"/>
      <c r="D176" s="541"/>
      <c r="E176" s="563"/>
      <c r="F176" s="541"/>
      <c r="G176" s="551"/>
      <c r="H176" s="551"/>
      <c r="I176" s="551"/>
      <c r="J176" s="551"/>
      <c r="K176" s="567"/>
      <c r="L176" s="539"/>
    </row>
    <row r="177" spans="1:12" s="540" customFormat="1" x14ac:dyDescent="0.2">
      <c r="A177" s="541"/>
      <c r="B177" s="542"/>
      <c r="C177" s="542"/>
      <c r="D177" s="541"/>
      <c r="E177" s="563"/>
      <c r="F177" s="541"/>
      <c r="G177" s="551"/>
      <c r="H177" s="551"/>
      <c r="I177" s="551"/>
      <c r="J177" s="551"/>
      <c r="K177" s="551"/>
      <c r="L177" s="539"/>
    </row>
    <row r="178" spans="1:12" s="540" customFormat="1" x14ac:dyDescent="0.2">
      <c r="A178" s="541"/>
      <c r="B178" s="542"/>
      <c r="C178" s="542"/>
      <c r="D178" s="541"/>
      <c r="E178" s="563"/>
      <c r="F178" s="541"/>
      <c r="G178" s="551"/>
      <c r="H178" s="551"/>
      <c r="I178" s="551"/>
      <c r="J178" s="551"/>
      <c r="K178" s="551"/>
      <c r="L178" s="539"/>
    </row>
    <row r="179" spans="1:12" s="540" customFormat="1" x14ac:dyDescent="0.2">
      <c r="A179" s="541"/>
      <c r="B179" s="542"/>
      <c r="C179" s="542"/>
      <c r="D179" s="541"/>
      <c r="E179" s="563"/>
      <c r="F179" s="541"/>
      <c r="G179" s="551"/>
      <c r="H179" s="551"/>
      <c r="I179" s="551"/>
      <c r="J179" s="551"/>
      <c r="K179" s="551"/>
      <c r="L179" s="539"/>
    </row>
    <row r="180" spans="1:12" s="540" customFormat="1" x14ac:dyDescent="0.2">
      <c r="A180" s="541"/>
      <c r="B180" s="542"/>
      <c r="C180" s="542"/>
      <c r="D180" s="541"/>
      <c r="E180" s="563"/>
      <c r="F180" s="541"/>
      <c r="G180" s="551"/>
      <c r="H180" s="551"/>
      <c r="I180" s="551"/>
      <c r="J180" s="551"/>
      <c r="K180" s="551"/>
      <c r="L180" s="539"/>
    </row>
    <row r="181" spans="1:12" s="540" customFormat="1" x14ac:dyDescent="0.2">
      <c r="A181" s="541"/>
      <c r="B181" s="542"/>
      <c r="C181" s="542"/>
      <c r="D181" s="541"/>
      <c r="E181" s="563"/>
      <c r="F181" s="541"/>
      <c r="G181" s="551"/>
      <c r="H181" s="551"/>
      <c r="I181" s="551"/>
      <c r="J181" s="551"/>
      <c r="K181" s="551"/>
      <c r="L181" s="539"/>
    </row>
    <row r="182" spans="1:12" s="540" customFormat="1" x14ac:dyDescent="0.2">
      <c r="A182" s="541"/>
      <c r="B182" s="542"/>
      <c r="C182" s="542"/>
      <c r="D182" s="541"/>
      <c r="E182" s="563"/>
      <c r="F182" s="541"/>
      <c r="G182" s="551"/>
      <c r="H182" s="551"/>
      <c r="I182" s="551"/>
      <c r="J182" s="551"/>
      <c r="K182" s="551"/>
      <c r="L182" s="539"/>
    </row>
    <row r="183" spans="1:12" s="540" customFormat="1" x14ac:dyDescent="0.2">
      <c r="A183" s="541"/>
      <c r="B183" s="542"/>
      <c r="C183" s="542"/>
      <c r="D183" s="541"/>
      <c r="E183" s="563"/>
      <c r="F183" s="541"/>
      <c r="G183" s="551"/>
      <c r="H183" s="551"/>
      <c r="I183" s="551"/>
      <c r="J183" s="551"/>
      <c r="K183" s="551"/>
      <c r="L183" s="539"/>
    </row>
    <row r="184" spans="1:12" s="540" customFormat="1" x14ac:dyDescent="0.2">
      <c r="A184" s="541"/>
      <c r="B184" s="542"/>
      <c r="C184" s="542"/>
      <c r="D184" s="541"/>
      <c r="E184" s="563"/>
      <c r="F184" s="541"/>
      <c r="G184" s="551"/>
      <c r="H184" s="551"/>
      <c r="I184" s="551"/>
      <c r="J184" s="551"/>
      <c r="K184" s="551"/>
      <c r="L184" s="539"/>
    </row>
    <row r="185" spans="1:12" s="540" customFormat="1" x14ac:dyDescent="0.2">
      <c r="A185" s="541"/>
      <c r="B185" s="542"/>
      <c r="C185" s="542"/>
      <c r="D185" s="541"/>
      <c r="E185" s="563"/>
      <c r="F185" s="541"/>
      <c r="G185" s="551"/>
      <c r="H185" s="551"/>
      <c r="I185" s="551"/>
      <c r="J185" s="551"/>
      <c r="K185" s="551"/>
      <c r="L185" s="539"/>
    </row>
    <row r="186" spans="1:12" s="540" customFormat="1" x14ac:dyDescent="0.2">
      <c r="A186" s="541"/>
      <c r="B186" s="542"/>
      <c r="C186" s="542"/>
      <c r="D186" s="541"/>
      <c r="E186" s="563"/>
      <c r="F186" s="541"/>
      <c r="G186" s="551"/>
      <c r="H186" s="551"/>
      <c r="I186" s="551"/>
      <c r="J186" s="551"/>
      <c r="K186" s="551"/>
      <c r="L186" s="539"/>
    </row>
    <row r="187" spans="1:12" s="540" customFormat="1" x14ac:dyDescent="0.2">
      <c r="A187" s="541"/>
      <c r="B187" s="542"/>
      <c r="C187" s="542"/>
      <c r="D187" s="541"/>
      <c r="E187" s="563"/>
      <c r="F187" s="541"/>
      <c r="G187" s="551"/>
      <c r="H187" s="551"/>
      <c r="I187" s="551"/>
      <c r="J187" s="551"/>
      <c r="K187" s="551"/>
      <c r="L187" s="539"/>
    </row>
    <row r="188" spans="1:12" s="540" customFormat="1" x14ac:dyDescent="0.2">
      <c r="A188" s="541"/>
      <c r="B188" s="542"/>
      <c r="C188" s="542"/>
      <c r="D188" s="541"/>
      <c r="E188" s="563"/>
      <c r="F188" s="541"/>
      <c r="G188" s="551"/>
      <c r="H188" s="551"/>
      <c r="I188" s="551"/>
      <c r="J188" s="551"/>
      <c r="K188" s="551"/>
      <c r="L188" s="539"/>
    </row>
    <row r="189" spans="1:12" s="540" customFormat="1" x14ac:dyDescent="0.2">
      <c r="A189" s="541"/>
      <c r="B189" s="542"/>
      <c r="C189" s="542"/>
      <c r="D189" s="541"/>
      <c r="E189" s="563"/>
      <c r="F189" s="541"/>
      <c r="G189" s="551"/>
      <c r="H189" s="551"/>
      <c r="I189" s="551"/>
      <c r="J189" s="551"/>
      <c r="K189" s="551"/>
      <c r="L189" s="562"/>
    </row>
    <row r="190" spans="1:12" s="540" customFormat="1" x14ac:dyDescent="0.2">
      <c r="A190" s="541"/>
      <c r="B190" s="542"/>
      <c r="C190" s="542"/>
      <c r="D190" s="541"/>
      <c r="E190" s="563"/>
      <c r="F190" s="541"/>
      <c r="G190" s="551"/>
      <c r="H190" s="551"/>
      <c r="I190" s="551"/>
      <c r="J190" s="551"/>
      <c r="K190" s="551"/>
      <c r="L190" s="539"/>
    </row>
    <row r="191" spans="1:12" s="540" customFormat="1" x14ac:dyDescent="0.2">
      <c r="A191" s="541"/>
      <c r="B191" s="542"/>
      <c r="C191" s="542"/>
      <c r="D191" s="541"/>
      <c r="E191" s="563"/>
      <c r="F191" s="541"/>
      <c r="G191" s="551"/>
      <c r="H191" s="551"/>
      <c r="I191" s="551"/>
      <c r="J191" s="551"/>
      <c r="K191" s="551"/>
      <c r="L191" s="539"/>
    </row>
    <row r="192" spans="1:12" s="540" customFormat="1" x14ac:dyDescent="0.2">
      <c r="A192" s="541"/>
      <c r="B192" s="542"/>
      <c r="C192" s="542"/>
      <c r="D192" s="541"/>
      <c r="E192" s="563"/>
      <c r="F192" s="541"/>
      <c r="G192" s="551"/>
      <c r="H192" s="551"/>
      <c r="I192" s="551"/>
      <c r="J192" s="551"/>
      <c r="K192" s="551"/>
      <c r="L192" s="562"/>
    </row>
    <row r="193" spans="1:12" s="540" customFormat="1" x14ac:dyDescent="0.2">
      <c r="A193" s="541"/>
      <c r="B193" s="542"/>
      <c r="C193" s="542"/>
      <c r="D193" s="541"/>
      <c r="E193" s="563"/>
      <c r="F193" s="541"/>
      <c r="G193" s="551"/>
      <c r="H193" s="551"/>
      <c r="I193" s="551"/>
      <c r="J193" s="551"/>
      <c r="K193" s="551"/>
      <c r="L193" s="539"/>
    </row>
    <row r="194" spans="1:12" s="540" customFormat="1" x14ac:dyDescent="0.2">
      <c r="A194" s="541"/>
      <c r="B194" s="542"/>
      <c r="C194" s="542"/>
      <c r="D194" s="541"/>
      <c r="E194" s="563"/>
      <c r="F194" s="541"/>
      <c r="G194" s="551"/>
      <c r="H194" s="551"/>
      <c r="I194" s="551"/>
      <c r="J194" s="551"/>
      <c r="K194" s="551"/>
      <c r="L194" s="562"/>
    </row>
    <row r="195" spans="1:12" s="540" customFormat="1" x14ac:dyDescent="0.2">
      <c r="A195" s="541"/>
      <c r="B195" s="542"/>
      <c r="C195" s="542"/>
      <c r="D195" s="541"/>
      <c r="E195" s="563"/>
      <c r="F195" s="541"/>
      <c r="G195" s="551"/>
      <c r="H195" s="551"/>
      <c r="I195" s="551"/>
      <c r="J195" s="551"/>
      <c r="K195" s="551"/>
      <c r="L195" s="539"/>
    </row>
    <row r="196" spans="1:12" s="540" customFormat="1" x14ac:dyDescent="0.2">
      <c r="A196" s="541"/>
      <c r="B196" s="542"/>
      <c r="C196" s="542"/>
      <c r="D196" s="541"/>
      <c r="E196" s="563"/>
      <c r="F196" s="541"/>
      <c r="G196" s="551"/>
      <c r="H196" s="551"/>
      <c r="I196" s="551"/>
      <c r="J196" s="551"/>
      <c r="K196" s="551"/>
      <c r="L196" s="539"/>
    </row>
    <row r="197" spans="1:12" s="540" customFormat="1" x14ac:dyDescent="0.2">
      <c r="A197" s="541"/>
      <c r="B197" s="542"/>
      <c r="C197" s="542"/>
      <c r="D197" s="541"/>
      <c r="E197" s="563"/>
      <c r="F197" s="541"/>
      <c r="G197" s="551"/>
      <c r="H197" s="551"/>
      <c r="I197" s="551"/>
      <c r="J197" s="551"/>
      <c r="K197" s="551"/>
      <c r="L197" s="539"/>
    </row>
    <row r="198" spans="1:12" s="540" customFormat="1" x14ac:dyDescent="0.2">
      <c r="A198" s="541"/>
      <c r="B198" s="542"/>
      <c r="C198" s="542"/>
      <c r="D198" s="541"/>
      <c r="E198" s="563"/>
      <c r="F198" s="541"/>
      <c r="G198" s="551"/>
      <c r="H198" s="551"/>
      <c r="I198" s="551"/>
      <c r="J198" s="551"/>
      <c r="K198" s="551"/>
      <c r="L198" s="539"/>
    </row>
    <row r="199" spans="1:12" s="540" customFormat="1" x14ac:dyDescent="0.2">
      <c r="A199" s="541"/>
      <c r="B199" s="542"/>
      <c r="C199" s="542"/>
      <c r="D199" s="541"/>
      <c r="E199" s="563"/>
      <c r="F199" s="541"/>
      <c r="G199" s="551"/>
      <c r="H199" s="551"/>
      <c r="I199" s="551"/>
      <c r="J199" s="551"/>
      <c r="K199" s="551"/>
      <c r="L199" s="539"/>
    </row>
    <row r="200" spans="1:12" s="540" customFormat="1" x14ac:dyDescent="0.2">
      <c r="A200" s="541"/>
      <c r="B200" s="542"/>
      <c r="C200" s="542"/>
      <c r="D200" s="541"/>
      <c r="E200" s="563"/>
      <c r="F200" s="541"/>
      <c r="G200" s="551"/>
      <c r="H200" s="551"/>
      <c r="I200" s="551"/>
      <c r="J200" s="551"/>
      <c r="K200" s="551"/>
      <c r="L200" s="539"/>
    </row>
    <row r="201" spans="1:12" s="540" customFormat="1" x14ac:dyDescent="0.2">
      <c r="A201" s="541"/>
      <c r="B201" s="542"/>
      <c r="C201" s="542"/>
      <c r="D201" s="541"/>
      <c r="E201" s="563"/>
      <c r="F201" s="541"/>
      <c r="G201" s="551"/>
      <c r="H201" s="551"/>
      <c r="I201" s="551"/>
      <c r="J201" s="551"/>
      <c r="K201" s="551"/>
      <c r="L201" s="539"/>
    </row>
    <row r="202" spans="1:12" s="540" customFormat="1" x14ac:dyDescent="0.2">
      <c r="A202" s="541"/>
      <c r="B202" s="542"/>
      <c r="C202" s="542"/>
      <c r="D202" s="541"/>
      <c r="E202" s="563"/>
      <c r="F202" s="541"/>
      <c r="G202" s="551"/>
      <c r="H202" s="551"/>
      <c r="I202" s="551"/>
      <c r="J202" s="551"/>
      <c r="K202" s="551"/>
      <c r="L202" s="539"/>
    </row>
    <row r="203" spans="1:12" s="540" customFormat="1" x14ac:dyDescent="0.2">
      <c r="A203" s="541"/>
      <c r="B203" s="542"/>
      <c r="C203" s="542"/>
      <c r="D203" s="541"/>
      <c r="E203" s="563"/>
      <c r="F203" s="541"/>
      <c r="G203" s="551"/>
      <c r="H203" s="551"/>
      <c r="I203" s="551"/>
      <c r="J203" s="551"/>
      <c r="K203" s="551"/>
      <c r="L203" s="539"/>
    </row>
    <row r="204" spans="1:12" s="540" customFormat="1" x14ac:dyDescent="0.2">
      <c r="A204" s="541"/>
      <c r="B204" s="542"/>
      <c r="C204" s="542"/>
      <c r="D204" s="541"/>
      <c r="E204" s="563"/>
      <c r="F204" s="541"/>
      <c r="G204" s="551"/>
      <c r="H204" s="551"/>
      <c r="I204" s="551"/>
      <c r="J204" s="551"/>
      <c r="K204" s="551"/>
      <c r="L204" s="539"/>
    </row>
    <row r="205" spans="1:12" s="540" customFormat="1" x14ac:dyDescent="0.2">
      <c r="A205" s="541"/>
      <c r="B205" s="542"/>
      <c r="C205" s="542"/>
      <c r="D205" s="541"/>
      <c r="E205" s="563"/>
      <c r="F205" s="541"/>
      <c r="G205" s="551"/>
      <c r="H205" s="551"/>
      <c r="I205" s="551"/>
      <c r="J205" s="551"/>
      <c r="K205" s="551"/>
      <c r="L205" s="539"/>
    </row>
    <row r="206" spans="1:12" s="540" customFormat="1" x14ac:dyDescent="0.2">
      <c r="A206" s="541"/>
      <c r="B206" s="542"/>
      <c r="C206" s="542"/>
      <c r="D206" s="541"/>
      <c r="E206" s="563"/>
      <c r="F206" s="541"/>
      <c r="G206" s="551"/>
      <c r="H206" s="551"/>
      <c r="I206" s="551"/>
      <c r="J206" s="551"/>
      <c r="K206" s="551"/>
      <c r="L206" s="539"/>
    </row>
    <row r="207" spans="1:12" s="540" customFormat="1" x14ac:dyDescent="0.2">
      <c r="A207" s="541"/>
      <c r="B207" s="542"/>
      <c r="C207" s="542"/>
      <c r="D207" s="541"/>
      <c r="E207" s="563"/>
      <c r="F207" s="541"/>
      <c r="G207" s="551"/>
      <c r="H207" s="551"/>
      <c r="I207" s="551"/>
      <c r="J207" s="551"/>
      <c r="K207" s="551"/>
      <c r="L207" s="539"/>
    </row>
    <row r="208" spans="1:12" s="540" customFormat="1" x14ac:dyDescent="0.2">
      <c r="A208" s="541"/>
      <c r="B208" s="542"/>
      <c r="C208" s="542"/>
      <c r="D208" s="541"/>
      <c r="E208" s="563"/>
      <c r="F208" s="541"/>
      <c r="G208" s="551"/>
      <c r="H208" s="551"/>
      <c r="I208" s="551"/>
      <c r="J208" s="551"/>
      <c r="K208" s="551"/>
      <c r="L208" s="539"/>
    </row>
    <row r="209" spans="1:12" s="540" customFormat="1" x14ac:dyDescent="0.2">
      <c r="A209" s="541"/>
      <c r="B209" s="542"/>
      <c r="C209" s="542"/>
      <c r="D209" s="541"/>
      <c r="E209" s="563"/>
      <c r="F209" s="541"/>
      <c r="G209" s="551"/>
      <c r="H209" s="551"/>
      <c r="I209" s="551"/>
      <c r="J209" s="551"/>
      <c r="K209" s="551"/>
      <c r="L209" s="539"/>
    </row>
    <row r="210" spans="1:12" s="540" customFormat="1" x14ac:dyDescent="0.2">
      <c r="A210" s="541"/>
      <c r="B210" s="542"/>
      <c r="C210" s="542"/>
      <c r="D210" s="541"/>
      <c r="E210" s="563"/>
      <c r="F210" s="541"/>
      <c r="G210" s="551"/>
      <c r="H210" s="551"/>
      <c r="I210" s="551"/>
      <c r="J210" s="551"/>
      <c r="K210" s="551"/>
      <c r="L210" s="539"/>
    </row>
    <row r="211" spans="1:12" s="540" customFormat="1" x14ac:dyDescent="0.2">
      <c r="A211" s="541"/>
      <c r="B211" s="542"/>
      <c r="C211" s="542"/>
      <c r="D211" s="541"/>
      <c r="E211" s="563"/>
      <c r="F211" s="541"/>
      <c r="G211" s="551"/>
      <c r="H211" s="551"/>
      <c r="I211" s="551"/>
      <c r="J211" s="551"/>
      <c r="K211" s="551"/>
      <c r="L211" s="539"/>
    </row>
    <row r="212" spans="1:12" s="540" customFormat="1" x14ac:dyDescent="0.2">
      <c r="A212" s="541"/>
      <c r="B212" s="542"/>
      <c r="C212" s="542"/>
      <c r="D212" s="541"/>
      <c r="E212" s="563"/>
      <c r="F212" s="541"/>
      <c r="G212" s="551"/>
      <c r="H212" s="551"/>
      <c r="I212" s="551"/>
      <c r="J212" s="551"/>
      <c r="K212" s="551"/>
      <c r="L212" s="539"/>
    </row>
    <row r="213" spans="1:12" s="540" customFormat="1" x14ac:dyDescent="0.2">
      <c r="A213" s="541"/>
      <c r="B213" s="542"/>
      <c r="C213" s="542"/>
      <c r="D213" s="541"/>
      <c r="E213" s="563"/>
      <c r="F213" s="541"/>
      <c r="G213" s="551"/>
      <c r="H213" s="551"/>
      <c r="I213" s="551"/>
      <c r="J213" s="551"/>
      <c r="K213" s="551"/>
      <c r="L213" s="539"/>
    </row>
    <row r="214" spans="1:12" s="540" customFormat="1" x14ac:dyDescent="0.2">
      <c r="A214" s="541"/>
      <c r="B214" s="542"/>
      <c r="C214" s="542"/>
      <c r="D214" s="541"/>
      <c r="E214" s="563"/>
      <c r="F214" s="541"/>
      <c r="G214" s="551"/>
      <c r="H214" s="551"/>
      <c r="I214" s="551"/>
      <c r="J214" s="551"/>
      <c r="K214" s="551"/>
      <c r="L214" s="539"/>
    </row>
    <row r="215" spans="1:12" s="540" customFormat="1" x14ac:dyDescent="0.2">
      <c r="A215" s="541"/>
      <c r="B215" s="542"/>
      <c r="C215" s="542"/>
      <c r="D215" s="541"/>
      <c r="E215" s="563"/>
      <c r="F215" s="541"/>
      <c r="G215" s="551"/>
      <c r="H215" s="551"/>
      <c r="I215" s="551"/>
      <c r="J215" s="551"/>
      <c r="K215" s="551"/>
      <c r="L215" s="539"/>
    </row>
    <row r="216" spans="1:12" s="540" customFormat="1" x14ac:dyDescent="0.2">
      <c r="A216" s="541"/>
      <c r="B216" s="542"/>
      <c r="C216" s="542"/>
      <c r="D216" s="541"/>
      <c r="E216" s="563"/>
      <c r="F216" s="541"/>
      <c r="G216" s="551"/>
      <c r="H216" s="551"/>
      <c r="I216" s="551"/>
      <c r="J216" s="551"/>
      <c r="K216" s="551"/>
      <c r="L216" s="539"/>
    </row>
    <row r="217" spans="1:12" s="540" customFormat="1" x14ac:dyDescent="0.2">
      <c r="A217" s="541"/>
      <c r="B217" s="542"/>
      <c r="C217" s="542"/>
      <c r="D217" s="541"/>
      <c r="E217" s="563"/>
      <c r="F217" s="541"/>
      <c r="G217" s="551"/>
      <c r="H217" s="551"/>
      <c r="I217" s="551"/>
      <c r="J217" s="551"/>
      <c r="K217" s="551"/>
      <c r="L217" s="539"/>
    </row>
    <row r="218" spans="1:12" s="540" customFormat="1" x14ac:dyDescent="0.2">
      <c r="A218" s="541"/>
      <c r="B218" s="542"/>
      <c r="C218" s="542"/>
      <c r="D218" s="541"/>
      <c r="E218" s="563"/>
      <c r="F218" s="541"/>
      <c r="G218" s="551"/>
      <c r="H218" s="551"/>
      <c r="I218" s="551"/>
      <c r="J218" s="551"/>
      <c r="K218" s="551"/>
      <c r="L218" s="539"/>
    </row>
    <row r="219" spans="1:12" s="540" customFormat="1" x14ac:dyDescent="0.2">
      <c r="A219" s="541"/>
      <c r="B219" s="542"/>
      <c r="C219" s="542"/>
      <c r="D219" s="541"/>
      <c r="E219" s="563"/>
      <c r="F219" s="541"/>
      <c r="G219" s="551"/>
      <c r="H219" s="551"/>
      <c r="I219" s="551"/>
      <c r="J219" s="551"/>
      <c r="K219" s="551"/>
      <c r="L219" s="539"/>
    </row>
    <row r="220" spans="1:12" s="540" customFormat="1" x14ac:dyDescent="0.2">
      <c r="A220" s="541"/>
      <c r="B220" s="542"/>
      <c r="C220" s="542"/>
      <c r="D220" s="541"/>
      <c r="E220" s="563"/>
      <c r="F220" s="541"/>
      <c r="G220" s="551"/>
      <c r="H220" s="551"/>
      <c r="I220" s="551"/>
      <c r="J220" s="551"/>
      <c r="K220" s="551"/>
      <c r="L220" s="539"/>
    </row>
    <row r="221" spans="1:12" s="540" customFormat="1" x14ac:dyDescent="0.2">
      <c r="A221" s="541"/>
      <c r="B221" s="542"/>
      <c r="C221" s="542"/>
      <c r="D221" s="541"/>
      <c r="E221" s="563"/>
      <c r="F221" s="541"/>
      <c r="G221" s="551"/>
      <c r="H221" s="551"/>
      <c r="I221" s="551"/>
      <c r="J221" s="551"/>
      <c r="K221" s="551"/>
      <c r="L221" s="539"/>
    </row>
    <row r="222" spans="1:12" s="540" customFormat="1" x14ac:dyDescent="0.2">
      <c r="A222" s="541"/>
      <c r="B222" s="542"/>
      <c r="C222" s="542"/>
      <c r="D222" s="541"/>
      <c r="E222" s="563"/>
      <c r="F222" s="541"/>
      <c r="G222" s="551"/>
      <c r="H222" s="551"/>
      <c r="I222" s="551"/>
      <c r="J222" s="551"/>
      <c r="K222" s="551"/>
      <c r="L222" s="539"/>
    </row>
    <row r="223" spans="1:12" s="540" customFormat="1" x14ac:dyDescent="0.2">
      <c r="A223" s="541"/>
      <c r="B223" s="542"/>
      <c r="C223" s="542"/>
      <c r="D223" s="541"/>
      <c r="E223" s="563"/>
      <c r="F223" s="541"/>
      <c r="G223" s="551"/>
      <c r="H223" s="551"/>
      <c r="I223" s="551"/>
      <c r="J223" s="551"/>
      <c r="K223" s="551"/>
      <c r="L223" s="539"/>
    </row>
    <row r="224" spans="1:12" s="540" customFormat="1" x14ac:dyDescent="0.2">
      <c r="A224" s="541"/>
      <c r="B224" s="542"/>
      <c r="C224" s="542"/>
      <c r="D224" s="541"/>
      <c r="E224" s="563"/>
      <c r="F224" s="541"/>
      <c r="G224" s="551"/>
      <c r="H224" s="551"/>
      <c r="I224" s="551"/>
      <c r="J224" s="551"/>
      <c r="K224" s="551"/>
      <c r="L224" s="539"/>
    </row>
    <row r="225" spans="1:12" s="540" customFormat="1" x14ac:dyDescent="0.2">
      <c r="A225" s="541"/>
      <c r="B225" s="542"/>
      <c r="C225" s="542"/>
      <c r="D225" s="541"/>
      <c r="E225" s="563"/>
      <c r="F225" s="541"/>
      <c r="G225" s="551"/>
      <c r="H225" s="551"/>
      <c r="I225" s="551"/>
      <c r="J225" s="551"/>
      <c r="K225" s="551"/>
      <c r="L225" s="539"/>
    </row>
    <row r="226" spans="1:12" s="540" customFormat="1" x14ac:dyDescent="0.2">
      <c r="A226" s="541"/>
      <c r="B226" s="542"/>
      <c r="C226" s="542"/>
      <c r="D226" s="541"/>
      <c r="E226" s="563"/>
      <c r="F226" s="541"/>
      <c r="G226" s="551"/>
      <c r="H226" s="551"/>
      <c r="I226" s="551"/>
      <c r="J226" s="551"/>
      <c r="K226" s="551"/>
      <c r="L226" s="539"/>
    </row>
    <row r="227" spans="1:12" s="540" customFormat="1" x14ac:dyDescent="0.2">
      <c r="A227" s="541"/>
      <c r="B227" s="542"/>
      <c r="C227" s="542"/>
      <c r="D227" s="541"/>
      <c r="E227" s="563"/>
      <c r="F227" s="541"/>
      <c r="G227" s="551"/>
      <c r="H227" s="551"/>
      <c r="I227" s="551"/>
      <c r="J227" s="551"/>
      <c r="K227" s="551"/>
      <c r="L227" s="539"/>
    </row>
    <row r="228" spans="1:12" s="540" customFormat="1" x14ac:dyDescent="0.2">
      <c r="A228" s="541"/>
      <c r="B228" s="542"/>
      <c r="C228" s="542"/>
      <c r="D228" s="541"/>
      <c r="E228" s="563"/>
      <c r="F228" s="541"/>
      <c r="G228" s="551"/>
      <c r="H228" s="551"/>
      <c r="I228" s="551"/>
      <c r="J228" s="551"/>
      <c r="K228" s="551"/>
      <c r="L228" s="539"/>
    </row>
    <row r="229" spans="1:12" s="540" customFormat="1" x14ac:dyDescent="0.2">
      <c r="A229" s="541"/>
      <c r="B229" s="542"/>
      <c r="C229" s="542"/>
      <c r="D229" s="541"/>
      <c r="E229" s="563"/>
      <c r="F229" s="541"/>
      <c r="G229" s="551"/>
      <c r="H229" s="551"/>
      <c r="I229" s="551"/>
      <c r="J229" s="551"/>
      <c r="K229" s="551"/>
      <c r="L229" s="539"/>
    </row>
    <row r="230" spans="1:12" s="540" customFormat="1" x14ac:dyDescent="0.2">
      <c r="A230" s="541"/>
      <c r="B230" s="542"/>
      <c r="C230" s="542"/>
      <c r="D230" s="541"/>
      <c r="E230" s="563"/>
      <c r="F230" s="541"/>
      <c r="G230" s="551"/>
      <c r="H230" s="551"/>
      <c r="I230" s="551"/>
      <c r="J230" s="551"/>
      <c r="K230" s="551"/>
      <c r="L230" s="539"/>
    </row>
    <row r="231" spans="1:12" s="540" customFormat="1" x14ac:dyDescent="0.2">
      <c r="A231" s="541"/>
      <c r="B231" s="542"/>
      <c r="C231" s="542"/>
      <c r="D231" s="541"/>
      <c r="E231" s="563"/>
      <c r="F231" s="541"/>
      <c r="G231" s="551"/>
      <c r="H231" s="551"/>
      <c r="I231" s="551"/>
      <c r="J231" s="551"/>
      <c r="K231" s="551"/>
      <c r="L231" s="539"/>
    </row>
    <row r="232" spans="1:12" s="540" customFormat="1" x14ac:dyDescent="0.2">
      <c r="A232" s="541"/>
      <c r="B232" s="542"/>
      <c r="C232" s="542"/>
      <c r="D232" s="541"/>
      <c r="E232" s="563"/>
      <c r="F232" s="541"/>
      <c r="G232" s="551"/>
      <c r="H232" s="551"/>
      <c r="I232" s="551"/>
      <c r="J232" s="551"/>
      <c r="K232" s="551"/>
      <c r="L232" s="539"/>
    </row>
    <row r="233" spans="1:12" s="540" customFormat="1" x14ac:dyDescent="0.2">
      <c r="A233" s="541"/>
      <c r="B233" s="542"/>
      <c r="C233" s="542"/>
      <c r="D233" s="541"/>
      <c r="E233" s="563"/>
      <c r="F233" s="541"/>
      <c r="G233" s="551"/>
      <c r="H233" s="551"/>
      <c r="I233" s="551"/>
      <c r="J233" s="551"/>
      <c r="K233" s="551"/>
      <c r="L233" s="539"/>
    </row>
    <row r="234" spans="1:12" s="540" customFormat="1" x14ac:dyDescent="0.2">
      <c r="A234" s="541"/>
      <c r="B234" s="542"/>
      <c r="C234" s="542"/>
      <c r="D234" s="541"/>
      <c r="E234" s="563"/>
      <c r="F234" s="541"/>
      <c r="G234" s="551"/>
      <c r="H234" s="551"/>
      <c r="I234" s="551"/>
      <c r="J234" s="551"/>
      <c r="K234" s="551"/>
      <c r="L234" s="539"/>
    </row>
    <row r="235" spans="1:12" s="540" customFormat="1" x14ac:dyDescent="0.2">
      <c r="A235" s="541"/>
      <c r="B235" s="542"/>
      <c r="C235" s="542"/>
      <c r="D235" s="541"/>
      <c r="E235" s="563"/>
      <c r="F235" s="541"/>
      <c r="G235" s="551"/>
      <c r="H235" s="551"/>
      <c r="I235" s="551"/>
      <c r="J235" s="551"/>
      <c r="K235" s="551"/>
      <c r="L235" s="539"/>
    </row>
    <row r="236" spans="1:12" s="540" customFormat="1" x14ac:dyDescent="0.2">
      <c r="A236" s="541"/>
      <c r="B236" s="542"/>
      <c r="C236" s="542"/>
      <c r="D236" s="541"/>
      <c r="E236" s="563"/>
      <c r="F236" s="541"/>
      <c r="G236" s="551"/>
      <c r="H236" s="551"/>
      <c r="I236" s="551"/>
      <c r="J236" s="551"/>
      <c r="K236" s="551"/>
      <c r="L236" s="539"/>
    </row>
    <row r="237" spans="1:12" s="540" customFormat="1" x14ac:dyDescent="0.2">
      <c r="A237" s="541"/>
      <c r="B237" s="542"/>
      <c r="C237" s="542"/>
      <c r="D237" s="541"/>
      <c r="E237" s="563"/>
      <c r="F237" s="541"/>
      <c r="G237" s="551"/>
      <c r="H237" s="551"/>
      <c r="I237" s="551"/>
      <c r="J237" s="551"/>
      <c r="K237" s="551"/>
      <c r="L237" s="539"/>
    </row>
    <row r="238" spans="1:12" s="540" customFormat="1" x14ac:dyDescent="0.2">
      <c r="A238" s="541"/>
      <c r="B238" s="542"/>
      <c r="C238" s="542"/>
      <c r="D238" s="541"/>
      <c r="E238" s="563"/>
      <c r="F238" s="541"/>
      <c r="G238" s="551"/>
      <c r="H238" s="551"/>
      <c r="I238" s="551"/>
      <c r="J238" s="551"/>
      <c r="K238" s="551"/>
      <c r="L238" s="539"/>
    </row>
    <row r="239" spans="1:12" s="540" customFormat="1" x14ac:dyDescent="0.2">
      <c r="A239" s="541"/>
      <c r="B239" s="542"/>
      <c r="C239" s="542"/>
      <c r="D239" s="541"/>
      <c r="E239" s="563"/>
      <c r="F239" s="541"/>
      <c r="G239" s="551"/>
      <c r="H239" s="551"/>
      <c r="I239" s="551"/>
      <c r="J239" s="551"/>
      <c r="K239" s="551"/>
      <c r="L239" s="539"/>
    </row>
    <row r="240" spans="1:12" s="540" customFormat="1" x14ac:dyDescent="0.2">
      <c r="A240" s="541"/>
      <c r="B240" s="542"/>
      <c r="C240" s="542"/>
      <c r="D240" s="541"/>
      <c r="E240" s="563"/>
      <c r="F240" s="541"/>
      <c r="G240" s="551"/>
      <c r="H240" s="551"/>
      <c r="I240" s="551"/>
      <c r="J240" s="551"/>
      <c r="K240" s="551"/>
      <c r="L240" s="539"/>
    </row>
    <row r="241" spans="1:12" s="540" customFormat="1" x14ac:dyDescent="0.2">
      <c r="A241" s="541"/>
      <c r="B241" s="542"/>
      <c r="C241" s="542"/>
      <c r="D241" s="541"/>
      <c r="E241" s="563"/>
      <c r="F241" s="541"/>
      <c r="G241" s="551"/>
      <c r="H241" s="551"/>
      <c r="I241" s="551"/>
      <c r="J241" s="551"/>
      <c r="K241" s="551"/>
      <c r="L241" s="539"/>
    </row>
    <row r="242" spans="1:12" s="540" customFormat="1" x14ac:dyDescent="0.2">
      <c r="A242" s="541"/>
      <c r="B242" s="542"/>
      <c r="C242" s="542"/>
      <c r="D242" s="541"/>
      <c r="E242" s="563"/>
      <c r="F242" s="541"/>
      <c r="G242" s="551"/>
      <c r="H242" s="551"/>
      <c r="I242" s="551"/>
      <c r="J242" s="551"/>
      <c r="K242" s="551"/>
      <c r="L242" s="539"/>
    </row>
    <row r="243" spans="1:12" s="540" customFormat="1" x14ac:dyDescent="0.2">
      <c r="A243" s="541"/>
      <c r="B243" s="542"/>
      <c r="C243" s="542"/>
      <c r="D243" s="541"/>
      <c r="E243" s="563"/>
      <c r="F243" s="541"/>
      <c r="G243" s="551"/>
      <c r="H243" s="551"/>
      <c r="I243" s="551"/>
      <c r="J243" s="551"/>
      <c r="K243" s="551"/>
      <c r="L243" s="539"/>
    </row>
    <row r="244" spans="1:12" s="540" customFormat="1" x14ac:dyDescent="0.2">
      <c r="A244" s="541"/>
      <c r="B244" s="542"/>
      <c r="C244" s="542"/>
      <c r="D244" s="541"/>
      <c r="E244" s="563"/>
      <c r="F244" s="541"/>
      <c r="G244" s="551"/>
      <c r="H244" s="551"/>
      <c r="I244" s="551"/>
      <c r="J244" s="551"/>
      <c r="K244" s="551"/>
      <c r="L244" s="539"/>
    </row>
    <row r="245" spans="1:12" s="540" customFormat="1" x14ac:dyDescent="0.2">
      <c r="A245" s="541"/>
      <c r="B245" s="542"/>
      <c r="C245" s="542"/>
      <c r="D245" s="541"/>
      <c r="E245" s="563"/>
      <c r="F245" s="541"/>
      <c r="G245" s="551"/>
      <c r="H245" s="551"/>
      <c r="I245" s="551"/>
      <c r="J245" s="551"/>
      <c r="K245" s="551"/>
      <c r="L245" s="539"/>
    </row>
    <row r="246" spans="1:12" s="540" customFormat="1" x14ac:dyDescent="0.2">
      <c r="A246" s="541"/>
      <c r="B246" s="542"/>
      <c r="C246" s="542"/>
      <c r="D246" s="541"/>
      <c r="E246" s="563"/>
      <c r="F246" s="541"/>
      <c r="G246" s="551"/>
      <c r="H246" s="551"/>
      <c r="I246" s="551"/>
      <c r="J246" s="551"/>
      <c r="K246" s="551"/>
      <c r="L246" s="539"/>
    </row>
    <row r="247" spans="1:12" s="540" customFormat="1" x14ac:dyDescent="0.2">
      <c r="A247" s="541"/>
      <c r="B247" s="542"/>
      <c r="C247" s="542"/>
      <c r="D247" s="541"/>
      <c r="E247" s="563"/>
      <c r="F247" s="541"/>
      <c r="G247" s="551"/>
      <c r="H247" s="551"/>
      <c r="I247" s="551"/>
      <c r="J247" s="551"/>
      <c r="K247" s="551"/>
      <c r="L247" s="539"/>
    </row>
    <row r="248" spans="1:12" s="540" customFormat="1" x14ac:dyDescent="0.2">
      <c r="A248" s="541"/>
      <c r="B248" s="542"/>
      <c r="C248" s="542"/>
      <c r="D248" s="541"/>
      <c r="E248" s="563"/>
      <c r="F248" s="541"/>
      <c r="G248" s="551"/>
      <c r="H248" s="551"/>
      <c r="I248" s="551"/>
      <c r="J248" s="551"/>
      <c r="K248" s="551"/>
      <c r="L248" s="539"/>
    </row>
    <row r="249" spans="1:12" s="540" customFormat="1" x14ac:dyDescent="0.2">
      <c r="A249" s="541"/>
      <c r="B249" s="542"/>
      <c r="C249" s="542"/>
      <c r="D249" s="541"/>
      <c r="E249" s="563"/>
      <c r="F249" s="541"/>
      <c r="G249" s="551"/>
      <c r="H249" s="551"/>
      <c r="I249" s="551"/>
      <c r="J249" s="551"/>
      <c r="K249" s="551"/>
      <c r="L249" s="539"/>
    </row>
    <row r="250" spans="1:12" s="540" customFormat="1" x14ac:dyDescent="0.2">
      <c r="A250" s="541"/>
      <c r="B250" s="542"/>
      <c r="C250" s="542"/>
      <c r="D250" s="541"/>
      <c r="E250" s="563"/>
      <c r="F250" s="541"/>
      <c r="G250" s="551"/>
      <c r="H250" s="551"/>
      <c r="I250" s="551"/>
      <c r="J250" s="551"/>
      <c r="K250" s="551"/>
      <c r="L250" s="539"/>
    </row>
    <row r="251" spans="1:12" s="540" customFormat="1" x14ac:dyDescent="0.2">
      <c r="A251" s="541"/>
      <c r="B251" s="542"/>
      <c r="C251" s="542"/>
      <c r="D251" s="541"/>
      <c r="E251" s="563"/>
      <c r="F251" s="541"/>
      <c r="G251" s="551"/>
      <c r="H251" s="551"/>
      <c r="I251" s="551"/>
      <c r="J251" s="551"/>
      <c r="K251" s="551"/>
      <c r="L251" s="539"/>
    </row>
    <row r="252" spans="1:12" s="540" customFormat="1" x14ac:dyDescent="0.2">
      <c r="A252" s="541"/>
      <c r="B252" s="542"/>
      <c r="C252" s="542"/>
      <c r="D252" s="541"/>
      <c r="E252" s="563"/>
      <c r="F252" s="541"/>
      <c r="G252" s="551"/>
      <c r="H252" s="551"/>
      <c r="I252" s="551"/>
      <c r="J252" s="551"/>
      <c r="K252" s="551"/>
      <c r="L252" s="539"/>
    </row>
    <row r="253" spans="1:12" s="540" customFormat="1" x14ac:dyDescent="0.2">
      <c r="A253" s="541"/>
      <c r="B253" s="542"/>
      <c r="C253" s="542"/>
      <c r="D253" s="541"/>
      <c r="E253" s="563"/>
      <c r="F253" s="541"/>
      <c r="G253" s="551"/>
      <c r="H253" s="551"/>
      <c r="I253" s="551"/>
      <c r="J253" s="551"/>
      <c r="K253" s="551"/>
      <c r="L253" s="539"/>
    </row>
    <row r="254" spans="1:12" s="540" customFormat="1" x14ac:dyDescent="0.2">
      <c r="A254" s="541"/>
      <c r="B254" s="542"/>
      <c r="C254" s="542"/>
      <c r="D254" s="541"/>
      <c r="E254" s="563"/>
      <c r="F254" s="541"/>
      <c r="G254" s="551"/>
      <c r="H254" s="551"/>
      <c r="I254" s="551"/>
      <c r="J254" s="551"/>
      <c r="K254" s="551"/>
      <c r="L254" s="539"/>
    </row>
    <row r="255" spans="1:12" s="540" customFormat="1" x14ac:dyDescent="0.2">
      <c r="A255" s="541"/>
      <c r="B255" s="542"/>
      <c r="C255" s="542"/>
      <c r="D255" s="541"/>
      <c r="E255" s="563"/>
      <c r="F255" s="541"/>
      <c r="G255" s="570"/>
      <c r="H255" s="569"/>
      <c r="I255" s="569"/>
      <c r="J255" s="569"/>
      <c r="K255" s="569"/>
      <c r="L255" s="539"/>
    </row>
    <row r="256" spans="1:12" s="540" customFormat="1" x14ac:dyDescent="0.2">
      <c r="A256" s="541"/>
      <c r="B256" s="542"/>
      <c r="C256" s="542"/>
      <c r="D256" s="541"/>
      <c r="E256" s="563"/>
      <c r="F256" s="541"/>
      <c r="G256" s="570"/>
      <c r="H256" s="569"/>
      <c r="I256" s="569"/>
      <c r="J256" s="569"/>
      <c r="K256" s="569"/>
      <c r="L256" s="539"/>
    </row>
    <row r="257" spans="1:12" s="540" customFormat="1" x14ac:dyDescent="0.2">
      <c r="A257" s="541"/>
      <c r="B257" s="542"/>
      <c r="C257" s="542"/>
      <c r="D257" s="541"/>
      <c r="E257" s="563"/>
      <c r="F257" s="541"/>
      <c r="G257" s="570"/>
      <c r="H257" s="569"/>
      <c r="I257" s="569"/>
      <c r="J257" s="569"/>
      <c r="K257" s="569"/>
      <c r="L257" s="539"/>
    </row>
    <row r="258" spans="1:12" s="540" customFormat="1" x14ac:dyDescent="0.2">
      <c r="A258" s="541"/>
      <c r="B258" s="542"/>
      <c r="C258" s="542"/>
      <c r="D258" s="541"/>
      <c r="E258" s="563"/>
      <c r="F258" s="541"/>
      <c r="G258" s="570"/>
      <c r="H258" s="569"/>
      <c r="I258" s="569"/>
      <c r="J258" s="569"/>
      <c r="K258" s="569"/>
      <c r="L258" s="539"/>
    </row>
    <row r="259" spans="1:12" s="540" customFormat="1" x14ac:dyDescent="0.2">
      <c r="A259" s="541"/>
      <c r="B259" s="542"/>
      <c r="C259" s="542"/>
      <c r="D259" s="541"/>
      <c r="E259" s="563"/>
      <c r="F259" s="541"/>
      <c r="G259" s="570"/>
      <c r="H259" s="569"/>
      <c r="I259" s="569"/>
      <c r="J259" s="569"/>
      <c r="K259" s="569"/>
      <c r="L259" s="539"/>
    </row>
    <row r="260" spans="1:12" s="540" customFormat="1" x14ac:dyDescent="0.2">
      <c r="A260" s="541"/>
      <c r="B260" s="542"/>
      <c r="C260" s="542"/>
      <c r="D260" s="541"/>
      <c r="E260" s="563"/>
      <c r="F260" s="541"/>
      <c r="G260" s="570"/>
      <c r="H260" s="569"/>
      <c r="I260" s="569"/>
      <c r="J260" s="569"/>
      <c r="K260" s="569"/>
      <c r="L260" s="539"/>
    </row>
    <row r="261" spans="1:12" s="540" customFormat="1" x14ac:dyDescent="0.2">
      <c r="A261" s="541"/>
      <c r="B261" s="542"/>
      <c r="C261" s="542"/>
      <c r="D261" s="541"/>
      <c r="E261" s="563"/>
      <c r="F261" s="541"/>
      <c r="G261" s="570"/>
      <c r="H261" s="569"/>
      <c r="I261" s="569"/>
      <c r="J261" s="569"/>
      <c r="K261" s="569"/>
      <c r="L261" s="539"/>
    </row>
    <row r="262" spans="1:12" s="540" customFormat="1" x14ac:dyDescent="0.2">
      <c r="A262" s="541"/>
      <c r="B262" s="542"/>
      <c r="C262" s="542"/>
      <c r="D262" s="541"/>
      <c r="E262" s="563"/>
      <c r="F262" s="541"/>
      <c r="G262" s="570"/>
      <c r="H262" s="569"/>
      <c r="I262" s="569"/>
      <c r="J262" s="569"/>
      <c r="K262" s="569"/>
      <c r="L262" s="539"/>
    </row>
    <row r="263" spans="1:12" s="540" customFormat="1" x14ac:dyDescent="0.2">
      <c r="A263" s="541"/>
      <c r="B263" s="542"/>
      <c r="C263" s="542"/>
      <c r="D263" s="541"/>
      <c r="E263" s="563"/>
      <c r="F263" s="541"/>
      <c r="G263" s="570"/>
      <c r="H263" s="569"/>
      <c r="I263" s="569"/>
      <c r="J263" s="569"/>
      <c r="K263" s="569"/>
      <c r="L263" s="539"/>
    </row>
    <row r="264" spans="1:12" s="540" customFormat="1" x14ac:dyDescent="0.2">
      <c r="A264" s="541"/>
      <c r="B264" s="542"/>
      <c r="C264" s="542"/>
      <c r="D264" s="541"/>
      <c r="E264" s="563"/>
      <c r="F264" s="541"/>
      <c r="G264" s="570"/>
      <c r="H264" s="569"/>
      <c r="I264" s="569"/>
      <c r="J264" s="569"/>
      <c r="K264" s="569"/>
      <c r="L264" s="539"/>
    </row>
    <row r="265" spans="1:12" s="540" customFormat="1" x14ac:dyDescent="0.2">
      <c r="A265" s="541"/>
      <c r="B265" s="542"/>
      <c r="C265" s="542"/>
      <c r="D265" s="541"/>
      <c r="E265" s="563"/>
      <c r="F265" s="541"/>
      <c r="G265" s="570"/>
      <c r="H265" s="569"/>
      <c r="I265" s="569"/>
      <c r="J265" s="569"/>
      <c r="K265" s="569"/>
      <c r="L265" s="539"/>
    </row>
    <row r="266" spans="1:12" s="540" customFormat="1" x14ac:dyDescent="0.2">
      <c r="A266" s="541"/>
      <c r="B266" s="542"/>
      <c r="C266" s="542"/>
      <c r="D266" s="541"/>
      <c r="E266" s="563"/>
      <c r="F266" s="541"/>
      <c r="G266" s="570"/>
      <c r="H266" s="569"/>
      <c r="I266" s="569"/>
      <c r="J266" s="569"/>
      <c r="K266" s="569"/>
      <c r="L266" s="539"/>
    </row>
    <row r="267" spans="1:12" s="540" customFormat="1" x14ac:dyDescent="0.2">
      <c r="A267" s="541"/>
      <c r="B267" s="542"/>
      <c r="C267" s="542"/>
      <c r="D267" s="541"/>
      <c r="E267" s="563"/>
      <c r="F267" s="541"/>
      <c r="G267" s="570"/>
      <c r="H267" s="569"/>
      <c r="I267" s="569"/>
      <c r="J267" s="569"/>
      <c r="K267" s="569"/>
      <c r="L267" s="539"/>
    </row>
    <row r="268" spans="1:12" s="540" customFormat="1" x14ac:dyDescent="0.2">
      <c r="A268" s="541"/>
      <c r="B268" s="542"/>
      <c r="C268" s="542"/>
      <c r="D268" s="541"/>
      <c r="E268" s="563"/>
      <c r="F268" s="541"/>
      <c r="G268" s="570"/>
      <c r="H268" s="569"/>
      <c r="I268" s="569"/>
      <c r="J268" s="569"/>
      <c r="K268" s="569"/>
      <c r="L268" s="539"/>
    </row>
    <row r="269" spans="1:12" s="540" customFormat="1" x14ac:dyDescent="0.2">
      <c r="A269" s="541"/>
      <c r="B269" s="542"/>
      <c r="C269" s="542"/>
      <c r="D269" s="541"/>
      <c r="E269" s="563"/>
      <c r="F269" s="541"/>
      <c r="G269" s="570"/>
      <c r="H269" s="569"/>
      <c r="I269" s="569"/>
      <c r="J269" s="569"/>
      <c r="K269" s="569"/>
      <c r="L269" s="539"/>
    </row>
    <row r="270" spans="1:12" s="540" customFormat="1" x14ac:dyDescent="0.2">
      <c r="A270" s="541"/>
      <c r="B270" s="542"/>
      <c r="C270" s="542"/>
      <c r="D270" s="541"/>
      <c r="E270" s="563"/>
      <c r="F270" s="541"/>
      <c r="G270" s="570"/>
      <c r="H270" s="569"/>
      <c r="I270" s="569"/>
      <c r="J270" s="569"/>
      <c r="K270" s="569"/>
      <c r="L270" s="539"/>
    </row>
    <row r="271" spans="1:12" s="540" customFormat="1" x14ac:dyDescent="0.2">
      <c r="A271" s="541"/>
      <c r="B271" s="542"/>
      <c r="C271" s="542"/>
      <c r="D271" s="541"/>
      <c r="E271" s="563"/>
      <c r="F271" s="541"/>
      <c r="G271" s="570"/>
      <c r="H271" s="569"/>
      <c r="I271" s="569"/>
      <c r="J271" s="569"/>
      <c r="K271" s="569"/>
      <c r="L271" s="539"/>
    </row>
    <row r="272" spans="1:12" s="540" customFormat="1" x14ac:dyDescent="0.2">
      <c r="A272" s="541"/>
      <c r="B272" s="542"/>
      <c r="C272" s="542"/>
      <c r="D272" s="541"/>
      <c r="E272" s="563"/>
      <c r="F272" s="541"/>
      <c r="G272" s="570"/>
      <c r="H272" s="569"/>
      <c r="I272" s="569"/>
      <c r="J272" s="569"/>
      <c r="K272" s="569"/>
      <c r="L272" s="539"/>
    </row>
    <row r="273" spans="1:12" s="540" customFormat="1" x14ac:dyDescent="0.2">
      <c r="A273" s="541"/>
      <c r="B273" s="542"/>
      <c r="C273" s="542"/>
      <c r="D273" s="541"/>
      <c r="E273" s="563"/>
      <c r="F273" s="541"/>
      <c r="G273" s="570"/>
      <c r="H273" s="569"/>
      <c r="I273" s="569"/>
      <c r="J273" s="569"/>
      <c r="K273" s="569"/>
      <c r="L273" s="539"/>
    </row>
    <row r="274" spans="1:12" s="540" customFormat="1" x14ac:dyDescent="0.2">
      <c r="A274" s="541"/>
      <c r="B274" s="542"/>
      <c r="C274" s="542"/>
      <c r="D274" s="541"/>
      <c r="E274" s="563"/>
      <c r="F274" s="541"/>
      <c r="G274" s="570"/>
      <c r="H274" s="569"/>
      <c r="I274" s="569"/>
      <c r="J274" s="569"/>
      <c r="K274" s="569"/>
      <c r="L274" s="539"/>
    </row>
    <row r="275" spans="1:12" s="540" customFormat="1" x14ac:dyDescent="0.2">
      <c r="A275" s="541"/>
      <c r="B275" s="542"/>
      <c r="C275" s="542"/>
      <c r="D275" s="541"/>
      <c r="E275" s="563"/>
      <c r="F275" s="541"/>
      <c r="G275" s="570"/>
      <c r="H275" s="569"/>
      <c r="I275" s="569"/>
      <c r="J275" s="569"/>
      <c r="K275" s="569"/>
      <c r="L275" s="539"/>
    </row>
    <row r="276" spans="1:12" s="540" customFormat="1" x14ac:dyDescent="0.2">
      <c r="A276" s="541"/>
      <c r="B276" s="542"/>
      <c r="C276" s="542"/>
      <c r="D276" s="541"/>
      <c r="E276" s="563"/>
      <c r="F276" s="541"/>
      <c r="G276" s="570"/>
      <c r="H276" s="569"/>
      <c r="I276" s="569"/>
      <c r="J276" s="569"/>
      <c r="K276" s="569"/>
      <c r="L276" s="539"/>
    </row>
    <row r="277" spans="1:12" s="540" customFormat="1" x14ac:dyDescent="0.2">
      <c r="A277" s="541"/>
      <c r="B277" s="542"/>
      <c r="C277" s="542"/>
      <c r="D277" s="541"/>
      <c r="E277" s="563"/>
      <c r="F277" s="541"/>
      <c r="G277" s="570"/>
      <c r="H277" s="569"/>
      <c r="I277" s="569"/>
      <c r="J277" s="569"/>
      <c r="K277" s="569"/>
      <c r="L277" s="539"/>
    </row>
    <row r="278" spans="1:12" s="540" customFormat="1" x14ac:dyDescent="0.2">
      <c r="A278" s="541"/>
      <c r="B278" s="542"/>
      <c r="C278" s="542"/>
      <c r="D278" s="541"/>
      <c r="E278" s="563"/>
      <c r="F278" s="541"/>
      <c r="G278" s="570"/>
      <c r="H278" s="569"/>
      <c r="I278" s="569"/>
      <c r="J278" s="569"/>
      <c r="K278" s="569"/>
      <c r="L278" s="539"/>
    </row>
    <row r="279" spans="1:12" s="540" customFormat="1" x14ac:dyDescent="0.2">
      <c r="A279" s="541"/>
      <c r="B279" s="542"/>
      <c r="C279" s="542"/>
      <c r="D279" s="541"/>
      <c r="E279" s="563"/>
      <c r="F279" s="541"/>
      <c r="G279" s="570"/>
      <c r="H279" s="569"/>
      <c r="I279" s="569"/>
      <c r="J279" s="569"/>
      <c r="K279" s="569"/>
      <c r="L279" s="539"/>
    </row>
    <row r="280" spans="1:12" s="540" customFormat="1" x14ac:dyDescent="0.2">
      <c r="A280" s="541"/>
      <c r="B280" s="542"/>
      <c r="C280" s="542"/>
      <c r="D280" s="541"/>
      <c r="E280" s="563"/>
      <c r="F280" s="541"/>
      <c r="G280" s="570"/>
      <c r="H280" s="569"/>
      <c r="I280" s="569"/>
      <c r="J280" s="569"/>
      <c r="K280" s="569"/>
      <c r="L280" s="539"/>
    </row>
    <row r="281" spans="1:12" s="540" customFormat="1" x14ac:dyDescent="0.2">
      <c r="A281" s="541"/>
      <c r="B281" s="542"/>
      <c r="C281" s="542"/>
      <c r="D281" s="541"/>
      <c r="E281" s="563"/>
      <c r="F281" s="541"/>
      <c r="G281" s="570"/>
      <c r="H281" s="569"/>
      <c r="I281" s="569"/>
      <c r="J281" s="569"/>
      <c r="K281" s="569"/>
      <c r="L281" s="539"/>
    </row>
    <row r="282" spans="1:12" s="540" customFormat="1" x14ac:dyDescent="0.2">
      <c r="A282" s="541"/>
      <c r="B282" s="542"/>
      <c r="C282" s="542"/>
      <c r="D282" s="541"/>
      <c r="E282" s="563"/>
      <c r="F282" s="541"/>
      <c r="G282" s="570"/>
      <c r="H282" s="569"/>
      <c r="I282" s="569"/>
      <c r="J282" s="569"/>
      <c r="K282" s="569"/>
      <c r="L282" s="539"/>
    </row>
    <row r="283" spans="1:12" s="540" customFormat="1" x14ac:dyDescent="0.2">
      <c r="A283" s="541"/>
      <c r="B283" s="542"/>
      <c r="C283" s="542"/>
      <c r="D283" s="541"/>
      <c r="E283" s="563"/>
      <c r="F283" s="541"/>
      <c r="G283" s="570"/>
      <c r="H283" s="569"/>
      <c r="I283" s="569"/>
      <c r="J283" s="569"/>
      <c r="K283" s="569"/>
      <c r="L283" s="539"/>
    </row>
    <row r="284" spans="1:12" s="540" customFormat="1" x14ac:dyDescent="0.2">
      <c r="A284" s="541"/>
      <c r="B284" s="542"/>
      <c r="C284" s="542"/>
      <c r="D284" s="541"/>
      <c r="E284" s="563"/>
      <c r="F284" s="541"/>
      <c r="G284" s="570"/>
      <c r="H284" s="569"/>
      <c r="I284" s="569"/>
      <c r="J284" s="569"/>
      <c r="K284" s="569"/>
      <c r="L284" s="539"/>
    </row>
    <row r="285" spans="1:12" s="540" customFormat="1" x14ac:dyDescent="0.2">
      <c r="A285" s="541"/>
      <c r="B285" s="542"/>
      <c r="C285" s="542"/>
      <c r="D285" s="541"/>
      <c r="E285" s="563"/>
      <c r="F285" s="541"/>
      <c r="G285" s="570"/>
      <c r="H285" s="569"/>
      <c r="I285" s="569"/>
      <c r="J285" s="569"/>
      <c r="K285" s="569"/>
      <c r="L285" s="539"/>
    </row>
    <row r="286" spans="1:12" s="540" customFormat="1" x14ac:dyDescent="0.2">
      <c r="A286" s="541"/>
      <c r="B286" s="542"/>
      <c r="C286" s="542"/>
      <c r="D286" s="541"/>
      <c r="E286" s="563"/>
      <c r="F286" s="541"/>
      <c r="G286" s="570"/>
      <c r="H286" s="569"/>
      <c r="I286" s="569"/>
      <c r="J286" s="569"/>
      <c r="K286" s="569"/>
      <c r="L286" s="539"/>
    </row>
    <row r="287" spans="1:12" s="540" customFormat="1" x14ac:dyDescent="0.2">
      <c r="A287" s="541"/>
      <c r="B287" s="542"/>
      <c r="C287" s="542"/>
      <c r="D287" s="541"/>
      <c r="E287" s="563"/>
      <c r="F287" s="541"/>
      <c r="G287" s="570"/>
      <c r="H287" s="569"/>
      <c r="I287" s="569"/>
      <c r="J287" s="569"/>
      <c r="K287" s="569"/>
      <c r="L287" s="539"/>
    </row>
    <row r="288" spans="1:12" s="540" customFormat="1" x14ac:dyDescent="0.2">
      <c r="A288" s="541"/>
      <c r="B288" s="542"/>
      <c r="C288" s="542"/>
      <c r="D288" s="541"/>
      <c r="E288" s="563"/>
      <c r="F288" s="541"/>
      <c r="G288" s="570"/>
      <c r="H288" s="569"/>
      <c r="I288" s="569"/>
      <c r="J288" s="569"/>
      <c r="K288" s="569"/>
      <c r="L288" s="539"/>
    </row>
    <row r="289" spans="1:12" s="540" customFormat="1" x14ac:dyDescent="0.2">
      <c r="A289" s="541"/>
      <c r="B289" s="542"/>
      <c r="C289" s="542"/>
      <c r="D289" s="541"/>
      <c r="E289" s="563"/>
      <c r="F289" s="541"/>
      <c r="G289" s="570"/>
      <c r="H289" s="569"/>
      <c r="I289" s="569"/>
      <c r="J289" s="569"/>
      <c r="K289" s="569"/>
      <c r="L289" s="539"/>
    </row>
    <row r="290" spans="1:12" s="540" customFormat="1" x14ac:dyDescent="0.2">
      <c r="A290" s="541"/>
      <c r="B290" s="542"/>
      <c r="C290" s="542"/>
      <c r="D290" s="541"/>
      <c r="E290" s="563"/>
      <c r="F290" s="541"/>
      <c r="G290" s="570"/>
      <c r="H290" s="569"/>
      <c r="I290" s="569"/>
      <c r="J290" s="569"/>
      <c r="K290" s="569"/>
      <c r="L290" s="539"/>
    </row>
    <row r="291" spans="1:12" s="540" customFormat="1" x14ac:dyDescent="0.2">
      <c r="A291" s="541"/>
      <c r="B291" s="542"/>
      <c r="C291" s="542"/>
      <c r="D291" s="541"/>
      <c r="E291" s="563"/>
      <c r="F291" s="541"/>
      <c r="G291" s="570"/>
      <c r="H291" s="569"/>
      <c r="I291" s="569"/>
      <c r="J291" s="569"/>
      <c r="K291" s="569"/>
      <c r="L291" s="539"/>
    </row>
    <row r="292" spans="1:12" s="540" customFormat="1" x14ac:dyDescent="0.2">
      <c r="A292" s="541"/>
      <c r="B292" s="542"/>
      <c r="C292" s="542"/>
      <c r="D292" s="541"/>
      <c r="E292" s="563"/>
      <c r="F292" s="541"/>
      <c r="G292" s="570"/>
      <c r="H292" s="569"/>
      <c r="I292" s="569"/>
      <c r="J292" s="569"/>
      <c r="K292" s="569"/>
      <c r="L292" s="539"/>
    </row>
    <row r="293" spans="1:12" s="540" customFormat="1" x14ac:dyDescent="0.2">
      <c r="A293" s="541"/>
      <c r="B293" s="542"/>
      <c r="C293" s="542"/>
      <c r="D293" s="541"/>
      <c r="E293" s="563"/>
      <c r="F293" s="541"/>
      <c r="G293" s="570"/>
      <c r="H293" s="569"/>
      <c r="I293" s="569"/>
      <c r="J293" s="569"/>
      <c r="K293" s="569"/>
      <c r="L293" s="539"/>
    </row>
    <row r="294" spans="1:12" s="540" customFormat="1" x14ac:dyDescent="0.2">
      <c r="A294" s="541"/>
      <c r="B294" s="542"/>
      <c r="C294" s="542"/>
      <c r="D294" s="541"/>
      <c r="E294" s="563"/>
      <c r="F294" s="541"/>
      <c r="G294" s="570"/>
      <c r="H294" s="569"/>
      <c r="I294" s="569"/>
      <c r="J294" s="569"/>
      <c r="K294" s="569"/>
      <c r="L294" s="539"/>
    </row>
    <row r="295" spans="1:12" s="540" customFormat="1" x14ac:dyDescent="0.2">
      <c r="A295" s="541"/>
      <c r="B295" s="542"/>
      <c r="C295" s="542"/>
      <c r="D295" s="541"/>
      <c r="E295" s="563"/>
      <c r="F295" s="541"/>
      <c r="G295" s="570"/>
      <c r="H295" s="569"/>
      <c r="I295" s="569"/>
      <c r="J295" s="569"/>
      <c r="K295" s="569"/>
      <c r="L295" s="539"/>
    </row>
    <row r="296" spans="1:12" s="540" customFormat="1" x14ac:dyDescent="0.2">
      <c r="A296" s="541"/>
      <c r="B296" s="542"/>
      <c r="C296" s="542"/>
      <c r="D296" s="541"/>
      <c r="E296" s="563"/>
      <c r="F296" s="541"/>
      <c r="G296" s="570"/>
      <c r="H296" s="569"/>
      <c r="I296" s="569"/>
      <c r="J296" s="569"/>
      <c r="K296" s="569"/>
      <c r="L296" s="539"/>
    </row>
    <row r="297" spans="1:12" s="540" customFormat="1" x14ac:dyDescent="0.2">
      <c r="A297" s="541"/>
      <c r="B297" s="542"/>
      <c r="C297" s="542"/>
      <c r="D297" s="541"/>
      <c r="E297" s="563"/>
      <c r="F297" s="541"/>
      <c r="G297" s="570"/>
      <c r="H297" s="569"/>
      <c r="I297" s="569"/>
      <c r="J297" s="569"/>
      <c r="K297" s="569"/>
      <c r="L297" s="539"/>
    </row>
    <row r="298" spans="1:12" s="540" customFormat="1" x14ac:dyDescent="0.2">
      <c r="A298" s="541"/>
      <c r="B298" s="542"/>
      <c r="C298" s="542"/>
      <c r="D298" s="541"/>
      <c r="E298" s="563"/>
      <c r="F298" s="541"/>
      <c r="G298" s="570"/>
      <c r="H298" s="569"/>
      <c r="I298" s="569"/>
      <c r="J298" s="569"/>
      <c r="K298" s="569"/>
      <c r="L298" s="539"/>
    </row>
    <row r="299" spans="1:12" s="540" customFormat="1" x14ac:dyDescent="0.2">
      <c r="A299" s="541"/>
      <c r="B299" s="542"/>
      <c r="C299" s="542"/>
      <c r="D299" s="541"/>
      <c r="E299" s="563"/>
      <c r="F299" s="541"/>
      <c r="G299" s="570"/>
      <c r="H299" s="569"/>
      <c r="I299" s="569"/>
      <c r="J299" s="569"/>
      <c r="K299" s="569"/>
      <c r="L299" s="539"/>
    </row>
    <row r="300" spans="1:12" s="540" customFormat="1" x14ac:dyDescent="0.2">
      <c r="A300" s="541"/>
      <c r="B300" s="542"/>
      <c r="C300" s="542"/>
      <c r="D300" s="541"/>
      <c r="E300" s="563"/>
      <c r="F300" s="541"/>
      <c r="G300" s="570"/>
      <c r="H300" s="569"/>
      <c r="I300" s="569"/>
      <c r="J300" s="569"/>
      <c r="K300" s="569"/>
      <c r="L300" s="539"/>
    </row>
    <row r="301" spans="1:12" s="540" customFormat="1" x14ac:dyDescent="0.2">
      <c r="A301" s="541"/>
      <c r="B301" s="542"/>
      <c r="C301" s="542"/>
      <c r="D301" s="541"/>
      <c r="E301" s="563"/>
      <c r="F301" s="541"/>
      <c r="G301" s="570"/>
      <c r="H301" s="569"/>
      <c r="I301" s="569"/>
      <c r="J301" s="569"/>
      <c r="K301" s="569"/>
      <c r="L301" s="539"/>
    </row>
    <row r="302" spans="1:12" s="540" customFormat="1" x14ac:dyDescent="0.2">
      <c r="A302" s="541"/>
      <c r="B302" s="542"/>
      <c r="C302" s="542"/>
      <c r="D302" s="541"/>
      <c r="E302" s="563"/>
      <c r="F302" s="541"/>
      <c r="G302" s="570"/>
      <c r="H302" s="569"/>
      <c r="I302" s="569"/>
      <c r="J302" s="569"/>
      <c r="K302" s="569"/>
      <c r="L302" s="539"/>
    </row>
    <row r="303" spans="1:12" s="540" customFormat="1" x14ac:dyDescent="0.2">
      <c r="A303" s="541"/>
      <c r="B303" s="542"/>
      <c r="C303" s="542"/>
      <c r="D303" s="541"/>
      <c r="E303" s="563"/>
      <c r="F303" s="541"/>
      <c r="G303" s="570"/>
      <c r="H303" s="569"/>
      <c r="I303" s="569"/>
      <c r="J303" s="569"/>
      <c r="K303" s="569"/>
      <c r="L303" s="539"/>
    </row>
    <row r="304" spans="1:12" s="540" customFormat="1" x14ac:dyDescent="0.2">
      <c r="A304" s="541"/>
      <c r="B304" s="542"/>
      <c r="C304" s="542"/>
      <c r="D304" s="541"/>
      <c r="E304" s="563"/>
      <c r="F304" s="541"/>
      <c r="G304" s="570"/>
      <c r="H304" s="569"/>
      <c r="I304" s="569"/>
      <c r="J304" s="569"/>
      <c r="K304" s="569"/>
      <c r="L304" s="539"/>
    </row>
    <row r="305" spans="1:12" s="540" customFormat="1" x14ac:dyDescent="0.2">
      <c r="A305" s="541"/>
      <c r="B305" s="542"/>
      <c r="C305" s="542"/>
      <c r="D305" s="541"/>
      <c r="E305" s="563"/>
      <c r="F305" s="541"/>
      <c r="G305" s="570"/>
      <c r="H305" s="569"/>
      <c r="I305" s="569"/>
      <c r="J305" s="569"/>
      <c r="K305" s="569"/>
      <c r="L305" s="539"/>
    </row>
    <row r="306" spans="1:12" s="540" customFormat="1" x14ac:dyDescent="0.2">
      <c r="A306" s="541"/>
      <c r="B306" s="542"/>
      <c r="C306" s="542"/>
      <c r="D306" s="541"/>
      <c r="E306" s="563"/>
      <c r="F306" s="541"/>
      <c r="G306" s="570"/>
      <c r="H306" s="569"/>
      <c r="I306" s="569"/>
      <c r="J306" s="569"/>
      <c r="K306" s="569"/>
      <c r="L306" s="539"/>
    </row>
    <row r="307" spans="1:12" s="540" customFormat="1" x14ac:dyDescent="0.2">
      <c r="A307" s="541"/>
      <c r="B307" s="542"/>
      <c r="C307" s="542"/>
      <c r="D307" s="541"/>
      <c r="E307" s="563"/>
      <c r="F307" s="541"/>
      <c r="G307" s="570"/>
      <c r="H307" s="569"/>
      <c r="I307" s="569"/>
      <c r="J307" s="569"/>
      <c r="K307" s="569"/>
      <c r="L307" s="539"/>
    </row>
    <row r="308" spans="1:12" s="540" customFormat="1" x14ac:dyDescent="0.2">
      <c r="A308" s="541"/>
      <c r="B308" s="542"/>
      <c r="C308" s="542"/>
      <c r="D308" s="541"/>
      <c r="E308" s="563"/>
      <c r="F308" s="541"/>
      <c r="G308" s="570"/>
      <c r="H308" s="569"/>
      <c r="I308" s="569"/>
      <c r="J308" s="569"/>
      <c r="K308" s="569"/>
      <c r="L308" s="539"/>
    </row>
    <row r="309" spans="1:12" s="540" customFormat="1" x14ac:dyDescent="0.2">
      <c r="A309" s="541"/>
      <c r="B309" s="542"/>
      <c r="C309" s="542"/>
      <c r="D309" s="541"/>
      <c r="E309" s="563"/>
      <c r="F309" s="541"/>
      <c r="G309" s="570"/>
      <c r="H309" s="569"/>
      <c r="I309" s="569"/>
      <c r="J309" s="569"/>
      <c r="K309" s="569"/>
      <c r="L309" s="539"/>
    </row>
    <row r="310" spans="1:12" s="540" customFormat="1" x14ac:dyDescent="0.2">
      <c r="A310" s="541"/>
      <c r="B310" s="542"/>
      <c r="C310" s="542"/>
      <c r="D310" s="541"/>
      <c r="E310" s="563"/>
      <c r="F310" s="541"/>
      <c r="G310" s="570"/>
      <c r="H310" s="569"/>
      <c r="I310" s="569"/>
      <c r="J310" s="569"/>
      <c r="K310" s="569"/>
      <c r="L310" s="539"/>
    </row>
    <row r="311" spans="1:12" s="540" customFormat="1" x14ac:dyDescent="0.2">
      <c r="A311" s="541"/>
      <c r="B311" s="542"/>
      <c r="C311" s="542"/>
      <c r="D311" s="541"/>
      <c r="E311" s="563"/>
      <c r="F311" s="541"/>
      <c r="G311" s="570"/>
      <c r="H311" s="569"/>
      <c r="I311" s="569"/>
      <c r="J311" s="569"/>
      <c r="K311" s="569"/>
      <c r="L311" s="539"/>
    </row>
    <row r="312" spans="1:12" s="540" customFormat="1" x14ac:dyDescent="0.2">
      <c r="A312" s="541"/>
      <c r="B312" s="542"/>
      <c r="C312" s="542"/>
      <c r="D312" s="541"/>
      <c r="E312" s="563"/>
      <c r="F312" s="541"/>
      <c r="G312" s="570"/>
      <c r="H312" s="569"/>
      <c r="I312" s="569"/>
      <c r="J312" s="569"/>
      <c r="K312" s="569"/>
      <c r="L312" s="539"/>
    </row>
    <row r="313" spans="1:12" s="540" customFormat="1" x14ac:dyDescent="0.2">
      <c r="A313" s="541"/>
      <c r="B313" s="542"/>
      <c r="C313" s="542"/>
      <c r="D313" s="541"/>
      <c r="E313" s="563"/>
      <c r="F313" s="541"/>
      <c r="G313" s="570"/>
      <c r="H313" s="569"/>
      <c r="I313" s="569"/>
      <c r="J313" s="569"/>
      <c r="K313" s="569"/>
      <c r="L313" s="539"/>
    </row>
    <row r="314" spans="1:12" s="540" customFormat="1" x14ac:dyDescent="0.2">
      <c r="A314" s="541"/>
      <c r="B314" s="542"/>
      <c r="C314" s="542"/>
      <c r="D314" s="541"/>
      <c r="E314" s="563"/>
      <c r="F314" s="541"/>
      <c r="G314" s="570"/>
      <c r="H314" s="569"/>
      <c r="I314" s="569"/>
      <c r="J314" s="569"/>
      <c r="K314" s="569"/>
      <c r="L314" s="539"/>
    </row>
    <row r="315" spans="1:12" s="540" customFormat="1" x14ac:dyDescent="0.2">
      <c r="A315" s="541"/>
      <c r="B315" s="542"/>
      <c r="C315" s="542"/>
      <c r="D315" s="541"/>
      <c r="E315" s="563"/>
      <c r="F315" s="541"/>
      <c r="G315" s="570"/>
      <c r="H315" s="569"/>
      <c r="I315" s="569"/>
      <c r="J315" s="569"/>
      <c r="K315" s="569"/>
      <c r="L315" s="539"/>
    </row>
    <row r="316" spans="1:12" s="540" customFormat="1" x14ac:dyDescent="0.2">
      <c r="A316" s="541"/>
      <c r="B316" s="542"/>
      <c r="C316" s="542"/>
      <c r="D316" s="541"/>
      <c r="E316" s="563"/>
      <c r="F316" s="541"/>
      <c r="G316" s="570"/>
      <c r="H316" s="569"/>
      <c r="I316" s="569"/>
      <c r="J316" s="569"/>
      <c r="K316" s="569"/>
      <c r="L316" s="539"/>
    </row>
    <row r="317" spans="1:12" s="540" customFormat="1" x14ac:dyDescent="0.2">
      <c r="A317" s="541"/>
      <c r="B317" s="542"/>
      <c r="C317" s="542"/>
      <c r="D317" s="541"/>
      <c r="E317" s="563"/>
      <c r="F317" s="541"/>
      <c r="G317" s="570"/>
      <c r="H317" s="569"/>
      <c r="I317" s="569"/>
      <c r="J317" s="569"/>
      <c r="K317" s="569"/>
      <c r="L317" s="539"/>
    </row>
    <row r="318" spans="1:12" s="540" customFormat="1" x14ac:dyDescent="0.2">
      <c r="A318" s="541"/>
      <c r="B318" s="542"/>
      <c r="C318" s="542"/>
      <c r="D318" s="541"/>
      <c r="E318" s="563"/>
      <c r="F318" s="541"/>
      <c r="G318" s="570"/>
      <c r="H318" s="569"/>
      <c r="I318" s="569"/>
      <c r="J318" s="569"/>
      <c r="K318" s="569"/>
      <c r="L318" s="539"/>
    </row>
    <row r="319" spans="1:12" s="540" customFormat="1" x14ac:dyDescent="0.2">
      <c r="A319" s="541"/>
      <c r="B319" s="542"/>
      <c r="C319" s="542"/>
      <c r="D319" s="541"/>
      <c r="E319" s="563"/>
      <c r="F319" s="541"/>
      <c r="G319" s="570"/>
      <c r="H319" s="569"/>
      <c r="I319" s="569"/>
      <c r="J319" s="569"/>
      <c r="K319" s="569"/>
      <c r="L319" s="539"/>
    </row>
    <row r="320" spans="1:12" s="540" customFormat="1" x14ac:dyDescent="0.2">
      <c r="A320" s="541"/>
      <c r="B320" s="542"/>
      <c r="C320" s="542"/>
      <c r="D320" s="541"/>
      <c r="E320" s="563"/>
      <c r="F320" s="541"/>
      <c r="G320" s="570"/>
      <c r="H320" s="569"/>
      <c r="I320" s="569"/>
      <c r="J320" s="569"/>
      <c r="K320" s="569"/>
      <c r="L320" s="539"/>
    </row>
    <row r="321" spans="1:12" s="540" customFormat="1" x14ac:dyDescent="0.2">
      <c r="A321" s="541"/>
      <c r="B321" s="542"/>
      <c r="C321" s="542"/>
      <c r="D321" s="541"/>
      <c r="E321" s="563"/>
      <c r="F321" s="541"/>
      <c r="G321" s="570"/>
      <c r="H321" s="569"/>
      <c r="I321" s="569"/>
      <c r="J321" s="569"/>
      <c r="K321" s="569"/>
      <c r="L321" s="539"/>
    </row>
    <row r="322" spans="1:12" s="540" customFormat="1" x14ac:dyDescent="0.2">
      <c r="A322" s="541"/>
      <c r="B322" s="542"/>
      <c r="C322" s="542"/>
      <c r="D322" s="541"/>
      <c r="E322" s="563"/>
      <c r="F322" s="541"/>
      <c r="G322" s="570"/>
      <c r="H322" s="569"/>
      <c r="I322" s="569"/>
      <c r="J322" s="569"/>
      <c r="K322" s="569"/>
      <c r="L322" s="539"/>
    </row>
    <row r="323" spans="1:12" s="540" customFormat="1" x14ac:dyDescent="0.2">
      <c r="A323" s="541"/>
      <c r="B323" s="542"/>
      <c r="C323" s="542"/>
      <c r="D323" s="541"/>
      <c r="E323" s="563"/>
      <c r="F323" s="541"/>
      <c r="G323" s="570"/>
      <c r="H323" s="569"/>
      <c r="I323" s="569"/>
      <c r="J323" s="569"/>
      <c r="K323" s="569"/>
      <c r="L323" s="539"/>
    </row>
    <row r="324" spans="1:12" s="540" customFormat="1" x14ac:dyDescent="0.2">
      <c r="A324" s="541"/>
      <c r="B324" s="542"/>
      <c r="C324" s="542"/>
      <c r="D324" s="541"/>
      <c r="E324" s="563"/>
      <c r="F324" s="541"/>
      <c r="G324" s="570"/>
      <c r="H324" s="569"/>
      <c r="I324" s="569"/>
      <c r="J324" s="569"/>
      <c r="K324" s="569"/>
      <c r="L324" s="539"/>
    </row>
    <row r="325" spans="1:12" s="540" customFormat="1" x14ac:dyDescent="0.2">
      <c r="A325" s="541"/>
      <c r="B325" s="542"/>
      <c r="C325" s="542"/>
      <c r="D325" s="541"/>
      <c r="E325" s="563"/>
      <c r="F325" s="541"/>
      <c r="G325" s="570"/>
      <c r="H325" s="569"/>
      <c r="I325" s="569"/>
      <c r="J325" s="569"/>
      <c r="K325" s="569"/>
      <c r="L325" s="539"/>
    </row>
    <row r="326" spans="1:12" s="540" customFormat="1" x14ac:dyDescent="0.2">
      <c r="A326" s="541"/>
      <c r="B326" s="542"/>
      <c r="C326" s="542"/>
      <c r="D326" s="541"/>
      <c r="E326" s="563"/>
      <c r="F326" s="541"/>
      <c r="G326" s="570"/>
      <c r="H326" s="569"/>
      <c r="I326" s="569"/>
      <c r="J326" s="569"/>
      <c r="K326" s="569"/>
      <c r="L326" s="539"/>
    </row>
    <row r="327" spans="1:12" s="540" customFormat="1" x14ac:dyDescent="0.2">
      <c r="A327" s="541"/>
      <c r="B327" s="542"/>
      <c r="C327" s="542"/>
      <c r="D327" s="541"/>
      <c r="E327" s="563"/>
      <c r="F327" s="541"/>
      <c r="G327" s="570"/>
      <c r="H327" s="569"/>
      <c r="I327" s="569"/>
      <c r="J327" s="569"/>
      <c r="K327" s="569"/>
      <c r="L327" s="539"/>
    </row>
    <row r="328" spans="1:12" s="540" customFormat="1" x14ac:dyDescent="0.2">
      <c r="A328" s="541"/>
      <c r="B328" s="542"/>
      <c r="C328" s="542"/>
      <c r="D328" s="541"/>
      <c r="E328" s="563"/>
      <c r="F328" s="541"/>
      <c r="G328" s="570"/>
      <c r="H328" s="569"/>
      <c r="I328" s="569"/>
      <c r="J328" s="569"/>
      <c r="K328" s="569"/>
      <c r="L328" s="539"/>
    </row>
    <row r="329" spans="1:12" s="540" customFormat="1" x14ac:dyDescent="0.2">
      <c r="A329" s="541"/>
      <c r="B329" s="542"/>
      <c r="C329" s="542"/>
      <c r="D329" s="541"/>
      <c r="E329" s="563"/>
      <c r="F329" s="541"/>
      <c r="G329" s="570"/>
      <c r="H329" s="569"/>
      <c r="I329" s="569"/>
      <c r="J329" s="569"/>
      <c r="K329" s="569"/>
      <c r="L329" s="539"/>
    </row>
    <row r="330" spans="1:12" s="540" customFormat="1" x14ac:dyDescent="0.2">
      <c r="A330" s="541"/>
      <c r="B330" s="542"/>
      <c r="C330" s="542"/>
      <c r="D330" s="541"/>
      <c r="E330" s="563"/>
      <c r="F330" s="541"/>
      <c r="G330" s="570"/>
      <c r="H330" s="569"/>
      <c r="I330" s="569"/>
      <c r="J330" s="569"/>
      <c r="K330" s="569"/>
      <c r="L330" s="539"/>
    </row>
    <row r="331" spans="1:12" s="540" customFormat="1" x14ac:dyDescent="0.2">
      <c r="A331" s="541"/>
      <c r="B331" s="542"/>
      <c r="C331" s="542"/>
      <c r="D331" s="541"/>
      <c r="E331" s="563"/>
      <c r="F331" s="541"/>
      <c r="G331" s="570"/>
      <c r="H331" s="569"/>
      <c r="I331" s="569"/>
      <c r="J331" s="569"/>
      <c r="K331" s="569"/>
      <c r="L331" s="539"/>
    </row>
    <row r="332" spans="1:12" s="540" customFormat="1" x14ac:dyDescent="0.2">
      <c r="A332" s="541"/>
      <c r="B332" s="542"/>
      <c r="C332" s="542"/>
      <c r="D332" s="541"/>
      <c r="E332" s="563"/>
      <c r="F332" s="541"/>
      <c r="G332" s="570"/>
      <c r="H332" s="569"/>
      <c r="I332" s="569"/>
      <c r="J332" s="569"/>
      <c r="K332" s="569"/>
      <c r="L332" s="539"/>
    </row>
    <row r="333" spans="1:12" s="540" customFormat="1" x14ac:dyDescent="0.2">
      <c r="A333" s="541"/>
      <c r="B333" s="542"/>
      <c r="C333" s="542"/>
      <c r="D333" s="541"/>
      <c r="E333" s="563"/>
      <c r="F333" s="541"/>
      <c r="G333" s="570"/>
      <c r="H333" s="569"/>
      <c r="I333" s="569"/>
      <c r="J333" s="569"/>
      <c r="K333" s="569"/>
      <c r="L333" s="539"/>
    </row>
    <row r="334" spans="1:12" s="540" customFormat="1" x14ac:dyDescent="0.2">
      <c r="A334" s="541"/>
      <c r="B334" s="542"/>
      <c r="C334" s="542"/>
      <c r="D334" s="541"/>
      <c r="E334" s="563"/>
      <c r="F334" s="541"/>
      <c r="G334" s="570"/>
      <c r="H334" s="569"/>
      <c r="I334" s="569"/>
      <c r="J334" s="569"/>
      <c r="K334" s="569"/>
      <c r="L334" s="539"/>
    </row>
    <row r="335" spans="1:12" s="540" customFormat="1" x14ac:dyDescent="0.2">
      <c r="A335" s="541"/>
      <c r="B335" s="542"/>
      <c r="C335" s="542"/>
      <c r="D335" s="541"/>
      <c r="E335" s="563"/>
      <c r="F335" s="541"/>
      <c r="G335" s="570"/>
      <c r="H335" s="569"/>
      <c r="I335" s="569"/>
      <c r="J335" s="569"/>
      <c r="K335" s="569"/>
      <c r="L335" s="539"/>
    </row>
    <row r="336" spans="1:12" s="540" customFormat="1" x14ac:dyDescent="0.2">
      <c r="A336" s="541"/>
      <c r="B336" s="542"/>
      <c r="C336" s="542"/>
      <c r="D336" s="541"/>
      <c r="E336" s="563"/>
      <c r="F336" s="541"/>
      <c r="G336" s="570"/>
      <c r="H336" s="569"/>
      <c r="I336" s="569"/>
      <c r="J336" s="569"/>
      <c r="K336" s="569"/>
      <c r="L336" s="539"/>
    </row>
    <row r="337" spans="1:12" s="540" customFormat="1" x14ac:dyDescent="0.2">
      <c r="A337" s="541"/>
      <c r="B337" s="542"/>
      <c r="C337" s="542"/>
      <c r="D337" s="541"/>
      <c r="E337" s="563"/>
      <c r="F337" s="541"/>
      <c r="G337" s="570"/>
      <c r="H337" s="569"/>
      <c r="I337" s="569"/>
      <c r="J337" s="569"/>
      <c r="K337" s="569"/>
      <c r="L337" s="539"/>
    </row>
    <row r="338" spans="1:12" s="540" customFormat="1" x14ac:dyDescent="0.2">
      <c r="A338" s="541"/>
      <c r="B338" s="542"/>
      <c r="C338" s="542"/>
      <c r="D338" s="541"/>
      <c r="E338" s="563"/>
      <c r="F338" s="541"/>
      <c r="G338" s="570"/>
      <c r="H338" s="569"/>
      <c r="I338" s="569"/>
      <c r="J338" s="569"/>
      <c r="K338" s="569"/>
      <c r="L338" s="539"/>
    </row>
    <row r="339" spans="1:12" s="540" customFormat="1" x14ac:dyDescent="0.2">
      <c r="A339" s="541"/>
      <c r="B339" s="542"/>
      <c r="C339" s="542"/>
      <c r="D339" s="541"/>
      <c r="E339" s="563"/>
      <c r="F339" s="541"/>
      <c r="G339" s="570"/>
      <c r="H339" s="569"/>
      <c r="I339" s="569"/>
      <c r="J339" s="569"/>
      <c r="K339" s="569"/>
      <c r="L339" s="539"/>
    </row>
    <row r="340" spans="1:12" s="540" customFormat="1" x14ac:dyDescent="0.2">
      <c r="A340" s="541"/>
      <c r="B340" s="542"/>
      <c r="C340" s="542"/>
      <c r="D340" s="541"/>
      <c r="E340" s="563"/>
      <c r="F340" s="541"/>
      <c r="G340" s="570"/>
      <c r="H340" s="569"/>
      <c r="I340" s="569"/>
      <c r="J340" s="569"/>
      <c r="K340" s="569"/>
      <c r="L340" s="539"/>
    </row>
    <row r="341" spans="1:12" s="540" customFormat="1" x14ac:dyDescent="0.2">
      <c r="A341" s="541"/>
      <c r="B341" s="542"/>
      <c r="C341" s="542"/>
      <c r="D341" s="541"/>
      <c r="E341" s="563"/>
      <c r="F341" s="541"/>
      <c r="G341" s="570"/>
      <c r="H341" s="569"/>
      <c r="I341" s="569"/>
      <c r="J341" s="569"/>
      <c r="K341" s="569"/>
      <c r="L341" s="539"/>
    </row>
    <row r="342" spans="1:12" s="540" customFormat="1" x14ac:dyDescent="0.2">
      <c r="A342" s="541"/>
      <c r="B342" s="542"/>
      <c r="C342" s="542"/>
      <c r="D342" s="541"/>
      <c r="E342" s="563"/>
      <c r="F342" s="541"/>
      <c r="G342" s="570"/>
      <c r="H342" s="569"/>
      <c r="I342" s="569"/>
      <c r="J342" s="569"/>
      <c r="K342" s="569"/>
      <c r="L342" s="539"/>
    </row>
    <row r="343" spans="1:12" s="540" customFormat="1" x14ac:dyDescent="0.2">
      <c r="A343" s="541"/>
      <c r="B343" s="542"/>
      <c r="C343" s="542"/>
      <c r="D343" s="541"/>
      <c r="E343" s="563"/>
      <c r="F343" s="541"/>
      <c r="G343" s="570"/>
      <c r="H343" s="569"/>
      <c r="I343" s="569"/>
      <c r="J343" s="569"/>
      <c r="K343" s="569"/>
      <c r="L343" s="539"/>
    </row>
    <row r="344" spans="1:12" s="540" customFormat="1" x14ac:dyDescent="0.2">
      <c r="A344" s="541"/>
      <c r="B344" s="542"/>
      <c r="C344" s="542"/>
      <c r="D344" s="541"/>
      <c r="E344" s="563"/>
      <c r="F344" s="541"/>
      <c r="G344" s="570"/>
      <c r="H344" s="569"/>
      <c r="I344" s="569"/>
      <c r="J344" s="569"/>
      <c r="K344" s="569"/>
      <c r="L344" s="539"/>
    </row>
    <row r="345" spans="1:12" s="540" customFormat="1" x14ac:dyDescent="0.2">
      <c r="A345" s="541"/>
      <c r="B345" s="542"/>
      <c r="C345" s="542"/>
      <c r="D345" s="541"/>
      <c r="E345" s="563"/>
      <c r="F345" s="541"/>
      <c r="G345" s="570"/>
      <c r="H345" s="569"/>
      <c r="I345" s="569"/>
      <c r="J345" s="569"/>
      <c r="K345" s="569"/>
      <c r="L345" s="539"/>
    </row>
    <row r="346" spans="1:12" s="540" customFormat="1" x14ac:dyDescent="0.2">
      <c r="A346" s="541"/>
      <c r="B346" s="542"/>
      <c r="C346" s="542"/>
      <c r="D346" s="541"/>
      <c r="E346" s="563"/>
      <c r="F346" s="541"/>
      <c r="G346" s="570"/>
      <c r="H346" s="569"/>
      <c r="I346" s="569"/>
      <c r="J346" s="569"/>
      <c r="K346" s="569"/>
      <c r="L346" s="539"/>
    </row>
    <row r="347" spans="1:12" s="540" customFormat="1" x14ac:dyDescent="0.2">
      <c r="A347" s="541"/>
      <c r="B347" s="542"/>
      <c r="C347" s="542"/>
      <c r="D347" s="541"/>
      <c r="E347" s="563"/>
      <c r="F347" s="541"/>
      <c r="G347" s="570"/>
      <c r="H347" s="569"/>
      <c r="I347" s="569"/>
      <c r="J347" s="569"/>
      <c r="K347" s="569"/>
      <c r="L347" s="539"/>
    </row>
    <row r="348" spans="1:12" s="540" customFormat="1" x14ac:dyDescent="0.2">
      <c r="A348" s="541"/>
      <c r="B348" s="542"/>
      <c r="C348" s="542"/>
      <c r="D348" s="541"/>
      <c r="E348" s="563"/>
      <c r="F348" s="541"/>
      <c r="G348" s="570"/>
      <c r="H348" s="569"/>
      <c r="I348" s="569"/>
      <c r="J348" s="569"/>
      <c r="K348" s="569"/>
      <c r="L348" s="539"/>
    </row>
    <row r="349" spans="1:12" s="540" customFormat="1" x14ac:dyDescent="0.2">
      <c r="A349" s="541"/>
      <c r="B349" s="542"/>
      <c r="C349" s="542"/>
      <c r="D349" s="541"/>
      <c r="E349" s="563"/>
      <c r="F349" s="541"/>
      <c r="G349" s="570"/>
      <c r="H349" s="569"/>
      <c r="I349" s="569"/>
      <c r="J349" s="569"/>
      <c r="K349" s="569"/>
      <c r="L349" s="539"/>
    </row>
    <row r="350" spans="1:12" s="540" customFormat="1" x14ac:dyDescent="0.2">
      <c r="A350" s="541"/>
      <c r="B350" s="542"/>
      <c r="C350" s="542"/>
      <c r="D350" s="541"/>
      <c r="E350" s="563"/>
      <c r="F350" s="541"/>
      <c r="G350" s="570"/>
      <c r="H350" s="569"/>
      <c r="I350" s="569"/>
      <c r="J350" s="569"/>
      <c r="K350" s="569"/>
      <c r="L350" s="539"/>
    </row>
    <row r="351" spans="1:12" s="540" customFormat="1" x14ac:dyDescent="0.2">
      <c r="A351" s="541"/>
      <c r="B351" s="542"/>
      <c r="C351" s="542"/>
      <c r="D351" s="541"/>
      <c r="E351" s="563"/>
      <c r="F351" s="541"/>
      <c r="G351" s="570"/>
      <c r="H351" s="569"/>
      <c r="I351" s="569"/>
      <c r="J351" s="569"/>
      <c r="K351" s="569"/>
      <c r="L351" s="539"/>
    </row>
    <row r="352" spans="1:12" s="540" customFormat="1" x14ac:dyDescent="0.2">
      <c r="A352" s="541"/>
      <c r="B352" s="542"/>
      <c r="C352" s="542"/>
      <c r="D352" s="541"/>
      <c r="E352" s="563"/>
      <c r="F352" s="541"/>
      <c r="G352" s="570"/>
      <c r="H352" s="569"/>
      <c r="I352" s="569"/>
      <c r="J352" s="569"/>
      <c r="K352" s="569"/>
      <c r="L352" s="539"/>
    </row>
    <row r="353" spans="1:12" s="540" customFormat="1" x14ac:dyDescent="0.2">
      <c r="A353" s="541"/>
      <c r="B353" s="542"/>
      <c r="C353" s="542"/>
      <c r="D353" s="541"/>
      <c r="E353" s="563"/>
      <c r="F353" s="541"/>
      <c r="G353" s="570"/>
      <c r="H353" s="569"/>
      <c r="I353" s="569"/>
      <c r="J353" s="569"/>
      <c r="K353" s="569"/>
      <c r="L353" s="539"/>
    </row>
    <row r="354" spans="1:12" s="540" customFormat="1" x14ac:dyDescent="0.2">
      <c r="A354" s="541"/>
      <c r="B354" s="542"/>
      <c r="C354" s="542"/>
      <c r="D354" s="541"/>
      <c r="E354" s="563"/>
      <c r="F354" s="541"/>
      <c r="G354" s="570"/>
      <c r="H354" s="569"/>
      <c r="I354" s="569"/>
      <c r="J354" s="569"/>
      <c r="K354" s="569"/>
      <c r="L354" s="539"/>
    </row>
    <row r="355" spans="1:12" s="540" customFormat="1" x14ac:dyDescent="0.2">
      <c r="A355" s="541"/>
      <c r="B355" s="542"/>
      <c r="C355" s="542"/>
      <c r="D355" s="541"/>
      <c r="E355" s="563"/>
      <c r="F355" s="541"/>
      <c r="G355" s="570"/>
      <c r="H355" s="569"/>
      <c r="I355" s="569"/>
      <c r="J355" s="569"/>
      <c r="K355" s="569"/>
      <c r="L355" s="539"/>
    </row>
    <row r="356" spans="1:12" s="540" customFormat="1" x14ac:dyDescent="0.2">
      <c r="A356" s="541"/>
      <c r="B356" s="542"/>
      <c r="C356" s="542"/>
      <c r="D356" s="541"/>
      <c r="E356" s="563"/>
      <c r="F356" s="541"/>
      <c r="G356" s="570"/>
      <c r="H356" s="569"/>
      <c r="I356" s="569"/>
      <c r="J356" s="569"/>
      <c r="K356" s="569"/>
      <c r="L356" s="539"/>
    </row>
    <row r="357" spans="1:12" s="540" customFormat="1" x14ac:dyDescent="0.2">
      <c r="A357" s="541"/>
      <c r="B357" s="542"/>
      <c r="C357" s="542"/>
      <c r="D357" s="541"/>
      <c r="E357" s="563"/>
      <c r="F357" s="541"/>
      <c r="G357" s="570"/>
      <c r="H357" s="569"/>
      <c r="I357" s="569"/>
      <c r="J357" s="569"/>
      <c r="K357" s="569"/>
      <c r="L357" s="539"/>
    </row>
    <row r="358" spans="1:12" s="540" customFormat="1" x14ac:dyDescent="0.2">
      <c r="A358" s="541"/>
      <c r="B358" s="542"/>
      <c r="C358" s="542"/>
      <c r="D358" s="541"/>
      <c r="E358" s="563"/>
      <c r="F358" s="541"/>
      <c r="G358" s="570"/>
      <c r="H358" s="569"/>
      <c r="I358" s="569"/>
      <c r="J358" s="569"/>
      <c r="K358" s="569"/>
      <c r="L358" s="539"/>
    </row>
    <row r="359" spans="1:12" s="540" customFormat="1" x14ac:dyDescent="0.2">
      <c r="A359" s="541"/>
      <c r="B359" s="542"/>
      <c r="C359" s="542"/>
      <c r="D359" s="541"/>
      <c r="E359" s="563"/>
      <c r="F359" s="541"/>
      <c r="G359" s="570"/>
      <c r="H359" s="569"/>
      <c r="I359" s="569"/>
      <c r="J359" s="569"/>
      <c r="K359" s="569"/>
      <c r="L359" s="539"/>
    </row>
    <row r="360" spans="1:12" s="540" customFormat="1" x14ac:dyDescent="0.2">
      <c r="A360" s="541"/>
      <c r="B360" s="542"/>
      <c r="C360" s="542"/>
      <c r="D360" s="541"/>
      <c r="E360" s="563"/>
      <c r="F360" s="541"/>
      <c r="G360" s="570"/>
      <c r="H360" s="569"/>
      <c r="I360" s="569"/>
      <c r="J360" s="569"/>
      <c r="K360" s="569"/>
      <c r="L360" s="539"/>
    </row>
    <row r="361" spans="1:12" s="540" customFormat="1" x14ac:dyDescent="0.2">
      <c r="A361" s="541"/>
      <c r="B361" s="542"/>
      <c r="C361" s="542"/>
      <c r="D361" s="541"/>
      <c r="E361" s="563"/>
      <c r="F361" s="541"/>
      <c r="G361" s="570"/>
      <c r="H361" s="569"/>
      <c r="I361" s="569"/>
      <c r="J361" s="569"/>
      <c r="K361" s="569"/>
      <c r="L361" s="539"/>
    </row>
    <row r="362" spans="1:12" s="540" customFormat="1" x14ac:dyDescent="0.2">
      <c r="A362" s="541"/>
      <c r="B362" s="542"/>
      <c r="C362" s="542"/>
      <c r="D362" s="541"/>
      <c r="E362" s="563"/>
      <c r="F362" s="541"/>
      <c r="G362" s="570"/>
      <c r="H362" s="569"/>
      <c r="I362" s="569"/>
      <c r="J362" s="569"/>
      <c r="K362" s="569"/>
      <c r="L362" s="539"/>
    </row>
    <row r="363" spans="1:12" s="540" customFormat="1" x14ac:dyDescent="0.2">
      <c r="A363" s="541"/>
      <c r="B363" s="542"/>
      <c r="C363" s="542"/>
      <c r="D363" s="541"/>
      <c r="E363" s="563"/>
      <c r="F363" s="541"/>
      <c r="G363" s="570"/>
      <c r="H363" s="569"/>
      <c r="I363" s="569"/>
      <c r="J363" s="569"/>
      <c r="K363" s="569"/>
      <c r="L363" s="539"/>
    </row>
    <row r="364" spans="1:12" s="540" customFormat="1" x14ac:dyDescent="0.2">
      <c r="A364" s="541"/>
      <c r="B364" s="542"/>
      <c r="C364" s="542"/>
      <c r="D364" s="541"/>
      <c r="E364" s="563"/>
      <c r="F364" s="541"/>
      <c r="G364" s="570"/>
      <c r="H364" s="569"/>
      <c r="I364" s="569"/>
      <c r="J364" s="569"/>
      <c r="K364" s="569"/>
      <c r="L364" s="539"/>
    </row>
    <row r="365" spans="1:12" s="540" customFormat="1" x14ac:dyDescent="0.2">
      <c r="A365" s="541"/>
      <c r="B365" s="542"/>
      <c r="C365" s="542"/>
      <c r="D365" s="541"/>
      <c r="E365" s="563"/>
      <c r="F365" s="541"/>
      <c r="G365" s="570"/>
      <c r="H365" s="569"/>
      <c r="I365" s="569"/>
      <c r="J365" s="569"/>
      <c r="K365" s="569"/>
      <c r="L365" s="539"/>
    </row>
    <row r="366" spans="1:12" s="540" customFormat="1" x14ac:dyDescent="0.2">
      <c r="A366" s="541"/>
      <c r="B366" s="542"/>
      <c r="C366" s="542"/>
      <c r="D366" s="541"/>
      <c r="E366" s="563"/>
      <c r="F366" s="541"/>
      <c r="G366" s="570"/>
      <c r="H366" s="569"/>
      <c r="I366" s="569"/>
      <c r="J366" s="569"/>
      <c r="K366" s="569"/>
      <c r="L366" s="539"/>
    </row>
    <row r="367" spans="1:12" s="540" customFormat="1" x14ac:dyDescent="0.2">
      <c r="A367" s="541"/>
      <c r="B367" s="542"/>
      <c r="C367" s="542"/>
      <c r="D367" s="541"/>
      <c r="E367" s="563"/>
      <c r="F367" s="541"/>
      <c r="G367" s="570"/>
      <c r="H367" s="569"/>
      <c r="I367" s="569"/>
      <c r="J367" s="569"/>
      <c r="K367" s="569"/>
      <c r="L367" s="539"/>
    </row>
    <row r="368" spans="1:12" s="540" customFormat="1" x14ac:dyDescent="0.2">
      <c r="A368" s="541"/>
      <c r="B368" s="542"/>
      <c r="C368" s="542"/>
      <c r="D368" s="541"/>
      <c r="E368" s="563"/>
      <c r="F368" s="541"/>
      <c r="G368" s="570"/>
      <c r="H368" s="569"/>
      <c r="I368" s="569"/>
      <c r="J368" s="569"/>
      <c r="K368" s="569"/>
      <c r="L368" s="539"/>
    </row>
    <row r="369" spans="1:12" s="540" customFormat="1" x14ac:dyDescent="0.2">
      <c r="A369" s="541"/>
      <c r="B369" s="542"/>
      <c r="C369" s="542"/>
      <c r="D369" s="541"/>
      <c r="E369" s="563"/>
      <c r="F369" s="541"/>
      <c r="G369" s="570"/>
      <c r="H369" s="569"/>
      <c r="I369" s="569"/>
      <c r="J369" s="569"/>
      <c r="K369" s="569"/>
      <c r="L369" s="539"/>
    </row>
    <row r="370" spans="1:12" s="540" customFormat="1" x14ac:dyDescent="0.2">
      <c r="A370" s="541"/>
      <c r="B370" s="542"/>
      <c r="C370" s="542"/>
      <c r="D370" s="541"/>
      <c r="E370" s="563"/>
      <c r="F370" s="541"/>
      <c r="G370" s="570"/>
      <c r="H370" s="569"/>
      <c r="I370" s="569"/>
      <c r="J370" s="569"/>
      <c r="K370" s="569"/>
      <c r="L370" s="539"/>
    </row>
    <row r="371" spans="1:12" s="540" customFormat="1" x14ac:dyDescent="0.2">
      <c r="A371" s="541"/>
      <c r="B371" s="542"/>
      <c r="C371" s="542"/>
      <c r="D371" s="541"/>
      <c r="E371" s="563"/>
      <c r="F371" s="541"/>
      <c r="G371" s="570"/>
      <c r="H371" s="569"/>
      <c r="I371" s="569"/>
      <c r="J371" s="569"/>
      <c r="K371" s="569"/>
      <c r="L371" s="539"/>
    </row>
    <row r="372" spans="1:12" s="540" customFormat="1" x14ac:dyDescent="0.2">
      <c r="A372" s="541"/>
      <c r="B372" s="542"/>
      <c r="C372" s="542"/>
      <c r="D372" s="541"/>
      <c r="E372" s="563"/>
      <c r="F372" s="541"/>
      <c r="G372" s="570"/>
      <c r="H372" s="569"/>
      <c r="I372" s="569"/>
      <c r="J372" s="569"/>
      <c r="K372" s="569"/>
      <c r="L372" s="539"/>
    </row>
    <row r="373" spans="1:12" s="540" customFormat="1" x14ac:dyDescent="0.2">
      <c r="A373" s="541"/>
      <c r="B373" s="542"/>
      <c r="C373" s="542"/>
      <c r="D373" s="541"/>
      <c r="E373" s="563"/>
      <c r="F373" s="541"/>
      <c r="G373" s="570"/>
      <c r="H373" s="569"/>
      <c r="I373" s="569"/>
      <c r="J373" s="569"/>
      <c r="K373" s="569"/>
      <c r="L373" s="539"/>
    </row>
    <row r="374" spans="1:12" s="540" customFormat="1" x14ac:dyDescent="0.2">
      <c r="A374" s="541"/>
      <c r="B374" s="542"/>
      <c r="C374" s="542"/>
      <c r="D374" s="541"/>
      <c r="E374" s="563"/>
      <c r="F374" s="541"/>
      <c r="G374" s="570"/>
      <c r="H374" s="569"/>
      <c r="I374" s="569"/>
      <c r="J374" s="569"/>
      <c r="K374" s="569"/>
      <c r="L374" s="539"/>
    </row>
    <row r="375" spans="1:12" s="540" customFormat="1" x14ac:dyDescent="0.2">
      <c r="A375" s="541"/>
      <c r="B375" s="542"/>
      <c r="C375" s="542"/>
      <c r="D375" s="541"/>
      <c r="E375" s="563"/>
      <c r="F375" s="541"/>
      <c r="G375" s="570"/>
      <c r="H375" s="569"/>
      <c r="I375" s="569"/>
      <c r="J375" s="569"/>
      <c r="K375" s="569"/>
      <c r="L375" s="539"/>
    </row>
    <row r="376" spans="1:12" s="540" customFormat="1" x14ac:dyDescent="0.2">
      <c r="A376" s="541"/>
      <c r="B376" s="542"/>
      <c r="C376" s="542"/>
      <c r="D376" s="541"/>
      <c r="E376" s="563"/>
      <c r="F376" s="541"/>
      <c r="G376" s="570"/>
      <c r="H376" s="569"/>
      <c r="I376" s="569"/>
      <c r="J376" s="569"/>
      <c r="K376" s="569"/>
      <c r="L376" s="539"/>
    </row>
    <row r="377" spans="1:12" s="540" customFormat="1" x14ac:dyDescent="0.2">
      <c r="A377" s="541"/>
      <c r="B377" s="542"/>
      <c r="C377" s="542"/>
      <c r="D377" s="541"/>
      <c r="E377" s="563"/>
      <c r="F377" s="541"/>
      <c r="G377" s="570"/>
      <c r="H377" s="569"/>
      <c r="I377" s="569"/>
      <c r="J377" s="569"/>
      <c r="K377" s="569"/>
      <c r="L377" s="539"/>
    </row>
    <row r="378" spans="1:12" s="540" customFormat="1" x14ac:dyDescent="0.2">
      <c r="A378" s="541"/>
      <c r="B378" s="542"/>
      <c r="C378" s="542"/>
      <c r="D378" s="541"/>
      <c r="E378" s="563"/>
      <c r="F378" s="541"/>
      <c r="G378" s="570"/>
      <c r="H378" s="569"/>
      <c r="I378" s="569"/>
      <c r="J378" s="569"/>
      <c r="K378" s="569"/>
      <c r="L378" s="539"/>
    </row>
    <row r="379" spans="1:12" s="540" customFormat="1" x14ac:dyDescent="0.2">
      <c r="A379" s="541"/>
      <c r="B379" s="542"/>
      <c r="C379" s="542"/>
      <c r="D379" s="541"/>
      <c r="E379" s="563"/>
      <c r="F379" s="541"/>
      <c r="G379" s="570"/>
      <c r="H379" s="569"/>
      <c r="I379" s="569"/>
      <c r="J379" s="569"/>
      <c r="K379" s="569"/>
      <c r="L379" s="539"/>
    </row>
    <row r="380" spans="1:12" s="540" customFormat="1" x14ac:dyDescent="0.2">
      <c r="A380" s="541"/>
      <c r="B380" s="542"/>
      <c r="C380" s="542"/>
      <c r="D380" s="541"/>
      <c r="E380" s="563"/>
      <c r="F380" s="541"/>
      <c r="G380" s="570"/>
      <c r="H380" s="569"/>
      <c r="I380" s="569"/>
      <c r="J380" s="569"/>
      <c r="K380" s="569"/>
      <c r="L380" s="539"/>
    </row>
    <row r="381" spans="1:12" s="540" customFormat="1" x14ac:dyDescent="0.2">
      <c r="A381" s="541"/>
      <c r="B381" s="542"/>
      <c r="C381" s="542"/>
      <c r="D381" s="541"/>
      <c r="E381" s="563"/>
      <c r="F381" s="541"/>
      <c r="G381" s="570"/>
      <c r="H381" s="569"/>
      <c r="I381" s="569"/>
      <c r="J381" s="569"/>
      <c r="K381" s="569"/>
      <c r="L381" s="539"/>
    </row>
    <row r="382" spans="1:12" s="540" customFormat="1" x14ac:dyDescent="0.2">
      <c r="A382" s="541"/>
      <c r="B382" s="542"/>
      <c r="C382" s="542"/>
      <c r="D382" s="541"/>
      <c r="E382" s="563"/>
      <c r="F382" s="541"/>
      <c r="G382" s="570"/>
      <c r="H382" s="569"/>
      <c r="I382" s="569"/>
      <c r="J382" s="569"/>
      <c r="K382" s="569"/>
      <c r="L382" s="539"/>
    </row>
    <row r="383" spans="1:12" s="540" customFormat="1" x14ac:dyDescent="0.2">
      <c r="A383" s="541"/>
      <c r="B383" s="542"/>
      <c r="C383" s="542"/>
      <c r="D383" s="541"/>
      <c r="E383" s="563"/>
      <c r="F383" s="541"/>
      <c r="G383" s="570"/>
      <c r="H383" s="569"/>
      <c r="I383" s="569"/>
      <c r="J383" s="569"/>
      <c r="K383" s="569"/>
      <c r="L383" s="539"/>
    </row>
    <row r="384" spans="1:12" s="540" customFormat="1" x14ac:dyDescent="0.2">
      <c r="A384" s="541"/>
      <c r="B384" s="542"/>
      <c r="C384" s="542"/>
      <c r="D384" s="541"/>
      <c r="E384" s="563"/>
      <c r="F384" s="541"/>
      <c r="G384" s="570"/>
      <c r="H384" s="569"/>
      <c r="I384" s="569"/>
      <c r="J384" s="569"/>
      <c r="K384" s="569"/>
      <c r="L384" s="539"/>
    </row>
    <row r="385" spans="1:12" s="540" customFormat="1" x14ac:dyDescent="0.2">
      <c r="A385" s="541"/>
      <c r="B385" s="542"/>
      <c r="C385" s="542"/>
      <c r="D385" s="541"/>
      <c r="E385" s="563"/>
      <c r="F385" s="541"/>
      <c r="G385" s="570"/>
      <c r="H385" s="569"/>
      <c r="I385" s="569"/>
      <c r="J385" s="569"/>
      <c r="K385" s="569"/>
      <c r="L385" s="539"/>
    </row>
    <row r="386" spans="1:12" s="540" customFormat="1" x14ac:dyDescent="0.2">
      <c r="A386" s="541"/>
      <c r="B386" s="542"/>
      <c r="C386" s="542"/>
      <c r="D386" s="541"/>
      <c r="E386" s="563"/>
      <c r="F386" s="541"/>
      <c r="G386" s="570"/>
      <c r="H386" s="569"/>
      <c r="I386" s="569"/>
      <c r="J386" s="569"/>
      <c r="K386" s="569"/>
      <c r="L386" s="539"/>
    </row>
    <row r="387" spans="1:12" s="540" customFormat="1" x14ac:dyDescent="0.2">
      <c r="A387" s="541"/>
      <c r="B387" s="542"/>
      <c r="C387" s="542"/>
      <c r="D387" s="541"/>
      <c r="E387" s="563"/>
      <c r="F387" s="541"/>
      <c r="G387" s="570"/>
      <c r="H387" s="569"/>
      <c r="I387" s="569"/>
      <c r="J387" s="569"/>
      <c r="K387" s="569"/>
      <c r="L387" s="539"/>
    </row>
    <row r="388" spans="1:12" s="540" customFormat="1" x14ac:dyDescent="0.2">
      <c r="A388" s="541"/>
      <c r="B388" s="542"/>
      <c r="C388" s="542"/>
      <c r="D388" s="541"/>
      <c r="E388" s="563"/>
      <c r="F388" s="541"/>
      <c r="G388" s="570"/>
      <c r="H388" s="569"/>
      <c r="I388" s="569"/>
      <c r="J388" s="569"/>
      <c r="K388" s="569"/>
      <c r="L388" s="539"/>
    </row>
    <row r="389" spans="1:12" s="540" customFormat="1" x14ac:dyDescent="0.2">
      <c r="A389" s="541"/>
      <c r="B389" s="542"/>
      <c r="C389" s="542"/>
      <c r="D389" s="541"/>
      <c r="E389" s="563"/>
      <c r="F389" s="541"/>
      <c r="G389" s="570"/>
      <c r="H389" s="569"/>
      <c r="I389" s="569"/>
      <c r="J389" s="569"/>
      <c r="K389" s="569"/>
      <c r="L389" s="539"/>
    </row>
    <row r="390" spans="1:12" s="540" customFormat="1" x14ac:dyDescent="0.2">
      <c r="A390" s="541"/>
      <c r="B390" s="542"/>
      <c r="C390" s="542"/>
      <c r="D390" s="541"/>
      <c r="E390" s="563"/>
      <c r="F390" s="541"/>
      <c r="G390" s="570"/>
      <c r="H390" s="569"/>
      <c r="I390" s="569"/>
      <c r="J390" s="569"/>
      <c r="K390" s="569"/>
      <c r="L390" s="539"/>
    </row>
    <row r="391" spans="1:12" s="540" customFormat="1" x14ac:dyDescent="0.2">
      <c r="A391" s="541"/>
      <c r="B391" s="542"/>
      <c r="C391" s="542"/>
      <c r="D391" s="541"/>
      <c r="E391" s="563"/>
      <c r="F391" s="541"/>
      <c r="G391" s="570"/>
      <c r="H391" s="569"/>
      <c r="I391" s="569"/>
      <c r="J391" s="569"/>
      <c r="K391" s="569"/>
      <c r="L391" s="539"/>
    </row>
    <row r="392" spans="1:12" s="540" customFormat="1" x14ac:dyDescent="0.2">
      <c r="A392" s="541"/>
      <c r="B392" s="542"/>
      <c r="C392" s="542"/>
      <c r="D392" s="541"/>
      <c r="E392" s="563"/>
      <c r="F392" s="541"/>
      <c r="G392" s="570"/>
      <c r="H392" s="569"/>
      <c r="I392" s="569"/>
      <c r="J392" s="569"/>
      <c r="K392" s="569"/>
      <c r="L392" s="539"/>
    </row>
    <row r="393" spans="1:12" s="540" customFormat="1" x14ac:dyDescent="0.2">
      <c r="A393" s="541"/>
      <c r="B393" s="542"/>
      <c r="C393" s="542"/>
      <c r="D393" s="541"/>
      <c r="E393" s="563"/>
      <c r="F393" s="541"/>
      <c r="G393" s="570"/>
      <c r="H393" s="569"/>
      <c r="I393" s="569"/>
      <c r="J393" s="569"/>
      <c r="K393" s="569"/>
      <c r="L393" s="539"/>
    </row>
    <row r="394" spans="1:12" s="540" customFormat="1" x14ac:dyDescent="0.2">
      <c r="A394" s="541"/>
      <c r="B394" s="542"/>
      <c r="C394" s="542"/>
      <c r="D394" s="541"/>
      <c r="E394" s="563"/>
      <c r="F394" s="541"/>
      <c r="G394" s="570"/>
      <c r="H394" s="569"/>
      <c r="I394" s="569"/>
      <c r="J394" s="569"/>
      <c r="K394" s="569"/>
      <c r="L394" s="539"/>
    </row>
    <row r="395" spans="1:12" s="540" customFormat="1" x14ac:dyDescent="0.2">
      <c r="A395" s="541"/>
      <c r="B395" s="542"/>
      <c r="C395" s="542"/>
      <c r="D395" s="541"/>
      <c r="E395" s="563"/>
      <c r="F395" s="541"/>
      <c r="G395" s="570"/>
      <c r="H395" s="569"/>
      <c r="I395" s="569"/>
      <c r="J395" s="569"/>
      <c r="K395" s="569"/>
      <c r="L395" s="539"/>
    </row>
    <row r="396" spans="1:12" s="540" customFormat="1" x14ac:dyDescent="0.2">
      <c r="A396" s="541"/>
      <c r="B396" s="542"/>
      <c r="C396" s="542"/>
      <c r="D396" s="541"/>
      <c r="E396" s="563"/>
      <c r="F396" s="541"/>
      <c r="G396" s="570"/>
      <c r="H396" s="569"/>
      <c r="I396" s="569"/>
      <c r="J396" s="569"/>
      <c r="K396" s="569"/>
      <c r="L396" s="539"/>
    </row>
    <row r="397" spans="1:12" s="540" customFormat="1" x14ac:dyDescent="0.2">
      <c r="A397" s="541"/>
      <c r="B397" s="542"/>
      <c r="C397" s="542"/>
      <c r="D397" s="541"/>
      <c r="E397" s="563"/>
      <c r="F397" s="541"/>
      <c r="G397" s="570"/>
      <c r="H397" s="569"/>
      <c r="I397" s="569"/>
      <c r="J397" s="569"/>
      <c r="K397" s="569"/>
      <c r="L397" s="539"/>
    </row>
    <row r="398" spans="1:12" s="540" customFormat="1" x14ac:dyDescent="0.2">
      <c r="A398" s="541"/>
      <c r="B398" s="542"/>
      <c r="C398" s="542"/>
      <c r="D398" s="541"/>
      <c r="E398" s="563"/>
      <c r="F398" s="541"/>
      <c r="G398" s="570"/>
      <c r="H398" s="569"/>
      <c r="I398" s="569"/>
      <c r="J398" s="569"/>
      <c r="K398" s="569"/>
      <c r="L398" s="539"/>
    </row>
    <row r="399" spans="1:12" s="540" customFormat="1" x14ac:dyDescent="0.2">
      <c r="A399" s="541"/>
      <c r="B399" s="542"/>
      <c r="C399" s="542"/>
      <c r="D399" s="541"/>
      <c r="E399" s="563"/>
      <c r="F399" s="541"/>
      <c r="G399" s="570"/>
      <c r="H399" s="569"/>
      <c r="I399" s="569"/>
      <c r="J399" s="569"/>
      <c r="K399" s="569"/>
      <c r="L399" s="539"/>
    </row>
    <row r="400" spans="1:12" s="540" customFormat="1" x14ac:dyDescent="0.2">
      <c r="A400" s="541"/>
      <c r="B400" s="542"/>
      <c r="C400" s="542"/>
      <c r="D400" s="541"/>
      <c r="E400" s="563"/>
      <c r="F400" s="541"/>
      <c r="G400" s="570"/>
      <c r="H400" s="569"/>
      <c r="I400" s="569"/>
      <c r="J400" s="569"/>
      <c r="K400" s="569"/>
      <c r="L400" s="539"/>
    </row>
    <row r="401" spans="1:12" s="540" customFormat="1" x14ac:dyDescent="0.2">
      <c r="A401" s="541"/>
      <c r="B401" s="542"/>
      <c r="C401" s="542"/>
      <c r="D401" s="541"/>
      <c r="E401" s="563"/>
      <c r="F401" s="541"/>
      <c r="G401" s="570"/>
      <c r="H401" s="569"/>
      <c r="I401" s="569"/>
      <c r="J401" s="569"/>
      <c r="K401" s="569"/>
      <c r="L401" s="539"/>
    </row>
    <row r="402" spans="1:12" s="540" customFormat="1" x14ac:dyDescent="0.2">
      <c r="A402" s="541"/>
      <c r="B402" s="542"/>
      <c r="C402" s="542"/>
      <c r="D402" s="541"/>
      <c r="E402" s="563"/>
      <c r="F402" s="541"/>
      <c r="G402" s="570"/>
      <c r="H402" s="569"/>
      <c r="I402" s="569"/>
      <c r="J402" s="569"/>
      <c r="K402" s="569"/>
      <c r="L402" s="539"/>
    </row>
    <row r="403" spans="1:12" s="540" customFormat="1" x14ac:dyDescent="0.2">
      <c r="A403" s="541"/>
      <c r="B403" s="542"/>
      <c r="C403" s="542"/>
      <c r="D403" s="541"/>
      <c r="E403" s="563"/>
      <c r="F403" s="541"/>
      <c r="G403" s="570"/>
      <c r="H403" s="569"/>
      <c r="I403" s="569"/>
      <c r="J403" s="569"/>
      <c r="K403" s="569"/>
      <c r="L403" s="539"/>
    </row>
    <row r="404" spans="1:12" s="540" customFormat="1" x14ac:dyDescent="0.2">
      <c r="A404" s="541"/>
      <c r="B404" s="542"/>
      <c r="C404" s="542"/>
      <c r="D404" s="541"/>
      <c r="E404" s="563"/>
      <c r="F404" s="541"/>
      <c r="G404" s="570"/>
      <c r="H404" s="569"/>
      <c r="I404" s="569"/>
      <c r="J404" s="569"/>
      <c r="K404" s="569"/>
      <c r="L404" s="539"/>
    </row>
    <row r="405" spans="1:12" s="540" customFormat="1" x14ac:dyDescent="0.2">
      <c r="A405" s="541"/>
      <c r="B405" s="542"/>
      <c r="C405" s="542"/>
      <c r="D405" s="541"/>
      <c r="E405" s="563"/>
      <c r="F405" s="541"/>
      <c r="G405" s="570"/>
      <c r="H405" s="569"/>
      <c r="I405" s="569"/>
      <c r="J405" s="569"/>
      <c r="K405" s="569"/>
      <c r="L405" s="539"/>
    </row>
    <row r="406" spans="1:12" s="540" customFormat="1" x14ac:dyDescent="0.2">
      <c r="A406" s="541"/>
      <c r="B406" s="542"/>
      <c r="C406" s="542"/>
      <c r="D406" s="541"/>
      <c r="E406" s="563"/>
      <c r="F406" s="541"/>
      <c r="G406" s="570"/>
      <c r="H406" s="569"/>
      <c r="I406" s="569"/>
      <c r="J406" s="569"/>
      <c r="K406" s="569"/>
      <c r="L406" s="539"/>
    </row>
    <row r="407" spans="1:12" s="540" customFormat="1" x14ac:dyDescent="0.2">
      <c r="A407" s="541"/>
      <c r="B407" s="542"/>
      <c r="C407" s="542"/>
      <c r="D407" s="541"/>
      <c r="E407" s="563"/>
      <c r="F407" s="541"/>
      <c r="G407" s="570"/>
      <c r="H407" s="569"/>
      <c r="I407" s="569"/>
      <c r="J407" s="569"/>
      <c r="K407" s="569"/>
      <c r="L407" s="539"/>
    </row>
    <row r="408" spans="1:12" s="540" customFormat="1" x14ac:dyDescent="0.2">
      <c r="A408" s="541"/>
      <c r="B408" s="542"/>
      <c r="C408" s="542"/>
      <c r="D408" s="541"/>
      <c r="E408" s="563"/>
      <c r="F408" s="541"/>
      <c r="G408" s="570"/>
      <c r="H408" s="569"/>
      <c r="I408" s="569"/>
      <c r="J408" s="569"/>
      <c r="K408" s="569"/>
      <c r="L408" s="539"/>
    </row>
    <row r="409" spans="1:12" s="540" customFormat="1" x14ac:dyDescent="0.2">
      <c r="A409" s="541"/>
      <c r="B409" s="542"/>
      <c r="C409" s="542"/>
      <c r="D409" s="541"/>
      <c r="E409" s="563"/>
      <c r="F409" s="541"/>
      <c r="G409" s="570"/>
      <c r="H409" s="569"/>
      <c r="I409" s="569"/>
      <c r="J409" s="569"/>
      <c r="K409" s="569"/>
      <c r="L409" s="539"/>
    </row>
    <row r="410" spans="1:12" s="540" customFormat="1" x14ac:dyDescent="0.2">
      <c r="A410" s="541"/>
      <c r="B410" s="542"/>
      <c r="C410" s="542"/>
      <c r="D410" s="541"/>
      <c r="E410" s="563"/>
      <c r="F410" s="541"/>
      <c r="G410" s="570"/>
      <c r="H410" s="569"/>
      <c r="I410" s="569"/>
      <c r="J410" s="569"/>
      <c r="K410" s="569"/>
      <c r="L410" s="539"/>
    </row>
    <row r="411" spans="1:12" s="540" customFormat="1" x14ac:dyDescent="0.2">
      <c r="A411" s="541"/>
      <c r="B411" s="542"/>
      <c r="C411" s="542"/>
      <c r="D411" s="541"/>
      <c r="E411" s="563"/>
      <c r="F411" s="541"/>
      <c r="G411" s="570"/>
      <c r="H411" s="569"/>
      <c r="I411" s="569"/>
      <c r="J411" s="569"/>
      <c r="K411" s="569"/>
      <c r="L411" s="539"/>
    </row>
    <row r="412" spans="1:12" s="540" customFormat="1" x14ac:dyDescent="0.2">
      <c r="A412" s="541"/>
      <c r="B412" s="542"/>
      <c r="C412" s="542"/>
      <c r="D412" s="541"/>
      <c r="E412" s="563"/>
      <c r="F412" s="541"/>
      <c r="G412" s="570"/>
      <c r="H412" s="569"/>
      <c r="I412" s="569"/>
      <c r="J412" s="569"/>
      <c r="K412" s="569"/>
      <c r="L412" s="539"/>
    </row>
    <row r="413" spans="1:12" s="540" customFormat="1" x14ac:dyDescent="0.2">
      <c r="A413" s="541"/>
      <c r="B413" s="542"/>
      <c r="C413" s="542"/>
      <c r="D413" s="541"/>
      <c r="E413" s="563"/>
      <c r="F413" s="541"/>
      <c r="G413" s="570"/>
      <c r="H413" s="569"/>
      <c r="I413" s="569"/>
      <c r="J413" s="569"/>
      <c r="K413" s="569"/>
      <c r="L413" s="539"/>
    </row>
    <row r="414" spans="1:12" s="540" customFormat="1" x14ac:dyDescent="0.2">
      <c r="A414" s="541"/>
      <c r="B414" s="542"/>
      <c r="C414" s="542"/>
      <c r="D414" s="541"/>
      <c r="E414" s="563"/>
      <c r="F414" s="541"/>
      <c r="G414" s="570"/>
      <c r="H414" s="569"/>
      <c r="I414" s="569"/>
      <c r="J414" s="569"/>
      <c r="K414" s="569"/>
      <c r="L414" s="539"/>
    </row>
    <row r="415" spans="1:12" s="540" customFormat="1" x14ac:dyDescent="0.2">
      <c r="A415" s="541"/>
      <c r="B415" s="542"/>
      <c r="C415" s="542"/>
      <c r="D415" s="541"/>
      <c r="E415" s="563"/>
      <c r="F415" s="541"/>
      <c r="G415" s="570"/>
      <c r="H415" s="569"/>
      <c r="I415" s="569"/>
      <c r="J415" s="569"/>
      <c r="K415" s="569"/>
      <c r="L415" s="539"/>
    </row>
    <row r="416" spans="1:12" s="540" customFormat="1" x14ac:dyDescent="0.2">
      <c r="A416" s="541"/>
      <c r="B416" s="542"/>
      <c r="C416" s="542"/>
      <c r="D416" s="541"/>
      <c r="E416" s="563"/>
      <c r="F416" s="541"/>
      <c r="G416" s="570"/>
      <c r="H416" s="569"/>
      <c r="I416" s="569"/>
      <c r="J416" s="569"/>
      <c r="K416" s="569"/>
      <c r="L416" s="539"/>
    </row>
    <row r="417" spans="1:12" s="540" customFormat="1" x14ac:dyDescent="0.2">
      <c r="A417" s="541"/>
      <c r="B417" s="542"/>
      <c r="C417" s="542"/>
      <c r="D417" s="541"/>
      <c r="E417" s="563"/>
      <c r="F417" s="541"/>
      <c r="G417" s="570"/>
      <c r="H417" s="569"/>
      <c r="I417" s="569"/>
      <c r="J417" s="569"/>
      <c r="K417" s="569"/>
      <c r="L417" s="539"/>
    </row>
    <row r="418" spans="1:12" s="540" customFormat="1" x14ac:dyDescent="0.2">
      <c r="A418" s="541"/>
      <c r="B418" s="542"/>
      <c r="C418" s="542"/>
      <c r="D418" s="541"/>
      <c r="E418" s="563"/>
      <c r="F418" s="541"/>
      <c r="G418" s="570"/>
      <c r="H418" s="569"/>
      <c r="I418" s="569"/>
      <c r="J418" s="569"/>
      <c r="K418" s="569"/>
      <c r="L418" s="539"/>
    </row>
    <row r="419" spans="1:12" s="540" customFormat="1" x14ac:dyDescent="0.2">
      <c r="A419" s="541"/>
      <c r="B419" s="542"/>
      <c r="C419" s="542"/>
      <c r="D419" s="541"/>
      <c r="E419" s="563"/>
      <c r="F419" s="541"/>
      <c r="G419" s="570"/>
      <c r="H419" s="569"/>
      <c r="I419" s="569"/>
      <c r="J419" s="569"/>
      <c r="K419" s="569"/>
      <c r="L419" s="539"/>
    </row>
    <row r="420" spans="1:12" s="540" customFormat="1" x14ac:dyDescent="0.2">
      <c r="A420" s="541"/>
      <c r="B420" s="542"/>
      <c r="C420" s="542"/>
      <c r="D420" s="541"/>
      <c r="E420" s="563"/>
      <c r="F420" s="541"/>
      <c r="G420" s="570"/>
      <c r="H420" s="569"/>
      <c r="I420" s="569"/>
      <c r="J420" s="569"/>
      <c r="K420" s="569"/>
      <c r="L420" s="539"/>
    </row>
    <row r="421" spans="1:12" s="540" customFormat="1" x14ac:dyDescent="0.2">
      <c r="A421" s="541"/>
      <c r="B421" s="542"/>
      <c r="C421" s="542"/>
      <c r="D421" s="541"/>
      <c r="E421" s="563"/>
      <c r="F421" s="541"/>
      <c r="G421" s="570"/>
      <c r="H421" s="569"/>
      <c r="I421" s="569"/>
      <c r="J421" s="569"/>
      <c r="K421" s="569"/>
      <c r="L421" s="539"/>
    </row>
    <row r="422" spans="1:12" s="540" customFormat="1" x14ac:dyDescent="0.2">
      <c r="A422" s="541"/>
      <c r="B422" s="542"/>
      <c r="C422" s="542"/>
      <c r="D422" s="541"/>
      <c r="E422" s="563"/>
      <c r="F422" s="541"/>
      <c r="G422" s="570"/>
      <c r="H422" s="569"/>
      <c r="I422" s="569"/>
      <c r="J422" s="569"/>
      <c r="K422" s="569"/>
      <c r="L422" s="539"/>
    </row>
    <row r="423" spans="1:12" s="540" customFormat="1" x14ac:dyDescent="0.2">
      <c r="A423" s="541"/>
      <c r="B423" s="542"/>
      <c r="C423" s="542"/>
      <c r="D423" s="541"/>
      <c r="E423" s="563"/>
      <c r="F423" s="541"/>
      <c r="G423" s="570"/>
      <c r="H423" s="569"/>
      <c r="I423" s="569"/>
      <c r="J423" s="569"/>
      <c r="K423" s="569"/>
      <c r="L423" s="539"/>
    </row>
    <row r="424" spans="1:12" s="540" customFormat="1" x14ac:dyDescent="0.2">
      <c r="A424" s="541"/>
      <c r="B424" s="542"/>
      <c r="C424" s="542"/>
      <c r="D424" s="541"/>
      <c r="E424" s="563"/>
      <c r="F424" s="541"/>
      <c r="G424" s="570"/>
      <c r="H424" s="569"/>
      <c r="I424" s="569"/>
      <c r="J424" s="569"/>
      <c r="K424" s="569"/>
      <c r="L424" s="539"/>
    </row>
    <row r="425" spans="1:12" s="540" customFormat="1" x14ac:dyDescent="0.2">
      <c r="A425" s="541"/>
      <c r="B425" s="542"/>
      <c r="C425" s="542"/>
      <c r="D425" s="541"/>
      <c r="E425" s="563"/>
      <c r="F425" s="541"/>
      <c r="G425" s="570"/>
      <c r="H425" s="569"/>
      <c r="I425" s="569"/>
      <c r="J425" s="569"/>
      <c r="K425" s="569"/>
      <c r="L425" s="539"/>
    </row>
    <row r="426" spans="1:12" s="540" customFormat="1" x14ac:dyDescent="0.2">
      <c r="A426" s="541"/>
      <c r="B426" s="542"/>
      <c r="C426" s="542"/>
      <c r="D426" s="541"/>
      <c r="E426" s="563"/>
      <c r="F426" s="541"/>
      <c r="G426" s="570"/>
      <c r="H426" s="569"/>
      <c r="I426" s="569"/>
      <c r="J426" s="569"/>
      <c r="K426" s="569"/>
      <c r="L426" s="539"/>
    </row>
    <row r="427" spans="1:12" s="540" customFormat="1" x14ac:dyDescent="0.2">
      <c r="A427" s="541"/>
      <c r="B427" s="542"/>
      <c r="C427" s="542"/>
      <c r="D427" s="541"/>
      <c r="E427" s="563"/>
      <c r="F427" s="541"/>
      <c r="G427" s="570"/>
      <c r="H427" s="569"/>
      <c r="I427" s="569"/>
      <c r="J427" s="569"/>
      <c r="K427" s="569"/>
      <c r="L427" s="539"/>
    </row>
    <row r="428" spans="1:12" s="540" customFormat="1" x14ac:dyDescent="0.2">
      <c r="A428" s="541"/>
      <c r="B428" s="542"/>
      <c r="C428" s="542"/>
      <c r="D428" s="541"/>
      <c r="E428" s="563"/>
      <c r="F428" s="541"/>
      <c r="G428" s="570"/>
      <c r="H428" s="569"/>
      <c r="I428" s="569"/>
      <c r="J428" s="569"/>
      <c r="K428" s="569"/>
      <c r="L428" s="539"/>
    </row>
    <row r="429" spans="1:12" s="540" customFormat="1" x14ac:dyDescent="0.2">
      <c r="A429" s="541"/>
      <c r="B429" s="542"/>
      <c r="C429" s="542"/>
      <c r="D429" s="541"/>
      <c r="E429" s="563"/>
      <c r="F429" s="541"/>
      <c r="G429" s="570"/>
      <c r="H429" s="569"/>
      <c r="I429" s="569"/>
      <c r="J429" s="569"/>
      <c r="K429" s="569"/>
      <c r="L429" s="539"/>
    </row>
    <row r="430" spans="1:12" s="540" customFormat="1" x14ac:dyDescent="0.2">
      <c r="A430" s="541"/>
      <c r="B430" s="542"/>
      <c r="C430" s="542"/>
      <c r="D430" s="541"/>
      <c r="E430" s="563"/>
      <c r="F430" s="541"/>
      <c r="G430" s="570"/>
      <c r="H430" s="569"/>
      <c r="I430" s="569"/>
      <c r="J430" s="569"/>
      <c r="K430" s="569"/>
      <c r="L430" s="539"/>
    </row>
    <row r="431" spans="1:12" s="540" customFormat="1" x14ac:dyDescent="0.2">
      <c r="A431" s="541"/>
      <c r="B431" s="542"/>
      <c r="C431" s="542"/>
      <c r="D431" s="541"/>
      <c r="E431" s="563"/>
      <c r="F431" s="541"/>
      <c r="G431" s="570"/>
      <c r="H431" s="569"/>
      <c r="I431" s="569"/>
      <c r="J431" s="569"/>
      <c r="K431" s="569"/>
      <c r="L431" s="539"/>
    </row>
    <row r="432" spans="1:12" s="540" customFormat="1" x14ac:dyDescent="0.2">
      <c r="A432" s="541"/>
      <c r="B432" s="542"/>
      <c r="C432" s="542"/>
      <c r="D432" s="541"/>
      <c r="E432" s="563"/>
      <c r="F432" s="541"/>
      <c r="G432" s="570"/>
      <c r="H432" s="569"/>
      <c r="I432" s="569"/>
      <c r="J432" s="569"/>
      <c r="K432" s="569"/>
      <c r="L432" s="539"/>
    </row>
    <row r="433" spans="1:12" s="540" customFormat="1" x14ac:dyDescent="0.2">
      <c r="A433" s="541"/>
      <c r="B433" s="542"/>
      <c r="C433" s="542"/>
      <c r="D433" s="541"/>
      <c r="E433" s="563"/>
      <c r="F433" s="541"/>
      <c r="G433" s="570"/>
      <c r="H433" s="569"/>
      <c r="I433" s="569"/>
      <c r="J433" s="569"/>
      <c r="K433" s="569"/>
      <c r="L433" s="539"/>
    </row>
    <row r="434" spans="1:12" s="540" customFormat="1" x14ac:dyDescent="0.2">
      <c r="A434" s="541"/>
      <c r="B434" s="542"/>
      <c r="C434" s="542"/>
      <c r="D434" s="541"/>
      <c r="E434" s="563"/>
      <c r="F434" s="541"/>
      <c r="G434" s="570"/>
      <c r="H434" s="569"/>
      <c r="I434" s="569"/>
      <c r="J434" s="569"/>
      <c r="K434" s="569"/>
      <c r="L434" s="539"/>
    </row>
    <row r="435" spans="1:12" s="540" customFormat="1" x14ac:dyDescent="0.2">
      <c r="A435" s="541"/>
      <c r="B435" s="542"/>
      <c r="C435" s="542"/>
      <c r="D435" s="541"/>
      <c r="E435" s="563"/>
      <c r="F435" s="541"/>
      <c r="G435" s="570"/>
      <c r="H435" s="569"/>
      <c r="I435" s="569"/>
      <c r="J435" s="569"/>
      <c r="K435" s="569"/>
      <c r="L435" s="539"/>
    </row>
    <row r="436" spans="1:12" s="540" customFormat="1" x14ac:dyDescent="0.2">
      <c r="A436" s="541"/>
      <c r="B436" s="542"/>
      <c r="C436" s="542"/>
      <c r="D436" s="541"/>
      <c r="E436" s="563"/>
      <c r="F436" s="541"/>
      <c r="G436" s="570"/>
      <c r="H436" s="569"/>
      <c r="I436" s="569"/>
      <c r="J436" s="569"/>
      <c r="K436" s="569"/>
      <c r="L436" s="539"/>
    </row>
    <row r="437" spans="1:12" s="540" customFormat="1" x14ac:dyDescent="0.2">
      <c r="A437" s="541"/>
      <c r="B437" s="542"/>
      <c r="C437" s="542"/>
      <c r="D437" s="541"/>
      <c r="E437" s="563"/>
      <c r="F437" s="541"/>
      <c r="G437" s="570"/>
      <c r="H437" s="569"/>
      <c r="I437" s="569"/>
      <c r="J437" s="569"/>
      <c r="K437" s="569"/>
      <c r="L437" s="539"/>
    </row>
    <row r="438" spans="1:12" s="540" customFormat="1" x14ac:dyDescent="0.2">
      <c r="A438" s="541"/>
      <c r="B438" s="542"/>
      <c r="C438" s="542"/>
      <c r="D438" s="541"/>
      <c r="E438" s="563"/>
      <c r="F438" s="541"/>
      <c r="G438" s="570"/>
      <c r="H438" s="569"/>
      <c r="I438" s="569"/>
      <c r="J438" s="569"/>
      <c r="K438" s="569"/>
      <c r="L438" s="539"/>
    </row>
    <row r="439" spans="1:12" s="540" customFormat="1" x14ac:dyDescent="0.2">
      <c r="A439" s="541"/>
      <c r="B439" s="542"/>
      <c r="C439" s="542"/>
      <c r="D439" s="541"/>
      <c r="E439" s="563"/>
      <c r="F439" s="541"/>
      <c r="G439" s="570"/>
      <c r="H439" s="569"/>
      <c r="I439" s="569"/>
      <c r="J439" s="569"/>
      <c r="K439" s="569"/>
      <c r="L439" s="539"/>
    </row>
    <row r="440" spans="1:12" s="540" customFormat="1" x14ac:dyDescent="0.2">
      <c r="A440" s="541"/>
      <c r="B440" s="542"/>
      <c r="C440" s="542"/>
      <c r="D440" s="541"/>
      <c r="E440" s="563"/>
      <c r="F440" s="541"/>
      <c r="G440" s="570"/>
      <c r="H440" s="569"/>
      <c r="I440" s="569"/>
      <c r="J440" s="569"/>
      <c r="K440" s="569"/>
      <c r="L440" s="539"/>
    </row>
    <row r="441" spans="1:12" s="540" customFormat="1" x14ac:dyDescent="0.2">
      <c r="A441" s="541"/>
      <c r="B441" s="542"/>
      <c r="C441" s="542"/>
      <c r="D441" s="541"/>
      <c r="E441" s="563"/>
      <c r="F441" s="541"/>
      <c r="G441" s="570"/>
      <c r="H441" s="569"/>
      <c r="I441" s="569"/>
      <c r="J441" s="569"/>
      <c r="K441" s="569"/>
      <c r="L441" s="539"/>
    </row>
    <row r="442" spans="1:12" s="540" customFormat="1" x14ac:dyDescent="0.2">
      <c r="A442" s="541"/>
      <c r="B442" s="542"/>
      <c r="C442" s="542"/>
      <c r="D442" s="541"/>
      <c r="E442" s="563"/>
      <c r="F442" s="541"/>
      <c r="G442" s="570"/>
      <c r="H442" s="569"/>
      <c r="I442" s="569"/>
      <c r="J442" s="569"/>
      <c r="K442" s="569"/>
      <c r="L442" s="539"/>
    </row>
    <row r="443" spans="1:12" s="540" customFormat="1" x14ac:dyDescent="0.2">
      <c r="A443" s="541"/>
      <c r="B443" s="542"/>
      <c r="C443" s="542"/>
      <c r="D443" s="541"/>
      <c r="E443" s="563"/>
      <c r="F443" s="541"/>
      <c r="G443" s="570"/>
      <c r="H443" s="569"/>
      <c r="I443" s="569"/>
      <c r="J443" s="569"/>
      <c r="K443" s="569"/>
      <c r="L443" s="539"/>
    </row>
    <row r="444" spans="1:12" s="540" customFormat="1" x14ac:dyDescent="0.2">
      <c r="A444" s="541"/>
      <c r="B444" s="542"/>
      <c r="C444" s="542"/>
      <c r="D444" s="541"/>
      <c r="E444" s="563"/>
      <c r="F444" s="541"/>
      <c r="G444" s="570"/>
      <c r="H444" s="569"/>
      <c r="I444" s="569"/>
      <c r="J444" s="569"/>
      <c r="K444" s="569"/>
      <c r="L444" s="539"/>
    </row>
    <row r="445" spans="1:12" s="540" customFormat="1" x14ac:dyDescent="0.2">
      <c r="A445" s="541"/>
      <c r="B445" s="542"/>
      <c r="C445" s="542"/>
      <c r="D445" s="541"/>
      <c r="E445" s="563"/>
      <c r="F445" s="541"/>
      <c r="G445" s="570"/>
      <c r="H445" s="569"/>
      <c r="I445" s="569"/>
      <c r="J445" s="569"/>
      <c r="K445" s="569"/>
      <c r="L445" s="539"/>
    </row>
    <row r="446" spans="1:12" s="540" customFormat="1" x14ac:dyDescent="0.2">
      <c r="A446" s="541"/>
      <c r="B446" s="542"/>
      <c r="C446" s="542"/>
      <c r="D446" s="541"/>
      <c r="E446" s="563"/>
      <c r="F446" s="541"/>
      <c r="G446" s="570"/>
      <c r="H446" s="569"/>
      <c r="I446" s="569"/>
      <c r="J446" s="569"/>
      <c r="K446" s="569"/>
      <c r="L446" s="539"/>
    </row>
    <row r="447" spans="1:12" s="540" customFormat="1" x14ac:dyDescent="0.2">
      <c r="A447" s="541"/>
      <c r="B447" s="542"/>
      <c r="C447" s="542"/>
      <c r="D447" s="541"/>
      <c r="E447" s="563"/>
      <c r="F447" s="541"/>
      <c r="G447" s="570"/>
      <c r="H447" s="569"/>
      <c r="I447" s="569"/>
      <c r="J447" s="569"/>
      <c r="K447" s="569"/>
      <c r="L447" s="539"/>
    </row>
    <row r="448" spans="1:12" s="540" customFormat="1" x14ac:dyDescent="0.2">
      <c r="A448" s="541"/>
      <c r="B448" s="542"/>
      <c r="C448" s="542"/>
      <c r="D448" s="541"/>
      <c r="E448" s="563"/>
      <c r="F448" s="541"/>
      <c r="G448" s="570"/>
      <c r="H448" s="569"/>
      <c r="I448" s="569"/>
      <c r="J448" s="569"/>
      <c r="K448" s="569"/>
      <c r="L448" s="539"/>
    </row>
    <row r="449" spans="1:12" s="540" customFormat="1" x14ac:dyDescent="0.2">
      <c r="A449" s="541"/>
      <c r="B449" s="542"/>
      <c r="C449" s="542"/>
      <c r="D449" s="541"/>
      <c r="E449" s="563"/>
      <c r="F449" s="541"/>
      <c r="G449" s="570"/>
      <c r="H449" s="569"/>
      <c r="I449" s="569"/>
      <c r="J449" s="569"/>
      <c r="K449" s="569"/>
      <c r="L449" s="539"/>
    </row>
    <row r="450" spans="1:12" s="540" customFormat="1" x14ac:dyDescent="0.2">
      <c r="A450" s="541"/>
      <c r="B450" s="542"/>
      <c r="C450" s="542"/>
      <c r="D450" s="541"/>
      <c r="E450" s="563"/>
      <c r="F450" s="541"/>
      <c r="G450" s="570"/>
      <c r="H450" s="569"/>
      <c r="I450" s="569"/>
      <c r="J450" s="569"/>
      <c r="K450" s="569"/>
      <c r="L450" s="539"/>
    </row>
    <row r="451" spans="1:12" s="540" customFormat="1" x14ac:dyDescent="0.2">
      <c r="A451" s="541"/>
      <c r="B451" s="542"/>
      <c r="C451" s="542"/>
      <c r="D451" s="541"/>
      <c r="E451" s="563"/>
      <c r="F451" s="541"/>
      <c r="G451" s="570"/>
      <c r="H451" s="569"/>
      <c r="I451" s="569"/>
      <c r="J451" s="569"/>
      <c r="K451" s="569"/>
      <c r="L451" s="539"/>
    </row>
    <row r="452" spans="1:12" s="540" customFormat="1" x14ac:dyDescent="0.2">
      <c r="A452" s="541"/>
      <c r="B452" s="542"/>
      <c r="C452" s="542"/>
      <c r="D452" s="541"/>
      <c r="E452" s="563"/>
      <c r="F452" s="541"/>
      <c r="G452" s="570"/>
      <c r="H452" s="569"/>
      <c r="I452" s="569"/>
      <c r="J452" s="569"/>
      <c r="K452" s="569"/>
      <c r="L452" s="539"/>
    </row>
    <row r="453" spans="1:12" s="540" customFormat="1" x14ac:dyDescent="0.2">
      <c r="A453" s="541"/>
      <c r="B453" s="542"/>
      <c r="C453" s="542"/>
      <c r="D453" s="541"/>
      <c r="E453" s="563"/>
      <c r="F453" s="541"/>
      <c r="G453" s="570"/>
      <c r="H453" s="569"/>
      <c r="I453" s="569"/>
      <c r="J453" s="569"/>
      <c r="K453" s="569"/>
      <c r="L453" s="539"/>
    </row>
    <row r="454" spans="1:12" s="540" customFormat="1" x14ac:dyDescent="0.2">
      <c r="A454" s="541"/>
      <c r="B454" s="542"/>
      <c r="C454" s="542"/>
      <c r="D454" s="541"/>
      <c r="E454" s="563"/>
      <c r="F454" s="541"/>
      <c r="G454" s="570"/>
      <c r="H454" s="569"/>
      <c r="I454" s="569"/>
      <c r="J454" s="569"/>
      <c r="K454" s="569"/>
      <c r="L454" s="539"/>
    </row>
    <row r="455" spans="1:12" s="540" customFormat="1" x14ac:dyDescent="0.2">
      <c r="A455" s="541"/>
      <c r="B455" s="542"/>
      <c r="C455" s="542"/>
      <c r="D455" s="541"/>
      <c r="E455" s="563"/>
      <c r="F455" s="541"/>
      <c r="G455" s="570"/>
      <c r="H455" s="569"/>
      <c r="I455" s="569"/>
      <c r="J455" s="569"/>
      <c r="K455" s="569"/>
      <c r="L455" s="539"/>
    </row>
    <row r="456" spans="1:12" s="540" customFormat="1" x14ac:dyDescent="0.2">
      <c r="A456" s="541"/>
      <c r="B456" s="542"/>
      <c r="C456" s="542"/>
      <c r="D456" s="541"/>
      <c r="E456" s="563"/>
      <c r="F456" s="541"/>
      <c r="G456" s="570"/>
      <c r="H456" s="569"/>
      <c r="I456" s="569"/>
      <c r="J456" s="569"/>
      <c r="K456" s="569"/>
      <c r="L456" s="539"/>
    </row>
    <row r="457" spans="1:12" s="540" customFormat="1" x14ac:dyDescent="0.2">
      <c r="A457" s="541"/>
      <c r="B457" s="542"/>
      <c r="C457" s="542"/>
      <c r="D457" s="541"/>
      <c r="E457" s="563"/>
      <c r="F457" s="541"/>
      <c r="G457" s="570"/>
      <c r="H457" s="569"/>
      <c r="I457" s="569"/>
      <c r="J457" s="569"/>
      <c r="K457" s="569"/>
      <c r="L457" s="539"/>
    </row>
    <row r="458" spans="1:12" s="540" customFormat="1" x14ac:dyDescent="0.2">
      <c r="A458" s="541"/>
      <c r="B458" s="542"/>
      <c r="C458" s="542"/>
      <c r="D458" s="541"/>
      <c r="E458" s="563"/>
      <c r="F458" s="541"/>
      <c r="G458" s="570"/>
      <c r="H458" s="569"/>
      <c r="I458" s="569"/>
      <c r="J458" s="569"/>
      <c r="K458" s="569"/>
      <c r="L458" s="539"/>
    </row>
    <row r="459" spans="1:12" s="540" customFormat="1" x14ac:dyDescent="0.2">
      <c r="A459" s="541"/>
      <c r="B459" s="542"/>
      <c r="C459" s="542"/>
      <c r="D459" s="541"/>
      <c r="E459" s="563"/>
      <c r="F459" s="541"/>
      <c r="G459" s="570"/>
      <c r="H459" s="569"/>
      <c r="I459" s="569"/>
      <c r="J459" s="569"/>
      <c r="K459" s="569"/>
      <c r="L459" s="539"/>
    </row>
    <row r="460" spans="1:12" s="540" customFormat="1" x14ac:dyDescent="0.2">
      <c r="A460" s="541"/>
      <c r="B460" s="542"/>
      <c r="C460" s="542"/>
      <c r="D460" s="541"/>
      <c r="E460" s="563"/>
      <c r="F460" s="541"/>
      <c r="G460" s="570"/>
      <c r="H460" s="569"/>
      <c r="I460" s="569"/>
      <c r="J460" s="569"/>
      <c r="K460" s="569"/>
      <c r="L460" s="539"/>
    </row>
    <row r="461" spans="1:12" s="540" customFormat="1" x14ac:dyDescent="0.2">
      <c r="A461" s="541"/>
      <c r="B461" s="542"/>
      <c r="C461" s="542"/>
      <c r="D461" s="541"/>
      <c r="E461" s="563"/>
      <c r="F461" s="541"/>
      <c r="G461" s="570"/>
      <c r="H461" s="569"/>
      <c r="I461" s="569"/>
      <c r="J461" s="569"/>
      <c r="K461" s="569"/>
      <c r="L461" s="539"/>
    </row>
    <row r="462" spans="1:12" s="540" customFormat="1" x14ac:dyDescent="0.2">
      <c r="A462" s="541"/>
      <c r="B462" s="542"/>
      <c r="C462" s="542"/>
      <c r="D462" s="541"/>
      <c r="E462" s="563"/>
      <c r="F462" s="541"/>
      <c r="G462" s="570"/>
      <c r="H462" s="569"/>
      <c r="I462" s="569"/>
      <c r="J462" s="569"/>
      <c r="K462" s="569"/>
      <c r="L462" s="539"/>
    </row>
    <row r="463" spans="1:12" s="540" customFormat="1" x14ac:dyDescent="0.2">
      <c r="A463" s="541"/>
      <c r="B463" s="542"/>
      <c r="C463" s="542"/>
      <c r="D463" s="541"/>
      <c r="E463" s="563"/>
      <c r="F463" s="541"/>
      <c r="G463" s="570"/>
      <c r="H463" s="569"/>
      <c r="I463" s="569"/>
      <c r="J463" s="569"/>
      <c r="K463" s="569"/>
      <c r="L463" s="539"/>
    </row>
    <row r="464" spans="1:12" s="540" customFormat="1" x14ac:dyDescent="0.2">
      <c r="A464" s="541"/>
      <c r="B464" s="542"/>
      <c r="C464" s="542"/>
      <c r="D464" s="541"/>
      <c r="E464" s="563"/>
      <c r="F464" s="541"/>
      <c r="G464" s="570"/>
      <c r="H464" s="569"/>
      <c r="I464" s="569"/>
      <c r="J464" s="569"/>
      <c r="K464" s="569"/>
      <c r="L464" s="539"/>
    </row>
    <row r="465" spans="1:12" s="540" customFormat="1" x14ac:dyDescent="0.2">
      <c r="A465" s="541"/>
      <c r="B465" s="542"/>
      <c r="C465" s="542"/>
      <c r="D465" s="541"/>
      <c r="E465" s="563"/>
      <c r="F465" s="541"/>
      <c r="G465" s="570"/>
      <c r="H465" s="569"/>
      <c r="I465" s="569"/>
      <c r="J465" s="569"/>
      <c r="K465" s="569"/>
      <c r="L465" s="539"/>
    </row>
    <row r="466" spans="1:12" s="540" customFormat="1" x14ac:dyDescent="0.2">
      <c r="A466" s="541"/>
      <c r="B466" s="542"/>
      <c r="C466" s="542"/>
      <c r="D466" s="541"/>
      <c r="E466" s="563"/>
      <c r="F466" s="541"/>
      <c r="G466" s="570"/>
      <c r="H466" s="569"/>
      <c r="I466" s="569"/>
      <c r="J466" s="569"/>
      <c r="K466" s="569"/>
      <c r="L466" s="539"/>
    </row>
    <row r="467" spans="1:12" s="540" customFormat="1" x14ac:dyDescent="0.2">
      <c r="A467" s="541"/>
      <c r="B467" s="542"/>
      <c r="C467" s="542"/>
      <c r="D467" s="541"/>
      <c r="E467" s="563"/>
      <c r="F467" s="541"/>
      <c r="G467" s="570"/>
      <c r="H467" s="569"/>
      <c r="I467" s="569"/>
      <c r="J467" s="569"/>
      <c r="K467" s="569"/>
      <c r="L467" s="539"/>
    </row>
    <row r="468" spans="1:12" s="540" customFormat="1" x14ac:dyDescent="0.2">
      <c r="A468" s="541"/>
      <c r="B468" s="542"/>
      <c r="C468" s="542"/>
      <c r="D468" s="541"/>
      <c r="E468" s="563"/>
      <c r="F468" s="541"/>
      <c r="G468" s="570"/>
      <c r="H468" s="569"/>
      <c r="I468" s="569"/>
      <c r="J468" s="569"/>
      <c r="K468" s="569"/>
      <c r="L468" s="539"/>
    </row>
    <row r="469" spans="1:12" s="540" customFormat="1" x14ac:dyDescent="0.2">
      <c r="A469" s="541"/>
      <c r="B469" s="542"/>
      <c r="C469" s="542"/>
      <c r="D469" s="541"/>
      <c r="E469" s="563"/>
      <c r="F469" s="541"/>
      <c r="G469" s="570"/>
      <c r="H469" s="569"/>
      <c r="I469" s="569"/>
      <c r="J469" s="569"/>
      <c r="K469" s="569"/>
      <c r="L469" s="539"/>
    </row>
    <row r="470" spans="1:12" s="540" customFormat="1" x14ac:dyDescent="0.2">
      <c r="A470" s="541"/>
      <c r="B470" s="542"/>
      <c r="C470" s="542"/>
      <c r="D470" s="541"/>
      <c r="E470" s="563"/>
      <c r="F470" s="541"/>
      <c r="G470" s="570"/>
      <c r="H470" s="569"/>
      <c r="I470" s="569"/>
      <c r="J470" s="569"/>
      <c r="K470" s="569"/>
      <c r="L470" s="539"/>
    </row>
    <row r="471" spans="1:12" s="540" customFormat="1" x14ac:dyDescent="0.2">
      <c r="A471" s="541"/>
      <c r="B471" s="542"/>
      <c r="C471" s="542"/>
      <c r="D471" s="541"/>
      <c r="E471" s="563"/>
      <c r="F471" s="541"/>
      <c r="G471" s="570"/>
      <c r="H471" s="569"/>
      <c r="I471" s="569"/>
      <c r="J471" s="569"/>
      <c r="K471" s="569"/>
      <c r="L471" s="539"/>
    </row>
    <row r="472" spans="1:12" s="540" customFormat="1" x14ac:dyDescent="0.2">
      <c r="A472" s="541"/>
      <c r="B472" s="542"/>
      <c r="C472" s="542"/>
      <c r="D472" s="541"/>
      <c r="E472" s="563"/>
      <c r="F472" s="541"/>
      <c r="G472" s="570"/>
      <c r="H472" s="569"/>
      <c r="I472" s="569"/>
      <c r="J472" s="569"/>
      <c r="K472" s="569"/>
      <c r="L472" s="539"/>
    </row>
    <row r="473" spans="1:12" s="540" customFormat="1" x14ac:dyDescent="0.2">
      <c r="A473" s="541"/>
      <c r="B473" s="542"/>
      <c r="C473" s="542"/>
      <c r="D473" s="541"/>
      <c r="E473" s="563"/>
      <c r="F473" s="541"/>
      <c r="G473" s="570"/>
      <c r="H473" s="569"/>
      <c r="I473" s="569"/>
      <c r="J473" s="569"/>
      <c r="K473" s="569"/>
      <c r="L473" s="539"/>
    </row>
    <row r="474" spans="1:12" s="540" customFormat="1" x14ac:dyDescent="0.2">
      <c r="A474" s="541"/>
      <c r="B474" s="542"/>
      <c r="C474" s="542"/>
      <c r="D474" s="541"/>
      <c r="E474" s="563"/>
      <c r="F474" s="541"/>
      <c r="G474" s="570"/>
      <c r="H474" s="569"/>
      <c r="I474" s="569"/>
      <c r="J474" s="569"/>
      <c r="K474" s="569"/>
      <c r="L474" s="539"/>
    </row>
    <row r="475" spans="1:12" s="540" customFormat="1" x14ac:dyDescent="0.2">
      <c r="A475" s="541"/>
      <c r="B475" s="542"/>
      <c r="C475" s="542"/>
      <c r="D475" s="541"/>
      <c r="E475" s="563"/>
      <c r="F475" s="541"/>
      <c r="G475" s="570"/>
      <c r="H475" s="569"/>
      <c r="I475" s="569"/>
      <c r="J475" s="569"/>
      <c r="K475" s="569"/>
      <c r="L475" s="539"/>
    </row>
    <row r="476" spans="1:12" s="540" customFormat="1" x14ac:dyDescent="0.2">
      <c r="A476" s="541"/>
      <c r="B476" s="542"/>
      <c r="C476" s="542"/>
      <c r="D476" s="541"/>
      <c r="E476" s="563"/>
      <c r="F476" s="541"/>
      <c r="G476" s="570"/>
      <c r="H476" s="569"/>
      <c r="I476" s="569"/>
      <c r="J476" s="569"/>
      <c r="K476" s="569"/>
      <c r="L476" s="539"/>
    </row>
    <row r="477" spans="1:12" s="540" customFormat="1" x14ac:dyDescent="0.2">
      <c r="A477" s="541"/>
      <c r="B477" s="542"/>
      <c r="C477" s="542"/>
      <c r="D477" s="541"/>
      <c r="E477" s="563"/>
      <c r="F477" s="541"/>
      <c r="G477" s="570"/>
      <c r="H477" s="569"/>
      <c r="I477" s="569"/>
      <c r="J477" s="569"/>
      <c r="K477" s="569"/>
      <c r="L477" s="539"/>
    </row>
    <row r="478" spans="1:12" s="540" customFormat="1" x14ac:dyDescent="0.2">
      <c r="A478" s="541"/>
      <c r="B478" s="542"/>
      <c r="C478" s="542"/>
      <c r="D478" s="541"/>
      <c r="E478" s="563"/>
      <c r="F478" s="541"/>
      <c r="G478" s="570"/>
      <c r="H478" s="569"/>
      <c r="I478" s="569"/>
      <c r="J478" s="569"/>
      <c r="K478" s="569"/>
      <c r="L478" s="539"/>
    </row>
    <row r="479" spans="1:12" s="540" customFormat="1" x14ac:dyDescent="0.2">
      <c r="A479" s="541"/>
      <c r="B479" s="542"/>
      <c r="C479" s="542"/>
      <c r="D479" s="541"/>
      <c r="E479" s="563"/>
      <c r="F479" s="541"/>
      <c r="G479" s="570"/>
      <c r="H479" s="569"/>
      <c r="I479" s="569"/>
      <c r="J479" s="569"/>
      <c r="K479" s="569"/>
      <c r="L479" s="539"/>
    </row>
    <row r="480" spans="1:12" s="540" customFormat="1" x14ac:dyDescent="0.2">
      <c r="A480" s="541"/>
      <c r="B480" s="542"/>
      <c r="C480" s="542"/>
      <c r="D480" s="541"/>
      <c r="E480" s="563"/>
      <c r="F480" s="541"/>
      <c r="G480" s="570"/>
      <c r="H480" s="569"/>
      <c r="I480" s="569"/>
      <c r="J480" s="569"/>
      <c r="K480" s="569"/>
      <c r="L480" s="539"/>
    </row>
    <row r="481" spans="1:12" s="540" customFormat="1" x14ac:dyDescent="0.2">
      <c r="A481" s="541"/>
      <c r="B481" s="542"/>
      <c r="C481" s="542"/>
      <c r="D481" s="541"/>
      <c r="E481" s="563"/>
      <c r="F481" s="541"/>
      <c r="G481" s="570"/>
      <c r="H481" s="569"/>
      <c r="I481" s="569"/>
      <c r="J481" s="569"/>
      <c r="K481" s="569"/>
      <c r="L481" s="539"/>
    </row>
    <row r="482" spans="1:12" s="540" customFormat="1" x14ac:dyDescent="0.2">
      <c r="A482" s="541"/>
      <c r="B482" s="542"/>
      <c r="C482" s="542"/>
      <c r="D482" s="541"/>
      <c r="E482" s="563"/>
      <c r="F482" s="541"/>
      <c r="G482" s="570"/>
      <c r="H482" s="569"/>
      <c r="I482" s="569"/>
      <c r="J482" s="569"/>
      <c r="K482" s="569"/>
      <c r="L482" s="539"/>
    </row>
    <row r="483" spans="1:12" s="540" customFormat="1" x14ac:dyDescent="0.2">
      <c r="A483" s="541"/>
      <c r="B483" s="542"/>
      <c r="C483" s="542"/>
      <c r="D483" s="541"/>
      <c r="E483" s="563"/>
      <c r="F483" s="541"/>
      <c r="G483" s="570"/>
      <c r="H483" s="569"/>
      <c r="I483" s="569"/>
      <c r="J483" s="569"/>
      <c r="K483" s="569"/>
      <c r="L483" s="539"/>
    </row>
    <row r="484" spans="1:12" s="540" customFormat="1" x14ac:dyDescent="0.2">
      <c r="A484" s="541"/>
      <c r="B484" s="542"/>
      <c r="C484" s="542"/>
      <c r="D484" s="541"/>
      <c r="E484" s="563"/>
      <c r="F484" s="541"/>
      <c r="G484" s="570"/>
      <c r="H484" s="569"/>
      <c r="I484" s="569"/>
      <c r="J484" s="569"/>
      <c r="K484" s="569"/>
      <c r="L484" s="539"/>
    </row>
    <row r="485" spans="1:12" s="540" customFormat="1" x14ac:dyDescent="0.2">
      <c r="A485" s="541"/>
      <c r="B485" s="542"/>
      <c r="C485" s="542"/>
      <c r="D485" s="541"/>
      <c r="E485" s="563"/>
      <c r="F485" s="541"/>
      <c r="G485" s="570"/>
      <c r="H485" s="569"/>
      <c r="I485" s="569"/>
      <c r="J485" s="569"/>
      <c r="K485" s="569"/>
      <c r="L485" s="539"/>
    </row>
    <row r="486" spans="1:12" s="540" customFormat="1" x14ac:dyDescent="0.2">
      <c r="A486" s="541"/>
      <c r="B486" s="542"/>
      <c r="C486" s="542"/>
      <c r="D486" s="541"/>
      <c r="E486" s="563"/>
      <c r="F486" s="541"/>
      <c r="G486" s="570"/>
      <c r="H486" s="569"/>
      <c r="I486" s="569"/>
      <c r="J486" s="569"/>
      <c r="K486" s="569"/>
      <c r="L486" s="539"/>
    </row>
    <row r="487" spans="1:12" s="540" customFormat="1" x14ac:dyDescent="0.2">
      <c r="A487" s="541"/>
      <c r="B487" s="542"/>
      <c r="C487" s="542"/>
      <c r="D487" s="541"/>
      <c r="E487" s="563"/>
      <c r="F487" s="541"/>
      <c r="G487" s="570"/>
      <c r="H487" s="569"/>
      <c r="I487" s="569"/>
      <c r="J487" s="569"/>
      <c r="K487" s="569"/>
      <c r="L487" s="539"/>
    </row>
    <row r="488" spans="1:12" s="540" customFormat="1" x14ac:dyDescent="0.2">
      <c r="A488" s="541"/>
      <c r="B488" s="542"/>
      <c r="C488" s="542"/>
      <c r="D488" s="541"/>
      <c r="E488" s="563"/>
      <c r="F488" s="541"/>
      <c r="G488" s="570"/>
      <c r="H488" s="569"/>
      <c r="I488" s="569"/>
      <c r="J488" s="569"/>
      <c r="K488" s="569"/>
      <c r="L488" s="539"/>
    </row>
    <row r="489" spans="1:12" s="540" customFormat="1" x14ac:dyDescent="0.2">
      <c r="A489" s="541"/>
      <c r="B489" s="542"/>
      <c r="C489" s="542"/>
      <c r="D489" s="541"/>
      <c r="E489" s="563"/>
      <c r="F489" s="541"/>
      <c r="G489" s="570"/>
      <c r="H489" s="569"/>
      <c r="I489" s="569"/>
      <c r="J489" s="569"/>
      <c r="K489" s="569"/>
      <c r="L489" s="539"/>
    </row>
    <row r="490" spans="1:12" s="540" customFormat="1" x14ac:dyDescent="0.2">
      <c r="A490" s="541"/>
      <c r="B490" s="542"/>
      <c r="C490" s="542"/>
      <c r="D490" s="541"/>
      <c r="E490" s="563"/>
      <c r="F490" s="541"/>
      <c r="G490" s="570"/>
      <c r="H490" s="569"/>
      <c r="I490" s="569"/>
      <c r="J490" s="569"/>
      <c r="K490" s="569"/>
      <c r="L490" s="539"/>
    </row>
    <row r="491" spans="1:12" s="540" customFormat="1" x14ac:dyDescent="0.2">
      <c r="A491" s="541"/>
      <c r="B491" s="542"/>
      <c r="C491" s="542"/>
      <c r="D491" s="541"/>
      <c r="E491" s="563"/>
      <c r="F491" s="541"/>
      <c r="G491" s="570"/>
      <c r="H491" s="569"/>
      <c r="I491" s="569"/>
      <c r="J491" s="569"/>
      <c r="K491" s="569"/>
      <c r="L491" s="539"/>
    </row>
    <row r="492" spans="1:12" s="540" customFormat="1" x14ac:dyDescent="0.2">
      <c r="A492" s="541"/>
      <c r="B492" s="542"/>
      <c r="C492" s="542"/>
      <c r="D492" s="541"/>
      <c r="E492" s="563"/>
      <c r="F492" s="541"/>
      <c r="G492" s="570"/>
      <c r="H492" s="569"/>
      <c r="I492" s="569"/>
      <c r="J492" s="569"/>
      <c r="K492" s="569"/>
      <c r="L492" s="539"/>
    </row>
    <row r="493" spans="1:12" s="540" customFormat="1" x14ac:dyDescent="0.2">
      <c r="A493" s="541"/>
      <c r="B493" s="542"/>
      <c r="C493" s="542"/>
      <c r="D493" s="541"/>
      <c r="E493" s="563"/>
      <c r="F493" s="541"/>
      <c r="G493" s="570"/>
      <c r="H493" s="569"/>
      <c r="I493" s="569"/>
      <c r="J493" s="569"/>
      <c r="K493" s="569"/>
      <c r="L493" s="539"/>
    </row>
    <row r="494" spans="1:12" s="540" customFormat="1" x14ac:dyDescent="0.2">
      <c r="A494" s="541"/>
      <c r="B494" s="542"/>
      <c r="C494" s="542"/>
      <c r="D494" s="541"/>
      <c r="E494" s="563"/>
      <c r="F494" s="541"/>
      <c r="G494" s="570"/>
      <c r="H494" s="569"/>
      <c r="I494" s="569"/>
      <c r="J494" s="569"/>
      <c r="K494" s="569"/>
      <c r="L494" s="539"/>
    </row>
    <row r="495" spans="1:12" s="540" customFormat="1" x14ac:dyDescent="0.2">
      <c r="A495" s="541"/>
      <c r="B495" s="542"/>
      <c r="C495" s="542"/>
      <c r="D495" s="541"/>
      <c r="E495" s="563"/>
      <c r="F495" s="541"/>
      <c r="G495" s="570"/>
      <c r="H495" s="569"/>
      <c r="I495" s="569"/>
      <c r="J495" s="569"/>
      <c r="K495" s="569"/>
      <c r="L495" s="539"/>
    </row>
    <row r="496" spans="1:12" s="540" customFormat="1" x14ac:dyDescent="0.2">
      <c r="A496" s="541"/>
      <c r="B496" s="542"/>
      <c r="C496" s="542"/>
      <c r="D496" s="541"/>
      <c r="E496" s="563"/>
      <c r="F496" s="541"/>
      <c r="G496" s="570"/>
      <c r="H496" s="569"/>
      <c r="I496" s="569"/>
      <c r="J496" s="569"/>
      <c r="K496" s="569"/>
      <c r="L496" s="539"/>
    </row>
    <row r="497" spans="1:12" s="540" customFormat="1" x14ac:dyDescent="0.2">
      <c r="A497" s="541"/>
      <c r="B497" s="542"/>
      <c r="C497" s="542"/>
      <c r="D497" s="541"/>
      <c r="E497" s="563"/>
      <c r="F497" s="541"/>
      <c r="G497" s="570"/>
      <c r="H497" s="569"/>
      <c r="I497" s="569"/>
      <c r="J497" s="569"/>
      <c r="K497" s="569"/>
      <c r="L497" s="539"/>
    </row>
    <row r="498" spans="1:12" s="540" customFormat="1" x14ac:dyDescent="0.2">
      <c r="A498" s="541"/>
      <c r="B498" s="542"/>
      <c r="C498" s="542"/>
      <c r="D498" s="541"/>
      <c r="E498" s="563"/>
      <c r="F498" s="541"/>
      <c r="G498" s="570"/>
      <c r="H498" s="569"/>
      <c r="I498" s="569"/>
      <c r="J498" s="569"/>
      <c r="K498" s="569"/>
      <c r="L498" s="539"/>
    </row>
    <row r="499" spans="1:12" s="540" customFormat="1" x14ac:dyDescent="0.2">
      <c r="A499" s="541"/>
      <c r="B499" s="542"/>
      <c r="C499" s="542"/>
      <c r="D499" s="541"/>
      <c r="E499" s="563"/>
      <c r="F499" s="541"/>
      <c r="G499" s="570"/>
      <c r="H499" s="569"/>
      <c r="I499" s="569"/>
      <c r="J499" s="569"/>
      <c r="K499" s="569"/>
      <c r="L499" s="539"/>
    </row>
    <row r="500" spans="1:12" s="540" customFormat="1" x14ac:dyDescent="0.2">
      <c r="A500" s="541"/>
      <c r="B500" s="542"/>
      <c r="C500" s="542"/>
      <c r="D500" s="541"/>
      <c r="E500" s="563"/>
      <c r="F500" s="541"/>
      <c r="G500" s="570"/>
      <c r="H500" s="569"/>
      <c r="I500" s="569"/>
      <c r="J500" s="569"/>
      <c r="K500" s="569"/>
      <c r="L500" s="539"/>
    </row>
    <row r="501" spans="1:12" s="540" customFormat="1" x14ac:dyDescent="0.2">
      <c r="A501" s="541"/>
      <c r="B501" s="542"/>
      <c r="C501" s="542"/>
      <c r="D501" s="541"/>
      <c r="E501" s="563"/>
      <c r="F501" s="541"/>
      <c r="G501" s="570"/>
      <c r="H501" s="569"/>
      <c r="I501" s="569"/>
      <c r="J501" s="569"/>
      <c r="K501" s="569"/>
      <c r="L501" s="539"/>
    </row>
    <row r="502" spans="1:12" s="540" customFormat="1" x14ac:dyDescent="0.2">
      <c r="A502" s="541"/>
      <c r="B502" s="542"/>
      <c r="C502" s="542"/>
      <c r="D502" s="541"/>
      <c r="E502" s="563"/>
      <c r="F502" s="541"/>
      <c r="G502" s="570"/>
      <c r="H502" s="569"/>
      <c r="I502" s="569"/>
      <c r="J502" s="569"/>
      <c r="K502" s="569"/>
      <c r="L502" s="539"/>
    </row>
    <row r="503" spans="1:12" s="540" customFormat="1" x14ac:dyDescent="0.2">
      <c r="A503" s="541"/>
      <c r="B503" s="542"/>
      <c r="C503" s="542"/>
      <c r="D503" s="541"/>
      <c r="E503" s="563"/>
      <c r="F503" s="541"/>
      <c r="G503" s="570"/>
      <c r="H503" s="569"/>
      <c r="I503" s="569"/>
      <c r="J503" s="569"/>
      <c r="K503" s="569"/>
      <c r="L503" s="539"/>
    </row>
    <row r="504" spans="1:12" s="540" customFormat="1" x14ac:dyDescent="0.2">
      <c r="A504" s="541"/>
      <c r="B504" s="542"/>
      <c r="C504" s="542"/>
      <c r="D504" s="541"/>
      <c r="E504" s="563"/>
      <c r="F504" s="541"/>
      <c r="G504" s="570"/>
      <c r="H504" s="569"/>
      <c r="I504" s="569"/>
      <c r="J504" s="569"/>
      <c r="K504" s="569"/>
      <c r="L504" s="539"/>
    </row>
    <row r="505" spans="1:12" s="540" customFormat="1" x14ac:dyDescent="0.2">
      <c r="A505" s="541"/>
      <c r="B505" s="542"/>
      <c r="C505" s="542"/>
      <c r="D505" s="541"/>
      <c r="E505" s="563"/>
      <c r="F505" s="541"/>
      <c r="G505" s="570"/>
      <c r="H505" s="569"/>
      <c r="I505" s="569"/>
      <c r="J505" s="569"/>
      <c r="K505" s="569"/>
      <c r="L505" s="539"/>
    </row>
    <row r="506" spans="1:12" s="540" customFormat="1" x14ac:dyDescent="0.2">
      <c r="A506" s="541"/>
      <c r="B506" s="542"/>
      <c r="C506" s="542"/>
      <c r="D506" s="541"/>
      <c r="E506" s="563"/>
      <c r="F506" s="541"/>
      <c r="G506" s="570"/>
      <c r="H506" s="569"/>
      <c r="I506" s="569"/>
      <c r="J506" s="569"/>
      <c r="K506" s="569"/>
      <c r="L506" s="539"/>
    </row>
    <row r="507" spans="1:12" s="540" customFormat="1" x14ac:dyDescent="0.2">
      <c r="A507" s="541"/>
      <c r="B507" s="542"/>
      <c r="C507" s="542"/>
      <c r="D507" s="541"/>
      <c r="E507" s="563"/>
      <c r="F507" s="541"/>
      <c r="G507" s="570"/>
      <c r="H507" s="569"/>
      <c r="I507" s="569"/>
      <c r="J507" s="569"/>
      <c r="K507" s="569"/>
      <c r="L507" s="539"/>
    </row>
    <row r="508" spans="1:12" s="540" customFormat="1" x14ac:dyDescent="0.2">
      <c r="A508" s="541"/>
      <c r="B508" s="542"/>
      <c r="C508" s="542"/>
      <c r="D508" s="541"/>
      <c r="E508" s="563"/>
      <c r="F508" s="541"/>
      <c r="G508" s="570"/>
      <c r="H508" s="569"/>
      <c r="I508" s="569"/>
      <c r="J508" s="569"/>
      <c r="K508" s="569"/>
      <c r="L508" s="539"/>
    </row>
    <row r="509" spans="1:12" s="540" customFormat="1" x14ac:dyDescent="0.2">
      <c r="A509" s="541"/>
      <c r="B509" s="542"/>
      <c r="C509" s="542"/>
      <c r="D509" s="541"/>
      <c r="E509" s="563"/>
      <c r="F509" s="541"/>
      <c r="G509" s="570"/>
      <c r="H509" s="569"/>
      <c r="I509" s="569"/>
      <c r="J509" s="569"/>
      <c r="K509" s="569"/>
      <c r="L509" s="539"/>
    </row>
    <row r="510" spans="1:12" s="540" customFormat="1" x14ac:dyDescent="0.2">
      <c r="A510" s="541"/>
      <c r="B510" s="542"/>
      <c r="C510" s="542"/>
      <c r="D510" s="541"/>
      <c r="E510" s="563"/>
      <c r="F510" s="541"/>
      <c r="G510" s="570"/>
      <c r="H510" s="569"/>
      <c r="I510" s="569"/>
      <c r="J510" s="569"/>
      <c r="K510" s="569"/>
      <c r="L510" s="539"/>
    </row>
    <row r="511" spans="1:12" s="540" customFormat="1" x14ac:dyDescent="0.2">
      <c r="A511" s="541"/>
      <c r="B511" s="542"/>
      <c r="C511" s="542"/>
      <c r="D511" s="541"/>
      <c r="E511" s="563"/>
      <c r="F511" s="541"/>
      <c r="G511" s="570"/>
      <c r="H511" s="569"/>
      <c r="I511" s="569"/>
      <c r="J511" s="569"/>
      <c r="K511" s="569"/>
      <c r="L511" s="539"/>
    </row>
    <row r="512" spans="1:12" s="540" customFormat="1" x14ac:dyDescent="0.2">
      <c r="A512" s="541"/>
      <c r="B512" s="542"/>
      <c r="C512" s="542"/>
      <c r="D512" s="541"/>
      <c r="E512" s="563"/>
      <c r="F512" s="541"/>
      <c r="G512" s="570"/>
      <c r="H512" s="569"/>
      <c r="I512" s="569"/>
      <c r="J512" s="569"/>
      <c r="K512" s="569"/>
      <c r="L512" s="539"/>
    </row>
    <row r="513" spans="1:12" s="540" customFormat="1" x14ac:dyDescent="0.2">
      <c r="A513" s="541"/>
      <c r="B513" s="542"/>
      <c r="C513" s="542"/>
      <c r="D513" s="541"/>
      <c r="E513" s="563"/>
      <c r="F513" s="541"/>
      <c r="G513" s="570"/>
      <c r="H513" s="569"/>
      <c r="I513" s="569"/>
      <c r="J513" s="569"/>
      <c r="K513" s="569"/>
      <c r="L513" s="539"/>
    </row>
    <row r="514" spans="1:12" s="540" customFormat="1" x14ac:dyDescent="0.2">
      <c r="A514" s="541"/>
      <c r="B514" s="542"/>
      <c r="C514" s="542"/>
      <c r="D514" s="541"/>
      <c r="E514" s="563"/>
      <c r="F514" s="541"/>
      <c r="G514" s="570"/>
      <c r="H514" s="569"/>
      <c r="I514" s="569"/>
      <c r="J514" s="569"/>
      <c r="K514" s="569"/>
      <c r="L514" s="539"/>
    </row>
    <row r="515" spans="1:12" s="540" customFormat="1" x14ac:dyDescent="0.2">
      <c r="A515" s="541"/>
      <c r="B515" s="542"/>
      <c r="C515" s="542"/>
      <c r="D515" s="541"/>
      <c r="E515" s="563"/>
      <c r="F515" s="541"/>
      <c r="G515" s="570"/>
      <c r="H515" s="569"/>
      <c r="I515" s="569"/>
      <c r="J515" s="569"/>
      <c r="K515" s="569"/>
      <c r="L515" s="539"/>
    </row>
    <row r="516" spans="1:12" s="540" customFormat="1" x14ac:dyDescent="0.2">
      <c r="A516" s="541"/>
      <c r="B516" s="542"/>
      <c r="C516" s="542"/>
      <c r="D516" s="541"/>
      <c r="E516" s="563"/>
      <c r="F516" s="541"/>
      <c r="G516" s="570"/>
      <c r="H516" s="569"/>
      <c r="I516" s="569"/>
      <c r="J516" s="569"/>
      <c r="K516" s="569"/>
      <c r="L516" s="539"/>
    </row>
    <row r="517" spans="1:12" s="540" customFormat="1" x14ac:dyDescent="0.2">
      <c r="A517" s="541"/>
      <c r="B517" s="542"/>
      <c r="C517" s="542"/>
      <c r="D517" s="541"/>
      <c r="E517" s="563"/>
      <c r="F517" s="541"/>
      <c r="G517" s="570"/>
      <c r="H517" s="569"/>
      <c r="I517" s="569"/>
      <c r="J517" s="569"/>
      <c r="K517" s="569"/>
      <c r="L517" s="539"/>
    </row>
    <row r="518" spans="1:12" s="540" customFormat="1" x14ac:dyDescent="0.2">
      <c r="A518" s="541"/>
      <c r="B518" s="542"/>
      <c r="C518" s="542"/>
      <c r="D518" s="541"/>
      <c r="E518" s="563"/>
      <c r="F518" s="541"/>
      <c r="G518" s="570"/>
      <c r="H518" s="569"/>
      <c r="I518" s="569"/>
      <c r="J518" s="569"/>
      <c r="K518" s="569"/>
      <c r="L518" s="539"/>
    </row>
    <row r="519" spans="1:12" s="540" customFormat="1" x14ac:dyDescent="0.2">
      <c r="A519" s="541"/>
      <c r="B519" s="542"/>
      <c r="C519" s="542"/>
      <c r="D519" s="541"/>
      <c r="E519" s="563"/>
      <c r="F519" s="541"/>
      <c r="G519" s="570"/>
      <c r="H519" s="569"/>
      <c r="I519" s="569"/>
      <c r="J519" s="569"/>
      <c r="K519" s="569"/>
      <c r="L519" s="539"/>
    </row>
    <row r="520" spans="1:12" s="540" customFormat="1" x14ac:dyDescent="0.2">
      <c r="A520" s="541"/>
      <c r="B520" s="542"/>
      <c r="C520" s="542"/>
      <c r="D520" s="541"/>
      <c r="E520" s="563"/>
      <c r="F520" s="541"/>
      <c r="G520" s="570"/>
      <c r="H520" s="569"/>
      <c r="I520" s="569"/>
      <c r="J520" s="569"/>
      <c r="K520" s="569"/>
      <c r="L520" s="539"/>
    </row>
    <row r="521" spans="1:12" s="540" customFormat="1" x14ac:dyDescent="0.2">
      <c r="A521" s="541"/>
      <c r="B521" s="542"/>
      <c r="C521" s="542"/>
      <c r="D521" s="541"/>
      <c r="E521" s="563"/>
      <c r="F521" s="541"/>
      <c r="G521" s="570"/>
      <c r="H521" s="569"/>
      <c r="I521" s="569"/>
      <c r="J521" s="569"/>
      <c r="K521" s="569"/>
      <c r="L521" s="539"/>
    </row>
    <row r="522" spans="1:12" s="540" customFormat="1" x14ac:dyDescent="0.2">
      <c r="A522" s="541"/>
      <c r="B522" s="542"/>
      <c r="C522" s="542"/>
      <c r="D522" s="541"/>
      <c r="E522" s="563"/>
      <c r="F522" s="541"/>
      <c r="G522" s="570"/>
      <c r="H522" s="569"/>
      <c r="I522" s="569"/>
      <c r="J522" s="569"/>
      <c r="K522" s="569"/>
      <c r="L522" s="539"/>
    </row>
    <row r="523" spans="1:12" s="540" customFormat="1" x14ac:dyDescent="0.2">
      <c r="A523" s="541"/>
      <c r="B523" s="542"/>
      <c r="C523" s="542"/>
      <c r="D523" s="541"/>
      <c r="E523" s="563"/>
      <c r="F523" s="541"/>
      <c r="G523" s="570"/>
      <c r="H523" s="569"/>
      <c r="I523" s="569"/>
      <c r="J523" s="569"/>
      <c r="K523" s="569"/>
      <c r="L523" s="539"/>
    </row>
    <row r="524" spans="1:12" s="540" customFormat="1" x14ac:dyDescent="0.2">
      <c r="A524" s="541"/>
      <c r="B524" s="542"/>
      <c r="C524" s="542"/>
      <c r="D524" s="541"/>
      <c r="E524" s="563"/>
      <c r="F524" s="541"/>
      <c r="G524" s="570"/>
      <c r="H524" s="569"/>
      <c r="I524" s="569"/>
      <c r="J524" s="569"/>
      <c r="K524" s="569"/>
      <c r="L524" s="539"/>
    </row>
    <row r="525" spans="1:12" s="540" customFormat="1" x14ac:dyDescent="0.2">
      <c r="A525" s="541"/>
      <c r="B525" s="542"/>
      <c r="C525" s="542"/>
      <c r="D525" s="541"/>
      <c r="E525" s="563"/>
      <c r="F525" s="541"/>
      <c r="G525" s="570"/>
      <c r="H525" s="569"/>
      <c r="I525" s="569"/>
      <c r="J525" s="569"/>
      <c r="K525" s="569"/>
      <c r="L525" s="539"/>
    </row>
    <row r="526" spans="1:12" s="540" customFormat="1" x14ac:dyDescent="0.2">
      <c r="A526" s="541"/>
      <c r="B526" s="542"/>
      <c r="C526" s="542"/>
      <c r="D526" s="541"/>
      <c r="E526" s="563"/>
      <c r="F526" s="541"/>
      <c r="G526" s="570"/>
      <c r="H526" s="569"/>
      <c r="I526" s="569"/>
      <c r="J526" s="569"/>
      <c r="K526" s="569"/>
      <c r="L526" s="539"/>
    </row>
    <row r="527" spans="1:12" s="540" customFormat="1" x14ac:dyDescent="0.2">
      <c r="A527" s="541"/>
      <c r="B527" s="542"/>
      <c r="C527" s="542"/>
      <c r="D527" s="541"/>
      <c r="E527" s="563"/>
      <c r="F527" s="541"/>
      <c r="G527" s="570"/>
      <c r="H527" s="569"/>
      <c r="I527" s="569"/>
      <c r="J527" s="569"/>
      <c r="K527" s="569"/>
      <c r="L527" s="539"/>
    </row>
    <row r="528" spans="1:12" s="540" customFormat="1" x14ac:dyDescent="0.2">
      <c r="A528" s="541"/>
      <c r="B528" s="542"/>
      <c r="C528" s="542"/>
      <c r="D528" s="541"/>
      <c r="E528" s="563"/>
      <c r="F528" s="541"/>
      <c r="G528" s="570"/>
      <c r="H528" s="569"/>
      <c r="I528" s="569"/>
      <c r="J528" s="569"/>
      <c r="K528" s="569"/>
      <c r="L528" s="539"/>
    </row>
    <row r="529" spans="1:12" s="540" customFormat="1" x14ac:dyDescent="0.2">
      <c r="A529" s="541"/>
      <c r="B529" s="542"/>
      <c r="C529" s="542"/>
      <c r="D529" s="541"/>
      <c r="E529" s="563"/>
      <c r="F529" s="541"/>
      <c r="G529" s="570"/>
      <c r="H529" s="569"/>
      <c r="I529" s="569"/>
      <c r="J529" s="569"/>
      <c r="K529" s="569"/>
      <c r="L529" s="539"/>
    </row>
    <row r="530" spans="1:12" s="540" customFormat="1" x14ac:dyDescent="0.2">
      <c r="A530" s="541"/>
      <c r="B530" s="542"/>
      <c r="C530" s="542"/>
      <c r="D530" s="541"/>
      <c r="E530" s="563"/>
      <c r="F530" s="541"/>
      <c r="G530" s="570"/>
      <c r="H530" s="569"/>
      <c r="I530" s="569"/>
      <c r="J530" s="569"/>
      <c r="K530" s="569"/>
      <c r="L530" s="539"/>
    </row>
    <row r="531" spans="1:12" s="540" customFormat="1" x14ac:dyDescent="0.2">
      <c r="A531" s="541"/>
      <c r="B531" s="542"/>
      <c r="C531" s="542"/>
      <c r="D531" s="541"/>
      <c r="E531" s="563"/>
      <c r="F531" s="541"/>
      <c r="G531" s="570"/>
      <c r="H531" s="569"/>
      <c r="I531" s="569"/>
      <c r="J531" s="569"/>
      <c r="K531" s="569"/>
      <c r="L531" s="539"/>
    </row>
    <row r="532" spans="1:12" s="540" customFormat="1" x14ac:dyDescent="0.2">
      <c r="A532" s="541"/>
      <c r="B532" s="542"/>
      <c r="C532" s="542"/>
      <c r="D532" s="541"/>
      <c r="E532" s="563"/>
      <c r="F532" s="541"/>
      <c r="G532" s="570"/>
      <c r="H532" s="569"/>
      <c r="I532" s="569"/>
      <c r="J532" s="569"/>
      <c r="K532" s="569"/>
      <c r="L532" s="539"/>
    </row>
    <row r="533" spans="1:12" s="540" customFormat="1" x14ac:dyDescent="0.2">
      <c r="A533" s="541"/>
      <c r="B533" s="542"/>
      <c r="C533" s="542"/>
      <c r="D533" s="541"/>
      <c r="E533" s="563"/>
      <c r="F533" s="541"/>
      <c r="G533" s="570"/>
      <c r="H533" s="569"/>
      <c r="I533" s="569"/>
      <c r="J533" s="569"/>
      <c r="K533" s="569"/>
      <c r="L533" s="539"/>
    </row>
    <row r="534" spans="1:12" s="540" customFormat="1" x14ac:dyDescent="0.2">
      <c r="A534" s="541"/>
      <c r="B534" s="542"/>
      <c r="C534" s="542"/>
      <c r="D534" s="541"/>
      <c r="E534" s="563"/>
      <c r="F534" s="541"/>
      <c r="G534" s="570"/>
      <c r="H534" s="569"/>
      <c r="I534" s="569"/>
      <c r="J534" s="569"/>
      <c r="K534" s="569"/>
      <c r="L534" s="539"/>
    </row>
    <row r="535" spans="1:12" s="540" customFormat="1" x14ac:dyDescent="0.2">
      <c r="A535" s="541"/>
      <c r="B535" s="542"/>
      <c r="C535" s="542"/>
      <c r="D535" s="541"/>
      <c r="E535" s="563"/>
      <c r="F535" s="541"/>
      <c r="G535" s="570"/>
      <c r="H535" s="569"/>
      <c r="I535" s="569"/>
      <c r="J535" s="569"/>
      <c r="K535" s="569"/>
      <c r="L535" s="539"/>
    </row>
    <row r="536" spans="1:12" s="540" customFormat="1" x14ac:dyDescent="0.2">
      <c r="A536" s="541"/>
      <c r="B536" s="542"/>
      <c r="C536" s="542"/>
      <c r="D536" s="541"/>
      <c r="E536" s="563"/>
      <c r="F536" s="541"/>
      <c r="G536" s="570"/>
      <c r="H536" s="569"/>
      <c r="I536" s="569"/>
      <c r="J536" s="569"/>
      <c r="K536" s="569"/>
      <c r="L536" s="539"/>
    </row>
    <row r="537" spans="1:12" s="540" customFormat="1" x14ac:dyDescent="0.2">
      <c r="A537" s="541"/>
      <c r="B537" s="542"/>
      <c r="C537" s="542"/>
      <c r="D537" s="541"/>
      <c r="E537" s="563"/>
      <c r="F537" s="541"/>
      <c r="G537" s="570"/>
      <c r="H537" s="569"/>
      <c r="I537" s="569"/>
      <c r="J537" s="569"/>
      <c r="K537" s="569"/>
      <c r="L537" s="539"/>
    </row>
    <row r="538" spans="1:12" s="540" customFormat="1" x14ac:dyDescent="0.2">
      <c r="A538" s="541"/>
      <c r="B538" s="542"/>
      <c r="C538" s="542"/>
      <c r="D538" s="541"/>
      <c r="E538" s="563"/>
      <c r="F538" s="541"/>
      <c r="G538" s="570"/>
      <c r="H538" s="569"/>
      <c r="I538" s="569"/>
      <c r="J538" s="569"/>
      <c r="K538" s="569"/>
      <c r="L538" s="539"/>
    </row>
    <row r="539" spans="1:12" s="540" customFormat="1" x14ac:dyDescent="0.2">
      <c r="A539" s="541"/>
      <c r="B539" s="542"/>
      <c r="C539" s="542"/>
      <c r="D539" s="541"/>
      <c r="E539" s="563"/>
      <c r="F539" s="541"/>
      <c r="G539" s="570"/>
      <c r="H539" s="569"/>
      <c r="I539" s="569"/>
      <c r="J539" s="569"/>
      <c r="K539" s="569"/>
      <c r="L539" s="539"/>
    </row>
    <row r="540" spans="1:12" s="540" customFormat="1" x14ac:dyDescent="0.2">
      <c r="A540" s="541"/>
      <c r="B540" s="542"/>
      <c r="C540" s="542"/>
      <c r="D540" s="541"/>
      <c r="E540" s="563"/>
      <c r="F540" s="541"/>
      <c r="G540" s="570"/>
      <c r="H540" s="569"/>
      <c r="I540" s="569"/>
      <c r="J540" s="569"/>
      <c r="K540" s="569"/>
      <c r="L540" s="539"/>
    </row>
    <row r="541" spans="1:12" s="540" customFormat="1" x14ac:dyDescent="0.2">
      <c r="A541" s="541"/>
      <c r="B541" s="542"/>
      <c r="C541" s="542"/>
      <c r="D541" s="541"/>
      <c r="E541" s="563"/>
      <c r="F541" s="541"/>
      <c r="G541" s="570"/>
      <c r="H541" s="569"/>
      <c r="I541" s="569"/>
      <c r="J541" s="569"/>
      <c r="K541" s="569"/>
      <c r="L541" s="539"/>
    </row>
    <row r="542" spans="1:12" s="540" customFormat="1" x14ac:dyDescent="0.2">
      <c r="A542" s="541"/>
      <c r="B542" s="542"/>
      <c r="C542" s="542"/>
      <c r="D542" s="541"/>
      <c r="E542" s="563"/>
      <c r="F542" s="541"/>
      <c r="G542" s="570"/>
      <c r="H542" s="569"/>
      <c r="I542" s="569"/>
      <c r="J542" s="569"/>
      <c r="K542" s="569"/>
      <c r="L542" s="539"/>
    </row>
    <row r="543" spans="1:12" s="540" customFormat="1" x14ac:dyDescent="0.2">
      <c r="A543" s="541"/>
      <c r="B543" s="542"/>
      <c r="C543" s="542"/>
      <c r="D543" s="541"/>
      <c r="E543" s="563"/>
      <c r="F543" s="541"/>
      <c r="G543" s="570"/>
      <c r="H543" s="569"/>
      <c r="I543" s="569"/>
      <c r="J543" s="569"/>
      <c r="K543" s="569"/>
      <c r="L543" s="539"/>
    </row>
    <row r="544" spans="1:12" s="540" customFormat="1" x14ac:dyDescent="0.2">
      <c r="A544" s="541"/>
      <c r="B544" s="542"/>
      <c r="C544" s="542"/>
      <c r="D544" s="541"/>
      <c r="E544" s="563"/>
      <c r="F544" s="541"/>
      <c r="G544" s="570"/>
      <c r="H544" s="569"/>
      <c r="I544" s="569"/>
      <c r="J544" s="569"/>
      <c r="K544" s="569"/>
      <c r="L544" s="539"/>
    </row>
    <row r="545" spans="1:12" s="540" customFormat="1" x14ac:dyDescent="0.2">
      <c r="A545" s="541"/>
      <c r="B545" s="542"/>
      <c r="C545" s="542"/>
      <c r="D545" s="541"/>
      <c r="E545" s="563"/>
      <c r="F545" s="541"/>
      <c r="G545" s="570"/>
      <c r="H545" s="569"/>
      <c r="I545" s="569"/>
      <c r="J545" s="569"/>
      <c r="K545" s="569"/>
      <c r="L545" s="539"/>
    </row>
    <row r="546" spans="1:12" s="540" customFormat="1" x14ac:dyDescent="0.2">
      <c r="A546" s="541"/>
      <c r="B546" s="542"/>
      <c r="C546" s="542"/>
      <c r="D546" s="541"/>
      <c r="E546" s="563"/>
      <c r="F546" s="541"/>
      <c r="G546" s="570"/>
      <c r="H546" s="569"/>
      <c r="I546" s="569"/>
      <c r="J546" s="569"/>
      <c r="K546" s="569"/>
      <c r="L546" s="539"/>
    </row>
    <row r="547" spans="1:12" s="540" customFormat="1" x14ac:dyDescent="0.2">
      <c r="A547" s="541"/>
      <c r="B547" s="542"/>
      <c r="C547" s="542"/>
      <c r="D547" s="541"/>
      <c r="E547" s="563"/>
      <c r="F547" s="541"/>
      <c r="G547" s="570"/>
      <c r="H547" s="569"/>
      <c r="I547" s="569"/>
      <c r="J547" s="569"/>
      <c r="K547" s="569"/>
      <c r="L547" s="539"/>
    </row>
    <row r="548" spans="1:12" s="540" customFormat="1" x14ac:dyDescent="0.2">
      <c r="A548" s="541"/>
      <c r="B548" s="542"/>
      <c r="C548" s="542"/>
      <c r="D548" s="541"/>
      <c r="E548" s="563"/>
      <c r="F548" s="541"/>
      <c r="G548" s="570"/>
      <c r="H548" s="569"/>
      <c r="I548" s="569"/>
      <c r="J548" s="569"/>
      <c r="K548" s="569"/>
      <c r="L548" s="539"/>
    </row>
    <row r="549" spans="1:12" s="540" customFormat="1" x14ac:dyDescent="0.2">
      <c r="A549" s="541"/>
      <c r="B549" s="542"/>
      <c r="C549" s="542"/>
      <c r="D549" s="541"/>
      <c r="E549" s="563"/>
      <c r="F549" s="541"/>
      <c r="G549" s="570"/>
      <c r="H549" s="569"/>
      <c r="I549" s="569"/>
      <c r="J549" s="569"/>
      <c r="K549" s="569"/>
      <c r="L549" s="539"/>
    </row>
    <row r="550" spans="1:12" s="540" customFormat="1" x14ac:dyDescent="0.2">
      <c r="A550" s="541"/>
      <c r="B550" s="542"/>
      <c r="C550" s="542"/>
      <c r="D550" s="541"/>
      <c r="E550" s="563"/>
      <c r="F550" s="541"/>
      <c r="G550" s="570"/>
      <c r="H550" s="569"/>
      <c r="I550" s="569"/>
      <c r="J550" s="569"/>
      <c r="K550" s="569"/>
      <c r="L550" s="539"/>
    </row>
    <row r="551" spans="1:12" s="540" customFormat="1" x14ac:dyDescent="0.2">
      <c r="A551" s="541"/>
      <c r="B551" s="542"/>
      <c r="C551" s="542"/>
      <c r="D551" s="541"/>
      <c r="E551" s="563"/>
      <c r="F551" s="541"/>
      <c r="G551" s="570"/>
      <c r="H551" s="569"/>
      <c r="I551" s="569"/>
      <c r="J551" s="569"/>
      <c r="K551" s="569"/>
      <c r="L551" s="539"/>
    </row>
    <row r="552" spans="1:12" s="540" customFormat="1" x14ac:dyDescent="0.2">
      <c r="A552" s="541"/>
      <c r="B552" s="542"/>
      <c r="C552" s="542"/>
      <c r="D552" s="541"/>
      <c r="E552" s="563"/>
      <c r="F552" s="541"/>
      <c r="G552" s="570"/>
      <c r="H552" s="569"/>
      <c r="I552" s="569"/>
      <c r="J552" s="569"/>
      <c r="K552" s="569"/>
      <c r="L552" s="539"/>
    </row>
    <row r="553" spans="1:12" s="540" customFormat="1" x14ac:dyDescent="0.2">
      <c r="A553" s="541"/>
      <c r="B553" s="542"/>
      <c r="C553" s="542"/>
      <c r="D553" s="541"/>
      <c r="E553" s="563"/>
      <c r="F553" s="541"/>
      <c r="G553" s="570"/>
      <c r="H553" s="569"/>
      <c r="I553" s="569"/>
      <c r="J553" s="569"/>
      <c r="K553" s="569"/>
      <c r="L553" s="539"/>
    </row>
    <row r="554" spans="1:12" s="540" customFormat="1" x14ac:dyDescent="0.2">
      <c r="A554" s="541"/>
      <c r="B554" s="542"/>
      <c r="C554" s="542"/>
      <c r="D554" s="541"/>
      <c r="E554" s="563"/>
      <c r="F554" s="541"/>
      <c r="G554" s="570"/>
      <c r="H554" s="569"/>
      <c r="I554" s="569"/>
      <c r="J554" s="569"/>
      <c r="K554" s="569"/>
      <c r="L554" s="539"/>
    </row>
    <row r="555" spans="1:12" s="540" customFormat="1" x14ac:dyDescent="0.2">
      <c r="A555" s="541"/>
      <c r="B555" s="542"/>
      <c r="C555" s="542"/>
      <c r="D555" s="541"/>
      <c r="E555" s="563"/>
      <c r="F555" s="541"/>
      <c r="G555" s="570"/>
      <c r="H555" s="569"/>
      <c r="I555" s="569"/>
      <c r="J555" s="569"/>
      <c r="K555" s="569"/>
      <c r="L555" s="539"/>
    </row>
    <row r="556" spans="1:12" s="540" customFormat="1" x14ac:dyDescent="0.2">
      <c r="A556" s="541"/>
      <c r="B556" s="542"/>
      <c r="C556" s="542"/>
      <c r="D556" s="541"/>
      <c r="E556" s="563"/>
      <c r="F556" s="541"/>
      <c r="G556" s="570"/>
      <c r="H556" s="569"/>
      <c r="I556" s="569"/>
      <c r="J556" s="569"/>
      <c r="K556" s="569"/>
      <c r="L556" s="539"/>
    </row>
    <row r="557" spans="1:12" s="540" customFormat="1" x14ac:dyDescent="0.2">
      <c r="A557" s="541"/>
      <c r="B557" s="542"/>
      <c r="C557" s="542"/>
      <c r="D557" s="541"/>
      <c r="E557" s="563"/>
      <c r="F557" s="541"/>
      <c r="G557" s="570"/>
      <c r="H557" s="569"/>
      <c r="I557" s="569"/>
      <c r="J557" s="569"/>
      <c r="K557" s="569"/>
      <c r="L557" s="539"/>
    </row>
    <row r="558" spans="1:12" s="540" customFormat="1" x14ac:dyDescent="0.2">
      <c r="A558" s="541"/>
      <c r="B558" s="542"/>
      <c r="C558" s="542"/>
      <c r="D558" s="541"/>
      <c r="E558" s="563"/>
      <c r="F558" s="541"/>
      <c r="G558" s="570"/>
      <c r="H558" s="569"/>
      <c r="I558" s="569"/>
      <c r="J558" s="569"/>
      <c r="K558" s="569"/>
      <c r="L558" s="539"/>
    </row>
    <row r="559" spans="1:12" s="540" customFormat="1" x14ac:dyDescent="0.2">
      <c r="A559" s="541"/>
      <c r="B559" s="542"/>
      <c r="C559" s="542"/>
      <c r="D559" s="541"/>
      <c r="E559" s="563"/>
      <c r="F559" s="541"/>
      <c r="G559" s="570"/>
      <c r="H559" s="569"/>
      <c r="I559" s="569"/>
      <c r="J559" s="569"/>
      <c r="K559" s="569"/>
      <c r="L559" s="539"/>
    </row>
    <row r="560" spans="1:12" s="540" customFormat="1" x14ac:dyDescent="0.2">
      <c r="A560" s="541"/>
      <c r="B560" s="542"/>
      <c r="C560" s="542"/>
      <c r="D560" s="541"/>
      <c r="E560" s="563"/>
      <c r="F560" s="541"/>
      <c r="G560" s="570"/>
      <c r="H560" s="569"/>
      <c r="I560" s="569"/>
      <c r="J560" s="569"/>
      <c r="K560" s="569"/>
      <c r="L560" s="539"/>
    </row>
    <row r="561" spans="1:12" s="540" customFormat="1" x14ac:dyDescent="0.2">
      <c r="A561" s="541"/>
      <c r="B561" s="542"/>
      <c r="C561" s="542"/>
      <c r="D561" s="541"/>
      <c r="E561" s="563"/>
      <c r="F561" s="541"/>
      <c r="G561" s="570"/>
      <c r="H561" s="569"/>
      <c r="I561" s="569"/>
      <c r="J561" s="569"/>
      <c r="K561" s="569"/>
      <c r="L561" s="539"/>
    </row>
    <row r="562" spans="1:12" s="540" customFormat="1" x14ac:dyDescent="0.2">
      <c r="A562" s="541"/>
      <c r="B562" s="542"/>
      <c r="C562" s="542"/>
      <c r="D562" s="541"/>
      <c r="E562" s="563"/>
      <c r="F562" s="541"/>
      <c r="G562" s="570"/>
      <c r="H562" s="569"/>
      <c r="I562" s="569"/>
      <c r="J562" s="569"/>
      <c r="K562" s="569"/>
      <c r="L562" s="539"/>
    </row>
    <row r="563" spans="1:12" s="540" customFormat="1" x14ac:dyDescent="0.2">
      <c r="A563" s="541"/>
      <c r="B563" s="542"/>
      <c r="C563" s="542"/>
      <c r="D563" s="541"/>
      <c r="E563" s="563"/>
      <c r="F563" s="541"/>
      <c r="G563" s="570"/>
      <c r="H563" s="569"/>
      <c r="I563" s="569"/>
      <c r="J563" s="569"/>
      <c r="K563" s="569"/>
      <c r="L563" s="539"/>
    </row>
    <row r="564" spans="1:12" s="540" customFormat="1" x14ac:dyDescent="0.2">
      <c r="A564" s="541"/>
      <c r="B564" s="542"/>
      <c r="C564" s="542"/>
      <c r="D564" s="541"/>
      <c r="E564" s="563"/>
      <c r="F564" s="541"/>
      <c r="G564" s="570"/>
      <c r="H564" s="569"/>
      <c r="I564" s="569"/>
      <c r="J564" s="569"/>
      <c r="K564" s="569"/>
      <c r="L564" s="539"/>
    </row>
    <row r="565" spans="1:12" s="540" customFormat="1" x14ac:dyDescent="0.2">
      <c r="A565" s="541"/>
      <c r="B565" s="542"/>
      <c r="C565" s="542"/>
      <c r="D565" s="541"/>
      <c r="E565" s="563"/>
      <c r="F565" s="541"/>
      <c r="G565" s="570"/>
      <c r="H565" s="569"/>
      <c r="I565" s="569"/>
      <c r="J565" s="569"/>
      <c r="K565" s="569"/>
      <c r="L565" s="539"/>
    </row>
    <row r="566" spans="1:12" s="540" customFormat="1" x14ac:dyDescent="0.2">
      <c r="A566" s="541"/>
      <c r="B566" s="542"/>
      <c r="C566" s="542"/>
      <c r="D566" s="541"/>
      <c r="E566" s="563"/>
      <c r="F566" s="541"/>
      <c r="G566" s="570"/>
      <c r="H566" s="569"/>
      <c r="I566" s="569"/>
      <c r="J566" s="569"/>
      <c r="K566" s="569"/>
      <c r="L566" s="539"/>
    </row>
    <row r="567" spans="1:12" s="540" customFormat="1" x14ac:dyDescent="0.2">
      <c r="A567" s="541"/>
      <c r="B567" s="542"/>
      <c r="C567" s="542"/>
      <c r="D567" s="541"/>
      <c r="E567" s="563"/>
      <c r="F567" s="541"/>
      <c r="G567" s="570"/>
      <c r="H567" s="569"/>
      <c r="I567" s="569"/>
      <c r="J567" s="569"/>
      <c r="K567" s="569"/>
      <c r="L567" s="539"/>
    </row>
    <row r="568" spans="1:12" s="540" customFormat="1" x14ac:dyDescent="0.2">
      <c r="A568" s="541"/>
      <c r="B568" s="542"/>
      <c r="C568" s="542"/>
      <c r="D568" s="541"/>
      <c r="E568" s="563"/>
      <c r="F568" s="541"/>
      <c r="G568" s="570"/>
      <c r="H568" s="569"/>
      <c r="I568" s="569"/>
      <c r="J568" s="569"/>
      <c r="K568" s="569"/>
      <c r="L568" s="539"/>
    </row>
    <row r="569" spans="1:12" s="540" customFormat="1" x14ac:dyDescent="0.2">
      <c r="A569" s="541"/>
      <c r="B569" s="542"/>
      <c r="C569" s="542"/>
      <c r="D569" s="541"/>
      <c r="E569" s="563"/>
      <c r="F569" s="541"/>
      <c r="G569" s="570"/>
      <c r="H569" s="569"/>
      <c r="I569" s="569"/>
      <c r="J569" s="569"/>
      <c r="K569" s="569"/>
      <c r="L569" s="539"/>
    </row>
    <row r="570" spans="1:12" s="540" customFormat="1" x14ac:dyDescent="0.2">
      <c r="A570" s="541"/>
      <c r="B570" s="542"/>
      <c r="C570" s="542"/>
      <c r="D570" s="541"/>
      <c r="E570" s="563"/>
      <c r="F570" s="541"/>
      <c r="G570" s="570"/>
      <c r="H570" s="569"/>
      <c r="I570" s="569"/>
      <c r="J570" s="569"/>
      <c r="K570" s="569"/>
      <c r="L570" s="539"/>
    </row>
    <row r="571" spans="1:12" s="540" customFormat="1" x14ac:dyDescent="0.2">
      <c r="A571" s="541"/>
      <c r="B571" s="542"/>
      <c r="C571" s="542"/>
      <c r="D571" s="541"/>
      <c r="E571" s="563"/>
      <c r="F571" s="541"/>
      <c r="G571" s="570"/>
      <c r="H571" s="569"/>
      <c r="I571" s="569"/>
      <c r="J571" s="569"/>
      <c r="K571" s="569"/>
      <c r="L571" s="539"/>
    </row>
    <row r="572" spans="1:12" s="540" customFormat="1" x14ac:dyDescent="0.2">
      <c r="A572" s="541"/>
      <c r="B572" s="542"/>
      <c r="C572" s="542"/>
      <c r="D572" s="541"/>
      <c r="E572" s="563"/>
      <c r="F572" s="541"/>
      <c r="G572" s="570"/>
      <c r="H572" s="569"/>
      <c r="I572" s="569"/>
      <c r="J572" s="569"/>
      <c r="K572" s="569"/>
      <c r="L572" s="539"/>
    </row>
    <row r="573" spans="1:12" s="540" customFormat="1" x14ac:dyDescent="0.2">
      <c r="A573" s="541"/>
      <c r="B573" s="542"/>
      <c r="C573" s="542"/>
      <c r="D573" s="541"/>
      <c r="E573" s="563"/>
      <c r="F573" s="541"/>
      <c r="G573" s="570"/>
      <c r="H573" s="569"/>
      <c r="I573" s="569"/>
      <c r="J573" s="569"/>
      <c r="K573" s="569"/>
      <c r="L573" s="539"/>
    </row>
    <row r="574" spans="1:12" s="540" customFormat="1" x14ac:dyDescent="0.2">
      <c r="A574" s="541"/>
      <c r="B574" s="542"/>
      <c r="C574" s="542"/>
      <c r="D574" s="541"/>
      <c r="E574" s="563"/>
      <c r="F574" s="541"/>
      <c r="G574" s="570"/>
      <c r="H574" s="569"/>
      <c r="I574" s="569"/>
      <c r="J574" s="569"/>
      <c r="K574" s="569"/>
      <c r="L574" s="539"/>
    </row>
    <row r="575" spans="1:12" s="540" customFormat="1" x14ac:dyDescent="0.2">
      <c r="A575" s="541"/>
      <c r="B575" s="542"/>
      <c r="C575" s="542"/>
      <c r="D575" s="541"/>
      <c r="E575" s="563"/>
      <c r="F575" s="541"/>
      <c r="G575" s="570"/>
      <c r="H575" s="569"/>
      <c r="I575" s="569"/>
      <c r="J575" s="569"/>
      <c r="K575" s="569"/>
      <c r="L575" s="539"/>
    </row>
    <row r="576" spans="1:12" s="540" customFormat="1" x14ac:dyDescent="0.2">
      <c r="A576" s="541"/>
      <c r="B576" s="542"/>
      <c r="C576" s="542"/>
      <c r="D576" s="541"/>
      <c r="E576" s="563"/>
      <c r="F576" s="541"/>
      <c r="G576" s="570"/>
      <c r="H576" s="569"/>
      <c r="I576" s="569"/>
      <c r="J576" s="569"/>
      <c r="K576" s="569"/>
      <c r="L576" s="539"/>
    </row>
    <row r="577" spans="1:12" s="540" customFormat="1" x14ac:dyDescent="0.2">
      <c r="A577" s="541"/>
      <c r="B577" s="542"/>
      <c r="C577" s="542"/>
      <c r="D577" s="541"/>
      <c r="E577" s="563"/>
      <c r="F577" s="541"/>
      <c r="G577" s="570"/>
      <c r="H577" s="569"/>
      <c r="I577" s="569"/>
      <c r="J577" s="569"/>
      <c r="K577" s="569"/>
      <c r="L577" s="539"/>
    </row>
    <row r="578" spans="1:12" s="540" customFormat="1" x14ac:dyDescent="0.2">
      <c r="A578" s="541"/>
      <c r="B578" s="542"/>
      <c r="C578" s="542"/>
      <c r="D578" s="541"/>
      <c r="E578" s="563"/>
      <c r="F578" s="541"/>
      <c r="G578" s="570"/>
      <c r="H578" s="569"/>
      <c r="I578" s="569"/>
      <c r="J578" s="569"/>
      <c r="K578" s="569"/>
      <c r="L578" s="539"/>
    </row>
    <row r="579" spans="1:12" s="540" customFormat="1" x14ac:dyDescent="0.2">
      <c r="A579" s="541"/>
      <c r="B579" s="542"/>
      <c r="C579" s="542"/>
      <c r="D579" s="541"/>
      <c r="E579" s="563"/>
      <c r="F579" s="541"/>
      <c r="G579" s="570"/>
      <c r="H579" s="569"/>
      <c r="I579" s="569"/>
      <c r="J579" s="569"/>
      <c r="K579" s="569"/>
      <c r="L579" s="539"/>
    </row>
    <row r="580" spans="1:12" s="540" customFormat="1" x14ac:dyDescent="0.2">
      <c r="A580" s="541"/>
      <c r="B580" s="542"/>
      <c r="C580" s="542"/>
      <c r="D580" s="541"/>
      <c r="E580" s="563"/>
      <c r="F580" s="541"/>
      <c r="G580" s="570"/>
      <c r="H580" s="569"/>
      <c r="I580" s="569"/>
      <c r="J580" s="569"/>
      <c r="K580" s="569"/>
      <c r="L580" s="539"/>
    </row>
    <row r="581" spans="1:12" s="540" customFormat="1" x14ac:dyDescent="0.2">
      <c r="A581" s="541"/>
      <c r="B581" s="542"/>
      <c r="C581" s="542"/>
      <c r="D581" s="541"/>
      <c r="E581" s="563"/>
      <c r="F581" s="541"/>
      <c r="G581" s="570"/>
      <c r="H581" s="569"/>
      <c r="I581" s="569"/>
      <c r="J581" s="569"/>
      <c r="K581" s="569"/>
      <c r="L581" s="539"/>
    </row>
    <row r="582" spans="1:12" s="540" customFormat="1" x14ac:dyDescent="0.2">
      <c r="A582" s="541"/>
      <c r="B582" s="542"/>
      <c r="C582" s="542"/>
      <c r="D582" s="541"/>
      <c r="E582" s="563"/>
      <c r="F582" s="541"/>
      <c r="G582" s="570"/>
      <c r="H582" s="569"/>
      <c r="I582" s="569"/>
      <c r="J582" s="569"/>
      <c r="K582" s="569"/>
      <c r="L582" s="539"/>
    </row>
    <row r="583" spans="1:12" s="540" customFormat="1" x14ac:dyDescent="0.2">
      <c r="A583" s="541"/>
      <c r="B583" s="542"/>
      <c r="C583" s="542"/>
      <c r="D583" s="541"/>
      <c r="E583" s="563"/>
      <c r="F583" s="541"/>
      <c r="G583" s="570"/>
      <c r="H583" s="569"/>
      <c r="I583" s="569"/>
      <c r="J583" s="569"/>
      <c r="K583" s="569"/>
      <c r="L583" s="539"/>
    </row>
    <row r="584" spans="1:12" s="540" customFormat="1" x14ac:dyDescent="0.2">
      <c r="A584" s="541"/>
      <c r="B584" s="542"/>
      <c r="C584" s="542"/>
      <c r="D584" s="541"/>
      <c r="E584" s="563"/>
      <c r="F584" s="541"/>
      <c r="G584" s="570"/>
      <c r="H584" s="569"/>
      <c r="I584" s="569"/>
      <c r="J584" s="569"/>
      <c r="K584" s="569"/>
      <c r="L584" s="539"/>
    </row>
    <row r="585" spans="1:12" s="540" customFormat="1" x14ac:dyDescent="0.2">
      <c r="A585" s="541"/>
      <c r="B585" s="542"/>
      <c r="C585" s="542"/>
      <c r="D585" s="541"/>
      <c r="E585" s="563"/>
      <c r="F585" s="541"/>
      <c r="G585" s="570"/>
      <c r="H585" s="569"/>
      <c r="I585" s="569"/>
      <c r="J585" s="569"/>
      <c r="K585" s="569"/>
      <c r="L585" s="539"/>
    </row>
    <row r="586" spans="1:12" s="540" customFormat="1" x14ac:dyDescent="0.2">
      <c r="A586" s="541"/>
      <c r="B586" s="542"/>
      <c r="C586" s="542"/>
      <c r="D586" s="541"/>
      <c r="E586" s="563"/>
      <c r="F586" s="541"/>
      <c r="G586" s="570"/>
      <c r="H586" s="569"/>
      <c r="I586" s="569"/>
      <c r="J586" s="569"/>
      <c r="K586" s="569"/>
      <c r="L586" s="539"/>
    </row>
    <row r="587" spans="1:12" s="540" customFormat="1" x14ac:dyDescent="0.2">
      <c r="A587" s="541"/>
      <c r="B587" s="542"/>
      <c r="C587" s="542"/>
      <c r="D587" s="541"/>
      <c r="E587" s="563"/>
      <c r="F587" s="541"/>
      <c r="G587" s="570"/>
      <c r="H587" s="569"/>
      <c r="I587" s="569"/>
      <c r="J587" s="569"/>
      <c r="K587" s="569"/>
      <c r="L587" s="539"/>
    </row>
    <row r="588" spans="1:12" s="540" customFormat="1" x14ac:dyDescent="0.2">
      <c r="A588" s="541"/>
      <c r="B588" s="542"/>
      <c r="C588" s="542"/>
      <c r="D588" s="541"/>
      <c r="E588" s="563"/>
      <c r="F588" s="541"/>
      <c r="G588" s="570"/>
      <c r="H588" s="569"/>
      <c r="I588" s="569"/>
      <c r="J588" s="569"/>
      <c r="K588" s="569"/>
      <c r="L588" s="539"/>
    </row>
    <row r="589" spans="1:12" s="540" customFormat="1" x14ac:dyDescent="0.2">
      <c r="A589" s="541"/>
      <c r="B589" s="542"/>
      <c r="C589" s="542"/>
      <c r="D589" s="541"/>
      <c r="E589" s="563"/>
      <c r="F589" s="541"/>
      <c r="G589" s="570"/>
      <c r="H589" s="569"/>
      <c r="I589" s="569"/>
      <c r="J589" s="569"/>
      <c r="K589" s="569"/>
      <c r="L589" s="539"/>
    </row>
    <row r="590" spans="1:12" s="540" customFormat="1" x14ac:dyDescent="0.2">
      <c r="A590" s="541"/>
      <c r="B590" s="542"/>
      <c r="C590" s="542"/>
      <c r="D590" s="541"/>
      <c r="E590" s="563"/>
      <c r="F590" s="541"/>
      <c r="G590" s="570"/>
      <c r="H590" s="569"/>
      <c r="I590" s="569"/>
      <c r="J590" s="569"/>
      <c r="K590" s="569"/>
      <c r="L590" s="539"/>
    </row>
    <row r="591" spans="1:12" s="540" customFormat="1" x14ac:dyDescent="0.2">
      <c r="A591" s="541"/>
      <c r="B591" s="542"/>
      <c r="C591" s="542"/>
      <c r="D591" s="541"/>
      <c r="E591" s="563"/>
      <c r="F591" s="541"/>
      <c r="G591" s="570"/>
      <c r="H591" s="569"/>
      <c r="I591" s="569"/>
      <c r="J591" s="569"/>
      <c r="K591" s="569"/>
      <c r="L591" s="539"/>
    </row>
    <row r="592" spans="1:12" s="540" customFormat="1" x14ac:dyDescent="0.2">
      <c r="A592" s="541"/>
      <c r="B592" s="542"/>
      <c r="C592" s="542"/>
      <c r="D592" s="541"/>
      <c r="E592" s="563"/>
      <c r="F592" s="541"/>
      <c r="G592" s="570"/>
      <c r="H592" s="569"/>
      <c r="I592" s="569"/>
      <c r="J592" s="569"/>
      <c r="K592" s="569"/>
      <c r="L592" s="539"/>
    </row>
    <row r="593" spans="1:12" s="540" customFormat="1" x14ac:dyDescent="0.2">
      <c r="A593" s="541"/>
      <c r="B593" s="542"/>
      <c r="C593" s="542"/>
      <c r="D593" s="541"/>
      <c r="E593" s="563"/>
      <c r="F593" s="541"/>
      <c r="G593" s="570"/>
      <c r="H593" s="569"/>
      <c r="I593" s="569"/>
      <c r="J593" s="569"/>
      <c r="K593" s="569"/>
      <c r="L593" s="539"/>
    </row>
    <row r="594" spans="1:12" s="540" customFormat="1" x14ac:dyDescent="0.2">
      <c r="A594" s="541"/>
      <c r="B594" s="542"/>
      <c r="C594" s="542"/>
      <c r="D594" s="541"/>
      <c r="E594" s="563"/>
      <c r="F594" s="541"/>
      <c r="G594" s="570"/>
      <c r="H594" s="569"/>
      <c r="I594" s="569"/>
      <c r="J594" s="569"/>
      <c r="K594" s="569"/>
      <c r="L594" s="539"/>
    </row>
    <row r="595" spans="1:12" s="540" customFormat="1" x14ac:dyDescent="0.2">
      <c r="A595" s="541"/>
      <c r="B595" s="542"/>
      <c r="C595" s="542"/>
      <c r="D595" s="541"/>
      <c r="E595" s="563"/>
      <c r="F595" s="541"/>
      <c r="G595" s="570"/>
      <c r="H595" s="569"/>
      <c r="I595" s="569"/>
      <c r="J595" s="569"/>
      <c r="K595" s="569"/>
      <c r="L595" s="539"/>
    </row>
    <row r="596" spans="1:12" s="540" customFormat="1" x14ac:dyDescent="0.2">
      <c r="A596" s="541"/>
      <c r="B596" s="542"/>
      <c r="C596" s="542"/>
      <c r="D596" s="541"/>
      <c r="E596" s="563"/>
      <c r="F596" s="541"/>
      <c r="G596" s="570"/>
      <c r="H596" s="569"/>
      <c r="I596" s="569"/>
      <c r="J596" s="569"/>
      <c r="K596" s="569"/>
      <c r="L596" s="539"/>
    </row>
    <row r="597" spans="1:12" s="540" customFormat="1" x14ac:dyDescent="0.2">
      <c r="A597" s="541"/>
      <c r="B597" s="542"/>
      <c r="C597" s="542"/>
      <c r="D597" s="541"/>
      <c r="E597" s="563"/>
      <c r="F597" s="541"/>
      <c r="G597" s="570"/>
      <c r="H597" s="569"/>
      <c r="I597" s="569"/>
      <c r="J597" s="569"/>
      <c r="K597" s="569"/>
      <c r="L597" s="539"/>
    </row>
    <row r="598" spans="1:12" s="540" customFormat="1" x14ac:dyDescent="0.2">
      <c r="A598" s="541"/>
      <c r="B598" s="542"/>
      <c r="C598" s="542"/>
      <c r="D598" s="541"/>
      <c r="E598" s="563"/>
      <c r="F598" s="541"/>
      <c r="G598" s="570"/>
      <c r="H598" s="569"/>
      <c r="I598" s="569"/>
      <c r="J598" s="569"/>
      <c r="K598" s="569"/>
      <c r="L598" s="539"/>
    </row>
    <row r="599" spans="1:12" s="540" customFormat="1" x14ac:dyDescent="0.2">
      <c r="A599" s="541"/>
      <c r="B599" s="542"/>
      <c r="C599" s="542"/>
      <c r="D599" s="541"/>
      <c r="E599" s="563"/>
      <c r="F599" s="541"/>
      <c r="G599" s="570"/>
      <c r="H599" s="569"/>
      <c r="I599" s="569"/>
      <c r="J599" s="569"/>
      <c r="K599" s="569"/>
      <c r="L599" s="539"/>
    </row>
    <row r="600" spans="1:12" s="540" customFormat="1" x14ac:dyDescent="0.2">
      <c r="A600" s="541"/>
      <c r="B600" s="542"/>
      <c r="C600" s="542"/>
      <c r="D600" s="541"/>
      <c r="E600" s="563"/>
      <c r="F600" s="541"/>
      <c r="G600" s="570"/>
      <c r="H600" s="569"/>
      <c r="I600" s="569"/>
      <c r="J600" s="569"/>
      <c r="K600" s="569"/>
      <c r="L600" s="539"/>
    </row>
    <row r="601" spans="1:12" s="540" customFormat="1" x14ac:dyDescent="0.2">
      <c r="A601" s="541"/>
      <c r="B601" s="542"/>
      <c r="C601" s="542"/>
      <c r="D601" s="541"/>
      <c r="E601" s="563"/>
      <c r="F601" s="541"/>
      <c r="G601" s="570"/>
      <c r="H601" s="569"/>
      <c r="I601" s="569"/>
      <c r="J601" s="569"/>
      <c r="K601" s="569"/>
      <c r="L601" s="539"/>
    </row>
    <row r="602" spans="1:12" s="540" customFormat="1" x14ac:dyDescent="0.2">
      <c r="A602" s="541"/>
      <c r="B602" s="542"/>
      <c r="C602" s="542"/>
      <c r="D602" s="541"/>
      <c r="E602" s="563"/>
      <c r="F602" s="541"/>
      <c r="G602" s="570"/>
      <c r="H602" s="569"/>
      <c r="I602" s="569"/>
      <c r="J602" s="569"/>
      <c r="K602" s="569"/>
      <c r="L602" s="539"/>
    </row>
    <row r="603" spans="1:12" s="540" customFormat="1" x14ac:dyDescent="0.2">
      <c r="A603" s="541"/>
      <c r="B603" s="542"/>
      <c r="C603" s="542"/>
      <c r="D603" s="541"/>
      <c r="E603" s="563"/>
      <c r="F603" s="541"/>
      <c r="G603" s="570"/>
      <c r="H603" s="569"/>
      <c r="I603" s="569"/>
      <c r="J603" s="569"/>
      <c r="K603" s="569"/>
      <c r="L603" s="539"/>
    </row>
    <row r="604" spans="1:12" s="540" customFormat="1" x14ac:dyDescent="0.2">
      <c r="A604" s="541"/>
      <c r="B604" s="542"/>
      <c r="C604" s="542"/>
      <c r="D604" s="541"/>
      <c r="E604" s="563"/>
      <c r="F604" s="541"/>
      <c r="G604" s="570"/>
      <c r="H604" s="569"/>
      <c r="I604" s="569"/>
      <c r="J604" s="569"/>
      <c r="K604" s="569"/>
      <c r="L604" s="539"/>
    </row>
    <row r="605" spans="1:12" s="540" customFormat="1" x14ac:dyDescent="0.2">
      <c r="A605" s="541"/>
      <c r="B605" s="542"/>
      <c r="C605" s="542"/>
      <c r="D605" s="541"/>
      <c r="E605" s="563"/>
      <c r="F605" s="541"/>
      <c r="G605" s="570"/>
      <c r="H605" s="569"/>
      <c r="I605" s="569"/>
      <c r="J605" s="569"/>
      <c r="K605" s="569"/>
      <c r="L605" s="539"/>
    </row>
    <row r="606" spans="1:12" s="540" customFormat="1" x14ac:dyDescent="0.2">
      <c r="A606" s="541"/>
      <c r="B606" s="542"/>
      <c r="C606" s="542"/>
      <c r="D606" s="541"/>
      <c r="E606" s="563"/>
      <c r="F606" s="541"/>
      <c r="G606" s="570"/>
      <c r="H606" s="569"/>
      <c r="I606" s="569"/>
      <c r="J606" s="569"/>
      <c r="K606" s="569"/>
      <c r="L606" s="539"/>
    </row>
    <row r="607" spans="1:12" s="540" customFormat="1" x14ac:dyDescent="0.2">
      <c r="A607" s="541"/>
      <c r="B607" s="542"/>
      <c r="C607" s="542"/>
      <c r="D607" s="541"/>
      <c r="E607" s="563"/>
      <c r="F607" s="541"/>
      <c r="G607" s="570"/>
      <c r="H607" s="569"/>
      <c r="I607" s="569"/>
      <c r="J607" s="569"/>
      <c r="K607" s="569"/>
      <c r="L607" s="539"/>
    </row>
    <row r="608" spans="1:12" s="540" customFormat="1" x14ac:dyDescent="0.2">
      <c r="A608" s="541"/>
      <c r="B608" s="542"/>
      <c r="C608" s="542"/>
      <c r="D608" s="541"/>
      <c r="E608" s="563"/>
      <c r="F608" s="541"/>
      <c r="G608" s="570"/>
      <c r="H608" s="569"/>
      <c r="I608" s="569"/>
      <c r="J608" s="569"/>
      <c r="K608" s="569"/>
      <c r="L608" s="539"/>
    </row>
    <row r="609" spans="1:12" s="540" customFormat="1" x14ac:dyDescent="0.2">
      <c r="A609" s="541"/>
      <c r="B609" s="542"/>
      <c r="C609" s="542"/>
      <c r="D609" s="541"/>
      <c r="E609" s="563"/>
      <c r="F609" s="541"/>
      <c r="G609" s="570"/>
      <c r="H609" s="569"/>
      <c r="I609" s="569"/>
      <c r="J609" s="569"/>
      <c r="K609" s="569"/>
      <c r="L609" s="539"/>
    </row>
    <row r="610" spans="1:12" s="540" customFormat="1" x14ac:dyDescent="0.2">
      <c r="A610" s="541"/>
      <c r="B610" s="542"/>
      <c r="C610" s="542"/>
      <c r="D610" s="541"/>
      <c r="E610" s="563"/>
      <c r="F610" s="541"/>
      <c r="G610" s="570"/>
      <c r="H610" s="569"/>
      <c r="I610" s="569"/>
      <c r="J610" s="569"/>
      <c r="K610" s="569"/>
      <c r="L610" s="539"/>
    </row>
    <row r="611" spans="1:12" s="540" customFormat="1" x14ac:dyDescent="0.2">
      <c r="A611" s="541"/>
      <c r="B611" s="542"/>
      <c r="C611" s="542"/>
      <c r="D611" s="541"/>
      <c r="E611" s="563"/>
      <c r="F611" s="541"/>
      <c r="G611" s="570"/>
      <c r="H611" s="569"/>
      <c r="I611" s="569"/>
      <c r="J611" s="569"/>
      <c r="K611" s="569"/>
      <c r="L611" s="539"/>
    </row>
    <row r="612" spans="1:12" s="540" customFormat="1" x14ac:dyDescent="0.2">
      <c r="A612" s="541"/>
      <c r="B612" s="542"/>
      <c r="C612" s="542"/>
      <c r="D612" s="541"/>
      <c r="E612" s="563"/>
      <c r="F612" s="541"/>
      <c r="G612" s="570"/>
      <c r="H612" s="569"/>
      <c r="I612" s="569"/>
      <c r="J612" s="569"/>
      <c r="K612" s="569"/>
      <c r="L612" s="539"/>
    </row>
    <row r="613" spans="1:12" s="540" customFormat="1" x14ac:dyDescent="0.2">
      <c r="A613" s="541"/>
      <c r="B613" s="542"/>
      <c r="C613" s="542"/>
      <c r="D613" s="541"/>
      <c r="E613" s="563"/>
      <c r="F613" s="541"/>
      <c r="G613" s="570"/>
      <c r="H613" s="569"/>
      <c r="I613" s="569"/>
      <c r="J613" s="569"/>
      <c r="K613" s="569"/>
      <c r="L613" s="539"/>
    </row>
    <row r="614" spans="1:12" s="540" customFormat="1" x14ac:dyDescent="0.2">
      <c r="A614" s="541"/>
      <c r="B614" s="542"/>
      <c r="C614" s="542"/>
      <c r="D614" s="541"/>
      <c r="E614" s="563"/>
      <c r="F614" s="541"/>
      <c r="G614" s="570"/>
      <c r="H614" s="569"/>
      <c r="I614" s="569"/>
      <c r="J614" s="569"/>
      <c r="K614" s="569"/>
      <c r="L614" s="539"/>
    </row>
    <row r="615" spans="1:12" s="540" customFormat="1" x14ac:dyDescent="0.2">
      <c r="A615" s="541"/>
      <c r="B615" s="542"/>
      <c r="C615" s="542"/>
      <c r="D615" s="541"/>
      <c r="E615" s="563"/>
      <c r="F615" s="541"/>
      <c r="G615" s="570"/>
      <c r="H615" s="569"/>
      <c r="I615" s="569"/>
      <c r="J615" s="569"/>
      <c r="K615" s="569"/>
      <c r="L615" s="539"/>
    </row>
    <row r="616" spans="1:12" s="540" customFormat="1" x14ac:dyDescent="0.2">
      <c r="A616" s="541"/>
      <c r="B616" s="542"/>
      <c r="C616" s="542"/>
      <c r="D616" s="541"/>
      <c r="E616" s="563"/>
      <c r="F616" s="541"/>
      <c r="G616" s="570"/>
      <c r="H616" s="569"/>
      <c r="I616" s="569"/>
      <c r="J616" s="569"/>
      <c r="K616" s="569"/>
      <c r="L616" s="539"/>
    </row>
    <row r="617" spans="1:12" s="540" customFormat="1" x14ac:dyDescent="0.2">
      <c r="A617" s="541"/>
      <c r="B617" s="542"/>
      <c r="C617" s="542"/>
      <c r="D617" s="541"/>
      <c r="E617" s="563"/>
      <c r="F617" s="541"/>
      <c r="G617" s="570"/>
      <c r="H617" s="569"/>
      <c r="I617" s="569"/>
      <c r="J617" s="569"/>
      <c r="K617" s="569"/>
      <c r="L617" s="539"/>
    </row>
    <row r="618" spans="1:12" s="540" customFormat="1" x14ac:dyDescent="0.2">
      <c r="A618" s="541"/>
      <c r="B618" s="542"/>
      <c r="C618" s="542"/>
      <c r="D618" s="541"/>
      <c r="E618" s="563"/>
      <c r="F618" s="541"/>
      <c r="G618" s="570"/>
      <c r="H618" s="569"/>
      <c r="I618" s="569"/>
      <c r="J618" s="569"/>
      <c r="K618" s="569"/>
      <c r="L618" s="539"/>
    </row>
    <row r="619" spans="1:12" s="540" customFormat="1" x14ac:dyDescent="0.2">
      <c r="A619" s="541"/>
      <c r="B619" s="542"/>
      <c r="C619" s="542"/>
      <c r="D619" s="541"/>
      <c r="E619" s="563"/>
      <c r="F619" s="541"/>
      <c r="G619" s="570"/>
      <c r="H619" s="569"/>
      <c r="I619" s="569"/>
      <c r="J619" s="569"/>
      <c r="K619" s="569"/>
      <c r="L619" s="539"/>
    </row>
    <row r="620" spans="1:12" s="540" customFormat="1" x14ac:dyDescent="0.2">
      <c r="A620" s="541"/>
      <c r="B620" s="542"/>
      <c r="C620" s="542"/>
      <c r="D620" s="541"/>
      <c r="E620" s="563"/>
      <c r="F620" s="541"/>
      <c r="G620" s="570"/>
      <c r="H620" s="569"/>
      <c r="I620" s="569"/>
      <c r="J620" s="569"/>
      <c r="K620" s="569"/>
      <c r="L620" s="539"/>
    </row>
    <row r="621" spans="1:12" s="540" customFormat="1" x14ac:dyDescent="0.2">
      <c r="A621" s="541"/>
      <c r="B621" s="542"/>
      <c r="C621" s="542"/>
      <c r="D621" s="541"/>
      <c r="E621" s="563"/>
      <c r="F621" s="541"/>
      <c r="G621" s="570"/>
      <c r="H621" s="569"/>
      <c r="I621" s="569"/>
      <c r="J621" s="569"/>
      <c r="K621" s="569"/>
      <c r="L621" s="539"/>
    </row>
    <row r="622" spans="1:12" s="540" customFormat="1" x14ac:dyDescent="0.2">
      <c r="A622" s="541"/>
      <c r="B622" s="542"/>
      <c r="C622" s="542"/>
      <c r="D622" s="541"/>
      <c r="E622" s="563"/>
      <c r="F622" s="541"/>
      <c r="G622" s="570"/>
      <c r="H622" s="569"/>
      <c r="I622" s="569"/>
      <c r="J622" s="569"/>
      <c r="K622" s="569"/>
      <c r="L622" s="539"/>
    </row>
    <row r="623" spans="1:12" s="540" customFormat="1" x14ac:dyDescent="0.2">
      <c r="A623" s="541"/>
      <c r="B623" s="542"/>
      <c r="C623" s="542"/>
      <c r="D623" s="541"/>
      <c r="E623" s="563"/>
      <c r="F623" s="541"/>
      <c r="G623" s="570"/>
      <c r="H623" s="569"/>
      <c r="I623" s="569"/>
      <c r="J623" s="569"/>
      <c r="K623" s="569"/>
      <c r="L623" s="539"/>
    </row>
    <row r="624" spans="1:12" s="540" customFormat="1" x14ac:dyDescent="0.2">
      <c r="A624" s="541"/>
      <c r="B624" s="542"/>
      <c r="C624" s="542"/>
      <c r="D624" s="541"/>
      <c r="E624" s="563"/>
      <c r="F624" s="541"/>
      <c r="G624" s="570"/>
      <c r="H624" s="569"/>
      <c r="I624" s="569"/>
      <c r="J624" s="569"/>
      <c r="K624" s="569"/>
      <c r="L624" s="539"/>
    </row>
    <row r="625" spans="1:12" s="540" customFormat="1" x14ac:dyDescent="0.2">
      <c r="A625" s="541"/>
      <c r="B625" s="542"/>
      <c r="C625" s="542"/>
      <c r="D625" s="541"/>
      <c r="E625" s="563"/>
      <c r="F625" s="541"/>
      <c r="G625" s="570"/>
      <c r="H625" s="569"/>
      <c r="I625" s="569"/>
      <c r="J625" s="569"/>
      <c r="K625" s="569"/>
      <c r="L625" s="539"/>
    </row>
    <row r="626" spans="1:12" s="540" customFormat="1" x14ac:dyDescent="0.2">
      <c r="A626" s="541"/>
      <c r="B626" s="542"/>
      <c r="C626" s="542"/>
      <c r="D626" s="541"/>
      <c r="E626" s="563"/>
      <c r="F626" s="541"/>
      <c r="G626" s="570"/>
      <c r="H626" s="569"/>
      <c r="I626" s="569"/>
      <c r="J626" s="569"/>
      <c r="K626" s="569"/>
      <c r="L626" s="539"/>
    </row>
    <row r="627" spans="1:12" s="540" customFormat="1" x14ac:dyDescent="0.2">
      <c r="A627" s="541"/>
      <c r="B627" s="542"/>
      <c r="C627" s="542"/>
      <c r="D627" s="541"/>
      <c r="E627" s="563"/>
      <c r="F627" s="541"/>
      <c r="G627" s="570"/>
      <c r="H627" s="569"/>
      <c r="I627" s="569"/>
      <c r="J627" s="569"/>
      <c r="K627" s="569"/>
      <c r="L627" s="539"/>
    </row>
    <row r="628" spans="1:12" s="540" customFormat="1" x14ac:dyDescent="0.2">
      <c r="A628" s="541"/>
      <c r="B628" s="542"/>
      <c r="C628" s="542"/>
      <c r="D628" s="541"/>
      <c r="E628" s="563"/>
      <c r="F628" s="541"/>
      <c r="G628" s="570"/>
      <c r="H628" s="569"/>
      <c r="I628" s="569"/>
      <c r="J628" s="569"/>
      <c r="K628" s="569"/>
      <c r="L628" s="539"/>
    </row>
    <row r="629" spans="1:12" s="540" customFormat="1" x14ac:dyDescent="0.2">
      <c r="A629" s="541"/>
      <c r="B629" s="542"/>
      <c r="C629" s="542"/>
      <c r="D629" s="541"/>
      <c r="E629" s="563"/>
      <c r="F629" s="541"/>
      <c r="G629" s="570"/>
      <c r="H629" s="569"/>
      <c r="I629" s="569"/>
      <c r="J629" s="569"/>
      <c r="K629" s="569"/>
      <c r="L629" s="539"/>
    </row>
    <row r="630" spans="1:12" s="540" customFormat="1" x14ac:dyDescent="0.2">
      <c r="A630" s="541"/>
      <c r="B630" s="542"/>
      <c r="C630" s="542"/>
      <c r="D630" s="541"/>
      <c r="E630" s="563"/>
      <c r="F630" s="541"/>
      <c r="G630" s="570"/>
      <c r="H630" s="569"/>
      <c r="I630" s="569"/>
      <c r="J630" s="569"/>
      <c r="K630" s="569"/>
      <c r="L630" s="539"/>
    </row>
    <row r="631" spans="1:12" s="540" customFormat="1" x14ac:dyDescent="0.2">
      <c r="A631" s="541"/>
      <c r="B631" s="542"/>
      <c r="C631" s="542"/>
      <c r="D631" s="541"/>
      <c r="E631" s="563"/>
      <c r="F631" s="541"/>
      <c r="G631" s="570"/>
      <c r="H631" s="569"/>
      <c r="I631" s="569"/>
      <c r="J631" s="569"/>
      <c r="K631" s="569"/>
      <c r="L631" s="539"/>
    </row>
    <row r="632" spans="1:12" s="540" customFormat="1" x14ac:dyDescent="0.2">
      <c r="A632" s="541"/>
      <c r="B632" s="542"/>
      <c r="C632" s="542"/>
      <c r="D632" s="541"/>
      <c r="E632" s="563"/>
      <c r="F632" s="541"/>
      <c r="G632" s="570"/>
      <c r="H632" s="569"/>
      <c r="I632" s="569"/>
      <c r="J632" s="569"/>
      <c r="K632" s="569"/>
      <c r="L632" s="539"/>
    </row>
    <row r="633" spans="1:12" s="540" customFormat="1" x14ac:dyDescent="0.2">
      <c r="A633" s="541"/>
      <c r="B633" s="542"/>
      <c r="C633" s="542"/>
      <c r="D633" s="541"/>
      <c r="E633" s="563"/>
      <c r="F633" s="541"/>
      <c r="G633" s="570"/>
      <c r="H633" s="569"/>
      <c r="I633" s="569"/>
      <c r="J633" s="569"/>
      <c r="K633" s="569"/>
      <c r="L633" s="539"/>
    </row>
    <row r="634" spans="1:12" s="540" customFormat="1" x14ac:dyDescent="0.2">
      <c r="A634" s="541"/>
      <c r="B634" s="542"/>
      <c r="C634" s="542"/>
      <c r="D634" s="541"/>
      <c r="E634" s="563"/>
      <c r="F634" s="541"/>
      <c r="G634" s="570"/>
      <c r="H634" s="569"/>
      <c r="I634" s="569"/>
      <c r="J634" s="569"/>
      <c r="K634" s="569"/>
      <c r="L634" s="539"/>
    </row>
    <row r="635" spans="1:12" s="540" customFormat="1" x14ac:dyDescent="0.2">
      <c r="A635" s="541"/>
      <c r="B635" s="542"/>
      <c r="C635" s="542"/>
      <c r="D635" s="541"/>
      <c r="E635" s="563"/>
      <c r="F635" s="541"/>
      <c r="G635" s="570"/>
      <c r="H635" s="569"/>
      <c r="I635" s="569"/>
      <c r="J635" s="569"/>
      <c r="K635" s="569"/>
      <c r="L635" s="539"/>
    </row>
    <row r="636" spans="1:12" s="540" customFormat="1" x14ac:dyDescent="0.2">
      <c r="A636" s="541"/>
      <c r="B636" s="542"/>
      <c r="C636" s="542"/>
      <c r="D636" s="541"/>
      <c r="E636" s="563"/>
      <c r="F636" s="541"/>
      <c r="G636" s="570"/>
      <c r="H636" s="569"/>
      <c r="I636" s="569"/>
      <c r="J636" s="569"/>
      <c r="K636" s="569"/>
      <c r="L636" s="539"/>
    </row>
    <row r="637" spans="1:12" s="540" customFormat="1" x14ac:dyDescent="0.2">
      <c r="A637" s="541"/>
      <c r="B637" s="542"/>
      <c r="C637" s="542"/>
      <c r="D637" s="541"/>
      <c r="E637" s="563"/>
      <c r="F637" s="541"/>
      <c r="G637" s="570"/>
      <c r="H637" s="569"/>
      <c r="I637" s="569"/>
      <c r="J637" s="569"/>
      <c r="K637" s="569"/>
      <c r="L637" s="539"/>
    </row>
    <row r="638" spans="1:12" s="540" customFormat="1" x14ac:dyDescent="0.2">
      <c r="A638" s="541"/>
      <c r="B638" s="542"/>
      <c r="C638" s="542"/>
      <c r="D638" s="541"/>
      <c r="E638" s="563"/>
      <c r="F638" s="541"/>
      <c r="G638" s="570"/>
      <c r="H638" s="569"/>
      <c r="I638" s="569"/>
      <c r="J638" s="569"/>
      <c r="K638" s="569"/>
      <c r="L638" s="539"/>
    </row>
    <row r="639" spans="1:12" s="540" customFormat="1" x14ac:dyDescent="0.2">
      <c r="A639" s="541"/>
      <c r="B639" s="542"/>
      <c r="C639" s="542"/>
      <c r="D639" s="541"/>
      <c r="E639" s="563"/>
      <c r="F639" s="541"/>
      <c r="G639" s="570"/>
      <c r="H639" s="569"/>
      <c r="I639" s="569"/>
      <c r="J639" s="569"/>
      <c r="K639" s="569"/>
      <c r="L639" s="539"/>
    </row>
    <row r="640" spans="1:12" s="540" customFormat="1" x14ac:dyDescent="0.2">
      <c r="A640" s="541"/>
      <c r="B640" s="542"/>
      <c r="C640" s="542"/>
      <c r="D640" s="541"/>
      <c r="E640" s="563"/>
      <c r="F640" s="541"/>
      <c r="G640" s="570"/>
      <c r="H640" s="569"/>
      <c r="I640" s="569"/>
      <c r="J640" s="569"/>
      <c r="K640" s="569"/>
      <c r="L640" s="539"/>
    </row>
    <row r="641" spans="1:12" s="540" customFormat="1" x14ac:dyDescent="0.2">
      <c r="A641" s="541"/>
      <c r="B641" s="542"/>
      <c r="C641" s="542"/>
      <c r="D641" s="541"/>
      <c r="E641" s="563"/>
      <c r="F641" s="541"/>
      <c r="G641" s="570"/>
      <c r="H641" s="569"/>
      <c r="I641" s="569"/>
      <c r="J641" s="569"/>
      <c r="K641" s="569"/>
      <c r="L641" s="539"/>
    </row>
    <row r="642" spans="1:12" s="540" customFormat="1" x14ac:dyDescent="0.2">
      <c r="A642" s="541"/>
      <c r="B642" s="542"/>
      <c r="C642" s="542"/>
      <c r="D642" s="541"/>
      <c r="E642" s="563"/>
      <c r="F642" s="541"/>
      <c r="G642" s="570"/>
      <c r="H642" s="569"/>
      <c r="I642" s="569"/>
      <c r="J642" s="569"/>
      <c r="K642" s="569"/>
      <c r="L642" s="539"/>
    </row>
    <row r="643" spans="1:12" s="540" customFormat="1" x14ac:dyDescent="0.2">
      <c r="A643" s="541"/>
      <c r="B643" s="542"/>
      <c r="C643" s="542"/>
      <c r="D643" s="541"/>
      <c r="E643" s="563"/>
      <c r="F643" s="541"/>
      <c r="G643" s="570"/>
      <c r="H643" s="569"/>
      <c r="I643" s="569"/>
      <c r="J643" s="569"/>
      <c r="K643" s="569"/>
      <c r="L643" s="539"/>
    </row>
    <row r="644" spans="1:12" s="540" customFormat="1" x14ac:dyDescent="0.2">
      <c r="A644" s="541"/>
      <c r="B644" s="542"/>
      <c r="C644" s="542"/>
      <c r="D644" s="541"/>
      <c r="E644" s="563"/>
      <c r="F644" s="541"/>
      <c r="G644" s="570"/>
      <c r="H644" s="569"/>
      <c r="I644" s="569"/>
      <c r="J644" s="569"/>
      <c r="K644" s="569"/>
      <c r="L644" s="539"/>
    </row>
    <row r="645" spans="1:12" s="540" customFormat="1" x14ac:dyDescent="0.2">
      <c r="A645" s="541"/>
      <c r="B645" s="542"/>
      <c r="C645" s="542"/>
      <c r="D645" s="541"/>
      <c r="E645" s="563"/>
      <c r="F645" s="541"/>
      <c r="G645" s="570"/>
      <c r="H645" s="569"/>
      <c r="I645" s="569"/>
      <c r="J645" s="569"/>
      <c r="K645" s="569"/>
      <c r="L645" s="539"/>
    </row>
    <row r="646" spans="1:12" s="540" customFormat="1" x14ac:dyDescent="0.2">
      <c r="A646" s="541"/>
      <c r="B646" s="542"/>
      <c r="C646" s="542"/>
      <c r="D646" s="541"/>
      <c r="E646" s="563"/>
      <c r="F646" s="541"/>
      <c r="G646" s="570"/>
      <c r="H646" s="569"/>
      <c r="I646" s="569"/>
      <c r="J646" s="569"/>
      <c r="K646" s="569"/>
      <c r="L646" s="539"/>
    </row>
    <row r="647" spans="1:12" s="540" customFormat="1" x14ac:dyDescent="0.2">
      <c r="A647" s="541"/>
      <c r="B647" s="542"/>
      <c r="C647" s="542"/>
      <c r="D647" s="541"/>
      <c r="E647" s="563"/>
      <c r="F647" s="541"/>
      <c r="G647" s="570"/>
      <c r="H647" s="569"/>
      <c r="I647" s="569"/>
      <c r="J647" s="569"/>
      <c r="K647" s="569"/>
      <c r="L647" s="539"/>
    </row>
    <row r="648" spans="1:12" s="540" customFormat="1" x14ac:dyDescent="0.2">
      <c r="A648" s="541"/>
      <c r="B648" s="542"/>
      <c r="C648" s="542"/>
      <c r="D648" s="541"/>
      <c r="E648" s="563"/>
      <c r="F648" s="541"/>
      <c r="G648" s="570"/>
      <c r="H648" s="569"/>
      <c r="I648" s="569"/>
      <c r="J648" s="569"/>
      <c r="K648" s="569"/>
      <c r="L648" s="539"/>
    </row>
    <row r="649" spans="1:12" s="540" customFormat="1" x14ac:dyDescent="0.2">
      <c r="A649" s="541"/>
      <c r="B649" s="542"/>
      <c r="C649" s="542"/>
      <c r="D649" s="541"/>
      <c r="E649" s="563"/>
      <c r="F649" s="541"/>
      <c r="G649" s="570"/>
      <c r="H649" s="569"/>
      <c r="I649" s="569"/>
      <c r="J649" s="569"/>
      <c r="K649" s="569"/>
      <c r="L649" s="539"/>
    </row>
    <row r="650" spans="1:12" s="540" customFormat="1" x14ac:dyDescent="0.2">
      <c r="A650" s="541"/>
      <c r="B650" s="542"/>
      <c r="C650" s="542"/>
      <c r="D650" s="541"/>
      <c r="E650" s="563"/>
      <c r="F650" s="541"/>
      <c r="G650" s="570"/>
      <c r="H650" s="569"/>
      <c r="I650" s="569"/>
      <c r="J650" s="569"/>
      <c r="K650" s="569"/>
      <c r="L650" s="539"/>
    </row>
    <row r="651" spans="1:12" s="540" customFormat="1" x14ac:dyDescent="0.2">
      <c r="A651" s="541"/>
      <c r="B651" s="542"/>
      <c r="C651" s="542"/>
      <c r="D651" s="541"/>
      <c r="E651" s="563"/>
      <c r="F651" s="541"/>
      <c r="G651" s="570"/>
      <c r="H651" s="569"/>
      <c r="I651" s="569"/>
      <c r="J651" s="569"/>
      <c r="K651" s="569"/>
      <c r="L651" s="539"/>
    </row>
    <row r="652" spans="1:12" s="540" customFormat="1" x14ac:dyDescent="0.2">
      <c r="A652" s="541"/>
      <c r="B652" s="542"/>
      <c r="C652" s="542"/>
      <c r="D652" s="541"/>
      <c r="E652" s="563"/>
      <c r="F652" s="541"/>
      <c r="G652" s="570"/>
      <c r="H652" s="569"/>
      <c r="I652" s="569"/>
      <c r="J652" s="569"/>
      <c r="K652" s="569"/>
      <c r="L652" s="539"/>
    </row>
    <row r="653" spans="1:12" s="540" customFormat="1" x14ac:dyDescent="0.2">
      <c r="A653" s="541"/>
      <c r="B653" s="542"/>
      <c r="C653" s="542"/>
      <c r="D653" s="541"/>
      <c r="E653" s="563"/>
      <c r="F653" s="541"/>
      <c r="G653" s="570"/>
      <c r="H653" s="569"/>
      <c r="I653" s="569"/>
      <c r="J653" s="569"/>
      <c r="K653" s="569"/>
      <c r="L653" s="539"/>
    </row>
    <row r="654" spans="1:12" s="540" customFormat="1" x14ac:dyDescent="0.2">
      <c r="A654" s="541"/>
      <c r="B654" s="542"/>
      <c r="C654" s="542"/>
      <c r="D654" s="541"/>
      <c r="E654" s="563"/>
      <c r="F654" s="541"/>
      <c r="G654" s="570"/>
      <c r="H654" s="569"/>
      <c r="I654" s="569"/>
      <c r="J654" s="569"/>
      <c r="K654" s="569"/>
      <c r="L654" s="539"/>
    </row>
    <row r="655" spans="1:12" s="540" customFormat="1" x14ac:dyDescent="0.2">
      <c r="A655" s="541"/>
      <c r="B655" s="542"/>
      <c r="C655" s="542"/>
      <c r="D655" s="541"/>
      <c r="E655" s="563"/>
      <c r="F655" s="541"/>
      <c r="G655" s="570"/>
      <c r="H655" s="569"/>
      <c r="I655" s="569"/>
      <c r="J655" s="569"/>
      <c r="K655" s="569"/>
      <c r="L655" s="539"/>
    </row>
    <row r="656" spans="1:12" s="540" customFormat="1" x14ac:dyDescent="0.2">
      <c r="A656" s="541"/>
      <c r="B656" s="542"/>
      <c r="C656" s="542"/>
      <c r="D656" s="541"/>
      <c r="E656" s="563"/>
      <c r="F656" s="541"/>
      <c r="G656" s="570"/>
      <c r="H656" s="569"/>
      <c r="I656" s="569"/>
      <c r="J656" s="569"/>
      <c r="K656" s="569"/>
      <c r="L656" s="539"/>
    </row>
    <row r="657" spans="1:12" s="540" customFormat="1" x14ac:dyDescent="0.2">
      <c r="A657" s="541"/>
      <c r="B657" s="542"/>
      <c r="C657" s="542"/>
      <c r="D657" s="541"/>
      <c r="E657" s="563"/>
      <c r="F657" s="541"/>
      <c r="G657" s="570"/>
      <c r="H657" s="569"/>
      <c r="I657" s="569"/>
      <c r="J657" s="569"/>
      <c r="K657" s="569"/>
      <c r="L657" s="539"/>
    </row>
    <row r="658" spans="1:12" s="540" customFormat="1" x14ac:dyDescent="0.2">
      <c r="A658" s="541"/>
      <c r="B658" s="542"/>
      <c r="C658" s="542"/>
      <c r="D658" s="541"/>
      <c r="E658" s="563"/>
      <c r="F658" s="541"/>
      <c r="G658" s="570"/>
      <c r="H658" s="569"/>
      <c r="I658" s="569"/>
      <c r="J658" s="569"/>
      <c r="K658" s="569"/>
      <c r="L658" s="539"/>
    </row>
    <row r="659" spans="1:12" s="540" customFormat="1" x14ac:dyDescent="0.2">
      <c r="A659" s="541"/>
      <c r="B659" s="542"/>
      <c r="C659" s="542"/>
      <c r="D659" s="541"/>
      <c r="E659" s="563"/>
      <c r="F659" s="541"/>
      <c r="G659" s="570"/>
      <c r="H659" s="569"/>
      <c r="I659" s="569"/>
      <c r="J659" s="569"/>
      <c r="K659" s="569"/>
      <c r="L659" s="539"/>
    </row>
    <row r="660" spans="1:12" s="540" customFormat="1" x14ac:dyDescent="0.2">
      <c r="A660" s="541"/>
      <c r="B660" s="542"/>
      <c r="C660" s="542"/>
      <c r="D660" s="541"/>
      <c r="E660" s="563"/>
      <c r="F660" s="541"/>
      <c r="G660" s="570"/>
      <c r="H660" s="569"/>
      <c r="I660" s="569"/>
      <c r="J660" s="569"/>
      <c r="K660" s="569"/>
      <c r="L660" s="539"/>
    </row>
    <row r="661" spans="1:12" s="540" customFormat="1" x14ac:dyDescent="0.2">
      <c r="A661" s="541"/>
      <c r="B661" s="542"/>
      <c r="C661" s="542"/>
      <c r="D661" s="541"/>
      <c r="E661" s="563"/>
      <c r="F661" s="541"/>
      <c r="G661" s="570"/>
      <c r="H661" s="569"/>
      <c r="I661" s="569"/>
      <c r="J661" s="569"/>
      <c r="K661" s="569"/>
      <c r="L661" s="539"/>
    </row>
    <row r="662" spans="1:12" s="540" customFormat="1" x14ac:dyDescent="0.2">
      <c r="A662" s="541"/>
      <c r="B662" s="542"/>
      <c r="C662" s="542"/>
      <c r="D662" s="541"/>
      <c r="E662" s="563"/>
      <c r="F662" s="541"/>
      <c r="G662" s="570"/>
      <c r="H662" s="569"/>
      <c r="I662" s="569"/>
      <c r="J662" s="569"/>
      <c r="K662" s="569"/>
      <c r="L662" s="539"/>
    </row>
    <row r="663" spans="1:12" s="540" customFormat="1" x14ac:dyDescent="0.2">
      <c r="A663" s="541"/>
      <c r="B663" s="542"/>
      <c r="C663" s="542"/>
      <c r="D663" s="541"/>
      <c r="E663" s="563"/>
      <c r="F663" s="541"/>
      <c r="G663" s="570"/>
      <c r="H663" s="569"/>
      <c r="I663" s="569"/>
      <c r="J663" s="569"/>
      <c r="K663" s="569"/>
      <c r="L663" s="539"/>
    </row>
    <row r="664" spans="1:12" s="540" customFormat="1" x14ac:dyDescent="0.2">
      <c r="A664" s="541"/>
      <c r="B664" s="542"/>
      <c r="C664" s="542"/>
      <c r="D664" s="541"/>
      <c r="E664" s="563"/>
      <c r="F664" s="541"/>
      <c r="G664" s="570"/>
      <c r="H664" s="569"/>
      <c r="I664" s="569"/>
      <c r="J664" s="569"/>
      <c r="K664" s="569"/>
      <c r="L664" s="539"/>
    </row>
    <row r="665" spans="1:12" s="540" customFormat="1" x14ac:dyDescent="0.2">
      <c r="A665" s="541"/>
      <c r="B665" s="542"/>
      <c r="C665" s="542"/>
      <c r="D665" s="541"/>
      <c r="E665" s="563"/>
      <c r="F665" s="541"/>
      <c r="G665" s="570"/>
      <c r="H665" s="569"/>
      <c r="I665" s="569"/>
      <c r="J665" s="569"/>
      <c r="K665" s="569"/>
      <c r="L665" s="539"/>
    </row>
    <row r="666" spans="1:12" s="540" customFormat="1" x14ac:dyDescent="0.2">
      <c r="A666" s="541"/>
      <c r="B666" s="542"/>
      <c r="C666" s="542"/>
      <c r="D666" s="541"/>
      <c r="E666" s="563"/>
      <c r="F666" s="541"/>
      <c r="G666" s="570"/>
      <c r="H666" s="569"/>
      <c r="I666" s="569"/>
      <c r="J666" s="569"/>
      <c r="K666" s="569"/>
      <c r="L666" s="539"/>
    </row>
    <row r="667" spans="1:12" s="540" customFormat="1" x14ac:dyDescent="0.2">
      <c r="A667" s="541"/>
      <c r="B667" s="542"/>
      <c r="C667" s="542"/>
      <c r="D667" s="541"/>
      <c r="E667" s="563"/>
      <c r="F667" s="541"/>
      <c r="G667" s="570"/>
      <c r="H667" s="569"/>
      <c r="I667" s="569"/>
      <c r="J667" s="569"/>
      <c r="K667" s="569"/>
      <c r="L667" s="539"/>
    </row>
    <row r="668" spans="1:12" s="540" customFormat="1" x14ac:dyDescent="0.2">
      <c r="A668" s="541"/>
      <c r="B668" s="542"/>
      <c r="C668" s="542"/>
      <c r="D668" s="541"/>
      <c r="E668" s="563"/>
      <c r="F668" s="541"/>
      <c r="G668" s="570"/>
      <c r="H668" s="569"/>
      <c r="I668" s="569"/>
      <c r="J668" s="569"/>
      <c r="K668" s="569"/>
      <c r="L668" s="539"/>
    </row>
    <row r="669" spans="1:12" s="540" customFormat="1" x14ac:dyDescent="0.2">
      <c r="A669" s="541"/>
      <c r="B669" s="542"/>
      <c r="C669" s="542"/>
      <c r="D669" s="541"/>
      <c r="E669" s="563"/>
      <c r="F669" s="541"/>
      <c r="G669" s="570"/>
      <c r="H669" s="569"/>
      <c r="I669" s="569"/>
      <c r="J669" s="569"/>
      <c r="K669" s="569"/>
      <c r="L669" s="539"/>
    </row>
    <row r="670" spans="1:12" s="540" customFormat="1" x14ac:dyDescent="0.2">
      <c r="A670" s="541"/>
      <c r="B670" s="542"/>
      <c r="C670" s="542"/>
      <c r="D670" s="541"/>
      <c r="E670" s="563"/>
      <c r="F670" s="541"/>
      <c r="G670" s="570"/>
      <c r="H670" s="569"/>
      <c r="I670" s="569"/>
      <c r="J670" s="569"/>
      <c r="K670" s="569"/>
      <c r="L670" s="539"/>
    </row>
    <row r="671" spans="1:12" s="540" customFormat="1" x14ac:dyDescent="0.2">
      <c r="A671" s="541"/>
      <c r="B671" s="542"/>
      <c r="C671" s="542"/>
      <c r="D671" s="541"/>
      <c r="E671" s="563"/>
      <c r="F671" s="541"/>
      <c r="G671" s="570"/>
      <c r="H671" s="569"/>
      <c r="I671" s="569"/>
      <c r="J671" s="569"/>
      <c r="K671" s="569"/>
      <c r="L671" s="539"/>
    </row>
    <row r="672" spans="1:12" s="540" customFormat="1" x14ac:dyDescent="0.2">
      <c r="A672" s="541"/>
      <c r="B672" s="542"/>
      <c r="C672" s="542"/>
      <c r="D672" s="541"/>
      <c r="E672" s="563"/>
      <c r="F672" s="541"/>
      <c r="G672" s="570"/>
      <c r="H672" s="569"/>
      <c r="I672" s="569"/>
      <c r="J672" s="569"/>
      <c r="K672" s="569"/>
      <c r="L672" s="539"/>
    </row>
    <row r="673" spans="1:12" s="540" customFormat="1" x14ac:dyDescent="0.2">
      <c r="A673" s="541"/>
      <c r="B673" s="542"/>
      <c r="C673" s="542"/>
      <c r="D673" s="541"/>
      <c r="E673" s="563"/>
      <c r="F673" s="541"/>
      <c r="G673" s="570"/>
      <c r="H673" s="569"/>
      <c r="I673" s="569"/>
      <c r="J673" s="569"/>
      <c r="K673" s="569"/>
      <c r="L673" s="539"/>
    </row>
    <row r="674" spans="1:12" s="540" customFormat="1" x14ac:dyDescent="0.2">
      <c r="A674" s="541"/>
      <c r="B674" s="542"/>
      <c r="C674" s="542"/>
      <c r="D674" s="541"/>
      <c r="E674" s="563"/>
      <c r="F674" s="541"/>
      <c r="G674" s="570"/>
      <c r="H674" s="569"/>
      <c r="I674" s="569"/>
      <c r="J674" s="569"/>
      <c r="K674" s="569"/>
      <c r="L674" s="539"/>
    </row>
    <row r="675" spans="1:12" s="540" customFormat="1" x14ac:dyDescent="0.2">
      <c r="A675" s="541"/>
      <c r="B675" s="542"/>
      <c r="C675" s="542"/>
      <c r="D675" s="541"/>
      <c r="E675" s="563"/>
      <c r="F675" s="541"/>
      <c r="G675" s="570"/>
      <c r="H675" s="569"/>
      <c r="I675" s="569"/>
      <c r="J675" s="569"/>
      <c r="K675" s="569"/>
      <c r="L675" s="539"/>
    </row>
    <row r="676" spans="1:12" s="540" customFormat="1" x14ac:dyDescent="0.2">
      <c r="A676" s="541"/>
      <c r="B676" s="542"/>
      <c r="C676" s="542"/>
      <c r="D676" s="541"/>
      <c r="E676" s="563"/>
      <c r="F676" s="541"/>
      <c r="G676" s="570"/>
      <c r="H676" s="569"/>
      <c r="I676" s="569"/>
      <c r="J676" s="569"/>
      <c r="K676" s="569"/>
      <c r="L676" s="539"/>
    </row>
    <row r="677" spans="1:12" s="540" customFormat="1" x14ac:dyDescent="0.2">
      <c r="A677" s="541"/>
      <c r="B677" s="542"/>
      <c r="C677" s="542"/>
      <c r="D677" s="541"/>
      <c r="E677" s="563"/>
      <c r="F677" s="541"/>
      <c r="G677" s="570"/>
      <c r="H677" s="569"/>
      <c r="I677" s="569"/>
      <c r="J677" s="569"/>
      <c r="K677" s="569"/>
      <c r="L677" s="539"/>
    </row>
    <row r="678" spans="1:12" s="540" customFormat="1" x14ac:dyDescent="0.2">
      <c r="A678" s="541"/>
      <c r="B678" s="542"/>
      <c r="C678" s="542"/>
      <c r="D678" s="541"/>
      <c r="E678" s="563"/>
      <c r="F678" s="541"/>
      <c r="G678" s="570"/>
      <c r="H678" s="569"/>
      <c r="I678" s="569"/>
      <c r="J678" s="569"/>
      <c r="K678" s="569"/>
      <c r="L678" s="539"/>
    </row>
    <row r="679" spans="1:12" s="540" customFormat="1" x14ac:dyDescent="0.2">
      <c r="A679" s="541"/>
      <c r="B679" s="542"/>
      <c r="C679" s="542"/>
      <c r="D679" s="541"/>
      <c r="E679" s="563"/>
      <c r="F679" s="541"/>
      <c r="G679" s="570"/>
      <c r="H679" s="569"/>
      <c r="I679" s="569"/>
      <c r="J679" s="569"/>
      <c r="K679" s="569"/>
      <c r="L679" s="539"/>
    </row>
    <row r="680" spans="1:12" s="540" customFormat="1" x14ac:dyDescent="0.2">
      <c r="A680" s="541"/>
      <c r="B680" s="542"/>
      <c r="C680" s="542"/>
      <c r="D680" s="541"/>
      <c r="E680" s="563"/>
      <c r="F680" s="541"/>
      <c r="G680" s="570"/>
      <c r="H680" s="569"/>
      <c r="I680" s="569"/>
      <c r="J680" s="569"/>
      <c r="K680" s="569"/>
      <c r="L680" s="539"/>
    </row>
    <row r="681" spans="1:12" s="540" customFormat="1" x14ac:dyDescent="0.2">
      <c r="A681" s="541"/>
      <c r="B681" s="542"/>
      <c r="C681" s="542"/>
      <c r="D681" s="541"/>
      <c r="E681" s="563"/>
      <c r="F681" s="541"/>
      <c r="G681" s="570"/>
      <c r="H681" s="569"/>
      <c r="I681" s="569"/>
      <c r="J681" s="569"/>
      <c r="K681" s="569"/>
      <c r="L681" s="539"/>
    </row>
    <row r="682" spans="1:12" s="540" customFormat="1" x14ac:dyDescent="0.2">
      <c r="A682" s="541"/>
      <c r="B682" s="542"/>
      <c r="C682" s="542"/>
      <c r="D682" s="541"/>
      <c r="E682" s="563"/>
      <c r="F682" s="541"/>
      <c r="G682" s="570"/>
      <c r="H682" s="569"/>
      <c r="I682" s="569"/>
      <c r="J682" s="569"/>
      <c r="K682" s="569"/>
      <c r="L682" s="539"/>
    </row>
    <row r="683" spans="1:12" s="540" customFormat="1" x14ac:dyDescent="0.2">
      <c r="A683" s="541"/>
      <c r="B683" s="542"/>
      <c r="C683" s="542"/>
      <c r="D683" s="541"/>
      <c r="E683" s="563"/>
      <c r="F683" s="541"/>
      <c r="G683" s="570"/>
      <c r="H683" s="569"/>
      <c r="I683" s="569"/>
      <c r="J683" s="569"/>
      <c r="K683" s="569"/>
      <c r="L683" s="539"/>
    </row>
    <row r="684" spans="1:12" s="540" customFormat="1" x14ac:dyDescent="0.2">
      <c r="A684" s="541"/>
      <c r="B684" s="542"/>
      <c r="C684" s="542"/>
      <c r="D684" s="541"/>
      <c r="E684" s="563"/>
      <c r="F684" s="541"/>
      <c r="G684" s="570"/>
      <c r="H684" s="569"/>
      <c r="I684" s="569"/>
      <c r="J684" s="569"/>
      <c r="K684" s="569"/>
      <c r="L684" s="539"/>
    </row>
    <row r="685" spans="1:12" s="540" customFormat="1" x14ac:dyDescent="0.2">
      <c r="A685" s="541"/>
      <c r="B685" s="542"/>
      <c r="C685" s="542"/>
      <c r="D685" s="541"/>
      <c r="E685" s="563"/>
      <c r="F685" s="541"/>
      <c r="G685" s="570"/>
      <c r="H685" s="569"/>
      <c r="I685" s="569"/>
      <c r="J685" s="569"/>
      <c r="K685" s="569"/>
      <c r="L685" s="539"/>
    </row>
    <row r="686" spans="1:12" s="540" customFormat="1" x14ac:dyDescent="0.2">
      <c r="A686" s="541"/>
      <c r="B686" s="542"/>
      <c r="C686" s="542"/>
      <c r="D686" s="541"/>
      <c r="E686" s="563"/>
      <c r="F686" s="541"/>
      <c r="G686" s="570"/>
      <c r="H686" s="569"/>
      <c r="I686" s="569"/>
      <c r="J686" s="569"/>
      <c r="K686" s="569"/>
      <c r="L686" s="539"/>
    </row>
    <row r="687" spans="1:12" s="540" customFormat="1" x14ac:dyDescent="0.2">
      <c r="A687" s="541"/>
      <c r="B687" s="542"/>
      <c r="C687" s="542"/>
      <c r="D687" s="541"/>
      <c r="E687" s="563"/>
      <c r="F687" s="541"/>
      <c r="G687" s="570"/>
      <c r="H687" s="569"/>
      <c r="I687" s="569"/>
      <c r="J687" s="569"/>
      <c r="K687" s="569"/>
      <c r="L687" s="539"/>
    </row>
    <row r="688" spans="1:12" s="540" customFormat="1" x14ac:dyDescent="0.2">
      <c r="A688" s="541"/>
      <c r="B688" s="542"/>
      <c r="C688" s="542"/>
      <c r="D688" s="541"/>
      <c r="E688" s="563"/>
      <c r="F688" s="541"/>
      <c r="G688" s="570"/>
      <c r="H688" s="569"/>
      <c r="I688" s="569"/>
      <c r="J688" s="569"/>
      <c r="K688" s="569"/>
      <c r="L688" s="539"/>
    </row>
    <row r="689" spans="1:12" s="540" customFormat="1" x14ac:dyDescent="0.2">
      <c r="A689" s="541"/>
      <c r="B689" s="542"/>
      <c r="C689" s="542"/>
      <c r="D689" s="541"/>
      <c r="E689" s="563"/>
      <c r="F689" s="541"/>
      <c r="G689" s="570"/>
      <c r="H689" s="569"/>
      <c r="I689" s="569"/>
      <c r="J689" s="569"/>
      <c r="K689" s="569"/>
      <c r="L689" s="539"/>
    </row>
    <row r="690" spans="1:12" s="540" customFormat="1" x14ac:dyDescent="0.2">
      <c r="A690" s="541"/>
      <c r="B690" s="542"/>
      <c r="C690" s="542"/>
      <c r="D690" s="541"/>
      <c r="E690" s="563"/>
      <c r="F690" s="541"/>
      <c r="G690" s="570"/>
      <c r="H690" s="569"/>
      <c r="I690" s="569"/>
      <c r="J690" s="569"/>
      <c r="K690" s="569"/>
      <c r="L690" s="539"/>
    </row>
    <row r="691" spans="1:12" s="540" customFormat="1" x14ac:dyDescent="0.2">
      <c r="A691" s="541"/>
      <c r="B691" s="542"/>
      <c r="C691" s="542"/>
      <c r="D691" s="541"/>
      <c r="E691" s="563"/>
      <c r="F691" s="541"/>
      <c r="G691" s="570"/>
      <c r="H691" s="569"/>
      <c r="I691" s="569"/>
      <c r="J691" s="569"/>
      <c r="K691" s="569"/>
      <c r="L691" s="539"/>
    </row>
    <row r="692" spans="1:12" s="540" customFormat="1" x14ac:dyDescent="0.2">
      <c r="A692" s="541"/>
      <c r="B692" s="542"/>
      <c r="C692" s="542"/>
      <c r="D692" s="541"/>
      <c r="E692" s="563"/>
      <c r="F692" s="541"/>
      <c r="G692" s="570"/>
      <c r="H692" s="569"/>
      <c r="I692" s="569"/>
      <c r="J692" s="569"/>
      <c r="K692" s="569"/>
      <c r="L692" s="539"/>
    </row>
    <row r="693" spans="1:12" s="540" customFormat="1" x14ac:dyDescent="0.2">
      <c r="A693" s="541"/>
      <c r="B693" s="542"/>
      <c r="C693" s="542"/>
      <c r="D693" s="541"/>
      <c r="E693" s="563"/>
      <c r="F693" s="541"/>
      <c r="G693" s="570"/>
      <c r="H693" s="569"/>
      <c r="I693" s="569"/>
      <c r="J693" s="569"/>
      <c r="K693" s="569"/>
      <c r="L693" s="539"/>
    </row>
    <row r="694" spans="1:12" s="540" customFormat="1" x14ac:dyDescent="0.2">
      <c r="A694" s="541"/>
      <c r="B694" s="542"/>
      <c r="C694" s="542"/>
      <c r="D694" s="541"/>
      <c r="E694" s="563"/>
      <c r="F694" s="541"/>
      <c r="G694" s="570"/>
      <c r="H694" s="569"/>
      <c r="I694" s="569"/>
      <c r="J694" s="569"/>
      <c r="K694" s="569"/>
      <c r="L694" s="539"/>
    </row>
    <row r="695" spans="1:12" s="540" customFormat="1" x14ac:dyDescent="0.2">
      <c r="A695" s="541"/>
      <c r="B695" s="542"/>
      <c r="C695" s="542"/>
      <c r="D695" s="541"/>
      <c r="E695" s="563"/>
      <c r="F695" s="541"/>
      <c r="G695" s="570"/>
      <c r="H695" s="569"/>
      <c r="I695" s="569"/>
      <c r="J695" s="569"/>
      <c r="K695" s="569"/>
      <c r="L695" s="539"/>
    </row>
    <row r="696" spans="1:12" s="540" customFormat="1" x14ac:dyDescent="0.2">
      <c r="A696" s="541"/>
      <c r="B696" s="542"/>
      <c r="C696" s="542"/>
      <c r="D696" s="541"/>
      <c r="E696" s="563"/>
      <c r="F696" s="541"/>
      <c r="G696" s="570"/>
      <c r="H696" s="569"/>
      <c r="I696" s="569"/>
      <c r="J696" s="569"/>
      <c r="K696" s="569"/>
      <c r="L696" s="539"/>
    </row>
    <row r="697" spans="1:12" s="540" customFormat="1" x14ac:dyDescent="0.2">
      <c r="A697" s="541"/>
      <c r="B697" s="542"/>
      <c r="C697" s="542"/>
      <c r="D697" s="541"/>
      <c r="E697" s="563"/>
      <c r="F697" s="541"/>
      <c r="G697" s="570"/>
      <c r="H697" s="569"/>
      <c r="I697" s="569"/>
      <c r="J697" s="569"/>
      <c r="K697" s="569"/>
      <c r="L697" s="539"/>
    </row>
    <row r="698" spans="1:12" s="540" customFormat="1" x14ac:dyDescent="0.2">
      <c r="A698" s="541"/>
      <c r="B698" s="542"/>
      <c r="C698" s="542"/>
      <c r="D698" s="541"/>
      <c r="E698" s="563"/>
      <c r="F698" s="541"/>
      <c r="G698" s="570"/>
      <c r="H698" s="569"/>
      <c r="I698" s="569"/>
      <c r="J698" s="569"/>
      <c r="K698" s="569"/>
      <c r="L698" s="539"/>
    </row>
    <row r="699" spans="1:12" s="540" customFormat="1" x14ac:dyDescent="0.2">
      <c r="A699" s="541"/>
      <c r="B699" s="542"/>
      <c r="C699" s="542"/>
      <c r="D699" s="541"/>
      <c r="E699" s="563"/>
      <c r="F699" s="541"/>
      <c r="G699" s="570"/>
      <c r="H699" s="569"/>
      <c r="I699" s="569"/>
      <c r="J699" s="569"/>
      <c r="K699" s="569"/>
      <c r="L699" s="539"/>
    </row>
    <row r="700" spans="1:12" s="540" customFormat="1" x14ac:dyDescent="0.2">
      <c r="A700" s="541"/>
      <c r="B700" s="542"/>
      <c r="C700" s="542"/>
      <c r="D700" s="541"/>
      <c r="E700" s="563"/>
      <c r="F700" s="541"/>
      <c r="G700" s="570"/>
      <c r="H700" s="569"/>
      <c r="I700" s="569"/>
      <c r="J700" s="569"/>
      <c r="K700" s="569"/>
      <c r="L700" s="539"/>
    </row>
    <row r="701" spans="1:12" s="540" customFormat="1" x14ac:dyDescent="0.2">
      <c r="A701" s="541"/>
      <c r="B701" s="542"/>
      <c r="C701" s="542"/>
      <c r="D701" s="541"/>
      <c r="E701" s="563"/>
      <c r="F701" s="541"/>
      <c r="G701" s="570"/>
      <c r="H701" s="569"/>
      <c r="I701" s="569"/>
      <c r="J701" s="569"/>
      <c r="K701" s="569"/>
      <c r="L701" s="539"/>
    </row>
    <row r="702" spans="1:12" s="540" customFormat="1" x14ac:dyDescent="0.2">
      <c r="A702" s="541"/>
      <c r="B702" s="542"/>
      <c r="C702" s="542"/>
      <c r="D702" s="541"/>
      <c r="E702" s="563"/>
      <c r="F702" s="541"/>
      <c r="G702" s="570"/>
      <c r="H702" s="569"/>
      <c r="I702" s="569"/>
      <c r="J702" s="569"/>
      <c r="K702" s="569"/>
      <c r="L702" s="539"/>
    </row>
    <row r="703" spans="1:12" s="540" customFormat="1" x14ac:dyDescent="0.2">
      <c r="A703" s="541"/>
      <c r="B703" s="542"/>
      <c r="C703" s="542"/>
      <c r="D703" s="541"/>
      <c r="E703" s="563"/>
      <c r="F703" s="541"/>
      <c r="G703" s="570"/>
      <c r="H703" s="569"/>
      <c r="I703" s="569"/>
      <c r="J703" s="569"/>
      <c r="K703" s="569"/>
      <c r="L703" s="539"/>
    </row>
    <row r="704" spans="1:12" s="540" customFormat="1" x14ac:dyDescent="0.2">
      <c r="A704" s="541"/>
      <c r="B704" s="542"/>
      <c r="C704" s="542"/>
      <c r="D704" s="541"/>
      <c r="E704" s="563"/>
      <c r="F704" s="541"/>
      <c r="G704" s="570"/>
      <c r="H704" s="569"/>
      <c r="I704" s="569"/>
      <c r="J704" s="569"/>
      <c r="K704" s="569"/>
      <c r="L704" s="539"/>
    </row>
    <row r="705" spans="1:12" s="540" customFormat="1" x14ac:dyDescent="0.2">
      <c r="A705" s="541"/>
      <c r="B705" s="542"/>
      <c r="C705" s="542"/>
      <c r="D705" s="541"/>
      <c r="E705" s="563"/>
      <c r="F705" s="541"/>
      <c r="G705" s="570"/>
      <c r="H705" s="569"/>
      <c r="I705" s="569"/>
      <c r="J705" s="569"/>
      <c r="K705" s="569"/>
      <c r="L705" s="539"/>
    </row>
    <row r="706" spans="1:12" s="540" customFormat="1" x14ac:dyDescent="0.2">
      <c r="A706" s="541"/>
      <c r="B706" s="542"/>
      <c r="C706" s="542"/>
      <c r="D706" s="541"/>
      <c r="E706" s="563"/>
      <c r="F706" s="541"/>
      <c r="G706" s="570"/>
      <c r="H706" s="569"/>
      <c r="I706" s="569"/>
      <c r="J706" s="569"/>
      <c r="K706" s="569"/>
      <c r="L706" s="539"/>
    </row>
    <row r="707" spans="1:12" s="540" customFormat="1" x14ac:dyDescent="0.2">
      <c r="A707" s="541"/>
      <c r="B707" s="542"/>
      <c r="C707" s="542"/>
      <c r="D707" s="541"/>
      <c r="E707" s="563"/>
      <c r="F707" s="541"/>
      <c r="G707" s="570"/>
      <c r="H707" s="569"/>
      <c r="I707" s="569"/>
      <c r="J707" s="569"/>
      <c r="K707" s="569"/>
      <c r="L707" s="539"/>
    </row>
    <row r="708" spans="1:12" s="540" customFormat="1" x14ac:dyDescent="0.2">
      <c r="A708" s="541"/>
      <c r="B708" s="542"/>
      <c r="C708" s="542"/>
      <c r="D708" s="541"/>
      <c r="E708" s="563"/>
      <c r="F708" s="541"/>
      <c r="G708" s="570"/>
      <c r="H708" s="569"/>
      <c r="I708" s="569"/>
      <c r="J708" s="569"/>
      <c r="K708" s="569"/>
      <c r="L708" s="539"/>
    </row>
    <row r="709" spans="1:12" s="540" customFormat="1" x14ac:dyDescent="0.2">
      <c r="A709" s="541"/>
      <c r="B709" s="542"/>
      <c r="C709" s="542"/>
      <c r="D709" s="541"/>
      <c r="E709" s="563"/>
      <c r="F709" s="541"/>
      <c r="G709" s="570"/>
      <c r="H709" s="569"/>
      <c r="I709" s="569"/>
      <c r="J709" s="569"/>
      <c r="K709" s="569"/>
      <c r="L709" s="539"/>
    </row>
    <row r="710" spans="1:12" s="540" customFormat="1" x14ac:dyDescent="0.2">
      <c r="A710" s="541"/>
      <c r="B710" s="542"/>
      <c r="C710" s="542"/>
      <c r="D710" s="541"/>
      <c r="E710" s="563"/>
      <c r="F710" s="541"/>
      <c r="G710" s="570"/>
      <c r="H710" s="569"/>
      <c r="I710" s="569"/>
      <c r="J710" s="569"/>
      <c r="K710" s="569"/>
      <c r="L710" s="539"/>
    </row>
    <row r="711" spans="1:12" s="540" customFormat="1" x14ac:dyDescent="0.2">
      <c r="A711" s="541"/>
      <c r="B711" s="542"/>
      <c r="C711" s="542"/>
      <c r="D711" s="541"/>
      <c r="E711" s="563"/>
      <c r="F711" s="541"/>
      <c r="G711" s="570"/>
      <c r="H711" s="569"/>
      <c r="I711" s="569"/>
      <c r="J711" s="569"/>
      <c r="K711" s="569"/>
      <c r="L711" s="539"/>
    </row>
    <row r="712" spans="1:12" s="540" customFormat="1" x14ac:dyDescent="0.2">
      <c r="A712" s="541"/>
      <c r="B712" s="542"/>
      <c r="C712" s="542"/>
      <c r="D712" s="541"/>
      <c r="E712" s="563"/>
      <c r="F712" s="541"/>
      <c r="G712" s="570"/>
      <c r="H712" s="569"/>
      <c r="I712" s="569"/>
      <c r="J712" s="569"/>
      <c r="K712" s="569"/>
      <c r="L712" s="539"/>
    </row>
    <row r="713" spans="1:12" s="540" customFormat="1" x14ac:dyDescent="0.2">
      <c r="A713" s="541"/>
      <c r="B713" s="542"/>
      <c r="C713" s="542"/>
      <c r="D713" s="541"/>
      <c r="E713" s="563"/>
      <c r="F713" s="541"/>
      <c r="G713" s="570"/>
      <c r="H713" s="569"/>
      <c r="I713" s="569"/>
      <c r="J713" s="569"/>
      <c r="K713" s="569"/>
      <c r="L713" s="539"/>
    </row>
    <row r="714" spans="1:12" s="540" customFormat="1" x14ac:dyDescent="0.2">
      <c r="A714" s="541"/>
      <c r="B714" s="542"/>
      <c r="C714" s="542"/>
      <c r="D714" s="541"/>
      <c r="E714" s="563"/>
      <c r="F714" s="541"/>
      <c r="G714" s="570"/>
      <c r="H714" s="569"/>
      <c r="I714" s="569"/>
      <c r="J714" s="569"/>
      <c r="K714" s="569"/>
      <c r="L714" s="539"/>
    </row>
    <row r="715" spans="1:12" s="540" customFormat="1" x14ac:dyDescent="0.2">
      <c r="A715" s="541"/>
      <c r="B715" s="542"/>
      <c r="C715" s="542"/>
      <c r="D715" s="541"/>
      <c r="E715" s="563"/>
      <c r="F715" s="541"/>
      <c r="G715" s="570"/>
      <c r="H715" s="569"/>
      <c r="I715" s="569"/>
      <c r="J715" s="569"/>
      <c r="K715" s="569"/>
      <c r="L715" s="539"/>
    </row>
    <row r="716" spans="1:12" s="540" customFormat="1" x14ac:dyDescent="0.2">
      <c r="A716" s="541"/>
      <c r="B716" s="542"/>
      <c r="C716" s="542"/>
      <c r="D716" s="541"/>
      <c r="E716" s="563"/>
      <c r="F716" s="541"/>
      <c r="G716" s="570"/>
      <c r="H716" s="569"/>
      <c r="I716" s="569"/>
      <c r="J716" s="569"/>
      <c r="K716" s="569"/>
      <c r="L716" s="539"/>
    </row>
    <row r="717" spans="1:12" s="540" customFormat="1" x14ac:dyDescent="0.2">
      <c r="A717" s="541"/>
      <c r="B717" s="542"/>
      <c r="C717" s="542"/>
      <c r="D717" s="541"/>
      <c r="E717" s="563"/>
      <c r="F717" s="541"/>
      <c r="G717" s="570"/>
      <c r="H717" s="569"/>
      <c r="I717" s="569"/>
      <c r="J717" s="569"/>
      <c r="K717" s="569"/>
      <c r="L717" s="539"/>
    </row>
    <row r="718" spans="1:12" s="540" customFormat="1" x14ac:dyDescent="0.2">
      <c r="A718" s="541"/>
      <c r="B718" s="542"/>
      <c r="C718" s="542"/>
      <c r="D718" s="541"/>
      <c r="E718" s="563"/>
      <c r="F718" s="541"/>
      <c r="G718" s="570"/>
      <c r="H718" s="569"/>
      <c r="I718" s="569"/>
      <c r="J718" s="569"/>
      <c r="K718" s="569"/>
      <c r="L718" s="539"/>
    </row>
    <row r="719" spans="1:12" s="540" customFormat="1" x14ac:dyDescent="0.2">
      <c r="A719" s="541"/>
      <c r="B719" s="542"/>
      <c r="C719" s="542"/>
      <c r="D719" s="541"/>
      <c r="E719" s="563"/>
      <c r="F719" s="541"/>
      <c r="G719" s="570"/>
      <c r="H719" s="569"/>
      <c r="I719" s="569"/>
      <c r="J719" s="569"/>
      <c r="K719" s="569"/>
      <c r="L719" s="539"/>
    </row>
    <row r="720" spans="1:12" s="540" customFormat="1" x14ac:dyDescent="0.2">
      <c r="A720" s="541"/>
      <c r="B720" s="542"/>
      <c r="C720" s="542"/>
      <c r="D720" s="541"/>
      <c r="E720" s="563"/>
      <c r="F720" s="541"/>
      <c r="G720" s="570"/>
      <c r="H720" s="569"/>
      <c r="I720" s="569"/>
      <c r="J720" s="569"/>
      <c r="K720" s="569"/>
      <c r="L720" s="539"/>
    </row>
    <row r="721" spans="1:12" s="540" customFormat="1" x14ac:dyDescent="0.2">
      <c r="A721" s="541"/>
      <c r="B721" s="542"/>
      <c r="C721" s="542"/>
      <c r="D721" s="541"/>
      <c r="E721" s="563"/>
      <c r="F721" s="541"/>
      <c r="G721" s="570"/>
      <c r="H721" s="569"/>
      <c r="I721" s="569"/>
      <c r="J721" s="569"/>
      <c r="K721" s="569"/>
      <c r="L721" s="539"/>
    </row>
    <row r="722" spans="1:12" s="540" customFormat="1" x14ac:dyDescent="0.2">
      <c r="A722" s="541"/>
      <c r="B722" s="542"/>
      <c r="C722" s="542"/>
      <c r="D722" s="541"/>
      <c r="E722" s="563"/>
      <c r="F722" s="541"/>
      <c r="G722" s="570"/>
      <c r="H722" s="569"/>
      <c r="I722" s="569"/>
      <c r="J722" s="569"/>
      <c r="K722" s="569"/>
      <c r="L722" s="539"/>
    </row>
    <row r="723" spans="1:12" s="540" customFormat="1" x14ac:dyDescent="0.2">
      <c r="A723" s="541"/>
      <c r="B723" s="542"/>
      <c r="C723" s="542"/>
      <c r="D723" s="541"/>
      <c r="E723" s="563"/>
      <c r="F723" s="541"/>
      <c r="G723" s="570"/>
      <c r="H723" s="569"/>
      <c r="I723" s="569"/>
      <c r="J723" s="569"/>
      <c r="K723" s="569"/>
      <c r="L723" s="539"/>
    </row>
    <row r="724" spans="1:12" s="540" customFormat="1" x14ac:dyDescent="0.2">
      <c r="A724" s="541"/>
      <c r="B724" s="542"/>
      <c r="C724" s="542"/>
      <c r="D724" s="541"/>
      <c r="E724" s="563"/>
      <c r="F724" s="541"/>
      <c r="G724" s="570"/>
      <c r="H724" s="569"/>
      <c r="I724" s="569"/>
      <c r="J724" s="569"/>
      <c r="K724" s="569"/>
      <c r="L724" s="539"/>
    </row>
    <row r="725" spans="1:12" s="540" customFormat="1" x14ac:dyDescent="0.2">
      <c r="A725" s="541"/>
      <c r="B725" s="542"/>
      <c r="C725" s="542"/>
      <c r="D725" s="541"/>
      <c r="E725" s="563"/>
      <c r="F725" s="541"/>
      <c r="G725" s="570"/>
      <c r="H725" s="569"/>
      <c r="I725" s="569"/>
      <c r="J725" s="569"/>
      <c r="K725" s="569"/>
      <c r="L725" s="539"/>
    </row>
    <row r="726" spans="1:12" s="540" customFormat="1" x14ac:dyDescent="0.2">
      <c r="A726" s="541"/>
      <c r="B726" s="542"/>
      <c r="C726" s="542"/>
      <c r="D726" s="541"/>
      <c r="E726" s="563"/>
      <c r="F726" s="541"/>
      <c r="G726" s="570"/>
      <c r="H726" s="569"/>
      <c r="I726" s="569"/>
      <c r="J726" s="569"/>
      <c r="K726" s="569"/>
      <c r="L726" s="539"/>
    </row>
    <row r="727" spans="1:12" s="540" customFormat="1" x14ac:dyDescent="0.2">
      <c r="A727" s="541"/>
      <c r="B727" s="542"/>
      <c r="C727" s="542"/>
      <c r="D727" s="541"/>
      <c r="E727" s="563"/>
      <c r="F727" s="541"/>
      <c r="G727" s="570"/>
      <c r="H727" s="569"/>
      <c r="I727" s="569"/>
      <c r="J727" s="569"/>
      <c r="K727" s="569"/>
      <c r="L727" s="539"/>
    </row>
    <row r="728" spans="1:12" s="540" customFormat="1" x14ac:dyDescent="0.2">
      <c r="A728" s="541"/>
      <c r="B728" s="542"/>
      <c r="C728" s="542"/>
      <c r="D728" s="541"/>
      <c r="E728" s="563"/>
      <c r="F728" s="541"/>
      <c r="G728" s="570"/>
      <c r="H728" s="569"/>
      <c r="I728" s="569"/>
      <c r="J728" s="569"/>
      <c r="K728" s="569"/>
      <c r="L728" s="539"/>
    </row>
    <row r="729" spans="1:12" s="540" customFormat="1" x14ac:dyDescent="0.2">
      <c r="A729" s="541"/>
      <c r="B729" s="542"/>
      <c r="C729" s="542"/>
      <c r="D729" s="541"/>
      <c r="E729" s="563"/>
      <c r="F729" s="541"/>
      <c r="G729" s="570"/>
      <c r="H729" s="569"/>
      <c r="I729" s="569"/>
      <c r="J729" s="569"/>
      <c r="K729" s="569"/>
      <c r="L729" s="539"/>
    </row>
    <row r="730" spans="1:12" s="540" customFormat="1" x14ac:dyDescent="0.2">
      <c r="A730" s="541"/>
      <c r="B730" s="542"/>
      <c r="C730" s="542"/>
      <c r="D730" s="541"/>
      <c r="E730" s="563"/>
      <c r="F730" s="541"/>
      <c r="G730" s="570"/>
      <c r="H730" s="569"/>
      <c r="I730" s="569"/>
      <c r="J730" s="569"/>
      <c r="K730" s="569"/>
      <c r="L730" s="539"/>
    </row>
    <row r="731" spans="1:12" s="540" customFormat="1" x14ac:dyDescent="0.2">
      <c r="A731" s="541"/>
      <c r="B731" s="542"/>
      <c r="C731" s="542"/>
      <c r="D731" s="541"/>
      <c r="E731" s="563"/>
      <c r="F731" s="541"/>
      <c r="G731" s="570"/>
      <c r="H731" s="569"/>
      <c r="I731" s="569"/>
      <c r="J731" s="569"/>
      <c r="K731" s="569"/>
      <c r="L731" s="539"/>
    </row>
    <row r="732" spans="1:12" s="540" customFormat="1" x14ac:dyDescent="0.2">
      <c r="A732" s="541"/>
      <c r="B732" s="542"/>
      <c r="C732" s="542"/>
      <c r="D732" s="541"/>
      <c r="E732" s="563"/>
      <c r="F732" s="541"/>
      <c r="G732" s="570"/>
      <c r="H732" s="569"/>
      <c r="I732" s="569"/>
      <c r="J732" s="569"/>
      <c r="K732" s="569"/>
      <c r="L732" s="539"/>
    </row>
    <row r="733" spans="1:12" s="540" customFormat="1" x14ac:dyDescent="0.2">
      <c r="A733" s="541"/>
      <c r="B733" s="542"/>
      <c r="C733" s="542"/>
      <c r="D733" s="541"/>
      <c r="E733" s="563"/>
      <c r="F733" s="541"/>
      <c r="G733" s="570"/>
      <c r="H733" s="569"/>
      <c r="I733" s="569"/>
      <c r="J733" s="569"/>
      <c r="K733" s="569"/>
      <c r="L733" s="539"/>
    </row>
    <row r="734" spans="1:12" s="540" customFormat="1" x14ac:dyDescent="0.2">
      <c r="A734" s="541"/>
      <c r="B734" s="542"/>
      <c r="C734" s="542"/>
      <c r="D734" s="541"/>
      <c r="E734" s="563"/>
      <c r="F734" s="541"/>
      <c r="G734" s="570"/>
      <c r="H734" s="569"/>
      <c r="I734" s="569"/>
      <c r="J734" s="569"/>
      <c r="K734" s="569"/>
      <c r="L734" s="539"/>
    </row>
    <row r="735" spans="1:12" s="540" customFormat="1" x14ac:dyDescent="0.2">
      <c r="A735" s="541"/>
      <c r="B735" s="542"/>
      <c r="C735" s="542"/>
      <c r="D735" s="541"/>
      <c r="E735" s="563"/>
      <c r="F735" s="541"/>
      <c r="G735" s="570"/>
      <c r="H735" s="569"/>
      <c r="I735" s="569"/>
      <c r="J735" s="569"/>
      <c r="K735" s="569"/>
      <c r="L735" s="539"/>
    </row>
    <row r="736" spans="1:12" s="540" customFormat="1" x14ac:dyDescent="0.2">
      <c r="A736" s="541"/>
      <c r="B736" s="542"/>
      <c r="C736" s="542"/>
      <c r="D736" s="541"/>
      <c r="E736" s="563"/>
      <c r="F736" s="541"/>
      <c r="G736" s="570"/>
      <c r="H736" s="569"/>
      <c r="I736" s="569"/>
      <c r="J736" s="569"/>
      <c r="K736" s="569"/>
      <c r="L736" s="539"/>
    </row>
    <row r="737" spans="1:12" s="540" customFormat="1" x14ac:dyDescent="0.2">
      <c r="A737" s="541"/>
      <c r="B737" s="542"/>
      <c r="C737" s="542"/>
      <c r="D737" s="541"/>
      <c r="E737" s="563"/>
      <c r="F737" s="541"/>
      <c r="G737" s="570"/>
      <c r="H737" s="569"/>
      <c r="I737" s="569"/>
      <c r="J737" s="569"/>
      <c r="K737" s="569"/>
      <c r="L737" s="539"/>
    </row>
    <row r="738" spans="1:12" s="540" customFormat="1" x14ac:dyDescent="0.2">
      <c r="A738" s="541"/>
      <c r="B738" s="542"/>
      <c r="C738" s="542"/>
      <c r="D738" s="541"/>
      <c r="E738" s="563"/>
      <c r="F738" s="541"/>
      <c r="G738" s="570"/>
      <c r="H738" s="569"/>
      <c r="I738" s="569"/>
      <c r="J738" s="569"/>
      <c r="K738" s="569"/>
      <c r="L738" s="539"/>
    </row>
    <row r="739" spans="1:12" s="540" customFormat="1" x14ac:dyDescent="0.2">
      <c r="A739" s="541"/>
      <c r="B739" s="542"/>
      <c r="C739" s="542"/>
      <c r="D739" s="541"/>
      <c r="E739" s="563"/>
      <c r="F739" s="541"/>
      <c r="G739" s="570"/>
      <c r="H739" s="569"/>
      <c r="I739" s="569"/>
      <c r="J739" s="569"/>
      <c r="K739" s="569"/>
      <c r="L739" s="539"/>
    </row>
    <row r="740" spans="1:12" s="540" customFormat="1" x14ac:dyDescent="0.2">
      <c r="A740" s="541"/>
      <c r="B740" s="542"/>
      <c r="C740" s="542"/>
      <c r="D740" s="541"/>
      <c r="E740" s="563"/>
      <c r="F740" s="541"/>
      <c r="G740" s="570"/>
      <c r="H740" s="569"/>
      <c r="I740" s="569"/>
      <c r="J740" s="569"/>
      <c r="K740" s="569"/>
      <c r="L740" s="539"/>
    </row>
    <row r="741" spans="1:12" s="540" customFormat="1" x14ac:dyDescent="0.2">
      <c r="A741" s="541"/>
      <c r="B741" s="542"/>
      <c r="C741" s="542"/>
      <c r="D741" s="541"/>
      <c r="E741" s="563"/>
      <c r="F741" s="541"/>
      <c r="G741" s="570"/>
      <c r="H741" s="569"/>
      <c r="I741" s="569"/>
      <c r="J741" s="569"/>
      <c r="K741" s="569"/>
      <c r="L741" s="539"/>
    </row>
    <row r="742" spans="1:12" s="540" customFormat="1" x14ac:dyDescent="0.2">
      <c r="A742" s="541"/>
      <c r="B742" s="542"/>
      <c r="C742" s="542"/>
      <c r="D742" s="541"/>
      <c r="E742" s="563"/>
      <c r="F742" s="541"/>
      <c r="G742" s="570"/>
      <c r="H742" s="569"/>
      <c r="I742" s="569"/>
      <c r="J742" s="569"/>
      <c r="K742" s="569"/>
      <c r="L742" s="539"/>
    </row>
    <row r="743" spans="1:12" s="540" customFormat="1" x14ac:dyDescent="0.2">
      <c r="A743" s="541"/>
      <c r="B743" s="542"/>
      <c r="C743" s="542"/>
      <c r="D743" s="541"/>
      <c r="E743" s="563"/>
      <c r="F743" s="541"/>
      <c r="G743" s="570"/>
      <c r="H743" s="569"/>
      <c r="I743" s="569"/>
      <c r="J743" s="569"/>
      <c r="K743" s="569"/>
      <c r="L743" s="539"/>
    </row>
    <row r="744" spans="1:12" s="540" customFormat="1" x14ac:dyDescent="0.2">
      <c r="A744" s="541"/>
      <c r="B744" s="542"/>
      <c r="C744" s="542"/>
      <c r="D744" s="541"/>
      <c r="E744" s="563"/>
      <c r="F744" s="541"/>
      <c r="G744" s="570"/>
      <c r="H744" s="569"/>
      <c r="I744" s="569"/>
      <c r="J744" s="569"/>
      <c r="K744" s="569"/>
      <c r="L744" s="539"/>
    </row>
    <row r="745" spans="1:12" s="540" customFormat="1" x14ac:dyDescent="0.2">
      <c r="A745" s="541"/>
      <c r="B745" s="542"/>
      <c r="C745" s="542"/>
      <c r="D745" s="541"/>
      <c r="E745" s="563"/>
      <c r="F745" s="541"/>
      <c r="G745" s="570"/>
      <c r="H745" s="569"/>
      <c r="I745" s="569"/>
      <c r="J745" s="569"/>
      <c r="K745" s="569"/>
      <c r="L745" s="539"/>
    </row>
    <row r="746" spans="1:12" s="540" customFormat="1" x14ac:dyDescent="0.2">
      <c r="A746" s="541"/>
      <c r="B746" s="542"/>
      <c r="C746" s="542"/>
      <c r="D746" s="541"/>
      <c r="E746" s="563"/>
      <c r="F746" s="541"/>
      <c r="G746" s="570"/>
      <c r="H746" s="569"/>
      <c r="I746" s="569"/>
      <c r="J746" s="569"/>
      <c r="K746" s="569"/>
      <c r="L746" s="539"/>
    </row>
    <row r="747" spans="1:12" s="540" customFormat="1" x14ac:dyDescent="0.2">
      <c r="A747" s="541"/>
      <c r="B747" s="542"/>
      <c r="C747" s="542"/>
      <c r="D747" s="541"/>
      <c r="E747" s="563"/>
      <c r="F747" s="541"/>
      <c r="G747" s="570"/>
      <c r="H747" s="569"/>
      <c r="I747" s="569"/>
      <c r="J747" s="569"/>
      <c r="K747" s="569"/>
      <c r="L747" s="539"/>
    </row>
    <row r="748" spans="1:12" s="540" customFormat="1" x14ac:dyDescent="0.2">
      <c r="A748" s="541"/>
      <c r="B748" s="542"/>
      <c r="C748" s="542"/>
      <c r="D748" s="541"/>
      <c r="E748" s="563"/>
      <c r="F748" s="541"/>
      <c r="G748" s="570"/>
      <c r="H748" s="569"/>
      <c r="I748" s="569"/>
      <c r="J748" s="569"/>
      <c r="K748" s="569"/>
      <c r="L748" s="539"/>
    </row>
    <row r="749" spans="1:12" s="540" customFormat="1" x14ac:dyDescent="0.2">
      <c r="A749" s="541"/>
      <c r="B749" s="542"/>
      <c r="C749" s="542"/>
      <c r="D749" s="541"/>
      <c r="E749" s="563"/>
      <c r="F749" s="541"/>
      <c r="G749" s="570"/>
      <c r="H749" s="569"/>
      <c r="I749" s="569"/>
      <c r="J749" s="569"/>
      <c r="K749" s="569"/>
      <c r="L749" s="539"/>
    </row>
    <row r="750" spans="1:12" s="540" customFormat="1" x14ac:dyDescent="0.2">
      <c r="A750" s="541"/>
      <c r="B750" s="542"/>
      <c r="C750" s="542"/>
      <c r="D750" s="541"/>
      <c r="E750" s="563"/>
      <c r="F750" s="541"/>
      <c r="G750" s="570"/>
      <c r="H750" s="569"/>
      <c r="I750" s="569"/>
      <c r="J750" s="569"/>
      <c r="K750" s="569"/>
      <c r="L750" s="539"/>
    </row>
    <row r="751" spans="1:12" s="540" customFormat="1" x14ac:dyDescent="0.2">
      <c r="A751" s="541"/>
      <c r="B751" s="542"/>
      <c r="C751" s="542"/>
      <c r="D751" s="541"/>
      <c r="E751" s="563"/>
      <c r="F751" s="541"/>
      <c r="G751" s="570"/>
      <c r="H751" s="569"/>
      <c r="I751" s="569"/>
      <c r="J751" s="569"/>
      <c r="K751" s="569"/>
      <c r="L751" s="539"/>
    </row>
    <row r="752" spans="1:12" s="540" customFormat="1" x14ac:dyDescent="0.2">
      <c r="A752" s="541"/>
      <c r="B752" s="542"/>
      <c r="C752" s="542"/>
      <c r="D752" s="541"/>
      <c r="E752" s="563"/>
      <c r="F752" s="541"/>
      <c r="G752" s="570"/>
      <c r="H752" s="569"/>
      <c r="I752" s="569"/>
      <c r="J752" s="569"/>
      <c r="K752" s="569"/>
      <c r="L752" s="539"/>
    </row>
    <row r="753" spans="1:12" s="540" customFormat="1" x14ac:dyDescent="0.2">
      <c r="A753" s="541"/>
      <c r="B753" s="542"/>
      <c r="C753" s="542"/>
      <c r="D753" s="541"/>
      <c r="E753" s="563"/>
      <c r="F753" s="541"/>
      <c r="G753" s="570"/>
      <c r="H753" s="569"/>
      <c r="I753" s="569"/>
      <c r="J753" s="569"/>
      <c r="K753" s="569"/>
      <c r="L753" s="539"/>
    </row>
    <row r="754" spans="1:12" s="540" customFormat="1" x14ac:dyDescent="0.2">
      <c r="A754" s="541"/>
      <c r="B754" s="542"/>
      <c r="C754" s="542"/>
      <c r="D754" s="541"/>
      <c r="E754" s="563"/>
      <c r="F754" s="541"/>
      <c r="G754" s="570"/>
      <c r="H754" s="569"/>
      <c r="I754" s="569"/>
      <c r="J754" s="569"/>
      <c r="K754" s="569"/>
      <c r="L754" s="539"/>
    </row>
    <row r="755" spans="1:12" s="540" customFormat="1" x14ac:dyDescent="0.2">
      <c r="A755" s="541"/>
      <c r="B755" s="542"/>
      <c r="C755" s="542"/>
      <c r="D755" s="541"/>
      <c r="E755" s="563"/>
      <c r="F755" s="541"/>
      <c r="G755" s="570"/>
      <c r="H755" s="569"/>
      <c r="I755" s="569"/>
      <c r="J755" s="569"/>
      <c r="K755" s="569"/>
      <c r="L755" s="539"/>
    </row>
    <row r="756" spans="1:12" s="540" customFormat="1" x14ac:dyDescent="0.2">
      <c r="A756" s="541"/>
      <c r="B756" s="542"/>
      <c r="C756" s="542"/>
      <c r="D756" s="541"/>
      <c r="E756" s="563"/>
      <c r="F756" s="541"/>
      <c r="G756" s="570"/>
      <c r="H756" s="569"/>
      <c r="I756" s="569"/>
      <c r="J756" s="569"/>
      <c r="K756" s="569"/>
      <c r="L756" s="539"/>
    </row>
    <row r="757" spans="1:12" s="540" customFormat="1" x14ac:dyDescent="0.2">
      <c r="A757" s="541"/>
      <c r="B757" s="542"/>
      <c r="C757" s="542"/>
      <c r="D757" s="541"/>
      <c r="E757" s="563"/>
      <c r="F757" s="541"/>
      <c r="G757" s="570"/>
      <c r="H757" s="569"/>
      <c r="I757" s="569"/>
      <c r="J757" s="569"/>
      <c r="K757" s="569"/>
      <c r="L757" s="539"/>
    </row>
    <row r="758" spans="1:12" s="540" customFormat="1" x14ac:dyDescent="0.2">
      <c r="A758" s="541"/>
      <c r="B758" s="542"/>
      <c r="C758" s="542"/>
      <c r="D758" s="541"/>
      <c r="E758" s="563"/>
      <c r="F758" s="541"/>
      <c r="G758" s="570"/>
      <c r="H758" s="569"/>
      <c r="I758" s="569"/>
      <c r="J758" s="569"/>
      <c r="K758" s="569"/>
      <c r="L758" s="539"/>
    </row>
    <row r="759" spans="1:12" s="540" customFormat="1" x14ac:dyDescent="0.2">
      <c r="A759" s="541"/>
      <c r="B759" s="542"/>
      <c r="C759" s="542"/>
      <c r="D759" s="541"/>
      <c r="E759" s="563"/>
      <c r="F759" s="541"/>
      <c r="G759" s="570"/>
      <c r="H759" s="569"/>
      <c r="I759" s="569"/>
      <c r="J759" s="569"/>
      <c r="K759" s="569"/>
      <c r="L759" s="539"/>
    </row>
    <row r="760" spans="1:12" s="540" customFormat="1" x14ac:dyDescent="0.2">
      <c r="A760" s="541"/>
      <c r="B760" s="542"/>
      <c r="C760" s="542"/>
      <c r="D760" s="541"/>
      <c r="E760" s="563"/>
      <c r="F760" s="541"/>
      <c r="G760" s="570"/>
      <c r="H760" s="569"/>
      <c r="I760" s="569"/>
      <c r="J760" s="569"/>
      <c r="K760" s="569"/>
      <c r="L760" s="539"/>
    </row>
    <row r="761" spans="1:12" s="540" customFormat="1" x14ac:dyDescent="0.2">
      <c r="A761" s="541"/>
      <c r="B761" s="542"/>
      <c r="C761" s="542"/>
      <c r="D761" s="541"/>
      <c r="E761" s="563"/>
      <c r="F761" s="541"/>
      <c r="G761" s="570"/>
      <c r="H761" s="569"/>
      <c r="I761" s="569"/>
      <c r="J761" s="569"/>
      <c r="K761" s="569"/>
      <c r="L761" s="539"/>
    </row>
    <row r="762" spans="1:12" s="540" customFormat="1" x14ac:dyDescent="0.2">
      <c r="A762" s="541"/>
      <c r="B762" s="542"/>
      <c r="C762" s="542"/>
      <c r="D762" s="541"/>
      <c r="E762" s="563"/>
      <c r="F762" s="541"/>
      <c r="G762" s="570"/>
      <c r="H762" s="569"/>
      <c r="I762" s="569"/>
      <c r="J762" s="569"/>
      <c r="K762" s="569"/>
      <c r="L762" s="539"/>
    </row>
    <row r="763" spans="1:12" s="540" customFormat="1" x14ac:dyDescent="0.2">
      <c r="A763" s="541"/>
      <c r="B763" s="542"/>
      <c r="C763" s="542"/>
      <c r="D763" s="541"/>
      <c r="E763" s="563"/>
      <c r="F763" s="541"/>
      <c r="G763" s="570"/>
      <c r="H763" s="569"/>
      <c r="I763" s="569"/>
      <c r="J763" s="569"/>
      <c r="K763" s="569"/>
      <c r="L763" s="539"/>
    </row>
    <row r="764" spans="1:12" s="540" customFormat="1" x14ac:dyDescent="0.2">
      <c r="A764" s="541"/>
      <c r="B764" s="542"/>
      <c r="C764" s="542"/>
      <c r="D764" s="541"/>
      <c r="E764" s="563"/>
      <c r="F764" s="541"/>
      <c r="G764" s="570"/>
      <c r="H764" s="569"/>
      <c r="I764" s="569"/>
      <c r="J764" s="569"/>
      <c r="K764" s="569"/>
      <c r="L764" s="539"/>
    </row>
    <row r="765" spans="1:12" s="540" customFormat="1" x14ac:dyDescent="0.2">
      <c r="A765" s="541"/>
      <c r="B765" s="542"/>
      <c r="C765" s="542"/>
      <c r="D765" s="541"/>
      <c r="E765" s="563"/>
      <c r="F765" s="541"/>
      <c r="G765" s="570"/>
      <c r="H765" s="569"/>
      <c r="I765" s="569"/>
      <c r="J765" s="569"/>
      <c r="K765" s="569"/>
      <c r="L765" s="539"/>
    </row>
    <row r="766" spans="1:12" s="540" customFormat="1" x14ac:dyDescent="0.2">
      <c r="A766" s="541"/>
      <c r="B766" s="542"/>
      <c r="C766" s="542"/>
      <c r="D766" s="541"/>
      <c r="E766" s="563"/>
      <c r="F766" s="541"/>
      <c r="G766" s="570"/>
      <c r="H766" s="569"/>
      <c r="I766" s="569"/>
      <c r="J766" s="569"/>
      <c r="K766" s="569"/>
      <c r="L766" s="539"/>
    </row>
    <row r="767" spans="1:12" s="540" customFormat="1" x14ac:dyDescent="0.2">
      <c r="A767" s="541"/>
      <c r="B767" s="542"/>
      <c r="C767" s="542"/>
      <c r="D767" s="541"/>
      <c r="E767" s="563"/>
      <c r="F767" s="541"/>
      <c r="G767" s="570"/>
      <c r="H767" s="569"/>
      <c r="I767" s="569"/>
      <c r="J767" s="569"/>
      <c r="K767" s="569"/>
      <c r="L767" s="539"/>
    </row>
    <row r="768" spans="1:12" s="540" customFormat="1" x14ac:dyDescent="0.2">
      <c r="A768" s="541"/>
      <c r="B768" s="542"/>
      <c r="C768" s="542"/>
      <c r="D768" s="541"/>
      <c r="E768" s="563"/>
      <c r="F768" s="541"/>
      <c r="G768" s="570"/>
      <c r="H768" s="569"/>
      <c r="I768" s="569"/>
      <c r="J768" s="569"/>
      <c r="K768" s="569"/>
      <c r="L768" s="539"/>
    </row>
    <row r="769" spans="1:12" s="540" customFormat="1" x14ac:dyDescent="0.2">
      <c r="A769" s="541"/>
      <c r="B769" s="542"/>
      <c r="C769" s="542"/>
      <c r="D769" s="541"/>
      <c r="E769" s="563"/>
      <c r="F769" s="541"/>
      <c r="G769" s="570"/>
      <c r="H769" s="569"/>
      <c r="I769" s="569"/>
      <c r="J769" s="569"/>
      <c r="K769" s="569"/>
      <c r="L769" s="539"/>
    </row>
    <row r="770" spans="1:12" s="540" customFormat="1" x14ac:dyDescent="0.2">
      <c r="A770" s="541"/>
      <c r="B770" s="542"/>
      <c r="C770" s="542"/>
      <c r="D770" s="541"/>
      <c r="E770" s="563"/>
      <c r="F770" s="541"/>
      <c r="G770" s="570"/>
      <c r="H770" s="569"/>
      <c r="I770" s="569"/>
      <c r="J770" s="569"/>
      <c r="K770" s="569"/>
      <c r="L770" s="539"/>
    </row>
    <row r="771" spans="1:12" s="540" customFormat="1" x14ac:dyDescent="0.2">
      <c r="A771" s="541"/>
      <c r="B771" s="542"/>
      <c r="C771" s="542"/>
      <c r="D771" s="541"/>
      <c r="E771" s="563"/>
      <c r="F771" s="541"/>
      <c r="G771" s="570"/>
      <c r="H771" s="569"/>
      <c r="I771" s="569"/>
      <c r="J771" s="569"/>
      <c r="K771" s="569"/>
      <c r="L771" s="539"/>
    </row>
    <row r="772" spans="1:12" s="540" customFormat="1" x14ac:dyDescent="0.2">
      <c r="A772" s="541"/>
      <c r="B772" s="542"/>
      <c r="C772" s="542"/>
      <c r="D772" s="541"/>
      <c r="E772" s="563"/>
      <c r="F772" s="541"/>
      <c r="G772" s="570"/>
      <c r="H772" s="569"/>
      <c r="I772" s="569"/>
      <c r="J772" s="569"/>
      <c r="K772" s="569"/>
      <c r="L772" s="539"/>
    </row>
    <row r="773" spans="1:12" s="540" customFormat="1" x14ac:dyDescent="0.2">
      <c r="A773" s="541"/>
      <c r="B773" s="542"/>
      <c r="C773" s="542"/>
      <c r="D773" s="541"/>
      <c r="E773" s="563"/>
      <c r="F773" s="541"/>
      <c r="G773" s="570"/>
      <c r="H773" s="569"/>
      <c r="I773" s="569"/>
      <c r="J773" s="569"/>
      <c r="K773" s="569"/>
      <c r="L773" s="539"/>
    </row>
    <row r="774" spans="1:12" s="540" customFormat="1" x14ac:dyDescent="0.2">
      <c r="A774" s="541"/>
      <c r="B774" s="542"/>
      <c r="C774" s="542"/>
      <c r="D774" s="541"/>
      <c r="E774" s="563"/>
      <c r="F774" s="541"/>
      <c r="G774" s="570"/>
      <c r="H774" s="569"/>
      <c r="I774" s="569"/>
      <c r="J774" s="569"/>
      <c r="K774" s="569"/>
      <c r="L774" s="539"/>
    </row>
    <row r="775" spans="1:12" s="540" customFormat="1" x14ac:dyDescent="0.2">
      <c r="A775" s="541"/>
      <c r="B775" s="542"/>
      <c r="C775" s="542"/>
      <c r="D775" s="541"/>
      <c r="E775" s="563"/>
      <c r="F775" s="541"/>
      <c r="G775" s="570"/>
      <c r="H775" s="569"/>
      <c r="I775" s="569"/>
      <c r="J775" s="569"/>
      <c r="K775" s="569"/>
      <c r="L775" s="539"/>
    </row>
    <row r="776" spans="1:12" s="540" customFormat="1" x14ac:dyDescent="0.2">
      <c r="A776" s="541"/>
      <c r="B776" s="542"/>
      <c r="C776" s="542"/>
      <c r="D776" s="541"/>
      <c r="E776" s="563"/>
      <c r="F776" s="541"/>
      <c r="G776" s="570"/>
      <c r="H776" s="569"/>
      <c r="I776" s="569"/>
      <c r="J776" s="569"/>
      <c r="K776" s="569"/>
      <c r="L776" s="539"/>
    </row>
    <row r="777" spans="1:12" s="540" customFormat="1" x14ac:dyDescent="0.2">
      <c r="A777" s="541"/>
      <c r="B777" s="542"/>
      <c r="C777" s="542"/>
      <c r="D777" s="541"/>
      <c r="E777" s="563"/>
      <c r="F777" s="541"/>
      <c r="G777" s="570"/>
      <c r="H777" s="569"/>
      <c r="I777" s="569"/>
      <c r="J777" s="569"/>
      <c r="K777" s="569"/>
      <c r="L777" s="539"/>
    </row>
    <row r="778" spans="1:12" s="540" customFormat="1" x14ac:dyDescent="0.2">
      <c r="A778" s="541"/>
      <c r="B778" s="542"/>
      <c r="C778" s="542"/>
      <c r="D778" s="541"/>
      <c r="E778" s="563"/>
      <c r="F778" s="541"/>
      <c r="G778" s="570"/>
      <c r="H778" s="569"/>
      <c r="I778" s="569"/>
      <c r="J778" s="569"/>
      <c r="K778" s="569"/>
      <c r="L778" s="539"/>
    </row>
    <row r="779" spans="1:12" s="540" customFormat="1" x14ac:dyDescent="0.2">
      <c r="A779" s="541"/>
      <c r="B779" s="542"/>
      <c r="C779" s="542"/>
      <c r="D779" s="541"/>
      <c r="E779" s="563"/>
      <c r="F779" s="541"/>
      <c r="G779" s="570"/>
      <c r="H779" s="569"/>
      <c r="I779" s="569"/>
      <c r="J779" s="569"/>
      <c r="K779" s="569"/>
      <c r="L779" s="539"/>
    </row>
    <row r="780" spans="1:12" s="540" customFormat="1" x14ac:dyDescent="0.2">
      <c r="A780" s="541"/>
      <c r="B780" s="542"/>
      <c r="C780" s="542"/>
      <c r="D780" s="541"/>
      <c r="E780" s="563"/>
      <c r="F780" s="541"/>
      <c r="G780" s="570"/>
      <c r="H780" s="569"/>
      <c r="I780" s="569"/>
      <c r="J780" s="569"/>
      <c r="K780" s="569"/>
      <c r="L780" s="539"/>
    </row>
    <row r="781" spans="1:12" s="540" customFormat="1" x14ac:dyDescent="0.2">
      <c r="A781" s="541"/>
      <c r="B781" s="542"/>
      <c r="C781" s="542"/>
      <c r="D781" s="541"/>
      <c r="E781" s="563"/>
      <c r="F781" s="541"/>
      <c r="G781" s="570"/>
      <c r="H781" s="569"/>
      <c r="I781" s="569"/>
      <c r="J781" s="569"/>
      <c r="K781" s="569"/>
      <c r="L781" s="539"/>
    </row>
    <row r="782" spans="1:12" s="540" customFormat="1" x14ac:dyDescent="0.2">
      <c r="A782" s="541"/>
      <c r="B782" s="542"/>
      <c r="C782" s="542"/>
      <c r="D782" s="541"/>
      <c r="E782" s="563"/>
      <c r="F782" s="541"/>
      <c r="G782" s="570"/>
      <c r="H782" s="569"/>
      <c r="I782" s="569"/>
      <c r="J782" s="569"/>
      <c r="K782" s="569"/>
      <c r="L782" s="539"/>
    </row>
    <row r="783" spans="1:12" s="540" customFormat="1" x14ac:dyDescent="0.2">
      <c r="A783" s="541"/>
      <c r="B783" s="542"/>
      <c r="C783" s="542"/>
      <c r="D783" s="541"/>
      <c r="E783" s="563"/>
      <c r="F783" s="541"/>
      <c r="G783" s="570"/>
      <c r="H783" s="569"/>
      <c r="I783" s="569"/>
      <c r="J783" s="569"/>
      <c r="K783" s="569"/>
      <c r="L783" s="539"/>
    </row>
    <row r="784" spans="1:12" s="540" customFormat="1" x14ac:dyDescent="0.2">
      <c r="A784" s="541"/>
      <c r="B784" s="542"/>
      <c r="C784" s="542"/>
      <c r="D784" s="541"/>
      <c r="E784" s="563"/>
      <c r="F784" s="541"/>
      <c r="G784" s="570"/>
      <c r="H784" s="569"/>
      <c r="I784" s="569"/>
      <c r="J784" s="569"/>
      <c r="K784" s="569"/>
      <c r="L784" s="539"/>
    </row>
    <row r="785" spans="1:12" s="540" customFormat="1" x14ac:dyDescent="0.2">
      <c r="A785" s="541"/>
      <c r="B785" s="542"/>
      <c r="C785" s="542"/>
      <c r="D785" s="541"/>
      <c r="E785" s="563"/>
      <c r="F785" s="541"/>
      <c r="G785" s="570"/>
      <c r="H785" s="569"/>
      <c r="I785" s="569"/>
      <c r="J785" s="569"/>
      <c r="K785" s="569"/>
      <c r="L785" s="539"/>
    </row>
    <row r="786" spans="1:12" s="540" customFormat="1" x14ac:dyDescent="0.2">
      <c r="A786" s="541"/>
      <c r="B786" s="542"/>
      <c r="C786" s="542"/>
      <c r="D786" s="541"/>
      <c r="E786" s="563"/>
      <c r="F786" s="541"/>
      <c r="G786" s="570"/>
      <c r="H786" s="569"/>
      <c r="I786" s="569"/>
      <c r="J786" s="569"/>
      <c r="K786" s="569"/>
      <c r="L786" s="539"/>
    </row>
    <row r="787" spans="1:12" s="540" customFormat="1" x14ac:dyDescent="0.2">
      <c r="A787" s="541"/>
      <c r="B787" s="542"/>
      <c r="C787" s="542"/>
      <c r="D787" s="541"/>
      <c r="E787" s="563"/>
      <c r="F787" s="541"/>
      <c r="G787" s="570"/>
      <c r="H787" s="569"/>
      <c r="I787" s="569"/>
      <c r="J787" s="569"/>
      <c r="K787" s="569"/>
      <c r="L787" s="539"/>
    </row>
    <row r="788" spans="1:12" s="540" customFormat="1" x14ac:dyDescent="0.2">
      <c r="A788" s="541"/>
      <c r="B788" s="542"/>
      <c r="C788" s="542"/>
      <c r="D788" s="541"/>
      <c r="E788" s="563"/>
      <c r="F788" s="541"/>
      <c r="G788" s="570"/>
      <c r="H788" s="569"/>
      <c r="I788" s="569"/>
      <c r="J788" s="569"/>
      <c r="K788" s="569"/>
      <c r="L788" s="539"/>
    </row>
    <row r="789" spans="1:12" s="540" customFormat="1" x14ac:dyDescent="0.2">
      <c r="A789" s="541"/>
      <c r="B789" s="542"/>
      <c r="C789" s="542"/>
      <c r="D789" s="541"/>
      <c r="E789" s="563"/>
      <c r="F789" s="541"/>
      <c r="G789" s="570"/>
      <c r="H789" s="569"/>
      <c r="I789" s="569"/>
      <c r="J789" s="569"/>
      <c r="K789" s="569"/>
      <c r="L789" s="539"/>
    </row>
    <row r="790" spans="1:12" s="540" customFormat="1" x14ac:dyDescent="0.2">
      <c r="A790" s="541"/>
      <c r="B790" s="542"/>
      <c r="C790" s="542"/>
      <c r="D790" s="541"/>
      <c r="E790" s="563"/>
      <c r="F790" s="541"/>
      <c r="G790" s="570"/>
      <c r="H790" s="569"/>
      <c r="I790" s="569"/>
      <c r="J790" s="569"/>
      <c r="K790" s="569"/>
      <c r="L790" s="539"/>
    </row>
    <row r="791" spans="1:12" s="540" customFormat="1" x14ac:dyDescent="0.2">
      <c r="A791" s="541"/>
      <c r="B791" s="542"/>
      <c r="C791" s="542"/>
      <c r="D791" s="541"/>
      <c r="E791" s="563"/>
      <c r="F791" s="541"/>
      <c r="G791" s="570"/>
      <c r="H791" s="569"/>
      <c r="I791" s="569"/>
      <c r="J791" s="569"/>
      <c r="K791" s="569"/>
      <c r="L791" s="539"/>
    </row>
    <row r="792" spans="1:12" s="540" customFormat="1" x14ac:dyDescent="0.2">
      <c r="A792" s="541"/>
      <c r="B792" s="542"/>
      <c r="C792" s="542"/>
      <c r="D792" s="541"/>
      <c r="E792" s="563"/>
      <c r="F792" s="541"/>
      <c r="G792" s="570"/>
      <c r="H792" s="569"/>
      <c r="I792" s="569"/>
      <c r="J792" s="569"/>
      <c r="K792" s="569"/>
      <c r="L792" s="539"/>
    </row>
    <row r="793" spans="1:12" s="540" customFormat="1" x14ac:dyDescent="0.2">
      <c r="A793" s="541"/>
      <c r="B793" s="542"/>
      <c r="C793" s="542"/>
      <c r="D793" s="541"/>
      <c r="E793" s="563"/>
      <c r="F793" s="541"/>
      <c r="G793" s="570"/>
      <c r="H793" s="569"/>
      <c r="I793" s="569"/>
      <c r="J793" s="569"/>
      <c r="K793" s="569"/>
      <c r="L793" s="539"/>
    </row>
    <row r="794" spans="1:12" s="540" customFormat="1" x14ac:dyDescent="0.2">
      <c r="A794" s="541"/>
      <c r="B794" s="542"/>
      <c r="C794" s="542"/>
      <c r="D794" s="541"/>
      <c r="E794" s="563"/>
      <c r="F794" s="541"/>
      <c r="G794" s="570"/>
      <c r="H794" s="569"/>
      <c r="I794" s="569"/>
      <c r="J794" s="569"/>
      <c r="K794" s="569"/>
      <c r="L794" s="539"/>
    </row>
    <row r="795" spans="1:12" s="540" customFormat="1" x14ac:dyDescent="0.2">
      <c r="A795" s="541"/>
      <c r="B795" s="542"/>
      <c r="C795" s="542"/>
      <c r="D795" s="541"/>
      <c r="E795" s="563"/>
      <c r="F795" s="541"/>
      <c r="G795" s="570"/>
      <c r="H795" s="569"/>
      <c r="I795" s="569"/>
      <c r="J795" s="569"/>
      <c r="K795" s="569"/>
      <c r="L795" s="539"/>
    </row>
    <row r="796" spans="1:12" s="540" customFormat="1" x14ac:dyDescent="0.2">
      <c r="A796" s="541"/>
      <c r="B796" s="542"/>
      <c r="C796" s="542"/>
      <c r="D796" s="541"/>
      <c r="E796" s="563"/>
      <c r="F796" s="541"/>
      <c r="G796" s="570"/>
      <c r="H796" s="569"/>
      <c r="I796" s="569"/>
      <c r="J796" s="569"/>
      <c r="K796" s="569"/>
      <c r="L796" s="539"/>
    </row>
    <row r="797" spans="1:12" s="540" customFormat="1" x14ac:dyDescent="0.2">
      <c r="A797" s="541"/>
      <c r="B797" s="542"/>
      <c r="C797" s="542"/>
      <c r="D797" s="541"/>
      <c r="E797" s="563"/>
      <c r="F797" s="541"/>
      <c r="G797" s="570"/>
      <c r="H797" s="569"/>
      <c r="I797" s="569"/>
      <c r="J797" s="569"/>
      <c r="K797" s="569"/>
      <c r="L797" s="539"/>
    </row>
    <row r="798" spans="1:12" s="540" customFormat="1" x14ac:dyDescent="0.2">
      <c r="A798" s="541"/>
      <c r="B798" s="542"/>
      <c r="C798" s="542"/>
      <c r="D798" s="541"/>
      <c r="E798" s="563"/>
      <c r="F798" s="541"/>
      <c r="G798" s="570"/>
      <c r="H798" s="569"/>
      <c r="I798" s="569"/>
      <c r="J798" s="569"/>
      <c r="K798" s="569"/>
      <c r="L798" s="539"/>
    </row>
    <row r="799" spans="1:12" s="540" customFormat="1" x14ac:dyDescent="0.2">
      <c r="A799" s="541"/>
      <c r="B799" s="542"/>
      <c r="C799" s="542"/>
      <c r="D799" s="541"/>
      <c r="E799" s="563"/>
      <c r="F799" s="541"/>
      <c r="G799" s="570"/>
      <c r="H799" s="569"/>
      <c r="I799" s="569"/>
      <c r="J799" s="569"/>
      <c r="K799" s="569"/>
      <c r="L799" s="539"/>
    </row>
    <row r="800" spans="1:12" s="540" customFormat="1" x14ac:dyDescent="0.2">
      <c r="A800" s="541"/>
      <c r="B800" s="542"/>
      <c r="C800" s="542"/>
      <c r="D800" s="541"/>
      <c r="E800" s="563"/>
      <c r="F800" s="541"/>
      <c r="G800" s="570"/>
      <c r="H800" s="569"/>
      <c r="I800" s="569"/>
      <c r="J800" s="569"/>
      <c r="K800" s="569"/>
      <c r="L800" s="539"/>
    </row>
    <row r="801" spans="1:12" s="540" customFormat="1" x14ac:dyDescent="0.2">
      <c r="A801" s="541"/>
      <c r="B801" s="542"/>
      <c r="C801" s="542"/>
      <c r="D801" s="541"/>
      <c r="E801" s="563"/>
      <c r="F801" s="541"/>
      <c r="G801" s="570"/>
      <c r="H801" s="569"/>
      <c r="I801" s="569"/>
      <c r="J801" s="569"/>
      <c r="K801" s="569"/>
      <c r="L801" s="539"/>
    </row>
    <row r="802" spans="1:12" s="540" customFormat="1" x14ac:dyDescent="0.2">
      <c r="A802" s="541"/>
      <c r="B802" s="542"/>
      <c r="C802" s="542"/>
      <c r="D802" s="541"/>
      <c r="E802" s="563"/>
      <c r="F802" s="541"/>
      <c r="G802" s="570"/>
      <c r="H802" s="569"/>
      <c r="I802" s="569"/>
      <c r="J802" s="569"/>
      <c r="K802" s="569"/>
      <c r="L802" s="539"/>
    </row>
    <row r="803" spans="1:12" s="540" customFormat="1" x14ac:dyDescent="0.2">
      <c r="A803" s="541"/>
      <c r="B803" s="542"/>
      <c r="C803" s="542"/>
      <c r="D803" s="541"/>
      <c r="E803" s="563"/>
      <c r="F803" s="541"/>
      <c r="G803" s="570"/>
      <c r="H803" s="569"/>
      <c r="I803" s="569"/>
      <c r="J803" s="569"/>
      <c r="K803" s="569"/>
      <c r="L803" s="539"/>
    </row>
    <row r="804" spans="1:12" s="540" customFormat="1" x14ac:dyDescent="0.2">
      <c r="A804" s="541"/>
      <c r="B804" s="542"/>
      <c r="C804" s="542"/>
      <c r="D804" s="541"/>
      <c r="E804" s="563"/>
      <c r="F804" s="541"/>
      <c r="G804" s="570"/>
      <c r="H804" s="569"/>
      <c r="I804" s="569"/>
      <c r="J804" s="569"/>
      <c r="K804" s="569"/>
      <c r="L804" s="539"/>
    </row>
    <row r="805" spans="1:12" s="540" customFormat="1" x14ac:dyDescent="0.2">
      <c r="A805" s="541"/>
      <c r="B805" s="542"/>
      <c r="C805" s="542"/>
      <c r="D805" s="541"/>
      <c r="E805" s="563"/>
      <c r="F805" s="541"/>
      <c r="G805" s="570"/>
      <c r="H805" s="569"/>
      <c r="I805" s="569"/>
      <c r="J805" s="569"/>
      <c r="K805" s="569"/>
      <c r="L805" s="539"/>
    </row>
    <row r="806" spans="1:12" s="540" customFormat="1" x14ac:dyDescent="0.2">
      <c r="A806" s="541"/>
      <c r="B806" s="542"/>
      <c r="C806" s="542"/>
      <c r="D806" s="541"/>
      <c r="E806" s="563"/>
      <c r="F806" s="541"/>
      <c r="G806" s="570"/>
      <c r="H806" s="569"/>
      <c r="I806" s="569"/>
      <c r="J806" s="569"/>
      <c r="K806" s="569"/>
      <c r="L806" s="539"/>
    </row>
    <row r="807" spans="1:12" s="540" customFormat="1" x14ac:dyDescent="0.2">
      <c r="A807" s="541"/>
      <c r="B807" s="542"/>
      <c r="C807" s="542"/>
      <c r="D807" s="541"/>
      <c r="E807" s="563"/>
      <c r="F807" s="541"/>
      <c r="G807" s="570"/>
      <c r="H807" s="569"/>
      <c r="I807" s="569"/>
      <c r="J807" s="569"/>
      <c r="K807" s="569"/>
      <c r="L807" s="539"/>
    </row>
    <row r="808" spans="1:12" s="540" customFormat="1" x14ac:dyDescent="0.2">
      <c r="A808" s="541"/>
      <c r="B808" s="542"/>
      <c r="C808" s="542"/>
      <c r="D808" s="541"/>
      <c r="E808" s="563"/>
      <c r="F808" s="541"/>
      <c r="G808" s="570"/>
      <c r="H808" s="569"/>
      <c r="I808" s="569"/>
      <c r="J808" s="569"/>
      <c r="K808" s="569"/>
      <c r="L808" s="539"/>
    </row>
    <row r="809" spans="1:12" s="540" customFormat="1" x14ac:dyDescent="0.2">
      <c r="A809" s="541"/>
      <c r="B809" s="542"/>
      <c r="C809" s="542"/>
      <c r="D809" s="541"/>
      <c r="E809" s="563"/>
      <c r="F809" s="541"/>
      <c r="G809" s="570"/>
      <c r="H809" s="569"/>
      <c r="I809" s="569"/>
      <c r="J809" s="569"/>
      <c r="K809" s="569"/>
      <c r="L809" s="539"/>
    </row>
    <row r="810" spans="1:12" s="540" customFormat="1" x14ac:dyDescent="0.2">
      <c r="A810" s="541"/>
      <c r="B810" s="542"/>
      <c r="C810" s="542"/>
      <c r="D810" s="541"/>
      <c r="E810" s="563"/>
      <c r="F810" s="541"/>
      <c r="G810" s="570"/>
      <c r="H810" s="569"/>
      <c r="I810" s="569"/>
      <c r="J810" s="569"/>
      <c r="K810" s="569"/>
      <c r="L810" s="539"/>
    </row>
    <row r="811" spans="1:12" s="540" customFormat="1" x14ac:dyDescent="0.2">
      <c r="A811" s="541"/>
      <c r="B811" s="542"/>
      <c r="C811" s="542"/>
      <c r="D811" s="541"/>
      <c r="E811" s="563"/>
      <c r="F811" s="541"/>
      <c r="G811" s="570"/>
      <c r="H811" s="569"/>
      <c r="I811" s="569"/>
      <c r="J811" s="569"/>
      <c r="K811" s="569"/>
      <c r="L811" s="539"/>
    </row>
    <row r="812" spans="1:12" s="540" customFormat="1" x14ac:dyDescent="0.2">
      <c r="A812" s="541"/>
      <c r="B812" s="542"/>
      <c r="C812" s="542"/>
      <c r="D812" s="541"/>
      <c r="E812" s="563"/>
      <c r="F812" s="541"/>
      <c r="G812" s="570"/>
      <c r="H812" s="569"/>
      <c r="I812" s="569"/>
      <c r="J812" s="569"/>
      <c r="K812" s="569"/>
      <c r="L812" s="539"/>
    </row>
    <row r="813" spans="1:12" s="540" customFormat="1" x14ac:dyDescent="0.2">
      <c r="A813" s="541"/>
      <c r="B813" s="542"/>
      <c r="C813" s="542"/>
      <c r="D813" s="541"/>
      <c r="E813" s="563"/>
      <c r="F813" s="541"/>
      <c r="G813" s="570"/>
      <c r="H813" s="569"/>
      <c r="I813" s="569"/>
      <c r="J813" s="569"/>
      <c r="K813" s="569"/>
      <c r="L813" s="539"/>
    </row>
    <row r="814" spans="1:12" s="540" customFormat="1" x14ac:dyDescent="0.2">
      <c r="A814" s="541"/>
      <c r="B814" s="542"/>
      <c r="C814" s="542"/>
      <c r="D814" s="541"/>
      <c r="E814" s="563"/>
      <c r="F814" s="541"/>
      <c r="G814" s="570"/>
      <c r="H814" s="569"/>
      <c r="I814" s="569"/>
      <c r="J814" s="569"/>
      <c r="K814" s="569"/>
      <c r="L814" s="539"/>
    </row>
    <row r="815" spans="1:12" s="540" customFormat="1" x14ac:dyDescent="0.2">
      <c r="A815" s="541"/>
      <c r="B815" s="542"/>
      <c r="C815" s="542"/>
      <c r="D815" s="541"/>
      <c r="E815" s="563"/>
      <c r="F815" s="541"/>
      <c r="G815" s="570"/>
      <c r="H815" s="569"/>
      <c r="I815" s="569"/>
      <c r="J815" s="569"/>
      <c r="K815" s="569"/>
      <c r="L815" s="539"/>
    </row>
    <row r="816" spans="1:12" s="540" customFormat="1" x14ac:dyDescent="0.2">
      <c r="A816" s="541"/>
      <c r="B816" s="542"/>
      <c r="C816" s="542"/>
      <c r="D816" s="541"/>
      <c r="E816" s="563"/>
      <c r="F816" s="541"/>
      <c r="G816" s="570"/>
      <c r="H816" s="569"/>
      <c r="I816" s="569"/>
      <c r="J816" s="569"/>
      <c r="K816" s="569"/>
      <c r="L816" s="539"/>
    </row>
    <row r="817" spans="1:12" s="540" customFormat="1" x14ac:dyDescent="0.2">
      <c r="A817" s="541"/>
      <c r="B817" s="542"/>
      <c r="C817" s="542"/>
      <c r="D817" s="541"/>
      <c r="E817" s="563"/>
      <c r="F817" s="541"/>
      <c r="G817" s="570"/>
      <c r="H817" s="569"/>
      <c r="I817" s="569"/>
      <c r="J817" s="569"/>
      <c r="K817" s="569"/>
      <c r="L817" s="539"/>
    </row>
    <row r="818" spans="1:12" s="540" customFormat="1" x14ac:dyDescent="0.2">
      <c r="A818" s="541"/>
      <c r="B818" s="542"/>
      <c r="C818" s="542"/>
      <c r="D818" s="541"/>
      <c r="E818" s="563"/>
      <c r="F818" s="541"/>
      <c r="G818" s="570"/>
      <c r="H818" s="569"/>
      <c r="I818" s="569"/>
      <c r="J818" s="569"/>
      <c r="K818" s="569"/>
      <c r="L818" s="539"/>
    </row>
    <row r="819" spans="1:12" s="540" customFormat="1" x14ac:dyDescent="0.2">
      <c r="A819" s="541"/>
      <c r="B819" s="542"/>
      <c r="C819" s="542"/>
      <c r="D819" s="541"/>
      <c r="E819" s="563"/>
      <c r="F819" s="541"/>
      <c r="G819" s="570"/>
      <c r="H819" s="569"/>
      <c r="I819" s="569"/>
      <c r="J819" s="569"/>
      <c r="K819" s="569"/>
      <c r="L819" s="539"/>
    </row>
    <row r="820" spans="1:12" s="540" customFormat="1" x14ac:dyDescent="0.2">
      <c r="A820" s="541"/>
      <c r="B820" s="542"/>
      <c r="C820" s="542"/>
      <c r="D820" s="541"/>
      <c r="E820" s="563"/>
      <c r="F820" s="541"/>
      <c r="G820" s="570"/>
      <c r="H820" s="569"/>
      <c r="I820" s="569"/>
      <c r="J820" s="569"/>
      <c r="K820" s="569"/>
      <c r="L820" s="539"/>
    </row>
    <row r="821" spans="1:12" s="540" customFormat="1" x14ac:dyDescent="0.2">
      <c r="A821" s="541"/>
      <c r="B821" s="542"/>
      <c r="C821" s="542"/>
      <c r="D821" s="541"/>
      <c r="E821" s="563"/>
      <c r="F821" s="541"/>
      <c r="G821" s="570"/>
      <c r="H821" s="569"/>
      <c r="I821" s="569"/>
      <c r="J821" s="569"/>
      <c r="K821" s="569"/>
      <c r="L821" s="539"/>
    </row>
    <row r="822" spans="1:12" s="540" customFormat="1" x14ac:dyDescent="0.2">
      <c r="A822" s="541"/>
      <c r="B822" s="542"/>
      <c r="C822" s="542"/>
      <c r="D822" s="541"/>
      <c r="E822" s="563"/>
      <c r="F822" s="541"/>
      <c r="G822" s="570"/>
      <c r="H822" s="569"/>
      <c r="I822" s="569"/>
      <c r="J822" s="569"/>
      <c r="K822" s="569"/>
      <c r="L822" s="539"/>
    </row>
    <row r="823" spans="1:12" s="540" customFormat="1" x14ac:dyDescent="0.2">
      <c r="A823" s="541"/>
      <c r="B823" s="542"/>
      <c r="C823" s="542"/>
      <c r="D823" s="541"/>
      <c r="E823" s="563"/>
      <c r="F823" s="541"/>
      <c r="G823" s="570"/>
      <c r="H823" s="569"/>
      <c r="I823" s="569"/>
      <c r="J823" s="569"/>
      <c r="K823" s="569"/>
      <c r="L823" s="539"/>
    </row>
    <row r="824" spans="1:12" s="540" customFormat="1" x14ac:dyDescent="0.2">
      <c r="A824" s="541"/>
      <c r="B824" s="542"/>
      <c r="C824" s="542"/>
      <c r="D824" s="541"/>
      <c r="E824" s="563"/>
      <c r="F824" s="541"/>
      <c r="G824" s="570"/>
      <c r="H824" s="569"/>
      <c r="I824" s="569"/>
      <c r="J824" s="569"/>
      <c r="K824" s="569"/>
      <c r="L824" s="539"/>
    </row>
    <row r="825" spans="1:12" s="540" customFormat="1" x14ac:dyDescent="0.2">
      <c r="A825" s="541"/>
      <c r="B825" s="542"/>
      <c r="C825" s="542"/>
      <c r="D825" s="541"/>
      <c r="E825" s="563"/>
      <c r="F825" s="541"/>
      <c r="G825" s="570"/>
      <c r="H825" s="569"/>
      <c r="I825" s="569"/>
      <c r="J825" s="569"/>
      <c r="K825" s="569"/>
      <c r="L825" s="539"/>
    </row>
    <row r="826" spans="1:12" s="540" customFormat="1" x14ac:dyDescent="0.2">
      <c r="A826" s="541"/>
      <c r="B826" s="542"/>
      <c r="C826" s="542"/>
      <c r="D826" s="541"/>
      <c r="E826" s="563"/>
      <c r="F826" s="541"/>
      <c r="G826" s="570"/>
      <c r="H826" s="569"/>
      <c r="I826" s="569"/>
      <c r="J826" s="569"/>
      <c r="K826" s="569"/>
      <c r="L826" s="539"/>
    </row>
    <row r="827" spans="1:12" s="540" customFormat="1" x14ac:dyDescent="0.2">
      <c r="A827" s="541"/>
      <c r="B827" s="542"/>
      <c r="C827" s="542"/>
      <c r="D827" s="541"/>
      <c r="E827" s="563"/>
      <c r="F827" s="541"/>
      <c r="G827" s="570"/>
      <c r="H827" s="569"/>
      <c r="I827" s="569"/>
      <c r="J827" s="569"/>
      <c r="K827" s="569"/>
      <c r="L827" s="539"/>
    </row>
    <row r="828" spans="1:12" s="540" customFormat="1" x14ac:dyDescent="0.2">
      <c r="A828" s="541"/>
      <c r="B828" s="542"/>
      <c r="C828" s="542"/>
      <c r="D828" s="541"/>
      <c r="E828" s="563"/>
      <c r="F828" s="541"/>
      <c r="G828" s="570"/>
      <c r="H828" s="569"/>
      <c r="I828" s="569"/>
      <c r="J828" s="569"/>
      <c r="K828" s="569"/>
      <c r="L828" s="539"/>
    </row>
    <row r="829" spans="1:12" s="540" customFormat="1" x14ac:dyDescent="0.2">
      <c r="A829" s="541"/>
      <c r="B829" s="542"/>
      <c r="C829" s="542"/>
      <c r="D829" s="541"/>
      <c r="E829" s="563"/>
      <c r="F829" s="541"/>
      <c r="G829" s="570"/>
      <c r="H829" s="569"/>
      <c r="I829" s="569"/>
      <c r="J829" s="569"/>
      <c r="K829" s="569"/>
      <c r="L829" s="539"/>
    </row>
    <row r="830" spans="1:12" s="540" customFormat="1" x14ac:dyDescent="0.2">
      <c r="A830" s="541"/>
      <c r="B830" s="542"/>
      <c r="C830" s="542"/>
      <c r="D830" s="541"/>
      <c r="E830" s="563"/>
      <c r="F830" s="541"/>
      <c r="G830" s="570"/>
      <c r="H830" s="569"/>
      <c r="I830" s="569"/>
      <c r="J830" s="569"/>
      <c r="K830" s="569"/>
      <c r="L830" s="539"/>
    </row>
    <row r="831" spans="1:12" s="540" customFormat="1" x14ac:dyDescent="0.2">
      <c r="A831" s="541"/>
      <c r="B831" s="542"/>
      <c r="C831" s="542"/>
      <c r="D831" s="541"/>
      <c r="E831" s="563"/>
      <c r="F831" s="541"/>
      <c r="G831" s="570"/>
      <c r="H831" s="569"/>
      <c r="I831" s="569"/>
      <c r="J831" s="569"/>
      <c r="K831" s="569"/>
      <c r="L831" s="539"/>
    </row>
    <row r="832" spans="1:12" s="540" customFormat="1" x14ac:dyDescent="0.2">
      <c r="A832" s="541"/>
      <c r="B832" s="542"/>
      <c r="C832" s="542"/>
      <c r="D832" s="541"/>
      <c r="E832" s="563"/>
      <c r="F832" s="541"/>
      <c r="G832" s="570"/>
      <c r="H832" s="569"/>
      <c r="I832" s="569"/>
      <c r="J832" s="569"/>
      <c r="K832" s="569"/>
      <c r="L832" s="539"/>
    </row>
    <row r="833" spans="1:12" s="540" customFormat="1" x14ac:dyDescent="0.2">
      <c r="A833" s="541"/>
      <c r="B833" s="542"/>
      <c r="C833" s="542"/>
      <c r="D833" s="541"/>
      <c r="E833" s="563"/>
      <c r="F833" s="541"/>
      <c r="G833" s="570"/>
      <c r="H833" s="569"/>
      <c r="I833" s="569"/>
      <c r="J833" s="569"/>
      <c r="K833" s="569"/>
      <c r="L833" s="539"/>
    </row>
    <row r="834" spans="1:12" s="540" customFormat="1" x14ac:dyDescent="0.2">
      <c r="A834" s="541"/>
      <c r="B834" s="542"/>
      <c r="C834" s="542"/>
      <c r="D834" s="541"/>
      <c r="E834" s="563"/>
      <c r="F834" s="541"/>
      <c r="G834" s="570"/>
      <c r="H834" s="569"/>
      <c r="I834" s="569"/>
      <c r="J834" s="569"/>
      <c r="K834" s="569"/>
      <c r="L834" s="539"/>
    </row>
    <row r="835" spans="1:12" s="540" customFormat="1" x14ac:dyDescent="0.2">
      <c r="A835" s="541"/>
      <c r="B835" s="542"/>
      <c r="C835" s="542"/>
      <c r="D835" s="541"/>
      <c r="E835" s="563"/>
      <c r="F835" s="541"/>
      <c r="G835" s="570"/>
      <c r="H835" s="569"/>
      <c r="I835" s="569"/>
      <c r="J835" s="569"/>
      <c r="K835" s="569"/>
      <c r="L835" s="539"/>
    </row>
    <row r="836" spans="1:12" s="540" customFormat="1" x14ac:dyDescent="0.2">
      <c r="A836" s="541"/>
      <c r="B836" s="542"/>
      <c r="C836" s="542"/>
      <c r="D836" s="541"/>
      <c r="E836" s="563"/>
      <c r="F836" s="541"/>
      <c r="G836" s="570"/>
      <c r="H836" s="569"/>
      <c r="I836" s="569"/>
      <c r="J836" s="569"/>
      <c r="K836" s="569"/>
      <c r="L836" s="539"/>
    </row>
    <row r="837" spans="1:12" s="540" customFormat="1" x14ac:dyDescent="0.2">
      <c r="A837" s="541"/>
      <c r="B837" s="542"/>
      <c r="C837" s="542"/>
      <c r="D837" s="541"/>
      <c r="E837" s="563"/>
      <c r="F837" s="541"/>
      <c r="G837" s="570"/>
      <c r="H837" s="569"/>
      <c r="I837" s="569"/>
      <c r="J837" s="569"/>
      <c r="K837" s="569"/>
      <c r="L837" s="539"/>
    </row>
    <row r="838" spans="1:12" s="540" customFormat="1" x14ac:dyDescent="0.2">
      <c r="A838" s="541"/>
      <c r="B838" s="542"/>
      <c r="C838" s="542"/>
      <c r="D838" s="541"/>
      <c r="E838" s="563"/>
      <c r="F838" s="541"/>
      <c r="G838" s="570"/>
      <c r="H838" s="569"/>
      <c r="I838" s="569"/>
      <c r="J838" s="569"/>
      <c r="K838" s="569"/>
      <c r="L838" s="539"/>
    </row>
    <row r="839" spans="1:12" s="540" customFormat="1" x14ac:dyDescent="0.2">
      <c r="A839" s="541"/>
      <c r="B839" s="542"/>
      <c r="C839" s="542"/>
      <c r="D839" s="541"/>
      <c r="E839" s="563"/>
      <c r="F839" s="541"/>
      <c r="G839" s="570"/>
      <c r="H839" s="569"/>
      <c r="I839" s="569"/>
      <c r="J839" s="569"/>
      <c r="K839" s="569"/>
      <c r="L839" s="539"/>
    </row>
    <row r="840" spans="1:12" s="540" customFormat="1" x14ac:dyDescent="0.2">
      <c r="A840" s="541"/>
      <c r="B840" s="542"/>
      <c r="C840" s="542"/>
      <c r="D840" s="541"/>
      <c r="E840" s="563"/>
      <c r="F840" s="541"/>
      <c r="G840" s="570"/>
      <c r="H840" s="569"/>
      <c r="I840" s="569"/>
      <c r="J840" s="569"/>
      <c r="K840" s="569"/>
      <c r="L840" s="539"/>
    </row>
    <row r="841" spans="1:12" s="540" customFormat="1" x14ac:dyDescent="0.2">
      <c r="A841" s="541"/>
      <c r="B841" s="542"/>
      <c r="C841" s="542"/>
      <c r="D841" s="541"/>
      <c r="E841" s="563"/>
      <c r="F841" s="541"/>
      <c r="G841" s="570"/>
      <c r="H841" s="569"/>
      <c r="I841" s="569"/>
      <c r="J841" s="569"/>
      <c r="K841" s="569"/>
      <c r="L841" s="539"/>
    </row>
    <row r="842" spans="1:12" s="540" customFormat="1" x14ac:dyDescent="0.2">
      <c r="A842" s="541"/>
      <c r="B842" s="542"/>
      <c r="C842" s="542"/>
      <c r="D842" s="541"/>
      <c r="E842" s="563"/>
      <c r="F842" s="541"/>
      <c r="G842" s="570"/>
      <c r="H842" s="569"/>
      <c r="I842" s="569"/>
      <c r="J842" s="569"/>
      <c r="K842" s="569"/>
      <c r="L842" s="539"/>
    </row>
    <row r="843" spans="1:12" s="540" customFormat="1" x14ac:dyDescent="0.2">
      <c r="A843" s="541"/>
      <c r="B843" s="542"/>
      <c r="C843" s="542"/>
      <c r="D843" s="541"/>
      <c r="E843" s="563"/>
      <c r="F843" s="541"/>
      <c r="G843" s="570"/>
      <c r="H843" s="569"/>
      <c r="I843" s="569"/>
      <c r="J843" s="569"/>
      <c r="K843" s="569"/>
      <c r="L843" s="539"/>
    </row>
    <row r="844" spans="1:12" s="540" customFormat="1" x14ac:dyDescent="0.2">
      <c r="A844" s="541"/>
      <c r="B844" s="542"/>
      <c r="C844" s="542"/>
      <c r="D844" s="541"/>
      <c r="E844" s="563"/>
      <c r="F844" s="541"/>
      <c r="G844" s="570"/>
      <c r="H844" s="569"/>
      <c r="I844" s="569"/>
      <c r="J844" s="569"/>
      <c r="K844" s="569"/>
      <c r="L844" s="539"/>
    </row>
    <row r="845" spans="1:12" s="540" customFormat="1" x14ac:dyDescent="0.2">
      <c r="A845" s="541"/>
      <c r="B845" s="542"/>
      <c r="C845" s="542"/>
      <c r="D845" s="541"/>
      <c r="E845" s="563"/>
      <c r="F845" s="541"/>
      <c r="G845" s="570"/>
      <c r="H845" s="569"/>
      <c r="I845" s="569"/>
      <c r="J845" s="569"/>
      <c r="K845" s="569"/>
      <c r="L845" s="539"/>
    </row>
    <row r="846" spans="1:12" s="540" customFormat="1" x14ac:dyDescent="0.2">
      <c r="A846" s="541"/>
      <c r="B846" s="542"/>
      <c r="C846" s="542"/>
      <c r="D846" s="541"/>
      <c r="E846" s="563"/>
      <c r="F846" s="541"/>
      <c r="G846" s="570"/>
      <c r="H846" s="569"/>
      <c r="I846" s="569"/>
      <c r="J846" s="569"/>
      <c r="K846" s="569"/>
      <c r="L846" s="539"/>
    </row>
    <row r="847" spans="1:12" s="540" customFormat="1" x14ac:dyDescent="0.2">
      <c r="A847" s="541"/>
      <c r="B847" s="542"/>
      <c r="C847" s="542"/>
      <c r="D847" s="541"/>
      <c r="E847" s="563"/>
      <c r="F847" s="541"/>
      <c r="G847" s="570"/>
      <c r="H847" s="569"/>
      <c r="I847" s="569"/>
      <c r="J847" s="569"/>
      <c r="K847" s="569"/>
      <c r="L847" s="539"/>
    </row>
    <row r="848" spans="1:12" s="540" customFormat="1" x14ac:dyDescent="0.2">
      <c r="A848" s="541"/>
      <c r="B848" s="542"/>
      <c r="C848" s="542"/>
      <c r="D848" s="541"/>
      <c r="E848" s="563"/>
      <c r="F848" s="541"/>
      <c r="G848" s="570"/>
      <c r="H848" s="569"/>
      <c r="I848" s="569"/>
      <c r="J848" s="569"/>
      <c r="K848" s="569"/>
      <c r="L848" s="539"/>
    </row>
    <row r="849" spans="1:12" s="540" customFormat="1" x14ac:dyDescent="0.2">
      <c r="A849" s="541"/>
      <c r="B849" s="542"/>
      <c r="C849" s="542"/>
      <c r="D849" s="541"/>
      <c r="E849" s="563"/>
      <c r="F849" s="541"/>
      <c r="G849" s="570"/>
      <c r="H849" s="569"/>
      <c r="I849" s="569"/>
      <c r="J849" s="569"/>
      <c r="K849" s="569"/>
      <c r="L849" s="539"/>
    </row>
    <row r="850" spans="1:12" s="540" customFormat="1" x14ac:dyDescent="0.2">
      <c r="A850" s="541"/>
      <c r="B850" s="542"/>
      <c r="C850" s="542"/>
      <c r="D850" s="541"/>
      <c r="E850" s="563"/>
      <c r="F850" s="541"/>
      <c r="G850" s="570"/>
      <c r="H850" s="569"/>
      <c r="I850" s="569"/>
      <c r="J850" s="569"/>
      <c r="K850" s="569"/>
      <c r="L850" s="539"/>
    </row>
    <row r="851" spans="1:12" s="540" customFormat="1" x14ac:dyDescent="0.2">
      <c r="A851" s="541"/>
      <c r="B851" s="542"/>
      <c r="C851" s="542"/>
      <c r="D851" s="541"/>
      <c r="E851" s="563"/>
      <c r="F851" s="541"/>
      <c r="G851" s="570"/>
      <c r="H851" s="569"/>
      <c r="I851" s="569"/>
      <c r="J851" s="569"/>
      <c r="K851" s="569"/>
      <c r="L851" s="539"/>
    </row>
    <row r="852" spans="1:12" s="540" customFormat="1" x14ac:dyDescent="0.2">
      <c r="A852" s="541"/>
      <c r="B852" s="542"/>
      <c r="C852" s="542"/>
      <c r="D852" s="541"/>
      <c r="E852" s="563"/>
      <c r="F852" s="541"/>
      <c r="G852" s="570"/>
      <c r="H852" s="569"/>
      <c r="I852" s="569"/>
      <c r="J852" s="569"/>
      <c r="K852" s="569"/>
      <c r="L852" s="539"/>
    </row>
    <row r="853" spans="1:12" s="540" customFormat="1" x14ac:dyDescent="0.2">
      <c r="A853" s="541"/>
      <c r="B853" s="542"/>
      <c r="C853" s="542"/>
      <c r="D853" s="541"/>
      <c r="E853" s="563"/>
      <c r="F853" s="541"/>
      <c r="G853" s="570"/>
      <c r="H853" s="569"/>
      <c r="I853" s="569"/>
      <c r="J853" s="569"/>
      <c r="K853" s="569"/>
      <c r="L853" s="539"/>
    </row>
    <row r="854" spans="1:12" s="540" customFormat="1" x14ac:dyDescent="0.2">
      <c r="A854" s="541"/>
      <c r="B854" s="542"/>
      <c r="C854" s="542"/>
      <c r="D854" s="541"/>
      <c r="E854" s="563"/>
      <c r="F854" s="541"/>
      <c r="G854" s="570"/>
      <c r="H854" s="569"/>
      <c r="I854" s="569"/>
      <c r="J854" s="569"/>
      <c r="K854" s="569"/>
      <c r="L854" s="539"/>
    </row>
    <row r="855" spans="1:12" s="540" customFormat="1" x14ac:dyDescent="0.2">
      <c r="A855" s="541"/>
      <c r="B855" s="542"/>
      <c r="C855" s="542"/>
      <c r="D855" s="541"/>
      <c r="E855" s="563"/>
      <c r="F855" s="541"/>
      <c r="G855" s="570"/>
      <c r="H855" s="569"/>
      <c r="I855" s="569"/>
      <c r="J855" s="569"/>
      <c r="K855" s="569"/>
      <c r="L855" s="539"/>
    </row>
    <row r="856" spans="1:12" s="540" customFormat="1" x14ac:dyDescent="0.2">
      <c r="A856" s="541"/>
      <c r="B856" s="542"/>
      <c r="C856" s="542"/>
      <c r="D856" s="541"/>
      <c r="E856" s="563"/>
      <c r="F856" s="541"/>
      <c r="G856" s="570"/>
      <c r="H856" s="569"/>
      <c r="I856" s="569"/>
      <c r="J856" s="569"/>
      <c r="K856" s="569"/>
      <c r="L856" s="539"/>
    </row>
    <row r="857" spans="1:12" s="540" customFormat="1" x14ac:dyDescent="0.2">
      <c r="A857" s="541"/>
      <c r="B857" s="542"/>
      <c r="C857" s="542"/>
      <c r="D857" s="541"/>
      <c r="E857" s="563"/>
      <c r="F857" s="541"/>
      <c r="G857" s="570"/>
      <c r="H857" s="569"/>
      <c r="I857" s="569"/>
      <c r="J857" s="569"/>
      <c r="K857" s="569"/>
      <c r="L857" s="539"/>
    </row>
    <row r="858" spans="1:12" s="540" customFormat="1" x14ac:dyDescent="0.2">
      <c r="A858" s="541"/>
      <c r="B858" s="542"/>
      <c r="C858" s="542"/>
      <c r="D858" s="541"/>
      <c r="E858" s="563"/>
      <c r="F858" s="541"/>
      <c r="G858" s="570"/>
      <c r="H858" s="569"/>
      <c r="I858" s="569"/>
      <c r="J858" s="569"/>
      <c r="K858" s="569"/>
      <c r="L858" s="539"/>
    </row>
    <row r="859" spans="1:12" s="540" customFormat="1" x14ac:dyDescent="0.2">
      <c r="A859" s="541"/>
      <c r="B859" s="542"/>
      <c r="C859" s="542"/>
      <c r="D859" s="541"/>
      <c r="E859" s="563"/>
      <c r="F859" s="541"/>
      <c r="G859" s="570"/>
      <c r="H859" s="569"/>
      <c r="I859" s="569"/>
      <c r="J859" s="569"/>
      <c r="K859" s="569"/>
      <c r="L859" s="539"/>
    </row>
    <row r="860" spans="1:12" s="540" customFormat="1" x14ac:dyDescent="0.2">
      <c r="A860" s="541"/>
      <c r="B860" s="542"/>
      <c r="C860" s="542"/>
      <c r="D860" s="541"/>
      <c r="E860" s="563"/>
      <c r="F860" s="541"/>
      <c r="G860" s="570"/>
      <c r="H860" s="569"/>
      <c r="I860" s="569"/>
      <c r="J860" s="569"/>
      <c r="K860" s="569"/>
      <c r="L860" s="539"/>
    </row>
    <row r="861" spans="1:12" s="540" customFormat="1" x14ac:dyDescent="0.2">
      <c r="A861" s="541"/>
      <c r="B861" s="542"/>
      <c r="C861" s="542"/>
      <c r="D861" s="541"/>
      <c r="E861" s="563"/>
      <c r="F861" s="541"/>
      <c r="G861" s="570"/>
      <c r="H861" s="569"/>
      <c r="I861" s="569"/>
      <c r="J861" s="569"/>
      <c r="K861" s="569"/>
      <c r="L861" s="539"/>
    </row>
    <row r="862" spans="1:12" s="540" customFormat="1" x14ac:dyDescent="0.2">
      <c r="A862" s="541"/>
      <c r="B862" s="542"/>
      <c r="C862" s="542"/>
      <c r="D862" s="541"/>
      <c r="E862" s="563"/>
      <c r="F862" s="541"/>
      <c r="G862" s="570"/>
      <c r="H862" s="569"/>
      <c r="I862" s="569"/>
      <c r="J862" s="569"/>
      <c r="K862" s="569"/>
      <c r="L862" s="539"/>
    </row>
    <row r="863" spans="1:12" s="540" customFormat="1" x14ac:dyDescent="0.2">
      <c r="A863" s="541"/>
      <c r="B863" s="542"/>
      <c r="C863" s="542"/>
      <c r="D863" s="541"/>
      <c r="E863" s="563"/>
      <c r="F863" s="541"/>
      <c r="G863" s="570"/>
      <c r="H863" s="569"/>
      <c r="I863" s="569"/>
      <c r="J863" s="569"/>
      <c r="K863" s="569"/>
      <c r="L863" s="539"/>
    </row>
    <row r="864" spans="1:12" s="540" customFormat="1" x14ac:dyDescent="0.2">
      <c r="A864" s="541"/>
      <c r="B864" s="542"/>
      <c r="C864" s="542"/>
      <c r="D864" s="541"/>
      <c r="E864" s="563"/>
      <c r="F864" s="541"/>
      <c r="G864" s="570"/>
      <c r="H864" s="569"/>
      <c r="I864" s="569"/>
      <c r="J864" s="569"/>
      <c r="K864" s="569"/>
      <c r="L864" s="539"/>
    </row>
    <row r="865" spans="1:12" s="540" customFormat="1" x14ac:dyDescent="0.2">
      <c r="A865" s="541"/>
      <c r="B865" s="542"/>
      <c r="C865" s="542"/>
      <c r="D865" s="541"/>
      <c r="E865" s="563"/>
      <c r="F865" s="541"/>
      <c r="G865" s="570"/>
      <c r="H865" s="569"/>
      <c r="I865" s="569"/>
      <c r="J865" s="569"/>
      <c r="K865" s="569"/>
      <c r="L865" s="539"/>
    </row>
    <row r="866" spans="1:12" s="540" customFormat="1" x14ac:dyDescent="0.2">
      <c r="A866" s="541"/>
      <c r="B866" s="542"/>
      <c r="C866" s="542"/>
      <c r="D866" s="541"/>
      <c r="E866" s="563"/>
      <c r="F866" s="541"/>
      <c r="G866" s="570"/>
      <c r="H866" s="569"/>
      <c r="I866" s="569"/>
      <c r="J866" s="569"/>
      <c r="K866" s="569"/>
      <c r="L866" s="539"/>
    </row>
    <row r="867" spans="1:12" s="540" customFormat="1" x14ac:dyDescent="0.2">
      <c r="A867" s="541"/>
      <c r="B867" s="542"/>
      <c r="C867" s="542"/>
      <c r="D867" s="541"/>
      <c r="E867" s="563"/>
      <c r="F867" s="541"/>
      <c r="G867" s="570"/>
      <c r="H867" s="569"/>
      <c r="I867" s="569"/>
      <c r="J867" s="569"/>
      <c r="K867" s="569"/>
      <c r="L867" s="539"/>
    </row>
    <row r="868" spans="1:12" s="540" customFormat="1" x14ac:dyDescent="0.2">
      <c r="A868" s="541"/>
      <c r="B868" s="542"/>
      <c r="C868" s="542"/>
      <c r="D868" s="541"/>
      <c r="E868" s="563"/>
      <c r="F868" s="541"/>
      <c r="G868" s="570"/>
      <c r="H868" s="569"/>
      <c r="I868" s="569"/>
      <c r="J868" s="569"/>
      <c r="K868" s="569"/>
      <c r="L868" s="539"/>
    </row>
    <row r="869" spans="1:12" s="540" customFormat="1" x14ac:dyDescent="0.2">
      <c r="A869" s="541"/>
      <c r="B869" s="542"/>
      <c r="C869" s="542"/>
      <c r="D869" s="541"/>
      <c r="E869" s="563"/>
      <c r="F869" s="541"/>
      <c r="G869" s="570"/>
      <c r="H869" s="569"/>
      <c r="I869" s="569"/>
      <c r="J869" s="569"/>
      <c r="K869" s="569"/>
      <c r="L869" s="539"/>
    </row>
    <row r="870" spans="1:12" s="540" customFormat="1" x14ac:dyDescent="0.2">
      <c r="A870" s="541"/>
      <c r="B870" s="542"/>
      <c r="C870" s="542"/>
      <c r="D870" s="541"/>
      <c r="E870" s="563"/>
      <c r="F870" s="541"/>
      <c r="G870" s="570"/>
      <c r="H870" s="569"/>
      <c r="I870" s="569"/>
      <c r="J870" s="569"/>
      <c r="K870" s="569"/>
      <c r="L870" s="539"/>
    </row>
    <row r="871" spans="1:12" s="540" customFormat="1" x14ac:dyDescent="0.2">
      <c r="A871" s="541"/>
      <c r="B871" s="542"/>
      <c r="C871" s="542"/>
      <c r="D871" s="541"/>
      <c r="E871" s="563"/>
      <c r="F871" s="541"/>
      <c r="G871" s="570"/>
      <c r="H871" s="569"/>
      <c r="I871" s="569"/>
      <c r="J871" s="569"/>
      <c r="K871" s="569"/>
      <c r="L871" s="539"/>
    </row>
    <row r="872" spans="1:12" s="540" customFormat="1" x14ac:dyDescent="0.2">
      <c r="A872" s="541"/>
      <c r="B872" s="542"/>
      <c r="C872" s="542"/>
      <c r="D872" s="541"/>
      <c r="E872" s="563"/>
      <c r="F872" s="541"/>
      <c r="G872" s="570"/>
      <c r="H872" s="569"/>
      <c r="I872" s="569"/>
      <c r="J872" s="569"/>
      <c r="K872" s="569"/>
      <c r="L872" s="539"/>
    </row>
    <row r="873" spans="1:12" s="540" customFormat="1" x14ac:dyDescent="0.2">
      <c r="A873" s="541"/>
      <c r="B873" s="542"/>
      <c r="C873" s="542"/>
      <c r="D873" s="541"/>
      <c r="E873" s="563"/>
      <c r="F873" s="541"/>
      <c r="G873" s="570"/>
      <c r="H873" s="569"/>
      <c r="I873" s="569"/>
      <c r="J873" s="569"/>
      <c r="K873" s="569"/>
      <c r="L873" s="539"/>
    </row>
    <row r="874" spans="1:12" s="540" customFormat="1" x14ac:dyDescent="0.2">
      <c r="A874" s="541"/>
      <c r="B874" s="542"/>
      <c r="C874" s="542"/>
      <c r="D874" s="541"/>
      <c r="E874" s="563"/>
      <c r="F874" s="541"/>
      <c r="G874" s="570"/>
      <c r="H874" s="569"/>
      <c r="I874" s="569"/>
      <c r="J874" s="569"/>
      <c r="K874" s="569"/>
      <c r="L874" s="539"/>
    </row>
    <row r="875" spans="1:12" s="540" customFormat="1" x14ac:dyDescent="0.2">
      <c r="A875" s="541"/>
      <c r="B875" s="542"/>
      <c r="C875" s="542"/>
      <c r="D875" s="541"/>
      <c r="E875" s="563"/>
      <c r="F875" s="541"/>
      <c r="G875" s="570"/>
      <c r="H875" s="569"/>
      <c r="I875" s="569"/>
      <c r="J875" s="569"/>
      <c r="K875" s="569"/>
      <c r="L875" s="539"/>
    </row>
    <row r="876" spans="1:12" s="540" customFormat="1" x14ac:dyDescent="0.2">
      <c r="A876" s="541"/>
      <c r="B876" s="542"/>
      <c r="C876" s="542"/>
      <c r="D876" s="541"/>
      <c r="E876" s="563"/>
      <c r="F876" s="541"/>
      <c r="G876" s="570"/>
      <c r="H876" s="569"/>
      <c r="I876" s="569"/>
      <c r="J876" s="569"/>
      <c r="K876" s="569"/>
      <c r="L876" s="539"/>
    </row>
    <row r="877" spans="1:12" s="540" customFormat="1" x14ac:dyDescent="0.2">
      <c r="A877" s="541"/>
      <c r="B877" s="542"/>
      <c r="C877" s="542"/>
      <c r="D877" s="541"/>
      <c r="E877" s="563"/>
      <c r="F877" s="541"/>
      <c r="G877" s="570"/>
      <c r="H877" s="569"/>
      <c r="I877" s="569"/>
      <c r="J877" s="569"/>
      <c r="K877" s="569"/>
      <c r="L877" s="539"/>
    </row>
    <row r="878" spans="1:12" s="540" customFormat="1" x14ac:dyDescent="0.2">
      <c r="A878" s="541"/>
      <c r="B878" s="542"/>
      <c r="C878" s="542"/>
      <c r="D878" s="541"/>
      <c r="E878" s="563"/>
      <c r="F878" s="541"/>
      <c r="G878" s="570"/>
      <c r="H878" s="569"/>
      <c r="I878" s="569"/>
      <c r="J878" s="569"/>
      <c r="K878" s="569"/>
      <c r="L878" s="539"/>
    </row>
    <row r="879" spans="1:12" s="540" customFormat="1" x14ac:dyDescent="0.2">
      <c r="A879" s="541"/>
      <c r="B879" s="542"/>
      <c r="C879" s="542"/>
      <c r="D879" s="541"/>
      <c r="E879" s="563"/>
      <c r="F879" s="541"/>
      <c r="G879" s="570"/>
      <c r="H879" s="569"/>
      <c r="I879" s="569"/>
      <c r="J879" s="569"/>
      <c r="K879" s="569"/>
      <c r="L879" s="539"/>
    </row>
    <row r="880" spans="1:12" s="540" customFormat="1" x14ac:dyDescent="0.2">
      <c r="A880" s="541"/>
      <c r="B880" s="542"/>
      <c r="C880" s="542"/>
      <c r="D880" s="541"/>
      <c r="E880" s="563"/>
      <c r="F880" s="541"/>
      <c r="G880" s="570"/>
      <c r="H880" s="569"/>
      <c r="I880" s="569"/>
      <c r="J880" s="569"/>
      <c r="K880" s="569"/>
      <c r="L880" s="539"/>
    </row>
    <row r="881" spans="1:12" s="540" customFormat="1" x14ac:dyDescent="0.2">
      <c r="A881" s="541"/>
      <c r="B881" s="542"/>
      <c r="C881" s="542"/>
      <c r="D881" s="541"/>
      <c r="E881" s="563"/>
      <c r="F881" s="541"/>
      <c r="G881" s="570"/>
      <c r="H881" s="569"/>
      <c r="I881" s="569"/>
      <c r="J881" s="569"/>
      <c r="K881" s="569"/>
      <c r="L881" s="539"/>
    </row>
    <row r="882" spans="1:12" s="540" customFormat="1" x14ac:dyDescent="0.2">
      <c r="A882" s="541"/>
      <c r="B882" s="542"/>
      <c r="C882" s="542"/>
      <c r="D882" s="541"/>
      <c r="E882" s="563"/>
      <c r="F882" s="541"/>
      <c r="G882" s="570"/>
      <c r="H882" s="569"/>
      <c r="I882" s="569"/>
      <c r="J882" s="569"/>
      <c r="K882" s="569"/>
      <c r="L882" s="539"/>
    </row>
    <row r="883" spans="1:12" s="540" customFormat="1" x14ac:dyDescent="0.2">
      <c r="A883" s="541"/>
      <c r="B883" s="542"/>
      <c r="C883" s="542"/>
      <c r="D883" s="541"/>
      <c r="E883" s="563"/>
      <c r="F883" s="541"/>
      <c r="G883" s="570"/>
      <c r="H883" s="569"/>
      <c r="I883" s="569"/>
      <c r="J883" s="569"/>
      <c r="K883" s="569"/>
      <c r="L883" s="539"/>
    </row>
    <row r="884" spans="1:12" s="540" customFormat="1" x14ac:dyDescent="0.2">
      <c r="A884" s="541"/>
      <c r="B884" s="542"/>
      <c r="C884" s="542"/>
      <c r="D884" s="541"/>
      <c r="E884" s="563"/>
      <c r="F884" s="541"/>
      <c r="G884" s="570"/>
      <c r="H884" s="569"/>
      <c r="I884" s="569"/>
      <c r="J884" s="569"/>
      <c r="K884" s="569"/>
      <c r="L884" s="539"/>
    </row>
    <row r="885" spans="1:12" s="540" customFormat="1" x14ac:dyDescent="0.2">
      <c r="A885" s="541"/>
      <c r="B885" s="542"/>
      <c r="C885" s="542"/>
      <c r="D885" s="541"/>
      <c r="E885" s="563"/>
      <c r="F885" s="541"/>
      <c r="G885" s="570"/>
      <c r="H885" s="569"/>
      <c r="I885" s="569"/>
      <c r="J885" s="569"/>
      <c r="K885" s="569"/>
      <c r="L885" s="539"/>
    </row>
    <row r="886" spans="1:12" s="540" customFormat="1" x14ac:dyDescent="0.2">
      <c r="A886" s="541"/>
      <c r="B886" s="542"/>
      <c r="C886" s="542"/>
      <c r="D886" s="541"/>
      <c r="E886" s="563"/>
      <c r="F886" s="541"/>
      <c r="G886" s="570"/>
      <c r="H886" s="569"/>
      <c r="I886" s="569"/>
      <c r="J886" s="569"/>
      <c r="K886" s="569"/>
      <c r="L886" s="539"/>
    </row>
    <row r="887" spans="1:12" s="540" customFormat="1" x14ac:dyDescent="0.2">
      <c r="A887" s="541"/>
      <c r="B887" s="542"/>
      <c r="C887" s="542"/>
      <c r="D887" s="541"/>
      <c r="E887" s="563"/>
      <c r="F887" s="541"/>
      <c r="G887" s="570"/>
      <c r="H887" s="569"/>
      <c r="I887" s="569"/>
      <c r="J887" s="569"/>
      <c r="K887" s="569"/>
      <c r="L887" s="539"/>
    </row>
    <row r="888" spans="1:12" s="540" customFormat="1" x14ac:dyDescent="0.2">
      <c r="A888" s="541"/>
      <c r="B888" s="542"/>
      <c r="C888" s="542"/>
      <c r="D888" s="541"/>
      <c r="E888" s="563"/>
      <c r="F888" s="541"/>
      <c r="G888" s="570"/>
      <c r="H888" s="569"/>
      <c r="I888" s="569"/>
      <c r="J888" s="569"/>
      <c r="K888" s="569"/>
      <c r="L888" s="539"/>
    </row>
    <row r="889" spans="1:12" s="540" customFormat="1" x14ac:dyDescent="0.2">
      <c r="A889" s="541"/>
      <c r="B889" s="542"/>
      <c r="C889" s="542"/>
      <c r="D889" s="541"/>
      <c r="E889" s="563"/>
      <c r="F889" s="541"/>
      <c r="G889" s="570"/>
      <c r="H889" s="569"/>
      <c r="I889" s="569"/>
      <c r="J889" s="569"/>
      <c r="K889" s="569"/>
      <c r="L889" s="539"/>
    </row>
    <row r="890" spans="1:12" s="540" customFormat="1" x14ac:dyDescent="0.2">
      <c r="A890" s="541"/>
      <c r="B890" s="542"/>
      <c r="C890" s="542"/>
      <c r="D890" s="541"/>
      <c r="E890" s="563"/>
      <c r="F890" s="541"/>
      <c r="G890" s="570"/>
      <c r="H890" s="569"/>
      <c r="I890" s="569"/>
      <c r="J890" s="569"/>
      <c r="K890" s="569"/>
      <c r="L890" s="539"/>
    </row>
    <row r="891" spans="1:12" s="540" customFormat="1" x14ac:dyDescent="0.2">
      <c r="A891" s="541"/>
      <c r="B891" s="542"/>
      <c r="C891" s="542"/>
      <c r="D891" s="541"/>
      <c r="E891" s="563"/>
      <c r="F891" s="541"/>
      <c r="G891" s="570"/>
      <c r="H891" s="569"/>
      <c r="I891" s="569"/>
      <c r="J891" s="569"/>
      <c r="K891" s="569"/>
      <c r="L891" s="539"/>
    </row>
    <row r="892" spans="1:12" s="540" customFormat="1" x14ac:dyDescent="0.2">
      <c r="A892" s="541"/>
      <c r="B892" s="542"/>
      <c r="C892" s="542"/>
      <c r="D892" s="541"/>
      <c r="E892" s="563"/>
      <c r="F892" s="541"/>
      <c r="G892" s="570"/>
      <c r="H892" s="569"/>
      <c r="I892" s="569"/>
      <c r="J892" s="569"/>
      <c r="K892" s="569"/>
      <c r="L892" s="539"/>
    </row>
    <row r="893" spans="1:12" s="540" customFormat="1" x14ac:dyDescent="0.2">
      <c r="A893" s="541"/>
      <c r="B893" s="542"/>
      <c r="C893" s="542"/>
      <c r="D893" s="541"/>
      <c r="E893" s="563"/>
      <c r="F893" s="541"/>
      <c r="G893" s="570"/>
      <c r="H893" s="569"/>
      <c r="I893" s="569"/>
      <c r="J893" s="569"/>
      <c r="K893" s="569"/>
      <c r="L893" s="539"/>
    </row>
    <row r="894" spans="1:12" s="540" customFormat="1" x14ac:dyDescent="0.2">
      <c r="A894" s="541"/>
      <c r="B894" s="542"/>
      <c r="C894" s="542"/>
      <c r="D894" s="541"/>
      <c r="E894" s="563"/>
      <c r="F894" s="541"/>
      <c r="G894" s="570"/>
      <c r="H894" s="569"/>
      <c r="I894" s="569"/>
      <c r="J894" s="569"/>
      <c r="K894" s="569"/>
      <c r="L894" s="539"/>
    </row>
    <row r="895" spans="1:12" s="540" customFormat="1" x14ac:dyDescent="0.2">
      <c r="A895" s="541"/>
      <c r="B895" s="542"/>
      <c r="C895" s="542"/>
      <c r="D895" s="541"/>
      <c r="E895" s="563"/>
      <c r="F895" s="541"/>
      <c r="G895" s="570"/>
      <c r="H895" s="569"/>
      <c r="I895" s="569"/>
      <c r="J895" s="569"/>
      <c r="K895" s="569"/>
      <c r="L895" s="539"/>
    </row>
    <row r="896" spans="1:12" s="540" customFormat="1" x14ac:dyDescent="0.2">
      <c r="A896" s="541"/>
      <c r="B896" s="542"/>
      <c r="C896" s="542"/>
      <c r="D896" s="541"/>
      <c r="E896" s="563"/>
      <c r="F896" s="541"/>
      <c r="G896" s="570"/>
      <c r="H896" s="569"/>
      <c r="I896" s="569"/>
      <c r="J896" s="569"/>
      <c r="K896" s="569"/>
      <c r="L896" s="539"/>
    </row>
    <row r="897" spans="1:12" s="540" customFormat="1" x14ac:dyDescent="0.2">
      <c r="A897" s="541"/>
      <c r="B897" s="542"/>
      <c r="C897" s="542"/>
      <c r="D897" s="541"/>
      <c r="E897" s="563"/>
      <c r="F897" s="541"/>
      <c r="G897" s="570"/>
      <c r="H897" s="569"/>
      <c r="I897" s="569"/>
      <c r="J897" s="569"/>
      <c r="K897" s="569"/>
      <c r="L897" s="539"/>
    </row>
    <row r="898" spans="1:12" s="540" customFormat="1" x14ac:dyDescent="0.2">
      <c r="A898" s="541"/>
      <c r="B898" s="542"/>
      <c r="C898" s="542"/>
      <c r="D898" s="541"/>
      <c r="E898" s="563"/>
      <c r="F898" s="541"/>
      <c r="G898" s="570"/>
      <c r="H898" s="569"/>
      <c r="I898" s="569"/>
      <c r="J898" s="569"/>
      <c r="K898" s="569"/>
      <c r="L898" s="539"/>
    </row>
    <row r="899" spans="1:12" s="540" customFormat="1" x14ac:dyDescent="0.2">
      <c r="A899" s="541"/>
      <c r="B899" s="542"/>
      <c r="C899" s="542"/>
      <c r="D899" s="541"/>
      <c r="E899" s="563"/>
      <c r="F899" s="541"/>
      <c r="G899" s="570"/>
      <c r="H899" s="569"/>
      <c r="I899" s="569"/>
      <c r="J899" s="569"/>
      <c r="K899" s="569"/>
      <c r="L899" s="539"/>
    </row>
    <row r="900" spans="1:12" s="540" customFormat="1" x14ac:dyDescent="0.2">
      <c r="A900" s="541"/>
      <c r="B900" s="542"/>
      <c r="C900" s="542"/>
      <c r="D900" s="541"/>
      <c r="E900" s="563"/>
      <c r="F900" s="541"/>
      <c r="G900" s="570"/>
      <c r="H900" s="569"/>
      <c r="I900" s="569"/>
      <c r="J900" s="569"/>
      <c r="K900" s="569"/>
      <c r="L900" s="539"/>
    </row>
    <row r="901" spans="1:12" s="540" customFormat="1" x14ac:dyDescent="0.2">
      <c r="A901" s="541"/>
      <c r="B901" s="542"/>
      <c r="C901" s="542"/>
      <c r="D901" s="541"/>
      <c r="E901" s="563"/>
      <c r="F901" s="541"/>
      <c r="G901" s="570"/>
      <c r="H901" s="569"/>
      <c r="I901" s="569"/>
      <c r="J901" s="569"/>
      <c r="K901" s="569"/>
      <c r="L901" s="539"/>
    </row>
    <row r="902" spans="1:12" s="540" customFormat="1" x14ac:dyDescent="0.2">
      <c r="A902" s="541"/>
      <c r="B902" s="542"/>
      <c r="C902" s="542"/>
      <c r="D902" s="541"/>
      <c r="E902" s="563"/>
      <c r="F902" s="541"/>
      <c r="G902" s="570"/>
      <c r="H902" s="569"/>
      <c r="I902" s="569"/>
      <c r="J902" s="569"/>
      <c r="K902" s="569"/>
      <c r="L902" s="539"/>
    </row>
    <row r="903" spans="1:12" s="540" customFormat="1" x14ac:dyDescent="0.2">
      <c r="A903" s="541"/>
      <c r="B903" s="542"/>
      <c r="C903" s="542"/>
      <c r="D903" s="541"/>
      <c r="E903" s="563"/>
      <c r="F903" s="541"/>
      <c r="G903" s="570"/>
      <c r="H903" s="569"/>
      <c r="I903" s="569"/>
      <c r="J903" s="569"/>
      <c r="K903" s="569"/>
      <c r="L903" s="539"/>
    </row>
    <row r="904" spans="1:12" s="540" customFormat="1" x14ac:dyDescent="0.2">
      <c r="A904" s="541"/>
      <c r="B904" s="542"/>
      <c r="C904" s="542"/>
      <c r="D904" s="541"/>
      <c r="E904" s="563"/>
      <c r="F904" s="541"/>
      <c r="G904" s="570"/>
      <c r="H904" s="569"/>
      <c r="I904" s="569"/>
      <c r="J904" s="569"/>
      <c r="K904" s="569"/>
      <c r="L904" s="539"/>
    </row>
    <row r="905" spans="1:12" s="540" customFormat="1" x14ac:dyDescent="0.2">
      <c r="A905" s="541"/>
      <c r="B905" s="542"/>
      <c r="C905" s="542"/>
      <c r="D905" s="541"/>
      <c r="E905" s="563"/>
      <c r="F905" s="541"/>
      <c r="G905" s="570"/>
      <c r="H905" s="569"/>
      <c r="I905" s="569"/>
      <c r="J905" s="569"/>
      <c r="K905" s="569"/>
      <c r="L905" s="539"/>
    </row>
    <row r="906" spans="1:12" s="540" customFormat="1" x14ac:dyDescent="0.2">
      <c r="A906" s="541"/>
      <c r="B906" s="542"/>
      <c r="C906" s="542"/>
      <c r="D906" s="541"/>
      <c r="E906" s="563"/>
      <c r="F906" s="541"/>
      <c r="G906" s="570"/>
      <c r="H906" s="569"/>
      <c r="I906" s="569"/>
      <c r="J906" s="569"/>
      <c r="K906" s="569"/>
      <c r="L906" s="539"/>
    </row>
    <row r="907" spans="1:12" s="540" customFormat="1" x14ac:dyDescent="0.2">
      <c r="A907" s="541"/>
      <c r="B907" s="542"/>
      <c r="C907" s="542"/>
      <c r="D907" s="541"/>
      <c r="E907" s="563"/>
      <c r="F907" s="541"/>
      <c r="G907" s="570"/>
      <c r="H907" s="569"/>
      <c r="I907" s="569"/>
      <c r="J907" s="569"/>
      <c r="K907" s="569"/>
      <c r="L907" s="539"/>
    </row>
    <row r="908" spans="1:12" s="540" customFormat="1" x14ac:dyDescent="0.2">
      <c r="A908" s="541"/>
      <c r="B908" s="542"/>
      <c r="C908" s="542"/>
      <c r="D908" s="541"/>
      <c r="E908" s="563"/>
      <c r="F908" s="541"/>
      <c r="G908" s="570"/>
      <c r="H908" s="569"/>
      <c r="I908" s="569"/>
      <c r="J908" s="569"/>
      <c r="K908" s="569"/>
      <c r="L908" s="539"/>
    </row>
    <row r="909" spans="1:12" s="540" customFormat="1" x14ac:dyDescent="0.2">
      <c r="A909" s="541"/>
      <c r="B909" s="542"/>
      <c r="C909" s="542"/>
      <c r="D909" s="541"/>
      <c r="E909" s="563"/>
      <c r="F909" s="541"/>
      <c r="G909" s="570"/>
      <c r="H909" s="569"/>
      <c r="I909" s="569"/>
      <c r="J909" s="569"/>
      <c r="K909" s="569"/>
      <c r="L909" s="539"/>
    </row>
    <row r="910" spans="1:12" s="540" customFormat="1" x14ac:dyDescent="0.2">
      <c r="A910" s="541"/>
      <c r="B910" s="542"/>
      <c r="C910" s="542"/>
      <c r="D910" s="541"/>
      <c r="E910" s="563"/>
      <c r="F910" s="541"/>
      <c r="G910" s="570"/>
      <c r="H910" s="569"/>
      <c r="I910" s="569"/>
      <c r="J910" s="569"/>
      <c r="K910" s="569"/>
      <c r="L910" s="539"/>
    </row>
    <row r="911" spans="1:12" s="540" customFormat="1" x14ac:dyDescent="0.2">
      <c r="A911" s="541"/>
      <c r="B911" s="542"/>
      <c r="C911" s="542"/>
      <c r="D911" s="541"/>
      <c r="E911" s="563"/>
      <c r="F911" s="541"/>
      <c r="G911" s="570"/>
      <c r="H911" s="569"/>
      <c r="I911" s="569"/>
      <c r="J911" s="569"/>
      <c r="K911" s="569"/>
      <c r="L911" s="539"/>
    </row>
    <row r="912" spans="1:12" s="540" customFormat="1" x14ac:dyDescent="0.2">
      <c r="A912" s="541"/>
      <c r="B912" s="542"/>
      <c r="C912" s="542"/>
      <c r="D912" s="541"/>
      <c r="E912" s="563"/>
      <c r="F912" s="541"/>
      <c r="G912" s="570"/>
      <c r="H912" s="569"/>
      <c r="I912" s="569"/>
      <c r="J912" s="569"/>
      <c r="K912" s="569"/>
      <c r="L912" s="539"/>
    </row>
    <row r="913" spans="1:12" s="540" customFormat="1" x14ac:dyDescent="0.2">
      <c r="A913" s="541"/>
      <c r="B913" s="542"/>
      <c r="C913" s="542"/>
      <c r="D913" s="541"/>
      <c r="E913" s="563"/>
      <c r="F913" s="541"/>
      <c r="G913" s="570"/>
      <c r="H913" s="569"/>
      <c r="I913" s="569"/>
      <c r="J913" s="569"/>
      <c r="K913" s="569"/>
      <c r="L913" s="539"/>
    </row>
    <row r="914" spans="1:12" s="540" customFormat="1" x14ac:dyDescent="0.2">
      <c r="A914" s="541"/>
      <c r="B914" s="542"/>
      <c r="C914" s="542"/>
      <c r="D914" s="541"/>
      <c r="E914" s="563"/>
      <c r="F914" s="541"/>
      <c r="G914" s="570"/>
      <c r="H914" s="569"/>
      <c r="I914" s="569"/>
      <c r="J914" s="569"/>
      <c r="K914" s="569"/>
      <c r="L914" s="539"/>
    </row>
    <row r="915" spans="1:12" s="540" customFormat="1" x14ac:dyDescent="0.2">
      <c r="A915" s="541"/>
      <c r="B915" s="542"/>
      <c r="C915" s="542"/>
      <c r="D915" s="541"/>
      <c r="E915" s="563"/>
      <c r="F915" s="541"/>
      <c r="G915" s="570"/>
      <c r="H915" s="569"/>
      <c r="I915" s="569"/>
      <c r="J915" s="569"/>
      <c r="K915" s="569"/>
      <c r="L915" s="539"/>
    </row>
    <row r="916" spans="1:12" s="540" customFormat="1" x14ac:dyDescent="0.2">
      <c r="A916" s="541"/>
      <c r="B916" s="542"/>
      <c r="C916" s="542"/>
      <c r="D916" s="541"/>
      <c r="E916" s="563"/>
      <c r="F916" s="541"/>
      <c r="G916" s="570"/>
      <c r="H916" s="569"/>
      <c r="I916" s="569"/>
      <c r="J916" s="569"/>
      <c r="K916" s="569"/>
      <c r="L916" s="539"/>
    </row>
    <row r="917" spans="1:12" s="540" customFormat="1" x14ac:dyDescent="0.2">
      <c r="A917" s="541"/>
      <c r="B917" s="542"/>
      <c r="C917" s="542"/>
      <c r="D917" s="541"/>
      <c r="E917" s="563"/>
      <c r="F917" s="541"/>
      <c r="G917" s="570"/>
      <c r="H917" s="569"/>
      <c r="I917" s="569"/>
      <c r="J917" s="569"/>
      <c r="K917" s="569"/>
      <c r="L917" s="539"/>
    </row>
    <row r="918" spans="1:12" s="540" customFormat="1" x14ac:dyDescent="0.2">
      <c r="A918" s="541"/>
      <c r="B918" s="542"/>
      <c r="C918" s="542"/>
      <c r="D918" s="541"/>
      <c r="E918" s="563"/>
      <c r="F918" s="541"/>
      <c r="G918" s="570"/>
      <c r="H918" s="569"/>
      <c r="I918" s="569"/>
      <c r="J918" s="569"/>
      <c r="K918" s="569"/>
      <c r="L918" s="539"/>
    </row>
    <row r="919" spans="1:12" s="540" customFormat="1" x14ac:dyDescent="0.2">
      <c r="A919" s="541"/>
      <c r="B919" s="542"/>
      <c r="C919" s="542"/>
      <c r="D919" s="541"/>
      <c r="E919" s="563"/>
      <c r="F919" s="541"/>
      <c r="G919" s="570"/>
      <c r="H919" s="569"/>
      <c r="I919" s="569"/>
      <c r="J919" s="569"/>
      <c r="K919" s="569"/>
      <c r="L919" s="539"/>
    </row>
    <row r="920" spans="1:12" s="540" customFormat="1" x14ac:dyDescent="0.2">
      <c r="A920" s="541"/>
      <c r="B920" s="542"/>
      <c r="C920" s="542"/>
      <c r="D920" s="541"/>
      <c r="E920" s="563"/>
      <c r="F920" s="541"/>
      <c r="G920" s="570"/>
      <c r="H920" s="569"/>
      <c r="I920" s="569"/>
      <c r="J920" s="569"/>
      <c r="K920" s="569"/>
      <c r="L920" s="539"/>
    </row>
    <row r="921" spans="1:12" s="540" customFormat="1" x14ac:dyDescent="0.2">
      <c r="A921" s="541"/>
      <c r="B921" s="542"/>
      <c r="C921" s="542"/>
      <c r="D921" s="541"/>
      <c r="E921" s="563"/>
      <c r="F921" s="541"/>
      <c r="G921" s="570"/>
      <c r="H921" s="569"/>
      <c r="I921" s="569"/>
      <c r="J921" s="569"/>
      <c r="K921" s="569"/>
      <c r="L921" s="539"/>
    </row>
    <row r="922" spans="1:12" s="540" customFormat="1" x14ac:dyDescent="0.2">
      <c r="A922" s="541"/>
      <c r="B922" s="542"/>
      <c r="C922" s="542"/>
      <c r="D922" s="541"/>
      <c r="E922" s="563"/>
      <c r="F922" s="541"/>
      <c r="G922" s="570"/>
      <c r="H922" s="569"/>
      <c r="I922" s="569"/>
      <c r="J922" s="569"/>
      <c r="K922" s="569"/>
      <c r="L922" s="539"/>
    </row>
    <row r="923" spans="1:12" s="540" customFormat="1" x14ac:dyDescent="0.2">
      <c r="A923" s="541"/>
      <c r="B923" s="542"/>
      <c r="C923" s="542"/>
      <c r="D923" s="541"/>
      <c r="E923" s="563"/>
      <c r="F923" s="541"/>
      <c r="G923" s="570"/>
      <c r="H923" s="569"/>
      <c r="I923" s="569"/>
      <c r="J923" s="569"/>
      <c r="K923" s="569"/>
      <c r="L923" s="539"/>
    </row>
    <row r="924" spans="1:12" s="540" customFormat="1" x14ac:dyDescent="0.2">
      <c r="A924" s="541"/>
      <c r="B924" s="542"/>
      <c r="C924" s="542"/>
      <c r="D924" s="541"/>
      <c r="E924" s="563"/>
      <c r="F924" s="541"/>
      <c r="G924" s="570"/>
      <c r="H924" s="569"/>
      <c r="I924" s="569"/>
      <c r="J924" s="569"/>
      <c r="K924" s="569"/>
      <c r="L924" s="539"/>
    </row>
    <row r="925" spans="1:12" s="540" customFormat="1" x14ac:dyDescent="0.2">
      <c r="A925" s="541"/>
      <c r="B925" s="542"/>
      <c r="C925" s="542"/>
      <c r="D925" s="541"/>
      <c r="E925" s="563"/>
      <c r="F925" s="541"/>
      <c r="G925" s="570"/>
      <c r="H925" s="569"/>
      <c r="I925" s="569"/>
      <c r="J925" s="569"/>
      <c r="K925" s="569"/>
      <c r="L925" s="539"/>
    </row>
    <row r="926" spans="1:12" s="540" customFormat="1" x14ac:dyDescent="0.2">
      <c r="A926" s="541"/>
      <c r="B926" s="542"/>
      <c r="C926" s="542"/>
      <c r="D926" s="541"/>
      <c r="E926" s="563"/>
      <c r="F926" s="541"/>
      <c r="G926" s="570"/>
      <c r="H926" s="569"/>
      <c r="I926" s="569"/>
      <c r="J926" s="569"/>
      <c r="K926" s="569"/>
      <c r="L926" s="539"/>
    </row>
    <row r="927" spans="1:12" s="540" customFormat="1" x14ac:dyDescent="0.2">
      <c r="A927" s="541"/>
      <c r="B927" s="542"/>
      <c r="C927" s="542"/>
      <c r="D927" s="541"/>
      <c r="E927" s="563"/>
      <c r="F927" s="541"/>
      <c r="G927" s="570"/>
      <c r="H927" s="569"/>
      <c r="I927" s="569"/>
      <c r="J927" s="569"/>
      <c r="K927" s="569"/>
      <c r="L927" s="539"/>
    </row>
    <row r="928" spans="1:12" s="540" customFormat="1" x14ac:dyDescent="0.2">
      <c r="A928" s="541"/>
      <c r="B928" s="542"/>
      <c r="C928" s="542"/>
      <c r="D928" s="541"/>
      <c r="E928" s="563"/>
      <c r="F928" s="541"/>
      <c r="G928" s="570"/>
      <c r="H928" s="569"/>
      <c r="I928" s="569"/>
      <c r="J928" s="569"/>
      <c r="K928" s="569"/>
      <c r="L928" s="539"/>
    </row>
    <row r="929" spans="1:12" s="540" customFormat="1" x14ac:dyDescent="0.2">
      <c r="A929" s="541"/>
      <c r="B929" s="542"/>
      <c r="C929" s="542"/>
      <c r="D929" s="541"/>
      <c r="E929" s="563"/>
      <c r="F929" s="541"/>
      <c r="G929" s="570"/>
      <c r="H929" s="569"/>
      <c r="I929" s="569"/>
      <c r="J929" s="569"/>
      <c r="K929" s="569"/>
      <c r="L929" s="539"/>
    </row>
    <row r="930" spans="1:12" s="540" customFormat="1" x14ac:dyDescent="0.2">
      <c r="A930" s="541"/>
      <c r="B930" s="542"/>
      <c r="C930" s="542"/>
      <c r="D930" s="541"/>
      <c r="E930" s="563"/>
      <c r="F930" s="541"/>
      <c r="G930" s="570"/>
      <c r="H930" s="569"/>
      <c r="I930" s="569"/>
      <c r="J930" s="569"/>
      <c r="K930" s="569"/>
      <c r="L930" s="539"/>
    </row>
    <row r="931" spans="1:12" s="540" customFormat="1" x14ac:dyDescent="0.2">
      <c r="A931" s="541"/>
      <c r="B931" s="542"/>
      <c r="C931" s="542"/>
      <c r="D931" s="541"/>
      <c r="E931" s="563"/>
      <c r="F931" s="541"/>
      <c r="G931" s="570"/>
      <c r="H931" s="569"/>
      <c r="I931" s="569"/>
      <c r="J931" s="569"/>
      <c r="K931" s="569"/>
      <c r="L931" s="539"/>
    </row>
    <row r="932" spans="1:12" s="540" customFormat="1" x14ac:dyDescent="0.2">
      <c r="A932" s="541"/>
      <c r="B932" s="542"/>
      <c r="C932" s="542"/>
      <c r="D932" s="541"/>
      <c r="E932" s="563"/>
      <c r="F932" s="541"/>
      <c r="G932" s="570"/>
      <c r="H932" s="569"/>
      <c r="I932" s="569"/>
      <c r="J932" s="569"/>
      <c r="K932" s="569"/>
      <c r="L932" s="539"/>
    </row>
    <row r="933" spans="1:12" s="540" customFormat="1" x14ac:dyDescent="0.2">
      <c r="A933" s="541"/>
      <c r="B933" s="542"/>
      <c r="C933" s="542"/>
      <c r="D933" s="541"/>
      <c r="E933" s="563"/>
      <c r="F933" s="541"/>
      <c r="G933" s="570"/>
      <c r="H933" s="569"/>
      <c r="I933" s="569"/>
      <c r="J933" s="569"/>
      <c r="K933" s="569"/>
      <c r="L933" s="539"/>
    </row>
    <row r="934" spans="1:12" s="540" customFormat="1" x14ac:dyDescent="0.2">
      <c r="A934" s="541"/>
      <c r="B934" s="542"/>
      <c r="C934" s="542"/>
      <c r="D934" s="541"/>
      <c r="E934" s="563"/>
      <c r="F934" s="541"/>
      <c r="G934" s="570"/>
      <c r="H934" s="569"/>
      <c r="I934" s="569"/>
      <c r="J934" s="569"/>
      <c r="K934" s="569"/>
      <c r="L934" s="539"/>
    </row>
    <row r="935" spans="1:12" s="540" customFormat="1" x14ac:dyDescent="0.2">
      <c r="A935" s="541"/>
      <c r="B935" s="542"/>
      <c r="C935" s="542"/>
      <c r="D935" s="541"/>
      <c r="E935" s="563"/>
      <c r="F935" s="541"/>
      <c r="G935" s="570"/>
      <c r="H935" s="569"/>
      <c r="I935" s="569"/>
      <c r="J935" s="569"/>
      <c r="K935" s="569"/>
      <c r="L935" s="539"/>
    </row>
    <row r="936" spans="1:12" s="540" customFormat="1" x14ac:dyDescent="0.2">
      <c r="A936" s="541"/>
      <c r="B936" s="542"/>
      <c r="C936" s="542"/>
      <c r="D936" s="541"/>
      <c r="E936" s="563"/>
      <c r="F936" s="541"/>
      <c r="G936" s="570"/>
      <c r="H936" s="569"/>
      <c r="I936" s="569"/>
      <c r="J936" s="569"/>
      <c r="K936" s="569"/>
      <c r="L936" s="539"/>
    </row>
    <row r="937" spans="1:12" s="540" customFormat="1" x14ac:dyDescent="0.2">
      <c r="A937" s="541"/>
      <c r="B937" s="542"/>
      <c r="C937" s="542"/>
      <c r="D937" s="541"/>
      <c r="E937" s="563"/>
      <c r="F937" s="541"/>
      <c r="G937" s="570"/>
      <c r="H937" s="569"/>
      <c r="I937" s="569"/>
      <c r="J937" s="569"/>
      <c r="K937" s="569"/>
      <c r="L937" s="539"/>
    </row>
    <row r="938" spans="1:12" s="540" customFormat="1" x14ac:dyDescent="0.2">
      <c r="A938" s="541"/>
      <c r="B938" s="542"/>
      <c r="C938" s="542"/>
      <c r="D938" s="541"/>
      <c r="E938" s="563"/>
      <c r="F938" s="541"/>
      <c r="G938" s="570"/>
      <c r="H938" s="569"/>
      <c r="I938" s="569"/>
      <c r="J938" s="569"/>
      <c r="K938" s="569"/>
      <c r="L938" s="539"/>
    </row>
    <row r="939" spans="1:12" s="540" customFormat="1" x14ac:dyDescent="0.2">
      <c r="A939" s="541"/>
      <c r="B939" s="542"/>
      <c r="C939" s="542"/>
      <c r="D939" s="541"/>
      <c r="E939" s="563"/>
      <c r="F939" s="541"/>
      <c r="G939" s="570"/>
      <c r="H939" s="569"/>
      <c r="I939" s="569"/>
      <c r="J939" s="569"/>
      <c r="K939" s="569"/>
      <c r="L939" s="539"/>
    </row>
    <row r="940" spans="1:12" s="540" customFormat="1" x14ac:dyDescent="0.2">
      <c r="A940" s="541"/>
      <c r="B940" s="542"/>
      <c r="C940" s="542"/>
      <c r="D940" s="541"/>
      <c r="E940" s="563"/>
      <c r="F940" s="541"/>
      <c r="G940" s="570"/>
      <c r="H940" s="569"/>
      <c r="I940" s="569"/>
      <c r="J940" s="569"/>
      <c r="K940" s="569"/>
      <c r="L940" s="539"/>
    </row>
    <row r="941" spans="1:12" s="540" customFormat="1" x14ac:dyDescent="0.2">
      <c r="A941" s="541"/>
      <c r="B941" s="542"/>
      <c r="C941" s="542"/>
      <c r="D941" s="541"/>
      <c r="E941" s="563"/>
      <c r="F941" s="541"/>
      <c r="G941" s="570"/>
      <c r="H941" s="569"/>
      <c r="I941" s="569"/>
      <c r="J941" s="569"/>
      <c r="K941" s="569"/>
      <c r="L941" s="539"/>
    </row>
    <row r="942" spans="1:12" s="540" customFormat="1" x14ac:dyDescent="0.2">
      <c r="A942" s="541"/>
      <c r="B942" s="542"/>
      <c r="C942" s="542"/>
      <c r="D942" s="541"/>
      <c r="E942" s="563"/>
      <c r="F942" s="541"/>
      <c r="G942" s="570"/>
      <c r="H942" s="569"/>
      <c r="I942" s="569"/>
      <c r="J942" s="569"/>
      <c r="K942" s="569"/>
      <c r="L942" s="539"/>
    </row>
    <row r="943" spans="1:12" s="540" customFormat="1" x14ac:dyDescent="0.2">
      <c r="A943" s="541"/>
      <c r="B943" s="542"/>
      <c r="C943" s="542"/>
      <c r="D943" s="541"/>
      <c r="E943" s="563"/>
      <c r="F943" s="541"/>
      <c r="G943" s="570"/>
      <c r="H943" s="569"/>
      <c r="I943" s="569"/>
      <c r="J943" s="569"/>
      <c r="K943" s="569"/>
      <c r="L943" s="539"/>
    </row>
    <row r="944" spans="1:12" s="540" customFormat="1" x14ac:dyDescent="0.2">
      <c r="A944" s="541"/>
      <c r="B944" s="542"/>
      <c r="C944" s="542"/>
      <c r="D944" s="541"/>
      <c r="E944" s="563"/>
      <c r="F944" s="541"/>
      <c r="G944" s="570"/>
      <c r="H944" s="569"/>
      <c r="I944" s="569"/>
      <c r="J944" s="569"/>
      <c r="K944" s="569"/>
      <c r="L944" s="539"/>
    </row>
    <row r="945" spans="1:12" s="540" customFormat="1" x14ac:dyDescent="0.2">
      <c r="A945" s="541"/>
      <c r="B945" s="542"/>
      <c r="C945" s="542"/>
      <c r="D945" s="541"/>
      <c r="E945" s="563"/>
      <c r="F945" s="541"/>
      <c r="G945" s="570"/>
      <c r="H945" s="569"/>
      <c r="I945" s="569"/>
      <c r="J945" s="569"/>
      <c r="K945" s="569"/>
      <c r="L945" s="539"/>
    </row>
    <row r="946" spans="1:12" s="540" customFormat="1" x14ac:dyDescent="0.2">
      <c r="A946" s="541"/>
      <c r="B946" s="542"/>
      <c r="C946" s="542"/>
      <c r="D946" s="541"/>
      <c r="E946" s="563"/>
      <c r="F946" s="541"/>
      <c r="G946" s="570"/>
      <c r="H946" s="569"/>
      <c r="I946" s="569"/>
      <c r="J946" s="569"/>
      <c r="K946" s="569"/>
      <c r="L946" s="539"/>
    </row>
    <row r="947" spans="1:12" s="540" customFormat="1" x14ac:dyDescent="0.2">
      <c r="A947" s="541"/>
      <c r="B947" s="542"/>
      <c r="C947" s="542"/>
      <c r="D947" s="541"/>
      <c r="E947" s="563"/>
      <c r="F947" s="541"/>
      <c r="G947" s="570"/>
      <c r="H947" s="569"/>
      <c r="I947" s="569"/>
      <c r="J947" s="569"/>
      <c r="K947" s="569"/>
      <c r="L947" s="539"/>
    </row>
    <row r="948" spans="1:12" s="540" customFormat="1" x14ac:dyDescent="0.2">
      <c r="A948" s="541"/>
      <c r="B948" s="542"/>
      <c r="C948" s="542"/>
      <c r="D948" s="541"/>
      <c r="E948" s="563"/>
      <c r="F948" s="541"/>
      <c r="G948" s="570"/>
      <c r="H948" s="569"/>
      <c r="I948" s="569"/>
      <c r="J948" s="569"/>
      <c r="K948" s="569"/>
      <c r="L948" s="539"/>
    </row>
    <row r="949" spans="1:12" s="540" customFormat="1" x14ac:dyDescent="0.2">
      <c r="A949" s="541"/>
      <c r="B949" s="542"/>
      <c r="C949" s="542"/>
      <c r="D949" s="541"/>
      <c r="E949" s="563"/>
      <c r="F949" s="541"/>
      <c r="G949" s="570"/>
      <c r="H949" s="569"/>
      <c r="I949" s="569"/>
      <c r="J949" s="569"/>
      <c r="K949" s="569"/>
      <c r="L949" s="539"/>
    </row>
    <row r="950" spans="1:12" s="540" customFormat="1" x14ac:dyDescent="0.2">
      <c r="A950" s="541"/>
      <c r="B950" s="542"/>
      <c r="C950" s="542"/>
      <c r="D950" s="541"/>
      <c r="E950" s="563"/>
      <c r="F950" s="541"/>
      <c r="G950" s="570"/>
      <c r="H950" s="569"/>
      <c r="I950" s="569"/>
      <c r="J950" s="569"/>
      <c r="K950" s="569"/>
      <c r="L950" s="539"/>
    </row>
    <row r="951" spans="1:12" s="540" customFormat="1" x14ac:dyDescent="0.2">
      <c r="A951" s="541"/>
      <c r="B951" s="542"/>
      <c r="C951" s="542"/>
      <c r="D951" s="541"/>
      <c r="E951" s="563"/>
      <c r="F951" s="541"/>
      <c r="G951" s="570"/>
      <c r="H951" s="569"/>
      <c r="I951" s="569"/>
      <c r="J951" s="569"/>
      <c r="K951" s="569"/>
      <c r="L951" s="539"/>
    </row>
    <row r="952" spans="1:12" s="540" customFormat="1" x14ac:dyDescent="0.2">
      <c r="A952" s="541"/>
      <c r="B952" s="542"/>
      <c r="C952" s="542"/>
      <c r="D952" s="541"/>
      <c r="E952" s="563"/>
      <c r="F952" s="541"/>
      <c r="G952" s="570"/>
      <c r="H952" s="569"/>
      <c r="I952" s="569"/>
      <c r="J952" s="569"/>
      <c r="K952" s="569"/>
      <c r="L952" s="539"/>
    </row>
    <row r="953" spans="1:12" s="540" customFormat="1" x14ac:dyDescent="0.2">
      <c r="A953" s="541"/>
      <c r="B953" s="542"/>
      <c r="C953" s="542"/>
      <c r="D953" s="541"/>
      <c r="E953" s="563"/>
      <c r="F953" s="541"/>
      <c r="G953" s="570"/>
      <c r="H953" s="569"/>
      <c r="I953" s="569"/>
      <c r="J953" s="569"/>
      <c r="K953" s="569"/>
      <c r="L953" s="539"/>
    </row>
    <row r="954" spans="1:12" s="540" customFormat="1" x14ac:dyDescent="0.2">
      <c r="A954" s="541"/>
      <c r="B954" s="542"/>
      <c r="C954" s="542"/>
      <c r="D954" s="541"/>
      <c r="E954" s="563"/>
      <c r="F954" s="541"/>
      <c r="G954" s="570"/>
      <c r="H954" s="569"/>
      <c r="I954" s="569"/>
      <c r="J954" s="569"/>
      <c r="K954" s="569"/>
      <c r="L954" s="539"/>
    </row>
    <row r="955" spans="1:12" s="540" customFormat="1" x14ac:dyDescent="0.2">
      <c r="A955" s="541"/>
      <c r="B955" s="542"/>
      <c r="C955" s="542"/>
      <c r="D955" s="541"/>
      <c r="E955" s="563"/>
      <c r="F955" s="541"/>
      <c r="G955" s="570"/>
      <c r="H955" s="569"/>
      <c r="I955" s="569"/>
      <c r="J955" s="569"/>
      <c r="K955" s="569"/>
      <c r="L955" s="539"/>
    </row>
    <row r="956" spans="1:12" s="540" customFormat="1" x14ac:dyDescent="0.2">
      <c r="A956" s="541"/>
      <c r="B956" s="542"/>
      <c r="C956" s="542"/>
      <c r="D956" s="541"/>
      <c r="E956" s="563"/>
      <c r="F956" s="541"/>
      <c r="G956" s="570"/>
      <c r="H956" s="569"/>
      <c r="I956" s="569"/>
      <c r="J956" s="569"/>
      <c r="K956" s="569"/>
      <c r="L956" s="539"/>
    </row>
    <row r="957" spans="1:12" s="540" customFormat="1" x14ac:dyDescent="0.2">
      <c r="A957" s="541"/>
      <c r="B957" s="542"/>
      <c r="C957" s="542"/>
      <c r="D957" s="541"/>
      <c r="E957" s="563"/>
      <c r="F957" s="541"/>
      <c r="G957" s="570"/>
      <c r="H957" s="569"/>
      <c r="I957" s="569"/>
      <c r="J957" s="569"/>
      <c r="K957" s="569"/>
      <c r="L957" s="539"/>
    </row>
    <row r="958" spans="1:12" s="540" customFormat="1" x14ac:dyDescent="0.2">
      <c r="A958" s="541"/>
      <c r="B958" s="542"/>
      <c r="C958" s="542"/>
      <c r="D958" s="541"/>
      <c r="E958" s="563"/>
      <c r="F958" s="541"/>
      <c r="G958" s="570"/>
      <c r="H958" s="569"/>
      <c r="I958" s="569"/>
      <c r="J958" s="569"/>
      <c r="K958" s="569"/>
      <c r="L958" s="539"/>
    </row>
    <row r="959" spans="1:12" s="540" customFormat="1" x14ac:dyDescent="0.2">
      <c r="A959" s="541"/>
      <c r="B959" s="542"/>
      <c r="C959" s="542"/>
      <c r="D959" s="541"/>
      <c r="E959" s="563"/>
      <c r="F959" s="541"/>
      <c r="G959" s="570"/>
      <c r="H959" s="569"/>
      <c r="I959" s="569"/>
      <c r="J959" s="569"/>
      <c r="K959" s="569"/>
      <c r="L959" s="539"/>
    </row>
    <row r="960" spans="1:12" s="540" customFormat="1" x14ac:dyDescent="0.2">
      <c r="A960" s="541"/>
      <c r="B960" s="542"/>
      <c r="C960" s="542"/>
      <c r="D960" s="541"/>
      <c r="E960" s="563"/>
      <c r="F960" s="541"/>
      <c r="G960" s="570"/>
      <c r="H960" s="569"/>
      <c r="I960" s="569"/>
      <c r="J960" s="569"/>
      <c r="K960" s="569"/>
      <c r="L960" s="539"/>
    </row>
    <row r="961" spans="1:12" s="540" customFormat="1" x14ac:dyDescent="0.2">
      <c r="A961" s="541"/>
      <c r="B961" s="542"/>
      <c r="C961" s="542"/>
      <c r="D961" s="541"/>
      <c r="E961" s="563"/>
      <c r="F961" s="541"/>
      <c r="G961" s="570"/>
      <c r="H961" s="569"/>
      <c r="I961" s="569"/>
      <c r="J961" s="569"/>
      <c r="K961" s="569"/>
      <c r="L961" s="539"/>
    </row>
    <row r="962" spans="1:12" s="540" customFormat="1" x14ac:dyDescent="0.2">
      <c r="A962" s="541"/>
      <c r="B962" s="542"/>
      <c r="C962" s="542"/>
      <c r="D962" s="541"/>
      <c r="E962" s="563"/>
      <c r="F962" s="541"/>
      <c r="G962" s="570"/>
      <c r="H962" s="569"/>
      <c r="I962" s="569"/>
      <c r="J962" s="569"/>
      <c r="K962" s="569"/>
      <c r="L962" s="539"/>
    </row>
    <row r="963" spans="1:12" s="540" customFormat="1" x14ac:dyDescent="0.2">
      <c r="A963" s="541"/>
      <c r="B963" s="542"/>
      <c r="C963" s="542"/>
      <c r="D963" s="541"/>
      <c r="E963" s="563"/>
      <c r="F963" s="541"/>
      <c r="G963" s="570"/>
      <c r="H963" s="569"/>
      <c r="I963" s="569"/>
      <c r="J963" s="569"/>
      <c r="K963" s="569"/>
      <c r="L963" s="539"/>
    </row>
    <row r="964" spans="1:12" s="540" customFormat="1" x14ac:dyDescent="0.2">
      <c r="A964" s="541"/>
      <c r="B964" s="542"/>
      <c r="C964" s="542"/>
      <c r="D964" s="541"/>
      <c r="E964" s="563"/>
      <c r="F964" s="541"/>
      <c r="G964" s="570"/>
      <c r="H964" s="569"/>
      <c r="I964" s="569"/>
      <c r="J964" s="569"/>
      <c r="K964" s="569"/>
      <c r="L964" s="539"/>
    </row>
    <row r="965" spans="1:12" s="540" customFormat="1" x14ac:dyDescent="0.2">
      <c r="A965" s="541"/>
      <c r="B965" s="542"/>
      <c r="C965" s="542"/>
      <c r="D965" s="541"/>
      <c r="E965" s="563"/>
      <c r="F965" s="541"/>
      <c r="G965" s="570"/>
      <c r="H965" s="569"/>
      <c r="I965" s="569"/>
      <c r="J965" s="569"/>
      <c r="K965" s="569"/>
      <c r="L965" s="539"/>
    </row>
    <row r="966" spans="1:12" s="540" customFormat="1" x14ac:dyDescent="0.2">
      <c r="A966" s="541"/>
      <c r="B966" s="542"/>
      <c r="C966" s="542"/>
      <c r="D966" s="541"/>
      <c r="E966" s="563"/>
      <c r="F966" s="541"/>
      <c r="G966" s="570"/>
      <c r="H966" s="569"/>
      <c r="I966" s="569"/>
      <c r="J966" s="569"/>
      <c r="K966" s="569"/>
      <c r="L966" s="539"/>
    </row>
    <row r="967" spans="1:12" s="540" customFormat="1" x14ac:dyDescent="0.2">
      <c r="A967" s="541"/>
      <c r="B967" s="542"/>
      <c r="C967" s="542"/>
      <c r="D967" s="541"/>
      <c r="E967" s="563"/>
      <c r="F967" s="541"/>
      <c r="G967" s="570"/>
      <c r="H967" s="569"/>
      <c r="I967" s="569"/>
      <c r="J967" s="569"/>
      <c r="K967" s="569"/>
      <c r="L967" s="539"/>
    </row>
    <row r="968" spans="1:12" s="540" customFormat="1" x14ac:dyDescent="0.2">
      <c r="A968" s="541"/>
      <c r="B968" s="542"/>
      <c r="C968" s="542"/>
      <c r="D968" s="541"/>
      <c r="E968" s="563"/>
      <c r="F968" s="541"/>
      <c r="G968" s="570"/>
      <c r="H968" s="569"/>
      <c r="I968" s="569"/>
      <c r="J968" s="569"/>
      <c r="K968" s="569"/>
      <c r="L968" s="539"/>
    </row>
    <row r="969" spans="1:12" s="540" customFormat="1" x14ac:dyDescent="0.2">
      <c r="A969" s="541"/>
      <c r="B969" s="542"/>
      <c r="C969" s="542"/>
      <c r="D969" s="541"/>
      <c r="E969" s="563"/>
      <c r="F969" s="541"/>
      <c r="G969" s="570"/>
      <c r="H969" s="569"/>
      <c r="I969" s="569"/>
      <c r="J969" s="569"/>
      <c r="K969" s="569"/>
      <c r="L969" s="539"/>
    </row>
    <row r="970" spans="1:12" s="540" customFormat="1" x14ac:dyDescent="0.2">
      <c r="A970" s="541"/>
      <c r="B970" s="542"/>
      <c r="C970" s="542"/>
      <c r="D970" s="541"/>
      <c r="E970" s="563"/>
      <c r="F970" s="541"/>
      <c r="G970" s="570"/>
      <c r="H970" s="569"/>
      <c r="I970" s="569"/>
      <c r="J970" s="569"/>
      <c r="K970" s="569"/>
      <c r="L970" s="539"/>
    </row>
    <row r="971" spans="1:12" s="540" customFormat="1" x14ac:dyDescent="0.2">
      <c r="A971" s="541"/>
      <c r="B971" s="542"/>
      <c r="C971" s="542"/>
      <c r="D971" s="541"/>
      <c r="E971" s="563"/>
      <c r="F971" s="541"/>
      <c r="G971" s="570"/>
      <c r="H971" s="569"/>
      <c r="I971" s="569"/>
      <c r="J971" s="569"/>
      <c r="K971" s="569"/>
      <c r="L971" s="539"/>
    </row>
    <row r="972" spans="1:12" s="540" customFormat="1" x14ac:dyDescent="0.2">
      <c r="A972" s="541"/>
      <c r="B972" s="542"/>
      <c r="C972" s="542"/>
      <c r="D972" s="541"/>
      <c r="E972" s="563"/>
      <c r="F972" s="541"/>
      <c r="G972" s="570"/>
      <c r="H972" s="569"/>
      <c r="I972" s="569"/>
      <c r="J972" s="569"/>
      <c r="K972" s="569"/>
      <c r="L972" s="539"/>
    </row>
    <row r="973" spans="1:12" s="540" customFormat="1" x14ac:dyDescent="0.2">
      <c r="A973" s="541"/>
      <c r="B973" s="542"/>
      <c r="C973" s="542"/>
      <c r="D973" s="541"/>
      <c r="E973" s="563"/>
      <c r="F973" s="541"/>
      <c r="G973" s="570"/>
      <c r="H973" s="569"/>
      <c r="I973" s="569"/>
      <c r="J973" s="569"/>
      <c r="K973" s="569"/>
      <c r="L973" s="539"/>
    </row>
    <row r="974" spans="1:12" s="540" customFormat="1" x14ac:dyDescent="0.2">
      <c r="A974" s="541"/>
      <c r="B974" s="542"/>
      <c r="C974" s="542"/>
      <c r="D974" s="541"/>
      <c r="E974" s="563"/>
      <c r="F974" s="541"/>
      <c r="G974" s="570"/>
      <c r="H974" s="569"/>
      <c r="I974" s="569"/>
      <c r="J974" s="569"/>
      <c r="K974" s="569"/>
      <c r="L974" s="539"/>
    </row>
    <row r="975" spans="1:12" s="540" customFormat="1" x14ac:dyDescent="0.2">
      <c r="A975" s="541"/>
      <c r="B975" s="542"/>
      <c r="C975" s="542"/>
      <c r="D975" s="541"/>
      <c r="E975" s="563"/>
      <c r="F975" s="541"/>
      <c r="G975" s="570"/>
      <c r="H975" s="569"/>
      <c r="I975" s="569"/>
      <c r="J975" s="569"/>
      <c r="K975" s="569"/>
      <c r="L975" s="539"/>
    </row>
    <row r="976" spans="1:12" s="540" customFormat="1" x14ac:dyDescent="0.2">
      <c r="A976" s="541"/>
      <c r="B976" s="542"/>
      <c r="C976" s="542"/>
      <c r="D976" s="541"/>
      <c r="E976" s="563"/>
      <c r="F976" s="541"/>
      <c r="G976" s="570"/>
      <c r="H976" s="569"/>
      <c r="I976" s="569"/>
      <c r="J976" s="569"/>
      <c r="K976" s="569"/>
      <c r="L976" s="539"/>
    </row>
    <row r="977" spans="1:12" s="540" customFormat="1" x14ac:dyDescent="0.2">
      <c r="A977" s="541"/>
      <c r="B977" s="542"/>
      <c r="C977" s="542"/>
      <c r="D977" s="541"/>
      <c r="E977" s="563"/>
      <c r="F977" s="541"/>
      <c r="G977" s="570"/>
      <c r="H977" s="569"/>
      <c r="I977" s="569"/>
      <c r="J977" s="569"/>
      <c r="K977" s="569"/>
      <c r="L977" s="539"/>
    </row>
    <row r="978" spans="1:12" s="540" customFormat="1" x14ac:dyDescent="0.2">
      <c r="A978" s="541"/>
      <c r="B978" s="542"/>
      <c r="C978" s="542"/>
      <c r="D978" s="541"/>
      <c r="E978" s="563"/>
      <c r="F978" s="541"/>
      <c r="G978" s="570"/>
      <c r="H978" s="569"/>
      <c r="I978" s="569"/>
      <c r="J978" s="569"/>
      <c r="K978" s="569"/>
      <c r="L978" s="539"/>
    </row>
    <row r="979" spans="1:12" s="540" customFormat="1" x14ac:dyDescent="0.2">
      <c r="A979" s="541"/>
      <c r="B979" s="542"/>
      <c r="C979" s="542"/>
      <c r="D979" s="541"/>
      <c r="E979" s="563"/>
      <c r="F979" s="541"/>
      <c r="G979" s="570"/>
      <c r="H979" s="569"/>
      <c r="I979" s="569"/>
      <c r="J979" s="569"/>
      <c r="K979" s="569"/>
      <c r="L979" s="539"/>
    </row>
    <row r="980" spans="1:12" s="540" customFormat="1" x14ac:dyDescent="0.2">
      <c r="A980" s="541"/>
      <c r="B980" s="542"/>
      <c r="C980" s="542"/>
      <c r="D980" s="541"/>
      <c r="E980" s="563"/>
      <c r="F980" s="541"/>
      <c r="G980" s="570"/>
      <c r="H980" s="569"/>
      <c r="I980" s="569"/>
      <c r="J980" s="569"/>
      <c r="K980" s="569"/>
      <c r="L980" s="539"/>
    </row>
    <row r="981" spans="1:12" s="540" customFormat="1" x14ac:dyDescent="0.2">
      <c r="A981" s="541"/>
      <c r="B981" s="542"/>
      <c r="C981" s="542"/>
      <c r="D981" s="541"/>
      <c r="E981" s="563"/>
      <c r="F981" s="541"/>
      <c r="G981" s="570"/>
      <c r="H981" s="569"/>
      <c r="I981" s="569"/>
      <c r="J981" s="569"/>
      <c r="K981" s="569"/>
      <c r="L981" s="539"/>
    </row>
    <row r="982" spans="1:12" s="540" customFormat="1" x14ac:dyDescent="0.2">
      <c r="A982" s="541"/>
      <c r="B982" s="542"/>
      <c r="C982" s="542"/>
      <c r="D982" s="541"/>
      <c r="E982" s="563"/>
      <c r="F982" s="541"/>
      <c r="G982" s="570"/>
      <c r="H982" s="569"/>
      <c r="I982" s="569"/>
      <c r="J982" s="569"/>
      <c r="K982" s="569"/>
      <c r="L982" s="539"/>
    </row>
    <row r="983" spans="1:12" s="540" customFormat="1" x14ac:dyDescent="0.2">
      <c r="A983" s="541"/>
      <c r="B983" s="542"/>
      <c r="C983" s="542"/>
      <c r="D983" s="541"/>
      <c r="E983" s="563"/>
      <c r="F983" s="541"/>
      <c r="G983" s="570"/>
      <c r="H983" s="569"/>
      <c r="I983" s="569"/>
      <c r="J983" s="569"/>
      <c r="K983" s="569"/>
      <c r="L983" s="539"/>
    </row>
    <row r="984" spans="1:12" s="540" customFormat="1" x14ac:dyDescent="0.2">
      <c r="A984" s="541"/>
      <c r="B984" s="542"/>
      <c r="C984" s="542"/>
      <c r="D984" s="541"/>
      <c r="E984" s="563"/>
      <c r="F984" s="541"/>
      <c r="G984" s="570"/>
      <c r="H984" s="569"/>
      <c r="I984" s="569"/>
      <c r="J984" s="569"/>
      <c r="K984" s="569"/>
      <c r="L984" s="539"/>
    </row>
    <row r="985" spans="1:12" s="540" customFormat="1" x14ac:dyDescent="0.2">
      <c r="A985" s="541"/>
      <c r="B985" s="542"/>
      <c r="C985" s="542"/>
      <c r="D985" s="541"/>
      <c r="E985" s="563"/>
      <c r="F985" s="541"/>
      <c r="G985" s="570"/>
      <c r="H985" s="569"/>
      <c r="I985" s="569"/>
      <c r="J985" s="569"/>
      <c r="K985" s="569"/>
      <c r="L985" s="539"/>
    </row>
    <row r="986" spans="1:12" s="540" customFormat="1" x14ac:dyDescent="0.2">
      <c r="A986" s="541"/>
      <c r="B986" s="542"/>
      <c r="C986" s="542"/>
      <c r="D986" s="541"/>
      <c r="E986" s="563"/>
      <c r="F986" s="541"/>
      <c r="G986" s="570"/>
      <c r="H986" s="569"/>
      <c r="I986" s="569"/>
      <c r="J986" s="569"/>
      <c r="K986" s="569"/>
      <c r="L986" s="539"/>
    </row>
    <row r="987" spans="1:12" s="540" customFormat="1" x14ac:dyDescent="0.2">
      <c r="A987" s="541"/>
      <c r="B987" s="542"/>
      <c r="C987" s="542"/>
      <c r="D987" s="541"/>
      <c r="E987" s="563"/>
      <c r="F987" s="541"/>
      <c r="G987" s="570"/>
      <c r="H987" s="569"/>
      <c r="I987" s="569"/>
      <c r="J987" s="569"/>
      <c r="K987" s="569"/>
      <c r="L987" s="539"/>
    </row>
    <row r="988" spans="1:12" s="540" customFormat="1" x14ac:dyDescent="0.2">
      <c r="A988" s="541"/>
      <c r="B988" s="542"/>
      <c r="C988" s="542"/>
      <c r="D988" s="541"/>
      <c r="E988" s="563"/>
      <c r="F988" s="541"/>
      <c r="G988" s="570"/>
      <c r="H988" s="569"/>
      <c r="I988" s="569"/>
      <c r="J988" s="569"/>
      <c r="K988" s="569"/>
      <c r="L988" s="539"/>
    </row>
    <row r="989" spans="1:12" s="540" customFormat="1" x14ac:dyDescent="0.2">
      <c r="A989" s="541"/>
      <c r="B989" s="542"/>
      <c r="C989" s="542"/>
      <c r="D989" s="541"/>
      <c r="E989" s="563"/>
      <c r="F989" s="541"/>
      <c r="G989" s="570"/>
      <c r="H989" s="569"/>
      <c r="I989" s="569"/>
      <c r="J989" s="569"/>
      <c r="K989" s="569"/>
      <c r="L989" s="539"/>
    </row>
    <row r="990" spans="1:12" s="540" customFormat="1" x14ac:dyDescent="0.2">
      <c r="A990" s="541"/>
      <c r="B990" s="542"/>
      <c r="C990" s="542"/>
      <c r="D990" s="541"/>
      <c r="E990" s="563"/>
      <c r="F990" s="541"/>
      <c r="G990" s="570"/>
      <c r="H990" s="569"/>
      <c r="I990" s="569"/>
      <c r="J990" s="569"/>
      <c r="K990" s="569"/>
      <c r="L990" s="539"/>
    </row>
    <row r="991" spans="1:12" s="540" customFormat="1" x14ac:dyDescent="0.2">
      <c r="A991" s="541"/>
      <c r="B991" s="542"/>
      <c r="C991" s="542"/>
      <c r="D991" s="541"/>
      <c r="E991" s="563"/>
      <c r="F991" s="541"/>
      <c r="G991" s="570"/>
      <c r="H991" s="569"/>
      <c r="I991" s="569"/>
      <c r="J991" s="569"/>
      <c r="K991" s="569"/>
      <c r="L991" s="539"/>
    </row>
    <row r="992" spans="1:12" s="540" customFormat="1" x14ac:dyDescent="0.2">
      <c r="A992" s="541"/>
      <c r="B992" s="542"/>
      <c r="C992" s="542"/>
      <c r="D992" s="541"/>
      <c r="E992" s="563"/>
      <c r="F992" s="541"/>
      <c r="G992" s="570"/>
      <c r="H992" s="569"/>
      <c r="I992" s="569"/>
      <c r="J992" s="569"/>
      <c r="K992" s="569"/>
      <c r="L992" s="539"/>
    </row>
    <row r="993" spans="1:12" s="540" customFormat="1" x14ac:dyDescent="0.2">
      <c r="A993" s="541"/>
      <c r="B993" s="542"/>
      <c r="C993" s="542"/>
      <c r="D993" s="541"/>
      <c r="E993" s="563"/>
      <c r="F993" s="541"/>
      <c r="G993" s="570"/>
      <c r="H993" s="569"/>
      <c r="I993" s="569"/>
      <c r="J993" s="569"/>
      <c r="K993" s="569"/>
      <c r="L993" s="539"/>
    </row>
    <row r="994" spans="1:12" s="540" customFormat="1" x14ac:dyDescent="0.2">
      <c r="A994" s="541"/>
      <c r="B994" s="542"/>
      <c r="C994" s="542"/>
      <c r="D994" s="541"/>
      <c r="E994" s="563"/>
      <c r="F994" s="541"/>
      <c r="G994" s="570"/>
      <c r="H994" s="569"/>
      <c r="I994" s="569"/>
      <c r="J994" s="569"/>
      <c r="K994" s="569"/>
      <c r="L994" s="539"/>
    </row>
    <row r="995" spans="1:12" s="540" customFormat="1" x14ac:dyDescent="0.2">
      <c r="A995" s="541"/>
      <c r="B995" s="542"/>
      <c r="C995" s="542"/>
      <c r="D995" s="541"/>
      <c r="E995" s="563"/>
      <c r="F995" s="541"/>
      <c r="G995" s="570"/>
      <c r="H995" s="569"/>
      <c r="I995" s="569"/>
      <c r="J995" s="569"/>
      <c r="K995" s="569"/>
      <c r="L995" s="539"/>
    </row>
    <row r="996" spans="1:12" s="540" customFormat="1" x14ac:dyDescent="0.2">
      <c r="A996" s="541"/>
      <c r="B996" s="542"/>
      <c r="C996" s="542"/>
      <c r="D996" s="541"/>
      <c r="E996" s="563"/>
      <c r="F996" s="541"/>
      <c r="G996" s="570"/>
      <c r="H996" s="569"/>
      <c r="I996" s="569"/>
      <c r="J996" s="569"/>
      <c r="K996" s="569"/>
      <c r="L996" s="539"/>
    </row>
    <row r="997" spans="1:12" s="540" customFormat="1" x14ac:dyDescent="0.2">
      <c r="A997" s="541"/>
      <c r="B997" s="542"/>
      <c r="C997" s="542"/>
      <c r="D997" s="541"/>
      <c r="E997" s="563"/>
      <c r="F997" s="541"/>
      <c r="G997" s="570"/>
      <c r="H997" s="569"/>
      <c r="I997" s="569"/>
      <c r="J997" s="569"/>
      <c r="K997" s="569"/>
      <c r="L997" s="539"/>
    </row>
    <row r="998" spans="1:12" s="540" customFormat="1" x14ac:dyDescent="0.2">
      <c r="A998" s="541"/>
      <c r="B998" s="542"/>
      <c r="C998" s="542"/>
      <c r="D998" s="541"/>
      <c r="E998" s="563"/>
      <c r="F998" s="541"/>
      <c r="G998" s="570"/>
      <c r="H998" s="569"/>
      <c r="I998" s="569"/>
      <c r="J998" s="569"/>
      <c r="K998" s="569"/>
      <c r="L998" s="539"/>
    </row>
    <row r="999" spans="1:12" s="540" customFormat="1" x14ac:dyDescent="0.2">
      <c r="A999" s="541"/>
      <c r="B999" s="542"/>
      <c r="C999" s="542"/>
      <c r="D999" s="541"/>
      <c r="E999" s="563"/>
      <c r="F999" s="541"/>
      <c r="G999" s="570"/>
      <c r="H999" s="569"/>
      <c r="I999" s="569"/>
      <c r="J999" s="569"/>
      <c r="K999" s="569"/>
      <c r="L999" s="539"/>
    </row>
    <row r="1000" spans="1:12" s="540" customFormat="1" x14ac:dyDescent="0.2">
      <c r="A1000" s="541"/>
      <c r="B1000" s="542"/>
      <c r="C1000" s="542"/>
      <c r="D1000" s="541"/>
      <c r="E1000" s="563"/>
      <c r="F1000" s="541"/>
      <c r="G1000" s="570"/>
      <c r="H1000" s="569"/>
      <c r="I1000" s="569"/>
      <c r="J1000" s="569"/>
      <c r="K1000" s="569"/>
      <c r="L1000" s="539"/>
    </row>
    <row r="1001" spans="1:12" s="540" customFormat="1" x14ac:dyDescent="0.2">
      <c r="A1001" s="541"/>
      <c r="B1001" s="542"/>
      <c r="C1001" s="542"/>
      <c r="D1001" s="541"/>
      <c r="E1001" s="563"/>
      <c r="F1001" s="541"/>
      <c r="G1001" s="570"/>
      <c r="H1001" s="569"/>
      <c r="I1001" s="569"/>
      <c r="J1001" s="569"/>
      <c r="K1001" s="569"/>
      <c r="L1001" s="539"/>
    </row>
    <row r="1002" spans="1:12" s="540" customFormat="1" x14ac:dyDescent="0.2">
      <c r="A1002" s="541"/>
      <c r="B1002" s="542"/>
      <c r="C1002" s="542"/>
      <c r="D1002" s="541"/>
      <c r="E1002" s="563"/>
      <c r="F1002" s="541"/>
      <c r="G1002" s="570"/>
      <c r="H1002" s="569"/>
      <c r="I1002" s="569"/>
      <c r="J1002" s="569"/>
      <c r="K1002" s="569"/>
      <c r="L1002" s="539"/>
    </row>
    <row r="1003" spans="1:12" s="540" customFormat="1" x14ac:dyDescent="0.2">
      <c r="A1003" s="541"/>
      <c r="B1003" s="542"/>
      <c r="C1003" s="542"/>
      <c r="D1003" s="541"/>
      <c r="E1003" s="563"/>
      <c r="F1003" s="541"/>
      <c r="G1003" s="570"/>
      <c r="H1003" s="569"/>
      <c r="I1003" s="569"/>
      <c r="J1003" s="569"/>
      <c r="K1003" s="569"/>
      <c r="L1003" s="539"/>
    </row>
    <row r="1004" spans="1:12" s="540" customFormat="1" x14ac:dyDescent="0.2">
      <c r="A1004" s="541"/>
      <c r="B1004" s="542"/>
      <c r="C1004" s="542"/>
      <c r="D1004" s="541"/>
      <c r="E1004" s="563"/>
      <c r="F1004" s="541"/>
      <c r="G1004" s="570"/>
      <c r="H1004" s="569"/>
      <c r="I1004" s="569"/>
      <c r="J1004" s="569"/>
      <c r="K1004" s="569"/>
      <c r="L1004" s="539"/>
    </row>
    <row r="1005" spans="1:12" s="540" customFormat="1" x14ac:dyDescent="0.2">
      <c r="A1005" s="541"/>
      <c r="B1005" s="542"/>
      <c r="C1005" s="542"/>
      <c r="D1005" s="541"/>
      <c r="E1005" s="563"/>
      <c r="F1005" s="541"/>
      <c r="G1005" s="570"/>
      <c r="H1005" s="569"/>
      <c r="I1005" s="569"/>
      <c r="J1005" s="569"/>
      <c r="K1005" s="569"/>
      <c r="L1005" s="539"/>
    </row>
    <row r="1006" spans="1:12" s="540" customFormat="1" x14ac:dyDescent="0.2">
      <c r="A1006" s="541"/>
      <c r="B1006" s="542"/>
      <c r="C1006" s="542"/>
      <c r="D1006" s="541"/>
      <c r="E1006" s="563"/>
      <c r="F1006" s="541"/>
      <c r="G1006" s="570"/>
      <c r="H1006" s="569"/>
      <c r="I1006" s="569"/>
      <c r="J1006" s="569"/>
      <c r="K1006" s="569"/>
      <c r="L1006" s="539"/>
    </row>
    <row r="1007" spans="1:12" s="540" customFormat="1" x14ac:dyDescent="0.2">
      <c r="A1007" s="541"/>
      <c r="B1007" s="542"/>
      <c r="C1007" s="542"/>
      <c r="D1007" s="541"/>
      <c r="E1007" s="563"/>
      <c r="F1007" s="541"/>
      <c r="G1007" s="570"/>
      <c r="H1007" s="569"/>
      <c r="I1007" s="569"/>
      <c r="J1007" s="569"/>
      <c r="K1007" s="569"/>
      <c r="L1007" s="539"/>
    </row>
    <row r="1008" spans="1:12" s="540" customFormat="1" x14ac:dyDescent="0.2">
      <c r="A1008" s="541"/>
      <c r="B1008" s="542"/>
      <c r="C1008" s="542"/>
      <c r="D1008" s="541"/>
      <c r="E1008" s="563"/>
      <c r="F1008" s="541"/>
      <c r="G1008" s="570"/>
      <c r="H1008" s="569"/>
      <c r="I1008" s="569"/>
      <c r="J1008" s="569"/>
      <c r="K1008" s="569"/>
      <c r="L1008" s="539"/>
    </row>
    <row r="1009" spans="1:12" s="540" customFormat="1" x14ac:dyDescent="0.2">
      <c r="A1009" s="541"/>
      <c r="B1009" s="542"/>
      <c r="C1009" s="542"/>
      <c r="D1009" s="541"/>
      <c r="E1009" s="563"/>
      <c r="F1009" s="541"/>
      <c r="G1009" s="570"/>
      <c r="H1009" s="569"/>
      <c r="I1009" s="569"/>
      <c r="J1009" s="569"/>
      <c r="K1009" s="569"/>
      <c r="L1009" s="539"/>
    </row>
    <row r="1010" spans="1:12" s="540" customFormat="1" x14ac:dyDescent="0.2">
      <c r="A1010" s="541"/>
      <c r="B1010" s="542"/>
      <c r="C1010" s="542"/>
      <c r="D1010" s="541"/>
      <c r="E1010" s="563"/>
      <c r="F1010" s="541"/>
      <c r="G1010" s="570"/>
      <c r="H1010" s="569"/>
      <c r="I1010" s="569"/>
      <c r="J1010" s="569"/>
      <c r="K1010" s="569"/>
      <c r="L1010" s="539"/>
    </row>
    <row r="1011" spans="1:12" s="540" customFormat="1" x14ac:dyDescent="0.2">
      <c r="A1011" s="541"/>
      <c r="B1011" s="542"/>
      <c r="C1011" s="542"/>
      <c r="D1011" s="541"/>
      <c r="E1011" s="563"/>
      <c r="F1011" s="541"/>
      <c r="G1011" s="570"/>
      <c r="H1011" s="569"/>
      <c r="I1011" s="569"/>
      <c r="J1011" s="569"/>
      <c r="K1011" s="569"/>
      <c r="L1011" s="539"/>
    </row>
    <row r="1012" spans="1:12" s="540" customFormat="1" x14ac:dyDescent="0.2">
      <c r="A1012" s="541"/>
      <c r="B1012" s="542"/>
      <c r="C1012" s="542"/>
      <c r="D1012" s="541"/>
      <c r="E1012" s="563"/>
      <c r="F1012" s="541"/>
      <c r="G1012" s="570"/>
      <c r="H1012" s="569"/>
      <c r="I1012" s="569"/>
      <c r="J1012" s="569"/>
      <c r="K1012" s="569"/>
      <c r="L1012" s="539"/>
    </row>
    <row r="1013" spans="1:12" s="540" customFormat="1" x14ac:dyDescent="0.2">
      <c r="A1013" s="541"/>
      <c r="B1013" s="542"/>
      <c r="C1013" s="542"/>
      <c r="D1013" s="541"/>
      <c r="E1013" s="563"/>
      <c r="F1013" s="541"/>
      <c r="G1013" s="570"/>
      <c r="H1013" s="569"/>
      <c r="I1013" s="569"/>
      <c r="J1013" s="569"/>
      <c r="K1013" s="569"/>
      <c r="L1013" s="539"/>
    </row>
    <row r="1014" spans="1:12" s="540" customFormat="1" x14ac:dyDescent="0.2">
      <c r="A1014" s="541"/>
      <c r="B1014" s="542"/>
      <c r="C1014" s="542"/>
      <c r="D1014" s="541"/>
      <c r="E1014" s="563"/>
      <c r="F1014" s="541"/>
      <c r="G1014" s="570"/>
      <c r="H1014" s="569"/>
      <c r="I1014" s="569"/>
      <c r="J1014" s="569"/>
      <c r="K1014" s="569"/>
      <c r="L1014" s="539"/>
    </row>
    <row r="1015" spans="1:12" s="540" customFormat="1" x14ac:dyDescent="0.2">
      <c r="A1015" s="541"/>
      <c r="B1015" s="542"/>
      <c r="C1015" s="542"/>
      <c r="D1015" s="541"/>
      <c r="E1015" s="563"/>
      <c r="F1015" s="541"/>
      <c r="G1015" s="570"/>
      <c r="H1015" s="569"/>
      <c r="I1015" s="569"/>
      <c r="J1015" s="569"/>
      <c r="K1015" s="569"/>
      <c r="L1015" s="539"/>
    </row>
    <row r="1016" spans="1:12" s="540" customFormat="1" x14ac:dyDescent="0.2">
      <c r="A1016" s="541"/>
      <c r="B1016" s="542"/>
      <c r="C1016" s="542"/>
      <c r="D1016" s="541"/>
      <c r="E1016" s="563"/>
      <c r="F1016" s="541"/>
      <c r="G1016" s="570"/>
      <c r="H1016" s="569"/>
      <c r="I1016" s="569"/>
      <c r="J1016" s="569"/>
      <c r="K1016" s="569"/>
      <c r="L1016" s="539"/>
    </row>
    <row r="1017" spans="1:12" s="540" customFormat="1" x14ac:dyDescent="0.2">
      <c r="A1017" s="541"/>
      <c r="B1017" s="542"/>
      <c r="C1017" s="542"/>
      <c r="D1017" s="541"/>
      <c r="E1017" s="563"/>
      <c r="F1017" s="541"/>
      <c r="G1017" s="570"/>
      <c r="H1017" s="569"/>
      <c r="I1017" s="569"/>
      <c r="J1017" s="569"/>
      <c r="K1017" s="569"/>
      <c r="L1017" s="539"/>
    </row>
    <row r="1018" spans="1:12" s="540" customFormat="1" x14ac:dyDescent="0.2">
      <c r="A1018" s="541"/>
      <c r="B1018" s="542"/>
      <c r="C1018" s="542"/>
      <c r="D1018" s="541"/>
      <c r="E1018" s="563"/>
      <c r="F1018" s="541"/>
      <c r="G1018" s="570"/>
      <c r="H1018" s="569"/>
      <c r="I1018" s="569"/>
      <c r="J1018" s="569"/>
      <c r="K1018" s="569"/>
      <c r="L1018" s="539"/>
    </row>
    <row r="1019" spans="1:12" s="540" customFormat="1" x14ac:dyDescent="0.2">
      <c r="A1019" s="541"/>
      <c r="B1019" s="542"/>
      <c r="C1019" s="542"/>
      <c r="D1019" s="541"/>
      <c r="E1019" s="563"/>
      <c r="F1019" s="541"/>
      <c r="G1019" s="570"/>
      <c r="H1019" s="569"/>
      <c r="I1019" s="569"/>
      <c r="J1019" s="569"/>
      <c r="K1019" s="569"/>
      <c r="L1019" s="539"/>
    </row>
    <row r="1020" spans="1:12" s="540" customFormat="1" x14ac:dyDescent="0.2">
      <c r="A1020" s="541"/>
      <c r="B1020" s="542"/>
      <c r="C1020" s="542"/>
      <c r="D1020" s="541"/>
      <c r="E1020" s="563"/>
      <c r="F1020" s="541"/>
      <c r="G1020" s="570"/>
      <c r="H1020" s="569"/>
      <c r="I1020" s="569"/>
      <c r="J1020" s="569"/>
      <c r="K1020" s="569"/>
      <c r="L1020" s="539"/>
    </row>
    <row r="1021" spans="1:12" s="540" customFormat="1" x14ac:dyDescent="0.2">
      <c r="A1021" s="541"/>
      <c r="B1021" s="542"/>
      <c r="C1021" s="542"/>
      <c r="D1021" s="541"/>
      <c r="E1021" s="563"/>
      <c r="F1021" s="541"/>
      <c r="G1021" s="570"/>
      <c r="H1021" s="569"/>
      <c r="I1021" s="569"/>
      <c r="J1021" s="569"/>
      <c r="K1021" s="569"/>
      <c r="L1021" s="539"/>
    </row>
    <row r="1022" spans="1:12" s="540" customFormat="1" x14ac:dyDescent="0.2">
      <c r="A1022" s="541"/>
      <c r="B1022" s="542"/>
      <c r="C1022" s="542"/>
      <c r="D1022" s="541"/>
      <c r="E1022" s="563"/>
      <c r="F1022" s="541"/>
      <c r="G1022" s="570"/>
      <c r="H1022" s="569"/>
      <c r="I1022" s="569"/>
      <c r="J1022" s="569"/>
      <c r="K1022" s="569"/>
      <c r="L1022" s="539"/>
    </row>
    <row r="1023" spans="1:12" s="540" customFormat="1" x14ac:dyDescent="0.2">
      <c r="A1023" s="541"/>
      <c r="B1023" s="542"/>
      <c r="C1023" s="542"/>
      <c r="D1023" s="541"/>
      <c r="E1023" s="563"/>
      <c r="F1023" s="541"/>
      <c r="G1023" s="570"/>
      <c r="H1023" s="569"/>
      <c r="I1023" s="569"/>
      <c r="J1023" s="569"/>
      <c r="K1023" s="569"/>
      <c r="L1023" s="539"/>
    </row>
    <row r="1024" spans="1:12" s="540" customFormat="1" x14ac:dyDescent="0.2">
      <c r="A1024" s="541"/>
      <c r="B1024" s="542"/>
      <c r="C1024" s="542"/>
      <c r="D1024" s="541"/>
      <c r="E1024" s="563"/>
      <c r="F1024" s="541"/>
      <c r="G1024" s="570"/>
      <c r="H1024" s="569"/>
      <c r="I1024" s="569"/>
      <c r="J1024" s="569"/>
      <c r="K1024" s="569"/>
      <c r="L1024" s="539"/>
    </row>
    <row r="1025" spans="1:12" s="540" customFormat="1" x14ac:dyDescent="0.2">
      <c r="A1025" s="541"/>
      <c r="B1025" s="542"/>
      <c r="C1025" s="542"/>
      <c r="D1025" s="541"/>
      <c r="E1025" s="563"/>
      <c r="F1025" s="541"/>
      <c r="G1025" s="570"/>
      <c r="H1025" s="569"/>
      <c r="I1025" s="569"/>
      <c r="J1025" s="569"/>
      <c r="K1025" s="569"/>
      <c r="L1025" s="539"/>
    </row>
    <row r="1026" spans="1:12" s="540" customFormat="1" x14ac:dyDescent="0.2">
      <c r="A1026" s="541"/>
      <c r="B1026" s="542"/>
      <c r="C1026" s="542"/>
      <c r="D1026" s="541"/>
      <c r="E1026" s="563"/>
      <c r="F1026" s="541"/>
      <c r="G1026" s="570"/>
      <c r="H1026" s="569"/>
      <c r="I1026" s="569"/>
      <c r="J1026" s="569"/>
      <c r="K1026" s="569"/>
      <c r="L1026" s="539"/>
    </row>
    <row r="1027" spans="1:12" s="540" customFormat="1" x14ac:dyDescent="0.2">
      <c r="A1027" s="541"/>
      <c r="B1027" s="542"/>
      <c r="C1027" s="542"/>
      <c r="D1027" s="541"/>
      <c r="E1027" s="563"/>
      <c r="F1027" s="541"/>
      <c r="G1027" s="570"/>
      <c r="H1027" s="569"/>
      <c r="I1027" s="569"/>
      <c r="J1027" s="569"/>
      <c r="K1027" s="569"/>
      <c r="L1027" s="539"/>
    </row>
    <row r="1028" spans="1:12" s="540" customFormat="1" x14ac:dyDescent="0.2">
      <c r="A1028" s="541"/>
      <c r="B1028" s="542"/>
      <c r="C1028" s="542"/>
      <c r="D1028" s="541"/>
      <c r="E1028" s="563"/>
      <c r="F1028" s="541"/>
      <c r="G1028" s="570"/>
      <c r="H1028" s="569"/>
      <c r="I1028" s="569"/>
      <c r="J1028" s="569"/>
      <c r="K1028" s="569"/>
      <c r="L1028" s="539"/>
    </row>
    <row r="1029" spans="1:12" s="540" customFormat="1" x14ac:dyDescent="0.2">
      <c r="A1029" s="541"/>
      <c r="B1029" s="542"/>
      <c r="C1029" s="542"/>
      <c r="D1029" s="541"/>
      <c r="E1029" s="563"/>
      <c r="F1029" s="541"/>
      <c r="G1029" s="570"/>
      <c r="H1029" s="569"/>
      <c r="I1029" s="569"/>
      <c r="J1029" s="569"/>
      <c r="K1029" s="569"/>
      <c r="L1029" s="539"/>
    </row>
    <row r="1030" spans="1:12" s="540" customFormat="1" x14ac:dyDescent="0.2">
      <c r="A1030" s="541"/>
      <c r="B1030" s="542"/>
      <c r="C1030" s="542"/>
      <c r="D1030" s="541"/>
      <c r="E1030" s="563"/>
      <c r="F1030" s="541"/>
      <c r="G1030" s="570"/>
      <c r="H1030" s="569"/>
      <c r="I1030" s="569"/>
      <c r="J1030" s="569"/>
      <c r="K1030" s="569"/>
      <c r="L1030" s="539"/>
    </row>
    <row r="1031" spans="1:12" s="540" customFormat="1" x14ac:dyDescent="0.2">
      <c r="A1031" s="541"/>
      <c r="B1031" s="542"/>
      <c r="C1031" s="542"/>
      <c r="D1031" s="541"/>
      <c r="E1031" s="563"/>
      <c r="F1031" s="541"/>
      <c r="G1031" s="570"/>
      <c r="H1031" s="569"/>
      <c r="I1031" s="569"/>
      <c r="J1031" s="569"/>
      <c r="K1031" s="569"/>
      <c r="L1031" s="539"/>
    </row>
    <row r="1032" spans="1:12" s="540" customFormat="1" x14ac:dyDescent="0.2">
      <c r="A1032" s="541"/>
      <c r="B1032" s="542"/>
      <c r="C1032" s="542"/>
      <c r="D1032" s="541"/>
      <c r="E1032" s="563"/>
      <c r="F1032" s="541"/>
      <c r="G1032" s="570"/>
      <c r="H1032" s="569"/>
      <c r="I1032" s="569"/>
      <c r="J1032" s="569"/>
      <c r="K1032" s="569"/>
      <c r="L1032" s="539"/>
    </row>
    <row r="1033" spans="1:12" s="540" customFormat="1" x14ac:dyDescent="0.2">
      <c r="A1033" s="541"/>
      <c r="B1033" s="542"/>
      <c r="C1033" s="542"/>
      <c r="D1033" s="541"/>
      <c r="E1033" s="563"/>
      <c r="F1033" s="541"/>
      <c r="G1033" s="570"/>
      <c r="H1033" s="569"/>
      <c r="I1033" s="569"/>
      <c r="J1033" s="569"/>
      <c r="K1033" s="569"/>
      <c r="L1033" s="539"/>
    </row>
    <row r="1034" spans="1:12" s="540" customFormat="1" x14ac:dyDescent="0.2">
      <c r="A1034" s="541"/>
      <c r="B1034" s="542"/>
      <c r="C1034" s="542"/>
      <c r="D1034" s="541"/>
      <c r="E1034" s="563"/>
      <c r="F1034" s="541"/>
      <c r="G1034" s="570"/>
      <c r="H1034" s="569"/>
      <c r="I1034" s="569"/>
      <c r="J1034" s="569"/>
      <c r="K1034" s="569"/>
      <c r="L1034" s="539"/>
    </row>
    <row r="1035" spans="1:12" s="540" customFormat="1" x14ac:dyDescent="0.2">
      <c r="A1035" s="541"/>
      <c r="B1035" s="542"/>
      <c r="C1035" s="542"/>
      <c r="D1035" s="541"/>
      <c r="E1035" s="563"/>
      <c r="F1035" s="541"/>
      <c r="G1035" s="570"/>
      <c r="H1035" s="569"/>
      <c r="I1035" s="569"/>
      <c r="J1035" s="569"/>
      <c r="K1035" s="569"/>
      <c r="L1035" s="539"/>
    </row>
    <row r="1036" spans="1:12" s="540" customFormat="1" x14ac:dyDescent="0.2">
      <c r="A1036" s="541"/>
      <c r="B1036" s="542"/>
      <c r="C1036" s="542"/>
      <c r="D1036" s="541"/>
      <c r="E1036" s="563"/>
      <c r="F1036" s="541"/>
      <c r="G1036" s="570"/>
      <c r="H1036" s="569"/>
      <c r="I1036" s="569"/>
      <c r="J1036" s="569"/>
      <c r="K1036" s="569"/>
      <c r="L1036" s="539"/>
    </row>
    <row r="1037" spans="1:12" s="540" customFormat="1" x14ac:dyDescent="0.2">
      <c r="A1037" s="541"/>
      <c r="B1037" s="542"/>
      <c r="C1037" s="542"/>
      <c r="D1037" s="541"/>
      <c r="E1037" s="563"/>
      <c r="F1037" s="541"/>
      <c r="G1037" s="570"/>
      <c r="H1037" s="569"/>
      <c r="I1037" s="569"/>
      <c r="J1037" s="569"/>
      <c r="K1037" s="569"/>
      <c r="L1037" s="539"/>
    </row>
    <row r="1038" spans="1:12" s="540" customFormat="1" x14ac:dyDescent="0.2">
      <c r="A1038" s="541"/>
      <c r="B1038" s="542"/>
      <c r="C1038" s="542"/>
      <c r="D1038" s="541"/>
      <c r="E1038" s="563"/>
      <c r="F1038" s="541"/>
      <c r="G1038" s="570"/>
      <c r="H1038" s="569"/>
      <c r="I1038" s="569"/>
      <c r="J1038" s="569"/>
      <c r="K1038" s="569"/>
      <c r="L1038" s="539"/>
    </row>
    <row r="1039" spans="1:12" s="540" customFormat="1" x14ac:dyDescent="0.2">
      <c r="A1039" s="541"/>
      <c r="B1039" s="542"/>
      <c r="C1039" s="542"/>
      <c r="D1039" s="541"/>
      <c r="E1039" s="563"/>
      <c r="F1039" s="541"/>
      <c r="G1039" s="570"/>
      <c r="H1039" s="569"/>
      <c r="I1039" s="569"/>
      <c r="J1039" s="569"/>
      <c r="K1039" s="569"/>
      <c r="L1039" s="539"/>
    </row>
    <row r="1040" spans="1:12" s="540" customFormat="1" x14ac:dyDescent="0.2">
      <c r="A1040" s="541"/>
      <c r="B1040" s="542"/>
      <c r="C1040" s="542"/>
      <c r="D1040" s="541"/>
      <c r="E1040" s="563"/>
      <c r="F1040" s="541"/>
      <c r="G1040" s="570"/>
      <c r="H1040" s="569"/>
      <c r="I1040" s="569"/>
      <c r="J1040" s="569"/>
      <c r="K1040" s="569"/>
      <c r="L1040" s="539"/>
    </row>
    <row r="1041" spans="1:12" s="540" customFormat="1" x14ac:dyDescent="0.2">
      <c r="A1041" s="541"/>
      <c r="B1041" s="542"/>
      <c r="C1041" s="542"/>
      <c r="D1041" s="541"/>
      <c r="E1041" s="563"/>
      <c r="F1041" s="541"/>
      <c r="G1041" s="570"/>
      <c r="H1041" s="569"/>
      <c r="I1041" s="569"/>
      <c r="J1041" s="569"/>
      <c r="K1041" s="569"/>
      <c r="L1041" s="539"/>
    </row>
    <row r="1042" spans="1:12" s="540" customFormat="1" x14ac:dyDescent="0.2">
      <c r="A1042" s="541"/>
      <c r="B1042" s="542"/>
      <c r="C1042" s="542"/>
      <c r="D1042" s="541"/>
      <c r="E1042" s="563"/>
      <c r="F1042" s="541"/>
      <c r="G1042" s="570"/>
      <c r="H1042" s="569"/>
      <c r="I1042" s="569"/>
      <c r="J1042" s="569"/>
      <c r="K1042" s="569"/>
      <c r="L1042" s="539"/>
    </row>
    <row r="1043" spans="1:12" s="540" customFormat="1" x14ac:dyDescent="0.2">
      <c r="A1043" s="541"/>
      <c r="B1043" s="542"/>
      <c r="C1043" s="542"/>
      <c r="D1043" s="541"/>
      <c r="E1043" s="563"/>
      <c r="F1043" s="541"/>
      <c r="G1043" s="570"/>
      <c r="H1043" s="569"/>
      <c r="I1043" s="569"/>
      <c r="J1043" s="569"/>
      <c r="K1043" s="569"/>
      <c r="L1043" s="539"/>
    </row>
    <row r="1044" spans="1:12" s="540" customFormat="1" x14ac:dyDescent="0.2">
      <c r="A1044" s="541"/>
      <c r="B1044" s="542"/>
      <c r="C1044" s="542"/>
      <c r="D1044" s="541"/>
      <c r="E1044" s="563"/>
      <c r="F1044" s="541"/>
      <c r="G1044" s="570"/>
      <c r="H1044" s="569"/>
      <c r="I1044" s="569"/>
      <c r="J1044" s="569"/>
      <c r="K1044" s="569"/>
      <c r="L1044" s="539"/>
    </row>
    <row r="1045" spans="1:12" s="540" customFormat="1" x14ac:dyDescent="0.2">
      <c r="A1045" s="541"/>
      <c r="B1045" s="542"/>
      <c r="C1045" s="542"/>
      <c r="D1045" s="541"/>
      <c r="E1045" s="563"/>
      <c r="F1045" s="541"/>
      <c r="G1045" s="570"/>
      <c r="H1045" s="569"/>
      <c r="I1045" s="569"/>
      <c r="J1045" s="569"/>
      <c r="K1045" s="569"/>
      <c r="L1045" s="539"/>
    </row>
    <row r="1046" spans="1:12" s="540" customFormat="1" x14ac:dyDescent="0.2">
      <c r="A1046" s="541"/>
      <c r="B1046" s="542"/>
      <c r="C1046" s="542"/>
      <c r="D1046" s="541"/>
      <c r="E1046" s="563"/>
      <c r="F1046" s="541"/>
      <c r="G1046" s="570"/>
      <c r="H1046" s="569"/>
      <c r="I1046" s="569"/>
      <c r="J1046" s="569"/>
      <c r="K1046" s="569"/>
      <c r="L1046" s="539"/>
    </row>
    <row r="1047" spans="1:12" s="540" customFormat="1" x14ac:dyDescent="0.2">
      <c r="A1047" s="541"/>
      <c r="B1047" s="542"/>
      <c r="C1047" s="542"/>
      <c r="D1047" s="541"/>
      <c r="E1047" s="563"/>
      <c r="F1047" s="541"/>
      <c r="G1047" s="570"/>
      <c r="H1047" s="569"/>
      <c r="I1047" s="569"/>
      <c r="J1047" s="569"/>
      <c r="K1047" s="569"/>
      <c r="L1047" s="539"/>
    </row>
    <row r="1048" spans="1:12" s="540" customFormat="1" x14ac:dyDescent="0.2">
      <c r="A1048" s="541"/>
      <c r="B1048" s="542"/>
      <c r="C1048" s="542"/>
      <c r="D1048" s="541"/>
      <c r="E1048" s="563"/>
      <c r="F1048" s="541"/>
      <c r="G1048" s="570"/>
      <c r="H1048" s="569"/>
      <c r="I1048" s="569"/>
      <c r="J1048" s="569"/>
      <c r="K1048" s="569"/>
      <c r="L1048" s="539"/>
    </row>
    <row r="1049" spans="1:12" s="540" customFormat="1" x14ac:dyDescent="0.2">
      <c r="A1049" s="541"/>
      <c r="B1049" s="542"/>
      <c r="C1049" s="542"/>
      <c r="D1049" s="541"/>
      <c r="E1049" s="563"/>
      <c r="F1049" s="541"/>
      <c r="G1049" s="570"/>
      <c r="H1049" s="569"/>
      <c r="I1049" s="569"/>
      <c r="J1049" s="569"/>
      <c r="K1049" s="569"/>
      <c r="L1049" s="539"/>
    </row>
    <row r="1050" spans="1:12" s="540" customFormat="1" x14ac:dyDescent="0.2">
      <c r="A1050" s="541"/>
      <c r="B1050" s="542"/>
      <c r="C1050" s="542"/>
      <c r="D1050" s="541"/>
      <c r="E1050" s="563"/>
      <c r="F1050" s="541"/>
      <c r="G1050" s="570"/>
      <c r="H1050" s="569"/>
      <c r="I1050" s="569"/>
      <c r="J1050" s="569"/>
      <c r="K1050" s="569"/>
      <c r="L1050" s="539"/>
    </row>
    <row r="1051" spans="1:12" s="540" customFormat="1" x14ac:dyDescent="0.2">
      <c r="A1051" s="541"/>
      <c r="B1051" s="542"/>
      <c r="C1051" s="542"/>
      <c r="D1051" s="541"/>
      <c r="E1051" s="563"/>
      <c r="F1051" s="541"/>
      <c r="G1051" s="570"/>
      <c r="H1051" s="569"/>
      <c r="I1051" s="569"/>
      <c r="J1051" s="569"/>
      <c r="K1051" s="569"/>
      <c r="L1051" s="539"/>
    </row>
    <row r="1052" spans="1:12" s="540" customFormat="1" x14ac:dyDescent="0.2">
      <c r="A1052" s="541"/>
      <c r="B1052" s="542"/>
      <c r="C1052" s="542"/>
      <c r="D1052" s="541"/>
      <c r="E1052" s="563"/>
      <c r="F1052" s="541"/>
      <c r="G1052" s="570"/>
      <c r="H1052" s="569"/>
      <c r="I1052" s="569"/>
      <c r="J1052" s="569"/>
      <c r="K1052" s="569"/>
      <c r="L1052" s="539"/>
    </row>
    <row r="1053" spans="1:12" s="540" customFormat="1" x14ac:dyDescent="0.2">
      <c r="A1053" s="541"/>
      <c r="B1053" s="542"/>
      <c r="C1053" s="542"/>
      <c r="D1053" s="541"/>
      <c r="E1053" s="563"/>
      <c r="F1053" s="541"/>
      <c r="G1053" s="570"/>
      <c r="H1053" s="569"/>
      <c r="I1053" s="569"/>
      <c r="J1053" s="569"/>
      <c r="K1053" s="569"/>
      <c r="L1053" s="539"/>
    </row>
    <row r="1054" spans="1:12" s="540" customFormat="1" x14ac:dyDescent="0.2">
      <c r="A1054" s="541"/>
      <c r="B1054" s="542"/>
      <c r="C1054" s="542"/>
      <c r="D1054" s="541"/>
      <c r="E1054" s="563"/>
      <c r="F1054" s="541"/>
      <c r="G1054" s="570"/>
      <c r="H1054" s="569"/>
      <c r="I1054" s="569"/>
      <c r="J1054" s="569"/>
      <c r="K1054" s="569"/>
      <c r="L1054" s="539"/>
    </row>
    <row r="1055" spans="1:12" s="540" customFormat="1" x14ac:dyDescent="0.2">
      <c r="A1055" s="541"/>
      <c r="B1055" s="542"/>
      <c r="C1055" s="542"/>
      <c r="D1055" s="541"/>
      <c r="E1055" s="563"/>
      <c r="F1055" s="541"/>
      <c r="G1055" s="570"/>
      <c r="H1055" s="569"/>
      <c r="I1055" s="569"/>
      <c r="J1055" s="569"/>
      <c r="K1055" s="569"/>
      <c r="L1055" s="539"/>
    </row>
    <row r="1056" spans="1:12" s="540" customFormat="1" x14ac:dyDescent="0.2">
      <c r="A1056" s="541"/>
      <c r="B1056" s="542"/>
      <c r="C1056" s="542"/>
      <c r="D1056" s="541"/>
      <c r="E1056" s="563"/>
      <c r="F1056" s="541"/>
      <c r="G1056" s="570"/>
      <c r="H1056" s="569"/>
      <c r="I1056" s="569"/>
      <c r="J1056" s="569"/>
      <c r="K1056" s="569"/>
      <c r="L1056" s="539"/>
    </row>
    <row r="1057" spans="1:12" s="540" customFormat="1" x14ac:dyDescent="0.2">
      <c r="A1057" s="541"/>
      <c r="B1057" s="542"/>
      <c r="C1057" s="542"/>
      <c r="D1057" s="541"/>
      <c r="E1057" s="563"/>
      <c r="F1057" s="541"/>
      <c r="G1057" s="570"/>
      <c r="H1057" s="569"/>
      <c r="I1057" s="569"/>
      <c r="J1057" s="569"/>
      <c r="K1057" s="569"/>
      <c r="L1057" s="539"/>
    </row>
    <row r="1058" spans="1:12" s="540" customFormat="1" x14ac:dyDescent="0.2">
      <c r="A1058" s="541"/>
      <c r="B1058" s="542"/>
      <c r="C1058" s="542"/>
      <c r="D1058" s="541"/>
      <c r="E1058" s="563"/>
      <c r="F1058" s="541"/>
      <c r="G1058" s="570"/>
      <c r="H1058" s="569"/>
      <c r="I1058" s="569"/>
      <c r="J1058" s="569"/>
      <c r="K1058" s="569"/>
      <c r="L1058" s="539"/>
    </row>
    <row r="1059" spans="1:12" s="540" customFormat="1" x14ac:dyDescent="0.2">
      <c r="A1059" s="541"/>
      <c r="B1059" s="542"/>
      <c r="C1059" s="542"/>
      <c r="D1059" s="541"/>
      <c r="E1059" s="563"/>
      <c r="F1059" s="541"/>
      <c r="G1059" s="570"/>
      <c r="H1059" s="569"/>
      <c r="I1059" s="569"/>
      <c r="J1059" s="569"/>
      <c r="K1059" s="569"/>
      <c r="L1059" s="539"/>
    </row>
    <row r="1060" spans="1:12" s="540" customFormat="1" x14ac:dyDescent="0.2">
      <c r="A1060" s="541"/>
      <c r="B1060" s="542"/>
      <c r="C1060" s="542"/>
      <c r="D1060" s="541"/>
      <c r="E1060" s="563"/>
      <c r="F1060" s="541"/>
      <c r="G1060" s="570"/>
      <c r="H1060" s="569"/>
      <c r="I1060" s="569"/>
      <c r="J1060" s="569"/>
      <c r="K1060" s="569"/>
      <c r="L1060" s="539"/>
    </row>
    <row r="1061" spans="1:12" s="540" customFormat="1" x14ac:dyDescent="0.2">
      <c r="A1061" s="541"/>
      <c r="B1061" s="542"/>
      <c r="C1061" s="542"/>
      <c r="D1061" s="541"/>
      <c r="E1061" s="563"/>
      <c r="F1061" s="541"/>
      <c r="G1061" s="570"/>
      <c r="H1061" s="569"/>
      <c r="I1061" s="569"/>
      <c r="J1061" s="569"/>
      <c r="K1061" s="569"/>
      <c r="L1061" s="539"/>
    </row>
    <row r="1062" spans="1:12" s="540" customFormat="1" x14ac:dyDescent="0.2">
      <c r="A1062" s="541"/>
      <c r="B1062" s="542"/>
      <c r="C1062" s="542"/>
      <c r="D1062" s="541"/>
      <c r="E1062" s="563"/>
      <c r="F1062" s="541"/>
      <c r="G1062" s="570"/>
      <c r="H1062" s="569"/>
      <c r="I1062" s="569"/>
      <c r="J1062" s="569"/>
      <c r="K1062" s="569"/>
      <c r="L1062" s="539"/>
    </row>
    <row r="1063" spans="1:12" s="540" customFormat="1" x14ac:dyDescent="0.2">
      <c r="A1063" s="541"/>
      <c r="B1063" s="542"/>
      <c r="C1063" s="542"/>
      <c r="D1063" s="541"/>
      <c r="E1063" s="563"/>
      <c r="F1063" s="541"/>
      <c r="G1063" s="570"/>
      <c r="H1063" s="569"/>
      <c r="I1063" s="569"/>
      <c r="J1063" s="569"/>
      <c r="K1063" s="569"/>
      <c r="L1063" s="539"/>
    </row>
    <row r="1064" spans="1:12" s="540" customFormat="1" x14ac:dyDescent="0.2">
      <c r="A1064" s="541"/>
      <c r="B1064" s="542"/>
      <c r="C1064" s="542"/>
      <c r="D1064" s="541"/>
      <c r="E1064" s="563"/>
      <c r="F1064" s="541"/>
      <c r="G1064" s="570"/>
      <c r="H1064" s="569"/>
      <c r="I1064" s="569"/>
      <c r="J1064" s="569"/>
      <c r="K1064" s="569"/>
      <c r="L1064" s="539"/>
    </row>
    <row r="1065" spans="1:12" s="540" customFormat="1" x14ac:dyDescent="0.2">
      <c r="A1065" s="541"/>
      <c r="B1065" s="542"/>
      <c r="C1065" s="542"/>
      <c r="D1065" s="541"/>
      <c r="E1065" s="563"/>
      <c r="F1065" s="541"/>
      <c r="G1065" s="570"/>
      <c r="H1065" s="569"/>
      <c r="I1065" s="569"/>
      <c r="J1065" s="569"/>
      <c r="K1065" s="569"/>
      <c r="L1065" s="539"/>
    </row>
    <row r="1066" spans="1:12" s="540" customFormat="1" x14ac:dyDescent="0.2">
      <c r="A1066" s="541"/>
      <c r="B1066" s="542"/>
      <c r="C1066" s="542"/>
      <c r="D1066" s="541"/>
      <c r="E1066" s="563"/>
      <c r="F1066" s="541"/>
      <c r="G1066" s="570"/>
      <c r="H1066" s="569"/>
      <c r="I1066" s="569"/>
      <c r="J1066" s="569"/>
      <c r="K1066" s="569"/>
      <c r="L1066" s="539"/>
    </row>
    <row r="1067" spans="1:12" s="540" customFormat="1" x14ac:dyDescent="0.2">
      <c r="A1067" s="541"/>
      <c r="B1067" s="542"/>
      <c r="C1067" s="542"/>
      <c r="D1067" s="541"/>
      <c r="E1067" s="563"/>
      <c r="F1067" s="541"/>
      <c r="G1067" s="570"/>
      <c r="H1067" s="569"/>
      <c r="I1067" s="569"/>
      <c r="J1067" s="569"/>
      <c r="K1067" s="569"/>
      <c r="L1067" s="539"/>
    </row>
    <row r="1068" spans="1:12" s="540" customFormat="1" x14ac:dyDescent="0.2">
      <c r="A1068" s="541"/>
      <c r="B1068" s="542"/>
      <c r="C1068" s="542"/>
      <c r="D1068" s="541"/>
      <c r="E1068" s="563"/>
      <c r="F1068" s="541"/>
      <c r="G1068" s="570"/>
      <c r="H1068" s="569"/>
      <c r="I1068" s="569"/>
      <c r="J1068" s="569"/>
      <c r="K1068" s="569"/>
      <c r="L1068" s="539"/>
    </row>
    <row r="1069" spans="1:12" s="540" customFormat="1" x14ac:dyDescent="0.2">
      <c r="A1069" s="541"/>
      <c r="B1069" s="542"/>
      <c r="C1069" s="542"/>
      <c r="D1069" s="541"/>
      <c r="E1069" s="563"/>
      <c r="F1069" s="541"/>
      <c r="G1069" s="570"/>
      <c r="H1069" s="569"/>
      <c r="I1069" s="569"/>
      <c r="J1069" s="569"/>
      <c r="K1069" s="569"/>
      <c r="L1069" s="539"/>
    </row>
    <row r="1070" spans="1:12" s="540" customFormat="1" x14ac:dyDescent="0.2">
      <c r="A1070" s="541"/>
      <c r="B1070" s="542"/>
      <c r="C1070" s="542"/>
      <c r="D1070" s="541"/>
      <c r="E1070" s="563"/>
      <c r="F1070" s="541"/>
      <c r="G1070" s="570"/>
      <c r="H1070" s="569"/>
      <c r="I1070" s="569"/>
      <c r="J1070" s="569"/>
      <c r="K1070" s="569"/>
      <c r="L1070" s="539"/>
    </row>
    <row r="1071" spans="1:12" s="540" customFormat="1" x14ac:dyDescent="0.2">
      <c r="A1071" s="541"/>
      <c r="B1071" s="542"/>
      <c r="C1071" s="542"/>
      <c r="D1071" s="541"/>
      <c r="E1071" s="563"/>
      <c r="F1071" s="541"/>
      <c r="G1071" s="570"/>
      <c r="H1071" s="569"/>
      <c r="I1071" s="569"/>
      <c r="J1071" s="569"/>
      <c r="K1071" s="569"/>
      <c r="L1071" s="539"/>
    </row>
    <row r="1072" spans="1:12" s="540" customFormat="1" x14ac:dyDescent="0.2">
      <c r="A1072" s="541"/>
      <c r="B1072" s="542"/>
      <c r="C1072" s="542"/>
      <c r="D1072" s="541"/>
      <c r="E1072" s="563"/>
      <c r="F1072" s="541"/>
      <c r="G1072" s="570"/>
      <c r="H1072" s="569"/>
      <c r="I1072" s="569"/>
      <c r="J1072" s="569"/>
      <c r="K1072" s="569"/>
      <c r="L1072" s="539"/>
    </row>
    <row r="1073" spans="1:12" s="540" customFormat="1" x14ac:dyDescent="0.2">
      <c r="A1073" s="541"/>
      <c r="B1073" s="542"/>
      <c r="C1073" s="542"/>
      <c r="D1073" s="541"/>
      <c r="E1073" s="563"/>
      <c r="F1073" s="541"/>
      <c r="G1073" s="570"/>
      <c r="H1073" s="569"/>
      <c r="I1073" s="569"/>
      <c r="J1073" s="569"/>
      <c r="K1073" s="569"/>
      <c r="L1073" s="539"/>
    </row>
    <row r="1074" spans="1:12" s="540" customFormat="1" x14ac:dyDescent="0.2">
      <c r="A1074" s="541"/>
      <c r="B1074" s="542"/>
      <c r="C1074" s="542"/>
      <c r="D1074" s="541"/>
      <c r="E1074" s="563"/>
      <c r="F1074" s="541"/>
      <c r="G1074" s="570"/>
      <c r="H1074" s="569"/>
      <c r="I1074" s="569"/>
      <c r="J1074" s="569"/>
      <c r="K1074" s="569"/>
      <c r="L1074" s="539"/>
    </row>
    <row r="1075" spans="1:12" s="540" customFormat="1" x14ac:dyDescent="0.2">
      <c r="A1075" s="541"/>
      <c r="B1075" s="542"/>
      <c r="C1075" s="542"/>
      <c r="D1075" s="541"/>
      <c r="E1075" s="563"/>
      <c r="F1075" s="541"/>
      <c r="G1075" s="570"/>
      <c r="H1075" s="569"/>
      <c r="I1075" s="569"/>
      <c r="J1075" s="569"/>
      <c r="K1075" s="569"/>
      <c r="L1075" s="539"/>
    </row>
    <row r="1076" spans="1:12" s="540" customFormat="1" x14ac:dyDescent="0.2">
      <c r="A1076" s="541"/>
      <c r="B1076" s="542"/>
      <c r="C1076" s="542"/>
      <c r="D1076" s="541"/>
      <c r="E1076" s="563"/>
      <c r="F1076" s="541"/>
      <c r="G1076" s="570"/>
      <c r="H1076" s="569"/>
      <c r="I1076" s="569"/>
      <c r="J1076" s="569"/>
      <c r="K1076" s="569"/>
      <c r="L1076" s="539"/>
    </row>
    <row r="1077" spans="1:12" s="540" customFormat="1" x14ac:dyDescent="0.2">
      <c r="A1077" s="541"/>
      <c r="B1077" s="542"/>
      <c r="C1077" s="542"/>
      <c r="D1077" s="541"/>
      <c r="E1077" s="563"/>
      <c r="F1077" s="541"/>
      <c r="G1077" s="570"/>
      <c r="H1077" s="569"/>
      <c r="I1077" s="569"/>
      <c r="J1077" s="569"/>
      <c r="K1077" s="569"/>
      <c r="L1077" s="539"/>
    </row>
    <row r="1078" spans="1:12" s="540" customFormat="1" x14ac:dyDescent="0.2">
      <c r="A1078" s="541"/>
      <c r="B1078" s="542"/>
      <c r="C1078" s="542"/>
      <c r="D1078" s="541"/>
      <c r="E1078" s="563"/>
      <c r="F1078" s="541"/>
      <c r="G1078" s="570"/>
      <c r="H1078" s="569"/>
      <c r="I1078" s="569"/>
      <c r="J1078" s="569"/>
      <c r="K1078" s="569"/>
      <c r="L1078" s="539"/>
    </row>
    <row r="1079" spans="1:12" s="540" customFormat="1" x14ac:dyDescent="0.2">
      <c r="A1079" s="541"/>
      <c r="B1079" s="542"/>
      <c r="C1079" s="542"/>
      <c r="D1079" s="541"/>
      <c r="E1079" s="563"/>
      <c r="F1079" s="541"/>
      <c r="G1079" s="570"/>
      <c r="H1079" s="569"/>
      <c r="I1079" s="569"/>
      <c r="J1079" s="569"/>
      <c r="K1079" s="569"/>
      <c r="L1079" s="539"/>
    </row>
    <row r="1080" spans="1:12" s="540" customFormat="1" x14ac:dyDescent="0.2">
      <c r="A1080" s="541"/>
      <c r="B1080" s="542"/>
      <c r="C1080" s="542"/>
      <c r="D1080" s="541"/>
      <c r="E1080" s="563"/>
      <c r="F1080" s="541"/>
      <c r="G1080" s="570"/>
      <c r="H1080" s="569"/>
      <c r="I1080" s="569"/>
      <c r="J1080" s="569"/>
      <c r="K1080" s="569"/>
      <c r="L1080" s="539"/>
    </row>
    <row r="1081" spans="1:12" s="540" customFormat="1" x14ac:dyDescent="0.2">
      <c r="A1081" s="541"/>
      <c r="B1081" s="542"/>
      <c r="C1081" s="542"/>
      <c r="D1081" s="541"/>
      <c r="E1081" s="563"/>
      <c r="F1081" s="541"/>
      <c r="G1081" s="570"/>
      <c r="H1081" s="569"/>
      <c r="I1081" s="569"/>
      <c r="J1081" s="569"/>
      <c r="K1081" s="569"/>
      <c r="L1081" s="539"/>
    </row>
    <row r="1082" spans="1:12" s="540" customFormat="1" x14ac:dyDescent="0.2">
      <c r="A1082" s="541"/>
      <c r="B1082" s="542"/>
      <c r="C1082" s="542"/>
      <c r="D1082" s="541"/>
      <c r="E1082" s="563"/>
      <c r="F1082" s="541"/>
      <c r="G1082" s="570"/>
      <c r="H1082" s="569"/>
      <c r="I1082" s="569"/>
      <c r="J1082" s="569"/>
      <c r="K1082" s="569"/>
      <c r="L1082" s="539"/>
    </row>
    <row r="1083" spans="1:12" s="540" customFormat="1" x14ac:dyDescent="0.2">
      <c r="A1083" s="541"/>
      <c r="B1083" s="542"/>
      <c r="C1083" s="542"/>
      <c r="D1083" s="541"/>
      <c r="E1083" s="563"/>
      <c r="F1083" s="541"/>
      <c r="G1083" s="570"/>
      <c r="H1083" s="569"/>
      <c r="I1083" s="569"/>
      <c r="J1083" s="569"/>
      <c r="K1083" s="569"/>
      <c r="L1083" s="539"/>
    </row>
    <row r="1084" spans="1:12" s="540" customFormat="1" x14ac:dyDescent="0.2">
      <c r="A1084" s="541"/>
      <c r="B1084" s="542"/>
      <c r="C1084" s="542"/>
      <c r="D1084" s="541"/>
      <c r="E1084" s="563"/>
      <c r="F1084" s="541"/>
      <c r="G1084" s="570"/>
      <c r="H1084" s="569"/>
      <c r="I1084" s="569"/>
      <c r="J1084" s="569"/>
      <c r="K1084" s="569"/>
      <c r="L1084" s="539"/>
    </row>
    <row r="1085" spans="1:12" s="540" customFormat="1" x14ac:dyDescent="0.2">
      <c r="A1085" s="541"/>
      <c r="B1085" s="542"/>
      <c r="C1085" s="542"/>
      <c r="D1085" s="541"/>
      <c r="E1085" s="563"/>
      <c r="F1085" s="541"/>
      <c r="G1085" s="570"/>
      <c r="H1085" s="569"/>
      <c r="I1085" s="569"/>
      <c r="J1085" s="569"/>
      <c r="K1085" s="569"/>
      <c r="L1085" s="539"/>
    </row>
    <row r="1086" spans="1:12" s="540" customFormat="1" x14ac:dyDescent="0.2">
      <c r="A1086" s="541"/>
      <c r="B1086" s="542"/>
      <c r="C1086" s="542"/>
      <c r="D1086" s="541"/>
      <c r="E1086" s="563"/>
      <c r="F1086" s="541"/>
      <c r="G1086" s="570"/>
      <c r="H1086" s="569"/>
      <c r="I1086" s="569"/>
      <c r="J1086" s="569"/>
      <c r="K1086" s="569"/>
      <c r="L1086" s="539"/>
    </row>
    <row r="1087" spans="1:12" s="540" customFormat="1" x14ac:dyDescent="0.2">
      <c r="A1087" s="541"/>
      <c r="B1087" s="542"/>
      <c r="C1087" s="542"/>
      <c r="D1087" s="541"/>
      <c r="E1087" s="563"/>
      <c r="F1087" s="541"/>
      <c r="G1087" s="570"/>
      <c r="H1087" s="569"/>
      <c r="I1087" s="569"/>
      <c r="J1087" s="569"/>
      <c r="K1087" s="569"/>
      <c r="L1087" s="539"/>
    </row>
    <row r="1088" spans="1:12" s="540" customFormat="1" x14ac:dyDescent="0.2">
      <c r="A1088" s="541"/>
      <c r="B1088" s="542"/>
      <c r="C1088" s="542"/>
      <c r="D1088" s="541"/>
      <c r="E1088" s="563"/>
      <c r="F1088" s="541"/>
      <c r="G1088" s="570"/>
      <c r="H1088" s="569"/>
      <c r="I1088" s="569"/>
      <c r="J1088" s="569"/>
      <c r="K1088" s="569"/>
      <c r="L1088" s="539"/>
    </row>
    <row r="1089" spans="1:12" s="540" customFormat="1" x14ac:dyDescent="0.2">
      <c r="A1089" s="541"/>
      <c r="B1089" s="542"/>
      <c r="C1089" s="542"/>
      <c r="D1089" s="541"/>
      <c r="E1089" s="563"/>
      <c r="F1089" s="541"/>
      <c r="G1089" s="570"/>
      <c r="H1089" s="569"/>
      <c r="I1089" s="569"/>
      <c r="J1089" s="569"/>
      <c r="K1089" s="569"/>
      <c r="L1089" s="539"/>
    </row>
    <row r="1090" spans="1:12" s="540" customFormat="1" x14ac:dyDescent="0.2">
      <c r="A1090" s="541"/>
      <c r="B1090" s="542"/>
      <c r="C1090" s="542"/>
      <c r="D1090" s="541"/>
      <c r="E1090" s="563"/>
      <c r="F1090" s="541"/>
      <c r="G1090" s="570"/>
      <c r="H1090" s="569"/>
      <c r="I1090" s="569"/>
      <c r="J1090" s="569"/>
      <c r="K1090" s="569"/>
      <c r="L1090" s="539"/>
    </row>
    <row r="1091" spans="1:12" s="540" customFormat="1" x14ac:dyDescent="0.2">
      <c r="A1091" s="541"/>
      <c r="B1091" s="542"/>
      <c r="C1091" s="542"/>
      <c r="D1091" s="541"/>
      <c r="E1091" s="563"/>
      <c r="F1091" s="541"/>
      <c r="G1091" s="570"/>
      <c r="H1091" s="569"/>
      <c r="I1091" s="569"/>
      <c r="J1091" s="569"/>
      <c r="K1091" s="569"/>
      <c r="L1091" s="539"/>
    </row>
    <row r="1092" spans="1:12" s="540" customFormat="1" x14ac:dyDescent="0.2">
      <c r="A1092" s="541"/>
      <c r="B1092" s="542"/>
      <c r="C1092" s="542"/>
      <c r="D1092" s="541"/>
      <c r="E1092" s="563"/>
      <c r="F1092" s="541"/>
      <c r="G1092" s="570"/>
      <c r="H1092" s="569"/>
      <c r="I1092" s="569"/>
      <c r="J1092" s="569"/>
      <c r="K1092" s="569"/>
      <c r="L1092" s="539"/>
    </row>
    <row r="1093" spans="1:12" s="540" customFormat="1" x14ac:dyDescent="0.2">
      <c r="A1093" s="541"/>
      <c r="B1093" s="542"/>
      <c r="C1093" s="542"/>
      <c r="D1093" s="541"/>
      <c r="E1093" s="563"/>
      <c r="F1093" s="541"/>
      <c r="G1093" s="570"/>
      <c r="H1093" s="569"/>
      <c r="I1093" s="569"/>
      <c r="J1093" s="569"/>
      <c r="K1093" s="569"/>
      <c r="L1093" s="539"/>
    </row>
    <row r="1094" spans="1:12" s="540" customFormat="1" x14ac:dyDescent="0.2">
      <c r="A1094" s="541"/>
      <c r="B1094" s="542"/>
      <c r="C1094" s="542"/>
      <c r="D1094" s="541"/>
      <c r="E1094" s="563"/>
      <c r="F1094" s="541"/>
      <c r="G1094" s="570"/>
      <c r="H1094" s="569"/>
      <c r="I1094" s="569"/>
      <c r="J1094" s="569"/>
      <c r="K1094" s="569"/>
      <c r="L1094" s="539"/>
    </row>
    <row r="1095" spans="1:12" s="540" customFormat="1" x14ac:dyDescent="0.2">
      <c r="A1095" s="541"/>
      <c r="B1095" s="542"/>
      <c r="C1095" s="542"/>
      <c r="D1095" s="541"/>
      <c r="E1095" s="563"/>
      <c r="F1095" s="541"/>
      <c r="G1095" s="570"/>
      <c r="H1095" s="569"/>
      <c r="I1095" s="569"/>
      <c r="J1095" s="569"/>
      <c r="K1095" s="569"/>
      <c r="L1095" s="539"/>
    </row>
    <row r="1096" spans="1:12" s="540" customFormat="1" x14ac:dyDescent="0.2">
      <c r="A1096" s="541"/>
      <c r="B1096" s="542"/>
      <c r="C1096" s="542"/>
      <c r="D1096" s="541"/>
      <c r="E1096" s="563"/>
      <c r="F1096" s="541"/>
      <c r="G1096" s="570"/>
      <c r="H1096" s="569"/>
      <c r="I1096" s="569"/>
      <c r="J1096" s="569"/>
      <c r="K1096" s="569"/>
      <c r="L1096" s="539"/>
    </row>
    <row r="1097" spans="1:12" s="540" customFormat="1" x14ac:dyDescent="0.2">
      <c r="A1097" s="541"/>
      <c r="B1097" s="542"/>
      <c r="C1097" s="542"/>
      <c r="D1097" s="541"/>
      <c r="E1097" s="563"/>
      <c r="F1097" s="541"/>
      <c r="G1097" s="570"/>
      <c r="H1097" s="569"/>
      <c r="I1097" s="569"/>
      <c r="J1097" s="569"/>
      <c r="K1097" s="569"/>
      <c r="L1097" s="539"/>
    </row>
    <row r="1098" spans="1:12" s="540" customFormat="1" x14ac:dyDescent="0.2">
      <c r="A1098" s="541"/>
      <c r="B1098" s="542"/>
      <c r="C1098" s="542"/>
      <c r="D1098" s="541"/>
      <c r="E1098" s="563"/>
      <c r="F1098" s="541"/>
      <c r="G1098" s="570"/>
      <c r="H1098" s="569"/>
      <c r="I1098" s="569"/>
      <c r="J1098" s="569"/>
      <c r="K1098" s="569"/>
      <c r="L1098" s="539"/>
    </row>
    <row r="1099" spans="1:12" s="540" customFormat="1" x14ac:dyDescent="0.2">
      <c r="A1099" s="541"/>
      <c r="B1099" s="542"/>
      <c r="C1099" s="542"/>
      <c r="D1099" s="541"/>
      <c r="E1099" s="563"/>
      <c r="F1099" s="541"/>
      <c r="G1099" s="570"/>
      <c r="H1099" s="569"/>
      <c r="I1099" s="569"/>
      <c r="J1099" s="569"/>
      <c r="K1099" s="569"/>
      <c r="L1099" s="539"/>
    </row>
    <row r="1100" spans="1:12" s="540" customFormat="1" x14ac:dyDescent="0.2">
      <c r="A1100" s="541"/>
      <c r="B1100" s="542"/>
      <c r="C1100" s="542"/>
      <c r="D1100" s="541"/>
      <c r="E1100" s="563"/>
      <c r="F1100" s="541"/>
      <c r="G1100" s="570"/>
      <c r="H1100" s="569"/>
      <c r="I1100" s="569"/>
      <c r="J1100" s="569"/>
      <c r="K1100" s="569"/>
      <c r="L1100" s="539"/>
    </row>
    <row r="1101" spans="1:12" s="540" customFormat="1" x14ac:dyDescent="0.2">
      <c r="A1101" s="541"/>
      <c r="B1101" s="542"/>
      <c r="C1101" s="542"/>
      <c r="D1101" s="541"/>
      <c r="E1101" s="563"/>
      <c r="F1101" s="541"/>
      <c r="G1101" s="570"/>
      <c r="H1101" s="569"/>
      <c r="I1101" s="569"/>
      <c r="J1101" s="569"/>
      <c r="K1101" s="569"/>
      <c r="L1101" s="539"/>
    </row>
    <row r="1102" spans="1:12" s="540" customFormat="1" x14ac:dyDescent="0.2">
      <c r="A1102" s="541"/>
      <c r="B1102" s="542"/>
      <c r="C1102" s="542"/>
      <c r="D1102" s="541"/>
      <c r="E1102" s="563"/>
      <c r="F1102" s="541"/>
      <c r="G1102" s="570"/>
      <c r="H1102" s="569"/>
      <c r="I1102" s="569"/>
      <c r="J1102" s="569"/>
      <c r="K1102" s="569"/>
      <c r="L1102" s="539"/>
    </row>
    <row r="1103" spans="1:12" s="540" customFormat="1" x14ac:dyDescent="0.2">
      <c r="A1103" s="541"/>
      <c r="B1103" s="542"/>
      <c r="C1103" s="542"/>
      <c r="D1103" s="541"/>
      <c r="E1103" s="563"/>
      <c r="F1103" s="541"/>
      <c r="G1103" s="570"/>
      <c r="H1103" s="569"/>
      <c r="I1103" s="569"/>
      <c r="J1103" s="569"/>
      <c r="K1103" s="569"/>
      <c r="L1103" s="539"/>
    </row>
    <row r="1104" spans="1:12" s="540" customFormat="1" x14ac:dyDescent="0.2">
      <c r="A1104" s="541"/>
      <c r="B1104" s="542"/>
      <c r="C1104" s="542"/>
      <c r="D1104" s="541"/>
      <c r="E1104" s="563"/>
      <c r="F1104" s="541"/>
      <c r="G1104" s="570"/>
      <c r="H1104" s="569"/>
      <c r="I1104" s="569"/>
      <c r="J1104" s="569"/>
      <c r="K1104" s="569"/>
      <c r="L1104" s="539"/>
    </row>
    <row r="1105" spans="1:12" s="540" customFormat="1" x14ac:dyDescent="0.2">
      <c r="A1105" s="541"/>
      <c r="B1105" s="542"/>
      <c r="C1105" s="542"/>
      <c r="D1105" s="541"/>
      <c r="E1105" s="563"/>
      <c r="F1105" s="541"/>
      <c r="G1105" s="570"/>
      <c r="H1105" s="569"/>
      <c r="I1105" s="569"/>
      <c r="J1105" s="569"/>
      <c r="K1105" s="569"/>
      <c r="L1105" s="539"/>
    </row>
    <row r="1106" spans="1:12" s="540" customFormat="1" x14ac:dyDescent="0.2">
      <c r="A1106" s="541"/>
      <c r="B1106" s="542"/>
      <c r="C1106" s="542"/>
      <c r="D1106" s="541"/>
      <c r="E1106" s="563"/>
      <c r="F1106" s="541"/>
      <c r="G1106" s="570"/>
      <c r="H1106" s="569"/>
      <c r="I1106" s="569"/>
      <c r="J1106" s="569"/>
      <c r="K1106" s="569"/>
      <c r="L1106" s="539"/>
    </row>
    <row r="1107" spans="1:12" s="540" customFormat="1" x14ac:dyDescent="0.2">
      <c r="A1107" s="541"/>
      <c r="B1107" s="542"/>
      <c r="C1107" s="542"/>
      <c r="D1107" s="541"/>
      <c r="E1107" s="563"/>
      <c r="F1107" s="541"/>
      <c r="G1107" s="570"/>
      <c r="H1107" s="569"/>
      <c r="I1107" s="569"/>
      <c r="J1107" s="569"/>
      <c r="K1107" s="569"/>
      <c r="L1107" s="539"/>
    </row>
    <row r="1108" spans="1:12" s="540" customFormat="1" x14ac:dyDescent="0.2">
      <c r="A1108" s="541"/>
      <c r="B1108" s="542"/>
      <c r="C1108" s="542"/>
      <c r="D1108" s="541"/>
      <c r="E1108" s="563"/>
      <c r="F1108" s="541"/>
      <c r="G1108" s="570"/>
      <c r="H1108" s="569"/>
      <c r="I1108" s="569"/>
      <c r="J1108" s="569"/>
      <c r="K1108" s="569"/>
      <c r="L1108" s="539"/>
    </row>
    <row r="1109" spans="1:12" s="540" customFormat="1" x14ac:dyDescent="0.2">
      <c r="A1109" s="541"/>
      <c r="B1109" s="542"/>
      <c r="C1109" s="542"/>
      <c r="D1109" s="541"/>
      <c r="E1109" s="563"/>
      <c r="F1109" s="541"/>
      <c r="G1109" s="570"/>
      <c r="H1109" s="569"/>
      <c r="I1109" s="569"/>
      <c r="J1109" s="569"/>
      <c r="K1109" s="569"/>
      <c r="L1109" s="539"/>
    </row>
    <row r="1110" spans="1:12" s="540" customFormat="1" x14ac:dyDescent="0.2">
      <c r="A1110" s="541"/>
      <c r="B1110" s="542"/>
      <c r="C1110" s="542"/>
      <c r="D1110" s="541"/>
      <c r="E1110" s="563"/>
      <c r="F1110" s="541"/>
      <c r="G1110" s="570"/>
      <c r="H1110" s="569"/>
      <c r="I1110" s="569"/>
      <c r="J1110" s="569"/>
      <c r="K1110" s="569"/>
      <c r="L1110" s="539"/>
    </row>
    <row r="1111" spans="1:12" s="540" customFormat="1" x14ac:dyDescent="0.2">
      <c r="A1111" s="541"/>
      <c r="B1111" s="542"/>
      <c r="C1111" s="542"/>
      <c r="D1111" s="541"/>
      <c r="E1111" s="563"/>
      <c r="F1111" s="541"/>
      <c r="G1111" s="570"/>
      <c r="H1111" s="569"/>
      <c r="I1111" s="569"/>
      <c r="J1111" s="569"/>
      <c r="K1111" s="569"/>
      <c r="L1111" s="539"/>
    </row>
    <row r="1112" spans="1:12" s="540" customFormat="1" x14ac:dyDescent="0.2">
      <c r="A1112" s="541"/>
      <c r="B1112" s="542"/>
      <c r="C1112" s="542"/>
      <c r="D1112" s="541"/>
      <c r="E1112" s="563"/>
      <c r="F1112" s="541"/>
      <c r="G1112" s="570"/>
      <c r="H1112" s="569"/>
      <c r="I1112" s="569"/>
      <c r="J1112" s="569"/>
      <c r="K1112" s="569"/>
      <c r="L1112" s="539"/>
    </row>
    <row r="1113" spans="1:12" s="540" customFormat="1" x14ac:dyDescent="0.2">
      <c r="A1113" s="541"/>
      <c r="B1113" s="542"/>
      <c r="C1113" s="542"/>
      <c r="D1113" s="541"/>
      <c r="E1113" s="563"/>
      <c r="F1113" s="541"/>
      <c r="G1113" s="570"/>
      <c r="H1113" s="569"/>
      <c r="I1113" s="569"/>
      <c r="J1113" s="569"/>
      <c r="K1113" s="569"/>
      <c r="L1113" s="539"/>
    </row>
    <row r="1114" spans="1:12" s="540" customFormat="1" x14ac:dyDescent="0.2">
      <c r="A1114" s="541"/>
      <c r="B1114" s="542"/>
      <c r="C1114" s="542"/>
      <c r="D1114" s="541"/>
      <c r="E1114" s="563"/>
      <c r="F1114" s="541"/>
      <c r="G1114" s="570"/>
      <c r="H1114" s="569"/>
      <c r="I1114" s="569"/>
      <c r="J1114" s="569"/>
      <c r="K1114" s="569"/>
      <c r="L1114" s="539"/>
    </row>
    <row r="1115" spans="1:12" s="540" customFormat="1" x14ac:dyDescent="0.2">
      <c r="A1115" s="541"/>
      <c r="B1115" s="542"/>
      <c r="C1115" s="542"/>
      <c r="D1115" s="541"/>
      <c r="E1115" s="563"/>
      <c r="F1115" s="541"/>
      <c r="G1115" s="570"/>
      <c r="H1115" s="569"/>
      <c r="I1115" s="569"/>
      <c r="J1115" s="569"/>
      <c r="K1115" s="569"/>
      <c r="L1115" s="539"/>
    </row>
    <row r="1116" spans="1:12" s="540" customFormat="1" x14ac:dyDescent="0.2">
      <c r="A1116" s="541"/>
      <c r="B1116" s="542"/>
      <c r="C1116" s="542"/>
      <c r="D1116" s="541"/>
      <c r="E1116" s="563"/>
      <c r="F1116" s="541"/>
      <c r="G1116" s="570"/>
      <c r="H1116" s="569"/>
      <c r="I1116" s="569"/>
      <c r="J1116" s="569"/>
      <c r="K1116" s="569"/>
      <c r="L1116" s="539"/>
    </row>
    <row r="1117" spans="1:12" s="540" customFormat="1" x14ac:dyDescent="0.2">
      <c r="A1117" s="541"/>
      <c r="B1117" s="542"/>
      <c r="C1117" s="542"/>
      <c r="D1117" s="541"/>
      <c r="E1117" s="563"/>
      <c r="F1117" s="541"/>
      <c r="G1117" s="570"/>
      <c r="H1117" s="569"/>
      <c r="I1117" s="569"/>
      <c r="J1117" s="569"/>
      <c r="K1117" s="569"/>
      <c r="L1117" s="539"/>
    </row>
    <row r="1118" spans="1:12" s="540" customFormat="1" x14ac:dyDescent="0.2">
      <c r="A1118" s="541"/>
      <c r="B1118" s="542"/>
      <c r="C1118" s="542"/>
      <c r="D1118" s="541"/>
      <c r="E1118" s="563"/>
      <c r="F1118" s="541"/>
      <c r="G1118" s="570"/>
      <c r="H1118" s="569"/>
      <c r="I1118" s="569"/>
      <c r="J1118" s="569"/>
      <c r="K1118" s="569"/>
      <c r="L1118" s="539"/>
    </row>
    <row r="1119" spans="1:12" s="540" customFormat="1" x14ac:dyDescent="0.2">
      <c r="A1119" s="541"/>
      <c r="B1119" s="542"/>
      <c r="C1119" s="542"/>
      <c r="D1119" s="541"/>
      <c r="E1119" s="563"/>
      <c r="F1119" s="541"/>
      <c r="G1119" s="570"/>
      <c r="H1119" s="569"/>
      <c r="I1119" s="569"/>
      <c r="J1119" s="569"/>
      <c r="K1119" s="569"/>
      <c r="L1119" s="539"/>
    </row>
    <row r="1120" spans="1:12" s="540" customFormat="1" x14ac:dyDescent="0.2">
      <c r="A1120" s="541"/>
      <c r="B1120" s="542"/>
      <c r="C1120" s="542"/>
      <c r="D1120" s="541"/>
      <c r="E1120" s="563"/>
      <c r="F1120" s="541"/>
      <c r="G1120" s="570"/>
      <c r="H1120" s="569"/>
      <c r="I1120" s="569"/>
      <c r="J1120" s="569"/>
      <c r="K1120" s="569"/>
      <c r="L1120" s="539"/>
    </row>
    <row r="1121" spans="1:12" s="540" customFormat="1" x14ac:dyDescent="0.2">
      <c r="A1121" s="541"/>
      <c r="B1121" s="542"/>
      <c r="C1121" s="542"/>
      <c r="D1121" s="541"/>
      <c r="E1121" s="563"/>
      <c r="F1121" s="541"/>
      <c r="G1121" s="570"/>
      <c r="H1121" s="569"/>
      <c r="I1121" s="569"/>
      <c r="J1121" s="569"/>
      <c r="K1121" s="569"/>
      <c r="L1121" s="539"/>
    </row>
    <row r="1122" spans="1:12" s="540" customFormat="1" x14ac:dyDescent="0.2">
      <c r="A1122" s="541"/>
      <c r="B1122" s="542"/>
      <c r="C1122" s="542"/>
      <c r="D1122" s="541"/>
      <c r="E1122" s="563"/>
      <c r="F1122" s="541"/>
      <c r="G1122" s="570"/>
      <c r="H1122" s="569"/>
      <c r="I1122" s="569"/>
      <c r="J1122" s="569"/>
      <c r="K1122" s="569"/>
      <c r="L1122" s="539"/>
    </row>
    <row r="1123" spans="1:12" s="540" customFormat="1" x14ac:dyDescent="0.2">
      <c r="A1123" s="541"/>
      <c r="B1123" s="542"/>
      <c r="C1123" s="542"/>
      <c r="D1123" s="541"/>
      <c r="E1123" s="563"/>
      <c r="F1123" s="541"/>
      <c r="G1123" s="570"/>
      <c r="H1123" s="569"/>
      <c r="I1123" s="569"/>
      <c r="J1123" s="569"/>
      <c r="K1123" s="569"/>
      <c r="L1123" s="539"/>
    </row>
    <row r="1124" spans="1:12" s="540" customFormat="1" x14ac:dyDescent="0.2">
      <c r="A1124" s="541"/>
      <c r="B1124" s="542"/>
      <c r="C1124" s="542"/>
      <c r="D1124" s="541"/>
      <c r="E1124" s="563"/>
      <c r="F1124" s="541"/>
      <c r="G1124" s="570"/>
      <c r="H1124" s="569"/>
      <c r="I1124" s="569"/>
      <c r="J1124" s="569"/>
      <c r="K1124" s="569"/>
      <c r="L1124" s="539"/>
    </row>
    <row r="1125" spans="1:12" s="540" customFormat="1" x14ac:dyDescent="0.2">
      <c r="A1125" s="541"/>
      <c r="B1125" s="542"/>
      <c r="C1125" s="542"/>
      <c r="D1125" s="541"/>
      <c r="E1125" s="563"/>
      <c r="F1125" s="541"/>
      <c r="G1125" s="570"/>
      <c r="H1125" s="569"/>
      <c r="I1125" s="569"/>
      <c r="J1125" s="569"/>
      <c r="K1125" s="569"/>
      <c r="L1125" s="539"/>
    </row>
    <row r="1126" spans="1:12" s="540" customFormat="1" x14ac:dyDescent="0.2">
      <c r="A1126" s="541"/>
      <c r="B1126" s="542"/>
      <c r="C1126" s="542"/>
      <c r="D1126" s="541"/>
      <c r="E1126" s="563"/>
      <c r="F1126" s="541"/>
      <c r="G1126" s="570"/>
      <c r="H1126" s="569"/>
      <c r="I1126" s="569"/>
      <c r="J1126" s="569"/>
      <c r="K1126" s="569"/>
      <c r="L1126" s="539"/>
    </row>
    <row r="1127" spans="1:12" s="540" customFormat="1" x14ac:dyDescent="0.2">
      <c r="A1127" s="541"/>
      <c r="B1127" s="542"/>
      <c r="C1127" s="542"/>
      <c r="D1127" s="541"/>
      <c r="E1127" s="563"/>
      <c r="F1127" s="541"/>
      <c r="G1127" s="570"/>
      <c r="H1127" s="569"/>
      <c r="I1127" s="569"/>
      <c r="J1127" s="569"/>
      <c r="K1127" s="569"/>
      <c r="L1127" s="539"/>
    </row>
    <row r="1128" spans="1:12" s="540" customFormat="1" x14ac:dyDescent="0.2">
      <c r="A1128" s="541"/>
      <c r="B1128" s="542"/>
      <c r="C1128" s="542"/>
      <c r="D1128" s="541"/>
      <c r="E1128" s="563"/>
      <c r="F1128" s="541"/>
      <c r="G1128" s="570"/>
      <c r="H1128" s="569"/>
      <c r="I1128" s="569"/>
      <c r="J1128" s="569"/>
      <c r="K1128" s="569"/>
      <c r="L1128" s="539"/>
    </row>
    <row r="1129" spans="1:12" s="540" customFormat="1" x14ac:dyDescent="0.2">
      <c r="A1129" s="541"/>
      <c r="B1129" s="542"/>
      <c r="C1129" s="542"/>
      <c r="D1129" s="541"/>
      <c r="E1129" s="563"/>
      <c r="F1129" s="541"/>
      <c r="G1129" s="570"/>
      <c r="H1129" s="569"/>
      <c r="I1129" s="569"/>
      <c r="J1129" s="569"/>
      <c r="K1129" s="569"/>
      <c r="L1129" s="539"/>
    </row>
    <row r="1130" spans="1:12" s="540" customFormat="1" x14ac:dyDescent="0.2">
      <c r="A1130" s="541"/>
      <c r="B1130" s="542"/>
      <c r="C1130" s="542"/>
      <c r="D1130" s="541"/>
      <c r="E1130" s="563"/>
      <c r="F1130" s="541"/>
      <c r="G1130" s="570"/>
      <c r="H1130" s="569"/>
      <c r="I1130" s="569"/>
      <c r="J1130" s="569"/>
      <c r="K1130" s="569"/>
      <c r="L1130" s="539"/>
    </row>
    <row r="1131" spans="1:12" s="540" customFormat="1" x14ac:dyDescent="0.2">
      <c r="A1131" s="541"/>
      <c r="B1131" s="542"/>
      <c r="C1131" s="542"/>
      <c r="D1131" s="541"/>
      <c r="E1131" s="563"/>
      <c r="F1131" s="541"/>
      <c r="G1131" s="570"/>
      <c r="H1131" s="569"/>
      <c r="I1131" s="569"/>
      <c r="J1131" s="569"/>
      <c r="K1131" s="569"/>
      <c r="L1131" s="539"/>
    </row>
    <row r="1132" spans="1:12" s="540" customFormat="1" x14ac:dyDescent="0.2">
      <c r="A1132" s="541"/>
      <c r="B1132" s="542"/>
      <c r="C1132" s="542"/>
      <c r="D1132" s="541"/>
      <c r="E1132" s="563"/>
      <c r="F1132" s="541"/>
      <c r="G1132" s="570"/>
      <c r="H1132" s="569"/>
      <c r="I1132" s="569"/>
      <c r="J1132" s="569"/>
      <c r="K1132" s="569"/>
      <c r="L1132" s="539"/>
    </row>
    <row r="1133" spans="1:12" s="540" customFormat="1" x14ac:dyDescent="0.2">
      <c r="A1133" s="541"/>
      <c r="B1133" s="542"/>
      <c r="C1133" s="542"/>
      <c r="D1133" s="541"/>
      <c r="E1133" s="563"/>
      <c r="F1133" s="541"/>
      <c r="G1133" s="570"/>
      <c r="H1133" s="569"/>
      <c r="I1133" s="569"/>
      <c r="J1133" s="569"/>
      <c r="K1133" s="569"/>
      <c r="L1133" s="539"/>
    </row>
    <row r="1134" spans="1:12" s="540" customFormat="1" x14ac:dyDescent="0.2">
      <c r="A1134" s="541"/>
      <c r="B1134" s="542"/>
      <c r="C1134" s="542"/>
      <c r="D1134" s="541"/>
      <c r="E1134" s="563"/>
      <c r="F1134" s="541"/>
      <c r="G1134" s="570"/>
      <c r="H1134" s="569"/>
      <c r="I1134" s="569"/>
      <c r="J1134" s="569"/>
      <c r="K1134" s="569"/>
      <c r="L1134" s="539"/>
    </row>
    <row r="1135" spans="1:12" s="540" customFormat="1" x14ac:dyDescent="0.2">
      <c r="A1135" s="541"/>
      <c r="B1135" s="542"/>
      <c r="C1135" s="542"/>
      <c r="D1135" s="541"/>
      <c r="E1135" s="563"/>
      <c r="F1135" s="541"/>
      <c r="G1135" s="570"/>
      <c r="H1135" s="569"/>
      <c r="I1135" s="569"/>
      <c r="J1135" s="569"/>
      <c r="K1135" s="569"/>
      <c r="L1135" s="539"/>
    </row>
    <row r="1136" spans="1:12" s="540" customFormat="1" x14ac:dyDescent="0.2">
      <c r="A1136" s="541"/>
      <c r="B1136" s="542"/>
      <c r="C1136" s="542"/>
      <c r="D1136" s="541"/>
      <c r="E1136" s="563"/>
      <c r="F1136" s="541"/>
      <c r="G1136" s="570"/>
      <c r="H1136" s="569"/>
      <c r="I1136" s="569"/>
      <c r="J1136" s="569"/>
      <c r="K1136" s="569"/>
      <c r="L1136" s="539"/>
    </row>
    <row r="1137" spans="1:12" s="540" customFormat="1" x14ac:dyDescent="0.2">
      <c r="A1137" s="541"/>
      <c r="B1137" s="542"/>
      <c r="C1137" s="542"/>
      <c r="D1137" s="541"/>
      <c r="E1137" s="563"/>
      <c r="F1137" s="541"/>
      <c r="G1137" s="570"/>
      <c r="H1137" s="569"/>
      <c r="I1137" s="569"/>
      <c r="J1137" s="569"/>
      <c r="K1137" s="569"/>
      <c r="L1137" s="539"/>
    </row>
    <row r="1138" spans="1:12" s="540" customFormat="1" x14ac:dyDescent="0.2">
      <c r="A1138" s="541"/>
      <c r="B1138" s="542"/>
      <c r="C1138" s="542"/>
      <c r="D1138" s="541"/>
      <c r="E1138" s="563"/>
      <c r="F1138" s="541"/>
      <c r="G1138" s="570"/>
      <c r="H1138" s="569"/>
      <c r="I1138" s="569"/>
      <c r="J1138" s="569"/>
      <c r="K1138" s="569"/>
      <c r="L1138" s="539"/>
    </row>
    <row r="1139" spans="1:12" s="540" customFormat="1" x14ac:dyDescent="0.2">
      <c r="A1139" s="541"/>
      <c r="B1139" s="542"/>
      <c r="C1139" s="542"/>
      <c r="D1139" s="541"/>
      <c r="E1139" s="563"/>
      <c r="F1139" s="541"/>
      <c r="G1139" s="570"/>
      <c r="H1139" s="569"/>
      <c r="I1139" s="569"/>
      <c r="J1139" s="569"/>
      <c r="K1139" s="569"/>
      <c r="L1139" s="539"/>
    </row>
    <row r="1140" spans="1:12" s="540" customFormat="1" x14ac:dyDescent="0.2">
      <c r="A1140" s="541"/>
      <c r="B1140" s="542"/>
      <c r="C1140" s="542"/>
      <c r="D1140" s="541"/>
      <c r="E1140" s="563"/>
      <c r="F1140" s="541"/>
      <c r="G1140" s="570"/>
      <c r="H1140" s="569"/>
      <c r="I1140" s="569"/>
      <c r="J1140" s="569"/>
      <c r="K1140" s="569"/>
      <c r="L1140" s="539"/>
    </row>
    <row r="1141" spans="1:12" s="540" customFormat="1" x14ac:dyDescent="0.2">
      <c r="A1141" s="541"/>
      <c r="B1141" s="542"/>
      <c r="C1141" s="542"/>
      <c r="D1141" s="541"/>
      <c r="E1141" s="563"/>
      <c r="F1141" s="541"/>
      <c r="G1141" s="570"/>
      <c r="H1141" s="569"/>
      <c r="I1141" s="569"/>
      <c r="J1141" s="569"/>
      <c r="K1141" s="569"/>
      <c r="L1141" s="539"/>
    </row>
    <row r="1142" spans="1:12" s="540" customFormat="1" x14ac:dyDescent="0.2">
      <c r="A1142" s="541"/>
      <c r="B1142" s="542"/>
      <c r="C1142" s="542"/>
      <c r="D1142" s="541"/>
      <c r="E1142" s="563"/>
      <c r="F1142" s="541"/>
      <c r="G1142" s="570"/>
      <c r="H1142" s="569"/>
      <c r="I1142" s="569"/>
      <c r="J1142" s="569"/>
      <c r="K1142" s="569"/>
      <c r="L1142" s="539"/>
    </row>
    <row r="1143" spans="1:12" s="540" customFormat="1" x14ac:dyDescent="0.2">
      <c r="A1143" s="541"/>
      <c r="B1143" s="542"/>
      <c r="C1143" s="542"/>
      <c r="D1143" s="541"/>
      <c r="E1143" s="563"/>
      <c r="F1143" s="541"/>
      <c r="G1143" s="570"/>
      <c r="H1143" s="569"/>
      <c r="I1143" s="569"/>
      <c r="J1143" s="569"/>
      <c r="K1143" s="569"/>
      <c r="L1143" s="539"/>
    </row>
    <row r="1144" spans="1:12" s="540" customFormat="1" x14ac:dyDescent="0.2">
      <c r="A1144" s="541"/>
      <c r="B1144" s="542"/>
      <c r="C1144" s="542"/>
      <c r="D1144" s="541"/>
      <c r="E1144" s="563"/>
      <c r="F1144" s="541"/>
      <c r="G1144" s="570"/>
      <c r="H1144" s="569"/>
      <c r="I1144" s="569"/>
      <c r="J1144" s="569"/>
      <c r="K1144" s="569"/>
      <c r="L1144" s="539"/>
    </row>
    <row r="1145" spans="1:12" s="540" customFormat="1" x14ac:dyDescent="0.2">
      <c r="A1145" s="541"/>
      <c r="B1145" s="542"/>
      <c r="C1145" s="542"/>
      <c r="D1145" s="541"/>
      <c r="E1145" s="563"/>
      <c r="F1145" s="541"/>
      <c r="G1145" s="570"/>
      <c r="H1145" s="569"/>
      <c r="I1145" s="569"/>
      <c r="J1145" s="569"/>
      <c r="K1145" s="569"/>
      <c r="L1145" s="539"/>
    </row>
    <row r="1146" spans="1:12" s="540" customFormat="1" x14ac:dyDescent="0.2">
      <c r="A1146" s="541"/>
      <c r="B1146" s="542"/>
      <c r="C1146" s="542"/>
      <c r="D1146" s="541"/>
      <c r="E1146" s="563"/>
      <c r="F1146" s="541"/>
      <c r="G1146" s="570"/>
      <c r="H1146" s="569"/>
      <c r="I1146" s="569"/>
      <c r="J1146" s="569"/>
      <c r="K1146" s="569"/>
      <c r="L1146" s="539"/>
    </row>
    <row r="1147" spans="1:12" s="540" customFormat="1" x14ac:dyDescent="0.2">
      <c r="A1147" s="541"/>
      <c r="B1147" s="542"/>
      <c r="C1147" s="542"/>
      <c r="D1147" s="541"/>
      <c r="E1147" s="563"/>
      <c r="F1147" s="541"/>
      <c r="G1147" s="570"/>
      <c r="H1147" s="569"/>
      <c r="I1147" s="569"/>
      <c r="J1147" s="569"/>
      <c r="K1147" s="569"/>
      <c r="L1147" s="539"/>
    </row>
    <row r="1148" spans="1:12" s="540" customFormat="1" x14ac:dyDescent="0.2">
      <c r="A1148" s="541"/>
      <c r="B1148" s="542"/>
      <c r="C1148" s="542"/>
      <c r="D1148" s="541"/>
      <c r="E1148" s="563"/>
      <c r="F1148" s="541"/>
      <c r="G1148" s="570"/>
      <c r="H1148" s="569"/>
      <c r="I1148" s="569"/>
      <c r="J1148" s="569"/>
      <c r="K1148" s="569"/>
      <c r="L1148" s="539"/>
    </row>
    <row r="1149" spans="1:12" s="540" customFormat="1" x14ac:dyDescent="0.2">
      <c r="A1149" s="541"/>
      <c r="B1149" s="542"/>
      <c r="C1149" s="542"/>
      <c r="D1149" s="541"/>
      <c r="E1149" s="563"/>
      <c r="F1149" s="541"/>
      <c r="G1149" s="570"/>
      <c r="H1149" s="569"/>
      <c r="I1149" s="569"/>
      <c r="J1149" s="569"/>
      <c r="K1149" s="569"/>
      <c r="L1149" s="539"/>
    </row>
    <row r="1150" spans="1:12" s="540" customFormat="1" x14ac:dyDescent="0.2">
      <c r="A1150" s="541"/>
      <c r="B1150" s="542"/>
      <c r="C1150" s="542"/>
      <c r="D1150" s="541"/>
      <c r="E1150" s="563"/>
      <c r="F1150" s="541"/>
      <c r="G1150" s="570"/>
      <c r="H1150" s="569"/>
      <c r="I1150" s="569"/>
      <c r="J1150" s="569"/>
      <c r="K1150" s="569"/>
      <c r="L1150" s="539"/>
    </row>
    <row r="1151" spans="1:12" s="540" customFormat="1" x14ac:dyDescent="0.2">
      <c r="A1151" s="541"/>
      <c r="B1151" s="542"/>
      <c r="C1151" s="542"/>
      <c r="D1151" s="541"/>
      <c r="E1151" s="563"/>
      <c r="F1151" s="541"/>
      <c r="G1151" s="570"/>
      <c r="H1151" s="569"/>
      <c r="I1151" s="569"/>
      <c r="J1151" s="569"/>
      <c r="K1151" s="569"/>
      <c r="L1151" s="539"/>
    </row>
    <row r="1152" spans="1:12" s="540" customFormat="1" x14ac:dyDescent="0.2">
      <c r="A1152" s="541"/>
      <c r="B1152" s="542"/>
      <c r="C1152" s="542"/>
      <c r="D1152" s="541"/>
      <c r="E1152" s="563"/>
      <c r="F1152" s="541"/>
      <c r="G1152" s="570"/>
      <c r="H1152" s="569"/>
      <c r="I1152" s="569"/>
      <c r="J1152" s="569"/>
      <c r="K1152" s="569"/>
      <c r="L1152" s="539"/>
    </row>
    <row r="1153" spans="1:12" s="540" customFormat="1" x14ac:dyDescent="0.2">
      <c r="A1153" s="541"/>
      <c r="B1153" s="542"/>
      <c r="C1153" s="542"/>
      <c r="D1153" s="541"/>
      <c r="E1153" s="563"/>
      <c r="F1153" s="541"/>
      <c r="G1153" s="570"/>
      <c r="H1153" s="569"/>
      <c r="I1153" s="569"/>
      <c r="J1153" s="569"/>
      <c r="K1153" s="569"/>
      <c r="L1153" s="539"/>
    </row>
    <row r="1154" spans="1:12" s="540" customFormat="1" x14ac:dyDescent="0.2">
      <c r="A1154" s="541"/>
      <c r="B1154" s="542"/>
      <c r="C1154" s="542"/>
      <c r="D1154" s="541"/>
      <c r="E1154" s="563"/>
      <c r="F1154" s="541"/>
      <c r="G1154" s="570"/>
      <c r="H1154" s="569"/>
      <c r="I1154" s="569"/>
      <c r="J1154" s="569"/>
      <c r="K1154" s="569"/>
      <c r="L1154" s="539"/>
    </row>
    <row r="1155" spans="1:12" s="540" customFormat="1" x14ac:dyDescent="0.2">
      <c r="A1155" s="541"/>
      <c r="B1155" s="542"/>
      <c r="C1155" s="542"/>
      <c r="D1155" s="541"/>
      <c r="E1155" s="563"/>
      <c r="F1155" s="541"/>
      <c r="G1155" s="570"/>
      <c r="H1155" s="569"/>
      <c r="I1155" s="569"/>
      <c r="J1155" s="569"/>
      <c r="K1155" s="569"/>
      <c r="L1155" s="539"/>
    </row>
    <row r="1156" spans="1:12" s="540" customFormat="1" x14ac:dyDescent="0.2">
      <c r="A1156" s="541"/>
      <c r="B1156" s="542"/>
      <c r="C1156" s="542"/>
      <c r="D1156" s="541"/>
      <c r="E1156" s="563"/>
      <c r="F1156" s="541"/>
      <c r="G1156" s="570"/>
      <c r="H1156" s="569"/>
      <c r="I1156" s="569"/>
      <c r="J1156" s="569"/>
      <c r="K1156" s="569"/>
      <c r="L1156" s="539"/>
    </row>
    <row r="1157" spans="1:12" s="540" customFormat="1" x14ac:dyDescent="0.2">
      <c r="A1157" s="541"/>
      <c r="B1157" s="542"/>
      <c r="C1157" s="542"/>
      <c r="D1157" s="541"/>
      <c r="E1157" s="563"/>
      <c r="F1157" s="541"/>
      <c r="G1157" s="570"/>
      <c r="H1157" s="569"/>
      <c r="I1157" s="569"/>
      <c r="J1157" s="569"/>
      <c r="K1157" s="569"/>
      <c r="L1157" s="539"/>
    </row>
    <row r="1158" spans="1:12" s="540" customFormat="1" x14ac:dyDescent="0.2">
      <c r="A1158" s="541"/>
      <c r="B1158" s="542"/>
      <c r="C1158" s="542"/>
      <c r="D1158" s="541"/>
      <c r="E1158" s="563"/>
      <c r="F1158" s="541"/>
      <c r="G1158" s="570"/>
      <c r="H1158" s="569"/>
      <c r="I1158" s="569"/>
      <c r="J1158" s="569"/>
      <c r="K1158" s="569"/>
      <c r="L1158" s="539"/>
    </row>
    <row r="1159" spans="1:12" s="540" customFormat="1" x14ac:dyDescent="0.2">
      <c r="A1159" s="541"/>
      <c r="B1159" s="542"/>
      <c r="C1159" s="542"/>
      <c r="D1159" s="541"/>
      <c r="E1159" s="563"/>
      <c r="F1159" s="541"/>
      <c r="G1159" s="570"/>
      <c r="H1159" s="569"/>
      <c r="I1159" s="569"/>
      <c r="J1159" s="569"/>
      <c r="K1159" s="569"/>
      <c r="L1159" s="539"/>
    </row>
    <row r="1160" spans="1:12" s="540" customFormat="1" x14ac:dyDescent="0.2">
      <c r="A1160" s="541"/>
      <c r="B1160" s="542"/>
      <c r="C1160" s="542"/>
      <c r="D1160" s="541"/>
      <c r="E1160" s="563"/>
      <c r="F1160" s="541"/>
      <c r="G1160" s="570"/>
      <c r="H1160" s="569"/>
      <c r="I1160" s="569"/>
      <c r="J1160" s="569"/>
      <c r="K1160" s="569"/>
      <c r="L1160" s="539"/>
    </row>
    <row r="1161" spans="1:12" s="540" customFormat="1" x14ac:dyDescent="0.2">
      <c r="A1161" s="541"/>
      <c r="B1161" s="542"/>
      <c r="C1161" s="542"/>
      <c r="D1161" s="541"/>
      <c r="E1161" s="563"/>
      <c r="F1161" s="541"/>
      <c r="G1161" s="570"/>
      <c r="H1161" s="569"/>
      <c r="I1161" s="569"/>
      <c r="J1161" s="569"/>
      <c r="K1161" s="569"/>
      <c r="L1161" s="539"/>
    </row>
    <row r="1162" spans="1:12" s="540" customFormat="1" x14ac:dyDescent="0.2">
      <c r="A1162" s="541"/>
      <c r="B1162" s="542"/>
      <c r="C1162" s="542"/>
      <c r="D1162" s="541"/>
      <c r="E1162" s="563"/>
      <c r="F1162" s="541"/>
      <c r="G1162" s="570"/>
      <c r="H1162" s="569"/>
      <c r="I1162" s="569"/>
      <c r="J1162" s="569"/>
      <c r="K1162" s="569"/>
      <c r="L1162" s="539"/>
    </row>
    <row r="1163" spans="1:12" s="540" customFormat="1" x14ac:dyDescent="0.2">
      <c r="A1163" s="541"/>
      <c r="B1163" s="542"/>
      <c r="C1163" s="542"/>
      <c r="D1163" s="541"/>
      <c r="E1163" s="563"/>
      <c r="F1163" s="541"/>
      <c r="G1163" s="570"/>
      <c r="H1163" s="569"/>
      <c r="I1163" s="569"/>
      <c r="J1163" s="569"/>
      <c r="K1163" s="569"/>
      <c r="L1163" s="539"/>
    </row>
    <row r="1164" spans="1:12" s="540" customFormat="1" x14ac:dyDescent="0.2">
      <c r="A1164" s="541"/>
      <c r="B1164" s="542"/>
      <c r="C1164" s="542"/>
      <c r="D1164" s="541"/>
      <c r="E1164" s="563"/>
      <c r="F1164" s="541"/>
      <c r="G1164" s="570"/>
      <c r="H1164" s="569"/>
      <c r="I1164" s="569"/>
      <c r="J1164" s="569"/>
      <c r="K1164" s="569"/>
      <c r="L1164" s="539"/>
    </row>
    <row r="1165" spans="1:12" s="540" customFormat="1" x14ac:dyDescent="0.2">
      <c r="A1165" s="541"/>
      <c r="B1165" s="542"/>
      <c r="C1165" s="542"/>
      <c r="D1165" s="541"/>
      <c r="E1165" s="563"/>
      <c r="F1165" s="541"/>
      <c r="G1165" s="570"/>
      <c r="H1165" s="569"/>
      <c r="I1165" s="569"/>
      <c r="J1165" s="569"/>
      <c r="K1165" s="569"/>
      <c r="L1165" s="539"/>
    </row>
    <row r="1166" spans="1:12" s="540" customFormat="1" x14ac:dyDescent="0.2">
      <c r="A1166" s="541"/>
      <c r="B1166" s="542"/>
      <c r="C1166" s="542"/>
      <c r="D1166" s="541"/>
      <c r="E1166" s="563"/>
      <c r="F1166" s="541"/>
      <c r="G1166" s="570"/>
      <c r="H1166" s="569"/>
      <c r="I1166" s="569"/>
      <c r="J1166" s="569"/>
      <c r="K1166" s="569"/>
      <c r="L1166" s="539"/>
    </row>
    <row r="1167" spans="1:12" s="540" customFormat="1" x14ac:dyDescent="0.2">
      <c r="A1167" s="541"/>
      <c r="B1167" s="542"/>
      <c r="C1167" s="542"/>
      <c r="D1167" s="541"/>
      <c r="E1167" s="563"/>
      <c r="F1167" s="541"/>
      <c r="G1167" s="570"/>
      <c r="H1167" s="569"/>
      <c r="I1167" s="569"/>
      <c r="J1167" s="569"/>
      <c r="K1167" s="569"/>
      <c r="L1167" s="539"/>
    </row>
    <row r="1168" spans="1:12" s="540" customFormat="1" x14ac:dyDescent="0.2">
      <c r="A1168" s="541"/>
      <c r="B1168" s="542"/>
      <c r="C1168" s="542"/>
      <c r="D1168" s="541"/>
      <c r="E1168" s="563"/>
      <c r="F1168" s="541"/>
      <c r="G1168" s="570"/>
      <c r="H1168" s="569"/>
      <c r="I1168" s="569"/>
      <c r="J1168" s="569"/>
      <c r="K1168" s="569"/>
      <c r="L1168" s="539"/>
    </row>
    <row r="1169" spans="1:12" s="540" customFormat="1" x14ac:dyDescent="0.2">
      <c r="A1169" s="541"/>
      <c r="B1169" s="542"/>
      <c r="C1169" s="542"/>
      <c r="D1169" s="541"/>
      <c r="E1169" s="563"/>
      <c r="F1169" s="541"/>
      <c r="G1169" s="570"/>
      <c r="H1169" s="569"/>
      <c r="I1169" s="569"/>
      <c r="J1169" s="569"/>
      <c r="K1169" s="569"/>
      <c r="L1169" s="539"/>
    </row>
    <row r="1170" spans="1:12" s="540" customFormat="1" x14ac:dyDescent="0.2">
      <c r="A1170" s="541"/>
      <c r="B1170" s="542"/>
      <c r="C1170" s="542"/>
      <c r="D1170" s="541"/>
      <c r="E1170" s="563"/>
      <c r="F1170" s="541"/>
      <c r="G1170" s="570"/>
      <c r="H1170" s="569"/>
      <c r="I1170" s="569"/>
      <c r="J1170" s="569"/>
      <c r="K1170" s="569"/>
      <c r="L1170" s="539"/>
    </row>
    <row r="1171" spans="1:12" s="540" customFormat="1" x14ac:dyDescent="0.2">
      <c r="A1171" s="541"/>
      <c r="B1171" s="542"/>
      <c r="C1171" s="542"/>
      <c r="D1171" s="541"/>
      <c r="E1171" s="563"/>
      <c r="F1171" s="541"/>
      <c r="G1171" s="570"/>
      <c r="H1171" s="569"/>
      <c r="I1171" s="569"/>
      <c r="J1171" s="569"/>
      <c r="K1171" s="569"/>
      <c r="L1171" s="539"/>
    </row>
    <row r="1172" spans="1:12" s="540" customFormat="1" x14ac:dyDescent="0.2">
      <c r="A1172" s="541"/>
      <c r="B1172" s="542"/>
      <c r="C1172" s="542"/>
      <c r="D1172" s="541"/>
      <c r="E1172" s="563"/>
      <c r="F1172" s="541"/>
      <c r="G1172" s="570"/>
      <c r="H1172" s="569"/>
      <c r="I1172" s="569"/>
      <c r="J1172" s="569"/>
      <c r="K1172" s="569"/>
      <c r="L1172" s="539"/>
    </row>
    <row r="1173" spans="1:12" s="540" customFormat="1" x14ac:dyDescent="0.2">
      <c r="A1173" s="541"/>
      <c r="B1173" s="542"/>
      <c r="C1173" s="542"/>
      <c r="D1173" s="541"/>
      <c r="E1173" s="563"/>
      <c r="F1173" s="541"/>
      <c r="G1173" s="570"/>
      <c r="H1173" s="569"/>
      <c r="I1173" s="569"/>
      <c r="J1173" s="569"/>
      <c r="K1173" s="569"/>
      <c r="L1173" s="539"/>
    </row>
    <row r="1174" spans="1:12" s="540" customFormat="1" x14ac:dyDescent="0.2">
      <c r="A1174" s="541"/>
      <c r="B1174" s="542"/>
      <c r="C1174" s="542"/>
      <c r="D1174" s="541"/>
      <c r="E1174" s="563"/>
      <c r="F1174" s="541"/>
      <c r="G1174" s="570"/>
      <c r="H1174" s="569"/>
      <c r="I1174" s="569"/>
      <c r="J1174" s="569"/>
      <c r="K1174" s="569"/>
      <c r="L1174" s="539"/>
    </row>
    <row r="1175" spans="1:12" s="540" customFormat="1" x14ac:dyDescent="0.2">
      <c r="A1175" s="541"/>
      <c r="B1175" s="542"/>
      <c r="C1175" s="542"/>
      <c r="D1175" s="541"/>
      <c r="E1175" s="563"/>
      <c r="F1175" s="541"/>
      <c r="G1175" s="570"/>
      <c r="H1175" s="569"/>
      <c r="I1175" s="569"/>
      <c r="J1175" s="569"/>
      <c r="K1175" s="569"/>
      <c r="L1175" s="539"/>
    </row>
    <row r="1176" spans="1:12" s="540" customFormat="1" x14ac:dyDescent="0.2">
      <c r="A1176" s="541"/>
      <c r="B1176" s="542"/>
      <c r="C1176" s="542"/>
      <c r="D1176" s="541"/>
      <c r="E1176" s="563"/>
      <c r="F1176" s="541"/>
      <c r="G1176" s="570"/>
      <c r="H1176" s="569"/>
      <c r="I1176" s="569"/>
      <c r="J1176" s="569"/>
      <c r="K1176" s="569"/>
      <c r="L1176" s="539"/>
    </row>
    <row r="1177" spans="1:12" s="540" customFormat="1" x14ac:dyDescent="0.2">
      <c r="A1177" s="541"/>
      <c r="B1177" s="542"/>
      <c r="C1177" s="542"/>
      <c r="D1177" s="541"/>
      <c r="E1177" s="563"/>
      <c r="F1177" s="541"/>
      <c r="G1177" s="570"/>
      <c r="H1177" s="569"/>
      <c r="I1177" s="569"/>
      <c r="J1177" s="569"/>
      <c r="K1177" s="569"/>
      <c r="L1177" s="539"/>
    </row>
    <row r="1178" spans="1:12" s="540" customFormat="1" x14ac:dyDescent="0.2">
      <c r="A1178" s="541"/>
      <c r="B1178" s="542"/>
      <c r="C1178" s="542"/>
      <c r="D1178" s="541"/>
      <c r="E1178" s="563"/>
      <c r="F1178" s="541"/>
      <c r="G1178" s="570"/>
      <c r="H1178" s="569"/>
      <c r="I1178" s="569"/>
      <c r="J1178" s="569"/>
      <c r="K1178" s="569"/>
      <c r="L1178" s="539"/>
    </row>
    <row r="1179" spans="1:12" s="540" customFormat="1" x14ac:dyDescent="0.2">
      <c r="A1179" s="541"/>
      <c r="B1179" s="542"/>
      <c r="C1179" s="542"/>
      <c r="D1179" s="541"/>
      <c r="E1179" s="563"/>
      <c r="F1179" s="541"/>
      <c r="G1179" s="570"/>
      <c r="H1179" s="569"/>
      <c r="I1179" s="569"/>
      <c r="J1179" s="569"/>
      <c r="K1179" s="569"/>
      <c r="L1179" s="539"/>
    </row>
    <row r="1180" spans="1:12" s="540" customFormat="1" x14ac:dyDescent="0.2">
      <c r="A1180" s="541"/>
      <c r="B1180" s="542"/>
      <c r="C1180" s="542"/>
      <c r="D1180" s="541"/>
      <c r="E1180" s="563"/>
      <c r="F1180" s="541"/>
      <c r="G1180" s="570"/>
      <c r="H1180" s="569"/>
      <c r="I1180" s="569"/>
      <c r="J1180" s="569"/>
      <c r="K1180" s="569"/>
      <c r="L1180" s="539"/>
    </row>
    <row r="1181" spans="1:12" s="540" customFormat="1" x14ac:dyDescent="0.2">
      <c r="A1181" s="541"/>
      <c r="B1181" s="542"/>
      <c r="C1181" s="542"/>
      <c r="D1181" s="541"/>
      <c r="E1181" s="563"/>
      <c r="F1181" s="541"/>
      <c r="G1181" s="570"/>
      <c r="H1181" s="569"/>
      <c r="I1181" s="569"/>
      <c r="J1181" s="569"/>
      <c r="K1181" s="569"/>
      <c r="L1181" s="539"/>
    </row>
    <row r="1182" spans="1:12" s="540" customFormat="1" x14ac:dyDescent="0.2">
      <c r="A1182" s="541"/>
      <c r="B1182" s="542"/>
      <c r="C1182" s="542"/>
      <c r="D1182" s="541"/>
      <c r="E1182" s="563"/>
      <c r="F1182" s="541"/>
      <c r="G1182" s="570"/>
      <c r="H1182" s="569"/>
      <c r="I1182" s="569"/>
      <c r="J1182" s="569"/>
      <c r="K1182" s="569"/>
      <c r="L1182" s="539"/>
    </row>
    <row r="1183" spans="1:12" s="540" customFormat="1" x14ac:dyDescent="0.2">
      <c r="A1183" s="541"/>
      <c r="B1183" s="542"/>
      <c r="C1183" s="542"/>
      <c r="D1183" s="541"/>
      <c r="E1183" s="563"/>
      <c r="F1183" s="541"/>
      <c r="G1183" s="570"/>
      <c r="H1183" s="569"/>
      <c r="I1183" s="569"/>
      <c r="J1183" s="569"/>
      <c r="K1183" s="569"/>
      <c r="L1183" s="539"/>
    </row>
    <row r="1184" spans="1:12" s="540" customFormat="1" x14ac:dyDescent="0.2">
      <c r="A1184" s="541"/>
      <c r="B1184" s="542"/>
      <c r="C1184" s="542"/>
      <c r="D1184" s="541"/>
      <c r="E1184" s="563"/>
      <c r="F1184" s="541"/>
      <c r="G1184" s="570"/>
      <c r="H1184" s="569"/>
      <c r="I1184" s="569"/>
      <c r="J1184" s="569"/>
      <c r="K1184" s="569"/>
      <c r="L1184" s="539"/>
    </row>
    <row r="1185" spans="1:12" s="540" customFormat="1" x14ac:dyDescent="0.2">
      <c r="A1185" s="541"/>
      <c r="B1185" s="542"/>
      <c r="C1185" s="542"/>
      <c r="D1185" s="541"/>
      <c r="E1185" s="563"/>
      <c r="F1185" s="541"/>
      <c r="G1185" s="570"/>
      <c r="H1185" s="569"/>
      <c r="I1185" s="569"/>
      <c r="J1185" s="569"/>
      <c r="K1185" s="569"/>
      <c r="L1185" s="539"/>
    </row>
    <row r="1186" spans="1:12" s="540" customFormat="1" x14ac:dyDescent="0.2">
      <c r="A1186" s="541"/>
      <c r="B1186" s="542"/>
      <c r="C1186" s="542"/>
      <c r="D1186" s="541"/>
      <c r="E1186" s="563"/>
      <c r="F1186" s="541"/>
      <c r="G1186" s="570"/>
      <c r="H1186" s="569"/>
      <c r="I1186" s="569"/>
      <c r="J1186" s="569"/>
      <c r="K1186" s="569"/>
      <c r="L1186" s="539"/>
    </row>
    <row r="1187" spans="1:12" s="540" customFormat="1" x14ac:dyDescent="0.2">
      <c r="A1187" s="541"/>
      <c r="B1187" s="542"/>
      <c r="C1187" s="542"/>
      <c r="D1187" s="541"/>
      <c r="E1187" s="563"/>
      <c r="F1187" s="541"/>
      <c r="G1187" s="570"/>
      <c r="H1187" s="569"/>
      <c r="I1187" s="569"/>
      <c r="J1187" s="569"/>
      <c r="K1187" s="569"/>
      <c r="L1187" s="539"/>
    </row>
    <row r="1188" spans="1:12" s="540" customFormat="1" x14ac:dyDescent="0.2">
      <c r="A1188" s="541"/>
      <c r="B1188" s="542"/>
      <c r="C1188" s="542"/>
      <c r="D1188" s="541"/>
      <c r="E1188" s="563"/>
      <c r="F1188" s="541"/>
      <c r="G1188" s="570"/>
      <c r="H1188" s="569"/>
      <c r="I1188" s="569"/>
      <c r="J1188" s="569"/>
      <c r="K1188" s="569"/>
      <c r="L1188" s="539"/>
    </row>
    <row r="1189" spans="1:12" s="540" customFormat="1" x14ac:dyDescent="0.2">
      <c r="A1189" s="541"/>
      <c r="B1189" s="542"/>
      <c r="C1189" s="542"/>
      <c r="D1189" s="541"/>
      <c r="E1189" s="563"/>
      <c r="F1189" s="541"/>
      <c r="G1189" s="570"/>
      <c r="H1189" s="569"/>
      <c r="I1189" s="569"/>
      <c r="J1189" s="569"/>
      <c r="K1189" s="569"/>
      <c r="L1189" s="539"/>
    </row>
    <row r="1190" spans="1:12" s="540" customFormat="1" x14ac:dyDescent="0.2">
      <c r="A1190" s="541"/>
      <c r="B1190" s="542"/>
      <c r="C1190" s="542"/>
      <c r="D1190" s="541"/>
      <c r="E1190" s="563"/>
      <c r="F1190" s="541"/>
      <c r="G1190" s="570"/>
      <c r="H1190" s="569"/>
      <c r="I1190" s="569"/>
      <c r="J1190" s="569"/>
      <c r="K1190" s="569"/>
      <c r="L1190" s="539"/>
    </row>
    <row r="1191" spans="1:12" s="540" customFormat="1" x14ac:dyDescent="0.2">
      <c r="A1191" s="541"/>
      <c r="B1191" s="542"/>
      <c r="C1191" s="542"/>
      <c r="D1191" s="541"/>
      <c r="E1191" s="563"/>
      <c r="F1191" s="541"/>
      <c r="G1191" s="570"/>
      <c r="H1191" s="569"/>
      <c r="I1191" s="569"/>
      <c r="J1191" s="569"/>
      <c r="K1191" s="569"/>
      <c r="L1191" s="539"/>
    </row>
    <row r="1192" spans="1:12" s="540" customFormat="1" x14ac:dyDescent="0.2">
      <c r="A1192" s="541"/>
      <c r="B1192" s="542"/>
      <c r="C1192" s="542"/>
      <c r="D1192" s="541"/>
      <c r="E1192" s="563"/>
      <c r="F1192" s="541"/>
      <c r="G1192" s="570"/>
      <c r="H1192" s="569"/>
      <c r="I1192" s="569"/>
      <c r="J1192" s="569"/>
      <c r="K1192" s="569"/>
      <c r="L1192" s="539"/>
    </row>
    <row r="1193" spans="1:12" s="540" customFormat="1" x14ac:dyDescent="0.2">
      <c r="A1193" s="541"/>
      <c r="B1193" s="542"/>
      <c r="C1193" s="542"/>
      <c r="D1193" s="541"/>
      <c r="E1193" s="563"/>
      <c r="F1193" s="541"/>
      <c r="G1193" s="570"/>
      <c r="H1193" s="569"/>
      <c r="I1193" s="569"/>
      <c r="J1193" s="569"/>
      <c r="K1193" s="569"/>
      <c r="L1193" s="539"/>
    </row>
    <row r="1194" spans="1:12" s="540" customFormat="1" x14ac:dyDescent="0.2">
      <c r="A1194" s="541"/>
      <c r="B1194" s="542"/>
      <c r="C1194" s="542"/>
      <c r="D1194" s="541"/>
      <c r="E1194" s="563"/>
      <c r="F1194" s="541"/>
      <c r="G1194" s="570"/>
      <c r="H1194" s="569"/>
      <c r="I1194" s="569"/>
      <c r="J1194" s="569"/>
      <c r="K1194" s="569"/>
      <c r="L1194" s="539"/>
    </row>
    <row r="1195" spans="1:12" s="540" customFormat="1" x14ac:dyDescent="0.2">
      <c r="A1195" s="541"/>
      <c r="B1195" s="542"/>
      <c r="C1195" s="542"/>
      <c r="D1195" s="541"/>
      <c r="E1195" s="563"/>
      <c r="F1195" s="541"/>
      <c r="G1195" s="570"/>
      <c r="H1195" s="569"/>
      <c r="I1195" s="569"/>
      <c r="J1195" s="569"/>
      <c r="K1195" s="569"/>
      <c r="L1195" s="539"/>
    </row>
    <row r="1196" spans="1:12" s="540" customFormat="1" x14ac:dyDescent="0.2">
      <c r="A1196" s="541"/>
      <c r="B1196" s="542"/>
      <c r="C1196" s="542"/>
      <c r="D1196" s="541"/>
      <c r="E1196" s="563"/>
      <c r="F1196" s="541"/>
      <c r="G1196" s="570"/>
      <c r="H1196" s="569"/>
      <c r="I1196" s="569"/>
      <c r="J1196" s="569"/>
      <c r="K1196" s="569"/>
      <c r="L1196" s="539"/>
    </row>
    <row r="1197" spans="1:12" s="540" customFormat="1" x14ac:dyDescent="0.2">
      <c r="A1197" s="541"/>
      <c r="B1197" s="542"/>
      <c r="C1197" s="542"/>
      <c r="D1197" s="541"/>
      <c r="E1197" s="563"/>
      <c r="F1197" s="541"/>
      <c r="G1197" s="570"/>
      <c r="H1197" s="569"/>
      <c r="I1197" s="569"/>
      <c r="J1197" s="569"/>
      <c r="K1197" s="569"/>
      <c r="L1197" s="539"/>
    </row>
    <row r="1198" spans="1:12" s="540" customFormat="1" x14ac:dyDescent="0.2">
      <c r="A1198" s="541"/>
      <c r="B1198" s="542"/>
      <c r="C1198" s="542"/>
      <c r="D1198" s="541"/>
      <c r="E1198" s="563"/>
      <c r="F1198" s="541"/>
      <c r="G1198" s="570"/>
      <c r="H1198" s="569"/>
      <c r="I1198" s="569"/>
      <c r="J1198" s="569"/>
      <c r="K1198" s="569"/>
      <c r="L1198" s="539"/>
    </row>
    <row r="1199" spans="1:12" s="540" customFormat="1" x14ac:dyDescent="0.2">
      <c r="A1199" s="541"/>
      <c r="B1199" s="542"/>
      <c r="C1199" s="542"/>
      <c r="D1199" s="541"/>
      <c r="E1199" s="563"/>
      <c r="F1199" s="541"/>
      <c r="G1199" s="570"/>
      <c r="H1199" s="569"/>
      <c r="I1199" s="569"/>
      <c r="J1199" s="569"/>
      <c r="K1199" s="569"/>
      <c r="L1199" s="539"/>
    </row>
    <row r="1200" spans="1:12" s="540" customFormat="1" x14ac:dyDescent="0.2">
      <c r="A1200" s="541"/>
      <c r="B1200" s="542"/>
      <c r="C1200" s="542"/>
      <c r="D1200" s="541"/>
      <c r="E1200" s="563"/>
      <c r="F1200" s="541"/>
      <c r="G1200" s="570"/>
      <c r="H1200" s="569"/>
      <c r="I1200" s="569"/>
      <c r="J1200" s="569"/>
      <c r="K1200" s="569"/>
      <c r="L1200" s="539"/>
    </row>
    <row r="1201" spans="1:12" s="540" customFormat="1" x14ac:dyDescent="0.2">
      <c r="A1201" s="541"/>
      <c r="B1201" s="542"/>
      <c r="C1201" s="542"/>
      <c r="D1201" s="541"/>
      <c r="E1201" s="563"/>
      <c r="F1201" s="541"/>
      <c r="G1201" s="570"/>
      <c r="H1201" s="569"/>
      <c r="I1201" s="569"/>
      <c r="J1201" s="569"/>
      <c r="K1201" s="569"/>
      <c r="L1201" s="539"/>
    </row>
    <row r="1202" spans="1:12" s="540" customFormat="1" x14ac:dyDescent="0.2">
      <c r="A1202" s="541"/>
      <c r="B1202" s="542"/>
      <c r="C1202" s="542"/>
      <c r="D1202" s="541"/>
      <c r="E1202" s="563"/>
      <c r="F1202" s="541"/>
      <c r="G1202" s="570"/>
      <c r="H1202" s="569"/>
      <c r="I1202" s="569"/>
      <c r="J1202" s="569"/>
      <c r="K1202" s="569"/>
      <c r="L1202" s="539"/>
    </row>
    <row r="1203" spans="1:12" s="540" customFormat="1" x14ac:dyDescent="0.2">
      <c r="A1203" s="541"/>
      <c r="B1203" s="542"/>
      <c r="C1203" s="542"/>
      <c r="D1203" s="541"/>
      <c r="E1203" s="563"/>
      <c r="F1203" s="541"/>
      <c r="G1203" s="570"/>
      <c r="H1203" s="569"/>
      <c r="I1203" s="569"/>
      <c r="J1203" s="569"/>
      <c r="K1203" s="569"/>
      <c r="L1203" s="539"/>
    </row>
    <row r="1204" spans="1:12" s="540" customFormat="1" x14ac:dyDescent="0.2">
      <c r="A1204" s="541"/>
      <c r="B1204" s="542"/>
      <c r="C1204" s="542"/>
      <c r="D1204" s="541"/>
      <c r="E1204" s="563"/>
      <c r="F1204" s="541"/>
      <c r="G1204" s="570"/>
      <c r="H1204" s="569"/>
      <c r="I1204" s="569"/>
      <c r="J1204" s="569"/>
      <c r="K1204" s="569"/>
      <c r="L1204" s="539"/>
    </row>
    <row r="1205" spans="1:12" s="540" customFormat="1" x14ac:dyDescent="0.2">
      <c r="A1205" s="541"/>
      <c r="B1205" s="542"/>
      <c r="C1205" s="542"/>
      <c r="D1205" s="541"/>
      <c r="E1205" s="563"/>
      <c r="F1205" s="541"/>
      <c r="G1205" s="570"/>
      <c r="H1205" s="569"/>
      <c r="I1205" s="569"/>
      <c r="J1205" s="569"/>
      <c r="K1205" s="569"/>
      <c r="L1205" s="539"/>
    </row>
    <row r="1206" spans="1:12" s="540" customFormat="1" x14ac:dyDescent="0.2">
      <c r="A1206" s="541"/>
      <c r="B1206" s="542"/>
      <c r="C1206" s="542"/>
      <c r="D1206" s="541"/>
      <c r="E1206" s="563"/>
      <c r="F1206" s="541"/>
      <c r="G1206" s="570"/>
      <c r="H1206" s="569"/>
      <c r="I1206" s="569"/>
      <c r="J1206" s="569"/>
      <c r="K1206" s="569"/>
      <c r="L1206" s="539"/>
    </row>
    <row r="1207" spans="1:12" s="540" customFormat="1" x14ac:dyDescent="0.2">
      <c r="A1207" s="541"/>
      <c r="B1207" s="542"/>
      <c r="C1207" s="542"/>
      <c r="D1207" s="541"/>
      <c r="E1207" s="563"/>
      <c r="F1207" s="541"/>
      <c r="G1207" s="570"/>
      <c r="H1207" s="569"/>
      <c r="I1207" s="569"/>
      <c r="J1207" s="569"/>
      <c r="K1207" s="569"/>
      <c r="L1207" s="539"/>
    </row>
    <row r="1208" spans="1:12" s="540" customFormat="1" x14ac:dyDescent="0.2">
      <c r="A1208" s="541"/>
      <c r="B1208" s="542"/>
      <c r="C1208" s="542"/>
      <c r="D1208" s="541"/>
      <c r="E1208" s="563"/>
      <c r="F1208" s="541"/>
      <c r="G1208" s="570"/>
      <c r="H1208" s="569"/>
      <c r="I1208" s="569"/>
      <c r="J1208" s="569"/>
      <c r="K1208" s="569"/>
      <c r="L1208" s="539"/>
    </row>
    <row r="1209" spans="1:12" s="540" customFormat="1" x14ac:dyDescent="0.2">
      <c r="A1209" s="541"/>
      <c r="B1209" s="542"/>
      <c r="C1209" s="542"/>
      <c r="D1209" s="541"/>
      <c r="E1209" s="563"/>
      <c r="F1209" s="541"/>
      <c r="G1209" s="570"/>
      <c r="H1209" s="569"/>
      <c r="I1209" s="569"/>
      <c r="J1209" s="569"/>
      <c r="K1209" s="569"/>
      <c r="L1209" s="539"/>
    </row>
    <row r="1210" spans="1:12" s="540" customFormat="1" x14ac:dyDescent="0.2">
      <c r="A1210" s="541"/>
      <c r="B1210" s="542"/>
      <c r="C1210" s="542"/>
      <c r="D1210" s="541"/>
      <c r="E1210" s="563"/>
      <c r="F1210" s="541"/>
      <c r="G1210" s="570"/>
      <c r="H1210" s="569"/>
      <c r="I1210" s="569"/>
      <c r="J1210" s="569"/>
      <c r="K1210" s="569"/>
      <c r="L1210" s="539"/>
    </row>
    <row r="1211" spans="1:12" s="540" customFormat="1" x14ac:dyDescent="0.2">
      <c r="A1211" s="541"/>
      <c r="B1211" s="542"/>
      <c r="C1211" s="542"/>
      <c r="D1211" s="541"/>
      <c r="E1211" s="563"/>
      <c r="F1211" s="541"/>
      <c r="G1211" s="570"/>
      <c r="H1211" s="569"/>
      <c r="I1211" s="569"/>
      <c r="J1211" s="569"/>
      <c r="K1211" s="569"/>
      <c r="L1211" s="539"/>
    </row>
    <row r="1212" spans="1:12" s="540" customFormat="1" x14ac:dyDescent="0.2">
      <c r="A1212" s="541"/>
      <c r="B1212" s="542"/>
      <c r="C1212" s="542"/>
      <c r="D1212" s="541"/>
      <c r="E1212" s="563"/>
      <c r="F1212" s="541"/>
      <c r="G1212" s="570"/>
      <c r="H1212" s="569"/>
      <c r="I1212" s="569"/>
      <c r="J1212" s="569"/>
      <c r="K1212" s="569"/>
      <c r="L1212" s="539"/>
    </row>
    <row r="1213" spans="1:12" s="540" customFormat="1" x14ac:dyDescent="0.2">
      <c r="A1213" s="541"/>
      <c r="B1213" s="542"/>
      <c r="C1213" s="542"/>
      <c r="D1213" s="541"/>
      <c r="E1213" s="563"/>
      <c r="F1213" s="541"/>
      <c r="G1213" s="570"/>
      <c r="H1213" s="569"/>
      <c r="I1213" s="569"/>
      <c r="J1213" s="569"/>
      <c r="K1213" s="569"/>
      <c r="L1213" s="539"/>
    </row>
    <row r="1214" spans="1:12" s="540" customFormat="1" x14ac:dyDescent="0.2">
      <c r="A1214" s="541"/>
      <c r="B1214" s="542"/>
      <c r="C1214" s="542"/>
      <c r="D1214" s="541"/>
      <c r="E1214" s="563"/>
      <c r="F1214" s="541"/>
      <c r="G1214" s="570"/>
      <c r="H1214" s="569"/>
      <c r="I1214" s="569"/>
      <c r="J1214" s="569"/>
      <c r="K1214" s="569"/>
      <c r="L1214" s="539"/>
    </row>
    <row r="1215" spans="1:12" s="540" customFormat="1" x14ac:dyDescent="0.2">
      <c r="A1215" s="541"/>
      <c r="B1215" s="542"/>
      <c r="C1215" s="542"/>
      <c r="D1215" s="541"/>
      <c r="E1215" s="563"/>
      <c r="F1215" s="541"/>
      <c r="G1215" s="570"/>
      <c r="H1215" s="569"/>
      <c r="I1215" s="569"/>
      <c r="J1215" s="569"/>
      <c r="K1215" s="569"/>
      <c r="L1215" s="539"/>
    </row>
    <row r="1216" spans="1:12" s="540" customFormat="1" x14ac:dyDescent="0.2">
      <c r="A1216" s="541"/>
      <c r="B1216" s="542"/>
      <c r="C1216" s="542"/>
      <c r="D1216" s="541"/>
      <c r="E1216" s="563"/>
      <c r="F1216" s="541"/>
      <c r="G1216" s="570"/>
      <c r="H1216" s="569"/>
      <c r="I1216" s="569"/>
      <c r="J1216" s="569"/>
      <c r="K1216" s="569"/>
      <c r="L1216" s="539"/>
    </row>
    <row r="1217" spans="1:12" s="540" customFormat="1" x14ac:dyDescent="0.2">
      <c r="A1217" s="541"/>
      <c r="B1217" s="542"/>
      <c r="C1217" s="542"/>
      <c r="D1217" s="541"/>
      <c r="E1217" s="563"/>
      <c r="F1217" s="541"/>
      <c r="G1217" s="570"/>
      <c r="H1217" s="569"/>
      <c r="I1217" s="569"/>
      <c r="J1217" s="569"/>
      <c r="K1217" s="569"/>
      <c r="L1217" s="539"/>
    </row>
    <row r="1218" spans="1:12" s="540" customFormat="1" x14ac:dyDescent="0.2">
      <c r="A1218" s="541"/>
      <c r="B1218" s="542"/>
      <c r="C1218" s="542"/>
      <c r="D1218" s="541"/>
      <c r="E1218" s="563"/>
      <c r="F1218" s="541"/>
      <c r="G1218" s="570"/>
      <c r="H1218" s="569"/>
      <c r="I1218" s="569"/>
      <c r="J1218" s="569"/>
      <c r="K1218" s="569"/>
      <c r="L1218" s="539"/>
    </row>
    <row r="1219" spans="1:12" s="540" customFormat="1" x14ac:dyDescent="0.2">
      <c r="A1219" s="541"/>
      <c r="B1219" s="542"/>
      <c r="C1219" s="542"/>
      <c r="D1219" s="541"/>
      <c r="E1219" s="563"/>
      <c r="F1219" s="541"/>
      <c r="G1219" s="570"/>
      <c r="H1219" s="569"/>
      <c r="I1219" s="569"/>
      <c r="J1219" s="569"/>
      <c r="K1219" s="569"/>
      <c r="L1219" s="539"/>
    </row>
    <row r="1220" spans="1:12" s="540" customFormat="1" x14ac:dyDescent="0.2">
      <c r="A1220" s="541"/>
      <c r="B1220" s="542"/>
      <c r="C1220" s="542"/>
      <c r="D1220" s="541"/>
      <c r="E1220" s="563"/>
      <c r="F1220" s="541"/>
      <c r="G1220" s="570"/>
      <c r="H1220" s="569"/>
      <c r="I1220" s="569"/>
      <c r="J1220" s="569"/>
      <c r="K1220" s="569"/>
      <c r="L1220" s="539"/>
    </row>
    <row r="1221" spans="1:12" s="540" customFormat="1" x14ac:dyDescent="0.2">
      <c r="A1221" s="541"/>
      <c r="B1221" s="542"/>
      <c r="C1221" s="542"/>
      <c r="D1221" s="541"/>
      <c r="E1221" s="563"/>
      <c r="F1221" s="541"/>
      <c r="G1221" s="570"/>
      <c r="H1221" s="569"/>
      <c r="I1221" s="569"/>
      <c r="J1221" s="569"/>
      <c r="K1221" s="569"/>
      <c r="L1221" s="539"/>
    </row>
    <row r="1222" spans="1:12" s="540" customFormat="1" x14ac:dyDescent="0.2">
      <c r="A1222" s="541"/>
      <c r="B1222" s="542"/>
      <c r="C1222" s="542"/>
      <c r="D1222" s="541"/>
      <c r="E1222" s="563"/>
      <c r="F1222" s="541"/>
      <c r="G1222" s="570"/>
      <c r="H1222" s="569"/>
      <c r="I1222" s="569"/>
      <c r="J1222" s="569"/>
      <c r="K1222" s="569"/>
      <c r="L1222" s="539"/>
    </row>
    <row r="1223" spans="1:12" s="540" customFormat="1" x14ac:dyDescent="0.2">
      <c r="A1223" s="541"/>
      <c r="B1223" s="542"/>
      <c r="C1223" s="542"/>
      <c r="D1223" s="541"/>
      <c r="E1223" s="563"/>
      <c r="F1223" s="541"/>
      <c r="G1223" s="570"/>
      <c r="H1223" s="569"/>
      <c r="I1223" s="569"/>
      <c r="J1223" s="569"/>
      <c r="K1223" s="569"/>
      <c r="L1223" s="539"/>
    </row>
    <row r="1224" spans="1:12" s="540" customFormat="1" x14ac:dyDescent="0.2">
      <c r="A1224" s="541"/>
      <c r="B1224" s="542"/>
      <c r="C1224" s="542"/>
      <c r="D1224" s="541"/>
      <c r="E1224" s="563"/>
      <c r="F1224" s="541"/>
      <c r="G1224" s="570"/>
      <c r="H1224" s="569"/>
      <c r="I1224" s="569"/>
      <c r="J1224" s="569"/>
      <c r="K1224" s="569"/>
      <c r="L1224" s="539"/>
    </row>
    <row r="1225" spans="1:12" s="540" customFormat="1" x14ac:dyDescent="0.2">
      <c r="A1225" s="541"/>
      <c r="B1225" s="542"/>
      <c r="C1225" s="542"/>
      <c r="D1225" s="541"/>
      <c r="E1225" s="571"/>
      <c r="F1225" s="541"/>
      <c r="G1225" s="570"/>
      <c r="H1225" s="569"/>
      <c r="I1225" s="569"/>
      <c r="J1225" s="569"/>
      <c r="K1225" s="569"/>
      <c r="L1225" s="539"/>
    </row>
    <row r="1226" spans="1:12" s="540" customFormat="1" x14ac:dyDescent="0.2">
      <c r="A1226" s="541"/>
      <c r="B1226" s="542"/>
      <c r="C1226" s="542"/>
      <c r="D1226" s="541"/>
      <c r="E1226" s="571"/>
      <c r="F1226" s="541"/>
      <c r="G1226" s="570"/>
      <c r="H1226" s="569"/>
      <c r="I1226" s="569"/>
      <c r="J1226" s="569"/>
      <c r="K1226" s="569"/>
      <c r="L1226" s="539"/>
    </row>
    <row r="1227" spans="1:12" s="540" customFormat="1" x14ac:dyDescent="0.2">
      <c r="A1227" s="541"/>
      <c r="B1227" s="542"/>
      <c r="C1227" s="542"/>
      <c r="D1227" s="541"/>
      <c r="E1227" s="571"/>
      <c r="F1227" s="541"/>
      <c r="G1227" s="570"/>
      <c r="H1227" s="569"/>
      <c r="I1227" s="569"/>
      <c r="J1227" s="569"/>
      <c r="K1227" s="569"/>
      <c r="L1227" s="539"/>
    </row>
    <row r="1228" spans="1:12" s="540" customFormat="1" x14ac:dyDescent="0.2">
      <c r="A1228" s="541"/>
      <c r="B1228" s="542"/>
      <c r="C1228" s="542"/>
      <c r="D1228" s="541"/>
      <c r="E1228" s="571"/>
      <c r="F1228" s="541"/>
      <c r="G1228" s="570"/>
      <c r="H1228" s="569"/>
      <c r="I1228" s="569"/>
      <c r="J1228" s="569"/>
      <c r="K1228" s="569"/>
      <c r="L1228" s="539"/>
    </row>
    <row r="1229" spans="1:12" s="540" customFormat="1" x14ac:dyDescent="0.2">
      <c r="A1229" s="541"/>
      <c r="B1229" s="542"/>
      <c r="C1229" s="542"/>
      <c r="D1229" s="541"/>
      <c r="E1229" s="571"/>
      <c r="F1229" s="541"/>
      <c r="G1229" s="570"/>
      <c r="H1229" s="569"/>
      <c r="I1229" s="569"/>
      <c r="J1229" s="569"/>
      <c r="K1229" s="569"/>
      <c r="L1229" s="539"/>
    </row>
    <row r="1230" spans="1:12" s="540" customFormat="1" x14ac:dyDescent="0.2">
      <c r="A1230" s="541"/>
      <c r="B1230" s="542"/>
      <c r="C1230" s="542"/>
      <c r="D1230" s="541"/>
      <c r="E1230" s="571"/>
      <c r="F1230" s="541"/>
      <c r="G1230" s="570"/>
      <c r="H1230" s="569"/>
      <c r="I1230" s="569"/>
      <c r="J1230" s="569"/>
      <c r="K1230" s="569"/>
      <c r="L1230" s="539"/>
    </row>
    <row r="1231" spans="1:12" s="540" customFormat="1" x14ac:dyDescent="0.2">
      <c r="A1231" s="541"/>
      <c r="B1231" s="542"/>
      <c r="C1231" s="542"/>
      <c r="D1231" s="541"/>
      <c r="E1231" s="571"/>
      <c r="F1231" s="541"/>
      <c r="G1231" s="570"/>
      <c r="H1231" s="569"/>
      <c r="I1231" s="569"/>
      <c r="J1231" s="569"/>
      <c r="K1231" s="569"/>
      <c r="L1231" s="539"/>
    </row>
    <row r="1232" spans="1:12" s="540" customFormat="1" x14ac:dyDescent="0.2">
      <c r="A1232" s="541"/>
      <c r="B1232" s="542"/>
      <c r="C1232" s="542"/>
      <c r="D1232" s="541"/>
      <c r="E1232" s="571"/>
      <c r="F1232" s="541"/>
      <c r="G1232" s="570"/>
      <c r="H1232" s="569"/>
      <c r="I1232" s="569"/>
      <c r="J1232" s="569"/>
      <c r="K1232" s="569"/>
      <c r="L1232" s="539"/>
    </row>
    <row r="1233" spans="1:12" s="540" customFormat="1" x14ac:dyDescent="0.2">
      <c r="A1233" s="541"/>
      <c r="B1233" s="542"/>
      <c r="C1233" s="542"/>
      <c r="D1233" s="541"/>
      <c r="E1233" s="571"/>
      <c r="F1233" s="541"/>
      <c r="G1233" s="570"/>
      <c r="H1233" s="569"/>
      <c r="I1233" s="569"/>
      <c r="J1233" s="569"/>
      <c r="K1233" s="569"/>
      <c r="L1233" s="539"/>
    </row>
    <row r="1234" spans="1:12" s="540" customFormat="1" x14ac:dyDescent="0.2">
      <c r="A1234" s="541"/>
      <c r="B1234" s="542"/>
      <c r="C1234" s="542"/>
      <c r="D1234" s="541"/>
      <c r="E1234" s="571"/>
      <c r="F1234" s="541"/>
      <c r="G1234" s="570"/>
      <c r="H1234" s="569"/>
      <c r="I1234" s="569"/>
      <c r="J1234" s="569"/>
      <c r="K1234" s="569"/>
      <c r="L1234" s="539"/>
    </row>
    <row r="1235" spans="1:12" s="540" customFormat="1" x14ac:dyDescent="0.2">
      <c r="A1235" s="541"/>
      <c r="B1235" s="542"/>
      <c r="C1235" s="542"/>
      <c r="D1235" s="541"/>
      <c r="E1235" s="571"/>
      <c r="F1235" s="541"/>
      <c r="G1235" s="570"/>
      <c r="H1235" s="569"/>
      <c r="I1235" s="569"/>
      <c r="J1235" s="569"/>
      <c r="K1235" s="569"/>
      <c r="L1235" s="539"/>
    </row>
    <row r="1236" spans="1:12" s="540" customFormat="1" x14ac:dyDescent="0.2">
      <c r="A1236" s="541"/>
      <c r="B1236" s="542"/>
      <c r="C1236" s="542"/>
      <c r="D1236" s="541"/>
      <c r="E1236" s="571"/>
      <c r="F1236" s="541"/>
      <c r="G1236" s="570"/>
      <c r="H1236" s="569"/>
      <c r="I1236" s="569"/>
      <c r="J1236" s="569"/>
      <c r="K1236" s="569"/>
      <c r="L1236" s="539"/>
    </row>
    <row r="1237" spans="1:12" s="540" customFormat="1" x14ac:dyDescent="0.2">
      <c r="A1237" s="541"/>
      <c r="B1237" s="542"/>
      <c r="C1237" s="542"/>
      <c r="D1237" s="541"/>
      <c r="E1237" s="571"/>
      <c r="F1237" s="541"/>
      <c r="G1237" s="570"/>
      <c r="H1237" s="569"/>
      <c r="I1237" s="569"/>
      <c r="J1237" s="569"/>
      <c r="K1237" s="569"/>
      <c r="L1237" s="539"/>
    </row>
    <row r="1238" spans="1:12" s="540" customFormat="1" x14ac:dyDescent="0.2">
      <c r="A1238" s="541"/>
      <c r="B1238" s="542"/>
      <c r="C1238" s="542"/>
      <c r="D1238" s="541"/>
      <c r="E1238" s="571"/>
      <c r="F1238" s="541"/>
      <c r="G1238" s="570"/>
      <c r="H1238" s="569"/>
      <c r="I1238" s="569"/>
      <c r="J1238" s="569"/>
      <c r="K1238" s="569"/>
      <c r="L1238" s="539"/>
    </row>
    <row r="1239" spans="1:12" s="540" customFormat="1" x14ac:dyDescent="0.2">
      <c r="A1239" s="541"/>
      <c r="B1239" s="542"/>
      <c r="C1239" s="542"/>
      <c r="D1239" s="541"/>
      <c r="E1239" s="571"/>
      <c r="F1239" s="541"/>
      <c r="G1239" s="570"/>
      <c r="H1239" s="569"/>
      <c r="I1239" s="569"/>
      <c r="J1239" s="569"/>
      <c r="K1239" s="569"/>
      <c r="L1239" s="539"/>
    </row>
    <row r="1240" spans="1:12" s="540" customFormat="1" x14ac:dyDescent="0.2">
      <c r="A1240" s="541"/>
      <c r="B1240" s="542"/>
      <c r="C1240" s="542"/>
      <c r="D1240" s="541"/>
      <c r="E1240" s="571"/>
      <c r="F1240" s="541"/>
      <c r="G1240" s="570"/>
      <c r="H1240" s="569"/>
      <c r="I1240" s="569"/>
      <c r="J1240" s="569"/>
      <c r="K1240" s="569"/>
      <c r="L1240" s="539"/>
    </row>
    <row r="1241" spans="1:12" s="540" customFormat="1" x14ac:dyDescent="0.2">
      <c r="A1241" s="541"/>
      <c r="B1241" s="542"/>
      <c r="C1241" s="542"/>
      <c r="D1241" s="541"/>
      <c r="E1241" s="571"/>
      <c r="F1241" s="541"/>
      <c r="G1241" s="570"/>
      <c r="H1241" s="569"/>
      <c r="I1241" s="569"/>
      <c r="J1241" s="569"/>
      <c r="K1241" s="569"/>
      <c r="L1241" s="539"/>
    </row>
    <row r="1242" spans="1:12" s="540" customFormat="1" x14ac:dyDescent="0.2">
      <c r="A1242" s="541"/>
      <c r="B1242" s="542"/>
      <c r="C1242" s="542"/>
      <c r="D1242" s="541"/>
      <c r="E1242" s="571"/>
      <c r="F1242" s="541"/>
      <c r="G1242" s="570"/>
      <c r="H1242" s="569"/>
      <c r="I1242" s="569"/>
      <c r="J1242" s="569"/>
      <c r="K1242" s="569"/>
      <c r="L1242" s="539"/>
    </row>
    <row r="1243" spans="1:12" s="540" customFormat="1" x14ac:dyDescent="0.2">
      <c r="A1243" s="541"/>
      <c r="B1243" s="542"/>
      <c r="C1243" s="542"/>
      <c r="D1243" s="541"/>
      <c r="E1243" s="571"/>
      <c r="F1243" s="541"/>
      <c r="G1243" s="570"/>
      <c r="H1243" s="569"/>
      <c r="I1243" s="569"/>
      <c r="J1243" s="569"/>
      <c r="K1243" s="569"/>
      <c r="L1243" s="539"/>
    </row>
    <row r="1244" spans="1:12" s="540" customFormat="1" x14ac:dyDescent="0.2">
      <c r="A1244" s="541"/>
      <c r="B1244" s="542"/>
      <c r="C1244" s="542"/>
      <c r="D1244" s="541"/>
      <c r="E1244" s="571"/>
      <c r="F1244" s="541"/>
      <c r="G1244" s="570"/>
      <c r="H1244" s="569"/>
      <c r="I1244" s="569"/>
      <c r="J1244" s="569"/>
      <c r="K1244" s="569"/>
      <c r="L1244" s="539"/>
    </row>
    <row r="1245" spans="1:12" s="540" customFormat="1" x14ac:dyDescent="0.2">
      <c r="A1245" s="541"/>
      <c r="B1245" s="542"/>
      <c r="C1245" s="542"/>
      <c r="D1245" s="541"/>
      <c r="E1245" s="571"/>
      <c r="F1245" s="541"/>
      <c r="G1245" s="570"/>
      <c r="H1245" s="569"/>
      <c r="I1245" s="569"/>
      <c r="J1245" s="569"/>
      <c r="K1245" s="569"/>
      <c r="L1245" s="539"/>
    </row>
    <row r="1246" spans="1:12" s="540" customFormat="1" x14ac:dyDescent="0.2">
      <c r="A1246" s="541"/>
      <c r="B1246" s="542"/>
      <c r="C1246" s="542"/>
      <c r="D1246" s="541"/>
      <c r="E1246" s="571"/>
      <c r="F1246" s="541"/>
      <c r="G1246" s="570"/>
      <c r="H1246" s="569"/>
      <c r="I1246" s="569"/>
      <c r="J1246" s="569"/>
      <c r="K1246" s="569"/>
      <c r="L1246" s="539"/>
    </row>
    <row r="1247" spans="1:12" s="540" customFormat="1" x14ac:dyDescent="0.2">
      <c r="A1247" s="541"/>
      <c r="B1247" s="542"/>
      <c r="C1247" s="542"/>
      <c r="D1247" s="541"/>
      <c r="E1247" s="571"/>
      <c r="F1247" s="541"/>
      <c r="G1247" s="570"/>
      <c r="H1247" s="569"/>
      <c r="I1247" s="569"/>
      <c r="J1247" s="569"/>
      <c r="K1247" s="569"/>
      <c r="L1247" s="539"/>
    </row>
    <row r="1248" spans="1:12" s="540" customFormat="1" x14ac:dyDescent="0.2">
      <c r="A1248" s="541"/>
      <c r="B1248" s="542"/>
      <c r="C1248" s="542"/>
      <c r="D1248" s="541"/>
      <c r="E1248" s="571"/>
      <c r="F1248" s="541"/>
      <c r="G1248" s="570"/>
      <c r="H1248" s="569"/>
      <c r="I1248" s="569"/>
      <c r="J1248" s="569"/>
      <c r="K1248" s="569"/>
      <c r="L1248" s="539"/>
    </row>
    <row r="1249" spans="1:12" s="540" customFormat="1" x14ac:dyDescent="0.2">
      <c r="A1249" s="541"/>
      <c r="B1249" s="542"/>
      <c r="C1249" s="542"/>
      <c r="D1249" s="541"/>
      <c r="E1249" s="571"/>
      <c r="F1249" s="541"/>
      <c r="G1249" s="570"/>
      <c r="H1249" s="569"/>
      <c r="I1249" s="569"/>
      <c r="J1249" s="569"/>
      <c r="K1249" s="569"/>
      <c r="L1249" s="539"/>
    </row>
    <row r="1250" spans="1:12" s="540" customFormat="1" x14ac:dyDescent="0.2">
      <c r="A1250" s="541"/>
      <c r="B1250" s="542"/>
      <c r="C1250" s="542"/>
      <c r="D1250" s="541"/>
      <c r="E1250" s="571"/>
      <c r="F1250" s="541"/>
      <c r="G1250" s="570"/>
      <c r="H1250" s="569"/>
      <c r="I1250" s="569"/>
      <c r="J1250" s="569"/>
      <c r="K1250" s="569"/>
      <c r="L1250" s="539"/>
    </row>
    <row r="1251" spans="1:12" s="540" customFormat="1" x14ac:dyDescent="0.2">
      <c r="A1251" s="541"/>
      <c r="B1251" s="542"/>
      <c r="C1251" s="542"/>
      <c r="D1251" s="541"/>
      <c r="E1251" s="571"/>
      <c r="F1251" s="541"/>
      <c r="G1251" s="570"/>
      <c r="H1251" s="569"/>
      <c r="I1251" s="569"/>
      <c r="J1251" s="569"/>
      <c r="K1251" s="569"/>
      <c r="L1251" s="539"/>
    </row>
    <row r="1252" spans="1:12" s="540" customFormat="1" x14ac:dyDescent="0.2">
      <c r="A1252" s="541"/>
      <c r="B1252" s="542"/>
      <c r="C1252" s="542"/>
      <c r="D1252" s="541"/>
      <c r="E1252" s="571"/>
      <c r="F1252" s="541"/>
      <c r="G1252" s="570"/>
      <c r="H1252" s="569"/>
      <c r="I1252" s="569"/>
      <c r="J1252" s="569"/>
      <c r="K1252" s="569"/>
      <c r="L1252" s="539"/>
    </row>
    <row r="1253" spans="1:12" s="540" customFormat="1" x14ac:dyDescent="0.2">
      <c r="A1253" s="541"/>
      <c r="B1253" s="542"/>
      <c r="C1253" s="542"/>
      <c r="D1253" s="541"/>
      <c r="E1253" s="571"/>
      <c r="F1253" s="541"/>
      <c r="G1253" s="570"/>
      <c r="H1253" s="569"/>
      <c r="I1253" s="569"/>
      <c r="J1253" s="569"/>
      <c r="K1253" s="569"/>
      <c r="L1253" s="539"/>
    </row>
    <row r="1254" spans="1:12" s="540" customFormat="1" x14ac:dyDescent="0.2">
      <c r="A1254" s="541"/>
      <c r="B1254" s="542"/>
      <c r="C1254" s="542"/>
      <c r="D1254" s="541"/>
      <c r="E1254" s="571"/>
      <c r="F1254" s="541"/>
      <c r="G1254" s="570"/>
      <c r="H1254" s="569"/>
      <c r="I1254" s="569"/>
      <c r="J1254" s="569"/>
      <c r="K1254" s="569"/>
      <c r="L1254" s="539"/>
    </row>
    <row r="1255" spans="1:12" s="540" customFormat="1" x14ac:dyDescent="0.2">
      <c r="A1255" s="541"/>
      <c r="B1255" s="542"/>
      <c r="C1255" s="542"/>
      <c r="D1255" s="541"/>
      <c r="E1255" s="571"/>
      <c r="F1255" s="541"/>
      <c r="G1255" s="570"/>
      <c r="H1255" s="569"/>
      <c r="I1255" s="569"/>
      <c r="J1255" s="569"/>
      <c r="K1255" s="569"/>
      <c r="L1255" s="539"/>
    </row>
    <row r="1256" spans="1:12" s="540" customFormat="1" x14ac:dyDescent="0.2">
      <c r="A1256" s="541"/>
      <c r="B1256" s="542"/>
      <c r="C1256" s="542"/>
      <c r="D1256" s="541"/>
      <c r="E1256" s="571"/>
      <c r="F1256" s="541"/>
      <c r="G1256" s="570"/>
      <c r="H1256" s="569"/>
      <c r="I1256" s="569"/>
      <c r="J1256" s="569"/>
      <c r="K1256" s="569"/>
      <c r="L1256" s="539"/>
    </row>
    <row r="1257" spans="1:12" s="540" customFormat="1" x14ac:dyDescent="0.2">
      <c r="A1257" s="541"/>
      <c r="B1257" s="542"/>
      <c r="C1257" s="542"/>
      <c r="D1257" s="541"/>
      <c r="E1257" s="571"/>
      <c r="F1257" s="541"/>
      <c r="G1257" s="570"/>
      <c r="H1257" s="569"/>
      <c r="I1257" s="569"/>
      <c r="J1257" s="569"/>
      <c r="K1257" s="569"/>
      <c r="L1257" s="539"/>
    </row>
    <row r="1258" spans="1:12" s="540" customFormat="1" x14ac:dyDescent="0.2">
      <c r="A1258" s="541"/>
      <c r="B1258" s="542"/>
      <c r="C1258" s="542"/>
      <c r="D1258" s="541"/>
      <c r="E1258" s="571"/>
      <c r="F1258" s="541"/>
      <c r="G1258" s="570"/>
      <c r="H1258" s="569"/>
      <c r="I1258" s="569"/>
      <c r="J1258" s="569"/>
      <c r="K1258" s="569"/>
      <c r="L1258" s="539"/>
    </row>
    <row r="1259" spans="1:12" s="540" customFormat="1" x14ac:dyDescent="0.2">
      <c r="A1259" s="541"/>
      <c r="B1259" s="542"/>
      <c r="C1259" s="542"/>
      <c r="D1259" s="541"/>
      <c r="E1259" s="571"/>
      <c r="F1259" s="541"/>
      <c r="G1259" s="570"/>
      <c r="H1259" s="569"/>
      <c r="I1259" s="569"/>
      <c r="J1259" s="569"/>
      <c r="K1259" s="569"/>
      <c r="L1259" s="539"/>
    </row>
    <row r="1260" spans="1:12" s="540" customFormat="1" x14ac:dyDescent="0.2">
      <c r="A1260" s="541"/>
      <c r="B1260" s="542"/>
      <c r="C1260" s="542"/>
      <c r="D1260" s="541"/>
      <c r="E1260" s="571"/>
      <c r="F1260" s="541"/>
      <c r="G1260" s="570"/>
      <c r="H1260" s="569"/>
      <c r="I1260" s="569"/>
      <c r="J1260" s="569"/>
      <c r="K1260" s="569"/>
      <c r="L1260" s="539"/>
    </row>
    <row r="1261" spans="1:12" s="540" customFormat="1" x14ac:dyDescent="0.2">
      <c r="A1261" s="541"/>
      <c r="B1261" s="542"/>
      <c r="C1261" s="542"/>
      <c r="D1261" s="541"/>
      <c r="E1261" s="571"/>
      <c r="F1261" s="541"/>
      <c r="G1261" s="570"/>
      <c r="H1261" s="569"/>
      <c r="I1261" s="569"/>
      <c r="J1261" s="569"/>
      <c r="K1261" s="569"/>
      <c r="L1261" s="539"/>
    </row>
    <row r="1262" spans="1:12" s="540" customFormat="1" x14ac:dyDescent="0.2">
      <c r="A1262" s="541"/>
      <c r="B1262" s="542"/>
      <c r="C1262" s="542"/>
      <c r="D1262" s="541"/>
      <c r="E1262" s="571"/>
      <c r="F1262" s="541"/>
      <c r="G1262" s="570"/>
      <c r="H1262" s="569"/>
      <c r="I1262" s="569"/>
      <c r="J1262" s="569"/>
      <c r="K1262" s="569"/>
      <c r="L1262" s="539"/>
    </row>
    <row r="1263" spans="1:12" s="540" customFormat="1" x14ac:dyDescent="0.2">
      <c r="A1263" s="541"/>
      <c r="B1263" s="542"/>
      <c r="C1263" s="542"/>
      <c r="D1263" s="541"/>
      <c r="E1263" s="571"/>
      <c r="F1263" s="541"/>
      <c r="G1263" s="570"/>
      <c r="H1263" s="569"/>
      <c r="I1263" s="569"/>
      <c r="J1263" s="569"/>
      <c r="K1263" s="569"/>
      <c r="L1263" s="539"/>
    </row>
    <row r="1264" spans="1:12" s="540" customFormat="1" x14ac:dyDescent="0.2">
      <c r="A1264" s="541"/>
      <c r="B1264" s="542"/>
      <c r="C1264" s="542"/>
      <c r="D1264" s="541"/>
      <c r="E1264" s="571"/>
      <c r="F1264" s="541"/>
      <c r="G1264" s="570"/>
      <c r="H1264" s="569"/>
      <c r="I1264" s="569"/>
      <c r="J1264" s="569"/>
      <c r="K1264" s="569"/>
      <c r="L1264" s="539"/>
    </row>
    <row r="1265" spans="1:12" s="540" customFormat="1" x14ac:dyDescent="0.2">
      <c r="A1265" s="541"/>
      <c r="B1265" s="542"/>
      <c r="C1265" s="542"/>
      <c r="D1265" s="541"/>
      <c r="E1265" s="571"/>
      <c r="F1265" s="541"/>
      <c r="G1265" s="570"/>
      <c r="H1265" s="569"/>
      <c r="I1265" s="569"/>
      <c r="J1265" s="569"/>
      <c r="K1265" s="569"/>
      <c r="L1265" s="539"/>
    </row>
    <row r="1266" spans="1:12" x14ac:dyDescent="0.2">
      <c r="B1266" s="573"/>
      <c r="C1266" s="573"/>
      <c r="E1266" s="571"/>
      <c r="G1266" s="574"/>
      <c r="H1266" s="575"/>
      <c r="I1266" s="575"/>
      <c r="J1266" s="575"/>
      <c r="K1266" s="575"/>
    </row>
    <row r="1267" spans="1:12" x14ac:dyDescent="0.2">
      <c r="B1267" s="573"/>
      <c r="C1267" s="573"/>
      <c r="E1267" s="571"/>
      <c r="G1267" s="574"/>
      <c r="H1267" s="575"/>
      <c r="I1267" s="575"/>
      <c r="J1267" s="575"/>
      <c r="K1267" s="575"/>
    </row>
    <row r="1268" spans="1:12" x14ac:dyDescent="0.2">
      <c r="B1268" s="573"/>
      <c r="C1268" s="573"/>
      <c r="E1268" s="571"/>
      <c r="G1268" s="574"/>
      <c r="H1268" s="575"/>
      <c r="I1268" s="575"/>
      <c r="J1268" s="575"/>
      <c r="K1268" s="575"/>
    </row>
    <row r="1269" spans="1:12" x14ac:dyDescent="0.2">
      <c r="B1269" s="573"/>
      <c r="C1269" s="573"/>
      <c r="E1269" s="571"/>
      <c r="G1269" s="574"/>
      <c r="H1269" s="575"/>
      <c r="I1269" s="575"/>
      <c r="J1269" s="575"/>
      <c r="K1269" s="575"/>
    </row>
    <row r="1270" spans="1:12" x14ac:dyDescent="0.2">
      <c r="B1270" s="573"/>
      <c r="C1270" s="573"/>
      <c r="E1270" s="571"/>
      <c r="G1270" s="574"/>
      <c r="H1270" s="575"/>
      <c r="I1270" s="575"/>
      <c r="J1270" s="575"/>
      <c r="K1270" s="575"/>
    </row>
    <row r="1271" spans="1:12" x14ac:dyDescent="0.2">
      <c r="B1271" s="573"/>
      <c r="C1271" s="573"/>
      <c r="E1271" s="571"/>
      <c r="G1271" s="574"/>
      <c r="H1271" s="575"/>
      <c r="I1271" s="575"/>
      <c r="J1271" s="575"/>
      <c r="K1271" s="575"/>
    </row>
    <row r="1272" spans="1:12" x14ac:dyDescent="0.2">
      <c r="B1272" s="573"/>
      <c r="C1272" s="573"/>
      <c r="E1272" s="571"/>
      <c r="G1272" s="574"/>
      <c r="H1272" s="575"/>
      <c r="I1272" s="575"/>
      <c r="J1272" s="575"/>
      <c r="K1272" s="575"/>
    </row>
    <row r="1273" spans="1:12" x14ac:dyDescent="0.2">
      <c r="B1273" s="573"/>
      <c r="C1273" s="573"/>
      <c r="E1273" s="571"/>
      <c r="G1273" s="574"/>
      <c r="H1273" s="575"/>
      <c r="I1273" s="575"/>
      <c r="J1273" s="575"/>
      <c r="K1273" s="575"/>
    </row>
    <row r="1274" spans="1:12" x14ac:dyDescent="0.2">
      <c r="B1274" s="573"/>
      <c r="C1274" s="573"/>
      <c r="E1274" s="571"/>
      <c r="G1274" s="574"/>
      <c r="H1274" s="575"/>
      <c r="I1274" s="575"/>
      <c r="J1274" s="575"/>
      <c r="K1274" s="575"/>
    </row>
    <row r="1275" spans="1:12" x14ac:dyDescent="0.2">
      <c r="B1275" s="573"/>
      <c r="C1275" s="573"/>
      <c r="E1275" s="571"/>
      <c r="G1275" s="574"/>
      <c r="H1275" s="575"/>
      <c r="I1275" s="575"/>
      <c r="J1275" s="575"/>
      <c r="K1275" s="575"/>
    </row>
    <row r="1276" spans="1:12" x14ac:dyDescent="0.2">
      <c r="B1276" s="573"/>
      <c r="C1276" s="573"/>
      <c r="E1276" s="571"/>
      <c r="G1276" s="574"/>
      <c r="H1276" s="575"/>
      <c r="I1276" s="575"/>
      <c r="J1276" s="575"/>
      <c r="K1276" s="575"/>
    </row>
    <row r="1277" spans="1:12" x14ac:dyDescent="0.2">
      <c r="B1277" s="573"/>
      <c r="C1277" s="573"/>
      <c r="E1277" s="571"/>
      <c r="G1277" s="574"/>
      <c r="H1277" s="575"/>
      <c r="I1277" s="575"/>
      <c r="J1277" s="575"/>
      <c r="K1277" s="575"/>
    </row>
    <row r="1278" spans="1:12" x14ac:dyDescent="0.2">
      <c r="B1278" s="573"/>
      <c r="C1278" s="573"/>
      <c r="E1278" s="571"/>
      <c r="G1278" s="574"/>
      <c r="H1278" s="575"/>
      <c r="I1278" s="575"/>
      <c r="J1278" s="575"/>
      <c r="K1278" s="575"/>
    </row>
    <row r="1279" spans="1:12" x14ac:dyDescent="0.2">
      <c r="B1279" s="573"/>
      <c r="C1279" s="573"/>
      <c r="E1279" s="571"/>
      <c r="G1279" s="574"/>
      <c r="H1279" s="575"/>
      <c r="I1279" s="575"/>
      <c r="J1279" s="575"/>
      <c r="K1279" s="575"/>
    </row>
    <row r="1280" spans="1:12" x14ac:dyDescent="0.2">
      <c r="B1280" s="573"/>
      <c r="C1280" s="573"/>
      <c r="E1280" s="571"/>
      <c r="G1280" s="574"/>
      <c r="H1280" s="575"/>
      <c r="I1280" s="575"/>
      <c r="J1280" s="575"/>
      <c r="K1280" s="575"/>
    </row>
    <row r="1281" spans="2:11" x14ac:dyDescent="0.2">
      <c r="B1281" s="573"/>
      <c r="C1281" s="573"/>
      <c r="E1281" s="571"/>
      <c r="G1281" s="574"/>
      <c r="H1281" s="575"/>
      <c r="I1281" s="575"/>
      <c r="J1281" s="575"/>
      <c r="K1281" s="575"/>
    </row>
    <row r="1282" spans="2:11" x14ac:dyDescent="0.2">
      <c r="B1282" s="573"/>
      <c r="C1282" s="573"/>
      <c r="E1282" s="571"/>
      <c r="G1282" s="574"/>
      <c r="H1282" s="575"/>
      <c r="I1282" s="575"/>
      <c r="J1282" s="575"/>
      <c r="K1282" s="575"/>
    </row>
    <row r="1283" spans="2:11" x14ac:dyDescent="0.2">
      <c r="B1283" s="573"/>
      <c r="C1283" s="573"/>
      <c r="E1283" s="571"/>
      <c r="G1283" s="574"/>
      <c r="H1283" s="575"/>
      <c r="I1283" s="575"/>
      <c r="J1283" s="575"/>
      <c r="K1283" s="575"/>
    </row>
    <row r="1284" spans="2:11" x14ac:dyDescent="0.2">
      <c r="B1284" s="573"/>
      <c r="C1284" s="573"/>
      <c r="E1284" s="571"/>
      <c r="G1284" s="574"/>
      <c r="H1284" s="575"/>
      <c r="I1284" s="575"/>
      <c r="J1284" s="575"/>
      <c r="K1284" s="575"/>
    </row>
    <row r="1285" spans="2:11" x14ac:dyDescent="0.2">
      <c r="B1285" s="573"/>
      <c r="C1285" s="573"/>
      <c r="E1285" s="571"/>
      <c r="G1285" s="574"/>
      <c r="H1285" s="575"/>
      <c r="I1285" s="575"/>
      <c r="J1285" s="575"/>
      <c r="K1285" s="575"/>
    </row>
    <row r="1286" spans="2:11" x14ac:dyDescent="0.2">
      <c r="B1286" s="573"/>
      <c r="C1286" s="573"/>
      <c r="E1286" s="571"/>
      <c r="G1286" s="574"/>
      <c r="H1286" s="575"/>
      <c r="I1286" s="575"/>
      <c r="J1286" s="575"/>
      <c r="K1286" s="575"/>
    </row>
    <row r="1287" spans="2:11" x14ac:dyDescent="0.2">
      <c r="B1287" s="573"/>
      <c r="C1287" s="573"/>
      <c r="E1287" s="571"/>
      <c r="G1287" s="574"/>
      <c r="H1287" s="575"/>
      <c r="I1287" s="575"/>
      <c r="J1287" s="575"/>
      <c r="K1287" s="575"/>
    </row>
    <row r="1288" spans="2:11" x14ac:dyDescent="0.2">
      <c r="B1288" s="573"/>
      <c r="C1288" s="573"/>
      <c r="E1288" s="571"/>
      <c r="G1288" s="574"/>
      <c r="H1288" s="575"/>
      <c r="I1288" s="575"/>
      <c r="J1288" s="575"/>
      <c r="K1288" s="575"/>
    </row>
    <row r="1289" spans="2:11" x14ac:dyDescent="0.2">
      <c r="B1289" s="573"/>
      <c r="C1289" s="573"/>
      <c r="E1289" s="571"/>
      <c r="G1289" s="574"/>
      <c r="H1289" s="575"/>
      <c r="I1289" s="575"/>
      <c r="J1289" s="575"/>
      <c r="K1289" s="575"/>
    </row>
    <row r="1290" spans="2:11" x14ac:dyDescent="0.2">
      <c r="B1290" s="573"/>
      <c r="C1290" s="573"/>
      <c r="E1290" s="571"/>
      <c r="G1290" s="574"/>
      <c r="H1290" s="575"/>
      <c r="I1290" s="575"/>
      <c r="J1290" s="575"/>
      <c r="K1290" s="575"/>
    </row>
    <row r="1291" spans="2:11" x14ac:dyDescent="0.2">
      <c r="B1291" s="573"/>
      <c r="C1291" s="573"/>
      <c r="E1291" s="571"/>
      <c r="G1291" s="574"/>
      <c r="H1291" s="575"/>
      <c r="I1291" s="575"/>
      <c r="J1291" s="575"/>
      <c r="K1291" s="575"/>
    </row>
    <row r="1292" spans="2:11" x14ac:dyDescent="0.2">
      <c r="B1292" s="573"/>
      <c r="C1292" s="573"/>
      <c r="E1292" s="571"/>
      <c r="G1292" s="574"/>
      <c r="H1292" s="575"/>
      <c r="I1292" s="575"/>
      <c r="J1292" s="575"/>
      <c r="K1292" s="575"/>
    </row>
    <row r="1293" spans="2:11" x14ac:dyDescent="0.2">
      <c r="B1293" s="573"/>
      <c r="C1293" s="573"/>
      <c r="E1293" s="571"/>
      <c r="G1293" s="574"/>
      <c r="H1293" s="575"/>
      <c r="I1293" s="575"/>
      <c r="J1293" s="575"/>
      <c r="K1293" s="575"/>
    </row>
    <row r="1294" spans="2:11" x14ac:dyDescent="0.2">
      <c r="B1294" s="573"/>
      <c r="C1294" s="573"/>
      <c r="E1294" s="571"/>
      <c r="G1294" s="574"/>
      <c r="H1294" s="575"/>
      <c r="I1294" s="575"/>
      <c r="J1294" s="575"/>
      <c r="K1294" s="575"/>
    </row>
    <row r="1295" spans="2:11" x14ac:dyDescent="0.2">
      <c r="B1295" s="573"/>
      <c r="C1295" s="573"/>
      <c r="E1295" s="571"/>
      <c r="G1295" s="574"/>
      <c r="H1295" s="575"/>
      <c r="I1295" s="575"/>
      <c r="J1295" s="575"/>
      <c r="K1295" s="575"/>
    </row>
    <row r="1296" spans="2:11" x14ac:dyDescent="0.2">
      <c r="B1296" s="573"/>
      <c r="C1296" s="573"/>
      <c r="E1296" s="571"/>
      <c r="G1296" s="574"/>
      <c r="H1296" s="575"/>
      <c r="I1296" s="575"/>
      <c r="J1296" s="575"/>
      <c r="K1296" s="575"/>
    </row>
    <row r="1297" spans="2:11" x14ac:dyDescent="0.2">
      <c r="B1297" s="573"/>
      <c r="C1297" s="573"/>
      <c r="E1297" s="571"/>
      <c r="G1297" s="574"/>
      <c r="H1297" s="575"/>
      <c r="I1297" s="575"/>
      <c r="J1297" s="575"/>
      <c r="K1297" s="575"/>
    </row>
    <row r="1298" spans="2:11" x14ac:dyDescent="0.2">
      <c r="B1298" s="573"/>
      <c r="C1298" s="573"/>
      <c r="E1298" s="571"/>
      <c r="G1298" s="574"/>
      <c r="H1298" s="575"/>
      <c r="I1298" s="575"/>
      <c r="J1298" s="575"/>
      <c r="K1298" s="575"/>
    </row>
    <row r="1299" spans="2:11" x14ac:dyDescent="0.2">
      <c r="B1299" s="573"/>
      <c r="C1299" s="573"/>
      <c r="E1299" s="571"/>
      <c r="G1299" s="574"/>
      <c r="H1299" s="575"/>
      <c r="I1299" s="575"/>
      <c r="J1299" s="575"/>
      <c r="K1299" s="575"/>
    </row>
    <row r="1300" spans="2:11" x14ac:dyDescent="0.2">
      <c r="B1300" s="573"/>
      <c r="C1300" s="573"/>
      <c r="E1300" s="571"/>
      <c r="G1300" s="574"/>
      <c r="H1300" s="575"/>
      <c r="I1300" s="575"/>
      <c r="J1300" s="575"/>
      <c r="K1300" s="575"/>
    </row>
    <row r="1301" spans="2:11" x14ac:dyDescent="0.2">
      <c r="B1301" s="573"/>
      <c r="C1301" s="573"/>
      <c r="E1301" s="571"/>
      <c r="G1301" s="574"/>
      <c r="H1301" s="575"/>
      <c r="I1301" s="575"/>
      <c r="J1301" s="575"/>
      <c r="K1301" s="575"/>
    </row>
    <row r="1302" spans="2:11" x14ac:dyDescent="0.2">
      <c r="B1302" s="573"/>
      <c r="C1302" s="573"/>
      <c r="E1302" s="571"/>
      <c r="G1302" s="574"/>
      <c r="H1302" s="575"/>
      <c r="I1302" s="575"/>
      <c r="J1302" s="575"/>
      <c r="K1302" s="575"/>
    </row>
    <row r="1303" spans="2:11" x14ac:dyDescent="0.2">
      <c r="B1303" s="573"/>
      <c r="C1303" s="573"/>
      <c r="E1303" s="571"/>
      <c r="G1303" s="574"/>
      <c r="H1303" s="575"/>
      <c r="I1303" s="575"/>
      <c r="J1303" s="575"/>
      <c r="K1303" s="575"/>
    </row>
    <row r="1304" spans="2:11" x14ac:dyDescent="0.2">
      <c r="B1304" s="573"/>
      <c r="C1304" s="573"/>
      <c r="E1304" s="571"/>
      <c r="G1304" s="574"/>
      <c r="H1304" s="575"/>
      <c r="I1304" s="575"/>
      <c r="J1304" s="575"/>
      <c r="K1304" s="575"/>
    </row>
    <row r="1305" spans="2:11" x14ac:dyDescent="0.2">
      <c r="B1305" s="573"/>
      <c r="C1305" s="573"/>
      <c r="E1305" s="571"/>
      <c r="G1305" s="574"/>
      <c r="H1305" s="575"/>
      <c r="I1305" s="575"/>
      <c r="J1305" s="575"/>
      <c r="K1305" s="575"/>
    </row>
    <row r="1306" spans="2:11" x14ac:dyDescent="0.2">
      <c r="B1306" s="573"/>
      <c r="C1306" s="573"/>
      <c r="E1306" s="571"/>
      <c r="G1306" s="574"/>
      <c r="H1306" s="575"/>
      <c r="I1306" s="575"/>
      <c r="J1306" s="575"/>
      <c r="K1306" s="575"/>
    </row>
    <row r="1307" spans="2:11" x14ac:dyDescent="0.2">
      <c r="B1307" s="573"/>
      <c r="C1307" s="573"/>
      <c r="E1307" s="571"/>
      <c r="G1307" s="574"/>
      <c r="H1307" s="575"/>
      <c r="I1307" s="575"/>
      <c r="J1307" s="575"/>
      <c r="K1307" s="575"/>
    </row>
    <row r="1308" spans="2:11" x14ac:dyDescent="0.2">
      <c r="B1308" s="573"/>
      <c r="C1308" s="573"/>
      <c r="E1308" s="571"/>
      <c r="G1308" s="574"/>
      <c r="H1308" s="575"/>
      <c r="I1308" s="575"/>
      <c r="J1308" s="575"/>
      <c r="K1308" s="575"/>
    </row>
    <row r="1309" spans="2:11" x14ac:dyDescent="0.2">
      <c r="B1309" s="573"/>
      <c r="C1309" s="573"/>
      <c r="E1309" s="571"/>
      <c r="G1309" s="574"/>
      <c r="H1309" s="575"/>
      <c r="I1309" s="575"/>
      <c r="J1309" s="575"/>
      <c r="K1309" s="575"/>
    </row>
    <row r="1310" spans="2:11" x14ac:dyDescent="0.2">
      <c r="B1310" s="573"/>
      <c r="C1310" s="573"/>
      <c r="E1310" s="571"/>
      <c r="G1310" s="574"/>
      <c r="H1310" s="575"/>
      <c r="I1310" s="575"/>
      <c r="J1310" s="575"/>
      <c r="K1310" s="575"/>
    </row>
    <row r="1311" spans="2:11" x14ac:dyDescent="0.2">
      <c r="B1311" s="573"/>
      <c r="C1311" s="573"/>
      <c r="E1311" s="571"/>
      <c r="G1311" s="574"/>
      <c r="H1311" s="575"/>
      <c r="I1311" s="575"/>
      <c r="J1311" s="575"/>
      <c r="K1311" s="575"/>
    </row>
    <row r="1312" spans="2:11" x14ac:dyDescent="0.2">
      <c r="B1312" s="573"/>
      <c r="C1312" s="573"/>
      <c r="E1312" s="571"/>
      <c r="G1312" s="574"/>
      <c r="H1312" s="575"/>
      <c r="I1312" s="575"/>
      <c r="J1312" s="575"/>
      <c r="K1312" s="575"/>
    </row>
    <row r="1313" spans="2:11" x14ac:dyDescent="0.2">
      <c r="B1313" s="573"/>
      <c r="C1313" s="573"/>
      <c r="E1313" s="571"/>
      <c r="G1313" s="574"/>
      <c r="H1313" s="575"/>
      <c r="I1313" s="575"/>
      <c r="J1313" s="575"/>
      <c r="K1313" s="575"/>
    </row>
    <row r="1314" spans="2:11" x14ac:dyDescent="0.2">
      <c r="B1314" s="573"/>
      <c r="C1314" s="573"/>
      <c r="E1314" s="571"/>
      <c r="G1314" s="574"/>
      <c r="H1314" s="575"/>
      <c r="I1314" s="575"/>
      <c r="J1314" s="575"/>
      <c r="K1314" s="575"/>
    </row>
    <row r="1315" spans="2:11" x14ac:dyDescent="0.2">
      <c r="B1315" s="573"/>
      <c r="C1315" s="573"/>
      <c r="E1315" s="571"/>
      <c r="G1315" s="574"/>
      <c r="H1315" s="575"/>
      <c r="I1315" s="575"/>
      <c r="J1315" s="575"/>
      <c r="K1315" s="575"/>
    </row>
    <row r="1316" spans="2:11" x14ac:dyDescent="0.2">
      <c r="B1316" s="573"/>
      <c r="C1316" s="573"/>
      <c r="E1316" s="571"/>
      <c r="G1316" s="574"/>
      <c r="H1316" s="575"/>
      <c r="I1316" s="575"/>
      <c r="J1316" s="575"/>
      <c r="K1316" s="575"/>
    </row>
    <row r="1317" spans="2:11" x14ac:dyDescent="0.2">
      <c r="B1317" s="573"/>
      <c r="C1317" s="573"/>
      <c r="E1317" s="571"/>
      <c r="G1317" s="574"/>
      <c r="H1317" s="575"/>
      <c r="I1317" s="575"/>
      <c r="J1317" s="575"/>
      <c r="K1317" s="575"/>
    </row>
    <row r="1318" spans="2:11" x14ac:dyDescent="0.2">
      <c r="B1318" s="573"/>
      <c r="C1318" s="573"/>
      <c r="E1318" s="571"/>
      <c r="G1318" s="574"/>
      <c r="H1318" s="575"/>
      <c r="I1318" s="575"/>
      <c r="J1318" s="575"/>
      <c r="K1318" s="575"/>
    </row>
    <row r="1319" spans="2:11" x14ac:dyDescent="0.2">
      <c r="B1319" s="573"/>
      <c r="C1319" s="573"/>
      <c r="E1319" s="571"/>
      <c r="G1319" s="574"/>
      <c r="H1319" s="575"/>
      <c r="I1319" s="575"/>
      <c r="J1319" s="575"/>
      <c r="K1319" s="575"/>
    </row>
    <row r="1320" spans="2:11" x14ac:dyDescent="0.2">
      <c r="B1320" s="573"/>
      <c r="C1320" s="573"/>
      <c r="E1320" s="571"/>
      <c r="G1320" s="574"/>
      <c r="H1320" s="575"/>
      <c r="I1320" s="575"/>
      <c r="J1320" s="575"/>
      <c r="K1320" s="575"/>
    </row>
    <row r="1321" spans="2:11" x14ac:dyDescent="0.2">
      <c r="B1321" s="573"/>
      <c r="C1321" s="573"/>
      <c r="E1321" s="571"/>
      <c r="G1321" s="574"/>
      <c r="H1321" s="575"/>
      <c r="I1321" s="575"/>
      <c r="J1321" s="575"/>
      <c r="K1321" s="575"/>
    </row>
    <row r="1322" spans="2:11" x14ac:dyDescent="0.2">
      <c r="B1322" s="573"/>
      <c r="C1322" s="573"/>
      <c r="E1322" s="571"/>
      <c r="G1322" s="574"/>
      <c r="H1322" s="575"/>
      <c r="I1322" s="575"/>
      <c r="J1322" s="575"/>
      <c r="K1322" s="575"/>
    </row>
    <row r="1323" spans="2:11" x14ac:dyDescent="0.2">
      <c r="B1323" s="573"/>
      <c r="C1323" s="573"/>
      <c r="E1323" s="571"/>
      <c r="G1323" s="574"/>
      <c r="H1323" s="575"/>
      <c r="I1323" s="575"/>
      <c r="J1323" s="575"/>
      <c r="K1323" s="575"/>
    </row>
    <row r="1324" spans="2:11" x14ac:dyDescent="0.2">
      <c r="B1324" s="573"/>
      <c r="C1324" s="573"/>
      <c r="E1324" s="571"/>
      <c r="G1324" s="574"/>
      <c r="H1324" s="575"/>
      <c r="I1324" s="575"/>
      <c r="J1324" s="575"/>
      <c r="K1324" s="575"/>
    </row>
    <row r="1325" spans="2:11" x14ac:dyDescent="0.2">
      <c r="B1325" s="573"/>
      <c r="C1325" s="573"/>
      <c r="E1325" s="571"/>
      <c r="G1325" s="574"/>
      <c r="H1325" s="575"/>
      <c r="I1325" s="575"/>
      <c r="J1325" s="575"/>
      <c r="K1325" s="575"/>
    </row>
    <row r="1326" spans="2:11" x14ac:dyDescent="0.2">
      <c r="B1326" s="573"/>
      <c r="C1326" s="573"/>
      <c r="E1326" s="571"/>
      <c r="G1326" s="574"/>
      <c r="H1326" s="575"/>
      <c r="I1326" s="575"/>
      <c r="J1326" s="575"/>
      <c r="K1326" s="575"/>
    </row>
    <row r="1327" spans="2:11" x14ac:dyDescent="0.2">
      <c r="B1327" s="573"/>
      <c r="C1327" s="573"/>
      <c r="E1327" s="571"/>
      <c r="G1327" s="574"/>
      <c r="H1327" s="575"/>
      <c r="I1327" s="575"/>
      <c r="J1327" s="575"/>
      <c r="K1327" s="575"/>
    </row>
    <row r="1328" spans="2:11" x14ac:dyDescent="0.2">
      <c r="B1328" s="573"/>
      <c r="C1328" s="573"/>
      <c r="E1328" s="571"/>
      <c r="G1328" s="574"/>
      <c r="H1328" s="575"/>
      <c r="I1328" s="575"/>
      <c r="J1328" s="575"/>
      <c r="K1328" s="575"/>
    </row>
    <row r="1329" spans="2:11" x14ac:dyDescent="0.2">
      <c r="B1329" s="573"/>
      <c r="C1329" s="573"/>
      <c r="E1329" s="571"/>
      <c r="G1329" s="574"/>
      <c r="H1329" s="575"/>
      <c r="I1329" s="575"/>
      <c r="J1329" s="575"/>
      <c r="K1329" s="575"/>
    </row>
    <row r="1330" spans="2:11" x14ac:dyDescent="0.2">
      <c r="B1330" s="573"/>
      <c r="C1330" s="573"/>
      <c r="E1330" s="571"/>
      <c r="G1330" s="574"/>
      <c r="H1330" s="575"/>
      <c r="I1330" s="575"/>
      <c r="J1330" s="575"/>
      <c r="K1330" s="575"/>
    </row>
    <row r="1331" spans="2:11" x14ac:dyDescent="0.2">
      <c r="B1331" s="573"/>
      <c r="C1331" s="573"/>
      <c r="E1331" s="571"/>
      <c r="G1331" s="574"/>
      <c r="H1331" s="575"/>
      <c r="I1331" s="575"/>
      <c r="J1331" s="575"/>
      <c r="K1331" s="575"/>
    </row>
    <row r="1332" spans="2:11" x14ac:dyDescent="0.2">
      <c r="B1332" s="573"/>
      <c r="C1332" s="573"/>
      <c r="E1332" s="571"/>
      <c r="G1332" s="574"/>
      <c r="H1332" s="575"/>
      <c r="I1332" s="575"/>
      <c r="J1332" s="575"/>
      <c r="K1332" s="575"/>
    </row>
    <row r="1333" spans="2:11" x14ac:dyDescent="0.2">
      <c r="B1333" s="573"/>
      <c r="C1333" s="573"/>
      <c r="E1333" s="571"/>
      <c r="G1333" s="574"/>
      <c r="H1333" s="575"/>
      <c r="I1333" s="575"/>
      <c r="J1333" s="575"/>
      <c r="K1333" s="575"/>
    </row>
    <row r="1334" spans="2:11" x14ac:dyDescent="0.2">
      <c r="B1334" s="573"/>
      <c r="C1334" s="573"/>
      <c r="E1334" s="571"/>
      <c r="G1334" s="574"/>
      <c r="H1334" s="575"/>
      <c r="I1334" s="575"/>
      <c r="J1334" s="575"/>
      <c r="K1334" s="575"/>
    </row>
    <row r="1335" spans="2:11" x14ac:dyDescent="0.2">
      <c r="B1335" s="573"/>
      <c r="C1335" s="573"/>
      <c r="E1335" s="571"/>
      <c r="G1335" s="574"/>
      <c r="H1335" s="575"/>
      <c r="I1335" s="575"/>
      <c r="J1335" s="575"/>
      <c r="K1335" s="575"/>
    </row>
    <row r="1336" spans="2:11" x14ac:dyDescent="0.2">
      <c r="B1336" s="573"/>
      <c r="C1336" s="573"/>
      <c r="E1336" s="571"/>
      <c r="G1336" s="574"/>
      <c r="H1336" s="575"/>
      <c r="I1336" s="575"/>
      <c r="J1336" s="575"/>
      <c r="K1336" s="575"/>
    </row>
    <row r="1337" spans="2:11" x14ac:dyDescent="0.2">
      <c r="B1337" s="573"/>
      <c r="C1337" s="573"/>
      <c r="E1337" s="571"/>
      <c r="G1337" s="574"/>
      <c r="H1337" s="575"/>
      <c r="I1337" s="575"/>
      <c r="J1337" s="575"/>
      <c r="K1337" s="575"/>
    </row>
    <row r="1338" spans="2:11" x14ac:dyDescent="0.2">
      <c r="B1338" s="573"/>
      <c r="C1338" s="573"/>
      <c r="E1338" s="571"/>
      <c r="G1338" s="574"/>
      <c r="H1338" s="575"/>
      <c r="I1338" s="575"/>
      <c r="J1338" s="575"/>
      <c r="K1338" s="575"/>
    </row>
    <row r="1339" spans="2:11" x14ac:dyDescent="0.2">
      <c r="B1339" s="573"/>
      <c r="C1339" s="573"/>
      <c r="E1339" s="571"/>
      <c r="G1339" s="574"/>
      <c r="H1339" s="575"/>
      <c r="I1339" s="575"/>
      <c r="J1339" s="575"/>
      <c r="K1339" s="575"/>
    </row>
    <row r="1340" spans="2:11" x14ac:dyDescent="0.2">
      <c r="B1340" s="573"/>
      <c r="C1340" s="573"/>
      <c r="E1340" s="571"/>
      <c r="G1340" s="574"/>
      <c r="H1340" s="575"/>
      <c r="I1340" s="575"/>
      <c r="J1340" s="575"/>
      <c r="K1340" s="575"/>
    </row>
    <row r="1341" spans="2:11" x14ac:dyDescent="0.2">
      <c r="B1341" s="573"/>
      <c r="C1341" s="573"/>
      <c r="E1341" s="571"/>
      <c r="G1341" s="574"/>
      <c r="H1341" s="575"/>
      <c r="I1341" s="575"/>
      <c r="J1341" s="575"/>
      <c r="K1341" s="575"/>
    </row>
    <row r="1342" spans="2:11" x14ac:dyDescent="0.2">
      <c r="B1342" s="573"/>
      <c r="C1342" s="573"/>
      <c r="E1342" s="571"/>
      <c r="G1342" s="574"/>
      <c r="H1342" s="575"/>
      <c r="I1342" s="575"/>
      <c r="J1342" s="575"/>
      <c r="K1342" s="575"/>
    </row>
    <row r="1343" spans="2:11" x14ac:dyDescent="0.2">
      <c r="B1343" s="573"/>
      <c r="C1343" s="573"/>
      <c r="E1343" s="571"/>
      <c r="G1343" s="574"/>
      <c r="H1343" s="575"/>
      <c r="I1343" s="575"/>
      <c r="J1343" s="575"/>
      <c r="K1343" s="575"/>
    </row>
    <row r="1344" spans="2:11" x14ac:dyDescent="0.2">
      <c r="B1344" s="573"/>
      <c r="C1344" s="573"/>
      <c r="E1344" s="571"/>
      <c r="G1344" s="574"/>
      <c r="H1344" s="575"/>
      <c r="I1344" s="575"/>
      <c r="J1344" s="575"/>
      <c r="K1344" s="575"/>
    </row>
    <row r="1345" spans="2:11" x14ac:dyDescent="0.2">
      <c r="B1345" s="573"/>
      <c r="C1345" s="573"/>
      <c r="E1345" s="571"/>
      <c r="G1345" s="574"/>
      <c r="H1345" s="575"/>
      <c r="I1345" s="575"/>
      <c r="J1345" s="575"/>
      <c r="K1345" s="575"/>
    </row>
    <row r="1346" spans="2:11" x14ac:dyDescent="0.2">
      <c r="B1346" s="573"/>
      <c r="C1346" s="573"/>
      <c r="E1346" s="571"/>
      <c r="G1346" s="574"/>
      <c r="H1346" s="575"/>
      <c r="I1346" s="575"/>
      <c r="J1346" s="575"/>
      <c r="K1346" s="575"/>
    </row>
    <row r="1347" spans="2:11" x14ac:dyDescent="0.2">
      <c r="B1347" s="573"/>
      <c r="C1347" s="573"/>
      <c r="E1347" s="571"/>
      <c r="G1347" s="574"/>
      <c r="H1347" s="575"/>
      <c r="I1347" s="575"/>
      <c r="J1347" s="575"/>
      <c r="K1347" s="575"/>
    </row>
    <row r="1348" spans="2:11" x14ac:dyDescent="0.2">
      <c r="B1348" s="573"/>
      <c r="C1348" s="573"/>
      <c r="E1348" s="571"/>
      <c r="G1348" s="574"/>
      <c r="H1348" s="575"/>
      <c r="I1348" s="575"/>
      <c r="J1348" s="575"/>
      <c r="K1348" s="575"/>
    </row>
    <row r="1349" spans="2:11" x14ac:dyDescent="0.2">
      <c r="B1349" s="573"/>
      <c r="C1349" s="573"/>
      <c r="E1349" s="571"/>
      <c r="G1349" s="574"/>
      <c r="H1349" s="575"/>
      <c r="I1349" s="575"/>
      <c r="J1349" s="575"/>
      <c r="K1349" s="575"/>
    </row>
    <row r="1350" spans="2:11" x14ac:dyDescent="0.2">
      <c r="B1350" s="573"/>
      <c r="C1350" s="573"/>
      <c r="E1350" s="571"/>
      <c r="G1350" s="574"/>
      <c r="H1350" s="575"/>
      <c r="I1350" s="575"/>
      <c r="J1350" s="575"/>
      <c r="K1350" s="575"/>
    </row>
    <row r="1351" spans="2:11" x14ac:dyDescent="0.2">
      <c r="B1351" s="573"/>
      <c r="C1351" s="573"/>
      <c r="E1351" s="571"/>
      <c r="G1351" s="574"/>
      <c r="H1351" s="575"/>
      <c r="I1351" s="575"/>
      <c r="J1351" s="575"/>
      <c r="K1351" s="575"/>
    </row>
    <row r="1352" spans="2:11" x14ac:dyDescent="0.2">
      <c r="B1352" s="573"/>
      <c r="C1352" s="573"/>
      <c r="E1352" s="571"/>
      <c r="G1352" s="574"/>
      <c r="H1352" s="575"/>
      <c r="I1352" s="575"/>
      <c r="J1352" s="575"/>
      <c r="K1352" s="575"/>
    </row>
    <row r="1353" spans="2:11" x14ac:dyDescent="0.2">
      <c r="B1353" s="573"/>
      <c r="C1353" s="573"/>
      <c r="E1353" s="571"/>
      <c r="G1353" s="574"/>
      <c r="H1353" s="575"/>
      <c r="I1353" s="575"/>
      <c r="J1353" s="575"/>
      <c r="K1353" s="575"/>
    </row>
    <row r="1354" spans="2:11" x14ac:dyDescent="0.2">
      <c r="B1354" s="573"/>
      <c r="C1354" s="573"/>
      <c r="E1354" s="571"/>
      <c r="G1354" s="574"/>
      <c r="H1354" s="575"/>
      <c r="I1354" s="575"/>
      <c r="J1354" s="575"/>
      <c r="K1354" s="575"/>
    </row>
    <row r="1355" spans="2:11" x14ac:dyDescent="0.2">
      <c r="B1355" s="573"/>
      <c r="C1355" s="573"/>
      <c r="E1355" s="571"/>
      <c r="G1355" s="574"/>
      <c r="H1355" s="575"/>
      <c r="I1355" s="575"/>
      <c r="J1355" s="575"/>
      <c r="K1355" s="575"/>
    </row>
    <row r="1356" spans="2:11" x14ac:dyDescent="0.2">
      <c r="B1356" s="573"/>
      <c r="C1356" s="573"/>
      <c r="E1356" s="571"/>
      <c r="G1356" s="574"/>
      <c r="H1356" s="575"/>
      <c r="I1356" s="575"/>
      <c r="J1356" s="575"/>
      <c r="K1356" s="575"/>
    </row>
    <row r="1357" spans="2:11" x14ac:dyDescent="0.2">
      <c r="B1357" s="573"/>
      <c r="C1357" s="573"/>
      <c r="E1357" s="571"/>
      <c r="G1357" s="574"/>
      <c r="H1357" s="575"/>
      <c r="I1357" s="575"/>
      <c r="J1357" s="575"/>
      <c r="K1357" s="575"/>
    </row>
    <row r="1358" spans="2:11" x14ac:dyDescent="0.2">
      <c r="B1358" s="573"/>
      <c r="C1358" s="573"/>
      <c r="E1358" s="571"/>
      <c r="G1358" s="574"/>
      <c r="H1358" s="575"/>
      <c r="I1358" s="575"/>
      <c r="J1358" s="575"/>
      <c r="K1358" s="575"/>
    </row>
    <row r="1359" spans="2:11" x14ac:dyDescent="0.2">
      <c r="B1359" s="573"/>
      <c r="C1359" s="573"/>
      <c r="E1359" s="571"/>
      <c r="G1359" s="574"/>
      <c r="H1359" s="575"/>
      <c r="I1359" s="575"/>
      <c r="J1359" s="575"/>
      <c r="K1359" s="575"/>
    </row>
    <row r="1360" spans="2:11" x14ac:dyDescent="0.2">
      <c r="B1360" s="573"/>
      <c r="C1360" s="573"/>
      <c r="E1360" s="571"/>
      <c r="G1360" s="574"/>
      <c r="H1360" s="575"/>
      <c r="I1360" s="575"/>
      <c r="J1360" s="575"/>
      <c r="K1360" s="575"/>
    </row>
    <row r="1361" spans="2:11" x14ac:dyDescent="0.2">
      <c r="B1361" s="573"/>
      <c r="C1361" s="573"/>
      <c r="E1361" s="571"/>
      <c r="G1361" s="574"/>
      <c r="H1361" s="575"/>
      <c r="I1361" s="575"/>
      <c r="J1361" s="575"/>
      <c r="K1361" s="575"/>
    </row>
    <row r="1362" spans="2:11" x14ac:dyDescent="0.2">
      <c r="B1362" s="573"/>
      <c r="C1362" s="573"/>
      <c r="E1362" s="571"/>
      <c r="G1362" s="574"/>
      <c r="H1362" s="575"/>
      <c r="I1362" s="575"/>
      <c r="J1362" s="575"/>
      <c r="K1362" s="575"/>
    </row>
    <row r="1363" spans="2:11" x14ac:dyDescent="0.2">
      <c r="B1363" s="573"/>
      <c r="C1363" s="573"/>
      <c r="E1363" s="571"/>
      <c r="G1363" s="574"/>
      <c r="H1363" s="575"/>
      <c r="I1363" s="575"/>
      <c r="J1363" s="575"/>
      <c r="K1363" s="575"/>
    </row>
    <row r="1364" spans="2:11" x14ac:dyDescent="0.2">
      <c r="B1364" s="573"/>
      <c r="C1364" s="573"/>
      <c r="E1364" s="571"/>
      <c r="G1364" s="574"/>
      <c r="H1364" s="575"/>
      <c r="I1364" s="575"/>
      <c r="J1364" s="575"/>
      <c r="K1364" s="575"/>
    </row>
    <row r="1365" spans="2:11" x14ac:dyDescent="0.2">
      <c r="B1365" s="573"/>
      <c r="C1365" s="573"/>
      <c r="E1365" s="571"/>
      <c r="G1365" s="574"/>
      <c r="H1365" s="575"/>
      <c r="I1365" s="575"/>
      <c r="J1365" s="575"/>
      <c r="K1365" s="575"/>
    </row>
    <row r="1366" spans="2:11" x14ac:dyDescent="0.2">
      <c r="B1366" s="573"/>
      <c r="C1366" s="573"/>
      <c r="E1366" s="571"/>
      <c r="G1366" s="574"/>
      <c r="H1366" s="575"/>
      <c r="I1366" s="575"/>
      <c r="J1366" s="575"/>
      <c r="K1366" s="575"/>
    </row>
    <row r="1367" spans="2:11" x14ac:dyDescent="0.2">
      <c r="B1367" s="573"/>
      <c r="C1367" s="573"/>
      <c r="E1367" s="571"/>
      <c r="G1367" s="574"/>
      <c r="H1367" s="575"/>
      <c r="I1367" s="575"/>
      <c r="J1367" s="575"/>
      <c r="K1367" s="575"/>
    </row>
    <row r="1368" spans="2:11" x14ac:dyDescent="0.2">
      <c r="B1368" s="573"/>
      <c r="C1368" s="573"/>
      <c r="E1368" s="571"/>
      <c r="G1368" s="574"/>
      <c r="H1368" s="575"/>
      <c r="I1368" s="575"/>
      <c r="J1368" s="575"/>
      <c r="K1368" s="575"/>
    </row>
    <row r="1369" spans="2:11" x14ac:dyDescent="0.2">
      <c r="B1369" s="573"/>
      <c r="C1369" s="573"/>
      <c r="E1369" s="571"/>
      <c r="G1369" s="574"/>
      <c r="H1369" s="575"/>
      <c r="I1369" s="575"/>
      <c r="J1369" s="575"/>
      <c r="K1369" s="575"/>
    </row>
    <row r="1370" spans="2:11" x14ac:dyDescent="0.2">
      <c r="B1370" s="573"/>
      <c r="C1370" s="573"/>
      <c r="E1370" s="571"/>
      <c r="G1370" s="574"/>
      <c r="H1370" s="575"/>
      <c r="I1370" s="575"/>
      <c r="J1370" s="575"/>
      <c r="K1370" s="575"/>
    </row>
    <row r="1371" spans="2:11" x14ac:dyDescent="0.2">
      <c r="B1371" s="573"/>
      <c r="C1371" s="573"/>
      <c r="E1371" s="571"/>
      <c r="G1371" s="574"/>
      <c r="H1371" s="575"/>
      <c r="I1371" s="575"/>
      <c r="J1371" s="575"/>
      <c r="K1371" s="575"/>
    </row>
    <row r="1372" spans="2:11" x14ac:dyDescent="0.2">
      <c r="B1372" s="573"/>
      <c r="C1372" s="573"/>
      <c r="E1372" s="571"/>
      <c r="G1372" s="574"/>
      <c r="H1372" s="575"/>
      <c r="I1372" s="575"/>
      <c r="J1372" s="575"/>
      <c r="K1372" s="575"/>
    </row>
    <row r="1373" spans="2:11" x14ac:dyDescent="0.2">
      <c r="B1373" s="573"/>
      <c r="C1373" s="573"/>
      <c r="E1373" s="571"/>
      <c r="G1373" s="574"/>
      <c r="H1373" s="575"/>
      <c r="I1373" s="575"/>
      <c r="J1373" s="575"/>
      <c r="K1373" s="575"/>
    </row>
    <row r="1374" spans="2:11" x14ac:dyDescent="0.2">
      <c r="B1374" s="573"/>
      <c r="C1374" s="573"/>
      <c r="E1374" s="571"/>
      <c r="G1374" s="574"/>
      <c r="H1374" s="575"/>
      <c r="I1374" s="575"/>
      <c r="J1374" s="575"/>
      <c r="K1374" s="575"/>
    </row>
    <row r="1375" spans="2:11" x14ac:dyDescent="0.2">
      <c r="B1375" s="573"/>
      <c r="C1375" s="573"/>
      <c r="E1375" s="571"/>
      <c r="G1375" s="574"/>
      <c r="H1375" s="575"/>
      <c r="I1375" s="575"/>
      <c r="J1375" s="575"/>
      <c r="K1375" s="575"/>
    </row>
    <row r="1376" spans="2:11" x14ac:dyDescent="0.2">
      <c r="B1376" s="573"/>
      <c r="C1376" s="573"/>
      <c r="E1376" s="571"/>
      <c r="G1376" s="574"/>
      <c r="H1376" s="575"/>
      <c r="I1376" s="575"/>
      <c r="J1376" s="575"/>
      <c r="K1376" s="575"/>
    </row>
    <row r="1377" spans="2:11" x14ac:dyDescent="0.2">
      <c r="B1377" s="573"/>
      <c r="C1377" s="573"/>
      <c r="E1377" s="571"/>
      <c r="G1377" s="574"/>
      <c r="H1377" s="575"/>
      <c r="I1377" s="575"/>
      <c r="J1377" s="575"/>
      <c r="K1377" s="575"/>
    </row>
    <row r="1378" spans="2:11" x14ac:dyDescent="0.2">
      <c r="B1378" s="573"/>
      <c r="C1378" s="573"/>
      <c r="E1378" s="571"/>
      <c r="G1378" s="574"/>
      <c r="H1378" s="575"/>
      <c r="I1378" s="575"/>
      <c r="J1378" s="575"/>
      <c r="K1378" s="575"/>
    </row>
    <row r="1379" spans="2:11" x14ac:dyDescent="0.2">
      <c r="B1379" s="573"/>
      <c r="C1379" s="573"/>
      <c r="E1379" s="571"/>
      <c r="G1379" s="574"/>
      <c r="H1379" s="575"/>
      <c r="I1379" s="575"/>
      <c r="J1379" s="575"/>
      <c r="K1379" s="575"/>
    </row>
    <row r="1380" spans="2:11" x14ac:dyDescent="0.2">
      <c r="B1380" s="573"/>
      <c r="C1380" s="573"/>
      <c r="E1380" s="571"/>
      <c r="G1380" s="574"/>
      <c r="H1380" s="575"/>
      <c r="I1380" s="575"/>
      <c r="J1380" s="575"/>
      <c r="K1380" s="575"/>
    </row>
    <row r="1381" spans="2:11" x14ac:dyDescent="0.2">
      <c r="B1381" s="573"/>
      <c r="C1381" s="573"/>
      <c r="E1381" s="571"/>
      <c r="G1381" s="574"/>
      <c r="H1381" s="575"/>
      <c r="I1381" s="575"/>
      <c r="J1381" s="575"/>
      <c r="K1381" s="575"/>
    </row>
    <row r="1382" spans="2:11" x14ac:dyDescent="0.2">
      <c r="B1382" s="573"/>
      <c r="C1382" s="573"/>
      <c r="E1382" s="571"/>
      <c r="G1382" s="574"/>
      <c r="H1382" s="575"/>
      <c r="I1382" s="575"/>
      <c r="J1382" s="575"/>
      <c r="K1382" s="575"/>
    </row>
    <row r="1383" spans="2:11" x14ac:dyDescent="0.2">
      <c r="B1383" s="573"/>
      <c r="C1383" s="573"/>
      <c r="E1383" s="571"/>
      <c r="G1383" s="574"/>
      <c r="H1383" s="575"/>
      <c r="I1383" s="575"/>
      <c r="J1383" s="575"/>
      <c r="K1383" s="575"/>
    </row>
    <row r="1384" spans="2:11" x14ac:dyDescent="0.2">
      <c r="B1384" s="573"/>
      <c r="C1384" s="573"/>
      <c r="E1384" s="571"/>
      <c r="G1384" s="574"/>
      <c r="H1384" s="575"/>
      <c r="I1384" s="575"/>
      <c r="J1384" s="575"/>
      <c r="K1384" s="575"/>
    </row>
    <row r="1385" spans="2:11" x14ac:dyDescent="0.2">
      <c r="B1385" s="573"/>
      <c r="C1385" s="573"/>
      <c r="E1385" s="571"/>
      <c r="G1385" s="574"/>
      <c r="H1385" s="575"/>
      <c r="I1385" s="575"/>
      <c r="J1385" s="575"/>
      <c r="K1385" s="575"/>
    </row>
    <row r="1386" spans="2:11" x14ac:dyDescent="0.2">
      <c r="B1386" s="573"/>
      <c r="C1386" s="573"/>
      <c r="E1386" s="571"/>
      <c r="G1386" s="574"/>
      <c r="H1386" s="575"/>
      <c r="I1386" s="575"/>
      <c r="J1386" s="575"/>
      <c r="K1386" s="575"/>
    </row>
    <row r="1387" spans="2:11" x14ac:dyDescent="0.2">
      <c r="B1387" s="573"/>
      <c r="C1387" s="573"/>
      <c r="E1387" s="571"/>
      <c r="G1387" s="574"/>
      <c r="H1387" s="575"/>
      <c r="I1387" s="575"/>
      <c r="J1387" s="575"/>
      <c r="K1387" s="575"/>
    </row>
    <row r="1388" spans="2:11" x14ac:dyDescent="0.2">
      <c r="B1388" s="573"/>
      <c r="C1388" s="573"/>
      <c r="E1388" s="571"/>
      <c r="G1388" s="574"/>
      <c r="H1388" s="575"/>
      <c r="I1388" s="575"/>
      <c r="J1388" s="575"/>
      <c r="K1388" s="575"/>
    </row>
    <row r="1389" spans="2:11" x14ac:dyDescent="0.2">
      <c r="B1389" s="573"/>
      <c r="C1389" s="573"/>
      <c r="E1389" s="571"/>
      <c r="G1389" s="574"/>
      <c r="H1389" s="575"/>
      <c r="I1389" s="575"/>
      <c r="J1389" s="575"/>
      <c r="K1389" s="575"/>
    </row>
    <row r="1390" spans="2:11" x14ac:dyDescent="0.2">
      <c r="B1390" s="573"/>
      <c r="C1390" s="573"/>
      <c r="E1390" s="571"/>
      <c r="G1390" s="574"/>
      <c r="H1390" s="575"/>
      <c r="I1390" s="575"/>
      <c r="J1390" s="575"/>
      <c r="K1390" s="575"/>
    </row>
    <row r="1391" spans="2:11" x14ac:dyDescent="0.2">
      <c r="B1391" s="573"/>
      <c r="C1391" s="573"/>
      <c r="E1391" s="571"/>
      <c r="G1391" s="574"/>
      <c r="H1391" s="575"/>
      <c r="I1391" s="575"/>
      <c r="J1391" s="575"/>
      <c r="K1391" s="575"/>
    </row>
    <row r="1392" spans="2:11" x14ac:dyDescent="0.2">
      <c r="B1392" s="573"/>
      <c r="C1392" s="573"/>
      <c r="E1392" s="571"/>
      <c r="G1392" s="574"/>
      <c r="H1392" s="575"/>
      <c r="I1392" s="575"/>
      <c r="J1392" s="575"/>
      <c r="K1392" s="575"/>
    </row>
    <row r="1393" spans="2:11" x14ac:dyDescent="0.2">
      <c r="B1393" s="573"/>
      <c r="C1393" s="573"/>
      <c r="E1393" s="571"/>
      <c r="G1393" s="574"/>
      <c r="H1393" s="575"/>
      <c r="I1393" s="575"/>
      <c r="J1393" s="575"/>
      <c r="K1393" s="575"/>
    </row>
    <row r="1394" spans="2:11" x14ac:dyDescent="0.2">
      <c r="B1394" s="573"/>
      <c r="C1394" s="573"/>
      <c r="E1394" s="571"/>
      <c r="G1394" s="574"/>
      <c r="H1394" s="575"/>
      <c r="I1394" s="575"/>
      <c r="J1394" s="575"/>
      <c r="K1394" s="575"/>
    </row>
    <row r="1395" spans="2:11" x14ac:dyDescent="0.2">
      <c r="B1395" s="573"/>
      <c r="C1395" s="573"/>
      <c r="E1395" s="571"/>
      <c r="G1395" s="574"/>
      <c r="H1395" s="575"/>
      <c r="I1395" s="575"/>
      <c r="J1395" s="575"/>
      <c r="K1395" s="575"/>
    </row>
    <row r="1396" spans="2:11" x14ac:dyDescent="0.2">
      <c r="B1396" s="573"/>
      <c r="C1396" s="573"/>
      <c r="E1396" s="571"/>
      <c r="G1396" s="574"/>
      <c r="H1396" s="575"/>
      <c r="I1396" s="575"/>
      <c r="J1396" s="575"/>
      <c r="K1396" s="575"/>
    </row>
    <row r="1397" spans="2:11" x14ac:dyDescent="0.2">
      <c r="B1397" s="573"/>
      <c r="C1397" s="573"/>
      <c r="E1397" s="571"/>
      <c r="G1397" s="574"/>
      <c r="H1397" s="575"/>
      <c r="I1397" s="575"/>
      <c r="J1397" s="575"/>
      <c r="K1397" s="575"/>
    </row>
    <row r="1398" spans="2:11" x14ac:dyDescent="0.2">
      <c r="B1398" s="573"/>
      <c r="C1398" s="573"/>
      <c r="E1398" s="571"/>
      <c r="G1398" s="574"/>
      <c r="H1398" s="575"/>
      <c r="I1398" s="575"/>
      <c r="J1398" s="575"/>
      <c r="K1398" s="575"/>
    </row>
    <row r="1399" spans="2:11" x14ac:dyDescent="0.2">
      <c r="B1399" s="573"/>
      <c r="C1399" s="573"/>
      <c r="E1399" s="571"/>
      <c r="G1399" s="574"/>
      <c r="H1399" s="575"/>
      <c r="I1399" s="575"/>
      <c r="J1399" s="575"/>
      <c r="K1399" s="575"/>
    </row>
    <row r="1400" spans="2:11" x14ac:dyDescent="0.2">
      <c r="B1400" s="573"/>
      <c r="C1400" s="573"/>
      <c r="E1400" s="571"/>
      <c r="G1400" s="574"/>
      <c r="H1400" s="575"/>
      <c r="I1400" s="575"/>
      <c r="J1400" s="575"/>
      <c r="K1400" s="575"/>
    </row>
    <row r="1401" spans="2:11" x14ac:dyDescent="0.2">
      <c r="B1401" s="573"/>
      <c r="C1401" s="573"/>
      <c r="E1401" s="571"/>
      <c r="G1401" s="574"/>
      <c r="H1401" s="575"/>
      <c r="I1401" s="575"/>
      <c r="J1401" s="575"/>
      <c r="K1401" s="575"/>
    </row>
    <row r="1402" spans="2:11" x14ac:dyDescent="0.2">
      <c r="B1402" s="573"/>
      <c r="C1402" s="573"/>
      <c r="E1402" s="571"/>
      <c r="G1402" s="574"/>
      <c r="H1402" s="575"/>
      <c r="I1402" s="575"/>
      <c r="J1402" s="575"/>
      <c r="K1402" s="575"/>
    </row>
    <row r="1403" spans="2:11" x14ac:dyDescent="0.2">
      <c r="B1403" s="573"/>
      <c r="C1403" s="573"/>
      <c r="E1403" s="571"/>
      <c r="G1403" s="574"/>
      <c r="H1403" s="575"/>
      <c r="I1403" s="575"/>
      <c r="J1403" s="575"/>
      <c r="K1403" s="575"/>
    </row>
    <row r="1404" spans="2:11" x14ac:dyDescent="0.2">
      <c r="B1404" s="573"/>
      <c r="C1404" s="573"/>
      <c r="E1404" s="571"/>
      <c r="G1404" s="574"/>
      <c r="H1404" s="575"/>
      <c r="I1404" s="575"/>
      <c r="J1404" s="575"/>
      <c r="K1404" s="575"/>
    </row>
    <row r="1405" spans="2:11" x14ac:dyDescent="0.2">
      <c r="B1405" s="573"/>
      <c r="C1405" s="573"/>
      <c r="E1405" s="571"/>
      <c r="G1405" s="574"/>
      <c r="H1405" s="575"/>
      <c r="I1405" s="575"/>
      <c r="J1405" s="575"/>
      <c r="K1405" s="575"/>
    </row>
    <row r="1406" spans="2:11" x14ac:dyDescent="0.2">
      <c r="B1406" s="573"/>
      <c r="C1406" s="573"/>
      <c r="E1406" s="571"/>
      <c r="G1406" s="574"/>
      <c r="H1406" s="575"/>
      <c r="I1406" s="575"/>
      <c r="J1406" s="575"/>
      <c r="K1406" s="575"/>
    </row>
    <row r="1407" spans="2:11" x14ac:dyDescent="0.2">
      <c r="B1407" s="573"/>
      <c r="C1407" s="573"/>
      <c r="E1407" s="571"/>
      <c r="G1407" s="574"/>
      <c r="H1407" s="575"/>
      <c r="I1407" s="575"/>
      <c r="J1407" s="575"/>
      <c r="K1407" s="575"/>
    </row>
    <row r="1408" spans="2:11" x14ac:dyDescent="0.2">
      <c r="B1408" s="573"/>
      <c r="C1408" s="573"/>
      <c r="E1408" s="571"/>
      <c r="G1408" s="574"/>
      <c r="H1408" s="575"/>
      <c r="I1408" s="575"/>
      <c r="J1408" s="575"/>
      <c r="K1408" s="575"/>
    </row>
    <row r="1409" spans="2:11" x14ac:dyDescent="0.2">
      <c r="B1409" s="573"/>
      <c r="C1409" s="573"/>
      <c r="E1409" s="571"/>
      <c r="G1409" s="574"/>
      <c r="H1409" s="575"/>
      <c r="I1409" s="575"/>
      <c r="J1409" s="575"/>
      <c r="K1409" s="575"/>
    </row>
    <row r="1410" spans="2:11" x14ac:dyDescent="0.2">
      <c r="B1410" s="573"/>
      <c r="C1410" s="573"/>
      <c r="E1410" s="571"/>
      <c r="G1410" s="574"/>
      <c r="H1410" s="575"/>
      <c r="I1410" s="575"/>
      <c r="J1410" s="575"/>
      <c r="K1410" s="575"/>
    </row>
    <row r="1411" spans="2:11" x14ac:dyDescent="0.2">
      <c r="B1411" s="573"/>
      <c r="C1411" s="573"/>
      <c r="E1411" s="571"/>
      <c r="G1411" s="574"/>
      <c r="H1411" s="575"/>
      <c r="I1411" s="575"/>
      <c r="J1411" s="575"/>
      <c r="K1411" s="575"/>
    </row>
    <row r="1412" spans="2:11" x14ac:dyDescent="0.2">
      <c r="B1412" s="573"/>
      <c r="C1412" s="573"/>
      <c r="E1412" s="571"/>
      <c r="G1412" s="574"/>
      <c r="H1412" s="575"/>
      <c r="I1412" s="575"/>
      <c r="J1412" s="575"/>
      <c r="K1412" s="575"/>
    </row>
    <row r="1413" spans="2:11" x14ac:dyDescent="0.2">
      <c r="B1413" s="573"/>
      <c r="C1413" s="573"/>
      <c r="E1413" s="571"/>
      <c r="G1413" s="574"/>
      <c r="H1413" s="575"/>
      <c r="I1413" s="575"/>
      <c r="J1413" s="575"/>
      <c r="K1413" s="575"/>
    </row>
    <row r="1414" spans="2:11" x14ac:dyDescent="0.2">
      <c r="B1414" s="573"/>
      <c r="C1414" s="573"/>
      <c r="E1414" s="571"/>
      <c r="G1414" s="574"/>
      <c r="H1414" s="575"/>
      <c r="I1414" s="575"/>
      <c r="J1414" s="575"/>
      <c r="K1414" s="575"/>
    </row>
    <row r="1415" spans="2:11" x14ac:dyDescent="0.2">
      <c r="B1415" s="573"/>
      <c r="C1415" s="573"/>
      <c r="E1415" s="571"/>
      <c r="G1415" s="574"/>
      <c r="H1415" s="575"/>
      <c r="I1415" s="575"/>
      <c r="J1415" s="575"/>
      <c r="K1415" s="575"/>
    </row>
    <row r="1416" spans="2:11" x14ac:dyDescent="0.2">
      <c r="B1416" s="573"/>
      <c r="C1416" s="573"/>
      <c r="E1416" s="571"/>
      <c r="G1416" s="574"/>
      <c r="H1416" s="575"/>
      <c r="I1416" s="575"/>
      <c r="J1416" s="575"/>
      <c r="K1416" s="575"/>
    </row>
    <row r="1417" spans="2:11" x14ac:dyDescent="0.2">
      <c r="B1417" s="573"/>
      <c r="C1417" s="573"/>
      <c r="E1417" s="571"/>
      <c r="G1417" s="574"/>
      <c r="H1417" s="575"/>
      <c r="I1417" s="575"/>
      <c r="J1417" s="575"/>
      <c r="K1417" s="575"/>
    </row>
    <row r="1418" spans="2:11" x14ac:dyDescent="0.2">
      <c r="B1418" s="573"/>
      <c r="C1418" s="573"/>
      <c r="E1418" s="571"/>
      <c r="G1418" s="574"/>
      <c r="H1418" s="575"/>
      <c r="I1418" s="575"/>
      <c r="J1418" s="575"/>
      <c r="K1418" s="575"/>
    </row>
    <row r="1419" spans="2:11" x14ac:dyDescent="0.2">
      <c r="B1419" s="573"/>
      <c r="C1419" s="573"/>
      <c r="E1419" s="571"/>
      <c r="G1419" s="574"/>
      <c r="H1419" s="575"/>
      <c r="I1419" s="575"/>
      <c r="J1419" s="575"/>
      <c r="K1419" s="575"/>
    </row>
    <row r="1420" spans="2:11" x14ac:dyDescent="0.2">
      <c r="B1420" s="573"/>
      <c r="C1420" s="573"/>
      <c r="E1420" s="571"/>
      <c r="G1420" s="574"/>
      <c r="H1420" s="575"/>
      <c r="I1420" s="575"/>
      <c r="J1420" s="575"/>
      <c r="K1420" s="575"/>
    </row>
    <row r="1421" spans="2:11" x14ac:dyDescent="0.2">
      <c r="B1421" s="573"/>
      <c r="C1421" s="573"/>
      <c r="E1421" s="571"/>
      <c r="G1421" s="574"/>
      <c r="H1421" s="575"/>
      <c r="I1421" s="575"/>
      <c r="J1421" s="575"/>
      <c r="K1421" s="575"/>
    </row>
    <row r="1422" spans="2:11" x14ac:dyDescent="0.2">
      <c r="B1422" s="573"/>
      <c r="C1422" s="573"/>
      <c r="E1422" s="571"/>
      <c r="G1422" s="574"/>
      <c r="H1422" s="575"/>
      <c r="I1422" s="575"/>
      <c r="J1422" s="575"/>
      <c r="K1422" s="575"/>
    </row>
    <row r="1423" spans="2:11" x14ac:dyDescent="0.2">
      <c r="B1423" s="573"/>
      <c r="C1423" s="573"/>
      <c r="E1423" s="571"/>
      <c r="G1423" s="574"/>
      <c r="H1423" s="575"/>
      <c r="I1423" s="575"/>
      <c r="J1423" s="575"/>
      <c r="K1423" s="575"/>
    </row>
    <row r="1424" spans="2:11" x14ac:dyDescent="0.2">
      <c r="B1424" s="573"/>
      <c r="C1424" s="573"/>
      <c r="E1424" s="571"/>
      <c r="G1424" s="574"/>
      <c r="H1424" s="575"/>
      <c r="I1424" s="575"/>
      <c r="J1424" s="575"/>
      <c r="K1424" s="575"/>
    </row>
    <row r="1425" spans="2:11" x14ac:dyDescent="0.2">
      <c r="B1425" s="573"/>
      <c r="C1425" s="573"/>
      <c r="E1425" s="571"/>
      <c r="G1425" s="574"/>
      <c r="H1425" s="575"/>
      <c r="I1425" s="575"/>
      <c r="J1425" s="575"/>
      <c r="K1425" s="575"/>
    </row>
    <row r="1426" spans="2:11" x14ac:dyDescent="0.2">
      <c r="B1426" s="573"/>
      <c r="C1426" s="573"/>
      <c r="E1426" s="571"/>
      <c r="G1426" s="574"/>
      <c r="H1426" s="575"/>
      <c r="I1426" s="575"/>
      <c r="J1426" s="575"/>
      <c r="K1426" s="575"/>
    </row>
    <row r="1427" spans="2:11" x14ac:dyDescent="0.2">
      <c r="B1427" s="573"/>
      <c r="C1427" s="573"/>
      <c r="E1427" s="571"/>
      <c r="G1427" s="574"/>
      <c r="H1427" s="575"/>
      <c r="I1427" s="575"/>
      <c r="J1427" s="575"/>
      <c r="K1427" s="575"/>
    </row>
    <row r="1428" spans="2:11" x14ac:dyDescent="0.2">
      <c r="B1428" s="573"/>
      <c r="C1428" s="573"/>
      <c r="E1428" s="571"/>
      <c r="G1428" s="574"/>
      <c r="H1428" s="575"/>
      <c r="I1428" s="575"/>
      <c r="J1428" s="575"/>
      <c r="K1428" s="575"/>
    </row>
    <row r="1429" spans="2:11" x14ac:dyDescent="0.2">
      <c r="B1429" s="573"/>
      <c r="C1429" s="573"/>
      <c r="E1429" s="571"/>
      <c r="G1429" s="574"/>
      <c r="H1429" s="575"/>
      <c r="I1429" s="575"/>
      <c r="J1429" s="575"/>
      <c r="K1429" s="575"/>
    </row>
    <row r="1430" spans="2:11" x14ac:dyDescent="0.2">
      <c r="B1430" s="573"/>
      <c r="C1430" s="573"/>
      <c r="E1430" s="571"/>
      <c r="G1430" s="574"/>
      <c r="H1430" s="575"/>
      <c r="I1430" s="575"/>
      <c r="J1430" s="575"/>
      <c r="K1430" s="575"/>
    </row>
    <row r="1431" spans="2:11" x14ac:dyDescent="0.2">
      <c r="B1431" s="573"/>
      <c r="C1431" s="573"/>
      <c r="E1431" s="571"/>
      <c r="G1431" s="574"/>
      <c r="H1431" s="575"/>
      <c r="I1431" s="575"/>
      <c r="J1431" s="575"/>
      <c r="K1431" s="575"/>
    </row>
    <row r="1432" spans="2:11" x14ac:dyDescent="0.2">
      <c r="B1432" s="573"/>
      <c r="C1432" s="573"/>
      <c r="E1432" s="571"/>
      <c r="G1432" s="574"/>
      <c r="H1432" s="575"/>
      <c r="I1432" s="575"/>
      <c r="J1432" s="575"/>
      <c r="K1432" s="575"/>
    </row>
    <row r="1433" spans="2:11" x14ac:dyDescent="0.2">
      <c r="B1433" s="573"/>
      <c r="C1433" s="573"/>
      <c r="E1433" s="571"/>
      <c r="G1433" s="574"/>
      <c r="H1433" s="575"/>
      <c r="I1433" s="575"/>
      <c r="J1433" s="575"/>
      <c r="K1433" s="575"/>
    </row>
    <row r="1434" spans="2:11" x14ac:dyDescent="0.2">
      <c r="B1434" s="573"/>
      <c r="C1434" s="573"/>
      <c r="E1434" s="571"/>
      <c r="G1434" s="574"/>
      <c r="H1434" s="575"/>
      <c r="I1434" s="575"/>
      <c r="J1434" s="575"/>
      <c r="K1434" s="575"/>
    </row>
    <row r="1435" spans="2:11" x14ac:dyDescent="0.2">
      <c r="B1435" s="573"/>
      <c r="C1435" s="573"/>
      <c r="E1435" s="571"/>
      <c r="G1435" s="574"/>
      <c r="H1435" s="575"/>
      <c r="I1435" s="575"/>
      <c r="J1435" s="575"/>
      <c r="K1435" s="575"/>
    </row>
    <row r="1436" spans="2:11" x14ac:dyDescent="0.2">
      <c r="B1436" s="573"/>
      <c r="C1436" s="573"/>
      <c r="E1436" s="571"/>
      <c r="G1436" s="574"/>
      <c r="H1436" s="575"/>
      <c r="I1436" s="575"/>
      <c r="J1436" s="575"/>
      <c r="K1436" s="575"/>
    </row>
    <row r="1437" spans="2:11" x14ac:dyDescent="0.2">
      <c r="B1437" s="573"/>
      <c r="C1437" s="573"/>
      <c r="E1437" s="571"/>
      <c r="G1437" s="574"/>
      <c r="H1437" s="575"/>
      <c r="I1437" s="575"/>
      <c r="J1437" s="575"/>
      <c r="K1437" s="575"/>
    </row>
    <row r="1438" spans="2:11" x14ac:dyDescent="0.2">
      <c r="B1438" s="573"/>
      <c r="C1438" s="573"/>
      <c r="E1438" s="571"/>
      <c r="G1438" s="574"/>
      <c r="H1438" s="575"/>
      <c r="I1438" s="575"/>
      <c r="J1438" s="575"/>
      <c r="K1438" s="575"/>
    </row>
    <row r="1439" spans="2:11" x14ac:dyDescent="0.2">
      <c r="B1439" s="573"/>
      <c r="C1439" s="573"/>
      <c r="E1439" s="571"/>
      <c r="G1439" s="574"/>
      <c r="H1439" s="575"/>
      <c r="I1439" s="575"/>
      <c r="J1439" s="575"/>
      <c r="K1439" s="575"/>
    </row>
    <row r="1440" spans="2:11" x14ac:dyDescent="0.2">
      <c r="B1440" s="573"/>
      <c r="C1440" s="573"/>
      <c r="E1440" s="571"/>
      <c r="G1440" s="574"/>
      <c r="H1440" s="575"/>
      <c r="I1440" s="575"/>
      <c r="J1440" s="575"/>
      <c r="K1440" s="575"/>
    </row>
    <row r="1441" spans="2:11" x14ac:dyDescent="0.2">
      <c r="B1441" s="573"/>
      <c r="C1441" s="573"/>
      <c r="E1441" s="571"/>
      <c r="G1441" s="574"/>
      <c r="H1441" s="575"/>
      <c r="I1441" s="575"/>
      <c r="J1441" s="575"/>
      <c r="K1441" s="575"/>
    </row>
    <row r="1442" spans="2:11" x14ac:dyDescent="0.2">
      <c r="B1442" s="573"/>
      <c r="C1442" s="573"/>
      <c r="E1442" s="571"/>
      <c r="G1442" s="574"/>
      <c r="H1442" s="575"/>
      <c r="I1442" s="575"/>
      <c r="J1442" s="575"/>
      <c r="K1442" s="575"/>
    </row>
    <row r="1443" spans="2:11" x14ac:dyDescent="0.2">
      <c r="B1443" s="573"/>
      <c r="C1443" s="573"/>
      <c r="E1443" s="571"/>
      <c r="G1443" s="574"/>
      <c r="H1443" s="575"/>
      <c r="I1443" s="575"/>
      <c r="J1443" s="575"/>
      <c r="K1443" s="575"/>
    </row>
    <row r="1444" spans="2:11" x14ac:dyDescent="0.2">
      <c r="B1444" s="573"/>
      <c r="C1444" s="573"/>
      <c r="E1444" s="571"/>
      <c r="G1444" s="574"/>
      <c r="H1444" s="575"/>
      <c r="I1444" s="575"/>
      <c r="J1444" s="575"/>
      <c r="K1444" s="575"/>
    </row>
    <row r="1445" spans="2:11" x14ac:dyDescent="0.2">
      <c r="B1445" s="573"/>
      <c r="C1445" s="573"/>
      <c r="E1445" s="571"/>
      <c r="G1445" s="574"/>
      <c r="H1445" s="575"/>
      <c r="I1445" s="575"/>
      <c r="J1445" s="575"/>
      <c r="K1445" s="575"/>
    </row>
    <row r="1446" spans="2:11" x14ac:dyDescent="0.2">
      <c r="B1446" s="573"/>
      <c r="C1446" s="573"/>
      <c r="E1446" s="571"/>
      <c r="G1446" s="574"/>
      <c r="H1446" s="575"/>
      <c r="I1446" s="575"/>
      <c r="J1446" s="575"/>
      <c r="K1446" s="575"/>
    </row>
    <row r="1447" spans="2:11" x14ac:dyDescent="0.2">
      <c r="B1447" s="573"/>
      <c r="C1447" s="573"/>
      <c r="E1447" s="571"/>
      <c r="G1447" s="574"/>
      <c r="H1447" s="575"/>
      <c r="I1447" s="575"/>
      <c r="J1447" s="575"/>
      <c r="K1447" s="575"/>
    </row>
    <row r="1448" spans="2:11" x14ac:dyDescent="0.2">
      <c r="B1448" s="573"/>
      <c r="C1448" s="573"/>
      <c r="E1448" s="571"/>
      <c r="G1448" s="574"/>
      <c r="H1448" s="575"/>
      <c r="I1448" s="575"/>
      <c r="J1448" s="575"/>
      <c r="K1448" s="575"/>
    </row>
    <row r="1449" spans="2:11" x14ac:dyDescent="0.2">
      <c r="B1449" s="573"/>
      <c r="C1449" s="573"/>
      <c r="E1449" s="571"/>
      <c r="G1449" s="574"/>
      <c r="H1449" s="575"/>
      <c r="I1449" s="575"/>
      <c r="J1449" s="575"/>
      <c r="K1449" s="575"/>
    </row>
    <row r="1450" spans="2:11" x14ac:dyDescent="0.2">
      <c r="B1450" s="573"/>
      <c r="C1450" s="573"/>
      <c r="E1450" s="571"/>
      <c r="G1450" s="574"/>
      <c r="H1450" s="575"/>
      <c r="I1450" s="575"/>
      <c r="J1450" s="575"/>
      <c r="K1450" s="575"/>
    </row>
    <row r="1451" spans="2:11" x14ac:dyDescent="0.2">
      <c r="B1451" s="573"/>
      <c r="C1451" s="573"/>
      <c r="E1451" s="571"/>
      <c r="G1451" s="574"/>
      <c r="H1451" s="575"/>
      <c r="I1451" s="575"/>
      <c r="J1451" s="575"/>
      <c r="K1451" s="575"/>
    </row>
    <row r="1452" spans="2:11" x14ac:dyDescent="0.2">
      <c r="B1452" s="573"/>
      <c r="C1452" s="573"/>
      <c r="E1452" s="571"/>
      <c r="G1452" s="574"/>
      <c r="H1452" s="575"/>
      <c r="I1452" s="575"/>
      <c r="J1452" s="575"/>
      <c r="K1452" s="575"/>
    </row>
    <row r="1453" spans="2:11" x14ac:dyDescent="0.2">
      <c r="B1453" s="573"/>
      <c r="C1453" s="573"/>
      <c r="E1453" s="571"/>
      <c r="G1453" s="574"/>
      <c r="H1453" s="575"/>
      <c r="I1453" s="575"/>
      <c r="J1453" s="575"/>
      <c r="K1453" s="575"/>
    </row>
    <row r="1454" spans="2:11" x14ac:dyDescent="0.2">
      <c r="B1454" s="573"/>
      <c r="C1454" s="573"/>
      <c r="E1454" s="571"/>
      <c r="G1454" s="574"/>
      <c r="H1454" s="575"/>
      <c r="I1454" s="575"/>
      <c r="J1454" s="575"/>
      <c r="K1454" s="575"/>
    </row>
    <row r="1455" spans="2:11" x14ac:dyDescent="0.2">
      <c r="B1455" s="573"/>
      <c r="C1455" s="573"/>
      <c r="E1455" s="571"/>
      <c r="G1455" s="574"/>
      <c r="H1455" s="575"/>
      <c r="I1455" s="575"/>
      <c r="J1455" s="575"/>
      <c r="K1455" s="575"/>
    </row>
    <row r="1456" spans="2:11" x14ac:dyDescent="0.2">
      <c r="B1456" s="573"/>
      <c r="C1456" s="573"/>
      <c r="E1456" s="571"/>
      <c r="G1456" s="574"/>
      <c r="H1456" s="575"/>
      <c r="I1456" s="575"/>
      <c r="J1456" s="575"/>
      <c r="K1456" s="575"/>
    </row>
    <row r="1457" spans="2:11" x14ac:dyDescent="0.2">
      <c r="B1457" s="573"/>
      <c r="C1457" s="573"/>
      <c r="E1457" s="571"/>
      <c r="G1457" s="574"/>
      <c r="H1457" s="575"/>
      <c r="I1457" s="575"/>
      <c r="J1457" s="575"/>
      <c r="K1457" s="575"/>
    </row>
    <row r="1458" spans="2:11" x14ac:dyDescent="0.2">
      <c r="B1458" s="573"/>
      <c r="C1458" s="573"/>
      <c r="E1458" s="571"/>
      <c r="G1458" s="574"/>
      <c r="H1458" s="575"/>
      <c r="I1458" s="575"/>
      <c r="J1458" s="575"/>
      <c r="K1458" s="575"/>
    </row>
    <row r="1459" spans="2:11" x14ac:dyDescent="0.2">
      <c r="B1459" s="573"/>
      <c r="C1459" s="573"/>
      <c r="E1459" s="571"/>
      <c r="G1459" s="574"/>
      <c r="H1459" s="575"/>
      <c r="I1459" s="575"/>
      <c r="J1459" s="575"/>
      <c r="K1459" s="575"/>
    </row>
    <row r="1460" spans="2:11" x14ac:dyDescent="0.2">
      <c r="B1460" s="573"/>
      <c r="C1460" s="573"/>
      <c r="E1460" s="571"/>
      <c r="G1460" s="574"/>
      <c r="H1460" s="575"/>
      <c r="I1460" s="575"/>
      <c r="J1460" s="575"/>
      <c r="K1460" s="575"/>
    </row>
    <row r="1461" spans="2:11" x14ac:dyDescent="0.2">
      <c r="B1461" s="573"/>
      <c r="C1461" s="573"/>
      <c r="E1461" s="571"/>
      <c r="G1461" s="574"/>
      <c r="H1461" s="575"/>
      <c r="I1461" s="575"/>
      <c r="J1461" s="575"/>
      <c r="K1461" s="575"/>
    </row>
    <row r="1462" spans="2:11" x14ac:dyDescent="0.2">
      <c r="B1462" s="573"/>
      <c r="C1462" s="573"/>
      <c r="E1462" s="571"/>
      <c r="G1462" s="574"/>
      <c r="H1462" s="575"/>
      <c r="I1462" s="575"/>
      <c r="J1462" s="575"/>
      <c r="K1462" s="575"/>
    </row>
    <row r="1463" spans="2:11" x14ac:dyDescent="0.2">
      <c r="B1463" s="573"/>
      <c r="C1463" s="573"/>
      <c r="E1463" s="571"/>
      <c r="G1463" s="574"/>
      <c r="H1463" s="575"/>
      <c r="I1463" s="575"/>
      <c r="J1463" s="575"/>
      <c r="K1463" s="575"/>
    </row>
    <row r="1464" spans="2:11" x14ac:dyDescent="0.2">
      <c r="B1464" s="573"/>
      <c r="C1464" s="573"/>
      <c r="E1464" s="571"/>
      <c r="G1464" s="574"/>
      <c r="H1464" s="575"/>
      <c r="I1464" s="575"/>
      <c r="J1464" s="575"/>
      <c r="K1464" s="575"/>
    </row>
    <row r="1465" spans="2:11" x14ac:dyDescent="0.2">
      <c r="B1465" s="573"/>
      <c r="C1465" s="573"/>
      <c r="E1465" s="571"/>
      <c r="G1465" s="574"/>
      <c r="H1465" s="575"/>
      <c r="I1465" s="575"/>
      <c r="J1465" s="575"/>
      <c r="K1465" s="575"/>
    </row>
    <row r="1466" spans="2:11" x14ac:dyDescent="0.2">
      <c r="B1466" s="573"/>
      <c r="C1466" s="573"/>
      <c r="E1466" s="571"/>
      <c r="G1466" s="574"/>
      <c r="H1466" s="575"/>
      <c r="I1466" s="575"/>
      <c r="J1466" s="575"/>
      <c r="K1466" s="575"/>
    </row>
    <row r="1467" spans="2:11" x14ac:dyDescent="0.2">
      <c r="B1467" s="573"/>
      <c r="C1467" s="573"/>
      <c r="E1467" s="571"/>
      <c r="G1467" s="574"/>
      <c r="H1467" s="575"/>
      <c r="I1467" s="575"/>
      <c r="J1467" s="575"/>
      <c r="K1467" s="575"/>
    </row>
    <row r="1468" spans="2:11" x14ac:dyDescent="0.2">
      <c r="B1468" s="573"/>
      <c r="C1468" s="573"/>
      <c r="E1468" s="571"/>
      <c r="G1468" s="574"/>
      <c r="H1468" s="575"/>
      <c r="I1468" s="575"/>
      <c r="J1468" s="575"/>
      <c r="K1468" s="575"/>
    </row>
    <row r="1469" spans="2:11" x14ac:dyDescent="0.2">
      <c r="B1469" s="573"/>
      <c r="C1469" s="573"/>
      <c r="E1469" s="571"/>
      <c r="G1469" s="574"/>
      <c r="H1469" s="575"/>
      <c r="I1469" s="575"/>
      <c r="J1469" s="575"/>
      <c r="K1469" s="575"/>
    </row>
    <row r="1470" spans="2:11" x14ac:dyDescent="0.2">
      <c r="B1470" s="573"/>
      <c r="C1470" s="573"/>
      <c r="E1470" s="571"/>
      <c r="G1470" s="574"/>
      <c r="H1470" s="575"/>
      <c r="I1470" s="575"/>
      <c r="J1470" s="575"/>
      <c r="K1470" s="575"/>
    </row>
    <row r="1471" spans="2:11" x14ac:dyDescent="0.2">
      <c r="B1471" s="573"/>
      <c r="C1471" s="573"/>
      <c r="E1471" s="571"/>
      <c r="G1471" s="574"/>
      <c r="H1471" s="575"/>
      <c r="I1471" s="575"/>
      <c r="J1471" s="575"/>
      <c r="K1471" s="575"/>
    </row>
    <row r="1472" spans="2:11" x14ac:dyDescent="0.2">
      <c r="B1472" s="573"/>
      <c r="C1472" s="573"/>
      <c r="E1472" s="571"/>
      <c r="G1472" s="574"/>
      <c r="H1472" s="575"/>
      <c r="I1472" s="575"/>
      <c r="J1472" s="575"/>
      <c r="K1472" s="575"/>
    </row>
    <row r="1473" spans="2:11" x14ac:dyDescent="0.2">
      <c r="B1473" s="573"/>
      <c r="C1473" s="573"/>
      <c r="E1473" s="571"/>
      <c r="G1473" s="574"/>
      <c r="H1473" s="575"/>
      <c r="I1473" s="575"/>
      <c r="J1473" s="575"/>
      <c r="K1473" s="575"/>
    </row>
    <row r="1474" spans="2:11" x14ac:dyDescent="0.2">
      <c r="B1474" s="573"/>
      <c r="C1474" s="573"/>
      <c r="E1474" s="571"/>
      <c r="G1474" s="574"/>
      <c r="H1474" s="575"/>
      <c r="I1474" s="575"/>
      <c r="J1474" s="575"/>
      <c r="K1474" s="575"/>
    </row>
    <row r="1475" spans="2:11" x14ac:dyDescent="0.2">
      <c r="B1475" s="573"/>
      <c r="C1475" s="573"/>
      <c r="E1475" s="571"/>
      <c r="G1475" s="574"/>
      <c r="H1475" s="575"/>
      <c r="I1475" s="575"/>
      <c r="J1475" s="575"/>
      <c r="K1475" s="575"/>
    </row>
    <row r="1476" spans="2:11" x14ac:dyDescent="0.2">
      <c r="B1476" s="573"/>
      <c r="C1476" s="573"/>
      <c r="E1476" s="571"/>
      <c r="G1476" s="574"/>
      <c r="H1476" s="575"/>
      <c r="I1476" s="575"/>
      <c r="J1476" s="575"/>
      <c r="K1476" s="575"/>
    </row>
    <row r="1477" spans="2:11" x14ac:dyDescent="0.2">
      <c r="B1477" s="573"/>
      <c r="C1477" s="573"/>
      <c r="E1477" s="571"/>
      <c r="G1477" s="574"/>
      <c r="H1477" s="575"/>
      <c r="I1477" s="575"/>
      <c r="J1477" s="575"/>
      <c r="K1477" s="575"/>
    </row>
    <row r="1478" spans="2:11" x14ac:dyDescent="0.2">
      <c r="B1478" s="573"/>
      <c r="C1478" s="573"/>
      <c r="E1478" s="571"/>
      <c r="G1478" s="574"/>
      <c r="H1478" s="575"/>
      <c r="I1478" s="575"/>
      <c r="J1478" s="575"/>
      <c r="K1478" s="575"/>
    </row>
    <row r="1479" spans="2:11" x14ac:dyDescent="0.2">
      <c r="B1479" s="573"/>
      <c r="C1479" s="573"/>
      <c r="E1479" s="571"/>
      <c r="G1479" s="574"/>
      <c r="H1479" s="575"/>
      <c r="I1479" s="575"/>
      <c r="J1479" s="575"/>
      <c r="K1479" s="575"/>
    </row>
    <row r="1480" spans="2:11" x14ac:dyDescent="0.2">
      <c r="B1480" s="573"/>
      <c r="C1480" s="573"/>
      <c r="E1480" s="571"/>
      <c r="G1480" s="574"/>
      <c r="H1480" s="575"/>
      <c r="I1480" s="575"/>
      <c r="J1480" s="575"/>
      <c r="K1480" s="575"/>
    </row>
    <row r="1481" spans="2:11" x14ac:dyDescent="0.2">
      <c r="B1481" s="573"/>
      <c r="C1481" s="573"/>
      <c r="E1481" s="571"/>
      <c r="G1481" s="574"/>
      <c r="H1481" s="575"/>
      <c r="I1481" s="575"/>
      <c r="J1481" s="575"/>
      <c r="K1481" s="575"/>
    </row>
    <row r="1482" spans="2:11" x14ac:dyDescent="0.2">
      <c r="B1482" s="573"/>
      <c r="C1482" s="573"/>
      <c r="E1482" s="571"/>
      <c r="G1482" s="574"/>
      <c r="H1482" s="575"/>
      <c r="I1482" s="575"/>
      <c r="J1482" s="575"/>
      <c r="K1482" s="575"/>
    </row>
    <row r="1483" spans="2:11" x14ac:dyDescent="0.2">
      <c r="B1483" s="573"/>
      <c r="C1483" s="573"/>
      <c r="E1483" s="571"/>
      <c r="G1483" s="574"/>
      <c r="H1483" s="575"/>
      <c r="I1483" s="575"/>
      <c r="J1483" s="575"/>
      <c r="K1483" s="575"/>
    </row>
    <row r="1484" spans="2:11" x14ac:dyDescent="0.2">
      <c r="B1484" s="573"/>
      <c r="C1484" s="573"/>
      <c r="E1484" s="571"/>
      <c r="G1484" s="574"/>
      <c r="H1484" s="575"/>
      <c r="I1484" s="575"/>
      <c r="J1484" s="575"/>
      <c r="K1484" s="575"/>
    </row>
    <row r="1485" spans="2:11" x14ac:dyDescent="0.2">
      <c r="B1485" s="573"/>
      <c r="C1485" s="573"/>
      <c r="E1485" s="571"/>
      <c r="G1485" s="574"/>
      <c r="H1485" s="575"/>
      <c r="I1485" s="575"/>
      <c r="J1485" s="575"/>
      <c r="K1485" s="575"/>
    </row>
    <row r="1486" spans="2:11" x14ac:dyDescent="0.2">
      <c r="B1486" s="573"/>
      <c r="C1486" s="573"/>
      <c r="E1486" s="571"/>
      <c r="G1486" s="574"/>
      <c r="H1486" s="575"/>
      <c r="I1486" s="575"/>
      <c r="J1486" s="575"/>
      <c r="K1486" s="575"/>
    </row>
    <row r="1487" spans="2:11" x14ac:dyDescent="0.2">
      <c r="B1487" s="573"/>
      <c r="C1487" s="573"/>
      <c r="E1487" s="571"/>
      <c r="G1487" s="574"/>
      <c r="H1487" s="575"/>
      <c r="I1487" s="575"/>
      <c r="J1487" s="575"/>
      <c r="K1487" s="575"/>
    </row>
    <row r="1488" spans="2:11" x14ac:dyDescent="0.2">
      <c r="B1488" s="573"/>
      <c r="C1488" s="573"/>
      <c r="E1488" s="571"/>
      <c r="G1488" s="574"/>
      <c r="H1488" s="575"/>
      <c r="I1488" s="575"/>
      <c r="J1488" s="575"/>
      <c r="K1488" s="575"/>
    </row>
    <row r="1489" spans="2:11" x14ac:dyDescent="0.2">
      <c r="B1489" s="573"/>
      <c r="C1489" s="573"/>
      <c r="E1489" s="571"/>
      <c r="G1489" s="574"/>
      <c r="H1489" s="575"/>
      <c r="I1489" s="575"/>
      <c r="J1489" s="575"/>
      <c r="K1489" s="575"/>
    </row>
    <row r="1490" spans="2:11" x14ac:dyDescent="0.2">
      <c r="B1490" s="573"/>
      <c r="C1490" s="573"/>
      <c r="E1490" s="571"/>
      <c r="G1490" s="574"/>
      <c r="H1490" s="575"/>
      <c r="I1490" s="575"/>
      <c r="J1490" s="575"/>
      <c r="K1490" s="575"/>
    </row>
    <row r="1491" spans="2:11" x14ac:dyDescent="0.2">
      <c r="B1491" s="573"/>
      <c r="C1491" s="573"/>
      <c r="E1491" s="571"/>
      <c r="G1491" s="574"/>
      <c r="H1491" s="575"/>
      <c r="I1491" s="575"/>
      <c r="J1491" s="575"/>
      <c r="K1491" s="575"/>
    </row>
    <row r="1492" spans="2:11" x14ac:dyDescent="0.2">
      <c r="B1492" s="573"/>
      <c r="C1492" s="573"/>
      <c r="E1492" s="571"/>
      <c r="G1492" s="574"/>
      <c r="H1492" s="575"/>
      <c r="I1492" s="575"/>
      <c r="J1492" s="575"/>
      <c r="K1492" s="575"/>
    </row>
    <row r="1493" spans="2:11" x14ac:dyDescent="0.2">
      <c r="B1493" s="573"/>
      <c r="C1493" s="573"/>
      <c r="E1493" s="571"/>
      <c r="G1493" s="574"/>
      <c r="H1493" s="575"/>
      <c r="I1493" s="575"/>
      <c r="J1493" s="575"/>
      <c r="K1493" s="575"/>
    </row>
    <row r="1494" spans="2:11" x14ac:dyDescent="0.2">
      <c r="B1494" s="573"/>
      <c r="C1494" s="573"/>
      <c r="E1494" s="571"/>
      <c r="G1494" s="574"/>
      <c r="H1494" s="575"/>
      <c r="I1494" s="575"/>
      <c r="J1494" s="575"/>
      <c r="K1494" s="575"/>
    </row>
    <row r="1495" spans="2:11" x14ac:dyDescent="0.2">
      <c r="B1495" s="573"/>
      <c r="C1495" s="573"/>
      <c r="E1495" s="571"/>
      <c r="G1495" s="574"/>
      <c r="H1495" s="575"/>
      <c r="I1495" s="575"/>
      <c r="J1495" s="575"/>
      <c r="K1495" s="575"/>
    </row>
    <row r="1496" spans="2:11" x14ac:dyDescent="0.2">
      <c r="B1496" s="573"/>
      <c r="C1496" s="573"/>
      <c r="E1496" s="571"/>
      <c r="G1496" s="574"/>
      <c r="H1496" s="575"/>
      <c r="I1496" s="575"/>
      <c r="J1496" s="575"/>
      <c r="K1496" s="575"/>
    </row>
    <row r="1497" spans="2:11" x14ac:dyDescent="0.2">
      <c r="B1497" s="573"/>
      <c r="C1497" s="573"/>
      <c r="E1497" s="571"/>
      <c r="G1497" s="574"/>
      <c r="H1497" s="575"/>
      <c r="I1497" s="575"/>
      <c r="J1497" s="575"/>
      <c r="K1497" s="575"/>
    </row>
    <row r="1498" spans="2:11" x14ac:dyDescent="0.2">
      <c r="B1498" s="573"/>
      <c r="C1498" s="573"/>
      <c r="E1498" s="571"/>
      <c r="G1498" s="574"/>
      <c r="H1498" s="575"/>
      <c r="I1498" s="575"/>
      <c r="J1498" s="575"/>
      <c r="K1498" s="575"/>
    </row>
    <row r="1499" spans="2:11" x14ac:dyDescent="0.2">
      <c r="B1499" s="573"/>
      <c r="C1499" s="573"/>
      <c r="E1499" s="571"/>
      <c r="G1499" s="574"/>
      <c r="H1499" s="575"/>
      <c r="I1499" s="575"/>
      <c r="J1499" s="575"/>
      <c r="K1499" s="575"/>
    </row>
    <row r="1500" spans="2:11" x14ac:dyDescent="0.2">
      <c r="B1500" s="573"/>
      <c r="C1500" s="573"/>
      <c r="E1500" s="571"/>
      <c r="G1500" s="574"/>
      <c r="H1500" s="575"/>
      <c r="I1500" s="575"/>
      <c r="J1500" s="575"/>
      <c r="K1500" s="575"/>
    </row>
    <row r="1501" spans="2:11" x14ac:dyDescent="0.2">
      <c r="B1501" s="573"/>
      <c r="C1501" s="573"/>
      <c r="E1501" s="571"/>
      <c r="G1501" s="574"/>
      <c r="H1501" s="575"/>
      <c r="I1501" s="575"/>
      <c r="J1501" s="575"/>
      <c r="K1501" s="575"/>
    </row>
    <row r="1502" spans="2:11" x14ac:dyDescent="0.2">
      <c r="B1502" s="573"/>
      <c r="C1502" s="573"/>
      <c r="E1502" s="571"/>
      <c r="G1502" s="574"/>
      <c r="H1502" s="575"/>
      <c r="I1502" s="575"/>
      <c r="J1502" s="575"/>
      <c r="K1502" s="575"/>
    </row>
    <row r="1503" spans="2:11" x14ac:dyDescent="0.2">
      <c r="B1503" s="573"/>
      <c r="C1503" s="573"/>
      <c r="E1503" s="571"/>
      <c r="G1503" s="574"/>
      <c r="H1503" s="575"/>
      <c r="I1503" s="575"/>
      <c r="J1503" s="575"/>
      <c r="K1503" s="575"/>
    </row>
    <row r="1504" spans="2:11" x14ac:dyDescent="0.2">
      <c r="B1504" s="573"/>
      <c r="C1504" s="573"/>
      <c r="E1504" s="571"/>
      <c r="G1504" s="574"/>
      <c r="H1504" s="575"/>
      <c r="I1504" s="575"/>
      <c r="J1504" s="575"/>
      <c r="K1504" s="575"/>
    </row>
    <row r="1505" spans="2:11" x14ac:dyDescent="0.2">
      <c r="B1505" s="573"/>
      <c r="C1505" s="573"/>
      <c r="E1505" s="571"/>
      <c r="G1505" s="574"/>
      <c r="H1505" s="575"/>
      <c r="I1505" s="575"/>
      <c r="J1505" s="575"/>
      <c r="K1505" s="575"/>
    </row>
    <row r="1506" spans="2:11" x14ac:dyDescent="0.2">
      <c r="B1506" s="573"/>
      <c r="C1506" s="573"/>
      <c r="E1506" s="571"/>
      <c r="G1506" s="574"/>
      <c r="H1506" s="575"/>
      <c r="I1506" s="575"/>
      <c r="J1506" s="575"/>
      <c r="K1506" s="575"/>
    </row>
    <row r="1507" spans="2:11" x14ac:dyDescent="0.2">
      <c r="B1507" s="573"/>
      <c r="C1507" s="573"/>
      <c r="E1507" s="571"/>
      <c r="G1507" s="574"/>
      <c r="H1507" s="575"/>
      <c r="I1507" s="575"/>
      <c r="J1507" s="575"/>
      <c r="K1507" s="575"/>
    </row>
    <row r="1508" spans="2:11" x14ac:dyDescent="0.2">
      <c r="B1508" s="573"/>
      <c r="C1508" s="573"/>
      <c r="E1508" s="571"/>
      <c r="G1508" s="574"/>
      <c r="H1508" s="575"/>
      <c r="I1508" s="575"/>
      <c r="J1508" s="575"/>
      <c r="K1508" s="575"/>
    </row>
    <row r="1509" spans="2:11" x14ac:dyDescent="0.2">
      <c r="B1509" s="573"/>
      <c r="C1509" s="573"/>
      <c r="E1509" s="571"/>
      <c r="G1509" s="574"/>
      <c r="H1509" s="575"/>
      <c r="I1509" s="575"/>
      <c r="J1509" s="575"/>
      <c r="K1509" s="575"/>
    </row>
    <row r="1510" spans="2:11" x14ac:dyDescent="0.2">
      <c r="B1510" s="573"/>
      <c r="C1510" s="573"/>
      <c r="E1510" s="571"/>
      <c r="G1510" s="574"/>
      <c r="H1510" s="575"/>
      <c r="I1510" s="575"/>
      <c r="J1510" s="575"/>
      <c r="K1510" s="575"/>
    </row>
    <row r="1511" spans="2:11" x14ac:dyDescent="0.2">
      <c r="B1511" s="573"/>
      <c r="C1511" s="573"/>
      <c r="E1511" s="571"/>
      <c r="G1511" s="574"/>
      <c r="H1511" s="575"/>
      <c r="I1511" s="575"/>
      <c r="J1511" s="575"/>
      <c r="K1511" s="575"/>
    </row>
    <row r="1512" spans="2:11" x14ac:dyDescent="0.2">
      <c r="B1512" s="573"/>
      <c r="C1512" s="573"/>
      <c r="E1512" s="571"/>
      <c r="G1512" s="574"/>
      <c r="H1512" s="575"/>
      <c r="I1512" s="575"/>
      <c r="J1512" s="575"/>
      <c r="K1512" s="575"/>
    </row>
    <row r="1513" spans="2:11" x14ac:dyDescent="0.2">
      <c r="B1513" s="573"/>
      <c r="C1513" s="573"/>
      <c r="E1513" s="571"/>
      <c r="G1513" s="574"/>
      <c r="H1513" s="575"/>
      <c r="I1513" s="575"/>
      <c r="J1513" s="575"/>
      <c r="K1513" s="575"/>
    </row>
    <row r="1514" spans="2:11" x14ac:dyDescent="0.2">
      <c r="B1514" s="573"/>
      <c r="C1514" s="573"/>
      <c r="E1514" s="571"/>
      <c r="G1514" s="574"/>
      <c r="H1514" s="575"/>
      <c r="I1514" s="575"/>
      <c r="J1514" s="575"/>
      <c r="K1514" s="575"/>
    </row>
    <row r="1515" spans="2:11" x14ac:dyDescent="0.2">
      <c r="B1515" s="573"/>
      <c r="C1515" s="573"/>
      <c r="E1515" s="571"/>
      <c r="G1515" s="574"/>
      <c r="H1515" s="575"/>
      <c r="I1515" s="575"/>
      <c r="J1515" s="575"/>
      <c r="K1515" s="575"/>
    </row>
    <row r="1516" spans="2:11" x14ac:dyDescent="0.2">
      <c r="B1516" s="573"/>
      <c r="C1516" s="573"/>
      <c r="E1516" s="571"/>
      <c r="G1516" s="574"/>
      <c r="H1516" s="575"/>
      <c r="I1516" s="575"/>
      <c r="J1516" s="575"/>
      <c r="K1516" s="575"/>
    </row>
    <row r="1517" spans="2:11" x14ac:dyDescent="0.2">
      <c r="B1517" s="573"/>
      <c r="C1517" s="573"/>
      <c r="E1517" s="571"/>
      <c r="G1517" s="574"/>
      <c r="H1517" s="575"/>
      <c r="I1517" s="575"/>
      <c r="J1517" s="575"/>
      <c r="K1517" s="575"/>
    </row>
    <row r="1518" spans="2:11" x14ac:dyDescent="0.2">
      <c r="B1518" s="573"/>
      <c r="C1518" s="573"/>
      <c r="E1518" s="571"/>
      <c r="G1518" s="574"/>
      <c r="H1518" s="575"/>
      <c r="I1518" s="575"/>
      <c r="J1518" s="575"/>
      <c r="K1518" s="575"/>
    </row>
    <row r="1519" spans="2:11" x14ac:dyDescent="0.2">
      <c r="B1519" s="573"/>
      <c r="C1519" s="573"/>
      <c r="E1519" s="571"/>
      <c r="G1519" s="574"/>
      <c r="H1519" s="575"/>
      <c r="I1519" s="575"/>
      <c r="J1519" s="575"/>
      <c r="K1519" s="575"/>
    </row>
    <row r="1520" spans="2:11" x14ac:dyDescent="0.2">
      <c r="B1520" s="573"/>
      <c r="C1520" s="573"/>
      <c r="E1520" s="571"/>
      <c r="G1520" s="574"/>
      <c r="H1520" s="575"/>
      <c r="I1520" s="575"/>
      <c r="J1520" s="575"/>
      <c r="K1520" s="575"/>
    </row>
    <row r="1521" spans="2:11" x14ac:dyDescent="0.2">
      <c r="B1521" s="573"/>
      <c r="C1521" s="573"/>
      <c r="E1521" s="571"/>
      <c r="G1521" s="574"/>
      <c r="H1521" s="575"/>
      <c r="I1521" s="575"/>
      <c r="J1521" s="575"/>
      <c r="K1521" s="575"/>
    </row>
    <row r="1522" spans="2:11" x14ac:dyDescent="0.2">
      <c r="B1522" s="573"/>
      <c r="C1522" s="573"/>
      <c r="E1522" s="571"/>
      <c r="G1522" s="574"/>
      <c r="H1522" s="575"/>
      <c r="I1522" s="575"/>
      <c r="J1522" s="575"/>
      <c r="K1522" s="575"/>
    </row>
    <row r="1523" spans="2:11" x14ac:dyDescent="0.2">
      <c r="B1523" s="573"/>
      <c r="C1523" s="573"/>
      <c r="E1523" s="571"/>
      <c r="G1523" s="574"/>
      <c r="H1523" s="575"/>
      <c r="I1523" s="575"/>
      <c r="J1523" s="575"/>
      <c r="K1523" s="575"/>
    </row>
    <row r="1524" spans="2:11" x14ac:dyDescent="0.2">
      <c r="B1524" s="573"/>
      <c r="C1524" s="573"/>
      <c r="E1524" s="571"/>
      <c r="G1524" s="574"/>
      <c r="H1524" s="575"/>
      <c r="I1524" s="575"/>
      <c r="J1524" s="575"/>
      <c r="K1524" s="575"/>
    </row>
    <row r="1525" spans="2:11" x14ac:dyDescent="0.2">
      <c r="B1525" s="573"/>
      <c r="C1525" s="573"/>
      <c r="E1525" s="571"/>
      <c r="G1525" s="574"/>
      <c r="H1525" s="575"/>
      <c r="I1525" s="575"/>
      <c r="J1525" s="575"/>
      <c r="K1525" s="575"/>
    </row>
    <row r="1526" spans="2:11" x14ac:dyDescent="0.2">
      <c r="B1526" s="573"/>
      <c r="C1526" s="573"/>
      <c r="E1526" s="571"/>
      <c r="G1526" s="574"/>
      <c r="H1526" s="575"/>
      <c r="I1526" s="575"/>
      <c r="J1526" s="575"/>
      <c r="K1526" s="575"/>
    </row>
    <row r="1527" spans="2:11" x14ac:dyDescent="0.2">
      <c r="B1527" s="573"/>
      <c r="C1527" s="573"/>
      <c r="E1527" s="571"/>
      <c r="G1527" s="574"/>
      <c r="H1527" s="575"/>
      <c r="I1527" s="575"/>
      <c r="J1527" s="575"/>
      <c r="K1527" s="575"/>
    </row>
    <row r="1528" spans="2:11" x14ac:dyDescent="0.2">
      <c r="B1528" s="573"/>
      <c r="C1528" s="573"/>
      <c r="E1528" s="571"/>
      <c r="G1528" s="574"/>
      <c r="H1528" s="575"/>
      <c r="I1528" s="575"/>
      <c r="J1528" s="575"/>
      <c r="K1528" s="575"/>
    </row>
    <row r="1529" spans="2:11" x14ac:dyDescent="0.2">
      <c r="B1529" s="573"/>
      <c r="C1529" s="573"/>
      <c r="E1529" s="571"/>
      <c r="G1529" s="574"/>
      <c r="H1529" s="575"/>
      <c r="I1529" s="575"/>
      <c r="J1529" s="575"/>
      <c r="K1529" s="575"/>
    </row>
    <row r="1530" spans="2:11" x14ac:dyDescent="0.2">
      <c r="B1530" s="573"/>
      <c r="C1530" s="573"/>
      <c r="E1530" s="571"/>
      <c r="G1530" s="574"/>
      <c r="H1530" s="575"/>
      <c r="I1530" s="575"/>
      <c r="J1530" s="575"/>
      <c r="K1530" s="575"/>
    </row>
    <row r="1531" spans="2:11" x14ac:dyDescent="0.2">
      <c r="B1531" s="573"/>
      <c r="C1531" s="573"/>
      <c r="E1531" s="571"/>
      <c r="G1531" s="574"/>
      <c r="H1531" s="575"/>
      <c r="I1531" s="575"/>
      <c r="J1531" s="575"/>
      <c r="K1531" s="575"/>
    </row>
    <row r="1532" spans="2:11" x14ac:dyDescent="0.2">
      <c r="B1532" s="573"/>
      <c r="C1532" s="573"/>
      <c r="E1532" s="571"/>
      <c r="G1532" s="574"/>
      <c r="H1532" s="575"/>
      <c r="I1532" s="575"/>
      <c r="J1532" s="575"/>
      <c r="K1532" s="575"/>
    </row>
    <row r="1533" spans="2:11" x14ac:dyDescent="0.2">
      <c r="B1533" s="573"/>
      <c r="C1533" s="573"/>
      <c r="E1533" s="571"/>
      <c r="G1533" s="574"/>
      <c r="H1533" s="575"/>
      <c r="I1533" s="575"/>
      <c r="J1533" s="575"/>
      <c r="K1533" s="575"/>
    </row>
    <row r="1534" spans="2:11" x14ac:dyDescent="0.2">
      <c r="B1534" s="573"/>
      <c r="C1534" s="573"/>
      <c r="E1534" s="571"/>
      <c r="G1534" s="574"/>
      <c r="H1534" s="575"/>
      <c r="I1534" s="575"/>
      <c r="J1534" s="575"/>
      <c r="K1534" s="575"/>
    </row>
    <row r="1535" spans="2:11" x14ac:dyDescent="0.2">
      <c r="B1535" s="573"/>
      <c r="C1535" s="573"/>
      <c r="E1535" s="571"/>
      <c r="G1535" s="574"/>
      <c r="H1535" s="575"/>
      <c r="I1535" s="575"/>
      <c r="J1535" s="575"/>
      <c r="K1535" s="575"/>
    </row>
    <row r="1536" spans="2:11" x14ac:dyDescent="0.2">
      <c r="B1536" s="573"/>
      <c r="C1536" s="573"/>
      <c r="E1536" s="571"/>
      <c r="G1536" s="574"/>
      <c r="H1536" s="575"/>
      <c r="I1536" s="575"/>
      <c r="J1536" s="575"/>
      <c r="K1536" s="575"/>
    </row>
    <row r="1537" spans="2:11" x14ac:dyDescent="0.2">
      <c r="B1537" s="573"/>
      <c r="C1537" s="573"/>
      <c r="E1537" s="571"/>
      <c r="G1537" s="574"/>
      <c r="H1537" s="575"/>
      <c r="I1537" s="575"/>
      <c r="J1537" s="575"/>
      <c r="K1537" s="575"/>
    </row>
    <row r="1538" spans="2:11" x14ac:dyDescent="0.2">
      <c r="B1538" s="573"/>
      <c r="C1538" s="573"/>
      <c r="E1538" s="571"/>
      <c r="G1538" s="574"/>
      <c r="H1538" s="575"/>
      <c r="I1538" s="575"/>
      <c r="J1538" s="575"/>
      <c r="K1538" s="575"/>
    </row>
    <row r="1539" spans="2:11" x14ac:dyDescent="0.2">
      <c r="B1539" s="573"/>
      <c r="C1539" s="573"/>
      <c r="E1539" s="571"/>
      <c r="G1539" s="574"/>
      <c r="H1539" s="575"/>
      <c r="I1539" s="575"/>
      <c r="J1539" s="575"/>
      <c r="K1539" s="575"/>
    </row>
    <row r="1540" spans="2:11" x14ac:dyDescent="0.2">
      <c r="B1540" s="573"/>
      <c r="C1540" s="573"/>
      <c r="E1540" s="571"/>
      <c r="G1540" s="574"/>
      <c r="H1540" s="575"/>
      <c r="I1540" s="575"/>
      <c r="J1540" s="575"/>
      <c r="K1540" s="575"/>
    </row>
    <row r="1541" spans="2:11" x14ac:dyDescent="0.2">
      <c r="B1541" s="573"/>
      <c r="C1541" s="573"/>
      <c r="E1541" s="571"/>
      <c r="G1541" s="574"/>
      <c r="H1541" s="575"/>
      <c r="I1541" s="575"/>
      <c r="J1541" s="575"/>
      <c r="K1541" s="575"/>
    </row>
    <row r="1542" spans="2:11" x14ac:dyDescent="0.2">
      <c r="B1542" s="573"/>
      <c r="C1542" s="573"/>
      <c r="E1542" s="571"/>
      <c r="G1542" s="574"/>
      <c r="H1542" s="575"/>
      <c r="I1542" s="575"/>
      <c r="J1542" s="575"/>
      <c r="K1542" s="575"/>
    </row>
    <row r="1543" spans="2:11" x14ac:dyDescent="0.2">
      <c r="B1543" s="573"/>
      <c r="C1543" s="573"/>
      <c r="E1543" s="571"/>
      <c r="G1543" s="574"/>
      <c r="H1543" s="575"/>
      <c r="I1543" s="575"/>
      <c r="J1543" s="575"/>
      <c r="K1543" s="575"/>
    </row>
    <row r="1544" spans="2:11" x14ac:dyDescent="0.2">
      <c r="B1544" s="573"/>
      <c r="C1544" s="573"/>
      <c r="E1544" s="571"/>
      <c r="G1544" s="574"/>
      <c r="H1544" s="575"/>
      <c r="I1544" s="575"/>
      <c r="J1544" s="575"/>
      <c r="K1544" s="575"/>
    </row>
    <row r="1545" spans="2:11" x14ac:dyDescent="0.2">
      <c r="B1545" s="573"/>
      <c r="C1545" s="573"/>
      <c r="E1545" s="571"/>
      <c r="G1545" s="574"/>
      <c r="H1545" s="575"/>
      <c r="I1545" s="575"/>
      <c r="J1545" s="575"/>
      <c r="K1545" s="575"/>
    </row>
    <row r="1546" spans="2:11" x14ac:dyDescent="0.2">
      <c r="B1546" s="573"/>
      <c r="C1546" s="573"/>
      <c r="E1546" s="571"/>
      <c r="G1546" s="574"/>
      <c r="H1546" s="575"/>
      <c r="I1546" s="575"/>
      <c r="J1546" s="575"/>
      <c r="K1546" s="575"/>
    </row>
    <row r="1547" spans="2:11" x14ac:dyDescent="0.2">
      <c r="B1547" s="573"/>
      <c r="C1547" s="573"/>
      <c r="E1547" s="571"/>
      <c r="G1547" s="574"/>
      <c r="H1547" s="575"/>
      <c r="I1547" s="575"/>
      <c r="J1547" s="575"/>
      <c r="K1547" s="575"/>
    </row>
    <row r="1548" spans="2:11" x14ac:dyDescent="0.2">
      <c r="B1548" s="573"/>
      <c r="C1548" s="573"/>
      <c r="E1548" s="571"/>
      <c r="G1548" s="574"/>
      <c r="H1548" s="575"/>
      <c r="I1548" s="575"/>
      <c r="J1548" s="575"/>
      <c r="K1548" s="575"/>
    </row>
    <row r="1549" spans="2:11" x14ac:dyDescent="0.2">
      <c r="B1549" s="573"/>
      <c r="C1549" s="573"/>
      <c r="E1549" s="571"/>
      <c r="G1549" s="574"/>
      <c r="H1549" s="575"/>
      <c r="I1549" s="575"/>
      <c r="J1549" s="575"/>
      <c r="K1549" s="575"/>
    </row>
    <row r="1550" spans="2:11" x14ac:dyDescent="0.2">
      <c r="B1550" s="573"/>
      <c r="C1550" s="573"/>
      <c r="E1550" s="571"/>
      <c r="G1550" s="574"/>
      <c r="H1550" s="575"/>
      <c r="I1550" s="575"/>
      <c r="J1550" s="575"/>
      <c r="K1550" s="575"/>
    </row>
    <row r="1551" spans="2:11" x14ac:dyDescent="0.2">
      <c r="B1551" s="573"/>
      <c r="C1551" s="573"/>
      <c r="E1551" s="571"/>
      <c r="G1551" s="574"/>
      <c r="H1551" s="575"/>
      <c r="I1551" s="575"/>
      <c r="J1551" s="575"/>
      <c r="K1551" s="575"/>
    </row>
    <row r="1552" spans="2:11" x14ac:dyDescent="0.2">
      <c r="B1552" s="573"/>
      <c r="C1552" s="573"/>
      <c r="E1552" s="571"/>
      <c r="G1552" s="574"/>
      <c r="H1552" s="575"/>
      <c r="I1552" s="575"/>
      <c r="J1552" s="575"/>
      <c r="K1552" s="575"/>
    </row>
    <row r="1553" spans="2:11" x14ac:dyDescent="0.2">
      <c r="B1553" s="573"/>
      <c r="C1553" s="573"/>
      <c r="E1553" s="571"/>
      <c r="G1553" s="574"/>
      <c r="H1553" s="575"/>
      <c r="I1553" s="575"/>
      <c r="J1553" s="575"/>
      <c r="K1553" s="575"/>
    </row>
    <row r="1554" spans="2:11" x14ac:dyDescent="0.2">
      <c r="B1554" s="573"/>
      <c r="C1554" s="573"/>
      <c r="E1554" s="571"/>
      <c r="G1554" s="574"/>
      <c r="H1554" s="575"/>
      <c r="I1554" s="575"/>
      <c r="J1554" s="575"/>
      <c r="K1554" s="575"/>
    </row>
    <row r="1555" spans="2:11" x14ac:dyDescent="0.2">
      <c r="B1555" s="573"/>
      <c r="C1555" s="573"/>
      <c r="E1555" s="571"/>
      <c r="G1555" s="574"/>
      <c r="H1555" s="575"/>
      <c r="I1555" s="575"/>
      <c r="J1555" s="575"/>
      <c r="K1555" s="575"/>
    </row>
    <row r="1556" spans="2:11" x14ac:dyDescent="0.2">
      <c r="B1556" s="573"/>
      <c r="C1556" s="573"/>
      <c r="E1556" s="571"/>
      <c r="G1556" s="574"/>
      <c r="H1556" s="575"/>
      <c r="I1556" s="575"/>
      <c r="J1556" s="575"/>
      <c r="K1556" s="575"/>
    </row>
    <row r="1557" spans="2:11" x14ac:dyDescent="0.2">
      <c r="B1557" s="573"/>
      <c r="C1557" s="573"/>
      <c r="E1557" s="571"/>
      <c r="G1557" s="574"/>
      <c r="H1557" s="575"/>
      <c r="I1557" s="575"/>
      <c r="J1557" s="575"/>
      <c r="K1557" s="575"/>
    </row>
    <row r="1558" spans="2:11" x14ac:dyDescent="0.2">
      <c r="B1558" s="573"/>
      <c r="C1558" s="573"/>
      <c r="E1558" s="571"/>
      <c r="G1558" s="574"/>
      <c r="H1558" s="575"/>
      <c r="I1558" s="575"/>
      <c r="J1558" s="575"/>
      <c r="K1558" s="575"/>
    </row>
    <row r="1559" spans="2:11" x14ac:dyDescent="0.2">
      <c r="B1559" s="573"/>
      <c r="C1559" s="573"/>
      <c r="E1559" s="571"/>
      <c r="G1559" s="574"/>
      <c r="H1559" s="575"/>
      <c r="I1559" s="575"/>
      <c r="J1559" s="575"/>
      <c r="K1559" s="575"/>
    </row>
    <row r="1560" spans="2:11" x14ac:dyDescent="0.2">
      <c r="B1560" s="573"/>
      <c r="C1560" s="573"/>
      <c r="E1560" s="571"/>
      <c r="G1560" s="574"/>
      <c r="H1560" s="575"/>
      <c r="I1560" s="575"/>
      <c r="J1560" s="575"/>
      <c r="K1560" s="575"/>
    </row>
    <row r="1561" spans="2:11" x14ac:dyDescent="0.2">
      <c r="B1561" s="573"/>
      <c r="C1561" s="573"/>
      <c r="E1561" s="571"/>
      <c r="G1561" s="574"/>
      <c r="H1561" s="575"/>
      <c r="I1561" s="575"/>
      <c r="J1561" s="575"/>
      <c r="K1561" s="575"/>
    </row>
    <row r="1562" spans="2:11" x14ac:dyDescent="0.2">
      <c r="B1562" s="573"/>
      <c r="C1562" s="573"/>
      <c r="E1562" s="571"/>
      <c r="G1562" s="574"/>
      <c r="H1562" s="575"/>
      <c r="I1562" s="575"/>
      <c r="J1562" s="575"/>
      <c r="K1562" s="575"/>
    </row>
    <row r="1563" spans="2:11" x14ac:dyDescent="0.2">
      <c r="B1563" s="573"/>
      <c r="C1563" s="573"/>
      <c r="E1563" s="571"/>
      <c r="G1563" s="574"/>
      <c r="H1563" s="575"/>
      <c r="I1563" s="575"/>
      <c r="J1563" s="575"/>
      <c r="K1563" s="575"/>
    </row>
    <row r="1564" spans="2:11" x14ac:dyDescent="0.2">
      <c r="B1564" s="573"/>
      <c r="C1564" s="573"/>
      <c r="E1564" s="571"/>
      <c r="G1564" s="574"/>
      <c r="H1564" s="575"/>
      <c r="I1564" s="575"/>
      <c r="J1564" s="575"/>
      <c r="K1564" s="575"/>
    </row>
    <row r="1565" spans="2:11" x14ac:dyDescent="0.2">
      <c r="B1565" s="573"/>
      <c r="C1565" s="573"/>
      <c r="E1565" s="571"/>
      <c r="G1565" s="574"/>
      <c r="H1565" s="575"/>
      <c r="I1565" s="575"/>
      <c r="J1565" s="575"/>
      <c r="K1565" s="575"/>
    </row>
    <row r="1566" spans="2:11" x14ac:dyDescent="0.2">
      <c r="B1566" s="573"/>
      <c r="C1566" s="573"/>
      <c r="E1566" s="571"/>
      <c r="G1566" s="574"/>
      <c r="H1566" s="575"/>
      <c r="I1566" s="575"/>
      <c r="J1566" s="575"/>
      <c r="K1566" s="575"/>
    </row>
    <row r="1567" spans="2:11" x14ac:dyDescent="0.2">
      <c r="B1567" s="573"/>
      <c r="C1567" s="573"/>
      <c r="E1567" s="571"/>
      <c r="G1567" s="574"/>
      <c r="H1567" s="575"/>
      <c r="I1567" s="575"/>
      <c r="J1567" s="575"/>
      <c r="K1567" s="575"/>
    </row>
    <row r="1568" spans="2:11" x14ac:dyDescent="0.2">
      <c r="B1568" s="573"/>
      <c r="C1568" s="573"/>
      <c r="E1568" s="571"/>
      <c r="G1568" s="574"/>
      <c r="H1568" s="575"/>
      <c r="I1568" s="575"/>
      <c r="J1568" s="575"/>
      <c r="K1568" s="575"/>
    </row>
    <row r="1569" spans="2:11" x14ac:dyDescent="0.2">
      <c r="B1569" s="573"/>
      <c r="C1569" s="573"/>
      <c r="E1569" s="571"/>
      <c r="G1569" s="574"/>
      <c r="H1569" s="575"/>
      <c r="I1569" s="575"/>
      <c r="J1569" s="575"/>
      <c r="K1569" s="575"/>
    </row>
    <row r="1570" spans="2:11" x14ac:dyDescent="0.2">
      <c r="B1570" s="573"/>
      <c r="C1570" s="573"/>
      <c r="E1570" s="571"/>
      <c r="G1570" s="574"/>
      <c r="H1570" s="575"/>
      <c r="I1570" s="575"/>
      <c r="J1570" s="575"/>
      <c r="K1570" s="575"/>
    </row>
    <row r="1571" spans="2:11" x14ac:dyDescent="0.2">
      <c r="B1571" s="573"/>
      <c r="C1571" s="573"/>
      <c r="E1571" s="571"/>
      <c r="G1571" s="574"/>
      <c r="H1571" s="575"/>
      <c r="I1571" s="575"/>
      <c r="J1571" s="575"/>
      <c r="K1571" s="575"/>
    </row>
    <row r="1572" spans="2:11" x14ac:dyDescent="0.2">
      <c r="B1572" s="573"/>
      <c r="C1572" s="573"/>
      <c r="E1572" s="571"/>
      <c r="G1572" s="574"/>
      <c r="H1572" s="575"/>
      <c r="I1572" s="575"/>
      <c r="J1572" s="575"/>
      <c r="K1572" s="575"/>
    </row>
    <row r="1573" spans="2:11" x14ac:dyDescent="0.2">
      <c r="B1573" s="573"/>
      <c r="C1573" s="573"/>
      <c r="E1573" s="571"/>
      <c r="G1573" s="574"/>
      <c r="H1573" s="575"/>
      <c r="I1573" s="575"/>
      <c r="J1573" s="575"/>
      <c r="K1573" s="575"/>
    </row>
    <row r="1574" spans="2:11" x14ac:dyDescent="0.2">
      <c r="B1574" s="573"/>
      <c r="C1574" s="573"/>
      <c r="E1574" s="571"/>
      <c r="G1574" s="574"/>
      <c r="H1574" s="575"/>
      <c r="I1574" s="575"/>
      <c r="J1574" s="575"/>
      <c r="K1574" s="575"/>
    </row>
    <row r="1575" spans="2:11" x14ac:dyDescent="0.2">
      <c r="B1575" s="573"/>
      <c r="C1575" s="573"/>
      <c r="E1575" s="571"/>
      <c r="G1575" s="574"/>
      <c r="H1575" s="575"/>
      <c r="I1575" s="575"/>
      <c r="J1575" s="575"/>
      <c r="K1575" s="575"/>
    </row>
    <row r="1576" spans="2:11" x14ac:dyDescent="0.2">
      <c r="B1576" s="573"/>
      <c r="C1576" s="573"/>
      <c r="E1576" s="571"/>
      <c r="G1576" s="574"/>
      <c r="H1576" s="575"/>
      <c r="I1576" s="575"/>
      <c r="J1576" s="575"/>
      <c r="K1576" s="575"/>
    </row>
    <row r="1577" spans="2:11" x14ac:dyDescent="0.2">
      <c r="B1577" s="573"/>
      <c r="C1577" s="573"/>
      <c r="E1577" s="571"/>
      <c r="G1577" s="574"/>
      <c r="H1577" s="575"/>
      <c r="I1577" s="575"/>
      <c r="J1577" s="575"/>
      <c r="K1577" s="575"/>
    </row>
    <row r="1578" spans="2:11" x14ac:dyDescent="0.2">
      <c r="B1578" s="573"/>
      <c r="C1578" s="573"/>
      <c r="E1578" s="571"/>
      <c r="G1578" s="574"/>
      <c r="H1578" s="575"/>
      <c r="I1578" s="575"/>
      <c r="J1578" s="575"/>
      <c r="K1578" s="575"/>
    </row>
    <row r="1579" spans="2:11" x14ac:dyDescent="0.2">
      <c r="B1579" s="573"/>
      <c r="C1579" s="573"/>
      <c r="E1579" s="571"/>
      <c r="G1579" s="574"/>
      <c r="H1579" s="575"/>
      <c r="I1579" s="575"/>
      <c r="J1579" s="575"/>
      <c r="K1579" s="575"/>
    </row>
    <row r="1580" spans="2:11" x14ac:dyDescent="0.2">
      <c r="B1580" s="573"/>
      <c r="C1580" s="573"/>
      <c r="E1580" s="571"/>
      <c r="G1580" s="574"/>
      <c r="H1580" s="575"/>
      <c r="I1580" s="575"/>
      <c r="J1580" s="575"/>
      <c r="K1580" s="575"/>
    </row>
    <row r="1581" spans="2:11" x14ac:dyDescent="0.2">
      <c r="B1581" s="573"/>
      <c r="C1581" s="573"/>
      <c r="E1581" s="571"/>
      <c r="G1581" s="574"/>
      <c r="H1581" s="575"/>
      <c r="I1581" s="575"/>
      <c r="J1581" s="575"/>
      <c r="K1581" s="575"/>
    </row>
    <row r="1582" spans="2:11" x14ac:dyDescent="0.2">
      <c r="B1582" s="573"/>
      <c r="C1582" s="573"/>
      <c r="E1582" s="571"/>
      <c r="G1582" s="574"/>
      <c r="H1582" s="575"/>
      <c r="I1582" s="575"/>
      <c r="J1582" s="575"/>
      <c r="K1582" s="575"/>
    </row>
    <row r="1583" spans="2:11" x14ac:dyDescent="0.2">
      <c r="B1583" s="573"/>
      <c r="C1583" s="573"/>
      <c r="E1583" s="571"/>
      <c r="G1583" s="574"/>
      <c r="H1583" s="575"/>
      <c r="I1583" s="575"/>
      <c r="J1583" s="575"/>
      <c r="K1583" s="575"/>
    </row>
    <row r="1584" spans="2:11" x14ac:dyDescent="0.2">
      <c r="B1584" s="573"/>
      <c r="C1584" s="573"/>
      <c r="E1584" s="571"/>
      <c r="G1584" s="574"/>
      <c r="H1584" s="575"/>
      <c r="I1584" s="575"/>
      <c r="J1584" s="575"/>
      <c r="K1584" s="575"/>
    </row>
    <row r="1585" spans="2:11" x14ac:dyDescent="0.2">
      <c r="B1585" s="573"/>
      <c r="C1585" s="573"/>
      <c r="E1585" s="571"/>
      <c r="G1585" s="574"/>
      <c r="H1585" s="575"/>
      <c r="I1585" s="575"/>
      <c r="J1585" s="575"/>
      <c r="K1585" s="575"/>
    </row>
    <row r="1586" spans="2:11" x14ac:dyDescent="0.2">
      <c r="B1586" s="573"/>
      <c r="C1586" s="573"/>
      <c r="E1586" s="571"/>
      <c r="G1586" s="574"/>
      <c r="H1586" s="575"/>
      <c r="I1586" s="575"/>
      <c r="J1586" s="575"/>
      <c r="K1586" s="575"/>
    </row>
    <row r="1587" spans="2:11" x14ac:dyDescent="0.2">
      <c r="B1587" s="573"/>
      <c r="C1587" s="573"/>
      <c r="E1587" s="571"/>
      <c r="G1587" s="574"/>
      <c r="H1587" s="575"/>
      <c r="I1587" s="575"/>
      <c r="J1587" s="575"/>
      <c r="K1587" s="575"/>
    </row>
    <row r="1588" spans="2:11" x14ac:dyDescent="0.2">
      <c r="B1588" s="573"/>
      <c r="C1588" s="573"/>
      <c r="E1588" s="571"/>
      <c r="G1588" s="574"/>
      <c r="H1588" s="575"/>
      <c r="I1588" s="575"/>
      <c r="J1588" s="575"/>
      <c r="K1588" s="575"/>
    </row>
    <row r="1589" spans="2:11" x14ac:dyDescent="0.2">
      <c r="B1589" s="573"/>
      <c r="C1589" s="573"/>
      <c r="E1589" s="571"/>
      <c r="G1589" s="574"/>
      <c r="H1589" s="575"/>
      <c r="I1589" s="575"/>
      <c r="J1589" s="575"/>
      <c r="K1589" s="575"/>
    </row>
    <row r="1590" spans="2:11" x14ac:dyDescent="0.2">
      <c r="B1590" s="573"/>
      <c r="C1590" s="573"/>
      <c r="E1590" s="571"/>
      <c r="G1590" s="574"/>
      <c r="H1590" s="575"/>
      <c r="I1590" s="575"/>
      <c r="J1590" s="575"/>
      <c r="K1590" s="575"/>
    </row>
    <row r="1591" spans="2:11" x14ac:dyDescent="0.2">
      <c r="B1591" s="573"/>
      <c r="C1591" s="573"/>
      <c r="E1591" s="571"/>
      <c r="G1591" s="574"/>
      <c r="H1591" s="575"/>
      <c r="I1591" s="575"/>
      <c r="J1591" s="575"/>
      <c r="K1591" s="575"/>
    </row>
    <row r="1592" spans="2:11" x14ac:dyDescent="0.2">
      <c r="B1592" s="573"/>
      <c r="C1592" s="573"/>
      <c r="E1592" s="571"/>
      <c r="G1592" s="574"/>
      <c r="H1592" s="575"/>
      <c r="I1592" s="575"/>
      <c r="J1592" s="575"/>
      <c r="K1592" s="575"/>
    </row>
    <row r="1593" spans="2:11" x14ac:dyDescent="0.2">
      <c r="B1593" s="573"/>
      <c r="C1593" s="573"/>
      <c r="E1593" s="571"/>
      <c r="G1593" s="574"/>
      <c r="H1593" s="575"/>
      <c r="I1593" s="575"/>
      <c r="J1593" s="575"/>
      <c r="K1593" s="575"/>
    </row>
    <row r="1594" spans="2:11" x14ac:dyDescent="0.2">
      <c r="B1594" s="573"/>
      <c r="C1594" s="573"/>
      <c r="E1594" s="571"/>
      <c r="G1594" s="574"/>
      <c r="H1594" s="575"/>
      <c r="I1594" s="575"/>
      <c r="J1594" s="575"/>
      <c r="K1594" s="575"/>
    </row>
    <row r="1595" spans="2:11" x14ac:dyDescent="0.2">
      <c r="B1595" s="573"/>
      <c r="C1595" s="573"/>
      <c r="E1595" s="571"/>
      <c r="G1595" s="574"/>
      <c r="H1595" s="575"/>
      <c r="I1595" s="575"/>
      <c r="J1595" s="575"/>
      <c r="K1595" s="575"/>
    </row>
    <row r="1596" spans="2:11" x14ac:dyDescent="0.2">
      <c r="B1596" s="573"/>
      <c r="C1596" s="573"/>
      <c r="E1596" s="571"/>
      <c r="G1596" s="574"/>
      <c r="H1596" s="575"/>
      <c r="I1596" s="575"/>
      <c r="J1596" s="575"/>
      <c r="K1596" s="575"/>
    </row>
    <row r="1597" spans="2:11" x14ac:dyDescent="0.2">
      <c r="B1597" s="573"/>
      <c r="C1597" s="573"/>
      <c r="E1597" s="571"/>
      <c r="G1597" s="574"/>
      <c r="H1597" s="575"/>
      <c r="I1597" s="575"/>
      <c r="J1597" s="575"/>
      <c r="K1597" s="575"/>
    </row>
    <row r="1598" spans="2:11" x14ac:dyDescent="0.2">
      <c r="B1598" s="573"/>
      <c r="C1598" s="573"/>
      <c r="E1598" s="571"/>
      <c r="G1598" s="574"/>
      <c r="H1598" s="575"/>
      <c r="I1598" s="575"/>
      <c r="J1598" s="575"/>
      <c r="K1598" s="575"/>
    </row>
    <row r="1599" spans="2:11" x14ac:dyDescent="0.2">
      <c r="B1599" s="573"/>
      <c r="C1599" s="573"/>
      <c r="E1599" s="571"/>
      <c r="G1599" s="574"/>
      <c r="H1599" s="575"/>
      <c r="I1599" s="575"/>
      <c r="J1599" s="575"/>
      <c r="K1599" s="575"/>
    </row>
    <row r="1600" spans="2:11" x14ac:dyDescent="0.2">
      <c r="B1600" s="573"/>
      <c r="C1600" s="573"/>
      <c r="E1600" s="571"/>
      <c r="G1600" s="574"/>
      <c r="H1600" s="575"/>
      <c r="I1600" s="575"/>
      <c r="J1600" s="575"/>
      <c r="K1600" s="575"/>
    </row>
    <row r="1601" spans="2:11" x14ac:dyDescent="0.2">
      <c r="B1601" s="573"/>
      <c r="C1601" s="573"/>
      <c r="E1601" s="571"/>
      <c r="G1601" s="574"/>
      <c r="H1601" s="575"/>
      <c r="I1601" s="575"/>
      <c r="J1601" s="575"/>
      <c r="K1601" s="575"/>
    </row>
    <row r="1602" spans="2:11" x14ac:dyDescent="0.2">
      <c r="B1602" s="573"/>
      <c r="C1602" s="573"/>
      <c r="E1602" s="571"/>
      <c r="G1602" s="574"/>
      <c r="H1602" s="575"/>
      <c r="I1602" s="575"/>
      <c r="J1602" s="575"/>
      <c r="K1602" s="575"/>
    </row>
    <row r="1603" spans="2:11" x14ac:dyDescent="0.2">
      <c r="B1603" s="573"/>
      <c r="C1603" s="573"/>
      <c r="E1603" s="571"/>
      <c r="G1603" s="574"/>
      <c r="H1603" s="575"/>
      <c r="I1603" s="575"/>
      <c r="J1603" s="575"/>
      <c r="K1603" s="575"/>
    </row>
    <row r="1604" spans="2:11" x14ac:dyDescent="0.2">
      <c r="B1604" s="573"/>
      <c r="C1604" s="573"/>
      <c r="E1604" s="571"/>
      <c r="G1604" s="574"/>
      <c r="H1604" s="575"/>
      <c r="I1604" s="575"/>
      <c r="J1604" s="575"/>
      <c r="K1604" s="575"/>
    </row>
    <row r="1605" spans="2:11" x14ac:dyDescent="0.2">
      <c r="B1605" s="573"/>
      <c r="C1605" s="573"/>
      <c r="E1605" s="571"/>
      <c r="G1605" s="574"/>
      <c r="H1605" s="575"/>
      <c r="I1605" s="575"/>
      <c r="J1605" s="575"/>
      <c r="K1605" s="575"/>
    </row>
    <row r="1606" spans="2:11" x14ac:dyDescent="0.2">
      <c r="B1606" s="573"/>
      <c r="C1606" s="573"/>
      <c r="E1606" s="571"/>
      <c r="G1606" s="574"/>
      <c r="H1606" s="575"/>
      <c r="I1606" s="575"/>
      <c r="J1606" s="575"/>
      <c r="K1606" s="575"/>
    </row>
    <row r="1607" spans="2:11" x14ac:dyDescent="0.2">
      <c r="B1607" s="573"/>
      <c r="C1607" s="573"/>
      <c r="E1607" s="571"/>
      <c r="G1607" s="574"/>
      <c r="H1607" s="575"/>
      <c r="I1607" s="575"/>
      <c r="J1607" s="575"/>
      <c r="K1607" s="575"/>
    </row>
    <row r="1608" spans="2:11" x14ac:dyDescent="0.2">
      <c r="B1608" s="573"/>
      <c r="C1608" s="573"/>
      <c r="E1608" s="571"/>
      <c r="G1608" s="574"/>
      <c r="H1608" s="575"/>
      <c r="I1608" s="575"/>
      <c r="J1608" s="575"/>
      <c r="K1608" s="575"/>
    </row>
    <row r="1609" spans="2:11" x14ac:dyDescent="0.2">
      <c r="B1609" s="573"/>
      <c r="C1609" s="573"/>
      <c r="E1609" s="571"/>
      <c r="G1609" s="574"/>
      <c r="H1609" s="575"/>
      <c r="I1609" s="575"/>
      <c r="J1609" s="575"/>
      <c r="K1609" s="575"/>
    </row>
    <row r="1610" spans="2:11" x14ac:dyDescent="0.2">
      <c r="B1610" s="573"/>
      <c r="C1610" s="573"/>
      <c r="E1610" s="571"/>
      <c r="G1610" s="574"/>
      <c r="H1610" s="575"/>
      <c r="I1610" s="575"/>
      <c r="J1610" s="575"/>
      <c r="K1610" s="575"/>
    </row>
    <row r="1611" spans="2:11" x14ac:dyDescent="0.2">
      <c r="B1611" s="573"/>
      <c r="C1611" s="573"/>
      <c r="E1611" s="571"/>
      <c r="G1611" s="574"/>
      <c r="H1611" s="575"/>
      <c r="I1611" s="575"/>
      <c r="J1611" s="575"/>
      <c r="K1611" s="575"/>
    </row>
    <row r="1612" spans="2:11" x14ac:dyDescent="0.2">
      <c r="B1612" s="573"/>
      <c r="C1612" s="573"/>
      <c r="E1612" s="571"/>
      <c r="G1612" s="574"/>
      <c r="H1612" s="575"/>
      <c r="I1612" s="575"/>
      <c r="J1612" s="575"/>
      <c r="K1612" s="575"/>
    </row>
    <row r="1613" spans="2:11" x14ac:dyDescent="0.2">
      <c r="B1613" s="573"/>
      <c r="C1613" s="573"/>
      <c r="E1613" s="571"/>
      <c r="G1613" s="574"/>
      <c r="H1613" s="575"/>
      <c r="I1613" s="575"/>
      <c r="J1613" s="575"/>
      <c r="K1613" s="575"/>
    </row>
    <row r="1614" spans="2:11" x14ac:dyDescent="0.2">
      <c r="B1614" s="573"/>
      <c r="C1614" s="573"/>
      <c r="E1614" s="571"/>
      <c r="G1614" s="574"/>
      <c r="H1614" s="575"/>
      <c r="I1614" s="575"/>
      <c r="J1614" s="575"/>
      <c r="K1614" s="575"/>
    </row>
    <row r="1615" spans="2:11" x14ac:dyDescent="0.2">
      <c r="B1615" s="573"/>
      <c r="C1615" s="573"/>
      <c r="E1615" s="571"/>
      <c r="G1615" s="574"/>
      <c r="H1615" s="575"/>
      <c r="I1615" s="575"/>
      <c r="J1615" s="575"/>
      <c r="K1615" s="575"/>
    </row>
    <row r="1616" spans="2:11" x14ac:dyDescent="0.2">
      <c r="B1616" s="573"/>
      <c r="C1616" s="573"/>
      <c r="E1616" s="571"/>
      <c r="G1616" s="574"/>
      <c r="H1616" s="575"/>
      <c r="I1616" s="575"/>
      <c r="J1616" s="575"/>
      <c r="K1616" s="575"/>
    </row>
    <row r="1617" spans="2:11" x14ac:dyDescent="0.2">
      <c r="B1617" s="573"/>
      <c r="C1617" s="573"/>
      <c r="E1617" s="571"/>
      <c r="G1617" s="574"/>
      <c r="H1617" s="575"/>
      <c r="I1617" s="575"/>
      <c r="J1617" s="575"/>
      <c r="K1617" s="575"/>
    </row>
    <row r="1618" spans="2:11" x14ac:dyDescent="0.2">
      <c r="B1618" s="573"/>
      <c r="C1618" s="573"/>
      <c r="E1618" s="571"/>
      <c r="G1618" s="574"/>
      <c r="H1618" s="575"/>
      <c r="I1618" s="575"/>
      <c r="J1618" s="575"/>
      <c r="K1618" s="575"/>
    </row>
    <row r="1619" spans="2:11" x14ac:dyDescent="0.2">
      <c r="B1619" s="573"/>
      <c r="C1619" s="573"/>
      <c r="E1619" s="571"/>
      <c r="G1619" s="574"/>
      <c r="H1619" s="575"/>
      <c r="I1619" s="575"/>
      <c r="J1619" s="575"/>
      <c r="K1619" s="575"/>
    </row>
    <row r="1620" spans="2:11" x14ac:dyDescent="0.2">
      <c r="B1620" s="573"/>
      <c r="C1620" s="573"/>
      <c r="E1620" s="571"/>
      <c r="G1620" s="574"/>
      <c r="H1620" s="575"/>
      <c r="I1620" s="575"/>
      <c r="J1620" s="575"/>
      <c r="K1620" s="575"/>
    </row>
    <row r="1621" spans="2:11" x14ac:dyDescent="0.2">
      <c r="B1621" s="573"/>
      <c r="C1621" s="573"/>
      <c r="E1621" s="571"/>
      <c r="G1621" s="574"/>
      <c r="H1621" s="575"/>
      <c r="I1621" s="575"/>
      <c r="J1621" s="575"/>
      <c r="K1621" s="575"/>
    </row>
    <row r="1622" spans="2:11" x14ac:dyDescent="0.2">
      <c r="B1622" s="573"/>
      <c r="C1622" s="573"/>
      <c r="E1622" s="571"/>
      <c r="G1622" s="574"/>
      <c r="H1622" s="575"/>
      <c r="I1622" s="575"/>
      <c r="J1622" s="575"/>
      <c r="K1622" s="575"/>
    </row>
    <row r="1623" spans="2:11" x14ac:dyDescent="0.2">
      <c r="B1623" s="573"/>
      <c r="C1623" s="573"/>
      <c r="E1623" s="571"/>
      <c r="G1623" s="574"/>
      <c r="H1623" s="575"/>
      <c r="I1623" s="575"/>
      <c r="J1623" s="575"/>
      <c r="K1623" s="575"/>
    </row>
    <row r="1624" spans="2:11" x14ac:dyDescent="0.2">
      <c r="B1624" s="573"/>
      <c r="C1624" s="573"/>
      <c r="E1624" s="571"/>
      <c r="G1624" s="574"/>
      <c r="H1624" s="575"/>
      <c r="I1624" s="575"/>
      <c r="J1624" s="575"/>
      <c r="K1624" s="575"/>
    </row>
    <row r="1625" spans="2:11" x14ac:dyDescent="0.2">
      <c r="B1625" s="573"/>
      <c r="C1625" s="573"/>
      <c r="E1625" s="571"/>
      <c r="G1625" s="574"/>
      <c r="H1625" s="575"/>
      <c r="I1625" s="575"/>
      <c r="J1625" s="575"/>
      <c r="K1625" s="575"/>
    </row>
    <row r="1626" spans="2:11" x14ac:dyDescent="0.2">
      <c r="B1626" s="573"/>
      <c r="C1626" s="573"/>
      <c r="E1626" s="571"/>
      <c r="G1626" s="574"/>
      <c r="H1626" s="575"/>
      <c r="I1626" s="575"/>
      <c r="J1626" s="575"/>
      <c r="K1626" s="575"/>
    </row>
    <row r="1627" spans="2:11" x14ac:dyDescent="0.2">
      <c r="B1627" s="573"/>
      <c r="C1627" s="573"/>
      <c r="E1627" s="571"/>
      <c r="G1627" s="574"/>
      <c r="H1627" s="575"/>
      <c r="I1627" s="575"/>
      <c r="J1627" s="575"/>
      <c r="K1627" s="575"/>
    </row>
    <row r="1628" spans="2:11" x14ac:dyDescent="0.2">
      <c r="B1628" s="573"/>
      <c r="C1628" s="573"/>
      <c r="E1628" s="571"/>
      <c r="G1628" s="574"/>
      <c r="H1628" s="575"/>
      <c r="I1628" s="575"/>
      <c r="J1628" s="575"/>
      <c r="K1628" s="575"/>
    </row>
    <row r="1629" spans="2:11" x14ac:dyDescent="0.2">
      <c r="B1629" s="573"/>
      <c r="C1629" s="573"/>
      <c r="E1629" s="571"/>
      <c r="G1629" s="574"/>
      <c r="H1629" s="575"/>
      <c r="I1629" s="575"/>
      <c r="J1629" s="575"/>
      <c r="K1629" s="575"/>
    </row>
    <row r="1630" spans="2:11" x14ac:dyDescent="0.2">
      <c r="B1630" s="573"/>
      <c r="C1630" s="573"/>
      <c r="E1630" s="571"/>
      <c r="G1630" s="574"/>
      <c r="H1630" s="575"/>
      <c r="I1630" s="575"/>
      <c r="J1630" s="575"/>
      <c r="K1630" s="575"/>
    </row>
    <row r="1631" spans="2:11" x14ac:dyDescent="0.2">
      <c r="B1631" s="573"/>
      <c r="C1631" s="573"/>
      <c r="E1631" s="571"/>
      <c r="G1631" s="574"/>
      <c r="H1631" s="575"/>
      <c r="I1631" s="575"/>
      <c r="J1631" s="575"/>
      <c r="K1631" s="575"/>
    </row>
    <row r="1632" spans="2:11" x14ac:dyDescent="0.2">
      <c r="B1632" s="573"/>
      <c r="C1632" s="573"/>
      <c r="E1632" s="571"/>
      <c r="G1632" s="574"/>
      <c r="H1632" s="575"/>
      <c r="I1632" s="575"/>
      <c r="J1632" s="575"/>
      <c r="K1632" s="575"/>
    </row>
    <row r="1633" spans="2:11" x14ac:dyDescent="0.2">
      <c r="B1633" s="573"/>
      <c r="C1633" s="573"/>
      <c r="E1633" s="571"/>
      <c r="G1633" s="574"/>
      <c r="H1633" s="575"/>
      <c r="I1633" s="575"/>
      <c r="J1633" s="575"/>
      <c r="K1633" s="575"/>
    </row>
    <row r="1634" spans="2:11" x14ac:dyDescent="0.2">
      <c r="B1634" s="573"/>
      <c r="C1634" s="573"/>
      <c r="E1634" s="571"/>
      <c r="G1634" s="574"/>
      <c r="H1634" s="575"/>
      <c r="I1634" s="575"/>
      <c r="J1634" s="575"/>
      <c r="K1634" s="575"/>
    </row>
    <row r="1635" spans="2:11" x14ac:dyDescent="0.2">
      <c r="B1635" s="573"/>
      <c r="C1635" s="573"/>
      <c r="E1635" s="571"/>
      <c r="G1635" s="574"/>
      <c r="H1635" s="575"/>
      <c r="I1635" s="575"/>
      <c r="J1635" s="575"/>
      <c r="K1635" s="575"/>
    </row>
    <row r="1636" spans="2:11" x14ac:dyDescent="0.2">
      <c r="B1636" s="573"/>
      <c r="C1636" s="573"/>
      <c r="E1636" s="571"/>
      <c r="G1636" s="574"/>
      <c r="H1636" s="575"/>
      <c r="I1636" s="575"/>
      <c r="J1636" s="575"/>
      <c r="K1636" s="575"/>
    </row>
    <row r="1637" spans="2:11" x14ac:dyDescent="0.2">
      <c r="B1637" s="573"/>
      <c r="C1637" s="573"/>
      <c r="E1637" s="571"/>
      <c r="G1637" s="574"/>
      <c r="H1637" s="575"/>
      <c r="I1637" s="575"/>
      <c r="J1637" s="575"/>
      <c r="K1637" s="575"/>
    </row>
    <row r="1638" spans="2:11" x14ac:dyDescent="0.2">
      <c r="B1638" s="573"/>
      <c r="C1638" s="573"/>
      <c r="E1638" s="571"/>
      <c r="G1638" s="574"/>
      <c r="H1638" s="575"/>
      <c r="I1638" s="575"/>
      <c r="J1638" s="575"/>
      <c r="K1638" s="575"/>
    </row>
    <row r="1639" spans="2:11" x14ac:dyDescent="0.2">
      <c r="B1639" s="573"/>
      <c r="C1639" s="573"/>
      <c r="E1639" s="571"/>
      <c r="G1639" s="574"/>
      <c r="H1639" s="575"/>
      <c r="I1639" s="575"/>
      <c r="J1639" s="575"/>
      <c r="K1639" s="575"/>
    </row>
    <row r="1640" spans="2:11" x14ac:dyDescent="0.2">
      <c r="B1640" s="573"/>
      <c r="C1640" s="573"/>
      <c r="E1640" s="571"/>
      <c r="G1640" s="574"/>
      <c r="H1640" s="575"/>
      <c r="I1640" s="575"/>
      <c r="J1640" s="575"/>
      <c r="K1640" s="575"/>
    </row>
    <row r="1641" spans="2:11" x14ac:dyDescent="0.2">
      <c r="B1641" s="573"/>
      <c r="C1641" s="573"/>
      <c r="E1641" s="571"/>
      <c r="G1641" s="574"/>
      <c r="H1641" s="575"/>
      <c r="I1641" s="575"/>
      <c r="J1641" s="575"/>
      <c r="K1641" s="575"/>
    </row>
    <row r="1642" spans="2:11" x14ac:dyDescent="0.2">
      <c r="B1642" s="573"/>
      <c r="C1642" s="573"/>
      <c r="E1642" s="571"/>
      <c r="G1642" s="574"/>
      <c r="H1642" s="575"/>
      <c r="I1642" s="575"/>
      <c r="J1642" s="575"/>
      <c r="K1642" s="575"/>
    </row>
    <row r="1643" spans="2:11" x14ac:dyDescent="0.2">
      <c r="B1643" s="573"/>
      <c r="C1643" s="573"/>
      <c r="E1643" s="571"/>
      <c r="G1643" s="574"/>
      <c r="H1643" s="575"/>
      <c r="I1643" s="575"/>
      <c r="J1643" s="575"/>
      <c r="K1643" s="575"/>
    </row>
    <row r="1644" spans="2:11" x14ac:dyDescent="0.2">
      <c r="B1644" s="573"/>
      <c r="C1644" s="573"/>
      <c r="E1644" s="571"/>
      <c r="G1644" s="574"/>
      <c r="H1644" s="575"/>
      <c r="I1644" s="575"/>
      <c r="J1644" s="575"/>
      <c r="K1644" s="575"/>
    </row>
    <row r="1645" spans="2:11" x14ac:dyDescent="0.2">
      <c r="B1645" s="573"/>
      <c r="C1645" s="573"/>
      <c r="E1645" s="571"/>
      <c r="G1645" s="574"/>
      <c r="H1645" s="575"/>
      <c r="I1645" s="575"/>
      <c r="J1645" s="575"/>
      <c r="K1645" s="575"/>
    </row>
    <row r="1646" spans="2:11" x14ac:dyDescent="0.2">
      <c r="B1646" s="573"/>
      <c r="C1646" s="573"/>
      <c r="E1646" s="571"/>
      <c r="G1646" s="574"/>
      <c r="H1646" s="575"/>
      <c r="I1646" s="575"/>
      <c r="J1646" s="575"/>
      <c r="K1646" s="575"/>
    </row>
    <row r="1647" spans="2:11" x14ac:dyDescent="0.2">
      <c r="B1647" s="573"/>
      <c r="C1647" s="573"/>
      <c r="E1647" s="571"/>
      <c r="G1647" s="574"/>
      <c r="H1647" s="575"/>
      <c r="I1647" s="575"/>
      <c r="J1647" s="575"/>
      <c r="K1647" s="575"/>
    </row>
    <row r="1648" spans="2:11" x14ac:dyDescent="0.2">
      <c r="B1648" s="573"/>
      <c r="C1648" s="573"/>
      <c r="E1648" s="571"/>
      <c r="G1648" s="574"/>
      <c r="H1648" s="575"/>
      <c r="I1648" s="575"/>
      <c r="J1648" s="575"/>
      <c r="K1648" s="575"/>
    </row>
    <row r="1649" spans="2:11" x14ac:dyDescent="0.2">
      <c r="B1649" s="573"/>
      <c r="C1649" s="573"/>
      <c r="E1649" s="571"/>
      <c r="G1649" s="574"/>
      <c r="H1649" s="575"/>
      <c r="I1649" s="575"/>
      <c r="J1649" s="575"/>
      <c r="K1649" s="575"/>
    </row>
    <row r="1650" spans="2:11" x14ac:dyDescent="0.2">
      <c r="B1650" s="573"/>
      <c r="C1650" s="573"/>
      <c r="E1650" s="571"/>
      <c r="G1650" s="574"/>
      <c r="H1650" s="575"/>
      <c r="I1650" s="575"/>
      <c r="J1650" s="575"/>
      <c r="K1650" s="575"/>
    </row>
    <row r="1651" spans="2:11" x14ac:dyDescent="0.2">
      <c r="B1651" s="573"/>
      <c r="C1651" s="573"/>
      <c r="E1651" s="571"/>
      <c r="G1651" s="574"/>
      <c r="H1651" s="575"/>
      <c r="I1651" s="575"/>
      <c r="J1651" s="575"/>
      <c r="K1651" s="575"/>
    </row>
    <row r="1652" spans="2:11" x14ac:dyDescent="0.2">
      <c r="B1652" s="573"/>
      <c r="C1652" s="573"/>
      <c r="E1652" s="571"/>
      <c r="G1652" s="574"/>
      <c r="H1652" s="575"/>
      <c r="I1652" s="575"/>
      <c r="J1652" s="575"/>
      <c r="K1652" s="575"/>
    </row>
    <row r="1653" spans="2:11" x14ac:dyDescent="0.2">
      <c r="B1653" s="573"/>
      <c r="C1653" s="573"/>
      <c r="E1653" s="571"/>
      <c r="G1653" s="574"/>
      <c r="H1653" s="575"/>
      <c r="I1653" s="575"/>
      <c r="J1653" s="575"/>
      <c r="K1653" s="575"/>
    </row>
    <row r="1654" spans="2:11" x14ac:dyDescent="0.2">
      <c r="B1654" s="573"/>
      <c r="C1654" s="573"/>
      <c r="E1654" s="571"/>
      <c r="G1654" s="574"/>
      <c r="H1654" s="575"/>
      <c r="I1654" s="575"/>
      <c r="J1654" s="575"/>
      <c r="K1654" s="575"/>
    </row>
    <row r="1655" spans="2:11" x14ac:dyDescent="0.2">
      <c r="B1655" s="573"/>
      <c r="C1655" s="573"/>
      <c r="E1655" s="571"/>
      <c r="G1655" s="574"/>
      <c r="H1655" s="575"/>
      <c r="I1655" s="575"/>
      <c r="J1655" s="575"/>
      <c r="K1655" s="575"/>
    </row>
    <row r="1656" spans="2:11" x14ac:dyDescent="0.2">
      <c r="B1656" s="573"/>
      <c r="C1656" s="573"/>
      <c r="E1656" s="571"/>
      <c r="G1656" s="574"/>
      <c r="H1656" s="575"/>
      <c r="I1656" s="575"/>
      <c r="J1656" s="575"/>
      <c r="K1656" s="575"/>
    </row>
    <row r="1657" spans="2:11" x14ac:dyDescent="0.2">
      <c r="B1657" s="573"/>
      <c r="C1657" s="573"/>
      <c r="E1657" s="571"/>
      <c r="G1657" s="574"/>
      <c r="H1657" s="575"/>
      <c r="I1657" s="575"/>
      <c r="J1657" s="575"/>
      <c r="K1657" s="575"/>
    </row>
    <row r="1658" spans="2:11" x14ac:dyDescent="0.2">
      <c r="B1658" s="573"/>
      <c r="C1658" s="573"/>
      <c r="E1658" s="571"/>
      <c r="G1658" s="574"/>
      <c r="H1658" s="575"/>
      <c r="I1658" s="575"/>
      <c r="J1658" s="575"/>
      <c r="K1658" s="575"/>
    </row>
    <row r="1659" spans="2:11" x14ac:dyDescent="0.2">
      <c r="B1659" s="573"/>
      <c r="C1659" s="573"/>
      <c r="E1659" s="571"/>
      <c r="G1659" s="574"/>
      <c r="H1659" s="575"/>
      <c r="I1659" s="575"/>
      <c r="J1659" s="575"/>
      <c r="K1659" s="575"/>
    </row>
    <row r="1660" spans="2:11" x14ac:dyDescent="0.2">
      <c r="B1660" s="573"/>
      <c r="C1660" s="573"/>
      <c r="E1660" s="571"/>
      <c r="G1660" s="574"/>
      <c r="H1660" s="575"/>
      <c r="I1660" s="575"/>
      <c r="J1660" s="575"/>
      <c r="K1660" s="575"/>
    </row>
    <row r="1661" spans="2:11" x14ac:dyDescent="0.2">
      <c r="B1661" s="573"/>
      <c r="C1661" s="573"/>
      <c r="E1661" s="571"/>
      <c r="G1661" s="574"/>
      <c r="H1661" s="575"/>
      <c r="I1661" s="575"/>
      <c r="J1661" s="575"/>
      <c r="K1661" s="575"/>
    </row>
    <row r="1662" spans="2:11" x14ac:dyDescent="0.2">
      <c r="B1662" s="573"/>
      <c r="C1662" s="573"/>
      <c r="E1662" s="571"/>
      <c r="G1662" s="574"/>
      <c r="H1662" s="575"/>
      <c r="I1662" s="575"/>
      <c r="J1662" s="575"/>
      <c r="K1662" s="575"/>
    </row>
    <row r="1663" spans="2:11" x14ac:dyDescent="0.2">
      <c r="B1663" s="573"/>
      <c r="C1663" s="573"/>
      <c r="E1663" s="571"/>
      <c r="G1663" s="574"/>
      <c r="H1663" s="575"/>
      <c r="I1663" s="575"/>
      <c r="J1663" s="575"/>
      <c r="K1663" s="575"/>
    </row>
    <row r="1664" spans="2:11" x14ac:dyDescent="0.2">
      <c r="B1664" s="573"/>
      <c r="C1664" s="573"/>
      <c r="E1664" s="571"/>
      <c r="G1664" s="574"/>
      <c r="H1664" s="575"/>
      <c r="I1664" s="575"/>
      <c r="J1664" s="575"/>
      <c r="K1664" s="575"/>
    </row>
    <row r="1665" spans="2:11" x14ac:dyDescent="0.2">
      <c r="B1665" s="573"/>
      <c r="C1665" s="573"/>
      <c r="E1665" s="571"/>
      <c r="G1665" s="574"/>
      <c r="H1665" s="575"/>
      <c r="I1665" s="575"/>
      <c r="J1665" s="575"/>
      <c r="K1665" s="575"/>
    </row>
    <row r="1666" spans="2:11" x14ac:dyDescent="0.2">
      <c r="B1666" s="573"/>
      <c r="C1666" s="573"/>
      <c r="E1666" s="571"/>
      <c r="G1666" s="574"/>
      <c r="H1666" s="575"/>
      <c r="I1666" s="575"/>
      <c r="J1666" s="575"/>
      <c r="K1666" s="575"/>
    </row>
    <row r="1667" spans="2:11" x14ac:dyDescent="0.2">
      <c r="B1667" s="573"/>
      <c r="C1667" s="573"/>
      <c r="E1667" s="571"/>
      <c r="G1667" s="574"/>
      <c r="H1667" s="575"/>
      <c r="I1667" s="575"/>
      <c r="J1667" s="575"/>
      <c r="K1667" s="575"/>
    </row>
    <row r="1668" spans="2:11" x14ac:dyDescent="0.2">
      <c r="B1668" s="573"/>
      <c r="C1668" s="573"/>
      <c r="E1668" s="571"/>
      <c r="G1668" s="574"/>
      <c r="H1668" s="575"/>
      <c r="I1668" s="575"/>
      <c r="J1668" s="575"/>
      <c r="K1668" s="575"/>
    </row>
    <row r="1669" spans="2:11" x14ac:dyDescent="0.2">
      <c r="B1669" s="573"/>
      <c r="C1669" s="573"/>
      <c r="E1669" s="571"/>
      <c r="G1669" s="574"/>
      <c r="H1669" s="575"/>
      <c r="I1669" s="575"/>
      <c r="J1669" s="575"/>
      <c r="K1669" s="575"/>
    </row>
    <row r="1670" spans="2:11" x14ac:dyDescent="0.2">
      <c r="B1670" s="573"/>
      <c r="C1670" s="573"/>
      <c r="E1670" s="571"/>
      <c r="G1670" s="574"/>
      <c r="H1670" s="575"/>
      <c r="I1670" s="575"/>
      <c r="J1670" s="575"/>
      <c r="K1670" s="575"/>
    </row>
    <row r="1671" spans="2:11" x14ac:dyDescent="0.2">
      <c r="B1671" s="573"/>
      <c r="C1671" s="573"/>
      <c r="E1671" s="571"/>
      <c r="G1671" s="574"/>
      <c r="H1671" s="575"/>
      <c r="I1671" s="575"/>
      <c r="J1671" s="575"/>
      <c r="K1671" s="575"/>
    </row>
    <row r="1672" spans="2:11" x14ac:dyDescent="0.2">
      <c r="B1672" s="573"/>
      <c r="C1672" s="573"/>
      <c r="E1672" s="571"/>
      <c r="G1672" s="574"/>
      <c r="H1672" s="575"/>
      <c r="I1672" s="575"/>
      <c r="J1672" s="575"/>
      <c r="K1672" s="575"/>
    </row>
    <row r="1673" spans="2:11" x14ac:dyDescent="0.2">
      <c r="B1673" s="573"/>
      <c r="C1673" s="573"/>
      <c r="E1673" s="571"/>
      <c r="G1673" s="574"/>
      <c r="H1673" s="575"/>
      <c r="I1673" s="575"/>
      <c r="J1673" s="575"/>
      <c r="K1673" s="575"/>
    </row>
    <row r="1674" spans="2:11" x14ac:dyDescent="0.2">
      <c r="B1674" s="573"/>
      <c r="C1674" s="573"/>
      <c r="E1674" s="571"/>
      <c r="G1674" s="574"/>
      <c r="H1674" s="575"/>
      <c r="I1674" s="575"/>
      <c r="J1674" s="575"/>
      <c r="K1674" s="575"/>
    </row>
    <row r="1675" spans="2:11" x14ac:dyDescent="0.2">
      <c r="B1675" s="573"/>
      <c r="C1675" s="573"/>
      <c r="E1675" s="571"/>
      <c r="G1675" s="574"/>
      <c r="H1675" s="575"/>
      <c r="I1675" s="575"/>
      <c r="J1675" s="575"/>
      <c r="K1675" s="575"/>
    </row>
    <row r="1676" spans="2:11" x14ac:dyDescent="0.2">
      <c r="B1676" s="573"/>
      <c r="C1676" s="573"/>
      <c r="E1676" s="571"/>
      <c r="G1676" s="574"/>
      <c r="H1676" s="575"/>
      <c r="I1676" s="575"/>
      <c r="J1676" s="575"/>
      <c r="K1676" s="575"/>
    </row>
    <row r="1677" spans="2:11" x14ac:dyDescent="0.2">
      <c r="B1677" s="573"/>
      <c r="C1677" s="573"/>
      <c r="E1677" s="571"/>
      <c r="G1677" s="574"/>
      <c r="H1677" s="575"/>
      <c r="I1677" s="575"/>
      <c r="J1677" s="575"/>
      <c r="K1677" s="575"/>
    </row>
    <row r="1678" spans="2:11" x14ac:dyDescent="0.2">
      <c r="B1678" s="573"/>
      <c r="C1678" s="573"/>
      <c r="E1678" s="571"/>
      <c r="G1678" s="574"/>
      <c r="H1678" s="575"/>
      <c r="I1678" s="575"/>
      <c r="J1678" s="575"/>
      <c r="K1678" s="575"/>
    </row>
    <row r="1679" spans="2:11" x14ac:dyDescent="0.2">
      <c r="B1679" s="573"/>
      <c r="C1679" s="573"/>
      <c r="E1679" s="571"/>
      <c r="G1679" s="574"/>
      <c r="H1679" s="575"/>
      <c r="I1679" s="575"/>
      <c r="J1679" s="575"/>
      <c r="K1679" s="575"/>
    </row>
    <row r="1680" spans="2:11" x14ac:dyDescent="0.2">
      <c r="B1680" s="573"/>
      <c r="C1680" s="573"/>
      <c r="E1680" s="571"/>
      <c r="G1680" s="574"/>
      <c r="H1680" s="575"/>
      <c r="I1680" s="575"/>
      <c r="J1680" s="575"/>
      <c r="K1680" s="575"/>
    </row>
    <row r="1681" spans="2:11" x14ac:dyDescent="0.2">
      <c r="B1681" s="573"/>
      <c r="C1681" s="573"/>
      <c r="E1681" s="571"/>
      <c r="G1681" s="574"/>
      <c r="H1681" s="575"/>
      <c r="I1681" s="575"/>
      <c r="J1681" s="575"/>
      <c r="K1681" s="575"/>
    </row>
    <row r="1682" spans="2:11" x14ac:dyDescent="0.2">
      <c r="B1682" s="573"/>
      <c r="C1682" s="573"/>
      <c r="E1682" s="571"/>
      <c r="G1682" s="574"/>
      <c r="H1682" s="575"/>
      <c r="I1682" s="575"/>
      <c r="J1682" s="575"/>
      <c r="K1682" s="575"/>
    </row>
    <row r="1683" spans="2:11" x14ac:dyDescent="0.2">
      <c r="B1683" s="573"/>
      <c r="C1683" s="573"/>
      <c r="E1683" s="571"/>
      <c r="G1683" s="574"/>
      <c r="H1683" s="575"/>
      <c r="I1683" s="575"/>
      <c r="J1683" s="575"/>
      <c r="K1683" s="575"/>
    </row>
    <row r="1684" spans="2:11" x14ac:dyDescent="0.2">
      <c r="B1684" s="573"/>
      <c r="C1684" s="573"/>
      <c r="E1684" s="571"/>
      <c r="G1684" s="574"/>
      <c r="H1684" s="575"/>
      <c r="I1684" s="575"/>
      <c r="J1684" s="575"/>
      <c r="K1684" s="575"/>
    </row>
    <row r="1685" spans="2:11" x14ac:dyDescent="0.2">
      <c r="B1685" s="573"/>
      <c r="C1685" s="573"/>
      <c r="E1685" s="571"/>
      <c r="G1685" s="574"/>
      <c r="H1685" s="575"/>
      <c r="I1685" s="575"/>
      <c r="J1685" s="575"/>
      <c r="K1685" s="575"/>
    </row>
    <row r="1686" spans="2:11" x14ac:dyDescent="0.2">
      <c r="B1686" s="573"/>
      <c r="C1686" s="573"/>
      <c r="E1686" s="571"/>
      <c r="G1686" s="574"/>
      <c r="H1686" s="575"/>
      <c r="I1686" s="575"/>
      <c r="J1686" s="575"/>
      <c r="K1686" s="575"/>
    </row>
    <row r="1687" spans="2:11" x14ac:dyDescent="0.2">
      <c r="B1687" s="573"/>
      <c r="C1687" s="573"/>
      <c r="E1687" s="571"/>
      <c r="G1687" s="574"/>
      <c r="H1687" s="575"/>
      <c r="I1687" s="575"/>
      <c r="J1687" s="575"/>
      <c r="K1687" s="575"/>
    </row>
    <row r="1688" spans="2:11" x14ac:dyDescent="0.2">
      <c r="B1688" s="573"/>
      <c r="C1688" s="573"/>
      <c r="E1688" s="571"/>
      <c r="G1688" s="574"/>
      <c r="H1688" s="575"/>
      <c r="I1688" s="575"/>
      <c r="J1688" s="575"/>
      <c r="K1688" s="575"/>
    </row>
    <row r="1689" spans="2:11" x14ac:dyDescent="0.2">
      <c r="B1689" s="573"/>
      <c r="C1689" s="573"/>
      <c r="E1689" s="571"/>
      <c r="G1689" s="574"/>
      <c r="H1689" s="575"/>
      <c r="I1689" s="575"/>
      <c r="J1689" s="575"/>
      <c r="K1689" s="575"/>
    </row>
    <row r="1690" spans="2:11" x14ac:dyDescent="0.2">
      <c r="B1690" s="573"/>
      <c r="C1690" s="573"/>
      <c r="E1690" s="571"/>
      <c r="G1690" s="574"/>
      <c r="H1690" s="575"/>
      <c r="I1690" s="575"/>
      <c r="J1690" s="575"/>
      <c r="K1690" s="575"/>
    </row>
    <row r="1691" spans="2:11" x14ac:dyDescent="0.2">
      <c r="B1691" s="573"/>
      <c r="C1691" s="573"/>
      <c r="E1691" s="571"/>
      <c r="G1691" s="574"/>
      <c r="H1691" s="575"/>
      <c r="I1691" s="575"/>
      <c r="J1691" s="575"/>
      <c r="K1691" s="575"/>
    </row>
    <row r="1692" spans="2:11" x14ac:dyDescent="0.2">
      <c r="B1692" s="573"/>
      <c r="C1692" s="573"/>
      <c r="E1692" s="571"/>
      <c r="G1692" s="574"/>
      <c r="H1692" s="575"/>
      <c r="I1692" s="575"/>
      <c r="J1692" s="575"/>
      <c r="K1692" s="575"/>
    </row>
    <row r="1693" spans="2:11" x14ac:dyDescent="0.2">
      <c r="B1693" s="573"/>
      <c r="C1693" s="573"/>
      <c r="E1693" s="571"/>
      <c r="G1693" s="574"/>
      <c r="H1693" s="575"/>
      <c r="I1693" s="575"/>
      <c r="J1693" s="575"/>
      <c r="K1693" s="575"/>
    </row>
    <row r="1694" spans="2:11" x14ac:dyDescent="0.2">
      <c r="B1694" s="573"/>
      <c r="C1694" s="573"/>
      <c r="E1694" s="571"/>
      <c r="G1694" s="574"/>
      <c r="H1694" s="575"/>
      <c r="I1694" s="575"/>
      <c r="J1694" s="575"/>
      <c r="K1694" s="575"/>
    </row>
    <row r="1695" spans="2:11" x14ac:dyDescent="0.2">
      <c r="B1695" s="573"/>
      <c r="C1695" s="573"/>
      <c r="E1695" s="571"/>
      <c r="G1695" s="574"/>
      <c r="H1695" s="575"/>
      <c r="I1695" s="575"/>
      <c r="J1695" s="575"/>
      <c r="K1695" s="575"/>
    </row>
    <row r="1696" spans="2:11" x14ac:dyDescent="0.2">
      <c r="B1696" s="573"/>
      <c r="C1696" s="573"/>
      <c r="E1696" s="571"/>
      <c r="G1696" s="574"/>
      <c r="H1696" s="575"/>
      <c r="I1696" s="575"/>
      <c r="J1696" s="575"/>
      <c r="K1696" s="575"/>
    </row>
    <row r="1697" spans="2:11" x14ac:dyDescent="0.2">
      <c r="B1697" s="573"/>
      <c r="C1697" s="573"/>
      <c r="E1697" s="571"/>
      <c r="G1697" s="574"/>
      <c r="H1697" s="575"/>
      <c r="I1697" s="575"/>
      <c r="J1697" s="575"/>
      <c r="K1697" s="575"/>
    </row>
    <row r="1698" spans="2:11" x14ac:dyDescent="0.2">
      <c r="B1698" s="573"/>
      <c r="C1698" s="573"/>
      <c r="E1698" s="571"/>
      <c r="G1698" s="574"/>
      <c r="H1698" s="575"/>
      <c r="I1698" s="575"/>
      <c r="J1698" s="575"/>
      <c r="K1698" s="575"/>
    </row>
    <row r="1699" spans="2:11" x14ac:dyDescent="0.2">
      <c r="B1699" s="573"/>
      <c r="C1699" s="573"/>
      <c r="E1699" s="571"/>
      <c r="G1699" s="574"/>
      <c r="H1699" s="575"/>
      <c r="I1699" s="575"/>
      <c r="J1699" s="575"/>
      <c r="K1699" s="575"/>
    </row>
    <row r="1700" spans="2:11" x14ac:dyDescent="0.2">
      <c r="B1700" s="573"/>
      <c r="C1700" s="573"/>
      <c r="E1700" s="571"/>
      <c r="G1700" s="574"/>
      <c r="H1700" s="575"/>
      <c r="I1700" s="575"/>
      <c r="J1700" s="575"/>
      <c r="K1700" s="575"/>
    </row>
    <row r="1701" spans="2:11" x14ac:dyDescent="0.2">
      <c r="B1701" s="573"/>
      <c r="C1701" s="573"/>
      <c r="E1701" s="571"/>
      <c r="G1701" s="574"/>
      <c r="H1701" s="575"/>
      <c r="I1701" s="575"/>
      <c r="J1701" s="575"/>
      <c r="K1701" s="575"/>
    </row>
    <row r="1702" spans="2:11" x14ac:dyDescent="0.2">
      <c r="B1702" s="573"/>
      <c r="C1702" s="573"/>
      <c r="E1702" s="571"/>
      <c r="G1702" s="574"/>
      <c r="H1702" s="575"/>
      <c r="I1702" s="575"/>
      <c r="J1702" s="575"/>
      <c r="K1702" s="575"/>
    </row>
    <row r="1703" spans="2:11" x14ac:dyDescent="0.2">
      <c r="B1703" s="573"/>
      <c r="C1703" s="573"/>
      <c r="E1703" s="571"/>
      <c r="G1703" s="574"/>
      <c r="H1703" s="575"/>
      <c r="I1703" s="575"/>
      <c r="J1703" s="575"/>
      <c r="K1703" s="575"/>
    </row>
    <row r="1704" spans="2:11" x14ac:dyDescent="0.2">
      <c r="B1704" s="573"/>
      <c r="C1704" s="573"/>
      <c r="E1704" s="571"/>
      <c r="G1704" s="574"/>
      <c r="H1704" s="575"/>
      <c r="I1704" s="575"/>
      <c r="J1704" s="575"/>
      <c r="K1704" s="575"/>
    </row>
    <row r="1705" spans="2:11" x14ac:dyDescent="0.2">
      <c r="B1705" s="573"/>
      <c r="C1705" s="573"/>
      <c r="E1705" s="571"/>
      <c r="G1705" s="574"/>
      <c r="H1705" s="575"/>
      <c r="I1705" s="575"/>
      <c r="J1705" s="575"/>
      <c r="K1705" s="575"/>
    </row>
    <row r="1706" spans="2:11" x14ac:dyDescent="0.2">
      <c r="B1706" s="573"/>
      <c r="C1706" s="573"/>
      <c r="E1706" s="571"/>
      <c r="G1706" s="574"/>
      <c r="H1706" s="575"/>
      <c r="I1706" s="575"/>
      <c r="J1706" s="575"/>
      <c r="K1706" s="575"/>
    </row>
    <row r="1707" spans="2:11" x14ac:dyDescent="0.2">
      <c r="B1707" s="573"/>
      <c r="C1707" s="573"/>
      <c r="E1707" s="571"/>
      <c r="G1707" s="574"/>
      <c r="H1707" s="575"/>
      <c r="I1707" s="575"/>
      <c r="J1707" s="575"/>
      <c r="K1707" s="575"/>
    </row>
    <row r="1708" spans="2:11" x14ac:dyDescent="0.2">
      <c r="B1708" s="573"/>
      <c r="C1708" s="573"/>
      <c r="E1708" s="571"/>
      <c r="G1708" s="574"/>
      <c r="H1708" s="575"/>
      <c r="I1708" s="575"/>
      <c r="J1708" s="575"/>
      <c r="K1708" s="575"/>
    </row>
    <row r="1709" spans="2:11" x14ac:dyDescent="0.2">
      <c r="B1709" s="573"/>
      <c r="C1709" s="573"/>
      <c r="E1709" s="571"/>
      <c r="G1709" s="574"/>
      <c r="H1709" s="575"/>
      <c r="I1709" s="575"/>
      <c r="J1709" s="575"/>
      <c r="K1709" s="575"/>
    </row>
    <row r="1710" spans="2:11" x14ac:dyDescent="0.2">
      <c r="B1710" s="573"/>
      <c r="C1710" s="573"/>
      <c r="E1710" s="571"/>
      <c r="G1710" s="574"/>
      <c r="H1710" s="575"/>
      <c r="I1710" s="575"/>
      <c r="J1710" s="575"/>
      <c r="K1710" s="575"/>
    </row>
    <row r="1711" spans="2:11" x14ac:dyDescent="0.2">
      <c r="B1711" s="573"/>
      <c r="C1711" s="573"/>
      <c r="E1711" s="571"/>
      <c r="G1711" s="574"/>
      <c r="H1711" s="575"/>
      <c r="I1711" s="575"/>
      <c r="J1711" s="575"/>
      <c r="K1711" s="575"/>
    </row>
    <row r="1712" spans="2:11" x14ac:dyDescent="0.2">
      <c r="B1712" s="573"/>
      <c r="C1712" s="573"/>
      <c r="E1712" s="571"/>
      <c r="G1712" s="574"/>
      <c r="H1712" s="575"/>
      <c r="I1712" s="575"/>
      <c r="J1712" s="575"/>
      <c r="K1712" s="575"/>
    </row>
    <row r="1713" spans="2:11" x14ac:dyDescent="0.2">
      <c r="B1713" s="573"/>
      <c r="C1713" s="573"/>
      <c r="E1713" s="571"/>
      <c r="G1713" s="574"/>
      <c r="H1713" s="575"/>
      <c r="I1713" s="575"/>
      <c r="J1713" s="575"/>
      <c r="K1713" s="575"/>
    </row>
    <row r="1714" spans="2:11" x14ac:dyDescent="0.2">
      <c r="B1714" s="573"/>
      <c r="C1714" s="573"/>
      <c r="E1714" s="571"/>
      <c r="G1714" s="574"/>
      <c r="H1714" s="575"/>
      <c r="I1714" s="575"/>
      <c r="J1714" s="575"/>
      <c r="K1714" s="575"/>
    </row>
    <row r="1715" spans="2:11" x14ac:dyDescent="0.2">
      <c r="B1715" s="573"/>
      <c r="C1715" s="573"/>
      <c r="E1715" s="571"/>
      <c r="G1715" s="574"/>
      <c r="H1715" s="575"/>
      <c r="I1715" s="575"/>
      <c r="J1715" s="575"/>
      <c r="K1715" s="575"/>
    </row>
    <row r="1716" spans="2:11" x14ac:dyDescent="0.2">
      <c r="B1716" s="573"/>
      <c r="C1716" s="573"/>
      <c r="E1716" s="571"/>
      <c r="G1716" s="574"/>
      <c r="H1716" s="575"/>
      <c r="I1716" s="575"/>
      <c r="J1716" s="575"/>
      <c r="K1716" s="575"/>
    </row>
    <row r="1717" spans="2:11" x14ac:dyDescent="0.2">
      <c r="B1717" s="573"/>
      <c r="C1717" s="573"/>
      <c r="E1717" s="571"/>
      <c r="G1717" s="574"/>
      <c r="H1717" s="575"/>
      <c r="I1717" s="575"/>
      <c r="J1717" s="575"/>
      <c r="K1717" s="575"/>
    </row>
    <row r="1718" spans="2:11" x14ac:dyDescent="0.2">
      <c r="B1718" s="573"/>
      <c r="C1718" s="573"/>
      <c r="E1718" s="571"/>
      <c r="G1718" s="574"/>
      <c r="H1718" s="575"/>
      <c r="I1718" s="575"/>
      <c r="J1718" s="575"/>
      <c r="K1718" s="575"/>
    </row>
    <row r="1719" spans="2:11" x14ac:dyDescent="0.2">
      <c r="B1719" s="573"/>
      <c r="C1719" s="573"/>
      <c r="E1719" s="571"/>
      <c r="G1719" s="574"/>
      <c r="H1719" s="575"/>
      <c r="I1719" s="575"/>
      <c r="J1719" s="575"/>
      <c r="K1719" s="575"/>
    </row>
    <row r="1720" spans="2:11" x14ac:dyDescent="0.2">
      <c r="B1720" s="573"/>
      <c r="C1720" s="573"/>
      <c r="E1720" s="571"/>
      <c r="G1720" s="574"/>
      <c r="H1720" s="575"/>
      <c r="I1720" s="575"/>
      <c r="J1720" s="575"/>
      <c r="K1720" s="575"/>
    </row>
    <row r="1721" spans="2:11" x14ac:dyDescent="0.2">
      <c r="B1721" s="573"/>
      <c r="C1721" s="573"/>
      <c r="E1721" s="571"/>
      <c r="G1721" s="574"/>
      <c r="H1721" s="575"/>
      <c r="I1721" s="575"/>
      <c r="J1721" s="575"/>
      <c r="K1721" s="575"/>
    </row>
    <row r="1722" spans="2:11" x14ac:dyDescent="0.2">
      <c r="B1722" s="573"/>
      <c r="C1722" s="573"/>
      <c r="E1722" s="571"/>
      <c r="G1722" s="574"/>
      <c r="H1722" s="575"/>
      <c r="I1722" s="575"/>
      <c r="J1722" s="575"/>
      <c r="K1722" s="575"/>
    </row>
    <row r="1723" spans="2:11" x14ac:dyDescent="0.2">
      <c r="B1723" s="573"/>
      <c r="C1723" s="573"/>
      <c r="E1723" s="571"/>
      <c r="G1723" s="574"/>
      <c r="H1723" s="575"/>
      <c r="I1723" s="575"/>
      <c r="J1723" s="575"/>
      <c r="K1723" s="575"/>
    </row>
    <row r="1724" spans="2:11" x14ac:dyDescent="0.2">
      <c r="B1724" s="573"/>
      <c r="C1724" s="573"/>
      <c r="E1724" s="571"/>
      <c r="G1724" s="574"/>
      <c r="H1724" s="575"/>
      <c r="I1724" s="575"/>
      <c r="J1724" s="575"/>
      <c r="K1724" s="575"/>
    </row>
    <row r="1725" spans="2:11" x14ac:dyDescent="0.2">
      <c r="B1725" s="573"/>
      <c r="C1725" s="573"/>
      <c r="E1725" s="571"/>
      <c r="G1725" s="574"/>
      <c r="H1725" s="575"/>
      <c r="I1725" s="575"/>
      <c r="J1725" s="575"/>
      <c r="K1725" s="575"/>
    </row>
    <row r="1726" spans="2:11" x14ac:dyDescent="0.2">
      <c r="B1726" s="573"/>
      <c r="C1726" s="573"/>
      <c r="E1726" s="571"/>
      <c r="G1726" s="574"/>
      <c r="H1726" s="575"/>
      <c r="I1726" s="575"/>
      <c r="J1726" s="575"/>
      <c r="K1726" s="575"/>
    </row>
    <row r="1727" spans="2:11" x14ac:dyDescent="0.2">
      <c r="B1727" s="573"/>
      <c r="C1727" s="573"/>
      <c r="E1727" s="571"/>
      <c r="G1727" s="574"/>
      <c r="H1727" s="575"/>
      <c r="I1727" s="575"/>
      <c r="J1727" s="575"/>
      <c r="K1727" s="575"/>
    </row>
    <row r="1728" spans="2:11" x14ac:dyDescent="0.2">
      <c r="B1728" s="573"/>
      <c r="C1728" s="573"/>
      <c r="E1728" s="571"/>
      <c r="G1728" s="574"/>
      <c r="H1728" s="575"/>
      <c r="I1728" s="575"/>
      <c r="J1728" s="575"/>
      <c r="K1728" s="575"/>
    </row>
    <row r="1729" spans="2:11" x14ac:dyDescent="0.2">
      <c r="B1729" s="573"/>
      <c r="C1729" s="573"/>
      <c r="E1729" s="571"/>
      <c r="G1729" s="574"/>
      <c r="H1729" s="575"/>
      <c r="I1729" s="575"/>
      <c r="J1729" s="575"/>
      <c r="K1729" s="575"/>
    </row>
    <row r="1730" spans="2:11" x14ac:dyDescent="0.2">
      <c r="B1730" s="573"/>
      <c r="C1730" s="573"/>
      <c r="E1730" s="571"/>
      <c r="G1730" s="574"/>
      <c r="H1730" s="575"/>
      <c r="I1730" s="575"/>
      <c r="J1730" s="575"/>
      <c r="K1730" s="575"/>
    </row>
    <row r="1731" spans="2:11" x14ac:dyDescent="0.2">
      <c r="B1731" s="573"/>
      <c r="C1731" s="573"/>
      <c r="E1731" s="571"/>
      <c r="G1731" s="574"/>
      <c r="H1731" s="575"/>
      <c r="I1731" s="575"/>
      <c r="J1731" s="575"/>
      <c r="K1731" s="575"/>
    </row>
    <row r="1732" spans="2:11" x14ac:dyDescent="0.2">
      <c r="B1732" s="573"/>
      <c r="C1732" s="573"/>
      <c r="E1732" s="571"/>
      <c r="G1732" s="574"/>
      <c r="H1732" s="575"/>
      <c r="I1732" s="575"/>
      <c r="J1732" s="575"/>
      <c r="K1732" s="575"/>
    </row>
    <row r="1733" spans="2:11" x14ac:dyDescent="0.2">
      <c r="B1733" s="573"/>
      <c r="C1733" s="573"/>
      <c r="E1733" s="571"/>
      <c r="G1733" s="574"/>
      <c r="H1733" s="575"/>
      <c r="I1733" s="575"/>
      <c r="J1733" s="575"/>
      <c r="K1733" s="575"/>
    </row>
    <row r="1734" spans="2:11" x14ac:dyDescent="0.2">
      <c r="B1734" s="573"/>
      <c r="C1734" s="573"/>
      <c r="E1734" s="571"/>
      <c r="G1734" s="574"/>
      <c r="H1734" s="575"/>
      <c r="I1734" s="575"/>
      <c r="J1734" s="575"/>
      <c r="K1734" s="575"/>
    </row>
    <row r="1735" spans="2:11" x14ac:dyDescent="0.2">
      <c r="B1735" s="573"/>
      <c r="C1735" s="573"/>
      <c r="E1735" s="571"/>
      <c r="G1735" s="574"/>
      <c r="H1735" s="575"/>
      <c r="I1735" s="575"/>
      <c r="J1735" s="575"/>
      <c r="K1735" s="575"/>
    </row>
    <row r="1736" spans="2:11" x14ac:dyDescent="0.2">
      <c r="B1736" s="573"/>
      <c r="C1736" s="573"/>
      <c r="E1736" s="571"/>
      <c r="G1736" s="574"/>
      <c r="H1736" s="575"/>
      <c r="I1736" s="575"/>
      <c r="J1736" s="575"/>
      <c r="K1736" s="575"/>
    </row>
    <row r="1737" spans="2:11" x14ac:dyDescent="0.2">
      <c r="B1737" s="573"/>
      <c r="C1737" s="573"/>
      <c r="E1737" s="571"/>
      <c r="G1737" s="574"/>
      <c r="H1737" s="575"/>
      <c r="I1737" s="575"/>
      <c r="J1737" s="575"/>
      <c r="K1737" s="575"/>
    </row>
    <row r="1738" spans="2:11" x14ac:dyDescent="0.2">
      <c r="B1738" s="573"/>
      <c r="C1738" s="573"/>
      <c r="E1738" s="571"/>
      <c r="G1738" s="574"/>
      <c r="H1738" s="575"/>
      <c r="I1738" s="575"/>
      <c r="J1738" s="575"/>
      <c r="K1738" s="575"/>
    </row>
    <row r="1739" spans="2:11" x14ac:dyDescent="0.2">
      <c r="B1739" s="573"/>
      <c r="C1739" s="573"/>
      <c r="E1739" s="571"/>
      <c r="G1739" s="574"/>
      <c r="H1739" s="575"/>
      <c r="I1739" s="575"/>
      <c r="J1739" s="575"/>
      <c r="K1739" s="575"/>
    </row>
    <row r="1740" spans="2:11" x14ac:dyDescent="0.2">
      <c r="B1740" s="573"/>
      <c r="C1740" s="573"/>
      <c r="E1740" s="571"/>
      <c r="G1740" s="574"/>
      <c r="H1740" s="575"/>
      <c r="I1740" s="575"/>
      <c r="J1740" s="575"/>
      <c r="K1740" s="575"/>
    </row>
    <row r="1741" spans="2:11" x14ac:dyDescent="0.2">
      <c r="B1741" s="573"/>
      <c r="C1741" s="573"/>
      <c r="E1741" s="571"/>
      <c r="G1741" s="574"/>
      <c r="H1741" s="575"/>
      <c r="I1741" s="575"/>
      <c r="J1741" s="575"/>
      <c r="K1741" s="575"/>
    </row>
    <row r="1742" spans="2:11" x14ac:dyDescent="0.2">
      <c r="B1742" s="573"/>
      <c r="C1742" s="573"/>
      <c r="E1742" s="571"/>
      <c r="G1742" s="574"/>
      <c r="H1742" s="575"/>
      <c r="I1742" s="575"/>
      <c r="J1742" s="575"/>
      <c r="K1742" s="575"/>
    </row>
    <row r="1743" spans="2:11" x14ac:dyDescent="0.2">
      <c r="B1743" s="573"/>
      <c r="C1743" s="573"/>
      <c r="E1743" s="571"/>
      <c r="G1743" s="574"/>
      <c r="H1743" s="575"/>
      <c r="I1743" s="575"/>
      <c r="J1743" s="575"/>
      <c r="K1743" s="575"/>
    </row>
    <row r="1744" spans="2:11" x14ac:dyDescent="0.2">
      <c r="B1744" s="573"/>
      <c r="C1744" s="573"/>
      <c r="E1744" s="571"/>
      <c r="G1744" s="574"/>
      <c r="H1744" s="575"/>
      <c r="I1744" s="575"/>
      <c r="J1744" s="575"/>
      <c r="K1744" s="575"/>
    </row>
    <row r="1745" spans="2:11" x14ac:dyDescent="0.2">
      <c r="B1745" s="573"/>
      <c r="C1745" s="573"/>
      <c r="E1745" s="571"/>
      <c r="G1745" s="574"/>
      <c r="H1745" s="575"/>
      <c r="I1745" s="575"/>
      <c r="J1745" s="575"/>
      <c r="K1745" s="575"/>
    </row>
    <row r="1746" spans="2:11" x14ac:dyDescent="0.2">
      <c r="B1746" s="573"/>
      <c r="C1746" s="573"/>
      <c r="E1746" s="571"/>
      <c r="G1746" s="574"/>
      <c r="H1746" s="575"/>
      <c r="I1746" s="575"/>
      <c r="J1746" s="575"/>
      <c r="K1746" s="575"/>
    </row>
    <row r="1747" spans="2:11" x14ac:dyDescent="0.2">
      <c r="B1747" s="573"/>
      <c r="C1747" s="573"/>
      <c r="E1747" s="571"/>
      <c r="G1747" s="574"/>
      <c r="H1747" s="575"/>
      <c r="I1747" s="575"/>
      <c r="J1747" s="575"/>
      <c r="K1747" s="575"/>
    </row>
    <row r="1748" spans="2:11" x14ac:dyDescent="0.2">
      <c r="B1748" s="573"/>
      <c r="C1748" s="573"/>
      <c r="E1748" s="571"/>
      <c r="G1748" s="574"/>
      <c r="H1748" s="575"/>
      <c r="I1748" s="575"/>
      <c r="J1748" s="575"/>
      <c r="K1748" s="575"/>
    </row>
    <row r="1749" spans="2:11" x14ac:dyDescent="0.2">
      <c r="B1749" s="573"/>
      <c r="C1749" s="573"/>
      <c r="E1749" s="571"/>
      <c r="G1749" s="574"/>
      <c r="H1749" s="575"/>
      <c r="I1749" s="575"/>
      <c r="J1749" s="575"/>
      <c r="K1749" s="575"/>
    </row>
    <row r="1750" spans="2:11" x14ac:dyDescent="0.2">
      <c r="B1750" s="573"/>
      <c r="C1750" s="573"/>
      <c r="E1750" s="571"/>
      <c r="G1750" s="574"/>
      <c r="H1750" s="575"/>
      <c r="I1750" s="575"/>
      <c r="J1750" s="575"/>
      <c r="K1750" s="575"/>
    </row>
    <row r="1751" spans="2:11" x14ac:dyDescent="0.2">
      <c r="B1751" s="573"/>
      <c r="C1751" s="573"/>
      <c r="E1751" s="571"/>
      <c r="G1751" s="574"/>
      <c r="H1751" s="575"/>
      <c r="I1751" s="575"/>
      <c r="J1751" s="575"/>
      <c r="K1751" s="575"/>
    </row>
    <row r="1752" spans="2:11" x14ac:dyDescent="0.2">
      <c r="B1752" s="573"/>
      <c r="C1752" s="573"/>
      <c r="E1752" s="571"/>
      <c r="G1752" s="574"/>
      <c r="H1752" s="575"/>
      <c r="I1752" s="575"/>
      <c r="J1752" s="575"/>
      <c r="K1752" s="575"/>
    </row>
    <row r="1753" spans="2:11" x14ac:dyDescent="0.2">
      <c r="B1753" s="573"/>
      <c r="C1753" s="573"/>
      <c r="E1753" s="571"/>
      <c r="G1753" s="574"/>
      <c r="H1753" s="575"/>
      <c r="I1753" s="575"/>
      <c r="J1753" s="575"/>
      <c r="K1753" s="575"/>
    </row>
    <row r="1754" spans="2:11" x14ac:dyDescent="0.2">
      <c r="B1754" s="573"/>
      <c r="C1754" s="573"/>
      <c r="E1754" s="571"/>
      <c r="G1754" s="574"/>
      <c r="H1754" s="575"/>
      <c r="I1754" s="575"/>
      <c r="J1754" s="575"/>
      <c r="K1754" s="575"/>
    </row>
    <row r="1755" spans="2:11" x14ac:dyDescent="0.2">
      <c r="B1755" s="573"/>
      <c r="C1755" s="573"/>
      <c r="E1755" s="571"/>
      <c r="G1755" s="574"/>
      <c r="H1755" s="575"/>
      <c r="I1755" s="575"/>
      <c r="J1755" s="575"/>
      <c r="K1755" s="575"/>
    </row>
    <row r="1756" spans="2:11" x14ac:dyDescent="0.2">
      <c r="B1756" s="573"/>
      <c r="C1756" s="573"/>
      <c r="E1756" s="571"/>
      <c r="G1756" s="574"/>
      <c r="H1756" s="575"/>
      <c r="I1756" s="575"/>
      <c r="J1756" s="575"/>
      <c r="K1756" s="575"/>
    </row>
    <row r="1757" spans="2:11" x14ac:dyDescent="0.2">
      <c r="B1757" s="573"/>
      <c r="C1757" s="573"/>
      <c r="E1757" s="571"/>
      <c r="G1757" s="574"/>
      <c r="H1757" s="575"/>
      <c r="I1757" s="575"/>
      <c r="J1757" s="575"/>
      <c r="K1757" s="575"/>
    </row>
    <row r="1758" spans="2:11" x14ac:dyDescent="0.2">
      <c r="B1758" s="573"/>
      <c r="C1758" s="573"/>
      <c r="E1758" s="571"/>
      <c r="G1758" s="574"/>
      <c r="H1758" s="575"/>
      <c r="I1758" s="575"/>
      <c r="J1758" s="575"/>
      <c r="K1758" s="575"/>
    </row>
    <row r="1759" spans="2:11" x14ac:dyDescent="0.2">
      <c r="B1759" s="573"/>
      <c r="C1759" s="573"/>
      <c r="E1759" s="571"/>
      <c r="G1759" s="574"/>
      <c r="H1759" s="575"/>
      <c r="I1759" s="575"/>
      <c r="J1759" s="575"/>
      <c r="K1759" s="575"/>
    </row>
    <row r="1760" spans="2:11" x14ac:dyDescent="0.2">
      <c r="B1760" s="573"/>
      <c r="C1760" s="573"/>
      <c r="E1760" s="571"/>
      <c r="G1760" s="574"/>
      <c r="H1760" s="575"/>
      <c r="I1760" s="575"/>
      <c r="J1760" s="575"/>
      <c r="K1760" s="575"/>
    </row>
    <row r="1761" spans="2:11" x14ac:dyDescent="0.2">
      <c r="B1761" s="573"/>
      <c r="C1761" s="573"/>
      <c r="E1761" s="571"/>
      <c r="G1761" s="574"/>
      <c r="H1761" s="575"/>
      <c r="I1761" s="575"/>
      <c r="J1761" s="575"/>
      <c r="K1761" s="575"/>
    </row>
    <row r="1762" spans="2:11" x14ac:dyDescent="0.2">
      <c r="B1762" s="573"/>
      <c r="C1762" s="573"/>
      <c r="E1762" s="571"/>
      <c r="G1762" s="574"/>
      <c r="H1762" s="575"/>
      <c r="I1762" s="575"/>
      <c r="J1762" s="575"/>
      <c r="K1762" s="575"/>
    </row>
    <row r="1763" spans="2:11" x14ac:dyDescent="0.2">
      <c r="B1763" s="573"/>
      <c r="C1763" s="573"/>
      <c r="E1763" s="571"/>
      <c r="G1763" s="574"/>
      <c r="H1763" s="575"/>
      <c r="I1763" s="575"/>
      <c r="J1763" s="575"/>
      <c r="K1763" s="575"/>
    </row>
    <row r="1764" spans="2:11" x14ac:dyDescent="0.2">
      <c r="B1764" s="573"/>
      <c r="C1764" s="573"/>
      <c r="E1764" s="571"/>
      <c r="G1764" s="574"/>
      <c r="H1764" s="575"/>
      <c r="I1764" s="575"/>
      <c r="J1764" s="575"/>
      <c r="K1764" s="575"/>
    </row>
    <row r="1765" spans="2:11" x14ac:dyDescent="0.2">
      <c r="B1765" s="573"/>
      <c r="C1765" s="573"/>
      <c r="E1765" s="571"/>
      <c r="G1765" s="574"/>
      <c r="H1765" s="575"/>
      <c r="I1765" s="575"/>
      <c r="J1765" s="575"/>
      <c r="K1765" s="575"/>
    </row>
    <row r="1766" spans="2:11" x14ac:dyDescent="0.2">
      <c r="B1766" s="573"/>
      <c r="C1766" s="573"/>
      <c r="E1766" s="571"/>
      <c r="G1766" s="574"/>
      <c r="H1766" s="575"/>
      <c r="I1766" s="575"/>
      <c r="J1766" s="575"/>
      <c r="K1766" s="575"/>
    </row>
    <row r="1767" spans="2:11" x14ac:dyDescent="0.2">
      <c r="B1767" s="573"/>
      <c r="C1767" s="573"/>
      <c r="E1767" s="571"/>
      <c r="G1767" s="574"/>
      <c r="H1767" s="575"/>
      <c r="I1767" s="575"/>
      <c r="J1767" s="575"/>
      <c r="K1767" s="575"/>
    </row>
    <row r="1768" spans="2:11" x14ac:dyDescent="0.2">
      <c r="B1768" s="573"/>
      <c r="C1768" s="573"/>
      <c r="E1768" s="571"/>
      <c r="G1768" s="574"/>
      <c r="H1768" s="575"/>
      <c r="I1768" s="575"/>
      <c r="J1768" s="575"/>
      <c r="K1768" s="575"/>
    </row>
    <row r="1769" spans="2:11" x14ac:dyDescent="0.2">
      <c r="B1769" s="573"/>
      <c r="C1769" s="573"/>
      <c r="E1769" s="571"/>
      <c r="G1769" s="574"/>
      <c r="H1769" s="575"/>
      <c r="I1769" s="575"/>
      <c r="J1769" s="575"/>
      <c r="K1769" s="575"/>
    </row>
    <row r="1770" spans="2:11" x14ac:dyDescent="0.2">
      <c r="B1770" s="573"/>
      <c r="C1770" s="573"/>
      <c r="E1770" s="571"/>
      <c r="G1770" s="574"/>
      <c r="H1770" s="575"/>
      <c r="I1770" s="575"/>
      <c r="J1770" s="575"/>
      <c r="K1770" s="575"/>
    </row>
    <row r="1771" spans="2:11" x14ac:dyDescent="0.2">
      <c r="B1771" s="573"/>
      <c r="C1771" s="573"/>
      <c r="E1771" s="571"/>
      <c r="G1771" s="574"/>
      <c r="H1771" s="575"/>
      <c r="I1771" s="575"/>
      <c r="J1771" s="575"/>
      <c r="K1771" s="575"/>
    </row>
    <row r="1772" spans="2:11" x14ac:dyDescent="0.2">
      <c r="B1772" s="573"/>
      <c r="C1772" s="573"/>
      <c r="E1772" s="571"/>
      <c r="G1772" s="574"/>
      <c r="H1772" s="575"/>
      <c r="I1772" s="575"/>
      <c r="J1772" s="575"/>
      <c r="K1772" s="575"/>
    </row>
    <row r="1773" spans="2:11" x14ac:dyDescent="0.2">
      <c r="B1773" s="573"/>
      <c r="C1773" s="573"/>
      <c r="E1773" s="571"/>
      <c r="G1773" s="574"/>
      <c r="H1773" s="575"/>
      <c r="I1773" s="575"/>
      <c r="J1773" s="575"/>
      <c r="K1773" s="575"/>
    </row>
    <row r="1774" spans="2:11" x14ac:dyDescent="0.2">
      <c r="B1774" s="573"/>
      <c r="C1774" s="573"/>
      <c r="E1774" s="571"/>
      <c r="G1774" s="574"/>
      <c r="H1774" s="575"/>
      <c r="I1774" s="575"/>
      <c r="J1774" s="575"/>
      <c r="K1774" s="575"/>
    </row>
    <row r="1775" spans="2:11" x14ac:dyDescent="0.2">
      <c r="B1775" s="573"/>
      <c r="C1775" s="573"/>
      <c r="E1775" s="571"/>
      <c r="G1775" s="574"/>
      <c r="H1775" s="575"/>
      <c r="I1775" s="575"/>
      <c r="J1775" s="575"/>
      <c r="K1775" s="575"/>
    </row>
    <row r="1776" spans="2:11" x14ac:dyDescent="0.2">
      <c r="B1776" s="573"/>
      <c r="C1776" s="573"/>
      <c r="E1776" s="571"/>
      <c r="G1776" s="574"/>
      <c r="H1776" s="575"/>
      <c r="I1776" s="575"/>
      <c r="J1776" s="575"/>
      <c r="K1776" s="575"/>
    </row>
    <row r="1777" spans="2:11" x14ac:dyDescent="0.2">
      <c r="B1777" s="573"/>
      <c r="C1777" s="573"/>
      <c r="E1777" s="571"/>
      <c r="G1777" s="574"/>
      <c r="H1777" s="575"/>
      <c r="I1777" s="575"/>
      <c r="J1777" s="575"/>
      <c r="K1777" s="575"/>
    </row>
    <row r="1778" spans="2:11" x14ac:dyDescent="0.2">
      <c r="B1778" s="573"/>
      <c r="C1778" s="573"/>
      <c r="E1778" s="571"/>
      <c r="G1778" s="574"/>
      <c r="H1778" s="575"/>
      <c r="I1778" s="575"/>
      <c r="J1778" s="575"/>
      <c r="K1778" s="575"/>
    </row>
    <row r="1779" spans="2:11" x14ac:dyDescent="0.2">
      <c r="B1779" s="573"/>
      <c r="C1779" s="573"/>
      <c r="E1779" s="571"/>
      <c r="G1779" s="574"/>
      <c r="H1779" s="575"/>
      <c r="I1779" s="575"/>
      <c r="J1779" s="575"/>
      <c r="K1779" s="575"/>
    </row>
    <row r="1780" spans="2:11" x14ac:dyDescent="0.2">
      <c r="B1780" s="573"/>
      <c r="C1780" s="573"/>
      <c r="E1780" s="571"/>
      <c r="G1780" s="574"/>
      <c r="H1780" s="575"/>
      <c r="I1780" s="575"/>
      <c r="J1780" s="575"/>
      <c r="K1780" s="575"/>
    </row>
    <row r="1781" spans="2:11" x14ac:dyDescent="0.2">
      <c r="B1781" s="573"/>
      <c r="C1781" s="573"/>
      <c r="E1781" s="571"/>
      <c r="G1781" s="574"/>
      <c r="H1781" s="575"/>
      <c r="I1781" s="575"/>
      <c r="J1781" s="575"/>
      <c r="K1781" s="575"/>
    </row>
    <row r="1782" spans="2:11" x14ac:dyDescent="0.2">
      <c r="B1782" s="573"/>
      <c r="C1782" s="573"/>
      <c r="E1782" s="571"/>
      <c r="G1782" s="574"/>
      <c r="H1782" s="575"/>
      <c r="I1782" s="575"/>
      <c r="J1782" s="575"/>
      <c r="K1782" s="575"/>
    </row>
    <row r="1783" spans="2:11" x14ac:dyDescent="0.2">
      <c r="B1783" s="573"/>
      <c r="C1783" s="573"/>
      <c r="E1783" s="571"/>
      <c r="G1783" s="574"/>
      <c r="H1783" s="575"/>
      <c r="I1783" s="575"/>
      <c r="J1783" s="575"/>
      <c r="K1783" s="575"/>
    </row>
    <row r="1784" spans="2:11" x14ac:dyDescent="0.2">
      <c r="B1784" s="573"/>
      <c r="C1784" s="573"/>
      <c r="E1784" s="571"/>
      <c r="G1784" s="574"/>
      <c r="H1784" s="575"/>
      <c r="I1784" s="575"/>
      <c r="J1784" s="575"/>
      <c r="K1784" s="575"/>
    </row>
    <row r="1785" spans="2:11" x14ac:dyDescent="0.2">
      <c r="B1785" s="573"/>
      <c r="C1785" s="573"/>
      <c r="E1785" s="571"/>
      <c r="G1785" s="574"/>
      <c r="H1785" s="575"/>
      <c r="I1785" s="575"/>
      <c r="J1785" s="575"/>
      <c r="K1785" s="575"/>
    </row>
    <row r="1786" spans="2:11" x14ac:dyDescent="0.2">
      <c r="B1786" s="573"/>
      <c r="C1786" s="573"/>
      <c r="E1786" s="571"/>
      <c r="G1786" s="574"/>
      <c r="H1786" s="575"/>
      <c r="I1786" s="575"/>
      <c r="J1786" s="575"/>
      <c r="K1786" s="575"/>
    </row>
    <row r="1787" spans="2:11" x14ac:dyDescent="0.2">
      <c r="B1787" s="573"/>
      <c r="C1787" s="573"/>
      <c r="E1787" s="571"/>
      <c r="G1787" s="574"/>
      <c r="H1787" s="575"/>
      <c r="I1787" s="575"/>
      <c r="J1787" s="575"/>
      <c r="K1787" s="575"/>
    </row>
    <row r="1788" spans="2:11" x14ac:dyDescent="0.2">
      <c r="B1788" s="573"/>
      <c r="C1788" s="573"/>
      <c r="E1788" s="571"/>
      <c r="G1788" s="574"/>
      <c r="H1788" s="575"/>
      <c r="I1788" s="575"/>
      <c r="J1788" s="575"/>
      <c r="K1788" s="575"/>
    </row>
    <row r="1789" spans="2:11" x14ac:dyDescent="0.2">
      <c r="B1789" s="573"/>
      <c r="C1789" s="573"/>
      <c r="E1789" s="571"/>
      <c r="G1789" s="574"/>
      <c r="H1789" s="575"/>
      <c r="I1789" s="575"/>
      <c r="J1789" s="575"/>
      <c r="K1789" s="575"/>
    </row>
    <row r="1790" spans="2:11" x14ac:dyDescent="0.2">
      <c r="B1790" s="573"/>
      <c r="C1790" s="573"/>
      <c r="E1790" s="571"/>
      <c r="G1790" s="574"/>
      <c r="H1790" s="575"/>
      <c r="I1790" s="575"/>
      <c r="J1790" s="575"/>
      <c r="K1790" s="575"/>
    </row>
    <row r="1791" spans="2:11" x14ac:dyDescent="0.2">
      <c r="B1791" s="573"/>
      <c r="C1791" s="573"/>
      <c r="E1791" s="571"/>
      <c r="G1791" s="574"/>
      <c r="H1791" s="575"/>
      <c r="I1791" s="575"/>
      <c r="J1791" s="575"/>
      <c r="K1791" s="575"/>
    </row>
    <row r="1792" spans="2:11" x14ac:dyDescent="0.2">
      <c r="B1792" s="573"/>
      <c r="C1792" s="573"/>
      <c r="E1792" s="571"/>
      <c r="G1792" s="574"/>
      <c r="H1792" s="575"/>
      <c r="I1792" s="575"/>
      <c r="J1792" s="575"/>
      <c r="K1792" s="575"/>
    </row>
    <row r="1793" spans="2:11" x14ac:dyDescent="0.2">
      <c r="B1793" s="573"/>
      <c r="C1793" s="573"/>
      <c r="E1793" s="571"/>
      <c r="G1793" s="574"/>
      <c r="H1793" s="575"/>
      <c r="I1793" s="575"/>
      <c r="J1793" s="575"/>
      <c r="K1793" s="575"/>
    </row>
    <row r="1794" spans="2:11" x14ac:dyDescent="0.2">
      <c r="B1794" s="573"/>
      <c r="C1794" s="573"/>
      <c r="E1794" s="571"/>
      <c r="G1794" s="574"/>
      <c r="H1794" s="575"/>
      <c r="I1794" s="575"/>
      <c r="J1794" s="575"/>
      <c r="K1794" s="575"/>
    </row>
    <row r="1795" spans="2:11" x14ac:dyDescent="0.2">
      <c r="B1795" s="573"/>
      <c r="C1795" s="573"/>
      <c r="E1795" s="571"/>
      <c r="G1795" s="574"/>
      <c r="H1795" s="575"/>
      <c r="I1795" s="575"/>
      <c r="J1795" s="575"/>
      <c r="K1795" s="575"/>
    </row>
    <row r="1796" spans="2:11" x14ac:dyDescent="0.2">
      <c r="B1796" s="573"/>
      <c r="C1796" s="573"/>
      <c r="E1796" s="571"/>
      <c r="G1796" s="574"/>
      <c r="H1796" s="575"/>
      <c r="I1796" s="575"/>
      <c r="J1796" s="575"/>
      <c r="K1796" s="575"/>
    </row>
    <row r="1797" spans="2:11" x14ac:dyDescent="0.2">
      <c r="B1797" s="573"/>
      <c r="C1797" s="573"/>
      <c r="E1797" s="571"/>
      <c r="G1797" s="574"/>
      <c r="H1797" s="575"/>
      <c r="I1797" s="575"/>
      <c r="J1797" s="575"/>
      <c r="K1797" s="575"/>
    </row>
    <row r="1798" spans="2:11" x14ac:dyDescent="0.2">
      <c r="B1798" s="573"/>
      <c r="C1798" s="573"/>
      <c r="E1798" s="571"/>
      <c r="G1798" s="574"/>
      <c r="H1798" s="575"/>
      <c r="I1798" s="575"/>
      <c r="J1798" s="575"/>
      <c r="K1798" s="575"/>
    </row>
    <row r="1799" spans="2:11" x14ac:dyDescent="0.2">
      <c r="B1799" s="573"/>
      <c r="C1799" s="573"/>
      <c r="E1799" s="571"/>
      <c r="G1799" s="574"/>
      <c r="H1799" s="575"/>
      <c r="I1799" s="575"/>
      <c r="J1799" s="575"/>
      <c r="K1799" s="575"/>
    </row>
    <row r="1800" spans="2:11" x14ac:dyDescent="0.2">
      <c r="B1800" s="573"/>
      <c r="C1800" s="573"/>
      <c r="E1800" s="571"/>
      <c r="G1800" s="574"/>
      <c r="H1800" s="575"/>
      <c r="I1800" s="575"/>
      <c r="J1800" s="575"/>
      <c r="K1800" s="575"/>
    </row>
    <row r="1801" spans="2:11" x14ac:dyDescent="0.2">
      <c r="B1801" s="573"/>
      <c r="C1801" s="573"/>
      <c r="E1801" s="571"/>
      <c r="G1801" s="574"/>
      <c r="H1801" s="575"/>
      <c r="I1801" s="575"/>
      <c r="J1801" s="575"/>
      <c r="K1801" s="575"/>
    </row>
    <row r="1802" spans="2:11" x14ac:dyDescent="0.2">
      <c r="B1802" s="573"/>
      <c r="C1802" s="573"/>
      <c r="E1802" s="571"/>
      <c r="G1802" s="574"/>
      <c r="H1802" s="575"/>
      <c r="I1802" s="575"/>
      <c r="J1802" s="575"/>
      <c r="K1802" s="575"/>
    </row>
    <row r="1803" spans="2:11" x14ac:dyDescent="0.2">
      <c r="B1803" s="573"/>
      <c r="C1803" s="573"/>
      <c r="E1803" s="571"/>
      <c r="G1803" s="574"/>
      <c r="H1803" s="575"/>
      <c r="I1803" s="575"/>
      <c r="J1803" s="575"/>
      <c r="K1803" s="575"/>
    </row>
    <row r="1804" spans="2:11" x14ac:dyDescent="0.2">
      <c r="B1804" s="573"/>
      <c r="C1804" s="573"/>
      <c r="E1804" s="571"/>
      <c r="G1804" s="574"/>
      <c r="H1804" s="575"/>
      <c r="I1804" s="575"/>
      <c r="J1804" s="575"/>
      <c r="K1804" s="575"/>
    </row>
    <row r="1805" spans="2:11" x14ac:dyDescent="0.2">
      <c r="B1805" s="573"/>
      <c r="C1805" s="573"/>
      <c r="E1805" s="571"/>
      <c r="G1805" s="574"/>
      <c r="H1805" s="575"/>
      <c r="I1805" s="575"/>
      <c r="J1805" s="575"/>
      <c r="K1805" s="575"/>
    </row>
    <row r="1806" spans="2:11" x14ac:dyDescent="0.2">
      <c r="B1806" s="573"/>
      <c r="C1806" s="573"/>
      <c r="E1806" s="571"/>
      <c r="G1806" s="574"/>
      <c r="H1806" s="575"/>
      <c r="I1806" s="575"/>
      <c r="J1806" s="575"/>
      <c r="K1806" s="575"/>
    </row>
    <row r="1807" spans="2:11" x14ac:dyDescent="0.2">
      <c r="B1807" s="573"/>
      <c r="C1807" s="573"/>
      <c r="E1807" s="571"/>
      <c r="G1807" s="574"/>
      <c r="H1807" s="575"/>
      <c r="I1807" s="575"/>
      <c r="J1807" s="575"/>
      <c r="K1807" s="575"/>
    </row>
    <row r="1808" spans="2:11" x14ac:dyDescent="0.2">
      <c r="B1808" s="573"/>
      <c r="C1808" s="573"/>
      <c r="E1808" s="571"/>
      <c r="G1808" s="574"/>
      <c r="H1808" s="575"/>
      <c r="I1808" s="575"/>
      <c r="J1808" s="575"/>
      <c r="K1808" s="575"/>
    </row>
    <row r="1809" spans="2:11" x14ac:dyDescent="0.2">
      <c r="B1809" s="573"/>
      <c r="C1809" s="573"/>
      <c r="E1809" s="571"/>
      <c r="G1809" s="574"/>
      <c r="H1809" s="575"/>
      <c r="I1809" s="575"/>
      <c r="J1809" s="575"/>
      <c r="K1809" s="575"/>
    </row>
    <row r="1810" spans="2:11" x14ac:dyDescent="0.2">
      <c r="B1810" s="573"/>
      <c r="C1810" s="573"/>
      <c r="E1810" s="571"/>
      <c r="G1810" s="574"/>
      <c r="H1810" s="575"/>
      <c r="I1810" s="575"/>
      <c r="J1810" s="575"/>
      <c r="K1810" s="575"/>
    </row>
    <row r="1811" spans="2:11" x14ac:dyDescent="0.2">
      <c r="B1811" s="573"/>
      <c r="C1811" s="573"/>
      <c r="E1811" s="571"/>
      <c r="G1811" s="574"/>
      <c r="H1811" s="575"/>
      <c r="I1811" s="575"/>
      <c r="J1811" s="575"/>
      <c r="K1811" s="575"/>
    </row>
    <row r="1812" spans="2:11" x14ac:dyDescent="0.2">
      <c r="B1812" s="573"/>
      <c r="C1812" s="573"/>
      <c r="E1812" s="571"/>
      <c r="G1812" s="574"/>
      <c r="H1812" s="575"/>
      <c r="I1812" s="575"/>
      <c r="J1812" s="575"/>
      <c r="K1812" s="575"/>
    </row>
    <row r="1813" spans="2:11" x14ac:dyDescent="0.2">
      <c r="B1813" s="573"/>
      <c r="C1813" s="573"/>
      <c r="E1813" s="571"/>
      <c r="G1813" s="574"/>
      <c r="H1813" s="575"/>
      <c r="I1813" s="575"/>
      <c r="J1813" s="575"/>
      <c r="K1813" s="575"/>
    </row>
    <row r="1814" spans="2:11" x14ac:dyDescent="0.2">
      <c r="B1814" s="573"/>
      <c r="C1814" s="573"/>
      <c r="E1814" s="571"/>
      <c r="G1814" s="574"/>
      <c r="H1814" s="575"/>
      <c r="I1814" s="575"/>
      <c r="J1814" s="575"/>
      <c r="K1814" s="575"/>
    </row>
    <row r="1815" spans="2:11" x14ac:dyDescent="0.2">
      <c r="B1815" s="573"/>
      <c r="C1815" s="573"/>
      <c r="E1815" s="571"/>
      <c r="G1815" s="574"/>
      <c r="H1815" s="575"/>
      <c r="I1815" s="575"/>
      <c r="J1815" s="575"/>
      <c r="K1815" s="575"/>
    </row>
    <row r="1816" spans="2:11" x14ac:dyDescent="0.2">
      <c r="B1816" s="573"/>
      <c r="C1816" s="573"/>
      <c r="E1816" s="571"/>
      <c r="G1816" s="574"/>
      <c r="H1816" s="575"/>
      <c r="I1816" s="575"/>
      <c r="J1816" s="575"/>
      <c r="K1816" s="575"/>
    </row>
    <row r="1817" spans="2:11" x14ac:dyDescent="0.2">
      <c r="B1817" s="573"/>
      <c r="C1817" s="573"/>
      <c r="E1817" s="571"/>
      <c r="G1817" s="574"/>
      <c r="H1817" s="575"/>
      <c r="I1817" s="575"/>
      <c r="J1817" s="575"/>
      <c r="K1817" s="575"/>
    </row>
    <row r="1818" spans="2:11" x14ac:dyDescent="0.2">
      <c r="B1818" s="573"/>
      <c r="C1818" s="573"/>
      <c r="E1818" s="571"/>
      <c r="G1818" s="574"/>
      <c r="H1818" s="575"/>
      <c r="I1818" s="575"/>
      <c r="J1818" s="575"/>
      <c r="K1818" s="575"/>
    </row>
    <row r="1819" spans="2:11" x14ac:dyDescent="0.2">
      <c r="B1819" s="573"/>
      <c r="C1819" s="573"/>
      <c r="E1819" s="571"/>
      <c r="G1819" s="574"/>
      <c r="H1819" s="575"/>
      <c r="I1819" s="575"/>
      <c r="J1819" s="575"/>
      <c r="K1819" s="575"/>
    </row>
    <row r="1820" spans="2:11" x14ac:dyDescent="0.2">
      <c r="B1820" s="573"/>
      <c r="C1820" s="573"/>
      <c r="E1820" s="571"/>
      <c r="G1820" s="574"/>
      <c r="H1820" s="575"/>
      <c r="I1820" s="575"/>
      <c r="J1820" s="575"/>
      <c r="K1820" s="575"/>
    </row>
    <row r="1821" spans="2:11" x14ac:dyDescent="0.2">
      <c r="B1821" s="573"/>
      <c r="C1821" s="573"/>
      <c r="E1821" s="571"/>
      <c r="G1821" s="574"/>
      <c r="H1821" s="575"/>
      <c r="I1821" s="575"/>
      <c r="J1821" s="575"/>
      <c r="K1821" s="575"/>
    </row>
    <row r="1822" spans="2:11" x14ac:dyDescent="0.2">
      <c r="B1822" s="573"/>
      <c r="C1822" s="573"/>
      <c r="E1822" s="571"/>
      <c r="G1822" s="574"/>
      <c r="H1822" s="575"/>
      <c r="I1822" s="575"/>
      <c r="J1822" s="575"/>
      <c r="K1822" s="575"/>
    </row>
    <row r="1823" spans="2:11" x14ac:dyDescent="0.2">
      <c r="B1823" s="573"/>
      <c r="C1823" s="573"/>
      <c r="E1823" s="571"/>
      <c r="G1823" s="574"/>
      <c r="H1823" s="575"/>
      <c r="I1823" s="575"/>
      <c r="J1823" s="575"/>
      <c r="K1823" s="575"/>
    </row>
    <row r="1824" spans="2:11" x14ac:dyDescent="0.2">
      <c r="B1824" s="573"/>
      <c r="C1824" s="573"/>
      <c r="E1824" s="571"/>
      <c r="G1824" s="574"/>
      <c r="H1824" s="575"/>
      <c r="I1824" s="575"/>
      <c r="J1824" s="575"/>
      <c r="K1824" s="575"/>
    </row>
    <row r="1825" spans="2:11" x14ac:dyDescent="0.2">
      <c r="B1825" s="573"/>
      <c r="C1825" s="573"/>
      <c r="E1825" s="571"/>
      <c r="G1825" s="574"/>
      <c r="H1825" s="575"/>
      <c r="I1825" s="575"/>
      <c r="J1825" s="575"/>
      <c r="K1825" s="575"/>
    </row>
    <row r="1826" spans="2:11" x14ac:dyDescent="0.2">
      <c r="B1826" s="573"/>
      <c r="C1826" s="573"/>
      <c r="E1826" s="571"/>
      <c r="G1826" s="574"/>
      <c r="H1826" s="575"/>
      <c r="I1826" s="575"/>
      <c r="J1826" s="575"/>
      <c r="K1826" s="575"/>
    </row>
    <row r="1827" spans="2:11" x14ac:dyDescent="0.2">
      <c r="B1827" s="573"/>
      <c r="C1827" s="573"/>
      <c r="E1827" s="571"/>
      <c r="G1827" s="574"/>
      <c r="H1827" s="575"/>
      <c r="I1827" s="575"/>
      <c r="J1827" s="575"/>
      <c r="K1827" s="575"/>
    </row>
    <row r="1828" spans="2:11" x14ac:dyDescent="0.2">
      <c r="B1828" s="573"/>
      <c r="C1828" s="573"/>
      <c r="E1828" s="571"/>
      <c r="G1828" s="574"/>
      <c r="H1828" s="575"/>
      <c r="I1828" s="575"/>
      <c r="J1828" s="575"/>
      <c r="K1828" s="575"/>
    </row>
    <row r="1829" spans="2:11" x14ac:dyDescent="0.2">
      <c r="B1829" s="573"/>
      <c r="C1829" s="573"/>
      <c r="E1829" s="571"/>
      <c r="G1829" s="574"/>
      <c r="H1829" s="575"/>
      <c r="I1829" s="575"/>
      <c r="J1829" s="575"/>
      <c r="K1829" s="575"/>
    </row>
    <row r="1830" spans="2:11" x14ac:dyDescent="0.2">
      <c r="B1830" s="573"/>
      <c r="C1830" s="573"/>
      <c r="E1830" s="571"/>
      <c r="G1830" s="574"/>
      <c r="H1830" s="575"/>
      <c r="I1830" s="575"/>
      <c r="J1830" s="575"/>
      <c r="K1830" s="575"/>
    </row>
    <row r="1831" spans="2:11" x14ac:dyDescent="0.2">
      <c r="B1831" s="573"/>
      <c r="C1831" s="573"/>
      <c r="E1831" s="571"/>
      <c r="G1831" s="574"/>
      <c r="H1831" s="575"/>
      <c r="I1831" s="575"/>
      <c r="J1831" s="575"/>
      <c r="K1831" s="575"/>
    </row>
    <row r="1832" spans="2:11" x14ac:dyDescent="0.2">
      <c r="B1832" s="573"/>
      <c r="C1832" s="573"/>
      <c r="E1832" s="571"/>
      <c r="G1832" s="574"/>
      <c r="H1832" s="575"/>
      <c r="I1832" s="575"/>
      <c r="J1832" s="575"/>
      <c r="K1832" s="575"/>
    </row>
    <row r="1833" spans="2:11" x14ac:dyDescent="0.2">
      <c r="B1833" s="573"/>
      <c r="C1833" s="573"/>
      <c r="E1833" s="571"/>
      <c r="G1833" s="574"/>
      <c r="H1833" s="575"/>
      <c r="I1833" s="575"/>
      <c r="J1833" s="575"/>
      <c r="K1833" s="575"/>
    </row>
    <row r="1834" spans="2:11" x14ac:dyDescent="0.2">
      <c r="B1834" s="573"/>
      <c r="C1834" s="573"/>
      <c r="E1834" s="571"/>
      <c r="G1834" s="574"/>
      <c r="H1834" s="575"/>
      <c r="I1834" s="575"/>
      <c r="J1834" s="575"/>
      <c r="K1834" s="575"/>
    </row>
    <row r="1835" spans="2:11" x14ac:dyDescent="0.2">
      <c r="B1835" s="573"/>
      <c r="C1835" s="573"/>
      <c r="E1835" s="571"/>
      <c r="G1835" s="574"/>
      <c r="K1835" s="575"/>
    </row>
    <row r="1836" spans="2:11" x14ac:dyDescent="0.2">
      <c r="B1836" s="573"/>
      <c r="C1836" s="573"/>
      <c r="E1836" s="571"/>
      <c r="G1836" s="574"/>
      <c r="K1836" s="575"/>
    </row>
    <row r="1837" spans="2:11" x14ac:dyDescent="0.2">
      <c r="B1837" s="573"/>
      <c r="C1837" s="573"/>
      <c r="E1837" s="571"/>
      <c r="G1837" s="574"/>
      <c r="K1837" s="575"/>
    </row>
    <row r="1838" spans="2:11" x14ac:dyDescent="0.2">
      <c r="B1838" s="573"/>
      <c r="C1838" s="573"/>
      <c r="E1838" s="571"/>
      <c r="G1838" s="574"/>
      <c r="K1838" s="575"/>
    </row>
    <row r="1839" spans="2:11" x14ac:dyDescent="0.2">
      <c r="B1839" s="573"/>
      <c r="C1839" s="573"/>
      <c r="E1839" s="571"/>
      <c r="G1839" s="574"/>
      <c r="K1839" s="575"/>
    </row>
    <row r="1840" spans="2:11" x14ac:dyDescent="0.2">
      <c r="B1840" s="573"/>
      <c r="C1840" s="573"/>
      <c r="E1840" s="571"/>
      <c r="G1840" s="574"/>
      <c r="K1840" s="575"/>
    </row>
    <row r="1841" spans="2:11" x14ac:dyDescent="0.2">
      <c r="B1841" s="573"/>
      <c r="C1841" s="573"/>
      <c r="E1841" s="571"/>
      <c r="G1841" s="574"/>
      <c r="K1841" s="575"/>
    </row>
    <row r="1842" spans="2:11" x14ac:dyDescent="0.2">
      <c r="B1842" s="573"/>
      <c r="C1842" s="573"/>
      <c r="E1842" s="571"/>
      <c r="G1842" s="574"/>
      <c r="K1842" s="575"/>
    </row>
    <row r="1843" spans="2:11" x14ac:dyDescent="0.2">
      <c r="B1843" s="573"/>
      <c r="C1843" s="573"/>
      <c r="E1843" s="571"/>
      <c r="G1843" s="574"/>
      <c r="K1843" s="575"/>
    </row>
    <row r="1844" spans="2:11" x14ac:dyDescent="0.2">
      <c r="B1844" s="573"/>
      <c r="C1844" s="573"/>
      <c r="E1844" s="571"/>
      <c r="G1844" s="574"/>
      <c r="K1844" s="575"/>
    </row>
    <row r="1845" spans="2:11" x14ac:dyDescent="0.2">
      <c r="B1845" s="573"/>
      <c r="C1845" s="573"/>
      <c r="E1845" s="571"/>
      <c r="G1845" s="574"/>
      <c r="K1845" s="575"/>
    </row>
    <row r="1846" spans="2:11" x14ac:dyDescent="0.2">
      <c r="B1846" s="573"/>
      <c r="C1846" s="573"/>
      <c r="E1846" s="571"/>
      <c r="G1846" s="574"/>
      <c r="K1846" s="575"/>
    </row>
    <row r="1847" spans="2:11" x14ac:dyDescent="0.2">
      <c r="B1847" s="573"/>
      <c r="C1847" s="573"/>
      <c r="E1847" s="571"/>
      <c r="G1847" s="574"/>
      <c r="K1847" s="575"/>
    </row>
    <row r="1848" spans="2:11" x14ac:dyDescent="0.2">
      <c r="B1848" s="573"/>
      <c r="C1848" s="573"/>
      <c r="E1848" s="571"/>
      <c r="G1848" s="574"/>
      <c r="K1848" s="575"/>
    </row>
    <row r="1849" spans="2:11" x14ac:dyDescent="0.2">
      <c r="B1849" s="573"/>
      <c r="C1849" s="573"/>
      <c r="E1849" s="571"/>
      <c r="G1849" s="574"/>
      <c r="K1849" s="575"/>
    </row>
    <row r="1850" spans="2:11" x14ac:dyDescent="0.2">
      <c r="B1850" s="573"/>
      <c r="C1850" s="573"/>
      <c r="E1850" s="571"/>
      <c r="G1850" s="574"/>
      <c r="K1850" s="575"/>
    </row>
    <row r="1851" spans="2:11" x14ac:dyDescent="0.2">
      <c r="B1851" s="573"/>
      <c r="C1851" s="573"/>
      <c r="E1851" s="571"/>
      <c r="G1851" s="574"/>
      <c r="K1851" s="575"/>
    </row>
    <row r="1852" spans="2:11" x14ac:dyDescent="0.2">
      <c r="B1852" s="573"/>
      <c r="C1852" s="573"/>
      <c r="E1852" s="571"/>
      <c r="G1852" s="574"/>
      <c r="K1852" s="575"/>
    </row>
    <row r="1853" spans="2:11" x14ac:dyDescent="0.2">
      <c r="B1853" s="573"/>
      <c r="C1853" s="573"/>
      <c r="E1853" s="571"/>
      <c r="G1853" s="574"/>
      <c r="K1853" s="575"/>
    </row>
    <row r="1854" spans="2:11" x14ac:dyDescent="0.2">
      <c r="B1854" s="573"/>
      <c r="C1854" s="573"/>
      <c r="E1854" s="571"/>
      <c r="G1854" s="574"/>
      <c r="K1854" s="575"/>
    </row>
    <row r="1855" spans="2:11" x14ac:dyDescent="0.2">
      <c r="B1855" s="573"/>
      <c r="C1855" s="573"/>
      <c r="E1855" s="571"/>
      <c r="G1855" s="574"/>
      <c r="K1855" s="575"/>
    </row>
    <row r="1856" spans="2:11" x14ac:dyDescent="0.2">
      <c r="B1856" s="573"/>
      <c r="C1856" s="573"/>
      <c r="E1856" s="571"/>
      <c r="G1856" s="574"/>
      <c r="K1856" s="575"/>
    </row>
    <row r="1857" spans="2:11" x14ac:dyDescent="0.2">
      <c r="B1857" s="573"/>
      <c r="C1857" s="573"/>
      <c r="E1857" s="571"/>
      <c r="G1857" s="574"/>
      <c r="K1857" s="575"/>
    </row>
    <row r="1858" spans="2:11" x14ac:dyDescent="0.2">
      <c r="B1858" s="573"/>
      <c r="C1858" s="573"/>
      <c r="E1858" s="571"/>
      <c r="G1858" s="574"/>
      <c r="K1858" s="575"/>
    </row>
    <row r="1859" spans="2:11" x14ac:dyDescent="0.2">
      <c r="B1859" s="573"/>
      <c r="C1859" s="573"/>
      <c r="E1859" s="571"/>
      <c r="G1859" s="574"/>
      <c r="K1859" s="575"/>
    </row>
    <row r="1860" spans="2:11" x14ac:dyDescent="0.2">
      <c r="B1860" s="573"/>
      <c r="C1860" s="573"/>
      <c r="E1860" s="571"/>
      <c r="G1860" s="574"/>
      <c r="K1860" s="575"/>
    </row>
    <row r="1861" spans="2:11" x14ac:dyDescent="0.2">
      <c r="B1861" s="573"/>
      <c r="C1861" s="573"/>
      <c r="E1861" s="571"/>
      <c r="G1861" s="574"/>
      <c r="K1861" s="575"/>
    </row>
    <row r="1862" spans="2:11" x14ac:dyDescent="0.2">
      <c r="B1862" s="573"/>
      <c r="C1862" s="573"/>
      <c r="E1862" s="571"/>
      <c r="G1862" s="574"/>
      <c r="K1862" s="575"/>
    </row>
    <row r="1863" spans="2:11" x14ac:dyDescent="0.2">
      <c r="B1863" s="573"/>
      <c r="C1863" s="573"/>
      <c r="E1863" s="571"/>
      <c r="G1863" s="574"/>
      <c r="K1863" s="575"/>
    </row>
    <row r="1864" spans="2:11" x14ac:dyDescent="0.2">
      <c r="B1864" s="573"/>
      <c r="C1864" s="573"/>
      <c r="E1864" s="571"/>
      <c r="G1864" s="574"/>
      <c r="K1864" s="575"/>
    </row>
    <row r="1865" spans="2:11" x14ac:dyDescent="0.2">
      <c r="B1865" s="573"/>
      <c r="C1865" s="573"/>
      <c r="E1865" s="571"/>
      <c r="G1865" s="574"/>
      <c r="K1865" s="575"/>
    </row>
    <row r="1866" spans="2:11" x14ac:dyDescent="0.2">
      <c r="B1866" s="573"/>
      <c r="C1866" s="573"/>
      <c r="E1866" s="571"/>
      <c r="G1866" s="574"/>
      <c r="K1866" s="575"/>
    </row>
    <row r="1867" spans="2:11" x14ac:dyDescent="0.2">
      <c r="B1867" s="573"/>
      <c r="C1867" s="573"/>
      <c r="E1867" s="571"/>
      <c r="G1867" s="574"/>
      <c r="K1867" s="575"/>
    </row>
    <row r="1868" spans="2:11" x14ac:dyDescent="0.2">
      <c r="B1868" s="573"/>
      <c r="C1868" s="573"/>
      <c r="E1868" s="571"/>
      <c r="G1868" s="574"/>
      <c r="K1868" s="575"/>
    </row>
    <row r="1869" spans="2:11" x14ac:dyDescent="0.2">
      <c r="B1869" s="573"/>
      <c r="C1869" s="573"/>
      <c r="E1869" s="571"/>
      <c r="G1869" s="574"/>
      <c r="K1869" s="575"/>
    </row>
    <row r="1870" spans="2:11" x14ac:dyDescent="0.2">
      <c r="B1870" s="573"/>
      <c r="C1870" s="573"/>
      <c r="E1870" s="571"/>
      <c r="G1870" s="574"/>
      <c r="K1870" s="575"/>
    </row>
    <row r="1871" spans="2:11" x14ac:dyDescent="0.2">
      <c r="B1871" s="573"/>
      <c r="C1871" s="573"/>
      <c r="E1871" s="571"/>
      <c r="G1871" s="574"/>
      <c r="K1871" s="575"/>
    </row>
    <row r="1872" spans="2:11" x14ac:dyDescent="0.2">
      <c r="B1872" s="573"/>
      <c r="C1872" s="573"/>
      <c r="E1872" s="571"/>
      <c r="G1872" s="574"/>
      <c r="K1872" s="575"/>
    </row>
    <row r="1873" spans="2:11" x14ac:dyDescent="0.2">
      <c r="B1873" s="573"/>
      <c r="C1873" s="573"/>
      <c r="E1873" s="571"/>
      <c r="G1873" s="574"/>
      <c r="K1873" s="575"/>
    </row>
    <row r="1874" spans="2:11" x14ac:dyDescent="0.2">
      <c r="B1874" s="573"/>
      <c r="C1874" s="573"/>
      <c r="E1874" s="571"/>
      <c r="G1874" s="574"/>
      <c r="K1874" s="575"/>
    </row>
    <row r="1875" spans="2:11" x14ac:dyDescent="0.2">
      <c r="B1875" s="573"/>
      <c r="C1875" s="573"/>
      <c r="E1875" s="571"/>
      <c r="G1875" s="574"/>
      <c r="K1875" s="575"/>
    </row>
    <row r="1876" spans="2:11" x14ac:dyDescent="0.2">
      <c r="B1876" s="573"/>
      <c r="C1876" s="573"/>
      <c r="E1876" s="571"/>
      <c r="G1876" s="574"/>
      <c r="K1876" s="575"/>
    </row>
    <row r="1877" spans="2:11" x14ac:dyDescent="0.2">
      <c r="B1877" s="573"/>
      <c r="C1877" s="573"/>
      <c r="E1877" s="571"/>
      <c r="G1877" s="574"/>
      <c r="K1877" s="575"/>
    </row>
    <row r="1878" spans="2:11" x14ac:dyDescent="0.2">
      <c r="B1878" s="573"/>
      <c r="C1878" s="573"/>
      <c r="E1878" s="571"/>
      <c r="G1878" s="574"/>
      <c r="K1878" s="575"/>
    </row>
    <row r="1879" spans="2:11" x14ac:dyDescent="0.2">
      <c r="B1879" s="573"/>
      <c r="C1879" s="573"/>
      <c r="E1879" s="571"/>
      <c r="G1879" s="574"/>
      <c r="K1879" s="575"/>
    </row>
    <row r="1880" spans="2:11" x14ac:dyDescent="0.2">
      <c r="B1880" s="573"/>
      <c r="C1880" s="573"/>
      <c r="E1880" s="571"/>
      <c r="G1880" s="574"/>
      <c r="K1880" s="575"/>
    </row>
    <row r="1881" spans="2:11" x14ac:dyDescent="0.2">
      <c r="B1881" s="573"/>
      <c r="C1881" s="573"/>
      <c r="E1881" s="571"/>
      <c r="G1881" s="574"/>
      <c r="K1881" s="575"/>
    </row>
    <row r="1882" spans="2:11" x14ac:dyDescent="0.2">
      <c r="B1882" s="573"/>
      <c r="C1882" s="573"/>
      <c r="E1882" s="571"/>
      <c r="G1882" s="574"/>
      <c r="K1882" s="575"/>
    </row>
    <row r="1883" spans="2:11" x14ac:dyDescent="0.2">
      <c r="B1883" s="573"/>
      <c r="C1883" s="573"/>
      <c r="E1883" s="571"/>
      <c r="G1883" s="574"/>
      <c r="K1883" s="575"/>
    </row>
    <row r="1884" spans="2:11" x14ac:dyDescent="0.2">
      <c r="B1884" s="573"/>
      <c r="C1884" s="573"/>
      <c r="E1884" s="571"/>
      <c r="G1884" s="574"/>
      <c r="K1884" s="575"/>
    </row>
    <row r="1885" spans="2:11" x14ac:dyDescent="0.2">
      <c r="B1885" s="573"/>
      <c r="C1885" s="573"/>
      <c r="E1885" s="571"/>
      <c r="G1885" s="574"/>
      <c r="K1885" s="575"/>
    </row>
    <row r="1886" spans="2:11" x14ac:dyDescent="0.2">
      <c r="B1886" s="573"/>
      <c r="C1886" s="573"/>
      <c r="E1886" s="571"/>
      <c r="G1886" s="574"/>
      <c r="K1886" s="575"/>
    </row>
    <row r="1887" spans="2:11" x14ac:dyDescent="0.2">
      <c r="B1887" s="573"/>
      <c r="C1887" s="573"/>
      <c r="E1887" s="571"/>
      <c r="G1887" s="574"/>
      <c r="K1887" s="575"/>
    </row>
    <row r="1888" spans="2:11" x14ac:dyDescent="0.2">
      <c r="B1888" s="573"/>
      <c r="C1888" s="573"/>
      <c r="E1888" s="571"/>
      <c r="G1888" s="574"/>
      <c r="K1888" s="575"/>
    </row>
    <row r="1889" spans="2:11" x14ac:dyDescent="0.2">
      <c r="B1889" s="573"/>
      <c r="C1889" s="573"/>
      <c r="E1889" s="571"/>
      <c r="G1889" s="574"/>
      <c r="K1889" s="575"/>
    </row>
    <row r="1890" spans="2:11" x14ac:dyDescent="0.2">
      <c r="B1890" s="573"/>
      <c r="C1890" s="573"/>
      <c r="E1890" s="571"/>
      <c r="G1890" s="574"/>
      <c r="K1890" s="575"/>
    </row>
    <row r="1891" spans="2:11" x14ac:dyDescent="0.2">
      <c r="B1891" s="573"/>
      <c r="C1891" s="573"/>
      <c r="E1891" s="571"/>
      <c r="G1891" s="574"/>
      <c r="K1891" s="575"/>
    </row>
    <row r="1892" spans="2:11" x14ac:dyDescent="0.2">
      <c r="B1892" s="573"/>
      <c r="C1892" s="573"/>
      <c r="E1892" s="571"/>
      <c r="G1892" s="574"/>
      <c r="K1892" s="575"/>
    </row>
    <row r="1893" spans="2:11" x14ac:dyDescent="0.2">
      <c r="B1893" s="573"/>
      <c r="C1893" s="573"/>
      <c r="E1893" s="571"/>
      <c r="G1893" s="574"/>
      <c r="K1893" s="575"/>
    </row>
    <row r="1894" spans="2:11" x14ac:dyDescent="0.2">
      <c r="B1894" s="573"/>
      <c r="C1894" s="573"/>
      <c r="E1894" s="571"/>
      <c r="G1894" s="574"/>
      <c r="K1894" s="575"/>
    </row>
    <row r="1895" spans="2:11" x14ac:dyDescent="0.2">
      <c r="B1895" s="573"/>
      <c r="C1895" s="573"/>
      <c r="E1895" s="571"/>
      <c r="G1895" s="574"/>
      <c r="K1895" s="575"/>
    </row>
    <row r="1896" spans="2:11" x14ac:dyDescent="0.2">
      <c r="B1896" s="573"/>
      <c r="C1896" s="573"/>
      <c r="E1896" s="571"/>
      <c r="G1896" s="574"/>
      <c r="K1896" s="575"/>
    </row>
    <row r="1897" spans="2:11" x14ac:dyDescent="0.2">
      <c r="B1897" s="573"/>
      <c r="C1897" s="573"/>
      <c r="E1897" s="571"/>
      <c r="G1897" s="574"/>
      <c r="K1897" s="575"/>
    </row>
    <row r="1898" spans="2:11" x14ac:dyDescent="0.2">
      <c r="B1898" s="573"/>
      <c r="C1898" s="573"/>
      <c r="E1898" s="571"/>
      <c r="G1898" s="574"/>
      <c r="K1898" s="575"/>
    </row>
    <row r="1899" spans="2:11" x14ac:dyDescent="0.2">
      <c r="B1899" s="573"/>
      <c r="C1899" s="573"/>
      <c r="E1899" s="571"/>
      <c r="G1899" s="574"/>
      <c r="K1899" s="575"/>
    </row>
    <row r="1900" spans="2:11" x14ac:dyDescent="0.2">
      <c r="B1900" s="573"/>
      <c r="C1900" s="573"/>
      <c r="E1900" s="571"/>
      <c r="G1900" s="574"/>
      <c r="K1900" s="575"/>
    </row>
    <row r="1901" spans="2:11" x14ac:dyDescent="0.2">
      <c r="B1901" s="573"/>
      <c r="C1901" s="573"/>
      <c r="E1901" s="571"/>
      <c r="G1901" s="574"/>
      <c r="K1901" s="575"/>
    </row>
    <row r="1902" spans="2:11" x14ac:dyDescent="0.2">
      <c r="B1902" s="573"/>
      <c r="C1902" s="573"/>
      <c r="E1902" s="571"/>
      <c r="G1902" s="574"/>
      <c r="K1902" s="575"/>
    </row>
    <row r="1903" spans="2:11" x14ac:dyDescent="0.2">
      <c r="B1903" s="573"/>
      <c r="C1903" s="573"/>
      <c r="E1903" s="571"/>
      <c r="G1903" s="574"/>
      <c r="K1903" s="575"/>
    </row>
    <row r="1904" spans="2:11" x14ac:dyDescent="0.2">
      <c r="B1904" s="573"/>
      <c r="C1904" s="573"/>
      <c r="E1904" s="571"/>
      <c r="G1904" s="574"/>
      <c r="K1904" s="575"/>
    </row>
    <row r="1905" spans="2:11" x14ac:dyDescent="0.2">
      <c r="B1905" s="573"/>
      <c r="C1905" s="573"/>
      <c r="E1905" s="571"/>
      <c r="G1905" s="574"/>
      <c r="K1905" s="575"/>
    </row>
    <row r="1906" spans="2:11" x14ac:dyDescent="0.2">
      <c r="B1906" s="573"/>
      <c r="C1906" s="573"/>
      <c r="E1906" s="571"/>
      <c r="G1906" s="574"/>
      <c r="K1906" s="575"/>
    </row>
    <row r="1907" spans="2:11" x14ac:dyDescent="0.2">
      <c r="B1907" s="573"/>
      <c r="C1907" s="573"/>
      <c r="E1907" s="571"/>
      <c r="G1907" s="574"/>
      <c r="K1907" s="575"/>
    </row>
    <row r="1908" spans="2:11" x14ac:dyDescent="0.2">
      <c r="B1908" s="573"/>
      <c r="C1908" s="573"/>
      <c r="E1908" s="571"/>
      <c r="G1908" s="574"/>
      <c r="K1908" s="575"/>
    </row>
    <row r="1909" spans="2:11" x14ac:dyDescent="0.2">
      <c r="B1909" s="573"/>
      <c r="C1909" s="573"/>
      <c r="E1909" s="571"/>
      <c r="G1909" s="574"/>
      <c r="K1909" s="575"/>
    </row>
    <row r="1910" spans="2:11" x14ac:dyDescent="0.2">
      <c r="B1910" s="573"/>
      <c r="C1910" s="573"/>
      <c r="E1910" s="571"/>
      <c r="G1910" s="574"/>
      <c r="K1910" s="575"/>
    </row>
    <row r="1911" spans="2:11" x14ac:dyDescent="0.2">
      <c r="B1911" s="573"/>
      <c r="C1911" s="573"/>
      <c r="E1911" s="571"/>
      <c r="G1911" s="574"/>
      <c r="K1911" s="575"/>
    </row>
    <row r="1912" spans="2:11" x14ac:dyDescent="0.2">
      <c r="B1912" s="573"/>
      <c r="C1912" s="573"/>
      <c r="E1912" s="571"/>
      <c r="G1912" s="574"/>
      <c r="K1912" s="575"/>
    </row>
    <row r="1913" spans="2:11" x14ac:dyDescent="0.2">
      <c r="B1913" s="573"/>
      <c r="C1913" s="573"/>
      <c r="E1913" s="571"/>
      <c r="G1913" s="574"/>
      <c r="K1913" s="575"/>
    </row>
    <row r="1914" spans="2:11" x14ac:dyDescent="0.2">
      <c r="B1914" s="573"/>
      <c r="C1914" s="573"/>
      <c r="E1914" s="571"/>
      <c r="G1914" s="574"/>
      <c r="K1914" s="575"/>
    </row>
    <row r="1915" spans="2:11" x14ac:dyDescent="0.2">
      <c r="B1915" s="573"/>
      <c r="C1915" s="573"/>
      <c r="E1915" s="571"/>
      <c r="G1915" s="574"/>
      <c r="K1915" s="575"/>
    </row>
    <row r="1916" spans="2:11" x14ac:dyDescent="0.2">
      <c r="B1916" s="573"/>
      <c r="C1916" s="573"/>
      <c r="E1916" s="571"/>
      <c r="G1916" s="574"/>
      <c r="K1916" s="575"/>
    </row>
    <row r="1917" spans="2:11" x14ac:dyDescent="0.2">
      <c r="B1917" s="573"/>
      <c r="C1917" s="573"/>
      <c r="E1917" s="571"/>
      <c r="G1917" s="574"/>
      <c r="K1917" s="575"/>
    </row>
    <row r="1918" spans="2:11" x14ac:dyDescent="0.2">
      <c r="B1918" s="573"/>
      <c r="C1918" s="573"/>
      <c r="E1918" s="571"/>
      <c r="G1918" s="574"/>
      <c r="K1918" s="575"/>
    </row>
    <row r="1919" spans="2:11" x14ac:dyDescent="0.2">
      <c r="B1919" s="573"/>
      <c r="C1919" s="573"/>
      <c r="E1919" s="571"/>
      <c r="G1919" s="574"/>
      <c r="K1919" s="575"/>
    </row>
    <row r="1920" spans="2:11" x14ac:dyDescent="0.2">
      <c r="B1920" s="573"/>
      <c r="C1920" s="573"/>
      <c r="E1920" s="571"/>
      <c r="G1920" s="574"/>
      <c r="K1920" s="575"/>
    </row>
    <row r="1921" spans="2:11" x14ac:dyDescent="0.2">
      <c r="B1921" s="573"/>
      <c r="C1921" s="573"/>
      <c r="E1921" s="571"/>
      <c r="G1921" s="574"/>
      <c r="K1921" s="575"/>
    </row>
    <row r="1922" spans="2:11" x14ac:dyDescent="0.2">
      <c r="B1922" s="573"/>
      <c r="C1922" s="573"/>
      <c r="E1922" s="571"/>
      <c r="G1922" s="574"/>
      <c r="K1922" s="575"/>
    </row>
    <row r="1923" spans="2:11" x14ac:dyDescent="0.2">
      <c r="B1923" s="573"/>
      <c r="C1923" s="573"/>
      <c r="E1923" s="571"/>
      <c r="G1923" s="574"/>
      <c r="K1923" s="575"/>
    </row>
    <row r="1924" spans="2:11" x14ac:dyDescent="0.2">
      <c r="B1924" s="573"/>
      <c r="C1924" s="573"/>
      <c r="E1924" s="571"/>
      <c r="G1924" s="574"/>
      <c r="K1924" s="575"/>
    </row>
    <row r="1925" spans="2:11" x14ac:dyDescent="0.2">
      <c r="B1925" s="573"/>
      <c r="C1925" s="573"/>
      <c r="E1925" s="571"/>
      <c r="G1925" s="574"/>
      <c r="K1925" s="575"/>
    </row>
    <row r="1926" spans="2:11" x14ac:dyDescent="0.2">
      <c r="B1926" s="573"/>
      <c r="C1926" s="573"/>
      <c r="E1926" s="571"/>
      <c r="G1926" s="574"/>
      <c r="K1926" s="575"/>
    </row>
    <row r="1927" spans="2:11" x14ac:dyDescent="0.2">
      <c r="B1927" s="573"/>
      <c r="C1927" s="573"/>
      <c r="E1927" s="571"/>
      <c r="G1927" s="574"/>
      <c r="K1927" s="575"/>
    </row>
    <row r="1928" spans="2:11" x14ac:dyDescent="0.2">
      <c r="B1928" s="573"/>
      <c r="C1928" s="573"/>
      <c r="E1928" s="571"/>
      <c r="G1928" s="574"/>
      <c r="K1928" s="575"/>
    </row>
    <row r="1929" spans="2:11" x14ac:dyDescent="0.2">
      <c r="B1929" s="573"/>
      <c r="C1929" s="573"/>
      <c r="E1929" s="571"/>
      <c r="G1929" s="574"/>
      <c r="K1929" s="575"/>
    </row>
    <row r="1930" spans="2:11" x14ac:dyDescent="0.2">
      <c r="B1930" s="573"/>
      <c r="C1930" s="573"/>
      <c r="E1930" s="571"/>
      <c r="G1930" s="574"/>
      <c r="K1930" s="575"/>
    </row>
    <row r="1931" spans="2:11" x14ac:dyDescent="0.2">
      <c r="B1931" s="573"/>
      <c r="C1931" s="573"/>
      <c r="E1931" s="571"/>
      <c r="G1931" s="574"/>
      <c r="K1931" s="575"/>
    </row>
    <row r="1932" spans="2:11" x14ac:dyDescent="0.2">
      <c r="B1932" s="573"/>
      <c r="C1932" s="573"/>
      <c r="E1932" s="571"/>
      <c r="G1932" s="574"/>
      <c r="K1932" s="575"/>
    </row>
    <row r="1933" spans="2:11" x14ac:dyDescent="0.2">
      <c r="B1933" s="573"/>
      <c r="C1933" s="573"/>
      <c r="E1933" s="571"/>
      <c r="G1933" s="574"/>
      <c r="K1933" s="575"/>
    </row>
    <row r="1934" spans="2:11" x14ac:dyDescent="0.2">
      <c r="B1934" s="573"/>
      <c r="C1934" s="573"/>
      <c r="E1934" s="571"/>
      <c r="G1934" s="574"/>
      <c r="K1934" s="575"/>
    </row>
    <row r="1935" spans="2:11" x14ac:dyDescent="0.2">
      <c r="B1935" s="573"/>
      <c r="C1935" s="573"/>
      <c r="E1935" s="571"/>
      <c r="G1935" s="574"/>
      <c r="K1935" s="575"/>
    </row>
    <row r="1936" spans="2:11" x14ac:dyDescent="0.2">
      <c r="B1936" s="573"/>
      <c r="C1936" s="573"/>
      <c r="E1936" s="571"/>
      <c r="G1936" s="574"/>
      <c r="K1936" s="575"/>
    </row>
    <row r="1937" spans="2:11" x14ac:dyDescent="0.2">
      <c r="B1937" s="573"/>
      <c r="C1937" s="573"/>
      <c r="E1937" s="571"/>
      <c r="G1937" s="574"/>
      <c r="K1937" s="575"/>
    </row>
    <row r="1938" spans="2:11" x14ac:dyDescent="0.2">
      <c r="B1938" s="573"/>
      <c r="C1938" s="573"/>
      <c r="E1938" s="571"/>
      <c r="G1938" s="574"/>
      <c r="K1938" s="575"/>
    </row>
    <row r="1939" spans="2:11" x14ac:dyDescent="0.2">
      <c r="B1939" s="573"/>
      <c r="C1939" s="573"/>
      <c r="E1939" s="571"/>
      <c r="G1939" s="574"/>
      <c r="K1939" s="575"/>
    </row>
    <row r="1940" spans="2:11" x14ac:dyDescent="0.2">
      <c r="B1940" s="573"/>
      <c r="C1940" s="573"/>
      <c r="E1940" s="571"/>
      <c r="G1940" s="574"/>
      <c r="K1940" s="575"/>
    </row>
    <row r="1941" spans="2:11" x14ac:dyDescent="0.2">
      <c r="B1941" s="573"/>
      <c r="C1941" s="573"/>
      <c r="E1941" s="571"/>
      <c r="G1941" s="574"/>
      <c r="K1941" s="575"/>
    </row>
    <row r="1942" spans="2:11" x14ac:dyDescent="0.2">
      <c r="B1942" s="573"/>
      <c r="C1942" s="573"/>
      <c r="E1942" s="571"/>
      <c r="G1942" s="574"/>
      <c r="K1942" s="575"/>
    </row>
    <row r="1943" spans="2:11" x14ac:dyDescent="0.2">
      <c r="B1943" s="573"/>
      <c r="C1943" s="573"/>
      <c r="E1943" s="571"/>
      <c r="G1943" s="574"/>
      <c r="K1943" s="575"/>
    </row>
    <row r="1944" spans="2:11" x14ac:dyDescent="0.2">
      <c r="B1944" s="573"/>
      <c r="C1944" s="573"/>
      <c r="E1944" s="571"/>
      <c r="G1944" s="574"/>
      <c r="K1944" s="575"/>
    </row>
    <row r="1945" spans="2:11" x14ac:dyDescent="0.2">
      <c r="B1945" s="573"/>
      <c r="C1945" s="573"/>
      <c r="E1945" s="571"/>
      <c r="G1945" s="574"/>
      <c r="K1945" s="575"/>
    </row>
    <row r="1946" spans="2:11" x14ac:dyDescent="0.2">
      <c r="B1946" s="573"/>
      <c r="C1946" s="573"/>
      <c r="E1946" s="571"/>
      <c r="G1946" s="574"/>
      <c r="K1946" s="575"/>
    </row>
    <row r="1947" spans="2:11" x14ac:dyDescent="0.2">
      <c r="B1947" s="573"/>
      <c r="C1947" s="573"/>
      <c r="E1947" s="571"/>
      <c r="G1947" s="574"/>
      <c r="K1947" s="575"/>
    </row>
    <row r="1948" spans="2:11" x14ac:dyDescent="0.2">
      <c r="B1948" s="573"/>
      <c r="C1948" s="573"/>
      <c r="E1948" s="571"/>
      <c r="G1948" s="574"/>
      <c r="K1948" s="575"/>
    </row>
    <row r="1949" spans="2:11" x14ac:dyDescent="0.2">
      <c r="B1949" s="573"/>
      <c r="C1949" s="573"/>
      <c r="E1949" s="571"/>
      <c r="G1949" s="574"/>
      <c r="K1949" s="575"/>
    </row>
    <row r="1950" spans="2:11" x14ac:dyDescent="0.2">
      <c r="B1950" s="573"/>
      <c r="C1950" s="573"/>
      <c r="E1950" s="571"/>
      <c r="G1950" s="574"/>
      <c r="K1950" s="575"/>
    </row>
    <row r="1951" spans="2:11" x14ac:dyDescent="0.2">
      <c r="B1951" s="573"/>
      <c r="C1951" s="573"/>
      <c r="E1951" s="571"/>
      <c r="G1951" s="574"/>
      <c r="K1951" s="575"/>
    </row>
    <row r="1952" spans="2:11" x14ac:dyDescent="0.2">
      <c r="B1952" s="573"/>
      <c r="C1952" s="573"/>
      <c r="E1952" s="571"/>
      <c r="G1952" s="574"/>
      <c r="K1952" s="575"/>
    </row>
    <row r="1953" spans="2:11" x14ac:dyDescent="0.2">
      <c r="B1953" s="573"/>
      <c r="C1953" s="573"/>
      <c r="E1953" s="571"/>
      <c r="G1953" s="574"/>
      <c r="K1953" s="575"/>
    </row>
    <row r="1954" spans="2:11" x14ac:dyDescent="0.2">
      <c r="B1954" s="573"/>
      <c r="C1954" s="573"/>
      <c r="E1954" s="571"/>
      <c r="G1954" s="574"/>
      <c r="K1954" s="575"/>
    </row>
    <row r="1955" spans="2:11" x14ac:dyDescent="0.2">
      <c r="B1955" s="573"/>
      <c r="C1955" s="573"/>
      <c r="E1955" s="571"/>
      <c r="G1955" s="574"/>
      <c r="K1955" s="575"/>
    </row>
    <row r="1956" spans="2:11" x14ac:dyDescent="0.2">
      <c r="B1956" s="573"/>
      <c r="C1956" s="573"/>
      <c r="E1956" s="571"/>
      <c r="G1956" s="574"/>
      <c r="K1956" s="575"/>
    </row>
    <row r="1957" spans="2:11" x14ac:dyDescent="0.2">
      <c r="B1957" s="573"/>
      <c r="C1957" s="573"/>
      <c r="E1957" s="571"/>
      <c r="G1957" s="574"/>
      <c r="K1957" s="575"/>
    </row>
    <row r="1958" spans="2:11" x14ac:dyDescent="0.2">
      <c r="B1958" s="573"/>
      <c r="C1958" s="573"/>
      <c r="E1958" s="571"/>
      <c r="G1958" s="574"/>
      <c r="K1958" s="575"/>
    </row>
    <row r="1959" spans="2:11" x14ac:dyDescent="0.2">
      <c r="B1959" s="573"/>
      <c r="C1959" s="573"/>
      <c r="E1959" s="571"/>
      <c r="G1959" s="574"/>
      <c r="K1959" s="575"/>
    </row>
    <row r="1960" spans="2:11" x14ac:dyDescent="0.2">
      <c r="B1960" s="573"/>
      <c r="C1960" s="573"/>
      <c r="E1960" s="571"/>
      <c r="G1960" s="574"/>
      <c r="K1960" s="575"/>
    </row>
    <row r="1961" spans="2:11" x14ac:dyDescent="0.2">
      <c r="B1961" s="573"/>
      <c r="C1961" s="573"/>
      <c r="E1961" s="571"/>
      <c r="G1961" s="574"/>
      <c r="K1961" s="575"/>
    </row>
    <row r="1962" spans="2:11" x14ac:dyDescent="0.2">
      <c r="B1962" s="573"/>
      <c r="C1962" s="573"/>
      <c r="E1962" s="571"/>
      <c r="G1962" s="574"/>
      <c r="K1962" s="575"/>
    </row>
    <row r="1963" spans="2:11" x14ac:dyDescent="0.2">
      <c r="B1963" s="573"/>
      <c r="C1963" s="573"/>
      <c r="E1963" s="571"/>
      <c r="G1963" s="574"/>
      <c r="K1963" s="575"/>
    </row>
    <row r="1964" spans="2:11" x14ac:dyDescent="0.2">
      <c r="B1964" s="573"/>
      <c r="C1964" s="573"/>
      <c r="E1964" s="571"/>
      <c r="G1964" s="574"/>
      <c r="K1964" s="575"/>
    </row>
    <row r="1965" spans="2:11" x14ac:dyDescent="0.2">
      <c r="B1965" s="573"/>
      <c r="C1965" s="573"/>
      <c r="E1965" s="571"/>
      <c r="G1965" s="574"/>
      <c r="K1965" s="575"/>
    </row>
    <row r="1966" spans="2:11" x14ac:dyDescent="0.2">
      <c r="B1966" s="573"/>
      <c r="C1966" s="573"/>
      <c r="E1966" s="571"/>
      <c r="G1966" s="574"/>
      <c r="K1966" s="575"/>
    </row>
    <row r="1967" spans="2:11" x14ac:dyDescent="0.2">
      <c r="B1967" s="573"/>
      <c r="C1967" s="573"/>
      <c r="E1967" s="571"/>
      <c r="G1967" s="574"/>
      <c r="K1967" s="575"/>
    </row>
    <row r="1968" spans="2:11" x14ac:dyDescent="0.2">
      <c r="B1968" s="573"/>
      <c r="C1968" s="573"/>
      <c r="E1968" s="571"/>
      <c r="G1968" s="574"/>
      <c r="K1968" s="575"/>
    </row>
    <row r="1969" spans="2:11" x14ac:dyDescent="0.2">
      <c r="B1969" s="573"/>
      <c r="C1969" s="573"/>
      <c r="E1969" s="571"/>
      <c r="G1969" s="574"/>
      <c r="K1969" s="575"/>
    </row>
    <row r="1970" spans="2:11" x14ac:dyDescent="0.2">
      <c r="B1970" s="573"/>
      <c r="C1970" s="573"/>
      <c r="E1970" s="571"/>
      <c r="G1970" s="574"/>
      <c r="K1970" s="575"/>
    </row>
    <row r="1971" spans="2:11" x14ac:dyDescent="0.2">
      <c r="B1971" s="573"/>
      <c r="C1971" s="573"/>
      <c r="E1971" s="571"/>
      <c r="G1971" s="574"/>
      <c r="K1971" s="575"/>
    </row>
    <row r="1972" spans="2:11" x14ac:dyDescent="0.2">
      <c r="B1972" s="573"/>
      <c r="C1972" s="573"/>
      <c r="E1972" s="571"/>
      <c r="G1972" s="574"/>
      <c r="K1972" s="575"/>
    </row>
    <row r="1973" spans="2:11" x14ac:dyDescent="0.2">
      <c r="B1973" s="573"/>
      <c r="C1973" s="573"/>
      <c r="E1973" s="571"/>
      <c r="G1973" s="574"/>
      <c r="K1973" s="575"/>
    </row>
    <row r="1974" spans="2:11" x14ac:dyDescent="0.2">
      <c r="B1974" s="573"/>
      <c r="C1974" s="573"/>
      <c r="E1974" s="571"/>
      <c r="G1974" s="574"/>
      <c r="K1974" s="575"/>
    </row>
    <row r="1975" spans="2:11" x14ac:dyDescent="0.2">
      <c r="B1975" s="573"/>
      <c r="C1975" s="573"/>
      <c r="E1975" s="571"/>
      <c r="G1975" s="574"/>
      <c r="K1975" s="575"/>
    </row>
    <row r="1976" spans="2:11" x14ac:dyDescent="0.2">
      <c r="B1976" s="573"/>
      <c r="C1976" s="573"/>
      <c r="E1976" s="571"/>
      <c r="G1976" s="574"/>
      <c r="K1976" s="575"/>
    </row>
    <row r="1977" spans="2:11" x14ac:dyDescent="0.2">
      <c r="B1977" s="573"/>
      <c r="C1977" s="573"/>
      <c r="E1977" s="571"/>
      <c r="G1977" s="574"/>
      <c r="K1977" s="575"/>
    </row>
    <row r="1978" spans="2:11" x14ac:dyDescent="0.2">
      <c r="B1978" s="573"/>
      <c r="C1978" s="573"/>
      <c r="E1978" s="571"/>
      <c r="G1978" s="574"/>
      <c r="K1978" s="575"/>
    </row>
    <row r="1979" spans="2:11" x14ac:dyDescent="0.2">
      <c r="B1979" s="573"/>
      <c r="C1979" s="573"/>
      <c r="E1979" s="571"/>
      <c r="G1979" s="574"/>
      <c r="K1979" s="575"/>
    </row>
    <row r="1980" spans="2:11" x14ac:dyDescent="0.2">
      <c r="B1980" s="573"/>
      <c r="C1980" s="573"/>
      <c r="E1980" s="571"/>
      <c r="G1980" s="574"/>
      <c r="K1980" s="575"/>
    </row>
    <row r="1981" spans="2:11" x14ac:dyDescent="0.2">
      <c r="B1981" s="573"/>
      <c r="C1981" s="573"/>
      <c r="E1981" s="571"/>
      <c r="G1981" s="574"/>
      <c r="K1981" s="575"/>
    </row>
    <row r="1982" spans="2:11" x14ac:dyDescent="0.2">
      <c r="B1982" s="573"/>
      <c r="C1982" s="573"/>
      <c r="E1982" s="571"/>
      <c r="G1982" s="574"/>
      <c r="K1982" s="575"/>
    </row>
    <row r="1983" spans="2:11" x14ac:dyDescent="0.2">
      <c r="B1983" s="573"/>
      <c r="C1983" s="573"/>
      <c r="E1983" s="571"/>
      <c r="G1983" s="574"/>
      <c r="K1983" s="575"/>
    </row>
    <row r="1984" spans="2:11" x14ac:dyDescent="0.2">
      <c r="B1984" s="573"/>
      <c r="C1984" s="573"/>
      <c r="E1984" s="571"/>
      <c r="G1984" s="574"/>
      <c r="K1984" s="575"/>
    </row>
    <row r="1985" spans="2:11" x14ac:dyDescent="0.2">
      <c r="B1985" s="573"/>
      <c r="C1985" s="573"/>
      <c r="E1985" s="571"/>
      <c r="G1985" s="574"/>
      <c r="K1985" s="575"/>
    </row>
    <row r="1986" spans="2:11" x14ac:dyDescent="0.2">
      <c r="B1986" s="573"/>
      <c r="C1986" s="573"/>
      <c r="E1986" s="571"/>
      <c r="G1986" s="574"/>
      <c r="K1986" s="575"/>
    </row>
    <row r="1987" spans="2:11" x14ac:dyDescent="0.2">
      <c r="B1987" s="573"/>
      <c r="C1987" s="573"/>
      <c r="E1987" s="571"/>
      <c r="G1987" s="574"/>
      <c r="K1987" s="575"/>
    </row>
    <row r="1988" spans="2:11" x14ac:dyDescent="0.2">
      <c r="B1988" s="573"/>
      <c r="C1988" s="573"/>
      <c r="E1988" s="571"/>
    </row>
    <row r="1989" spans="2:11" x14ac:dyDescent="0.2">
      <c r="B1989" s="573"/>
      <c r="C1989" s="573"/>
      <c r="E1989" s="571"/>
    </row>
    <row r="1990" spans="2:11" x14ac:dyDescent="0.2">
      <c r="B1990" s="573"/>
      <c r="C1990" s="573"/>
      <c r="E1990" s="571"/>
    </row>
    <row r="1991" spans="2:11" x14ac:dyDescent="0.2">
      <c r="B1991" s="573"/>
      <c r="C1991" s="573"/>
      <c r="E1991" s="571"/>
    </row>
    <row r="1992" spans="2:11" x14ac:dyDescent="0.2">
      <c r="B1992" s="573"/>
      <c r="C1992" s="573"/>
      <c r="E1992" s="571"/>
    </row>
    <row r="1993" spans="2:11" x14ac:dyDescent="0.2">
      <c r="B1993" s="573"/>
      <c r="C1993" s="573"/>
      <c r="E1993" s="571"/>
    </row>
    <row r="1994" spans="2:11" x14ac:dyDescent="0.2">
      <c r="B1994" s="573"/>
      <c r="C1994" s="573"/>
      <c r="E1994" s="571"/>
    </row>
    <row r="1995" spans="2:11" x14ac:dyDescent="0.2">
      <c r="B1995" s="573"/>
      <c r="C1995" s="573"/>
      <c r="E1995" s="571"/>
    </row>
    <row r="1996" spans="2:11" x14ac:dyDescent="0.2">
      <c r="B1996" s="573"/>
      <c r="C1996" s="573"/>
      <c r="E1996" s="571"/>
    </row>
    <row r="1997" spans="2:11" x14ac:dyDescent="0.2">
      <c r="B1997" s="573"/>
      <c r="C1997" s="573"/>
      <c r="E1997" s="571"/>
    </row>
    <row r="1998" spans="2:11" x14ac:dyDescent="0.2">
      <c r="B1998" s="573"/>
      <c r="C1998" s="573"/>
      <c r="E1998" s="571"/>
    </row>
    <row r="1999" spans="2:11" x14ac:dyDescent="0.2">
      <c r="B1999" s="573"/>
      <c r="C1999" s="573"/>
      <c r="E1999" s="571"/>
    </row>
    <row r="2000" spans="2:11" x14ac:dyDescent="0.2">
      <c r="B2000" s="573"/>
      <c r="C2000" s="573"/>
      <c r="E2000" s="571"/>
    </row>
    <row r="2001" spans="2:5" x14ac:dyDescent="0.2">
      <c r="B2001" s="573"/>
      <c r="C2001" s="573"/>
      <c r="E2001" s="571"/>
    </row>
    <row r="2002" spans="2:5" x14ac:dyDescent="0.2">
      <c r="B2002" s="573"/>
      <c r="C2002" s="573"/>
      <c r="E2002" s="571"/>
    </row>
    <row r="2003" spans="2:5" x14ac:dyDescent="0.2">
      <c r="B2003" s="573"/>
      <c r="C2003" s="573"/>
      <c r="E2003" s="571"/>
    </row>
    <row r="2004" spans="2:5" x14ac:dyDescent="0.2">
      <c r="B2004" s="573"/>
      <c r="C2004" s="573"/>
      <c r="E2004" s="571"/>
    </row>
    <row r="2005" spans="2:5" x14ac:dyDescent="0.2">
      <c r="B2005" s="573"/>
      <c r="C2005" s="573"/>
      <c r="E2005" s="571"/>
    </row>
    <row r="2006" spans="2:5" x14ac:dyDescent="0.2">
      <c r="B2006" s="573"/>
      <c r="C2006" s="573"/>
      <c r="E2006" s="571"/>
    </row>
    <row r="2007" spans="2:5" x14ac:dyDescent="0.2">
      <c r="B2007" s="573"/>
      <c r="C2007" s="573"/>
      <c r="E2007" s="571"/>
    </row>
    <row r="2008" spans="2:5" x14ac:dyDescent="0.2">
      <c r="B2008" s="573"/>
      <c r="C2008" s="573"/>
      <c r="E2008" s="571"/>
    </row>
    <row r="2009" spans="2:5" x14ac:dyDescent="0.2">
      <c r="B2009" s="573"/>
      <c r="C2009" s="573"/>
      <c r="E2009" s="571"/>
    </row>
    <row r="2010" spans="2:5" x14ac:dyDescent="0.2">
      <c r="B2010" s="573"/>
      <c r="C2010" s="573"/>
      <c r="E2010" s="571"/>
    </row>
    <row r="2011" spans="2:5" x14ac:dyDescent="0.2">
      <c r="B2011" s="573"/>
      <c r="C2011" s="573"/>
      <c r="E2011" s="571"/>
    </row>
    <row r="2012" spans="2:5" x14ac:dyDescent="0.2">
      <c r="B2012" s="573"/>
      <c r="C2012" s="573"/>
      <c r="E2012" s="571"/>
    </row>
    <row r="2013" spans="2:5" x14ac:dyDescent="0.2">
      <c r="B2013" s="573"/>
      <c r="C2013" s="573"/>
      <c r="E2013" s="571"/>
    </row>
    <row r="2014" spans="2:5" x14ac:dyDescent="0.2">
      <c r="B2014" s="573"/>
      <c r="C2014" s="573"/>
      <c r="E2014" s="571"/>
    </row>
    <row r="2015" spans="2:5" x14ac:dyDescent="0.2">
      <c r="B2015" s="573"/>
      <c r="C2015" s="573"/>
      <c r="E2015" s="571"/>
    </row>
    <row r="2016" spans="2:5" x14ac:dyDescent="0.2">
      <c r="B2016" s="573"/>
      <c r="C2016" s="573"/>
      <c r="E2016" s="571"/>
    </row>
    <row r="2017" spans="2:5" x14ac:dyDescent="0.2">
      <c r="B2017" s="573"/>
      <c r="C2017" s="573"/>
      <c r="E2017" s="571"/>
    </row>
    <row r="2018" spans="2:5" x14ac:dyDescent="0.2">
      <c r="B2018" s="573"/>
      <c r="C2018" s="573"/>
      <c r="E2018" s="571"/>
    </row>
    <row r="2019" spans="2:5" x14ac:dyDescent="0.2">
      <c r="B2019" s="573"/>
      <c r="C2019" s="573"/>
      <c r="E2019" s="571"/>
    </row>
    <row r="2020" spans="2:5" x14ac:dyDescent="0.2">
      <c r="B2020" s="573"/>
      <c r="C2020" s="573"/>
      <c r="E2020" s="571"/>
    </row>
    <row r="2021" spans="2:5" x14ac:dyDescent="0.2">
      <c r="B2021" s="573"/>
      <c r="C2021" s="573"/>
      <c r="E2021" s="571"/>
    </row>
    <row r="2022" spans="2:5" x14ac:dyDescent="0.2">
      <c r="B2022" s="573"/>
      <c r="C2022" s="573"/>
      <c r="E2022" s="571"/>
    </row>
    <row r="2023" spans="2:5" x14ac:dyDescent="0.2">
      <c r="B2023" s="573"/>
      <c r="C2023" s="573"/>
      <c r="E2023" s="571"/>
    </row>
    <row r="2024" spans="2:5" x14ac:dyDescent="0.2">
      <c r="B2024" s="573"/>
      <c r="C2024" s="573"/>
      <c r="E2024" s="571"/>
    </row>
    <row r="2025" spans="2:5" x14ac:dyDescent="0.2">
      <c r="B2025" s="573"/>
      <c r="C2025" s="573"/>
      <c r="E2025" s="571"/>
    </row>
    <row r="2026" spans="2:5" x14ac:dyDescent="0.2">
      <c r="B2026" s="573"/>
      <c r="C2026" s="573"/>
      <c r="E2026" s="571"/>
    </row>
    <row r="2027" spans="2:5" x14ac:dyDescent="0.2">
      <c r="B2027" s="573"/>
      <c r="C2027" s="573"/>
      <c r="E2027" s="571"/>
    </row>
    <row r="2028" spans="2:5" x14ac:dyDescent="0.2">
      <c r="B2028" s="573"/>
      <c r="C2028" s="573"/>
      <c r="E2028" s="571"/>
    </row>
    <row r="2029" spans="2:5" x14ac:dyDescent="0.2">
      <c r="B2029" s="573"/>
      <c r="C2029" s="573"/>
      <c r="E2029" s="571"/>
    </row>
    <row r="2030" spans="2:5" x14ac:dyDescent="0.2">
      <c r="B2030" s="573"/>
      <c r="C2030" s="573"/>
      <c r="E2030" s="571"/>
    </row>
    <row r="2031" spans="2:5" x14ac:dyDescent="0.2">
      <c r="B2031" s="573"/>
      <c r="C2031" s="573"/>
      <c r="E2031" s="571"/>
    </row>
    <row r="2032" spans="2:5" x14ac:dyDescent="0.2">
      <c r="B2032" s="573"/>
      <c r="C2032" s="573"/>
      <c r="E2032" s="571"/>
    </row>
    <row r="2033" spans="2:5" x14ac:dyDescent="0.2">
      <c r="B2033" s="573"/>
      <c r="C2033" s="573"/>
      <c r="E2033" s="571"/>
    </row>
    <row r="2034" spans="2:5" x14ac:dyDescent="0.2">
      <c r="B2034" s="573"/>
      <c r="C2034" s="573"/>
      <c r="E2034" s="571"/>
    </row>
    <row r="2035" spans="2:5" x14ac:dyDescent="0.2">
      <c r="B2035" s="573"/>
      <c r="C2035" s="573"/>
      <c r="E2035" s="571"/>
    </row>
    <row r="2036" spans="2:5" x14ac:dyDescent="0.2">
      <c r="B2036" s="573"/>
      <c r="C2036" s="573"/>
      <c r="E2036" s="571"/>
    </row>
    <row r="2037" spans="2:5" x14ac:dyDescent="0.2">
      <c r="B2037" s="573"/>
      <c r="C2037" s="573"/>
      <c r="E2037" s="571"/>
    </row>
    <row r="2038" spans="2:5" x14ac:dyDescent="0.2">
      <c r="B2038" s="573"/>
      <c r="C2038" s="573"/>
      <c r="E2038" s="571"/>
    </row>
    <row r="2039" spans="2:5" x14ac:dyDescent="0.2">
      <c r="B2039" s="573"/>
      <c r="C2039" s="573"/>
      <c r="E2039" s="571"/>
    </row>
    <row r="2040" spans="2:5" x14ac:dyDescent="0.2">
      <c r="B2040" s="573"/>
      <c r="C2040" s="573"/>
      <c r="E2040" s="571"/>
    </row>
    <row r="2041" spans="2:5" x14ac:dyDescent="0.2">
      <c r="B2041" s="573"/>
      <c r="C2041" s="573"/>
      <c r="E2041" s="571"/>
    </row>
    <row r="2042" spans="2:5" x14ac:dyDescent="0.2">
      <c r="B2042" s="573"/>
      <c r="C2042" s="573"/>
      <c r="E2042" s="571"/>
    </row>
    <row r="2043" spans="2:5" x14ac:dyDescent="0.2">
      <c r="B2043" s="573"/>
      <c r="C2043" s="573"/>
      <c r="E2043" s="571"/>
    </row>
    <row r="2044" spans="2:5" x14ac:dyDescent="0.2">
      <c r="B2044" s="573"/>
      <c r="C2044" s="573"/>
      <c r="E2044" s="571"/>
    </row>
    <row r="2045" spans="2:5" x14ac:dyDescent="0.2">
      <c r="B2045" s="573"/>
      <c r="C2045" s="573"/>
      <c r="E2045" s="571"/>
    </row>
    <row r="2046" spans="2:5" x14ac:dyDescent="0.2">
      <c r="B2046" s="573"/>
      <c r="C2046" s="573"/>
      <c r="E2046" s="571"/>
    </row>
    <row r="2047" spans="2:5" x14ac:dyDescent="0.2">
      <c r="B2047" s="573"/>
      <c r="C2047" s="573"/>
      <c r="E2047" s="571"/>
    </row>
    <row r="2048" spans="2:5" x14ac:dyDescent="0.2">
      <c r="B2048" s="573"/>
      <c r="C2048" s="573"/>
      <c r="E2048" s="571"/>
    </row>
    <row r="2049" spans="2:5" x14ac:dyDescent="0.2">
      <c r="B2049" s="573"/>
      <c r="C2049" s="573"/>
      <c r="E2049" s="571"/>
    </row>
    <row r="2050" spans="2:5" x14ac:dyDescent="0.2">
      <c r="B2050" s="573"/>
      <c r="C2050" s="573"/>
      <c r="E2050" s="571"/>
    </row>
    <row r="2051" spans="2:5" x14ac:dyDescent="0.2">
      <c r="B2051" s="573"/>
      <c r="C2051" s="573"/>
      <c r="E2051" s="571"/>
    </row>
    <row r="2052" spans="2:5" x14ac:dyDescent="0.2">
      <c r="B2052" s="573"/>
      <c r="C2052" s="573"/>
      <c r="E2052" s="571"/>
    </row>
    <row r="2053" spans="2:5" x14ac:dyDescent="0.2">
      <c r="B2053" s="573"/>
      <c r="C2053" s="573"/>
      <c r="E2053" s="571"/>
    </row>
    <row r="2054" spans="2:5" x14ac:dyDescent="0.2">
      <c r="B2054" s="573"/>
      <c r="C2054" s="573"/>
      <c r="E2054" s="571"/>
    </row>
    <row r="2055" spans="2:5" x14ac:dyDescent="0.2">
      <c r="B2055" s="573"/>
      <c r="C2055" s="573"/>
      <c r="E2055" s="571"/>
    </row>
    <row r="2056" spans="2:5" x14ac:dyDescent="0.2">
      <c r="B2056" s="573"/>
      <c r="C2056" s="573"/>
      <c r="E2056" s="571"/>
    </row>
    <row r="2057" spans="2:5" x14ac:dyDescent="0.2">
      <c r="B2057" s="573"/>
      <c r="C2057" s="573"/>
      <c r="E2057" s="571"/>
    </row>
    <row r="2058" spans="2:5" x14ac:dyDescent="0.2">
      <c r="B2058" s="573"/>
      <c r="C2058" s="573"/>
      <c r="E2058" s="571"/>
    </row>
    <row r="2059" spans="2:5" x14ac:dyDescent="0.2">
      <c r="B2059" s="573"/>
      <c r="C2059" s="573"/>
      <c r="E2059" s="571"/>
    </row>
    <row r="2060" spans="2:5" x14ac:dyDescent="0.2">
      <c r="B2060" s="573"/>
      <c r="C2060" s="573"/>
      <c r="E2060" s="571"/>
    </row>
    <row r="2061" spans="2:5" x14ac:dyDescent="0.2">
      <c r="B2061" s="573"/>
      <c r="C2061" s="573"/>
      <c r="E2061" s="571"/>
    </row>
    <row r="2062" spans="2:5" x14ac:dyDescent="0.2">
      <c r="B2062" s="573"/>
      <c r="C2062" s="573"/>
      <c r="E2062" s="571"/>
    </row>
    <row r="2063" spans="2:5" x14ac:dyDescent="0.2">
      <c r="B2063" s="573"/>
      <c r="C2063" s="573"/>
      <c r="E2063" s="571"/>
    </row>
    <row r="2064" spans="2:5" x14ac:dyDescent="0.2">
      <c r="B2064" s="573"/>
      <c r="C2064" s="573"/>
      <c r="E2064" s="571"/>
    </row>
    <row r="2065" spans="2:5" x14ac:dyDescent="0.2">
      <c r="B2065" s="573"/>
      <c r="C2065" s="573"/>
      <c r="E2065" s="571"/>
    </row>
    <row r="2066" spans="2:5" x14ac:dyDescent="0.2">
      <c r="B2066" s="573"/>
      <c r="C2066" s="573"/>
      <c r="E2066" s="571"/>
    </row>
    <row r="2067" spans="2:5" x14ac:dyDescent="0.2">
      <c r="B2067" s="573"/>
      <c r="C2067" s="573"/>
      <c r="E2067" s="571"/>
    </row>
    <row r="2068" spans="2:5" x14ac:dyDescent="0.2">
      <c r="B2068" s="573"/>
      <c r="C2068" s="573"/>
      <c r="E2068" s="571"/>
    </row>
    <row r="2069" spans="2:5" x14ac:dyDescent="0.2">
      <c r="B2069" s="573"/>
      <c r="C2069" s="573"/>
      <c r="E2069" s="571"/>
    </row>
    <row r="2070" spans="2:5" x14ac:dyDescent="0.2">
      <c r="B2070" s="573"/>
      <c r="C2070" s="573"/>
      <c r="E2070" s="571"/>
    </row>
    <row r="2071" spans="2:5" x14ac:dyDescent="0.2">
      <c r="B2071" s="573"/>
      <c r="C2071" s="573"/>
      <c r="E2071" s="571"/>
    </row>
    <row r="2072" spans="2:5" x14ac:dyDescent="0.2">
      <c r="B2072" s="573"/>
      <c r="C2072" s="573"/>
      <c r="E2072" s="571"/>
    </row>
    <row r="2073" spans="2:5" x14ac:dyDescent="0.2">
      <c r="B2073" s="573"/>
      <c r="C2073" s="573"/>
      <c r="E2073" s="571"/>
    </row>
    <row r="2074" spans="2:5" x14ac:dyDescent="0.2">
      <c r="B2074" s="573"/>
      <c r="C2074" s="573"/>
      <c r="E2074" s="571"/>
    </row>
    <row r="2075" spans="2:5" x14ac:dyDescent="0.2">
      <c r="B2075" s="573"/>
      <c r="C2075" s="573"/>
      <c r="E2075" s="571"/>
    </row>
    <row r="2076" spans="2:5" x14ac:dyDescent="0.2">
      <c r="B2076" s="573"/>
      <c r="C2076" s="573"/>
      <c r="E2076" s="571"/>
    </row>
    <row r="2077" spans="2:5" x14ac:dyDescent="0.2">
      <c r="B2077" s="573"/>
      <c r="C2077" s="573"/>
      <c r="E2077" s="571"/>
    </row>
    <row r="2078" spans="2:5" x14ac:dyDescent="0.2">
      <c r="B2078" s="573"/>
      <c r="C2078" s="573"/>
      <c r="E2078" s="571"/>
    </row>
    <row r="2079" spans="2:5" x14ac:dyDescent="0.2">
      <c r="B2079" s="573"/>
      <c r="C2079" s="573"/>
      <c r="E2079" s="571"/>
    </row>
    <row r="2080" spans="2:5" x14ac:dyDescent="0.2">
      <c r="B2080" s="573"/>
      <c r="C2080" s="573"/>
      <c r="E2080" s="571"/>
    </row>
    <row r="2081" spans="2:5" x14ac:dyDescent="0.2">
      <c r="B2081" s="573"/>
      <c r="C2081" s="573"/>
      <c r="E2081" s="571"/>
    </row>
    <row r="2082" spans="2:5" x14ac:dyDescent="0.2">
      <c r="B2082" s="573"/>
      <c r="C2082" s="573"/>
      <c r="E2082" s="571"/>
    </row>
    <row r="2083" spans="2:5" x14ac:dyDescent="0.2">
      <c r="B2083" s="573"/>
      <c r="C2083" s="573"/>
      <c r="E2083" s="571"/>
    </row>
    <row r="2084" spans="2:5" x14ac:dyDescent="0.2">
      <c r="B2084" s="573"/>
      <c r="C2084" s="573"/>
      <c r="E2084" s="571"/>
    </row>
    <row r="2085" spans="2:5" x14ac:dyDescent="0.2">
      <c r="B2085" s="573"/>
      <c r="C2085" s="573"/>
      <c r="E2085" s="571"/>
    </row>
    <row r="2086" spans="2:5" x14ac:dyDescent="0.2">
      <c r="B2086" s="573"/>
      <c r="C2086" s="573"/>
      <c r="E2086" s="571"/>
    </row>
    <row r="2087" spans="2:5" x14ac:dyDescent="0.2">
      <c r="B2087" s="573"/>
      <c r="C2087" s="573"/>
      <c r="E2087" s="571"/>
    </row>
    <row r="2088" spans="2:5" x14ac:dyDescent="0.2">
      <c r="B2088" s="573"/>
      <c r="C2088" s="573"/>
      <c r="E2088" s="571"/>
    </row>
    <row r="2089" spans="2:5" x14ac:dyDescent="0.2">
      <c r="B2089" s="573"/>
      <c r="C2089" s="573"/>
      <c r="E2089" s="571"/>
    </row>
    <row r="2090" spans="2:5" x14ac:dyDescent="0.2">
      <c r="B2090" s="573"/>
      <c r="C2090" s="573"/>
      <c r="E2090" s="571"/>
    </row>
    <row r="2091" spans="2:5" x14ac:dyDescent="0.2">
      <c r="B2091" s="573"/>
      <c r="C2091" s="573"/>
      <c r="E2091" s="571"/>
    </row>
    <row r="2092" spans="2:5" x14ac:dyDescent="0.2">
      <c r="B2092" s="573"/>
      <c r="C2092" s="573"/>
      <c r="E2092" s="571"/>
    </row>
    <row r="2093" spans="2:5" x14ac:dyDescent="0.2">
      <c r="B2093" s="573"/>
      <c r="C2093" s="573"/>
      <c r="E2093" s="571"/>
    </row>
    <row r="2094" spans="2:5" x14ac:dyDescent="0.2">
      <c r="B2094" s="573"/>
      <c r="C2094" s="573"/>
      <c r="E2094" s="571"/>
    </row>
    <row r="2095" spans="2:5" x14ac:dyDescent="0.2">
      <c r="B2095" s="573"/>
      <c r="C2095" s="573"/>
      <c r="E2095" s="571"/>
    </row>
    <row r="2096" spans="2:5" x14ac:dyDescent="0.2">
      <c r="B2096" s="573"/>
      <c r="C2096" s="573"/>
      <c r="E2096" s="571"/>
    </row>
    <row r="2097" spans="2:5" x14ac:dyDescent="0.2">
      <c r="B2097" s="573"/>
      <c r="C2097" s="573"/>
      <c r="E2097" s="571"/>
    </row>
    <row r="2098" spans="2:5" x14ac:dyDescent="0.2">
      <c r="B2098" s="573"/>
      <c r="C2098" s="573"/>
      <c r="E2098" s="571"/>
    </row>
    <row r="2099" spans="2:5" x14ac:dyDescent="0.2">
      <c r="B2099" s="573"/>
      <c r="C2099" s="573"/>
      <c r="E2099" s="571"/>
    </row>
    <row r="2100" spans="2:5" x14ac:dyDescent="0.2">
      <c r="B2100" s="573"/>
      <c r="C2100" s="573"/>
      <c r="E2100" s="571"/>
    </row>
    <row r="2101" spans="2:5" x14ac:dyDescent="0.2">
      <c r="B2101" s="573"/>
      <c r="C2101" s="573"/>
      <c r="E2101" s="571"/>
    </row>
    <row r="2102" spans="2:5" x14ac:dyDescent="0.2">
      <c r="B2102" s="573"/>
      <c r="C2102" s="573"/>
      <c r="E2102" s="571"/>
    </row>
    <row r="2103" spans="2:5" x14ac:dyDescent="0.2">
      <c r="B2103" s="573"/>
      <c r="C2103" s="573"/>
      <c r="E2103" s="571"/>
    </row>
    <row r="2104" spans="2:5" x14ac:dyDescent="0.2">
      <c r="B2104" s="573"/>
      <c r="C2104" s="573"/>
      <c r="E2104" s="571"/>
    </row>
    <row r="2105" spans="2:5" x14ac:dyDescent="0.2">
      <c r="B2105" s="573"/>
      <c r="C2105" s="573"/>
      <c r="E2105" s="571"/>
    </row>
    <row r="2106" spans="2:5" x14ac:dyDescent="0.2">
      <c r="B2106" s="573"/>
      <c r="C2106" s="573"/>
      <c r="E2106" s="571"/>
    </row>
    <row r="2107" spans="2:5" x14ac:dyDescent="0.2">
      <c r="B2107" s="573"/>
      <c r="C2107" s="573"/>
      <c r="E2107" s="571"/>
    </row>
    <row r="2108" spans="2:5" x14ac:dyDescent="0.2">
      <c r="B2108" s="573"/>
      <c r="C2108" s="573"/>
      <c r="E2108" s="571"/>
    </row>
    <row r="2109" spans="2:5" x14ac:dyDescent="0.2">
      <c r="B2109" s="573"/>
      <c r="C2109" s="573"/>
      <c r="E2109" s="571"/>
    </row>
    <row r="2110" spans="2:5" x14ac:dyDescent="0.2">
      <c r="B2110" s="573"/>
      <c r="C2110" s="573"/>
      <c r="E2110" s="571"/>
    </row>
    <row r="2111" spans="2:5" x14ac:dyDescent="0.2">
      <c r="B2111" s="573"/>
      <c r="C2111" s="573"/>
      <c r="E2111" s="571"/>
    </row>
    <row r="2112" spans="2:5" x14ac:dyDescent="0.2">
      <c r="B2112" s="573"/>
      <c r="C2112" s="573"/>
      <c r="E2112" s="571"/>
    </row>
    <row r="2113" spans="2:5" x14ac:dyDescent="0.2">
      <c r="B2113" s="573"/>
      <c r="C2113" s="573"/>
      <c r="E2113" s="571"/>
    </row>
    <row r="2114" spans="2:5" x14ac:dyDescent="0.2">
      <c r="B2114" s="573"/>
      <c r="C2114" s="573"/>
      <c r="E2114" s="571"/>
    </row>
    <row r="2115" spans="2:5" x14ac:dyDescent="0.2">
      <c r="B2115" s="573"/>
      <c r="C2115" s="573"/>
      <c r="E2115" s="571"/>
    </row>
    <row r="2116" spans="2:5" x14ac:dyDescent="0.2">
      <c r="B2116" s="573"/>
      <c r="C2116" s="573"/>
      <c r="E2116" s="571"/>
    </row>
    <row r="2117" spans="2:5" x14ac:dyDescent="0.2">
      <c r="B2117" s="573"/>
      <c r="C2117" s="573"/>
      <c r="E2117" s="571"/>
    </row>
    <row r="2118" spans="2:5" x14ac:dyDescent="0.2">
      <c r="B2118" s="573"/>
      <c r="C2118" s="573"/>
      <c r="E2118" s="571"/>
    </row>
    <row r="2119" spans="2:5" x14ac:dyDescent="0.2">
      <c r="B2119" s="573"/>
      <c r="C2119" s="573"/>
      <c r="E2119" s="571"/>
    </row>
    <row r="2120" spans="2:5" x14ac:dyDescent="0.2">
      <c r="B2120" s="573"/>
      <c r="C2120" s="573"/>
      <c r="E2120" s="571"/>
    </row>
    <row r="2121" spans="2:5" x14ac:dyDescent="0.2">
      <c r="B2121" s="573"/>
      <c r="C2121" s="573"/>
      <c r="E2121" s="571"/>
    </row>
    <row r="2122" spans="2:5" x14ac:dyDescent="0.2">
      <c r="B2122" s="573"/>
      <c r="C2122" s="573"/>
      <c r="E2122" s="571"/>
    </row>
    <row r="2123" spans="2:5" x14ac:dyDescent="0.2">
      <c r="B2123" s="573"/>
      <c r="C2123" s="573"/>
      <c r="E2123" s="571"/>
    </row>
    <row r="2124" spans="2:5" x14ac:dyDescent="0.2">
      <c r="B2124" s="573"/>
      <c r="C2124" s="573"/>
      <c r="E2124" s="571"/>
    </row>
    <row r="2125" spans="2:5" x14ac:dyDescent="0.2">
      <c r="B2125" s="573"/>
      <c r="C2125" s="573"/>
      <c r="E2125" s="571"/>
    </row>
    <row r="2126" spans="2:5" x14ac:dyDescent="0.2">
      <c r="B2126" s="573"/>
      <c r="C2126" s="573"/>
      <c r="E2126" s="571"/>
    </row>
    <row r="2127" spans="2:5" x14ac:dyDescent="0.2">
      <c r="B2127" s="573"/>
      <c r="C2127" s="573"/>
      <c r="E2127" s="571"/>
    </row>
    <row r="2128" spans="2:5" x14ac:dyDescent="0.2">
      <c r="B2128" s="573"/>
      <c r="C2128" s="573"/>
      <c r="E2128" s="571"/>
    </row>
    <row r="2129" spans="2:5" x14ac:dyDescent="0.2">
      <c r="B2129" s="573"/>
      <c r="C2129" s="573"/>
      <c r="E2129" s="571"/>
    </row>
    <row r="2130" spans="2:5" x14ac:dyDescent="0.2">
      <c r="B2130" s="573"/>
      <c r="C2130" s="573"/>
      <c r="E2130" s="571"/>
    </row>
    <row r="2131" spans="2:5" x14ac:dyDescent="0.2">
      <c r="B2131" s="573"/>
      <c r="C2131" s="573"/>
      <c r="E2131" s="571"/>
    </row>
    <row r="2132" spans="2:5" x14ac:dyDescent="0.2">
      <c r="B2132" s="573"/>
      <c r="C2132" s="573"/>
      <c r="E2132" s="571"/>
    </row>
    <row r="2133" spans="2:5" x14ac:dyDescent="0.2">
      <c r="B2133" s="573"/>
      <c r="C2133" s="573"/>
      <c r="E2133" s="571"/>
    </row>
    <row r="2134" spans="2:5" x14ac:dyDescent="0.2">
      <c r="B2134" s="573"/>
      <c r="C2134" s="573"/>
      <c r="E2134" s="571"/>
    </row>
    <row r="2135" spans="2:5" x14ac:dyDescent="0.2">
      <c r="B2135" s="573"/>
      <c r="C2135" s="573"/>
      <c r="E2135" s="571"/>
    </row>
    <row r="2136" spans="2:5" x14ac:dyDescent="0.2">
      <c r="B2136" s="573"/>
      <c r="C2136" s="573"/>
      <c r="E2136" s="571"/>
    </row>
    <row r="2137" spans="2:5" x14ac:dyDescent="0.2">
      <c r="B2137" s="573"/>
      <c r="C2137" s="573"/>
      <c r="E2137" s="571"/>
    </row>
    <row r="2138" spans="2:5" x14ac:dyDescent="0.2">
      <c r="B2138" s="573"/>
      <c r="C2138" s="573"/>
      <c r="E2138" s="571"/>
    </row>
    <row r="2139" spans="2:5" x14ac:dyDescent="0.2">
      <c r="B2139" s="573"/>
      <c r="C2139" s="573"/>
      <c r="E2139" s="571"/>
    </row>
    <row r="2140" spans="2:5" x14ac:dyDescent="0.2">
      <c r="B2140" s="573"/>
      <c r="C2140" s="573"/>
      <c r="E2140" s="571"/>
    </row>
    <row r="2141" spans="2:5" x14ac:dyDescent="0.2">
      <c r="B2141" s="573"/>
      <c r="C2141" s="573"/>
      <c r="E2141" s="571"/>
    </row>
    <row r="2142" spans="2:5" x14ac:dyDescent="0.2">
      <c r="B2142" s="573"/>
      <c r="C2142" s="573"/>
      <c r="E2142" s="571"/>
    </row>
    <row r="2143" spans="2:5" x14ac:dyDescent="0.2">
      <c r="B2143" s="573"/>
      <c r="C2143" s="573"/>
      <c r="E2143" s="571"/>
    </row>
    <row r="2144" spans="2:5" x14ac:dyDescent="0.2">
      <c r="B2144" s="573"/>
      <c r="C2144" s="573"/>
      <c r="E2144" s="571"/>
    </row>
    <row r="2145" spans="2:5" x14ac:dyDescent="0.2">
      <c r="B2145" s="573"/>
      <c r="C2145" s="573"/>
      <c r="E2145" s="571"/>
    </row>
    <row r="2146" spans="2:5" x14ac:dyDescent="0.2">
      <c r="B2146" s="573"/>
      <c r="C2146" s="573"/>
      <c r="E2146" s="571"/>
    </row>
    <row r="2147" spans="2:5" x14ac:dyDescent="0.2">
      <c r="B2147" s="573"/>
      <c r="C2147" s="573"/>
      <c r="E2147" s="571"/>
    </row>
    <row r="2148" spans="2:5" x14ac:dyDescent="0.2">
      <c r="B2148" s="573"/>
      <c r="C2148" s="573"/>
      <c r="E2148" s="571"/>
    </row>
    <row r="2149" spans="2:5" x14ac:dyDescent="0.2">
      <c r="B2149" s="573"/>
      <c r="C2149" s="573"/>
      <c r="E2149" s="571"/>
    </row>
    <row r="2150" spans="2:5" x14ac:dyDescent="0.2">
      <c r="B2150" s="573"/>
      <c r="C2150" s="573"/>
      <c r="E2150" s="571"/>
    </row>
    <row r="2151" spans="2:5" x14ac:dyDescent="0.2">
      <c r="B2151" s="573"/>
      <c r="C2151" s="573"/>
      <c r="E2151" s="571"/>
    </row>
    <row r="2152" spans="2:5" x14ac:dyDescent="0.2">
      <c r="B2152" s="573"/>
      <c r="C2152" s="573"/>
      <c r="E2152" s="571"/>
    </row>
    <row r="2153" spans="2:5" x14ac:dyDescent="0.2">
      <c r="B2153" s="573"/>
      <c r="C2153" s="573"/>
      <c r="E2153" s="571"/>
    </row>
    <row r="2154" spans="2:5" x14ac:dyDescent="0.2">
      <c r="B2154" s="573"/>
      <c r="C2154" s="573"/>
      <c r="E2154" s="571"/>
    </row>
    <row r="2155" spans="2:5" x14ac:dyDescent="0.2">
      <c r="B2155" s="573"/>
      <c r="C2155" s="573"/>
      <c r="E2155" s="571"/>
    </row>
    <row r="2156" spans="2:5" x14ac:dyDescent="0.2">
      <c r="B2156" s="573"/>
      <c r="C2156" s="573"/>
      <c r="E2156" s="571"/>
    </row>
    <row r="2157" spans="2:5" x14ac:dyDescent="0.2">
      <c r="B2157" s="573"/>
      <c r="C2157" s="573"/>
      <c r="E2157" s="571"/>
    </row>
    <row r="2158" spans="2:5" x14ac:dyDescent="0.2">
      <c r="B2158" s="573"/>
      <c r="C2158" s="573"/>
      <c r="E2158" s="571"/>
    </row>
    <row r="2159" spans="2:5" x14ac:dyDescent="0.2">
      <c r="B2159" s="573"/>
      <c r="C2159" s="573"/>
      <c r="E2159" s="571"/>
    </row>
    <row r="2160" spans="2:5" x14ac:dyDescent="0.2">
      <c r="B2160" s="573"/>
      <c r="C2160" s="573"/>
      <c r="E2160" s="571"/>
    </row>
    <row r="2161" spans="2:5" x14ac:dyDescent="0.2">
      <c r="B2161" s="573"/>
      <c r="C2161" s="573"/>
      <c r="E2161" s="571"/>
    </row>
    <row r="2162" spans="2:5" x14ac:dyDescent="0.2">
      <c r="B2162" s="573"/>
      <c r="C2162" s="573"/>
      <c r="E2162" s="571"/>
    </row>
    <row r="2163" spans="2:5" x14ac:dyDescent="0.2">
      <c r="B2163" s="573"/>
      <c r="C2163" s="573"/>
      <c r="E2163" s="571"/>
    </row>
    <row r="2164" spans="2:5" x14ac:dyDescent="0.2">
      <c r="B2164" s="573"/>
      <c r="C2164" s="573"/>
      <c r="E2164" s="571"/>
    </row>
    <row r="2165" spans="2:5" x14ac:dyDescent="0.2">
      <c r="B2165" s="573"/>
      <c r="C2165" s="573"/>
      <c r="E2165" s="571"/>
    </row>
    <row r="2166" spans="2:5" x14ac:dyDescent="0.2">
      <c r="B2166" s="573"/>
      <c r="C2166" s="573"/>
      <c r="E2166" s="571"/>
    </row>
    <row r="2167" spans="2:5" x14ac:dyDescent="0.2">
      <c r="B2167" s="573"/>
      <c r="C2167" s="573"/>
      <c r="E2167" s="571"/>
    </row>
    <row r="2168" spans="2:5" x14ac:dyDescent="0.2">
      <c r="B2168" s="573"/>
      <c r="C2168" s="573"/>
      <c r="E2168" s="571"/>
    </row>
    <row r="2169" spans="2:5" x14ac:dyDescent="0.2">
      <c r="B2169" s="573"/>
      <c r="C2169" s="573"/>
      <c r="E2169" s="571"/>
    </row>
    <row r="2170" spans="2:5" x14ac:dyDescent="0.2">
      <c r="B2170" s="573"/>
      <c r="C2170" s="573"/>
      <c r="E2170" s="571"/>
    </row>
    <row r="2171" spans="2:5" x14ac:dyDescent="0.2">
      <c r="B2171" s="573"/>
      <c r="C2171" s="573"/>
      <c r="E2171" s="571"/>
    </row>
    <row r="2172" spans="2:5" x14ac:dyDescent="0.2">
      <c r="B2172" s="573"/>
      <c r="C2172" s="573"/>
      <c r="E2172" s="571"/>
    </row>
    <row r="2173" spans="2:5" x14ac:dyDescent="0.2">
      <c r="B2173" s="573"/>
      <c r="C2173" s="573"/>
      <c r="E2173" s="571"/>
    </row>
    <row r="2174" spans="2:5" x14ac:dyDescent="0.2">
      <c r="B2174" s="573"/>
      <c r="C2174" s="573"/>
      <c r="E2174" s="571"/>
    </row>
    <row r="2175" spans="2:5" x14ac:dyDescent="0.2">
      <c r="B2175" s="573"/>
      <c r="C2175" s="573"/>
      <c r="E2175" s="571"/>
    </row>
    <row r="2176" spans="2:5" x14ac:dyDescent="0.2">
      <c r="B2176" s="573"/>
      <c r="C2176" s="573"/>
      <c r="E2176" s="571"/>
    </row>
    <row r="2177" spans="2:5" x14ac:dyDescent="0.2">
      <c r="B2177" s="573"/>
      <c r="C2177" s="573"/>
      <c r="E2177" s="571"/>
    </row>
    <row r="2178" spans="2:5" x14ac:dyDescent="0.2">
      <c r="B2178" s="573"/>
      <c r="C2178" s="573"/>
      <c r="E2178" s="571"/>
    </row>
    <row r="2179" spans="2:5" x14ac:dyDescent="0.2">
      <c r="B2179" s="573"/>
      <c r="C2179" s="573"/>
      <c r="E2179" s="571"/>
    </row>
    <row r="2180" spans="2:5" x14ac:dyDescent="0.2">
      <c r="B2180" s="573"/>
      <c r="C2180" s="573"/>
      <c r="E2180" s="571"/>
    </row>
    <row r="2181" spans="2:5" x14ac:dyDescent="0.2">
      <c r="B2181" s="573"/>
      <c r="C2181" s="573"/>
      <c r="E2181" s="571"/>
    </row>
    <row r="2182" spans="2:5" x14ac:dyDescent="0.2">
      <c r="B2182" s="573"/>
      <c r="C2182" s="573"/>
      <c r="E2182" s="571"/>
    </row>
    <row r="2183" spans="2:5" x14ac:dyDescent="0.2">
      <c r="B2183" s="573"/>
      <c r="C2183" s="573"/>
      <c r="E2183" s="571"/>
    </row>
    <row r="2184" spans="2:5" x14ac:dyDescent="0.2">
      <c r="B2184" s="573"/>
      <c r="C2184" s="573"/>
      <c r="E2184" s="571"/>
    </row>
    <row r="2185" spans="2:5" x14ac:dyDescent="0.2">
      <c r="B2185" s="573"/>
      <c r="C2185" s="573"/>
      <c r="E2185" s="571"/>
    </row>
    <row r="2186" spans="2:5" x14ac:dyDescent="0.2">
      <c r="B2186" s="573"/>
      <c r="C2186" s="573"/>
      <c r="E2186" s="571"/>
    </row>
    <row r="2187" spans="2:5" x14ac:dyDescent="0.2">
      <c r="B2187" s="573"/>
      <c r="C2187" s="573"/>
      <c r="E2187" s="571"/>
    </row>
    <row r="2188" spans="2:5" x14ac:dyDescent="0.2">
      <c r="B2188" s="573"/>
      <c r="C2188" s="573"/>
      <c r="E2188" s="571"/>
    </row>
    <row r="2189" spans="2:5" x14ac:dyDescent="0.2">
      <c r="B2189" s="573"/>
      <c r="C2189" s="573"/>
      <c r="E2189" s="571"/>
    </row>
    <row r="2190" spans="2:5" x14ac:dyDescent="0.2">
      <c r="B2190" s="573"/>
      <c r="C2190" s="573"/>
      <c r="E2190" s="571"/>
    </row>
    <row r="2191" spans="2:5" x14ac:dyDescent="0.2">
      <c r="B2191" s="573"/>
      <c r="C2191" s="573"/>
      <c r="E2191" s="571"/>
    </row>
    <row r="2192" spans="2:5" x14ac:dyDescent="0.2">
      <c r="B2192" s="573"/>
      <c r="C2192" s="573"/>
      <c r="E2192" s="571"/>
    </row>
    <row r="2193" spans="2:5" x14ac:dyDescent="0.2">
      <c r="B2193" s="573"/>
      <c r="C2193" s="573"/>
      <c r="E2193" s="571"/>
    </row>
    <row r="2194" spans="2:5" x14ac:dyDescent="0.2">
      <c r="B2194" s="573"/>
      <c r="C2194" s="573"/>
      <c r="E2194" s="571"/>
    </row>
    <row r="2195" spans="2:5" x14ac:dyDescent="0.2">
      <c r="B2195" s="573"/>
      <c r="C2195" s="573"/>
      <c r="E2195" s="571"/>
    </row>
    <row r="2196" spans="2:5" x14ac:dyDescent="0.2">
      <c r="B2196" s="573"/>
      <c r="C2196" s="573"/>
      <c r="E2196" s="571"/>
    </row>
    <row r="2197" spans="2:5" x14ac:dyDescent="0.2">
      <c r="B2197" s="573"/>
      <c r="C2197" s="573"/>
      <c r="E2197" s="571"/>
    </row>
    <row r="2198" spans="2:5" x14ac:dyDescent="0.2">
      <c r="B2198" s="573"/>
      <c r="C2198" s="573"/>
      <c r="E2198" s="571"/>
    </row>
    <row r="2199" spans="2:5" x14ac:dyDescent="0.2">
      <c r="B2199" s="573"/>
      <c r="C2199" s="573"/>
      <c r="E2199" s="571"/>
    </row>
    <row r="2200" spans="2:5" x14ac:dyDescent="0.2">
      <c r="B2200" s="573"/>
      <c r="C2200" s="573"/>
      <c r="E2200" s="571"/>
    </row>
    <row r="2201" spans="2:5" x14ac:dyDescent="0.2">
      <c r="B2201" s="573"/>
      <c r="C2201" s="573"/>
      <c r="E2201" s="571"/>
    </row>
    <row r="2202" spans="2:5" x14ac:dyDescent="0.2">
      <c r="B2202" s="573"/>
      <c r="C2202" s="573"/>
      <c r="E2202" s="571"/>
    </row>
    <row r="2203" spans="2:5" x14ac:dyDescent="0.2">
      <c r="B2203" s="573"/>
      <c r="C2203" s="573"/>
      <c r="E2203" s="571"/>
    </row>
    <row r="2204" spans="2:5" x14ac:dyDescent="0.2">
      <c r="B2204" s="573"/>
      <c r="C2204" s="573"/>
      <c r="E2204" s="571"/>
    </row>
    <row r="2205" spans="2:5" x14ac:dyDescent="0.2">
      <c r="B2205" s="573"/>
      <c r="C2205" s="573"/>
      <c r="E2205" s="571"/>
    </row>
    <row r="2206" spans="2:5" x14ac:dyDescent="0.2">
      <c r="B2206" s="573"/>
      <c r="C2206" s="573"/>
      <c r="E2206" s="571"/>
    </row>
    <row r="2207" spans="2:5" x14ac:dyDescent="0.2">
      <c r="B2207" s="573"/>
      <c r="C2207" s="573"/>
      <c r="E2207" s="571"/>
    </row>
    <row r="2208" spans="2:5" x14ac:dyDescent="0.2">
      <c r="B2208" s="573"/>
      <c r="C2208" s="573"/>
      <c r="E2208" s="571"/>
    </row>
    <row r="2209" spans="2:5" x14ac:dyDescent="0.2">
      <c r="B2209" s="573"/>
      <c r="C2209" s="573"/>
      <c r="E2209" s="571"/>
    </row>
    <row r="2210" spans="2:5" x14ac:dyDescent="0.2">
      <c r="B2210" s="573"/>
      <c r="C2210" s="573"/>
      <c r="E2210" s="571"/>
    </row>
    <row r="2211" spans="2:5" x14ac:dyDescent="0.2">
      <c r="B2211" s="573"/>
      <c r="C2211" s="573"/>
      <c r="E2211" s="571"/>
    </row>
    <row r="2212" spans="2:5" x14ac:dyDescent="0.2">
      <c r="B2212" s="573"/>
      <c r="C2212" s="573"/>
      <c r="E2212" s="571"/>
    </row>
    <row r="2213" spans="2:5" x14ac:dyDescent="0.2">
      <c r="B2213" s="573"/>
      <c r="C2213" s="573"/>
      <c r="E2213" s="571"/>
    </row>
    <row r="2214" spans="2:5" x14ac:dyDescent="0.2">
      <c r="B2214" s="573"/>
      <c r="C2214" s="573"/>
      <c r="E2214" s="571"/>
    </row>
    <row r="2215" spans="2:5" x14ac:dyDescent="0.2">
      <c r="B2215" s="573"/>
      <c r="C2215" s="573"/>
      <c r="E2215" s="571"/>
    </row>
    <row r="2216" spans="2:5" x14ac:dyDescent="0.2">
      <c r="B2216" s="573"/>
      <c r="C2216" s="573"/>
      <c r="E2216" s="571"/>
    </row>
    <row r="2217" spans="2:5" x14ac:dyDescent="0.2">
      <c r="B2217" s="573"/>
      <c r="C2217" s="573"/>
      <c r="E2217" s="571"/>
    </row>
    <row r="2218" spans="2:5" x14ac:dyDescent="0.2">
      <c r="B2218" s="573"/>
      <c r="C2218" s="573"/>
      <c r="E2218" s="571"/>
    </row>
    <row r="2219" spans="2:5" x14ac:dyDescent="0.2">
      <c r="B2219" s="573"/>
      <c r="C2219" s="573"/>
      <c r="E2219" s="571"/>
    </row>
    <row r="2220" spans="2:5" x14ac:dyDescent="0.2">
      <c r="B2220" s="573"/>
      <c r="C2220" s="573"/>
      <c r="E2220" s="571"/>
    </row>
    <row r="2221" spans="2:5" x14ac:dyDescent="0.2">
      <c r="B2221" s="573"/>
      <c r="C2221" s="573"/>
      <c r="E2221" s="571"/>
    </row>
    <row r="2222" spans="2:5" x14ac:dyDescent="0.2">
      <c r="B2222" s="573"/>
      <c r="C2222" s="573"/>
      <c r="E2222" s="571"/>
    </row>
    <row r="2223" spans="2:5" x14ac:dyDescent="0.2">
      <c r="B2223" s="573"/>
      <c r="C2223" s="573"/>
      <c r="E2223" s="571"/>
    </row>
    <row r="2224" spans="2:5" x14ac:dyDescent="0.2">
      <c r="B2224" s="573"/>
      <c r="C2224" s="573"/>
      <c r="E2224" s="571"/>
    </row>
    <row r="2225" spans="2:5" x14ac:dyDescent="0.2">
      <c r="B2225" s="573"/>
      <c r="C2225" s="573"/>
      <c r="E2225" s="571"/>
    </row>
    <row r="2226" spans="2:5" x14ac:dyDescent="0.2">
      <c r="B2226" s="573"/>
      <c r="C2226" s="573"/>
      <c r="E2226" s="571"/>
    </row>
    <row r="2227" spans="2:5" x14ac:dyDescent="0.2">
      <c r="B2227" s="573"/>
      <c r="C2227" s="573"/>
      <c r="E2227" s="571"/>
    </row>
    <row r="2228" spans="2:5" x14ac:dyDescent="0.2">
      <c r="B2228" s="573"/>
      <c r="C2228" s="573"/>
      <c r="E2228" s="571"/>
    </row>
    <row r="2229" spans="2:5" x14ac:dyDescent="0.2">
      <c r="B2229" s="573"/>
      <c r="C2229" s="573"/>
      <c r="E2229" s="571"/>
    </row>
    <row r="2230" spans="2:5" x14ac:dyDescent="0.2">
      <c r="B2230" s="573"/>
      <c r="C2230" s="573"/>
      <c r="E2230" s="571"/>
    </row>
    <row r="2231" spans="2:5" x14ac:dyDescent="0.2">
      <c r="B2231" s="573"/>
      <c r="C2231" s="573"/>
      <c r="E2231" s="571"/>
    </row>
    <row r="2232" spans="2:5" x14ac:dyDescent="0.2">
      <c r="B2232" s="573"/>
      <c r="C2232" s="573"/>
      <c r="E2232" s="571"/>
    </row>
    <row r="2233" spans="2:5" x14ac:dyDescent="0.2">
      <c r="B2233" s="573"/>
      <c r="C2233" s="573"/>
      <c r="E2233" s="571"/>
    </row>
    <row r="2234" spans="2:5" x14ac:dyDescent="0.2">
      <c r="B2234" s="573"/>
      <c r="C2234" s="573"/>
      <c r="E2234" s="571"/>
    </row>
    <row r="2235" spans="2:5" x14ac:dyDescent="0.2">
      <c r="B2235" s="573"/>
      <c r="C2235" s="573"/>
      <c r="E2235" s="571"/>
    </row>
    <row r="2236" spans="2:5" x14ac:dyDescent="0.2">
      <c r="B2236" s="573"/>
      <c r="C2236" s="573"/>
      <c r="E2236" s="571"/>
    </row>
    <row r="2237" spans="2:5" x14ac:dyDescent="0.2">
      <c r="B2237" s="573"/>
      <c r="C2237" s="573"/>
      <c r="E2237" s="571"/>
    </row>
    <row r="2238" spans="2:5" x14ac:dyDescent="0.2">
      <c r="B2238" s="573"/>
      <c r="C2238" s="573"/>
      <c r="E2238" s="571"/>
    </row>
    <row r="2239" spans="2:5" x14ac:dyDescent="0.2">
      <c r="B2239" s="573"/>
      <c r="C2239" s="573"/>
      <c r="E2239" s="571"/>
    </row>
    <row r="2240" spans="2:5" x14ac:dyDescent="0.2">
      <c r="B2240" s="573"/>
      <c r="C2240" s="573"/>
      <c r="E2240" s="571"/>
    </row>
    <row r="2241" spans="2:5" x14ac:dyDescent="0.2">
      <c r="B2241" s="573"/>
      <c r="C2241" s="573"/>
      <c r="E2241" s="571"/>
    </row>
    <row r="2242" spans="2:5" x14ac:dyDescent="0.2">
      <c r="B2242" s="573"/>
      <c r="C2242" s="573"/>
      <c r="E2242" s="571"/>
    </row>
    <row r="2243" spans="2:5" x14ac:dyDescent="0.2">
      <c r="B2243" s="573"/>
      <c r="C2243" s="573"/>
      <c r="E2243" s="571"/>
    </row>
    <row r="2244" spans="2:5" x14ac:dyDescent="0.2">
      <c r="B2244" s="573"/>
      <c r="C2244" s="573"/>
      <c r="E2244" s="571"/>
    </row>
    <row r="2245" spans="2:5" x14ac:dyDescent="0.2">
      <c r="B2245" s="573"/>
      <c r="C2245" s="573"/>
      <c r="E2245" s="571"/>
    </row>
    <row r="2246" spans="2:5" x14ac:dyDescent="0.2">
      <c r="B2246" s="573"/>
      <c r="C2246" s="573"/>
      <c r="E2246" s="571"/>
    </row>
    <row r="2247" spans="2:5" x14ac:dyDescent="0.2">
      <c r="B2247" s="573"/>
      <c r="C2247" s="573"/>
      <c r="E2247" s="571"/>
    </row>
    <row r="2248" spans="2:5" x14ac:dyDescent="0.2">
      <c r="B2248" s="573"/>
      <c r="C2248" s="573"/>
      <c r="E2248" s="571"/>
    </row>
    <row r="2249" spans="2:5" x14ac:dyDescent="0.2">
      <c r="B2249" s="573"/>
      <c r="C2249" s="573"/>
      <c r="E2249" s="571"/>
    </row>
    <row r="2250" spans="2:5" x14ac:dyDescent="0.2">
      <c r="B2250" s="573"/>
      <c r="C2250" s="573"/>
      <c r="E2250" s="571"/>
    </row>
    <row r="2251" spans="2:5" x14ac:dyDescent="0.2">
      <c r="B2251" s="573"/>
      <c r="C2251" s="573"/>
      <c r="E2251" s="571"/>
    </row>
    <row r="2252" spans="2:5" x14ac:dyDescent="0.2">
      <c r="B2252" s="573"/>
      <c r="C2252" s="573"/>
      <c r="E2252" s="571"/>
    </row>
    <row r="2253" spans="2:5" x14ac:dyDescent="0.2">
      <c r="B2253" s="573"/>
      <c r="C2253" s="573"/>
      <c r="E2253" s="571"/>
    </row>
    <row r="2254" spans="2:5" x14ac:dyDescent="0.2">
      <c r="B2254" s="573"/>
      <c r="C2254" s="573"/>
      <c r="E2254" s="571"/>
    </row>
    <row r="2255" spans="2:5" x14ac:dyDescent="0.2">
      <c r="B2255" s="573"/>
      <c r="C2255" s="573"/>
      <c r="E2255" s="571"/>
    </row>
    <row r="2256" spans="2:5" x14ac:dyDescent="0.2">
      <c r="B2256" s="573"/>
      <c r="C2256" s="573"/>
      <c r="E2256" s="571"/>
    </row>
    <row r="2257" spans="2:5" x14ac:dyDescent="0.2">
      <c r="B2257" s="573"/>
      <c r="C2257" s="573"/>
      <c r="E2257" s="571"/>
    </row>
    <row r="2258" spans="2:5" x14ac:dyDescent="0.2">
      <c r="B2258" s="573"/>
      <c r="C2258" s="573"/>
      <c r="E2258" s="571"/>
    </row>
    <row r="2259" spans="2:5" x14ac:dyDescent="0.2">
      <c r="B2259" s="573"/>
      <c r="C2259" s="573"/>
      <c r="E2259" s="571"/>
    </row>
    <row r="2260" spans="2:5" x14ac:dyDescent="0.2">
      <c r="B2260" s="573"/>
      <c r="C2260" s="573"/>
      <c r="E2260" s="571"/>
    </row>
    <row r="2261" spans="2:5" x14ac:dyDescent="0.2">
      <c r="B2261" s="573"/>
      <c r="C2261" s="573"/>
      <c r="E2261" s="571"/>
    </row>
    <row r="2262" spans="2:5" x14ac:dyDescent="0.2">
      <c r="B2262" s="573"/>
      <c r="C2262" s="573"/>
      <c r="E2262" s="571"/>
    </row>
    <row r="2263" spans="2:5" x14ac:dyDescent="0.2">
      <c r="B2263" s="573"/>
      <c r="C2263" s="573"/>
      <c r="E2263" s="571"/>
    </row>
    <row r="2264" spans="2:5" x14ac:dyDescent="0.2">
      <c r="B2264" s="573"/>
      <c r="C2264" s="573"/>
      <c r="E2264" s="571"/>
    </row>
    <row r="2265" spans="2:5" x14ac:dyDescent="0.2">
      <c r="B2265" s="573"/>
      <c r="C2265" s="573"/>
      <c r="E2265" s="571"/>
    </row>
    <row r="2266" spans="2:5" x14ac:dyDescent="0.2">
      <c r="B2266" s="573"/>
      <c r="C2266" s="573"/>
      <c r="E2266" s="571"/>
    </row>
    <row r="2267" spans="2:5" x14ac:dyDescent="0.2">
      <c r="B2267" s="573"/>
      <c r="C2267" s="573"/>
      <c r="E2267" s="571"/>
    </row>
    <row r="2268" spans="2:5" x14ac:dyDescent="0.2">
      <c r="B2268" s="573"/>
      <c r="C2268" s="573"/>
      <c r="E2268" s="571"/>
    </row>
    <row r="2269" spans="2:5" x14ac:dyDescent="0.2">
      <c r="B2269" s="573"/>
      <c r="C2269" s="573"/>
      <c r="E2269" s="571"/>
    </row>
    <row r="2270" spans="2:5" x14ac:dyDescent="0.2">
      <c r="B2270" s="573"/>
      <c r="C2270" s="573"/>
      <c r="E2270" s="571"/>
    </row>
    <row r="2271" spans="2:5" x14ac:dyDescent="0.2">
      <c r="B2271" s="573"/>
      <c r="C2271" s="573"/>
      <c r="E2271" s="571"/>
    </row>
    <row r="2272" spans="2:5" x14ac:dyDescent="0.2">
      <c r="B2272" s="573"/>
      <c r="C2272" s="573"/>
      <c r="E2272" s="571"/>
    </row>
    <row r="2273" spans="2:5" x14ac:dyDescent="0.2">
      <c r="B2273" s="573"/>
      <c r="C2273" s="573"/>
      <c r="E2273" s="571"/>
    </row>
    <row r="2274" spans="2:5" x14ac:dyDescent="0.2">
      <c r="B2274" s="573"/>
      <c r="C2274" s="573"/>
      <c r="E2274" s="571"/>
    </row>
    <row r="2275" spans="2:5" x14ac:dyDescent="0.2">
      <c r="B2275" s="573"/>
      <c r="C2275" s="573"/>
      <c r="E2275" s="571"/>
    </row>
    <row r="2276" spans="2:5" x14ac:dyDescent="0.2">
      <c r="B2276" s="573"/>
      <c r="C2276" s="573"/>
      <c r="E2276" s="571"/>
    </row>
    <row r="2277" spans="2:5" x14ac:dyDescent="0.2">
      <c r="B2277" s="573"/>
      <c r="C2277" s="573"/>
      <c r="E2277" s="571"/>
    </row>
    <row r="2278" spans="2:5" x14ac:dyDescent="0.2">
      <c r="B2278" s="573"/>
      <c r="C2278" s="573"/>
      <c r="E2278" s="571"/>
    </row>
    <row r="2279" spans="2:5" x14ac:dyDescent="0.2">
      <c r="B2279" s="573"/>
      <c r="C2279" s="573"/>
      <c r="E2279" s="571"/>
    </row>
    <row r="2280" spans="2:5" x14ac:dyDescent="0.2">
      <c r="B2280" s="573"/>
      <c r="C2280" s="573"/>
      <c r="E2280" s="571"/>
    </row>
    <row r="2281" spans="2:5" x14ac:dyDescent="0.2">
      <c r="B2281" s="573"/>
      <c r="C2281" s="573"/>
      <c r="E2281" s="571"/>
    </row>
    <row r="2282" spans="2:5" x14ac:dyDescent="0.2">
      <c r="B2282" s="573"/>
      <c r="C2282" s="573"/>
      <c r="E2282" s="571"/>
    </row>
    <row r="2283" spans="2:5" x14ac:dyDescent="0.2">
      <c r="B2283" s="573"/>
      <c r="C2283" s="573"/>
      <c r="E2283" s="571"/>
    </row>
    <row r="2284" spans="2:5" x14ac:dyDescent="0.2">
      <c r="B2284" s="573"/>
      <c r="C2284" s="573"/>
      <c r="E2284" s="571"/>
    </row>
    <row r="2285" spans="2:5" x14ac:dyDescent="0.2">
      <c r="B2285" s="573"/>
      <c r="C2285" s="573"/>
      <c r="E2285" s="571"/>
    </row>
    <row r="2286" spans="2:5" x14ac:dyDescent="0.2">
      <c r="B2286" s="573"/>
      <c r="C2286" s="573"/>
      <c r="E2286" s="571"/>
    </row>
    <row r="2287" spans="2:5" x14ac:dyDescent="0.2">
      <c r="B2287" s="573"/>
      <c r="C2287" s="573"/>
      <c r="E2287" s="571"/>
    </row>
    <row r="2288" spans="2:5" x14ac:dyDescent="0.2">
      <c r="B2288" s="573"/>
      <c r="C2288" s="573"/>
      <c r="E2288" s="571"/>
    </row>
    <row r="2289" spans="2:5" x14ac:dyDescent="0.2">
      <c r="B2289" s="573"/>
      <c r="C2289" s="573"/>
      <c r="E2289" s="571"/>
    </row>
    <row r="2290" spans="2:5" x14ac:dyDescent="0.2">
      <c r="B2290" s="573"/>
      <c r="C2290" s="573"/>
      <c r="E2290" s="571"/>
    </row>
    <row r="2291" spans="2:5" x14ac:dyDescent="0.2">
      <c r="B2291" s="573"/>
      <c r="C2291" s="573"/>
      <c r="E2291" s="571"/>
    </row>
    <row r="2292" spans="2:5" x14ac:dyDescent="0.2">
      <c r="B2292" s="573"/>
      <c r="C2292" s="573"/>
      <c r="E2292" s="571"/>
    </row>
    <row r="2293" spans="2:5" x14ac:dyDescent="0.2">
      <c r="B2293" s="573"/>
      <c r="C2293" s="573"/>
      <c r="E2293" s="571"/>
    </row>
    <row r="2294" spans="2:5" x14ac:dyDescent="0.2">
      <c r="B2294" s="573"/>
      <c r="C2294" s="573"/>
      <c r="E2294" s="571"/>
    </row>
    <row r="2295" spans="2:5" x14ac:dyDescent="0.2">
      <c r="B2295" s="573"/>
      <c r="C2295" s="573"/>
      <c r="E2295" s="571"/>
    </row>
    <row r="2296" spans="2:5" x14ac:dyDescent="0.2">
      <c r="B2296" s="573"/>
      <c r="C2296" s="573"/>
      <c r="E2296" s="571"/>
    </row>
    <row r="2297" spans="2:5" x14ac:dyDescent="0.2">
      <c r="B2297" s="573"/>
      <c r="C2297" s="573"/>
      <c r="E2297" s="571"/>
    </row>
    <row r="2298" spans="2:5" x14ac:dyDescent="0.2">
      <c r="B2298" s="573"/>
      <c r="C2298" s="573"/>
      <c r="E2298" s="571"/>
    </row>
    <row r="2299" spans="2:5" x14ac:dyDescent="0.2">
      <c r="B2299" s="573"/>
      <c r="C2299" s="573"/>
      <c r="E2299" s="571"/>
    </row>
    <row r="2300" spans="2:5" x14ac:dyDescent="0.2">
      <c r="B2300" s="573"/>
      <c r="C2300" s="573"/>
      <c r="E2300" s="571"/>
    </row>
    <row r="2301" spans="2:5" x14ac:dyDescent="0.2">
      <c r="B2301" s="573"/>
      <c r="C2301" s="573"/>
      <c r="E2301" s="571"/>
    </row>
    <row r="2302" spans="2:5" x14ac:dyDescent="0.2">
      <c r="B2302" s="573"/>
      <c r="C2302" s="573"/>
      <c r="E2302" s="571"/>
    </row>
    <row r="2303" spans="2:5" x14ac:dyDescent="0.2">
      <c r="B2303" s="573"/>
      <c r="C2303" s="573"/>
    </row>
    <row r="2304" spans="2:5" x14ac:dyDescent="0.2">
      <c r="B2304" s="573"/>
      <c r="C2304" s="573"/>
    </row>
    <row r="2305" spans="2:3" x14ac:dyDescent="0.2">
      <c r="B2305" s="573"/>
      <c r="C2305" s="573"/>
    </row>
    <row r="2306" spans="2:3" x14ac:dyDescent="0.2">
      <c r="B2306" s="573"/>
      <c r="C2306" s="573"/>
    </row>
    <row r="2307" spans="2:3" x14ac:dyDescent="0.2">
      <c r="B2307" s="573"/>
      <c r="C2307" s="573"/>
    </row>
    <row r="2308" spans="2:3" x14ac:dyDescent="0.2">
      <c r="B2308" s="573"/>
      <c r="C2308" s="573"/>
    </row>
    <row r="2309" spans="2:3" x14ac:dyDescent="0.2">
      <c r="B2309" s="573"/>
      <c r="C2309" s="573"/>
    </row>
    <row r="2310" spans="2:3" x14ac:dyDescent="0.2">
      <c r="B2310" s="573"/>
      <c r="C2310" s="573"/>
    </row>
    <row r="2311" spans="2:3" x14ac:dyDescent="0.2">
      <c r="B2311" s="573"/>
      <c r="C2311" s="573"/>
    </row>
    <row r="2312" spans="2:3" x14ac:dyDescent="0.2">
      <c r="B2312" s="573"/>
      <c r="C2312" s="573"/>
    </row>
    <row r="2313" spans="2:3" x14ac:dyDescent="0.2">
      <c r="B2313" s="573"/>
      <c r="C2313" s="573"/>
    </row>
    <row r="2314" spans="2:3" x14ac:dyDescent="0.2">
      <c r="B2314" s="573"/>
      <c r="C2314" s="573"/>
    </row>
    <row r="2315" spans="2:3" x14ac:dyDescent="0.2">
      <c r="B2315" s="573"/>
      <c r="C2315" s="573"/>
    </row>
    <row r="2316" spans="2:3" x14ac:dyDescent="0.2">
      <c r="B2316" s="573"/>
      <c r="C2316" s="573"/>
    </row>
    <row r="2317" spans="2:3" x14ac:dyDescent="0.2">
      <c r="B2317" s="573"/>
      <c r="C2317" s="573"/>
    </row>
    <row r="2318" spans="2:3" x14ac:dyDescent="0.2">
      <c r="B2318" s="573"/>
      <c r="C2318" s="573"/>
    </row>
    <row r="2319" spans="2:3" x14ac:dyDescent="0.2">
      <c r="B2319" s="573"/>
      <c r="C2319" s="573"/>
    </row>
    <row r="2320" spans="2:3" x14ac:dyDescent="0.2">
      <c r="B2320" s="573"/>
      <c r="C2320" s="573"/>
    </row>
    <row r="2321" spans="2:3" x14ac:dyDescent="0.2">
      <c r="B2321" s="573"/>
      <c r="C2321" s="573"/>
    </row>
    <row r="2322" spans="2:3" x14ac:dyDescent="0.2">
      <c r="B2322" s="573"/>
      <c r="C2322" s="573"/>
    </row>
    <row r="2323" spans="2:3" x14ac:dyDescent="0.2">
      <c r="B2323" s="573"/>
      <c r="C2323" s="573"/>
    </row>
    <row r="2324" spans="2:3" x14ac:dyDescent="0.2">
      <c r="B2324" s="573"/>
      <c r="C2324" s="573"/>
    </row>
    <row r="2325" spans="2:3" x14ac:dyDescent="0.2">
      <c r="B2325" s="573"/>
      <c r="C2325" s="573"/>
    </row>
    <row r="2326" spans="2:3" x14ac:dyDescent="0.2">
      <c r="B2326" s="573"/>
      <c r="C2326" s="573"/>
    </row>
    <row r="2327" spans="2:3" x14ac:dyDescent="0.2">
      <c r="B2327" s="573"/>
      <c r="C2327" s="573"/>
    </row>
    <row r="2328" spans="2:3" x14ac:dyDescent="0.2">
      <c r="B2328" s="573"/>
      <c r="C2328" s="573"/>
    </row>
    <row r="2329" spans="2:3" x14ac:dyDescent="0.2">
      <c r="B2329" s="573"/>
      <c r="C2329" s="573"/>
    </row>
    <row r="2330" spans="2:3" x14ac:dyDescent="0.2">
      <c r="B2330" s="573"/>
      <c r="C2330" s="573"/>
    </row>
    <row r="2331" spans="2:3" x14ac:dyDescent="0.2">
      <c r="B2331" s="573"/>
      <c r="C2331" s="573"/>
    </row>
    <row r="2332" spans="2:3" x14ac:dyDescent="0.2">
      <c r="B2332" s="573"/>
      <c r="C2332" s="573"/>
    </row>
    <row r="2333" spans="2:3" x14ac:dyDescent="0.2">
      <c r="B2333" s="573"/>
      <c r="C2333" s="573"/>
    </row>
    <row r="2334" spans="2:3" x14ac:dyDescent="0.2">
      <c r="B2334" s="573"/>
      <c r="C2334" s="573"/>
    </row>
    <row r="2335" spans="2:3" x14ac:dyDescent="0.2">
      <c r="B2335" s="573"/>
      <c r="C2335" s="573"/>
    </row>
    <row r="2336" spans="2:3" x14ac:dyDescent="0.2">
      <c r="B2336" s="573"/>
      <c r="C2336" s="573"/>
    </row>
    <row r="2337" spans="2:3" x14ac:dyDescent="0.2">
      <c r="B2337" s="573"/>
      <c r="C2337" s="573"/>
    </row>
    <row r="2338" spans="2:3" x14ac:dyDescent="0.2">
      <c r="B2338" s="573"/>
      <c r="C2338" s="573"/>
    </row>
    <row r="2339" spans="2:3" x14ac:dyDescent="0.2">
      <c r="B2339" s="573"/>
      <c r="C2339" s="573"/>
    </row>
    <row r="2340" spans="2:3" x14ac:dyDescent="0.2">
      <c r="B2340" s="573"/>
      <c r="C2340" s="573"/>
    </row>
    <row r="2341" spans="2:3" x14ac:dyDescent="0.2">
      <c r="B2341" s="573"/>
      <c r="C2341" s="573"/>
    </row>
    <row r="2342" spans="2:3" x14ac:dyDescent="0.2">
      <c r="B2342" s="573"/>
      <c r="C2342" s="573"/>
    </row>
    <row r="2343" spans="2:3" x14ac:dyDescent="0.2">
      <c r="B2343" s="573"/>
      <c r="C2343" s="573"/>
    </row>
    <row r="2344" spans="2:3" x14ac:dyDescent="0.2">
      <c r="B2344" s="573"/>
      <c r="C2344" s="573"/>
    </row>
    <row r="2345" spans="2:3" x14ac:dyDescent="0.2">
      <c r="B2345" s="573"/>
      <c r="C2345" s="573"/>
    </row>
    <row r="2346" spans="2:3" x14ac:dyDescent="0.2">
      <c r="B2346" s="573"/>
      <c r="C2346" s="573"/>
    </row>
    <row r="2347" spans="2:3" x14ac:dyDescent="0.2">
      <c r="B2347" s="573"/>
      <c r="C2347" s="573"/>
    </row>
  </sheetData>
  <mergeCells count="1">
    <mergeCell ref="I19:K19"/>
  </mergeCells>
  <pageMargins left="0.7" right="0.7" top="0.78740157499999996" bottom="0.78740157499999996" header="0.3" footer="0.3"/>
  <pageSetup paperSize="9" orientation="portrait" horizontalDpi="4294967294"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52E64-DB66-4D94-8D64-4DA1792585CD}">
  <sheetPr codeName="List2">
    <tabColor rgb="FFFFC000"/>
    <pageSetUpPr fitToPage="1"/>
  </sheetPr>
  <dimension ref="A1:M144"/>
  <sheetViews>
    <sheetView topLeftCell="A6" zoomScaleNormal="100" zoomScaleSheetLayoutView="100" workbookViewId="0">
      <selection activeCell="J7" sqref="J7"/>
    </sheetView>
  </sheetViews>
  <sheetFormatPr defaultRowHeight="15" x14ac:dyDescent="0.25"/>
  <cols>
    <col min="1" max="1" width="5.7109375" style="964" customWidth="1"/>
    <col min="2" max="2" width="13" style="1068" customWidth="1"/>
    <col min="3" max="3" width="52.7109375" style="964" customWidth="1"/>
    <col min="4" max="4" width="3" style="964" customWidth="1"/>
    <col min="5" max="5" width="11.7109375" style="964" customWidth="1"/>
    <col min="6" max="6" width="16.7109375" style="964" customWidth="1"/>
    <col min="7" max="7" width="8" style="964" customWidth="1"/>
    <col min="8" max="8" width="9" style="964" customWidth="1"/>
    <col min="9" max="9" width="11.7109375" style="964" customWidth="1"/>
    <col min="10" max="10" width="9.85546875" style="964" customWidth="1"/>
    <col min="11" max="11" width="13.42578125" style="964" customWidth="1"/>
    <col min="12" max="12" width="9.42578125" style="964" customWidth="1"/>
    <col min="13" max="13" width="13.42578125" style="964" customWidth="1"/>
    <col min="14" max="256" width="9.140625" style="964"/>
    <col min="257" max="257" width="5.7109375" style="964" customWidth="1"/>
    <col min="258" max="258" width="13" style="964" customWidth="1"/>
    <col min="259" max="259" width="52.7109375" style="964" customWidth="1"/>
    <col min="260" max="260" width="3" style="964" customWidth="1"/>
    <col min="261" max="261" width="11.7109375" style="964" customWidth="1"/>
    <col min="262" max="262" width="16.7109375" style="964" customWidth="1"/>
    <col min="263" max="263" width="8" style="964" customWidth="1"/>
    <col min="264" max="264" width="9" style="964" customWidth="1"/>
    <col min="265" max="265" width="11.7109375" style="964" customWidth="1"/>
    <col min="266" max="266" width="9.85546875" style="964" customWidth="1"/>
    <col min="267" max="267" width="13.42578125" style="964" customWidth="1"/>
    <col min="268" max="268" width="9.42578125" style="964" customWidth="1"/>
    <col min="269" max="269" width="13.42578125" style="964" customWidth="1"/>
    <col min="270" max="512" width="9.140625" style="964"/>
    <col min="513" max="513" width="5.7109375" style="964" customWidth="1"/>
    <col min="514" max="514" width="13" style="964" customWidth="1"/>
    <col min="515" max="515" width="52.7109375" style="964" customWidth="1"/>
    <col min="516" max="516" width="3" style="964" customWidth="1"/>
    <col min="517" max="517" width="11.7109375" style="964" customWidth="1"/>
    <col min="518" max="518" width="16.7109375" style="964" customWidth="1"/>
    <col min="519" max="519" width="8" style="964" customWidth="1"/>
    <col min="520" max="520" width="9" style="964" customWidth="1"/>
    <col min="521" max="521" width="11.7109375" style="964" customWidth="1"/>
    <col min="522" max="522" width="9.85546875" style="964" customWidth="1"/>
    <col min="523" max="523" width="13.42578125" style="964" customWidth="1"/>
    <col min="524" max="524" width="9.42578125" style="964" customWidth="1"/>
    <col min="525" max="525" width="13.42578125" style="964" customWidth="1"/>
    <col min="526" max="768" width="9.140625" style="964"/>
    <col min="769" max="769" width="5.7109375" style="964" customWidth="1"/>
    <col min="770" max="770" width="13" style="964" customWidth="1"/>
    <col min="771" max="771" width="52.7109375" style="964" customWidth="1"/>
    <col min="772" max="772" width="3" style="964" customWidth="1"/>
    <col min="773" max="773" width="11.7109375" style="964" customWidth="1"/>
    <col min="774" max="774" width="16.7109375" style="964" customWidth="1"/>
    <col min="775" max="775" width="8" style="964" customWidth="1"/>
    <col min="776" max="776" width="9" style="964" customWidth="1"/>
    <col min="777" max="777" width="11.7109375" style="964" customWidth="1"/>
    <col min="778" max="778" width="9.85546875" style="964" customWidth="1"/>
    <col min="779" max="779" width="13.42578125" style="964" customWidth="1"/>
    <col min="780" max="780" width="9.42578125" style="964" customWidth="1"/>
    <col min="781" max="781" width="13.42578125" style="964" customWidth="1"/>
    <col min="782" max="1024" width="9.140625" style="964"/>
    <col min="1025" max="1025" width="5.7109375" style="964" customWidth="1"/>
    <col min="1026" max="1026" width="13" style="964" customWidth="1"/>
    <col min="1027" max="1027" width="52.7109375" style="964" customWidth="1"/>
    <col min="1028" max="1028" width="3" style="964" customWidth="1"/>
    <col min="1029" max="1029" width="11.7109375" style="964" customWidth="1"/>
    <col min="1030" max="1030" width="16.7109375" style="964" customWidth="1"/>
    <col min="1031" max="1031" width="8" style="964" customWidth="1"/>
    <col min="1032" max="1032" width="9" style="964" customWidth="1"/>
    <col min="1033" max="1033" width="11.7109375" style="964" customWidth="1"/>
    <col min="1034" max="1034" width="9.85546875" style="964" customWidth="1"/>
    <col min="1035" max="1035" width="13.42578125" style="964" customWidth="1"/>
    <col min="1036" max="1036" width="9.42578125" style="964" customWidth="1"/>
    <col min="1037" max="1037" width="13.42578125" style="964" customWidth="1"/>
    <col min="1038" max="1280" width="9.140625" style="964"/>
    <col min="1281" max="1281" width="5.7109375" style="964" customWidth="1"/>
    <col min="1282" max="1282" width="13" style="964" customWidth="1"/>
    <col min="1283" max="1283" width="52.7109375" style="964" customWidth="1"/>
    <col min="1284" max="1284" width="3" style="964" customWidth="1"/>
    <col min="1285" max="1285" width="11.7109375" style="964" customWidth="1"/>
    <col min="1286" max="1286" width="16.7109375" style="964" customWidth="1"/>
    <col min="1287" max="1287" width="8" style="964" customWidth="1"/>
    <col min="1288" max="1288" width="9" style="964" customWidth="1"/>
    <col min="1289" max="1289" width="11.7109375" style="964" customWidth="1"/>
    <col min="1290" max="1290" width="9.85546875" style="964" customWidth="1"/>
    <col min="1291" max="1291" width="13.42578125" style="964" customWidth="1"/>
    <col min="1292" max="1292" width="9.42578125" style="964" customWidth="1"/>
    <col min="1293" max="1293" width="13.42578125" style="964" customWidth="1"/>
    <col min="1294" max="1536" width="9.140625" style="964"/>
    <col min="1537" max="1537" width="5.7109375" style="964" customWidth="1"/>
    <col min="1538" max="1538" width="13" style="964" customWidth="1"/>
    <col min="1539" max="1539" width="52.7109375" style="964" customWidth="1"/>
    <col min="1540" max="1540" width="3" style="964" customWidth="1"/>
    <col min="1541" max="1541" width="11.7109375" style="964" customWidth="1"/>
    <col min="1542" max="1542" width="16.7109375" style="964" customWidth="1"/>
    <col min="1543" max="1543" width="8" style="964" customWidth="1"/>
    <col min="1544" max="1544" width="9" style="964" customWidth="1"/>
    <col min="1545" max="1545" width="11.7109375" style="964" customWidth="1"/>
    <col min="1546" max="1546" width="9.85546875" style="964" customWidth="1"/>
    <col min="1547" max="1547" width="13.42578125" style="964" customWidth="1"/>
    <col min="1548" max="1548" width="9.42578125" style="964" customWidth="1"/>
    <col min="1549" max="1549" width="13.42578125" style="964" customWidth="1"/>
    <col min="1550" max="1792" width="9.140625" style="964"/>
    <col min="1793" max="1793" width="5.7109375" style="964" customWidth="1"/>
    <col min="1794" max="1794" width="13" style="964" customWidth="1"/>
    <col min="1795" max="1795" width="52.7109375" style="964" customWidth="1"/>
    <col min="1796" max="1796" width="3" style="964" customWidth="1"/>
    <col min="1797" max="1797" width="11.7109375" style="964" customWidth="1"/>
    <col min="1798" max="1798" width="16.7109375" style="964" customWidth="1"/>
    <col min="1799" max="1799" width="8" style="964" customWidth="1"/>
    <col min="1800" max="1800" width="9" style="964" customWidth="1"/>
    <col min="1801" max="1801" width="11.7109375" style="964" customWidth="1"/>
    <col min="1802" max="1802" width="9.85546875" style="964" customWidth="1"/>
    <col min="1803" max="1803" width="13.42578125" style="964" customWidth="1"/>
    <col min="1804" max="1804" width="9.42578125" style="964" customWidth="1"/>
    <col min="1805" max="1805" width="13.42578125" style="964" customWidth="1"/>
    <col min="1806" max="2048" width="9.140625" style="964"/>
    <col min="2049" max="2049" width="5.7109375" style="964" customWidth="1"/>
    <col min="2050" max="2050" width="13" style="964" customWidth="1"/>
    <col min="2051" max="2051" width="52.7109375" style="964" customWidth="1"/>
    <col min="2052" max="2052" width="3" style="964" customWidth="1"/>
    <col min="2053" max="2053" width="11.7109375" style="964" customWidth="1"/>
    <col min="2054" max="2054" width="16.7109375" style="964" customWidth="1"/>
    <col min="2055" max="2055" width="8" style="964" customWidth="1"/>
    <col min="2056" max="2056" width="9" style="964" customWidth="1"/>
    <col min="2057" max="2057" width="11.7109375" style="964" customWidth="1"/>
    <col min="2058" max="2058" width="9.85546875" style="964" customWidth="1"/>
    <col min="2059" max="2059" width="13.42578125" style="964" customWidth="1"/>
    <col min="2060" max="2060" width="9.42578125" style="964" customWidth="1"/>
    <col min="2061" max="2061" width="13.42578125" style="964" customWidth="1"/>
    <col min="2062" max="2304" width="9.140625" style="964"/>
    <col min="2305" max="2305" width="5.7109375" style="964" customWidth="1"/>
    <col min="2306" max="2306" width="13" style="964" customWidth="1"/>
    <col min="2307" max="2307" width="52.7109375" style="964" customWidth="1"/>
    <col min="2308" max="2308" width="3" style="964" customWidth="1"/>
    <col min="2309" max="2309" width="11.7109375" style="964" customWidth="1"/>
    <col min="2310" max="2310" width="16.7109375" style="964" customWidth="1"/>
    <col min="2311" max="2311" width="8" style="964" customWidth="1"/>
    <col min="2312" max="2312" width="9" style="964" customWidth="1"/>
    <col min="2313" max="2313" width="11.7109375" style="964" customWidth="1"/>
    <col min="2314" max="2314" width="9.85546875" style="964" customWidth="1"/>
    <col min="2315" max="2315" width="13.42578125" style="964" customWidth="1"/>
    <col min="2316" max="2316" width="9.42578125" style="964" customWidth="1"/>
    <col min="2317" max="2317" width="13.42578125" style="964" customWidth="1"/>
    <col min="2318" max="2560" width="9.140625" style="964"/>
    <col min="2561" max="2561" width="5.7109375" style="964" customWidth="1"/>
    <col min="2562" max="2562" width="13" style="964" customWidth="1"/>
    <col min="2563" max="2563" width="52.7109375" style="964" customWidth="1"/>
    <col min="2564" max="2564" width="3" style="964" customWidth="1"/>
    <col min="2565" max="2565" width="11.7109375" style="964" customWidth="1"/>
    <col min="2566" max="2566" width="16.7109375" style="964" customWidth="1"/>
    <col min="2567" max="2567" width="8" style="964" customWidth="1"/>
    <col min="2568" max="2568" width="9" style="964" customWidth="1"/>
    <col min="2569" max="2569" width="11.7109375" style="964" customWidth="1"/>
    <col min="2570" max="2570" width="9.85546875" style="964" customWidth="1"/>
    <col min="2571" max="2571" width="13.42578125" style="964" customWidth="1"/>
    <col min="2572" max="2572" width="9.42578125" style="964" customWidth="1"/>
    <col min="2573" max="2573" width="13.42578125" style="964" customWidth="1"/>
    <col min="2574" max="2816" width="9.140625" style="964"/>
    <col min="2817" max="2817" width="5.7109375" style="964" customWidth="1"/>
    <col min="2818" max="2818" width="13" style="964" customWidth="1"/>
    <col min="2819" max="2819" width="52.7109375" style="964" customWidth="1"/>
    <col min="2820" max="2820" width="3" style="964" customWidth="1"/>
    <col min="2821" max="2821" width="11.7109375" style="964" customWidth="1"/>
    <col min="2822" max="2822" width="16.7109375" style="964" customWidth="1"/>
    <col min="2823" max="2823" width="8" style="964" customWidth="1"/>
    <col min="2824" max="2824" width="9" style="964" customWidth="1"/>
    <col min="2825" max="2825" width="11.7109375" style="964" customWidth="1"/>
    <col min="2826" max="2826" width="9.85546875" style="964" customWidth="1"/>
    <col min="2827" max="2827" width="13.42578125" style="964" customWidth="1"/>
    <col min="2828" max="2828" width="9.42578125" style="964" customWidth="1"/>
    <col min="2829" max="2829" width="13.42578125" style="964" customWidth="1"/>
    <col min="2830" max="3072" width="9.140625" style="964"/>
    <col min="3073" max="3073" width="5.7109375" style="964" customWidth="1"/>
    <col min="3074" max="3074" width="13" style="964" customWidth="1"/>
    <col min="3075" max="3075" width="52.7109375" style="964" customWidth="1"/>
    <col min="3076" max="3076" width="3" style="964" customWidth="1"/>
    <col min="3077" max="3077" width="11.7109375" style="964" customWidth="1"/>
    <col min="3078" max="3078" width="16.7109375" style="964" customWidth="1"/>
    <col min="3079" max="3079" width="8" style="964" customWidth="1"/>
    <col min="3080" max="3080" width="9" style="964" customWidth="1"/>
    <col min="3081" max="3081" width="11.7109375" style="964" customWidth="1"/>
    <col min="3082" max="3082" width="9.85546875" style="964" customWidth="1"/>
    <col min="3083" max="3083" width="13.42578125" style="964" customWidth="1"/>
    <col min="3084" max="3084" width="9.42578125" style="964" customWidth="1"/>
    <col min="3085" max="3085" width="13.42578125" style="964" customWidth="1"/>
    <col min="3086" max="3328" width="9.140625" style="964"/>
    <col min="3329" max="3329" width="5.7109375" style="964" customWidth="1"/>
    <col min="3330" max="3330" width="13" style="964" customWidth="1"/>
    <col min="3331" max="3331" width="52.7109375" style="964" customWidth="1"/>
    <col min="3332" max="3332" width="3" style="964" customWidth="1"/>
    <col min="3333" max="3333" width="11.7109375" style="964" customWidth="1"/>
    <col min="3334" max="3334" width="16.7109375" style="964" customWidth="1"/>
    <col min="3335" max="3335" width="8" style="964" customWidth="1"/>
    <col min="3336" max="3336" width="9" style="964" customWidth="1"/>
    <col min="3337" max="3337" width="11.7109375" style="964" customWidth="1"/>
    <col min="3338" max="3338" width="9.85546875" style="964" customWidth="1"/>
    <col min="3339" max="3339" width="13.42578125" style="964" customWidth="1"/>
    <col min="3340" max="3340" width="9.42578125" style="964" customWidth="1"/>
    <col min="3341" max="3341" width="13.42578125" style="964" customWidth="1"/>
    <col min="3342" max="3584" width="9.140625" style="964"/>
    <col min="3585" max="3585" width="5.7109375" style="964" customWidth="1"/>
    <col min="3586" max="3586" width="13" style="964" customWidth="1"/>
    <col min="3587" max="3587" width="52.7109375" style="964" customWidth="1"/>
    <col min="3588" max="3588" width="3" style="964" customWidth="1"/>
    <col min="3589" max="3589" width="11.7109375" style="964" customWidth="1"/>
    <col min="3590" max="3590" width="16.7109375" style="964" customWidth="1"/>
    <col min="3591" max="3591" width="8" style="964" customWidth="1"/>
    <col min="3592" max="3592" width="9" style="964" customWidth="1"/>
    <col min="3593" max="3593" width="11.7109375" style="964" customWidth="1"/>
    <col min="3594" max="3594" width="9.85546875" style="964" customWidth="1"/>
    <col min="3595" max="3595" width="13.42578125" style="964" customWidth="1"/>
    <col min="3596" max="3596" width="9.42578125" style="964" customWidth="1"/>
    <col min="3597" max="3597" width="13.42578125" style="964" customWidth="1"/>
    <col min="3598" max="3840" width="9.140625" style="964"/>
    <col min="3841" max="3841" width="5.7109375" style="964" customWidth="1"/>
    <col min="3842" max="3842" width="13" style="964" customWidth="1"/>
    <col min="3843" max="3843" width="52.7109375" style="964" customWidth="1"/>
    <col min="3844" max="3844" width="3" style="964" customWidth="1"/>
    <col min="3845" max="3845" width="11.7109375" style="964" customWidth="1"/>
    <col min="3846" max="3846" width="16.7109375" style="964" customWidth="1"/>
    <col min="3847" max="3847" width="8" style="964" customWidth="1"/>
    <col min="3848" max="3848" width="9" style="964" customWidth="1"/>
    <col min="3849" max="3849" width="11.7109375" style="964" customWidth="1"/>
    <col min="3850" max="3850" width="9.85546875" style="964" customWidth="1"/>
    <col min="3851" max="3851" width="13.42578125" style="964" customWidth="1"/>
    <col min="3852" max="3852" width="9.42578125" style="964" customWidth="1"/>
    <col min="3853" max="3853" width="13.42578125" style="964" customWidth="1"/>
    <col min="3854" max="4096" width="9.140625" style="964"/>
    <col min="4097" max="4097" width="5.7109375" style="964" customWidth="1"/>
    <col min="4098" max="4098" width="13" style="964" customWidth="1"/>
    <col min="4099" max="4099" width="52.7109375" style="964" customWidth="1"/>
    <col min="4100" max="4100" width="3" style="964" customWidth="1"/>
    <col min="4101" max="4101" width="11.7109375" style="964" customWidth="1"/>
    <col min="4102" max="4102" width="16.7109375" style="964" customWidth="1"/>
    <col min="4103" max="4103" width="8" style="964" customWidth="1"/>
    <col min="4104" max="4104" width="9" style="964" customWidth="1"/>
    <col min="4105" max="4105" width="11.7109375" style="964" customWidth="1"/>
    <col min="4106" max="4106" width="9.85546875" style="964" customWidth="1"/>
    <col min="4107" max="4107" width="13.42578125" style="964" customWidth="1"/>
    <col min="4108" max="4108" width="9.42578125" style="964" customWidth="1"/>
    <col min="4109" max="4109" width="13.42578125" style="964" customWidth="1"/>
    <col min="4110" max="4352" width="9.140625" style="964"/>
    <col min="4353" max="4353" width="5.7109375" style="964" customWidth="1"/>
    <col min="4354" max="4354" width="13" style="964" customWidth="1"/>
    <col min="4355" max="4355" width="52.7109375" style="964" customWidth="1"/>
    <col min="4356" max="4356" width="3" style="964" customWidth="1"/>
    <col min="4357" max="4357" width="11.7109375" style="964" customWidth="1"/>
    <col min="4358" max="4358" width="16.7109375" style="964" customWidth="1"/>
    <col min="4359" max="4359" width="8" style="964" customWidth="1"/>
    <col min="4360" max="4360" width="9" style="964" customWidth="1"/>
    <col min="4361" max="4361" width="11.7109375" style="964" customWidth="1"/>
    <col min="4362" max="4362" width="9.85546875" style="964" customWidth="1"/>
    <col min="4363" max="4363" width="13.42578125" style="964" customWidth="1"/>
    <col min="4364" max="4364" width="9.42578125" style="964" customWidth="1"/>
    <col min="4365" max="4365" width="13.42578125" style="964" customWidth="1"/>
    <col min="4366" max="4608" width="9.140625" style="964"/>
    <col min="4609" max="4609" width="5.7109375" style="964" customWidth="1"/>
    <col min="4610" max="4610" width="13" style="964" customWidth="1"/>
    <col min="4611" max="4611" width="52.7109375" style="964" customWidth="1"/>
    <col min="4612" max="4612" width="3" style="964" customWidth="1"/>
    <col min="4613" max="4613" width="11.7109375" style="964" customWidth="1"/>
    <col min="4614" max="4614" width="16.7109375" style="964" customWidth="1"/>
    <col min="4615" max="4615" width="8" style="964" customWidth="1"/>
    <col min="4616" max="4616" width="9" style="964" customWidth="1"/>
    <col min="4617" max="4617" width="11.7109375" style="964" customWidth="1"/>
    <col min="4618" max="4618" width="9.85546875" style="964" customWidth="1"/>
    <col min="4619" max="4619" width="13.42578125" style="964" customWidth="1"/>
    <col min="4620" max="4620" width="9.42578125" style="964" customWidth="1"/>
    <col min="4621" max="4621" width="13.42578125" style="964" customWidth="1"/>
    <col min="4622" max="4864" width="9.140625" style="964"/>
    <col min="4865" max="4865" width="5.7109375" style="964" customWidth="1"/>
    <col min="4866" max="4866" width="13" style="964" customWidth="1"/>
    <col min="4867" max="4867" width="52.7109375" style="964" customWidth="1"/>
    <col min="4868" max="4868" width="3" style="964" customWidth="1"/>
    <col min="4869" max="4869" width="11.7109375" style="964" customWidth="1"/>
    <col min="4870" max="4870" width="16.7109375" style="964" customWidth="1"/>
    <col min="4871" max="4871" width="8" style="964" customWidth="1"/>
    <col min="4872" max="4872" width="9" style="964" customWidth="1"/>
    <col min="4873" max="4873" width="11.7109375" style="964" customWidth="1"/>
    <col min="4874" max="4874" width="9.85546875" style="964" customWidth="1"/>
    <col min="4875" max="4875" width="13.42578125" style="964" customWidth="1"/>
    <col min="4876" max="4876" width="9.42578125" style="964" customWidth="1"/>
    <col min="4877" max="4877" width="13.42578125" style="964" customWidth="1"/>
    <col min="4878" max="5120" width="9.140625" style="964"/>
    <col min="5121" max="5121" width="5.7109375" style="964" customWidth="1"/>
    <col min="5122" max="5122" width="13" style="964" customWidth="1"/>
    <col min="5123" max="5123" width="52.7109375" style="964" customWidth="1"/>
    <col min="5124" max="5124" width="3" style="964" customWidth="1"/>
    <col min="5125" max="5125" width="11.7109375" style="964" customWidth="1"/>
    <col min="5126" max="5126" width="16.7109375" style="964" customWidth="1"/>
    <col min="5127" max="5127" width="8" style="964" customWidth="1"/>
    <col min="5128" max="5128" width="9" style="964" customWidth="1"/>
    <col min="5129" max="5129" width="11.7109375" style="964" customWidth="1"/>
    <col min="5130" max="5130" width="9.85546875" style="964" customWidth="1"/>
    <col min="5131" max="5131" width="13.42578125" style="964" customWidth="1"/>
    <col min="5132" max="5132" width="9.42578125" style="964" customWidth="1"/>
    <col min="5133" max="5133" width="13.42578125" style="964" customWidth="1"/>
    <col min="5134" max="5376" width="9.140625" style="964"/>
    <col min="5377" max="5377" width="5.7109375" style="964" customWidth="1"/>
    <col min="5378" max="5378" width="13" style="964" customWidth="1"/>
    <col min="5379" max="5379" width="52.7109375" style="964" customWidth="1"/>
    <col min="5380" max="5380" width="3" style="964" customWidth="1"/>
    <col min="5381" max="5381" width="11.7109375" style="964" customWidth="1"/>
    <col min="5382" max="5382" width="16.7109375" style="964" customWidth="1"/>
    <col min="5383" max="5383" width="8" style="964" customWidth="1"/>
    <col min="5384" max="5384" width="9" style="964" customWidth="1"/>
    <col min="5385" max="5385" width="11.7109375" style="964" customWidth="1"/>
    <col min="5386" max="5386" width="9.85546875" style="964" customWidth="1"/>
    <col min="5387" max="5387" width="13.42578125" style="964" customWidth="1"/>
    <col min="5388" max="5388" width="9.42578125" style="964" customWidth="1"/>
    <col min="5389" max="5389" width="13.42578125" style="964" customWidth="1"/>
    <col min="5390" max="5632" width="9.140625" style="964"/>
    <col min="5633" max="5633" width="5.7109375" style="964" customWidth="1"/>
    <col min="5634" max="5634" width="13" style="964" customWidth="1"/>
    <col min="5635" max="5635" width="52.7109375" style="964" customWidth="1"/>
    <col min="5636" max="5636" width="3" style="964" customWidth="1"/>
    <col min="5637" max="5637" width="11.7109375" style="964" customWidth="1"/>
    <col min="5638" max="5638" width="16.7109375" style="964" customWidth="1"/>
    <col min="5639" max="5639" width="8" style="964" customWidth="1"/>
    <col min="5640" max="5640" width="9" style="964" customWidth="1"/>
    <col min="5641" max="5641" width="11.7109375" style="964" customWidth="1"/>
    <col min="5642" max="5642" width="9.85546875" style="964" customWidth="1"/>
    <col min="5643" max="5643" width="13.42578125" style="964" customWidth="1"/>
    <col min="5644" max="5644" width="9.42578125" style="964" customWidth="1"/>
    <col min="5645" max="5645" width="13.42578125" style="964" customWidth="1"/>
    <col min="5646" max="5888" width="9.140625" style="964"/>
    <col min="5889" max="5889" width="5.7109375" style="964" customWidth="1"/>
    <col min="5890" max="5890" width="13" style="964" customWidth="1"/>
    <col min="5891" max="5891" width="52.7109375" style="964" customWidth="1"/>
    <col min="5892" max="5892" width="3" style="964" customWidth="1"/>
    <col min="5893" max="5893" width="11.7109375" style="964" customWidth="1"/>
    <col min="5894" max="5894" width="16.7109375" style="964" customWidth="1"/>
    <col min="5895" max="5895" width="8" style="964" customWidth="1"/>
    <col min="5896" max="5896" width="9" style="964" customWidth="1"/>
    <col min="5897" max="5897" width="11.7109375" style="964" customWidth="1"/>
    <col min="5898" max="5898" width="9.85546875" style="964" customWidth="1"/>
    <col min="5899" max="5899" width="13.42578125" style="964" customWidth="1"/>
    <col min="5900" max="5900" width="9.42578125" style="964" customWidth="1"/>
    <col min="5901" max="5901" width="13.42578125" style="964" customWidth="1"/>
    <col min="5902" max="6144" width="9.140625" style="964"/>
    <col min="6145" max="6145" width="5.7109375" style="964" customWidth="1"/>
    <col min="6146" max="6146" width="13" style="964" customWidth="1"/>
    <col min="6147" max="6147" width="52.7109375" style="964" customWidth="1"/>
    <col min="6148" max="6148" width="3" style="964" customWidth="1"/>
    <col min="6149" max="6149" width="11.7109375" style="964" customWidth="1"/>
    <col min="6150" max="6150" width="16.7109375" style="964" customWidth="1"/>
    <col min="6151" max="6151" width="8" style="964" customWidth="1"/>
    <col min="6152" max="6152" width="9" style="964" customWidth="1"/>
    <col min="6153" max="6153" width="11.7109375" style="964" customWidth="1"/>
    <col min="6154" max="6154" width="9.85546875" style="964" customWidth="1"/>
    <col min="6155" max="6155" width="13.42578125" style="964" customWidth="1"/>
    <col min="6156" max="6156" width="9.42578125" style="964" customWidth="1"/>
    <col min="6157" max="6157" width="13.42578125" style="964" customWidth="1"/>
    <col min="6158" max="6400" width="9.140625" style="964"/>
    <col min="6401" max="6401" width="5.7109375" style="964" customWidth="1"/>
    <col min="6402" max="6402" width="13" style="964" customWidth="1"/>
    <col min="6403" max="6403" width="52.7109375" style="964" customWidth="1"/>
    <col min="6404" max="6404" width="3" style="964" customWidth="1"/>
    <col min="6405" max="6405" width="11.7109375" style="964" customWidth="1"/>
    <col min="6406" max="6406" width="16.7109375" style="964" customWidth="1"/>
    <col min="6407" max="6407" width="8" style="964" customWidth="1"/>
    <col min="6408" max="6408" width="9" style="964" customWidth="1"/>
    <col min="6409" max="6409" width="11.7109375" style="964" customWidth="1"/>
    <col min="6410" max="6410" width="9.85546875" style="964" customWidth="1"/>
    <col min="6411" max="6411" width="13.42578125" style="964" customWidth="1"/>
    <col min="6412" max="6412" width="9.42578125" style="964" customWidth="1"/>
    <col min="6413" max="6413" width="13.42578125" style="964" customWidth="1"/>
    <col min="6414" max="6656" width="9.140625" style="964"/>
    <col min="6657" max="6657" width="5.7109375" style="964" customWidth="1"/>
    <col min="6658" max="6658" width="13" style="964" customWidth="1"/>
    <col min="6659" max="6659" width="52.7109375" style="964" customWidth="1"/>
    <col min="6660" max="6660" width="3" style="964" customWidth="1"/>
    <col min="6661" max="6661" width="11.7109375" style="964" customWidth="1"/>
    <col min="6662" max="6662" width="16.7109375" style="964" customWidth="1"/>
    <col min="6663" max="6663" width="8" style="964" customWidth="1"/>
    <col min="6664" max="6664" width="9" style="964" customWidth="1"/>
    <col min="6665" max="6665" width="11.7109375" style="964" customWidth="1"/>
    <col min="6666" max="6666" width="9.85546875" style="964" customWidth="1"/>
    <col min="6667" max="6667" width="13.42578125" style="964" customWidth="1"/>
    <col min="6668" max="6668" width="9.42578125" style="964" customWidth="1"/>
    <col min="6669" max="6669" width="13.42578125" style="964" customWidth="1"/>
    <col min="6670" max="6912" width="9.140625" style="964"/>
    <col min="6913" max="6913" width="5.7109375" style="964" customWidth="1"/>
    <col min="6914" max="6914" width="13" style="964" customWidth="1"/>
    <col min="6915" max="6915" width="52.7109375" style="964" customWidth="1"/>
    <col min="6916" max="6916" width="3" style="964" customWidth="1"/>
    <col min="6917" max="6917" width="11.7109375" style="964" customWidth="1"/>
    <col min="6918" max="6918" width="16.7109375" style="964" customWidth="1"/>
    <col min="6919" max="6919" width="8" style="964" customWidth="1"/>
    <col min="6920" max="6920" width="9" style="964" customWidth="1"/>
    <col min="6921" max="6921" width="11.7109375" style="964" customWidth="1"/>
    <col min="6922" max="6922" width="9.85546875" style="964" customWidth="1"/>
    <col min="6923" max="6923" width="13.42578125" style="964" customWidth="1"/>
    <col min="6924" max="6924" width="9.42578125" style="964" customWidth="1"/>
    <col min="6925" max="6925" width="13.42578125" style="964" customWidth="1"/>
    <col min="6926" max="7168" width="9.140625" style="964"/>
    <col min="7169" max="7169" width="5.7109375" style="964" customWidth="1"/>
    <col min="7170" max="7170" width="13" style="964" customWidth="1"/>
    <col min="7171" max="7171" width="52.7109375" style="964" customWidth="1"/>
    <col min="7172" max="7172" width="3" style="964" customWidth="1"/>
    <col min="7173" max="7173" width="11.7109375" style="964" customWidth="1"/>
    <col min="7174" max="7174" width="16.7109375" style="964" customWidth="1"/>
    <col min="7175" max="7175" width="8" style="964" customWidth="1"/>
    <col min="7176" max="7176" width="9" style="964" customWidth="1"/>
    <col min="7177" max="7177" width="11.7109375" style="964" customWidth="1"/>
    <col min="7178" max="7178" width="9.85546875" style="964" customWidth="1"/>
    <col min="7179" max="7179" width="13.42578125" style="964" customWidth="1"/>
    <col min="7180" max="7180" width="9.42578125" style="964" customWidth="1"/>
    <col min="7181" max="7181" width="13.42578125" style="964" customWidth="1"/>
    <col min="7182" max="7424" width="9.140625" style="964"/>
    <col min="7425" max="7425" width="5.7109375" style="964" customWidth="1"/>
    <col min="7426" max="7426" width="13" style="964" customWidth="1"/>
    <col min="7427" max="7427" width="52.7109375" style="964" customWidth="1"/>
    <col min="7428" max="7428" width="3" style="964" customWidth="1"/>
    <col min="7429" max="7429" width="11.7109375" style="964" customWidth="1"/>
    <col min="7430" max="7430" width="16.7109375" style="964" customWidth="1"/>
    <col min="7431" max="7431" width="8" style="964" customWidth="1"/>
    <col min="7432" max="7432" width="9" style="964" customWidth="1"/>
    <col min="7433" max="7433" width="11.7109375" style="964" customWidth="1"/>
    <col min="7434" max="7434" width="9.85546875" style="964" customWidth="1"/>
    <col min="7435" max="7435" width="13.42578125" style="964" customWidth="1"/>
    <col min="7436" max="7436" width="9.42578125" style="964" customWidth="1"/>
    <col min="7437" max="7437" width="13.42578125" style="964" customWidth="1"/>
    <col min="7438" max="7680" width="9.140625" style="964"/>
    <col min="7681" max="7681" width="5.7109375" style="964" customWidth="1"/>
    <col min="7682" max="7682" width="13" style="964" customWidth="1"/>
    <col min="7683" max="7683" width="52.7109375" style="964" customWidth="1"/>
    <col min="7684" max="7684" width="3" style="964" customWidth="1"/>
    <col min="7685" max="7685" width="11.7109375" style="964" customWidth="1"/>
    <col min="7686" max="7686" width="16.7109375" style="964" customWidth="1"/>
    <col min="7687" max="7687" width="8" style="964" customWidth="1"/>
    <col min="7688" max="7688" width="9" style="964" customWidth="1"/>
    <col min="7689" max="7689" width="11.7109375" style="964" customWidth="1"/>
    <col min="7690" max="7690" width="9.85546875" style="964" customWidth="1"/>
    <col min="7691" max="7691" width="13.42578125" style="964" customWidth="1"/>
    <col min="7692" max="7692" width="9.42578125" style="964" customWidth="1"/>
    <col min="7693" max="7693" width="13.42578125" style="964" customWidth="1"/>
    <col min="7694" max="7936" width="9.140625" style="964"/>
    <col min="7937" max="7937" width="5.7109375" style="964" customWidth="1"/>
    <col min="7938" max="7938" width="13" style="964" customWidth="1"/>
    <col min="7939" max="7939" width="52.7109375" style="964" customWidth="1"/>
    <col min="7940" max="7940" width="3" style="964" customWidth="1"/>
    <col min="7941" max="7941" width="11.7109375" style="964" customWidth="1"/>
    <col min="7942" max="7942" width="16.7109375" style="964" customWidth="1"/>
    <col min="7943" max="7943" width="8" style="964" customWidth="1"/>
    <col min="7944" max="7944" width="9" style="964" customWidth="1"/>
    <col min="7945" max="7945" width="11.7109375" style="964" customWidth="1"/>
    <col min="7946" max="7946" width="9.85546875" style="964" customWidth="1"/>
    <col min="7947" max="7947" width="13.42578125" style="964" customWidth="1"/>
    <col min="7948" max="7948" width="9.42578125" style="964" customWidth="1"/>
    <col min="7949" max="7949" width="13.42578125" style="964" customWidth="1"/>
    <col min="7950" max="8192" width="9.140625" style="964"/>
    <col min="8193" max="8193" width="5.7109375" style="964" customWidth="1"/>
    <col min="8194" max="8194" width="13" style="964" customWidth="1"/>
    <col min="8195" max="8195" width="52.7109375" style="964" customWidth="1"/>
    <col min="8196" max="8196" width="3" style="964" customWidth="1"/>
    <col min="8197" max="8197" width="11.7109375" style="964" customWidth="1"/>
    <col min="8198" max="8198" width="16.7109375" style="964" customWidth="1"/>
    <col min="8199" max="8199" width="8" style="964" customWidth="1"/>
    <col min="8200" max="8200" width="9" style="964" customWidth="1"/>
    <col min="8201" max="8201" width="11.7109375" style="964" customWidth="1"/>
    <col min="8202" max="8202" width="9.85546875" style="964" customWidth="1"/>
    <col min="8203" max="8203" width="13.42578125" style="964" customWidth="1"/>
    <col min="8204" max="8204" width="9.42578125" style="964" customWidth="1"/>
    <col min="8205" max="8205" width="13.42578125" style="964" customWidth="1"/>
    <col min="8206" max="8448" width="9.140625" style="964"/>
    <col min="8449" max="8449" width="5.7109375" style="964" customWidth="1"/>
    <col min="8450" max="8450" width="13" style="964" customWidth="1"/>
    <col min="8451" max="8451" width="52.7109375" style="964" customWidth="1"/>
    <col min="8452" max="8452" width="3" style="964" customWidth="1"/>
    <col min="8453" max="8453" width="11.7109375" style="964" customWidth="1"/>
    <col min="8454" max="8454" width="16.7109375" style="964" customWidth="1"/>
    <col min="8455" max="8455" width="8" style="964" customWidth="1"/>
    <col min="8456" max="8456" width="9" style="964" customWidth="1"/>
    <col min="8457" max="8457" width="11.7109375" style="964" customWidth="1"/>
    <col min="8458" max="8458" width="9.85546875" style="964" customWidth="1"/>
    <col min="8459" max="8459" width="13.42578125" style="964" customWidth="1"/>
    <col min="8460" max="8460" width="9.42578125" style="964" customWidth="1"/>
    <col min="8461" max="8461" width="13.42578125" style="964" customWidth="1"/>
    <col min="8462" max="8704" width="9.140625" style="964"/>
    <col min="8705" max="8705" width="5.7109375" style="964" customWidth="1"/>
    <col min="8706" max="8706" width="13" style="964" customWidth="1"/>
    <col min="8707" max="8707" width="52.7109375" style="964" customWidth="1"/>
    <col min="8708" max="8708" width="3" style="964" customWidth="1"/>
    <col min="8709" max="8709" width="11.7109375" style="964" customWidth="1"/>
    <col min="8710" max="8710" width="16.7109375" style="964" customWidth="1"/>
    <col min="8711" max="8711" width="8" style="964" customWidth="1"/>
    <col min="8712" max="8712" width="9" style="964" customWidth="1"/>
    <col min="8713" max="8713" width="11.7109375" style="964" customWidth="1"/>
    <col min="8714" max="8714" width="9.85546875" style="964" customWidth="1"/>
    <col min="8715" max="8715" width="13.42578125" style="964" customWidth="1"/>
    <col min="8716" max="8716" width="9.42578125" style="964" customWidth="1"/>
    <col min="8717" max="8717" width="13.42578125" style="964" customWidth="1"/>
    <col min="8718" max="8960" width="9.140625" style="964"/>
    <col min="8961" max="8961" width="5.7109375" style="964" customWidth="1"/>
    <col min="8962" max="8962" width="13" style="964" customWidth="1"/>
    <col min="8963" max="8963" width="52.7109375" style="964" customWidth="1"/>
    <col min="8964" max="8964" width="3" style="964" customWidth="1"/>
    <col min="8965" max="8965" width="11.7109375" style="964" customWidth="1"/>
    <col min="8966" max="8966" width="16.7109375" style="964" customWidth="1"/>
    <col min="8967" max="8967" width="8" style="964" customWidth="1"/>
    <col min="8968" max="8968" width="9" style="964" customWidth="1"/>
    <col min="8969" max="8969" width="11.7109375" style="964" customWidth="1"/>
    <col min="8970" max="8970" width="9.85546875" style="964" customWidth="1"/>
    <col min="8971" max="8971" width="13.42578125" style="964" customWidth="1"/>
    <col min="8972" max="8972" width="9.42578125" style="964" customWidth="1"/>
    <col min="8973" max="8973" width="13.42578125" style="964" customWidth="1"/>
    <col min="8974" max="9216" width="9.140625" style="964"/>
    <col min="9217" max="9217" width="5.7109375" style="964" customWidth="1"/>
    <col min="9218" max="9218" width="13" style="964" customWidth="1"/>
    <col min="9219" max="9219" width="52.7109375" style="964" customWidth="1"/>
    <col min="9220" max="9220" width="3" style="964" customWidth="1"/>
    <col min="9221" max="9221" width="11.7109375" style="964" customWidth="1"/>
    <col min="9222" max="9222" width="16.7109375" style="964" customWidth="1"/>
    <col min="9223" max="9223" width="8" style="964" customWidth="1"/>
    <col min="9224" max="9224" width="9" style="964" customWidth="1"/>
    <col min="9225" max="9225" width="11.7109375" style="964" customWidth="1"/>
    <col min="9226" max="9226" width="9.85546875" style="964" customWidth="1"/>
    <col min="9227" max="9227" width="13.42578125" style="964" customWidth="1"/>
    <col min="9228" max="9228" width="9.42578125" style="964" customWidth="1"/>
    <col min="9229" max="9229" width="13.42578125" style="964" customWidth="1"/>
    <col min="9230" max="9472" width="9.140625" style="964"/>
    <col min="9473" max="9473" width="5.7109375" style="964" customWidth="1"/>
    <col min="9474" max="9474" width="13" style="964" customWidth="1"/>
    <col min="9475" max="9475" width="52.7109375" style="964" customWidth="1"/>
    <col min="9476" max="9476" width="3" style="964" customWidth="1"/>
    <col min="9477" max="9477" width="11.7109375" style="964" customWidth="1"/>
    <col min="9478" max="9478" width="16.7109375" style="964" customWidth="1"/>
    <col min="9479" max="9479" width="8" style="964" customWidth="1"/>
    <col min="9480" max="9480" width="9" style="964" customWidth="1"/>
    <col min="9481" max="9481" width="11.7109375" style="964" customWidth="1"/>
    <col min="9482" max="9482" width="9.85546875" style="964" customWidth="1"/>
    <col min="9483" max="9483" width="13.42578125" style="964" customWidth="1"/>
    <col min="9484" max="9484" width="9.42578125" style="964" customWidth="1"/>
    <col min="9485" max="9485" width="13.42578125" style="964" customWidth="1"/>
    <col min="9486" max="9728" width="9.140625" style="964"/>
    <col min="9729" max="9729" width="5.7109375" style="964" customWidth="1"/>
    <col min="9730" max="9730" width="13" style="964" customWidth="1"/>
    <col min="9731" max="9731" width="52.7109375" style="964" customWidth="1"/>
    <col min="9732" max="9732" width="3" style="964" customWidth="1"/>
    <col min="9733" max="9733" width="11.7109375" style="964" customWidth="1"/>
    <col min="9734" max="9734" width="16.7109375" style="964" customWidth="1"/>
    <col min="9735" max="9735" width="8" style="964" customWidth="1"/>
    <col min="9736" max="9736" width="9" style="964" customWidth="1"/>
    <col min="9737" max="9737" width="11.7109375" style="964" customWidth="1"/>
    <col min="9738" max="9738" width="9.85546875" style="964" customWidth="1"/>
    <col min="9739" max="9739" width="13.42578125" style="964" customWidth="1"/>
    <col min="9740" max="9740" width="9.42578125" style="964" customWidth="1"/>
    <col min="9741" max="9741" width="13.42578125" style="964" customWidth="1"/>
    <col min="9742" max="9984" width="9.140625" style="964"/>
    <col min="9985" max="9985" width="5.7109375" style="964" customWidth="1"/>
    <col min="9986" max="9986" width="13" style="964" customWidth="1"/>
    <col min="9987" max="9987" width="52.7109375" style="964" customWidth="1"/>
    <col min="9988" max="9988" width="3" style="964" customWidth="1"/>
    <col min="9989" max="9989" width="11.7109375" style="964" customWidth="1"/>
    <col min="9990" max="9990" width="16.7109375" style="964" customWidth="1"/>
    <col min="9991" max="9991" width="8" style="964" customWidth="1"/>
    <col min="9992" max="9992" width="9" style="964" customWidth="1"/>
    <col min="9993" max="9993" width="11.7109375" style="964" customWidth="1"/>
    <col min="9994" max="9994" width="9.85546875" style="964" customWidth="1"/>
    <col min="9995" max="9995" width="13.42578125" style="964" customWidth="1"/>
    <col min="9996" max="9996" width="9.42578125" style="964" customWidth="1"/>
    <col min="9997" max="9997" width="13.42578125" style="964" customWidth="1"/>
    <col min="9998" max="10240" width="9.140625" style="964"/>
    <col min="10241" max="10241" width="5.7109375" style="964" customWidth="1"/>
    <col min="10242" max="10242" width="13" style="964" customWidth="1"/>
    <col min="10243" max="10243" width="52.7109375" style="964" customWidth="1"/>
    <col min="10244" max="10244" width="3" style="964" customWidth="1"/>
    <col min="10245" max="10245" width="11.7109375" style="964" customWidth="1"/>
    <col min="10246" max="10246" width="16.7109375" style="964" customWidth="1"/>
    <col min="10247" max="10247" width="8" style="964" customWidth="1"/>
    <col min="10248" max="10248" width="9" style="964" customWidth="1"/>
    <col min="10249" max="10249" width="11.7109375" style="964" customWidth="1"/>
    <col min="10250" max="10250" width="9.85546875" style="964" customWidth="1"/>
    <col min="10251" max="10251" width="13.42578125" style="964" customWidth="1"/>
    <col min="10252" max="10252" width="9.42578125" style="964" customWidth="1"/>
    <col min="10253" max="10253" width="13.42578125" style="964" customWidth="1"/>
    <col min="10254" max="10496" width="9.140625" style="964"/>
    <col min="10497" max="10497" width="5.7109375" style="964" customWidth="1"/>
    <col min="10498" max="10498" width="13" style="964" customWidth="1"/>
    <col min="10499" max="10499" width="52.7109375" style="964" customWidth="1"/>
    <col min="10500" max="10500" width="3" style="964" customWidth="1"/>
    <col min="10501" max="10501" width="11.7109375" style="964" customWidth="1"/>
    <col min="10502" max="10502" width="16.7109375" style="964" customWidth="1"/>
    <col min="10503" max="10503" width="8" style="964" customWidth="1"/>
    <col min="10504" max="10504" width="9" style="964" customWidth="1"/>
    <col min="10505" max="10505" width="11.7109375" style="964" customWidth="1"/>
    <col min="10506" max="10506" width="9.85546875" style="964" customWidth="1"/>
    <col min="10507" max="10507" width="13.42578125" style="964" customWidth="1"/>
    <col min="10508" max="10508" width="9.42578125" style="964" customWidth="1"/>
    <col min="10509" max="10509" width="13.42578125" style="964" customWidth="1"/>
    <col min="10510" max="10752" width="9.140625" style="964"/>
    <col min="10753" max="10753" width="5.7109375" style="964" customWidth="1"/>
    <col min="10754" max="10754" width="13" style="964" customWidth="1"/>
    <col min="10755" max="10755" width="52.7109375" style="964" customWidth="1"/>
    <col min="10756" max="10756" width="3" style="964" customWidth="1"/>
    <col min="10757" max="10757" width="11.7109375" style="964" customWidth="1"/>
    <col min="10758" max="10758" width="16.7109375" style="964" customWidth="1"/>
    <col min="10759" max="10759" width="8" style="964" customWidth="1"/>
    <col min="10760" max="10760" width="9" style="964" customWidth="1"/>
    <col min="10761" max="10761" width="11.7109375" style="964" customWidth="1"/>
    <col min="10762" max="10762" width="9.85546875" style="964" customWidth="1"/>
    <col min="10763" max="10763" width="13.42578125" style="964" customWidth="1"/>
    <col min="10764" max="10764" width="9.42578125" style="964" customWidth="1"/>
    <col min="10765" max="10765" width="13.42578125" style="964" customWidth="1"/>
    <col min="10766" max="11008" width="9.140625" style="964"/>
    <col min="11009" max="11009" width="5.7109375" style="964" customWidth="1"/>
    <col min="11010" max="11010" width="13" style="964" customWidth="1"/>
    <col min="11011" max="11011" width="52.7109375" style="964" customWidth="1"/>
    <col min="11012" max="11012" width="3" style="964" customWidth="1"/>
    <col min="11013" max="11013" width="11.7109375" style="964" customWidth="1"/>
    <col min="11014" max="11014" width="16.7109375" style="964" customWidth="1"/>
    <col min="11015" max="11015" width="8" style="964" customWidth="1"/>
    <col min="11016" max="11016" width="9" style="964" customWidth="1"/>
    <col min="11017" max="11017" width="11.7109375" style="964" customWidth="1"/>
    <col min="11018" max="11018" width="9.85546875" style="964" customWidth="1"/>
    <col min="11019" max="11019" width="13.42578125" style="964" customWidth="1"/>
    <col min="11020" max="11020" width="9.42578125" style="964" customWidth="1"/>
    <col min="11021" max="11021" width="13.42578125" style="964" customWidth="1"/>
    <col min="11022" max="11264" width="9.140625" style="964"/>
    <col min="11265" max="11265" width="5.7109375" style="964" customWidth="1"/>
    <col min="11266" max="11266" width="13" style="964" customWidth="1"/>
    <col min="11267" max="11267" width="52.7109375" style="964" customWidth="1"/>
    <col min="11268" max="11268" width="3" style="964" customWidth="1"/>
    <col min="11269" max="11269" width="11.7109375" style="964" customWidth="1"/>
    <col min="11270" max="11270" width="16.7109375" style="964" customWidth="1"/>
    <col min="11271" max="11271" width="8" style="964" customWidth="1"/>
    <col min="11272" max="11272" width="9" style="964" customWidth="1"/>
    <col min="11273" max="11273" width="11.7109375" style="964" customWidth="1"/>
    <col min="11274" max="11274" width="9.85546875" style="964" customWidth="1"/>
    <col min="11275" max="11275" width="13.42578125" style="964" customWidth="1"/>
    <col min="11276" max="11276" width="9.42578125" style="964" customWidth="1"/>
    <col min="11277" max="11277" width="13.42578125" style="964" customWidth="1"/>
    <col min="11278" max="11520" width="9.140625" style="964"/>
    <col min="11521" max="11521" width="5.7109375" style="964" customWidth="1"/>
    <col min="11522" max="11522" width="13" style="964" customWidth="1"/>
    <col min="11523" max="11523" width="52.7109375" style="964" customWidth="1"/>
    <col min="11524" max="11524" width="3" style="964" customWidth="1"/>
    <col min="11525" max="11525" width="11.7109375" style="964" customWidth="1"/>
    <col min="11526" max="11526" width="16.7109375" style="964" customWidth="1"/>
    <col min="11527" max="11527" width="8" style="964" customWidth="1"/>
    <col min="11528" max="11528" width="9" style="964" customWidth="1"/>
    <col min="11529" max="11529" width="11.7109375" style="964" customWidth="1"/>
    <col min="11530" max="11530" width="9.85546875" style="964" customWidth="1"/>
    <col min="11531" max="11531" width="13.42578125" style="964" customWidth="1"/>
    <col min="11532" max="11532" width="9.42578125" style="964" customWidth="1"/>
    <col min="11533" max="11533" width="13.42578125" style="964" customWidth="1"/>
    <col min="11534" max="11776" width="9.140625" style="964"/>
    <col min="11777" max="11777" width="5.7109375" style="964" customWidth="1"/>
    <col min="11778" max="11778" width="13" style="964" customWidth="1"/>
    <col min="11779" max="11779" width="52.7109375" style="964" customWidth="1"/>
    <col min="11780" max="11780" width="3" style="964" customWidth="1"/>
    <col min="11781" max="11781" width="11.7109375" style="964" customWidth="1"/>
    <col min="11782" max="11782" width="16.7109375" style="964" customWidth="1"/>
    <col min="11783" max="11783" width="8" style="964" customWidth="1"/>
    <col min="11784" max="11784" width="9" style="964" customWidth="1"/>
    <col min="11785" max="11785" width="11.7109375" style="964" customWidth="1"/>
    <col min="11786" max="11786" width="9.85546875" style="964" customWidth="1"/>
    <col min="11787" max="11787" width="13.42578125" style="964" customWidth="1"/>
    <col min="11788" max="11788" width="9.42578125" style="964" customWidth="1"/>
    <col min="11789" max="11789" width="13.42578125" style="964" customWidth="1"/>
    <col min="11790" max="12032" width="9.140625" style="964"/>
    <col min="12033" max="12033" width="5.7109375" style="964" customWidth="1"/>
    <col min="12034" max="12034" width="13" style="964" customWidth="1"/>
    <col min="12035" max="12035" width="52.7109375" style="964" customWidth="1"/>
    <col min="12036" max="12036" width="3" style="964" customWidth="1"/>
    <col min="12037" max="12037" width="11.7109375" style="964" customWidth="1"/>
    <col min="12038" max="12038" width="16.7109375" style="964" customWidth="1"/>
    <col min="12039" max="12039" width="8" style="964" customWidth="1"/>
    <col min="12040" max="12040" width="9" style="964" customWidth="1"/>
    <col min="12041" max="12041" width="11.7109375" style="964" customWidth="1"/>
    <col min="12042" max="12042" width="9.85546875" style="964" customWidth="1"/>
    <col min="12043" max="12043" width="13.42578125" style="964" customWidth="1"/>
    <col min="12044" max="12044" width="9.42578125" style="964" customWidth="1"/>
    <col min="12045" max="12045" width="13.42578125" style="964" customWidth="1"/>
    <col min="12046" max="12288" width="9.140625" style="964"/>
    <col min="12289" max="12289" width="5.7109375" style="964" customWidth="1"/>
    <col min="12290" max="12290" width="13" style="964" customWidth="1"/>
    <col min="12291" max="12291" width="52.7109375" style="964" customWidth="1"/>
    <col min="12292" max="12292" width="3" style="964" customWidth="1"/>
    <col min="12293" max="12293" width="11.7109375" style="964" customWidth="1"/>
    <col min="12294" max="12294" width="16.7109375" style="964" customWidth="1"/>
    <col min="12295" max="12295" width="8" style="964" customWidth="1"/>
    <col min="12296" max="12296" width="9" style="964" customWidth="1"/>
    <col min="12297" max="12297" width="11.7109375" style="964" customWidth="1"/>
    <col min="12298" max="12298" width="9.85546875" style="964" customWidth="1"/>
    <col min="12299" max="12299" width="13.42578125" style="964" customWidth="1"/>
    <col min="12300" max="12300" width="9.42578125" style="964" customWidth="1"/>
    <col min="12301" max="12301" width="13.42578125" style="964" customWidth="1"/>
    <col min="12302" max="12544" width="9.140625" style="964"/>
    <col min="12545" max="12545" width="5.7109375" style="964" customWidth="1"/>
    <col min="12546" max="12546" width="13" style="964" customWidth="1"/>
    <col min="12547" max="12547" width="52.7109375" style="964" customWidth="1"/>
    <col min="12548" max="12548" width="3" style="964" customWidth="1"/>
    <col min="12549" max="12549" width="11.7109375" style="964" customWidth="1"/>
    <col min="12550" max="12550" width="16.7109375" style="964" customWidth="1"/>
    <col min="12551" max="12551" width="8" style="964" customWidth="1"/>
    <col min="12552" max="12552" width="9" style="964" customWidth="1"/>
    <col min="12553" max="12553" width="11.7109375" style="964" customWidth="1"/>
    <col min="12554" max="12554" width="9.85546875" style="964" customWidth="1"/>
    <col min="12555" max="12555" width="13.42578125" style="964" customWidth="1"/>
    <col min="12556" max="12556" width="9.42578125" style="964" customWidth="1"/>
    <col min="12557" max="12557" width="13.42578125" style="964" customWidth="1"/>
    <col min="12558" max="12800" width="9.140625" style="964"/>
    <col min="12801" max="12801" width="5.7109375" style="964" customWidth="1"/>
    <col min="12802" max="12802" width="13" style="964" customWidth="1"/>
    <col min="12803" max="12803" width="52.7109375" style="964" customWidth="1"/>
    <col min="12804" max="12804" width="3" style="964" customWidth="1"/>
    <col min="12805" max="12805" width="11.7109375" style="964" customWidth="1"/>
    <col min="12806" max="12806" width="16.7109375" style="964" customWidth="1"/>
    <col min="12807" max="12807" width="8" style="964" customWidth="1"/>
    <col min="12808" max="12808" width="9" style="964" customWidth="1"/>
    <col min="12809" max="12809" width="11.7109375" style="964" customWidth="1"/>
    <col min="12810" max="12810" width="9.85546875" style="964" customWidth="1"/>
    <col min="12811" max="12811" width="13.42578125" style="964" customWidth="1"/>
    <col min="12812" max="12812" width="9.42578125" style="964" customWidth="1"/>
    <col min="12813" max="12813" width="13.42578125" style="964" customWidth="1"/>
    <col min="12814" max="13056" width="9.140625" style="964"/>
    <col min="13057" max="13057" width="5.7109375" style="964" customWidth="1"/>
    <col min="13058" max="13058" width="13" style="964" customWidth="1"/>
    <col min="13059" max="13059" width="52.7109375" style="964" customWidth="1"/>
    <col min="13060" max="13060" width="3" style="964" customWidth="1"/>
    <col min="13061" max="13061" width="11.7109375" style="964" customWidth="1"/>
    <col min="13062" max="13062" width="16.7109375" style="964" customWidth="1"/>
    <col min="13063" max="13063" width="8" style="964" customWidth="1"/>
    <col min="13064" max="13064" width="9" style="964" customWidth="1"/>
    <col min="13065" max="13065" width="11.7109375" style="964" customWidth="1"/>
    <col min="13066" max="13066" width="9.85546875" style="964" customWidth="1"/>
    <col min="13067" max="13067" width="13.42578125" style="964" customWidth="1"/>
    <col min="13068" max="13068" width="9.42578125" style="964" customWidth="1"/>
    <col min="13069" max="13069" width="13.42578125" style="964" customWidth="1"/>
    <col min="13070" max="13312" width="9.140625" style="964"/>
    <col min="13313" max="13313" width="5.7109375" style="964" customWidth="1"/>
    <col min="13314" max="13314" width="13" style="964" customWidth="1"/>
    <col min="13315" max="13315" width="52.7109375" style="964" customWidth="1"/>
    <col min="13316" max="13316" width="3" style="964" customWidth="1"/>
    <col min="13317" max="13317" width="11.7109375" style="964" customWidth="1"/>
    <col min="13318" max="13318" width="16.7109375" style="964" customWidth="1"/>
    <col min="13319" max="13319" width="8" style="964" customWidth="1"/>
    <col min="13320" max="13320" width="9" style="964" customWidth="1"/>
    <col min="13321" max="13321" width="11.7109375" style="964" customWidth="1"/>
    <col min="13322" max="13322" width="9.85546875" style="964" customWidth="1"/>
    <col min="13323" max="13323" width="13.42578125" style="964" customWidth="1"/>
    <col min="13324" max="13324" width="9.42578125" style="964" customWidth="1"/>
    <col min="13325" max="13325" width="13.42578125" style="964" customWidth="1"/>
    <col min="13326" max="13568" width="9.140625" style="964"/>
    <col min="13569" max="13569" width="5.7109375" style="964" customWidth="1"/>
    <col min="13570" max="13570" width="13" style="964" customWidth="1"/>
    <col min="13571" max="13571" width="52.7109375" style="964" customWidth="1"/>
    <col min="13572" max="13572" width="3" style="964" customWidth="1"/>
    <col min="13573" max="13573" width="11.7109375" style="964" customWidth="1"/>
    <col min="13574" max="13574" width="16.7109375" style="964" customWidth="1"/>
    <col min="13575" max="13575" width="8" style="964" customWidth="1"/>
    <col min="13576" max="13576" width="9" style="964" customWidth="1"/>
    <col min="13577" max="13577" width="11.7109375" style="964" customWidth="1"/>
    <col min="13578" max="13578" width="9.85546875" style="964" customWidth="1"/>
    <col min="13579" max="13579" width="13.42578125" style="964" customWidth="1"/>
    <col min="13580" max="13580" width="9.42578125" style="964" customWidth="1"/>
    <col min="13581" max="13581" width="13.42578125" style="964" customWidth="1"/>
    <col min="13582" max="13824" width="9.140625" style="964"/>
    <col min="13825" max="13825" width="5.7109375" style="964" customWidth="1"/>
    <col min="13826" max="13826" width="13" style="964" customWidth="1"/>
    <col min="13827" max="13827" width="52.7109375" style="964" customWidth="1"/>
    <col min="13828" max="13828" width="3" style="964" customWidth="1"/>
    <col min="13829" max="13829" width="11.7109375" style="964" customWidth="1"/>
    <col min="13830" max="13830" width="16.7109375" style="964" customWidth="1"/>
    <col min="13831" max="13831" width="8" style="964" customWidth="1"/>
    <col min="13832" max="13832" width="9" style="964" customWidth="1"/>
    <col min="13833" max="13833" width="11.7109375" style="964" customWidth="1"/>
    <col min="13834" max="13834" width="9.85546875" style="964" customWidth="1"/>
    <col min="13835" max="13835" width="13.42578125" style="964" customWidth="1"/>
    <col min="13836" max="13836" width="9.42578125" style="964" customWidth="1"/>
    <col min="13837" max="13837" width="13.42578125" style="964" customWidth="1"/>
    <col min="13838" max="14080" width="9.140625" style="964"/>
    <col min="14081" max="14081" width="5.7109375" style="964" customWidth="1"/>
    <col min="14082" max="14082" width="13" style="964" customWidth="1"/>
    <col min="14083" max="14083" width="52.7109375" style="964" customWidth="1"/>
    <col min="14084" max="14084" width="3" style="964" customWidth="1"/>
    <col min="14085" max="14085" width="11.7109375" style="964" customWidth="1"/>
    <col min="14086" max="14086" width="16.7109375" style="964" customWidth="1"/>
    <col min="14087" max="14087" width="8" style="964" customWidth="1"/>
    <col min="14088" max="14088" width="9" style="964" customWidth="1"/>
    <col min="14089" max="14089" width="11.7109375" style="964" customWidth="1"/>
    <col min="14090" max="14090" width="9.85546875" style="964" customWidth="1"/>
    <col min="14091" max="14091" width="13.42578125" style="964" customWidth="1"/>
    <col min="14092" max="14092" width="9.42578125" style="964" customWidth="1"/>
    <col min="14093" max="14093" width="13.42578125" style="964" customWidth="1"/>
    <col min="14094" max="14336" width="9.140625" style="964"/>
    <col min="14337" max="14337" width="5.7109375" style="964" customWidth="1"/>
    <col min="14338" max="14338" width="13" style="964" customWidth="1"/>
    <col min="14339" max="14339" width="52.7109375" style="964" customWidth="1"/>
    <col min="14340" max="14340" width="3" style="964" customWidth="1"/>
    <col min="14341" max="14341" width="11.7109375" style="964" customWidth="1"/>
    <col min="14342" max="14342" width="16.7109375" style="964" customWidth="1"/>
    <col min="14343" max="14343" width="8" style="964" customWidth="1"/>
    <col min="14344" max="14344" width="9" style="964" customWidth="1"/>
    <col min="14345" max="14345" width="11.7109375" style="964" customWidth="1"/>
    <col min="14346" max="14346" width="9.85546875" style="964" customWidth="1"/>
    <col min="14347" max="14347" width="13.42578125" style="964" customWidth="1"/>
    <col min="14348" max="14348" width="9.42578125" style="964" customWidth="1"/>
    <col min="14349" max="14349" width="13.42578125" style="964" customWidth="1"/>
    <col min="14350" max="14592" width="9.140625" style="964"/>
    <col min="14593" max="14593" width="5.7109375" style="964" customWidth="1"/>
    <col min="14594" max="14594" width="13" style="964" customWidth="1"/>
    <col min="14595" max="14595" width="52.7109375" style="964" customWidth="1"/>
    <col min="14596" max="14596" width="3" style="964" customWidth="1"/>
    <col min="14597" max="14597" width="11.7109375" style="964" customWidth="1"/>
    <col min="14598" max="14598" width="16.7109375" style="964" customWidth="1"/>
    <col min="14599" max="14599" width="8" style="964" customWidth="1"/>
    <col min="14600" max="14600" width="9" style="964" customWidth="1"/>
    <col min="14601" max="14601" width="11.7109375" style="964" customWidth="1"/>
    <col min="14602" max="14602" width="9.85546875" style="964" customWidth="1"/>
    <col min="14603" max="14603" width="13.42578125" style="964" customWidth="1"/>
    <col min="14604" max="14604" width="9.42578125" style="964" customWidth="1"/>
    <col min="14605" max="14605" width="13.42578125" style="964" customWidth="1"/>
    <col min="14606" max="14848" width="9.140625" style="964"/>
    <col min="14849" max="14849" width="5.7109375" style="964" customWidth="1"/>
    <col min="14850" max="14850" width="13" style="964" customWidth="1"/>
    <col min="14851" max="14851" width="52.7109375" style="964" customWidth="1"/>
    <col min="14852" max="14852" width="3" style="964" customWidth="1"/>
    <col min="14853" max="14853" width="11.7109375" style="964" customWidth="1"/>
    <col min="14854" max="14854" width="16.7109375" style="964" customWidth="1"/>
    <col min="14855" max="14855" width="8" style="964" customWidth="1"/>
    <col min="14856" max="14856" width="9" style="964" customWidth="1"/>
    <col min="14857" max="14857" width="11.7109375" style="964" customWidth="1"/>
    <col min="14858" max="14858" width="9.85546875" style="964" customWidth="1"/>
    <col min="14859" max="14859" width="13.42578125" style="964" customWidth="1"/>
    <col min="14860" max="14860" width="9.42578125" style="964" customWidth="1"/>
    <col min="14861" max="14861" width="13.42578125" style="964" customWidth="1"/>
    <col min="14862" max="15104" width="9.140625" style="964"/>
    <col min="15105" max="15105" width="5.7109375" style="964" customWidth="1"/>
    <col min="15106" max="15106" width="13" style="964" customWidth="1"/>
    <col min="15107" max="15107" width="52.7109375" style="964" customWidth="1"/>
    <col min="15108" max="15108" width="3" style="964" customWidth="1"/>
    <col min="15109" max="15109" width="11.7109375" style="964" customWidth="1"/>
    <col min="15110" max="15110" width="16.7109375" style="964" customWidth="1"/>
    <col min="15111" max="15111" width="8" style="964" customWidth="1"/>
    <col min="15112" max="15112" width="9" style="964" customWidth="1"/>
    <col min="15113" max="15113" width="11.7109375" style="964" customWidth="1"/>
    <col min="15114" max="15114" width="9.85546875" style="964" customWidth="1"/>
    <col min="15115" max="15115" width="13.42578125" style="964" customWidth="1"/>
    <col min="15116" max="15116" width="9.42578125" style="964" customWidth="1"/>
    <col min="15117" max="15117" width="13.42578125" style="964" customWidth="1"/>
    <col min="15118" max="15360" width="9.140625" style="964"/>
    <col min="15361" max="15361" width="5.7109375" style="964" customWidth="1"/>
    <col min="15362" max="15362" width="13" style="964" customWidth="1"/>
    <col min="15363" max="15363" width="52.7109375" style="964" customWidth="1"/>
    <col min="15364" max="15364" width="3" style="964" customWidth="1"/>
    <col min="15365" max="15365" width="11.7109375" style="964" customWidth="1"/>
    <col min="15366" max="15366" width="16.7109375" style="964" customWidth="1"/>
    <col min="15367" max="15367" width="8" style="964" customWidth="1"/>
    <col min="15368" max="15368" width="9" style="964" customWidth="1"/>
    <col min="15369" max="15369" width="11.7109375" style="964" customWidth="1"/>
    <col min="15370" max="15370" width="9.85546875" style="964" customWidth="1"/>
    <col min="15371" max="15371" width="13.42578125" style="964" customWidth="1"/>
    <col min="15372" max="15372" width="9.42578125" style="964" customWidth="1"/>
    <col min="15373" max="15373" width="13.42578125" style="964" customWidth="1"/>
    <col min="15374" max="15616" width="9.140625" style="964"/>
    <col min="15617" max="15617" width="5.7109375" style="964" customWidth="1"/>
    <col min="15618" max="15618" width="13" style="964" customWidth="1"/>
    <col min="15619" max="15619" width="52.7109375" style="964" customWidth="1"/>
    <col min="15620" max="15620" width="3" style="964" customWidth="1"/>
    <col min="15621" max="15621" width="11.7109375" style="964" customWidth="1"/>
    <col min="15622" max="15622" width="16.7109375" style="964" customWidth="1"/>
    <col min="15623" max="15623" width="8" style="964" customWidth="1"/>
    <col min="15624" max="15624" width="9" style="964" customWidth="1"/>
    <col min="15625" max="15625" width="11.7109375" style="964" customWidth="1"/>
    <col min="15626" max="15626" width="9.85546875" style="964" customWidth="1"/>
    <col min="15627" max="15627" width="13.42578125" style="964" customWidth="1"/>
    <col min="15628" max="15628" width="9.42578125" style="964" customWidth="1"/>
    <col min="15629" max="15629" width="13.42578125" style="964" customWidth="1"/>
    <col min="15630" max="15872" width="9.140625" style="964"/>
    <col min="15873" max="15873" width="5.7109375" style="964" customWidth="1"/>
    <col min="15874" max="15874" width="13" style="964" customWidth="1"/>
    <col min="15875" max="15875" width="52.7109375" style="964" customWidth="1"/>
    <col min="15876" max="15876" width="3" style="964" customWidth="1"/>
    <col min="15877" max="15877" width="11.7109375" style="964" customWidth="1"/>
    <col min="15878" max="15878" width="16.7109375" style="964" customWidth="1"/>
    <col min="15879" max="15879" width="8" style="964" customWidth="1"/>
    <col min="15880" max="15880" width="9" style="964" customWidth="1"/>
    <col min="15881" max="15881" width="11.7109375" style="964" customWidth="1"/>
    <col min="15882" max="15882" width="9.85546875" style="964" customWidth="1"/>
    <col min="15883" max="15883" width="13.42578125" style="964" customWidth="1"/>
    <col min="15884" max="15884" width="9.42578125" style="964" customWidth="1"/>
    <col min="15885" max="15885" width="13.42578125" style="964" customWidth="1"/>
    <col min="15886" max="16128" width="9.140625" style="964"/>
    <col min="16129" max="16129" width="5.7109375" style="964" customWidth="1"/>
    <col min="16130" max="16130" width="13" style="964" customWidth="1"/>
    <col min="16131" max="16131" width="52.7109375" style="964" customWidth="1"/>
    <col min="16132" max="16132" width="3" style="964" customWidth="1"/>
    <col min="16133" max="16133" width="11.7109375" style="964" customWidth="1"/>
    <col min="16134" max="16134" width="16.7109375" style="964" customWidth="1"/>
    <col min="16135" max="16135" width="8" style="964" customWidth="1"/>
    <col min="16136" max="16136" width="9" style="964" customWidth="1"/>
    <col min="16137" max="16137" width="11.7109375" style="964" customWidth="1"/>
    <col min="16138" max="16138" width="9.85546875" style="964" customWidth="1"/>
    <col min="16139" max="16139" width="13.42578125" style="964" customWidth="1"/>
    <col min="16140" max="16140" width="9.42578125" style="964" customWidth="1"/>
    <col min="16141" max="16141" width="13.42578125" style="964" customWidth="1"/>
    <col min="16142" max="16384" width="9.140625" style="964"/>
  </cols>
  <sheetData>
    <row r="1" spans="1:13" x14ac:dyDescent="0.25">
      <c r="A1" s="1635" t="s">
        <v>5199</v>
      </c>
      <c r="B1" s="1635"/>
      <c r="C1" s="1635"/>
      <c r="D1" s="1635"/>
      <c r="E1" s="1635"/>
      <c r="F1" s="1635"/>
      <c r="G1" s="1635"/>
      <c r="H1" s="1635"/>
      <c r="I1" s="1635"/>
      <c r="J1" s="1635"/>
      <c r="K1" s="1635"/>
      <c r="L1" s="1635"/>
      <c r="M1" s="1635"/>
    </row>
    <row r="2" spans="1:13" ht="21" x14ac:dyDescent="0.35">
      <c r="A2" s="1636" t="s">
        <v>174</v>
      </c>
      <c r="B2" s="1636"/>
      <c r="C2" s="1636"/>
      <c r="D2" s="1636"/>
      <c r="E2" s="1636"/>
      <c r="F2" s="1636"/>
      <c r="G2" s="1636"/>
      <c r="H2" s="1636"/>
      <c r="I2" s="1636"/>
      <c r="J2" s="1636"/>
      <c r="K2" s="1636"/>
      <c r="L2" s="1636"/>
      <c r="M2" s="1636"/>
    </row>
    <row r="3" spans="1:13" ht="21" thickBot="1" x14ac:dyDescent="0.35">
      <c r="A3" s="1634" t="s">
        <v>18</v>
      </c>
      <c r="B3" s="1634"/>
      <c r="C3" s="1634"/>
      <c r="D3" s="1634"/>
      <c r="E3" s="1634"/>
      <c r="F3" s="1634"/>
      <c r="G3" s="1634"/>
      <c r="H3" s="1634"/>
      <c r="I3" s="1634"/>
      <c r="J3" s="1634"/>
      <c r="K3" s="1634"/>
      <c r="L3" s="1634"/>
      <c r="M3" s="1634"/>
    </row>
    <row r="4" spans="1:13" ht="21" thickBot="1" x14ac:dyDescent="0.35">
      <c r="A4" s="1629" t="s">
        <v>5675</v>
      </c>
      <c r="B4" s="1630"/>
      <c r="C4" s="1630"/>
      <c r="D4" s="962"/>
      <c r="E4" s="963" t="s">
        <v>5676</v>
      </c>
      <c r="F4" s="962"/>
      <c r="G4" s="962"/>
      <c r="H4" s="962"/>
      <c r="I4" s="962"/>
      <c r="J4" s="962"/>
      <c r="K4" s="962"/>
      <c r="L4" s="962"/>
      <c r="M4" s="962"/>
    </row>
    <row r="5" spans="1:13" ht="15.75" thickBot="1" x14ac:dyDescent="0.3">
      <c r="A5" s="965" t="s">
        <v>5677</v>
      </c>
      <c r="B5" s="966" t="s">
        <v>5678</v>
      </c>
      <c r="C5" s="967" t="s">
        <v>5679</v>
      </c>
      <c r="D5" s="968" t="s">
        <v>5680</v>
      </c>
      <c r="E5" s="967" t="s">
        <v>5681</v>
      </c>
      <c r="F5" s="969" t="s">
        <v>5682</v>
      </c>
      <c r="G5" s="969" t="s">
        <v>5683</v>
      </c>
      <c r="H5" s="969" t="s">
        <v>2962</v>
      </c>
      <c r="I5" s="969" t="s">
        <v>5684</v>
      </c>
      <c r="J5" s="970" t="s">
        <v>5685</v>
      </c>
      <c r="K5" s="971" t="s">
        <v>5686</v>
      </c>
      <c r="L5" s="972" t="s">
        <v>5687</v>
      </c>
      <c r="M5" s="972" t="s">
        <v>5688</v>
      </c>
    </row>
    <row r="6" spans="1:13" ht="15" customHeight="1" x14ac:dyDescent="0.25">
      <c r="A6" s="973">
        <f>ROW()-2</f>
        <v>4</v>
      </c>
      <c r="B6" s="974" t="s">
        <v>5689</v>
      </c>
      <c r="C6" s="975" t="s">
        <v>5690</v>
      </c>
      <c r="D6" s="976" t="s">
        <v>5680</v>
      </c>
      <c r="E6" s="1255"/>
      <c r="F6" s="978" t="s">
        <v>5905</v>
      </c>
      <c r="G6" s="979" t="s">
        <v>3726</v>
      </c>
      <c r="H6" s="980">
        <v>1</v>
      </c>
      <c r="I6" s="981" t="str">
        <f t="shared" ref="I6:I38" si="0">TEXT(H6," # x1")</f>
        <v xml:space="preserve"> 1x1</v>
      </c>
      <c r="J6" s="1258">
        <v>0</v>
      </c>
      <c r="K6" s="983">
        <f t="shared" ref="K6:K42" si="1">J6*H6</f>
        <v>0</v>
      </c>
      <c r="L6" s="1259">
        <v>0</v>
      </c>
      <c r="M6" s="985">
        <f t="shared" ref="M6:M42" si="2">L6*H6</f>
        <v>0</v>
      </c>
    </row>
    <row r="7" spans="1:13" x14ac:dyDescent="0.25">
      <c r="A7" s="973">
        <f t="shared" ref="A7:A40" si="3">ROW()-2</f>
        <v>5</v>
      </c>
      <c r="B7" s="986" t="s">
        <v>5691</v>
      </c>
      <c r="C7" s="987" t="s">
        <v>5692</v>
      </c>
      <c r="D7" s="988"/>
      <c r="E7" s="989"/>
      <c r="F7" s="978" t="s">
        <v>5905</v>
      </c>
      <c r="G7" s="979" t="s">
        <v>3726</v>
      </c>
      <c r="H7" s="980">
        <v>15</v>
      </c>
      <c r="I7" s="981" t="str">
        <f t="shared" si="0"/>
        <v xml:space="preserve"> 15x1</v>
      </c>
      <c r="J7" s="1258">
        <v>0</v>
      </c>
      <c r="K7" s="983">
        <f t="shared" si="1"/>
        <v>0</v>
      </c>
      <c r="L7" s="1259">
        <v>0</v>
      </c>
      <c r="M7" s="985">
        <f t="shared" si="2"/>
        <v>0</v>
      </c>
    </row>
    <row r="8" spans="1:13" x14ac:dyDescent="0.25">
      <c r="A8" s="973">
        <f t="shared" si="3"/>
        <v>6</v>
      </c>
      <c r="B8" s="986" t="s">
        <v>5691</v>
      </c>
      <c r="C8" s="987" t="s">
        <v>5693</v>
      </c>
      <c r="D8" s="988"/>
      <c r="E8" s="989"/>
      <c r="F8" s="978" t="s">
        <v>5905</v>
      </c>
      <c r="G8" s="979" t="s">
        <v>3726</v>
      </c>
      <c r="H8" s="980">
        <v>3</v>
      </c>
      <c r="I8" s="981" t="str">
        <f t="shared" si="0"/>
        <v xml:space="preserve"> 3x1</v>
      </c>
      <c r="J8" s="1258">
        <v>0</v>
      </c>
      <c r="K8" s="983">
        <f t="shared" si="1"/>
        <v>0</v>
      </c>
      <c r="L8" s="1259">
        <v>0</v>
      </c>
      <c r="M8" s="985">
        <f t="shared" si="2"/>
        <v>0</v>
      </c>
    </row>
    <row r="9" spans="1:13" x14ac:dyDescent="0.25">
      <c r="A9" s="973">
        <f t="shared" si="3"/>
        <v>7</v>
      </c>
      <c r="B9" s="986" t="s">
        <v>5694</v>
      </c>
      <c r="C9" s="987" t="s">
        <v>5695</v>
      </c>
      <c r="D9" s="976" t="s">
        <v>5680</v>
      </c>
      <c r="E9" s="1256"/>
      <c r="F9" s="978" t="s">
        <v>5905</v>
      </c>
      <c r="G9" s="979" t="s">
        <v>3726</v>
      </c>
      <c r="H9" s="980">
        <v>17</v>
      </c>
      <c r="I9" s="981" t="str">
        <f t="shared" si="0"/>
        <v xml:space="preserve"> 17x1</v>
      </c>
      <c r="J9" s="1258">
        <v>0</v>
      </c>
      <c r="K9" s="983">
        <f t="shared" si="1"/>
        <v>0</v>
      </c>
      <c r="L9" s="1259">
        <v>0</v>
      </c>
      <c r="M9" s="985">
        <f t="shared" si="2"/>
        <v>0</v>
      </c>
    </row>
    <row r="10" spans="1:13" x14ac:dyDescent="0.25">
      <c r="A10" s="973">
        <f t="shared" si="3"/>
        <v>8</v>
      </c>
      <c r="B10" s="986" t="s">
        <v>5694</v>
      </c>
      <c r="C10" s="987" t="s">
        <v>5696</v>
      </c>
      <c r="D10" s="976" t="s">
        <v>5680</v>
      </c>
      <c r="E10" s="1256"/>
      <c r="F10" s="978" t="s">
        <v>5905</v>
      </c>
      <c r="G10" s="979" t="s">
        <v>3726</v>
      </c>
      <c r="H10" s="980">
        <v>5</v>
      </c>
      <c r="I10" s="981" t="str">
        <f t="shared" si="0"/>
        <v xml:space="preserve"> 5x1</v>
      </c>
      <c r="J10" s="1258">
        <v>0</v>
      </c>
      <c r="K10" s="983">
        <f t="shared" si="1"/>
        <v>0</v>
      </c>
      <c r="L10" s="1259">
        <v>0</v>
      </c>
      <c r="M10" s="985">
        <f t="shared" si="2"/>
        <v>0</v>
      </c>
    </row>
    <row r="11" spans="1:13" x14ac:dyDescent="0.25">
      <c r="A11" s="973">
        <f t="shared" si="3"/>
        <v>9</v>
      </c>
      <c r="B11" s="990"/>
      <c r="C11" s="987" t="s">
        <v>5697</v>
      </c>
      <c r="D11" s="976" t="s">
        <v>5680</v>
      </c>
      <c r="E11" s="1256"/>
      <c r="F11" s="978" t="s">
        <v>5905</v>
      </c>
      <c r="G11" s="979" t="s">
        <v>3726</v>
      </c>
      <c r="H11" s="980">
        <v>400</v>
      </c>
      <c r="I11" s="981" t="str">
        <f t="shared" si="0"/>
        <v xml:space="preserve"> 400x1</v>
      </c>
      <c r="J11" s="1258">
        <v>0</v>
      </c>
      <c r="K11" s="983">
        <f t="shared" si="1"/>
        <v>0</v>
      </c>
      <c r="L11" s="1259">
        <v>0</v>
      </c>
      <c r="M11" s="985">
        <f t="shared" si="2"/>
        <v>0</v>
      </c>
    </row>
    <row r="12" spans="1:13" x14ac:dyDescent="0.25">
      <c r="A12" s="973">
        <f t="shared" si="3"/>
        <v>10</v>
      </c>
      <c r="B12" s="990"/>
      <c r="C12" s="987" t="s">
        <v>5698</v>
      </c>
      <c r="D12" s="976" t="s">
        <v>5680</v>
      </c>
      <c r="E12" s="1256"/>
      <c r="F12" s="978" t="s">
        <v>5905</v>
      </c>
      <c r="G12" s="979" t="s">
        <v>3726</v>
      </c>
      <c r="H12" s="980">
        <v>13</v>
      </c>
      <c r="I12" s="981" t="str">
        <f t="shared" si="0"/>
        <v xml:space="preserve"> 13x1</v>
      </c>
      <c r="J12" s="1258">
        <v>0</v>
      </c>
      <c r="K12" s="983">
        <f t="shared" si="1"/>
        <v>0</v>
      </c>
      <c r="L12" s="1259">
        <v>0</v>
      </c>
      <c r="M12" s="985">
        <f t="shared" si="2"/>
        <v>0</v>
      </c>
    </row>
    <row r="13" spans="1:13" ht="27" x14ac:dyDescent="0.25">
      <c r="A13" s="973">
        <f t="shared" si="3"/>
        <v>11</v>
      </c>
      <c r="B13" s="990"/>
      <c r="C13" s="987" t="s">
        <v>5699</v>
      </c>
      <c r="D13" s="976" t="s">
        <v>5680</v>
      </c>
      <c r="E13" s="1256"/>
      <c r="F13" s="978" t="s">
        <v>5905</v>
      </c>
      <c r="G13" s="979" t="s">
        <v>3726</v>
      </c>
      <c r="H13" s="980">
        <v>4</v>
      </c>
      <c r="I13" s="981" t="str">
        <f t="shared" si="0"/>
        <v xml:space="preserve"> 4x1</v>
      </c>
      <c r="J13" s="1258">
        <v>0</v>
      </c>
      <c r="K13" s="983">
        <f t="shared" si="1"/>
        <v>0</v>
      </c>
      <c r="L13" s="1259">
        <v>0</v>
      </c>
      <c r="M13" s="985">
        <f t="shared" si="2"/>
        <v>0</v>
      </c>
    </row>
    <row r="14" spans="1:13" x14ac:dyDescent="0.25">
      <c r="A14" s="973">
        <f t="shared" si="3"/>
        <v>12</v>
      </c>
      <c r="B14" s="990"/>
      <c r="C14" s="987" t="s">
        <v>5700</v>
      </c>
      <c r="D14" s="976" t="s">
        <v>5680</v>
      </c>
      <c r="E14" s="1256"/>
      <c r="F14" s="978" t="s">
        <v>5905</v>
      </c>
      <c r="G14" s="979" t="s">
        <v>3726</v>
      </c>
      <c r="H14" s="980">
        <v>3</v>
      </c>
      <c r="I14" s="981" t="str">
        <f>TEXT(H14," # x1")</f>
        <v xml:space="preserve"> 3x1</v>
      </c>
      <c r="J14" s="1258">
        <v>0</v>
      </c>
      <c r="K14" s="983">
        <f t="shared" si="1"/>
        <v>0</v>
      </c>
      <c r="L14" s="1259">
        <v>0</v>
      </c>
      <c r="M14" s="985">
        <f t="shared" si="2"/>
        <v>0</v>
      </c>
    </row>
    <row r="15" spans="1:13" x14ac:dyDescent="0.25">
      <c r="A15" s="973">
        <f t="shared" si="3"/>
        <v>13</v>
      </c>
      <c r="B15" s="990"/>
      <c r="C15" s="987" t="s">
        <v>5701</v>
      </c>
      <c r="D15" s="976" t="s">
        <v>5680</v>
      </c>
      <c r="E15" s="1256"/>
      <c r="F15" s="978" t="s">
        <v>5905</v>
      </c>
      <c r="G15" s="979" t="s">
        <v>3726</v>
      </c>
      <c r="H15" s="980">
        <v>4</v>
      </c>
      <c r="I15" s="981" t="str">
        <f>TEXT(H15," # x1")</f>
        <v xml:space="preserve"> 4x1</v>
      </c>
      <c r="J15" s="1258">
        <v>0</v>
      </c>
      <c r="K15" s="983">
        <f t="shared" si="1"/>
        <v>0</v>
      </c>
      <c r="L15" s="1259">
        <v>0</v>
      </c>
      <c r="M15" s="985">
        <f t="shared" si="2"/>
        <v>0</v>
      </c>
    </row>
    <row r="16" spans="1:13" x14ac:dyDescent="0.25">
      <c r="A16" s="973">
        <f t="shared" si="3"/>
        <v>14</v>
      </c>
      <c r="B16" s="986" t="s">
        <v>5691</v>
      </c>
      <c r="C16" s="987" t="s">
        <v>5702</v>
      </c>
      <c r="D16" s="988"/>
      <c r="E16" s="989"/>
      <c r="F16" s="978" t="s">
        <v>5905</v>
      </c>
      <c r="G16" s="979" t="s">
        <v>3726</v>
      </c>
      <c r="H16" s="980">
        <v>3</v>
      </c>
      <c r="I16" s="981" t="str">
        <f t="shared" si="0"/>
        <v xml:space="preserve"> 3x1</v>
      </c>
      <c r="J16" s="1258">
        <v>0</v>
      </c>
      <c r="K16" s="983">
        <f t="shared" si="1"/>
        <v>0</v>
      </c>
      <c r="L16" s="1259">
        <v>0</v>
      </c>
      <c r="M16" s="985">
        <f t="shared" si="2"/>
        <v>0</v>
      </c>
    </row>
    <row r="17" spans="1:13" x14ac:dyDescent="0.25">
      <c r="A17" s="973">
        <f t="shared" si="3"/>
        <v>15</v>
      </c>
      <c r="B17" s="986" t="s">
        <v>5703</v>
      </c>
      <c r="C17" s="975" t="s">
        <v>5704</v>
      </c>
      <c r="D17" s="976"/>
      <c r="E17" s="977"/>
      <c r="F17" s="978" t="s">
        <v>5905</v>
      </c>
      <c r="G17" s="979" t="s">
        <v>3726</v>
      </c>
      <c r="H17" s="980">
        <v>1</v>
      </c>
      <c r="I17" s="981" t="str">
        <f t="shared" si="0"/>
        <v xml:space="preserve"> 1x1</v>
      </c>
      <c r="J17" s="1258">
        <v>0</v>
      </c>
      <c r="K17" s="983">
        <f t="shared" si="1"/>
        <v>0</v>
      </c>
      <c r="L17" s="1259">
        <v>0</v>
      </c>
      <c r="M17" s="985">
        <f t="shared" si="2"/>
        <v>0</v>
      </c>
    </row>
    <row r="18" spans="1:13" x14ac:dyDescent="0.25">
      <c r="A18" s="973">
        <f t="shared" si="3"/>
        <v>16</v>
      </c>
      <c r="B18" s="986" t="s">
        <v>5705</v>
      </c>
      <c r="C18" s="975" t="s">
        <v>5706</v>
      </c>
      <c r="D18" s="976" t="s">
        <v>5680</v>
      </c>
      <c r="E18" s="1255"/>
      <c r="F18" s="978" t="s">
        <v>5905</v>
      </c>
      <c r="G18" s="979" t="s">
        <v>3726</v>
      </c>
      <c r="H18" s="980">
        <v>55</v>
      </c>
      <c r="I18" s="981" t="str">
        <f t="shared" si="0"/>
        <v xml:space="preserve"> 55x1</v>
      </c>
      <c r="J18" s="1258">
        <v>0</v>
      </c>
      <c r="K18" s="983">
        <f t="shared" si="1"/>
        <v>0</v>
      </c>
      <c r="L18" s="1259">
        <v>0</v>
      </c>
      <c r="M18" s="985">
        <f t="shared" si="2"/>
        <v>0</v>
      </c>
    </row>
    <row r="19" spans="1:13" x14ac:dyDescent="0.25">
      <c r="A19" s="973">
        <f t="shared" si="3"/>
        <v>17</v>
      </c>
      <c r="B19" s="990"/>
      <c r="C19" s="975" t="s">
        <v>5707</v>
      </c>
      <c r="D19" s="976" t="s">
        <v>5680</v>
      </c>
      <c r="E19" s="1255"/>
      <c r="F19" s="978" t="s">
        <v>5905</v>
      </c>
      <c r="G19" s="979" t="s">
        <v>3726</v>
      </c>
      <c r="H19" s="980">
        <v>4</v>
      </c>
      <c r="I19" s="981" t="str">
        <f t="shared" si="0"/>
        <v xml:space="preserve"> 4x1</v>
      </c>
      <c r="J19" s="1258">
        <v>0</v>
      </c>
      <c r="K19" s="983">
        <f t="shared" si="1"/>
        <v>0</v>
      </c>
      <c r="L19" s="1259">
        <v>0</v>
      </c>
      <c r="M19" s="985">
        <f t="shared" si="2"/>
        <v>0</v>
      </c>
    </row>
    <row r="20" spans="1:13" x14ac:dyDescent="0.25">
      <c r="A20" s="973">
        <f t="shared" si="3"/>
        <v>18</v>
      </c>
      <c r="B20" s="986" t="s">
        <v>5708</v>
      </c>
      <c r="C20" s="975" t="s">
        <v>5709</v>
      </c>
      <c r="D20" s="976" t="s">
        <v>5680</v>
      </c>
      <c r="E20" s="1255"/>
      <c r="F20" s="978" t="s">
        <v>5905</v>
      </c>
      <c r="G20" s="979" t="s">
        <v>3726</v>
      </c>
      <c r="H20" s="980">
        <v>38</v>
      </c>
      <c r="I20" s="981" t="str">
        <f t="shared" si="0"/>
        <v xml:space="preserve"> 38x1</v>
      </c>
      <c r="J20" s="1258">
        <v>0</v>
      </c>
      <c r="K20" s="983">
        <f t="shared" si="1"/>
        <v>0</v>
      </c>
      <c r="L20" s="1259">
        <v>0</v>
      </c>
      <c r="M20" s="985">
        <f t="shared" si="2"/>
        <v>0</v>
      </c>
    </row>
    <row r="21" spans="1:13" x14ac:dyDescent="0.25">
      <c r="A21" s="973">
        <f t="shared" si="3"/>
        <v>19</v>
      </c>
      <c r="B21" s="990"/>
      <c r="C21" s="975" t="s">
        <v>5710</v>
      </c>
      <c r="D21" s="976"/>
      <c r="E21" s="977"/>
      <c r="F21" s="978" t="s">
        <v>5905</v>
      </c>
      <c r="G21" s="979" t="s">
        <v>3726</v>
      </c>
      <c r="H21" s="980">
        <v>38</v>
      </c>
      <c r="I21" s="981" t="str">
        <f t="shared" si="0"/>
        <v xml:space="preserve"> 38x1</v>
      </c>
      <c r="J21" s="1258">
        <v>0</v>
      </c>
      <c r="K21" s="983">
        <f t="shared" si="1"/>
        <v>0</v>
      </c>
      <c r="L21" s="1259">
        <v>0</v>
      </c>
      <c r="M21" s="985">
        <f t="shared" si="2"/>
        <v>0</v>
      </c>
    </row>
    <row r="22" spans="1:13" x14ac:dyDescent="0.25">
      <c r="A22" s="973">
        <f t="shared" si="3"/>
        <v>20</v>
      </c>
      <c r="B22" s="990"/>
      <c r="C22" s="975" t="s">
        <v>5711</v>
      </c>
      <c r="D22" s="976"/>
      <c r="E22" s="977"/>
      <c r="F22" s="978" t="s">
        <v>5905</v>
      </c>
      <c r="G22" s="979" t="s">
        <v>3726</v>
      </c>
      <c r="H22" s="980">
        <v>38</v>
      </c>
      <c r="I22" s="981" t="str">
        <f>TEXT(H22," # x1")</f>
        <v xml:space="preserve"> 38x1</v>
      </c>
      <c r="J22" s="1258">
        <v>0</v>
      </c>
      <c r="K22" s="983">
        <f t="shared" si="1"/>
        <v>0</v>
      </c>
      <c r="L22" s="1259">
        <v>0</v>
      </c>
      <c r="M22" s="985">
        <f t="shared" si="2"/>
        <v>0</v>
      </c>
    </row>
    <row r="23" spans="1:13" x14ac:dyDescent="0.25">
      <c r="A23" s="973">
        <f t="shared" si="3"/>
        <v>21</v>
      </c>
      <c r="B23" s="990"/>
      <c r="C23" s="975" t="s">
        <v>5712</v>
      </c>
      <c r="D23" s="976"/>
      <c r="E23" s="977"/>
      <c r="F23" s="978" t="s">
        <v>5905</v>
      </c>
      <c r="G23" s="979" t="s">
        <v>3726</v>
      </c>
      <c r="H23" s="980">
        <v>1</v>
      </c>
      <c r="I23" s="981" t="str">
        <f>TEXT(H23," # x1")</f>
        <v xml:space="preserve"> 1x1</v>
      </c>
      <c r="J23" s="1258">
        <v>0</v>
      </c>
      <c r="K23" s="983">
        <f t="shared" si="1"/>
        <v>0</v>
      </c>
      <c r="L23" s="1259">
        <v>0</v>
      </c>
      <c r="M23" s="985">
        <f t="shared" si="2"/>
        <v>0</v>
      </c>
    </row>
    <row r="24" spans="1:13" ht="15.75" thickBot="1" x14ac:dyDescent="0.3">
      <c r="A24" s="991">
        <f t="shared" si="3"/>
        <v>22</v>
      </c>
      <c r="B24" s="992" t="s">
        <v>5713</v>
      </c>
      <c r="C24" s="993" t="s">
        <v>5714</v>
      </c>
      <c r="D24" s="994" t="s">
        <v>5680</v>
      </c>
      <c r="E24" s="1257"/>
      <c r="F24" s="995" t="s">
        <v>5905</v>
      </c>
      <c r="G24" s="996" t="s">
        <v>3726</v>
      </c>
      <c r="H24" s="997">
        <v>4</v>
      </c>
      <c r="I24" s="998" t="str">
        <f t="shared" si="0"/>
        <v xml:space="preserve"> 4x1</v>
      </c>
      <c r="J24" s="1258">
        <v>0</v>
      </c>
      <c r="K24" s="983">
        <f t="shared" si="1"/>
        <v>0</v>
      </c>
      <c r="L24" s="1259">
        <v>0</v>
      </c>
      <c r="M24" s="985">
        <f t="shared" si="2"/>
        <v>0</v>
      </c>
    </row>
    <row r="25" spans="1:13" x14ac:dyDescent="0.25">
      <c r="A25" s="999">
        <f t="shared" si="3"/>
        <v>23</v>
      </c>
      <c r="B25" s="1000" t="s">
        <v>5715</v>
      </c>
      <c r="C25" s="1001" t="s">
        <v>5716</v>
      </c>
      <c r="D25" s="1002"/>
      <c r="E25" s="1003"/>
      <c r="F25" s="1004" t="s">
        <v>5905</v>
      </c>
      <c r="G25" s="1005" t="s">
        <v>383</v>
      </c>
      <c r="H25" s="1006">
        <v>1500</v>
      </c>
      <c r="I25" s="1007" t="str">
        <f t="shared" si="0"/>
        <v xml:space="preserve"> 1500x1</v>
      </c>
      <c r="J25" s="1258">
        <v>0</v>
      </c>
      <c r="K25" s="1009">
        <f t="shared" si="1"/>
        <v>0</v>
      </c>
      <c r="L25" s="1260">
        <v>0</v>
      </c>
      <c r="M25" s="1010">
        <f t="shared" si="2"/>
        <v>0</v>
      </c>
    </row>
    <row r="26" spans="1:13" x14ac:dyDescent="0.25">
      <c r="A26" s="973">
        <f t="shared" si="3"/>
        <v>24</v>
      </c>
      <c r="B26" s="992" t="s">
        <v>5715</v>
      </c>
      <c r="C26" s="1011" t="s">
        <v>5717</v>
      </c>
      <c r="D26" s="988"/>
      <c r="E26" s="989"/>
      <c r="F26" s="978" t="s">
        <v>5905</v>
      </c>
      <c r="G26" s="979" t="s">
        <v>383</v>
      </c>
      <c r="H26" s="980">
        <v>620</v>
      </c>
      <c r="I26" s="981" t="str">
        <f>TEXT(H26," # x1")</f>
        <v xml:space="preserve"> 620x1</v>
      </c>
      <c r="J26" s="1258">
        <v>0</v>
      </c>
      <c r="K26" s="983">
        <f t="shared" si="1"/>
        <v>0</v>
      </c>
      <c r="L26" s="1259">
        <v>0</v>
      </c>
      <c r="M26" s="985">
        <f t="shared" si="2"/>
        <v>0</v>
      </c>
    </row>
    <row r="27" spans="1:13" x14ac:dyDescent="0.25">
      <c r="A27" s="973">
        <f t="shared" si="3"/>
        <v>25</v>
      </c>
      <c r="B27" s="992" t="s">
        <v>5715</v>
      </c>
      <c r="C27" s="1011" t="s">
        <v>5718</v>
      </c>
      <c r="D27" s="988"/>
      <c r="E27" s="989"/>
      <c r="F27" s="978" t="s">
        <v>5905</v>
      </c>
      <c r="G27" s="979" t="s">
        <v>383</v>
      </c>
      <c r="H27" s="980">
        <v>200</v>
      </c>
      <c r="I27" s="981" t="str">
        <f t="shared" si="0"/>
        <v xml:space="preserve"> 200x1</v>
      </c>
      <c r="J27" s="1258">
        <v>0</v>
      </c>
      <c r="K27" s="983">
        <f t="shared" si="1"/>
        <v>0</v>
      </c>
      <c r="L27" s="1259">
        <v>0</v>
      </c>
      <c r="M27" s="985">
        <f t="shared" si="2"/>
        <v>0</v>
      </c>
    </row>
    <row r="28" spans="1:13" x14ac:dyDescent="0.25">
      <c r="A28" s="973">
        <f t="shared" si="3"/>
        <v>26</v>
      </c>
      <c r="B28" s="990"/>
      <c r="C28" s="987" t="s">
        <v>5719</v>
      </c>
      <c r="D28" s="988"/>
      <c r="E28" s="989"/>
      <c r="F28" s="978" t="s">
        <v>5905</v>
      </c>
      <c r="G28" s="979" t="s">
        <v>383</v>
      </c>
      <c r="H28" s="980">
        <v>350</v>
      </c>
      <c r="I28" s="981" t="str">
        <f t="shared" si="0"/>
        <v xml:space="preserve"> 350x1</v>
      </c>
      <c r="J28" s="1258">
        <v>0</v>
      </c>
      <c r="K28" s="983">
        <f t="shared" si="1"/>
        <v>0</v>
      </c>
      <c r="L28" s="1259">
        <v>0</v>
      </c>
      <c r="M28" s="985">
        <f t="shared" si="2"/>
        <v>0</v>
      </c>
    </row>
    <row r="29" spans="1:13" x14ac:dyDescent="0.25">
      <c r="A29" s="973">
        <f t="shared" si="3"/>
        <v>27</v>
      </c>
      <c r="B29" s="990"/>
      <c r="C29" s="987" t="s">
        <v>5720</v>
      </c>
      <c r="D29" s="988"/>
      <c r="E29" s="989"/>
      <c r="F29" s="978" t="s">
        <v>5905</v>
      </c>
      <c r="G29" s="979" t="s">
        <v>383</v>
      </c>
      <c r="H29" s="980">
        <v>100</v>
      </c>
      <c r="I29" s="981" t="str">
        <f t="shared" si="0"/>
        <v xml:space="preserve"> 100x1</v>
      </c>
      <c r="J29" s="1258">
        <v>0</v>
      </c>
      <c r="K29" s="983">
        <f t="shared" si="1"/>
        <v>0</v>
      </c>
      <c r="L29" s="1259">
        <v>0</v>
      </c>
      <c r="M29" s="985">
        <f t="shared" si="2"/>
        <v>0</v>
      </c>
    </row>
    <row r="30" spans="1:13" x14ac:dyDescent="0.25">
      <c r="A30" s="973">
        <f t="shared" si="3"/>
        <v>28</v>
      </c>
      <c r="B30" s="990"/>
      <c r="C30" s="987" t="s">
        <v>5721</v>
      </c>
      <c r="D30" s="988"/>
      <c r="E30" s="989"/>
      <c r="F30" s="978" t="s">
        <v>5905</v>
      </c>
      <c r="G30" s="979" t="s">
        <v>383</v>
      </c>
      <c r="H30" s="980">
        <v>610</v>
      </c>
      <c r="I30" s="981" t="str">
        <f>TEXT(H30," # x1")</f>
        <v xml:space="preserve"> 610x1</v>
      </c>
      <c r="J30" s="1258">
        <v>0</v>
      </c>
      <c r="K30" s="983">
        <f t="shared" si="1"/>
        <v>0</v>
      </c>
      <c r="L30" s="1259">
        <v>0</v>
      </c>
      <c r="M30" s="985">
        <f t="shared" si="2"/>
        <v>0</v>
      </c>
    </row>
    <row r="31" spans="1:13" x14ac:dyDescent="0.25">
      <c r="A31" s="973">
        <f t="shared" si="3"/>
        <v>29</v>
      </c>
      <c r="B31" s="990"/>
      <c r="C31" s="987" t="s">
        <v>5722</v>
      </c>
      <c r="D31" s="988"/>
      <c r="E31" s="989"/>
      <c r="F31" s="978" t="s">
        <v>5905</v>
      </c>
      <c r="G31" s="979" t="s">
        <v>383</v>
      </c>
      <c r="H31" s="980">
        <v>80</v>
      </c>
      <c r="I31" s="981" t="str">
        <f>TEXT(H31," # x1")</f>
        <v xml:space="preserve"> 80x1</v>
      </c>
      <c r="J31" s="1258">
        <v>0</v>
      </c>
      <c r="K31" s="983">
        <f t="shared" si="1"/>
        <v>0</v>
      </c>
      <c r="L31" s="1259">
        <v>0</v>
      </c>
      <c r="M31" s="985">
        <f t="shared" si="2"/>
        <v>0</v>
      </c>
    </row>
    <row r="32" spans="1:13" x14ac:dyDescent="0.25">
      <c r="A32" s="973">
        <f t="shared" si="3"/>
        <v>30</v>
      </c>
      <c r="B32" s="990"/>
      <c r="C32" s="987" t="s">
        <v>5723</v>
      </c>
      <c r="D32" s="988"/>
      <c r="E32" s="989"/>
      <c r="F32" s="978" t="s">
        <v>5905</v>
      </c>
      <c r="G32" s="979" t="s">
        <v>3726</v>
      </c>
      <c r="H32" s="980">
        <v>20</v>
      </c>
      <c r="I32" s="981" t="str">
        <f t="shared" si="0"/>
        <v xml:space="preserve"> 20x1</v>
      </c>
      <c r="J32" s="1258">
        <v>0</v>
      </c>
      <c r="K32" s="983">
        <f t="shared" si="1"/>
        <v>0</v>
      </c>
      <c r="L32" s="1259">
        <v>0</v>
      </c>
      <c r="M32" s="985">
        <f t="shared" si="2"/>
        <v>0</v>
      </c>
    </row>
    <row r="33" spans="1:13" x14ac:dyDescent="0.25">
      <c r="A33" s="973">
        <f t="shared" si="3"/>
        <v>31</v>
      </c>
      <c r="B33" s="990"/>
      <c r="C33" s="987" t="s">
        <v>5724</v>
      </c>
      <c r="D33" s="988"/>
      <c r="E33" s="989"/>
      <c r="F33" s="978" t="s">
        <v>5905</v>
      </c>
      <c r="G33" s="979" t="s">
        <v>3726</v>
      </c>
      <c r="H33" s="980">
        <v>10</v>
      </c>
      <c r="I33" s="981" t="str">
        <f t="shared" si="0"/>
        <v xml:space="preserve"> 10x1</v>
      </c>
      <c r="J33" s="1258">
        <v>0</v>
      </c>
      <c r="K33" s="983">
        <f t="shared" si="1"/>
        <v>0</v>
      </c>
      <c r="L33" s="1259">
        <v>0</v>
      </c>
      <c r="M33" s="985">
        <f t="shared" si="2"/>
        <v>0</v>
      </c>
    </row>
    <row r="34" spans="1:13" x14ac:dyDescent="0.25">
      <c r="A34" s="973">
        <f t="shared" si="3"/>
        <v>32</v>
      </c>
      <c r="B34" s="990"/>
      <c r="C34" s="1012" t="s">
        <v>5725</v>
      </c>
      <c r="D34" s="1013"/>
      <c r="E34" s="1014"/>
      <c r="F34" s="978" t="s">
        <v>5905</v>
      </c>
      <c r="G34" s="979" t="s">
        <v>3726</v>
      </c>
      <c r="H34" s="980">
        <v>15</v>
      </c>
      <c r="I34" s="981" t="str">
        <f t="shared" si="0"/>
        <v xml:space="preserve"> 15x1</v>
      </c>
      <c r="J34" s="1258">
        <v>0</v>
      </c>
      <c r="K34" s="983">
        <f t="shared" si="1"/>
        <v>0</v>
      </c>
      <c r="L34" s="1259">
        <v>0</v>
      </c>
      <c r="M34" s="985">
        <f t="shared" si="2"/>
        <v>0</v>
      </c>
    </row>
    <row r="35" spans="1:13" x14ac:dyDescent="0.25">
      <c r="A35" s="973">
        <f t="shared" si="3"/>
        <v>33</v>
      </c>
      <c r="B35" s="990"/>
      <c r="C35" s="1015" t="s">
        <v>5726</v>
      </c>
      <c r="D35" s="1013"/>
      <c r="E35" s="1014"/>
      <c r="F35" s="978" t="s">
        <v>5905</v>
      </c>
      <c r="G35" s="979" t="s">
        <v>2554</v>
      </c>
      <c r="H35" s="1016">
        <v>7</v>
      </c>
      <c r="I35" s="981" t="str">
        <f t="shared" si="0"/>
        <v xml:space="preserve"> 7x1</v>
      </c>
      <c r="J35" s="1258">
        <v>0</v>
      </c>
      <c r="K35" s="983">
        <f t="shared" si="1"/>
        <v>0</v>
      </c>
      <c r="L35" s="1259">
        <v>0</v>
      </c>
      <c r="M35" s="985">
        <f t="shared" si="2"/>
        <v>0</v>
      </c>
    </row>
    <row r="36" spans="1:13" x14ac:dyDescent="0.25">
      <c r="A36" s="973">
        <f t="shared" si="3"/>
        <v>34</v>
      </c>
      <c r="B36" s="990"/>
      <c r="C36" s="1012" t="s">
        <v>5727</v>
      </c>
      <c r="D36" s="1013"/>
      <c r="E36" s="1014"/>
      <c r="F36" s="978" t="s">
        <v>5905</v>
      </c>
      <c r="G36" s="979" t="s">
        <v>2554</v>
      </c>
      <c r="H36" s="1016">
        <v>5</v>
      </c>
      <c r="I36" s="981" t="str">
        <f t="shared" si="0"/>
        <v xml:space="preserve"> 5x1</v>
      </c>
      <c r="J36" s="1258">
        <v>0</v>
      </c>
      <c r="K36" s="983">
        <f t="shared" si="1"/>
        <v>0</v>
      </c>
      <c r="L36" s="1259">
        <v>0</v>
      </c>
      <c r="M36" s="985">
        <f t="shared" si="2"/>
        <v>0</v>
      </c>
    </row>
    <row r="37" spans="1:13" x14ac:dyDescent="0.25">
      <c r="A37" s="973">
        <f t="shared" si="3"/>
        <v>35</v>
      </c>
      <c r="B37" s="990"/>
      <c r="C37" s="1015" t="s">
        <v>5728</v>
      </c>
      <c r="D37" s="1017"/>
      <c r="E37" s="1018"/>
      <c r="F37" s="978" t="s">
        <v>5905</v>
      </c>
      <c r="G37" s="979" t="s">
        <v>3726</v>
      </c>
      <c r="H37" s="980">
        <v>65</v>
      </c>
      <c r="I37" s="981" t="str">
        <f t="shared" si="0"/>
        <v xml:space="preserve"> 65x1</v>
      </c>
      <c r="J37" s="982"/>
      <c r="K37" s="983">
        <f t="shared" si="1"/>
        <v>0</v>
      </c>
      <c r="L37" s="1259">
        <v>0</v>
      </c>
      <c r="M37" s="985">
        <f t="shared" si="2"/>
        <v>0</v>
      </c>
    </row>
    <row r="38" spans="1:13" ht="15.75" thickBot="1" x14ac:dyDescent="0.3">
      <c r="A38" s="1019">
        <f t="shared" si="3"/>
        <v>36</v>
      </c>
      <c r="B38" s="1020"/>
      <c r="C38" s="1021" t="s">
        <v>5729</v>
      </c>
      <c r="D38" s="1022"/>
      <c r="E38" s="1023"/>
      <c r="F38" s="1024" t="s">
        <v>5905</v>
      </c>
      <c r="G38" s="1025" t="s">
        <v>3726</v>
      </c>
      <c r="H38" s="1026">
        <v>4</v>
      </c>
      <c r="I38" s="1027" t="str">
        <f t="shared" si="0"/>
        <v xml:space="preserve"> 4x1</v>
      </c>
      <c r="J38" s="1028"/>
      <c r="K38" s="1029">
        <f t="shared" si="1"/>
        <v>0</v>
      </c>
      <c r="L38" s="1261">
        <v>0</v>
      </c>
      <c r="M38" s="1030">
        <f t="shared" si="2"/>
        <v>0</v>
      </c>
    </row>
    <row r="39" spans="1:13" x14ac:dyDescent="0.25">
      <c r="A39" s="999">
        <f t="shared" si="3"/>
        <v>37</v>
      </c>
      <c r="B39" s="1000" t="s">
        <v>5730</v>
      </c>
      <c r="C39" s="1031" t="s">
        <v>5731</v>
      </c>
      <c r="D39" s="1032"/>
      <c r="E39" s="1033"/>
      <c r="F39" s="1004" t="s">
        <v>5905</v>
      </c>
      <c r="G39" s="1005" t="s">
        <v>135</v>
      </c>
      <c r="H39" s="1034">
        <v>4</v>
      </c>
      <c r="I39" s="1007" t="str">
        <f>TEXT(H39," # x1")</f>
        <v xml:space="preserve"> 4x1</v>
      </c>
      <c r="J39" s="1035"/>
      <c r="K39" s="1009">
        <f t="shared" si="1"/>
        <v>0</v>
      </c>
      <c r="L39" s="1262">
        <v>0</v>
      </c>
      <c r="M39" s="1010">
        <f t="shared" si="2"/>
        <v>0</v>
      </c>
    </row>
    <row r="40" spans="1:13" x14ac:dyDescent="0.25">
      <c r="A40" s="973">
        <f t="shared" si="3"/>
        <v>38</v>
      </c>
      <c r="B40" s="990"/>
      <c r="C40" s="1012" t="s">
        <v>5732</v>
      </c>
      <c r="D40" s="1013"/>
      <c r="E40" s="1014"/>
      <c r="F40" s="978" t="s">
        <v>5905</v>
      </c>
      <c r="G40" s="979" t="s">
        <v>3726</v>
      </c>
      <c r="H40" s="1036">
        <v>100</v>
      </c>
      <c r="I40" s="981" t="str">
        <f>TEXT(H40," # x1")</f>
        <v xml:space="preserve"> 100x1</v>
      </c>
      <c r="J40" s="1008"/>
      <c r="K40" s="983">
        <f t="shared" si="1"/>
        <v>0</v>
      </c>
      <c r="L40" s="1260">
        <v>0</v>
      </c>
      <c r="M40" s="985">
        <f t="shared" si="2"/>
        <v>0</v>
      </c>
    </row>
    <row r="41" spans="1:13" x14ac:dyDescent="0.25">
      <c r="A41" s="973">
        <f>ROW()-2</f>
        <v>39</v>
      </c>
      <c r="B41" s="990"/>
      <c r="C41" s="1012" t="s">
        <v>5733</v>
      </c>
      <c r="D41" s="1013"/>
      <c r="E41" s="1014"/>
      <c r="F41" s="978" t="s">
        <v>5905</v>
      </c>
      <c r="G41" s="979" t="s">
        <v>3726</v>
      </c>
      <c r="H41" s="1036">
        <v>100</v>
      </c>
      <c r="I41" s="981" t="str">
        <f>TEXT(H41," # x1")</f>
        <v xml:space="preserve"> 100x1</v>
      </c>
      <c r="J41" s="1008"/>
      <c r="K41" s="983">
        <f t="shared" si="1"/>
        <v>0</v>
      </c>
      <c r="L41" s="1260">
        <v>0</v>
      </c>
      <c r="M41" s="985">
        <f t="shared" si="2"/>
        <v>0</v>
      </c>
    </row>
    <row r="42" spans="1:13" ht="15.75" thickBot="1" x14ac:dyDescent="0.3">
      <c r="A42" s="1019">
        <f>ROW()-2</f>
        <v>40</v>
      </c>
      <c r="B42" s="1020"/>
      <c r="C42" s="1021" t="s">
        <v>5734</v>
      </c>
      <c r="D42" s="1022"/>
      <c r="E42" s="1023"/>
      <c r="F42" s="1024" t="s">
        <v>5905</v>
      </c>
      <c r="G42" s="1025" t="s">
        <v>3726</v>
      </c>
      <c r="H42" s="1037">
        <v>17</v>
      </c>
      <c r="I42" s="1027" t="str">
        <f>TEXT(H42," # x1")</f>
        <v xml:space="preserve"> 17x1</v>
      </c>
      <c r="J42" s="1038"/>
      <c r="K42" s="1029">
        <f t="shared" si="1"/>
        <v>0</v>
      </c>
      <c r="L42" s="1263">
        <v>0</v>
      </c>
      <c r="M42" s="1030">
        <f t="shared" si="2"/>
        <v>0</v>
      </c>
    </row>
    <row r="43" spans="1:13" ht="15.75" thickBot="1" x14ac:dyDescent="0.3">
      <c r="A43" s="1039"/>
      <c r="B43" s="1040"/>
      <c r="C43" s="1041"/>
      <c r="D43" s="1041"/>
      <c r="E43" s="1042"/>
      <c r="F43" s="1041"/>
      <c r="G43" s="1041"/>
      <c r="H43" s="1043"/>
      <c r="I43" s="1044"/>
      <c r="J43" s="1045"/>
      <c r="K43" s="1046">
        <f>SUM(K6:K42)</f>
        <v>0</v>
      </c>
      <c r="L43" s="1047"/>
      <c r="M43" s="1048"/>
    </row>
    <row r="44" spans="1:13" ht="15.75" thickBot="1" x14ac:dyDescent="0.3">
      <c r="A44" s="1039"/>
      <c r="B44" s="1040"/>
      <c r="C44" s="1041"/>
      <c r="D44" s="1041"/>
      <c r="E44" s="1042"/>
      <c r="F44" s="1041"/>
      <c r="G44" s="1041"/>
      <c r="H44" s="1043"/>
      <c r="I44" s="1044"/>
      <c r="J44" s="1045"/>
      <c r="K44" s="1049"/>
      <c r="L44" s="1047"/>
      <c r="M44" s="1050">
        <f>SUM(M6:M43)</f>
        <v>0</v>
      </c>
    </row>
    <row r="45" spans="1:13" ht="15.75" thickBot="1" x14ac:dyDescent="0.3">
      <c r="A45" s="1051"/>
      <c r="B45" s="1052"/>
      <c r="C45" s="1053"/>
      <c r="D45" s="1053"/>
      <c r="E45" s="1054"/>
      <c r="F45" s="1053"/>
      <c r="G45" s="1053"/>
      <c r="H45" s="1055"/>
      <c r="I45" s="1056"/>
      <c r="J45" s="1628"/>
      <c r="K45" s="1628"/>
      <c r="L45" s="1057"/>
      <c r="M45" s="1058">
        <f>K43+M44</f>
        <v>0</v>
      </c>
    </row>
    <row r="46" spans="1:13" x14ac:dyDescent="0.25">
      <c r="A46" s="1059"/>
      <c r="B46" s="1060"/>
      <c r="C46" s="1061"/>
      <c r="D46" s="1061"/>
      <c r="E46" s="1062"/>
      <c r="F46" s="1061"/>
      <c r="G46" s="1061"/>
      <c r="H46" s="1063"/>
      <c r="I46" s="1064"/>
      <c r="J46" s="1061"/>
      <c r="K46" s="1065"/>
      <c r="L46" s="1066"/>
      <c r="M46" s="1067"/>
    </row>
    <row r="47" spans="1:13" ht="15.75" thickBot="1" x14ac:dyDescent="0.3"/>
    <row r="48" spans="1:13" ht="21" thickBot="1" x14ac:dyDescent="0.35">
      <c r="A48" s="1631" t="s">
        <v>5735</v>
      </c>
      <c r="B48" s="1632"/>
      <c r="C48" s="1633"/>
      <c r="D48" s="962"/>
      <c r="E48" s="963" t="s">
        <v>5676</v>
      </c>
      <c r="F48" s="962"/>
      <c r="G48" s="962"/>
      <c r="H48" s="962"/>
      <c r="I48" s="962"/>
      <c r="J48" s="962"/>
      <c r="K48" s="962"/>
      <c r="L48" s="962"/>
      <c r="M48" s="1069"/>
    </row>
    <row r="49" spans="1:13" ht="15.75" thickBot="1" x14ac:dyDescent="0.3">
      <c r="A49" s="965" t="s">
        <v>5677</v>
      </c>
      <c r="B49" s="1070" t="s">
        <v>5736</v>
      </c>
      <c r="C49" s="967" t="s">
        <v>5679</v>
      </c>
      <c r="D49" s="968" t="s">
        <v>5680</v>
      </c>
      <c r="E49" s="967" t="s">
        <v>5681</v>
      </c>
      <c r="F49" s="969" t="s">
        <v>5682</v>
      </c>
      <c r="G49" s="969" t="s">
        <v>5683</v>
      </c>
      <c r="H49" s="969" t="s">
        <v>2962</v>
      </c>
      <c r="I49" s="969" t="s">
        <v>5684</v>
      </c>
      <c r="J49" s="971" t="s">
        <v>5685</v>
      </c>
      <c r="K49" s="971" t="s">
        <v>5686</v>
      </c>
      <c r="L49" s="971" t="s">
        <v>5687</v>
      </c>
      <c r="M49" s="972" t="s">
        <v>5688</v>
      </c>
    </row>
    <row r="50" spans="1:13" ht="15" customHeight="1" x14ac:dyDescent="0.25">
      <c r="A50" s="999">
        <f>ROW()-2</f>
        <v>48</v>
      </c>
      <c r="B50" s="1071" t="s">
        <v>5737</v>
      </c>
      <c r="C50" s="975" t="s">
        <v>5738</v>
      </c>
      <c r="D50" s="976" t="s">
        <v>5680</v>
      </c>
      <c r="E50" s="1255"/>
      <c r="F50" s="978" t="s">
        <v>5905</v>
      </c>
      <c r="G50" s="979" t="s">
        <v>3726</v>
      </c>
      <c r="H50" s="980">
        <v>6</v>
      </c>
      <c r="I50" s="981" t="str">
        <f>TEXT(H50," # x1")</f>
        <v xml:space="preserve"> 6x1</v>
      </c>
      <c r="J50" s="1260">
        <v>0</v>
      </c>
      <c r="K50" s="983">
        <f>J50*H50</f>
        <v>0</v>
      </c>
      <c r="L50" s="1259">
        <v>0</v>
      </c>
      <c r="M50" s="985">
        <f>L50*H50</f>
        <v>0</v>
      </c>
    </row>
    <row r="51" spans="1:13" x14ac:dyDescent="0.25">
      <c r="A51" s="973">
        <f>ROW()-2</f>
        <v>49</v>
      </c>
      <c r="B51" s="1072" t="s">
        <v>5739</v>
      </c>
      <c r="C51" s="975" t="s">
        <v>5740</v>
      </c>
      <c r="D51" s="976" t="s">
        <v>5680</v>
      </c>
      <c r="E51" s="1255"/>
      <c r="F51" s="978" t="s">
        <v>5905</v>
      </c>
      <c r="G51" s="979" t="s">
        <v>3726</v>
      </c>
      <c r="H51" s="980">
        <v>13</v>
      </c>
      <c r="I51" s="981" t="str">
        <f>TEXT(H51," # x1")</f>
        <v xml:space="preserve"> 13x1</v>
      </c>
      <c r="J51" s="1260">
        <v>0</v>
      </c>
      <c r="K51" s="983">
        <f>J51*H51</f>
        <v>0</v>
      </c>
      <c r="L51" s="1259">
        <v>0</v>
      </c>
      <c r="M51" s="985">
        <f>L51*H51</f>
        <v>0</v>
      </c>
    </row>
    <row r="52" spans="1:13" x14ac:dyDescent="0.25">
      <c r="A52" s="973">
        <f>ROW()-2</f>
        <v>50</v>
      </c>
      <c r="B52" s="1073"/>
      <c r="C52" s="975" t="s">
        <v>5741</v>
      </c>
      <c r="D52" s="976" t="s">
        <v>5680</v>
      </c>
      <c r="E52" s="1255"/>
      <c r="F52" s="978" t="s">
        <v>5905</v>
      </c>
      <c r="G52" s="979" t="s">
        <v>3726</v>
      </c>
      <c r="H52" s="980">
        <v>6</v>
      </c>
      <c r="I52" s="981" t="str">
        <f>TEXT(H52," # x1")</f>
        <v xml:space="preserve"> 6x1</v>
      </c>
      <c r="J52" s="1260">
        <v>0</v>
      </c>
      <c r="K52" s="983">
        <f>J52*H52</f>
        <v>0</v>
      </c>
      <c r="L52" s="1259">
        <v>0</v>
      </c>
      <c r="M52" s="985">
        <f>L52*H52</f>
        <v>0</v>
      </c>
    </row>
    <row r="53" spans="1:13" ht="15.75" thickBot="1" x14ac:dyDescent="0.3">
      <c r="A53" s="1019">
        <f>ROW()-2</f>
        <v>51</v>
      </c>
      <c r="B53" s="1074"/>
      <c r="C53" s="1075" t="s">
        <v>5742</v>
      </c>
      <c r="D53" s="1076"/>
      <c r="E53" s="1077"/>
      <c r="F53" s="1024" t="s">
        <v>5905</v>
      </c>
      <c r="G53" s="1025" t="s">
        <v>3726</v>
      </c>
      <c r="H53" s="1026">
        <v>10</v>
      </c>
      <c r="I53" s="1027" t="str">
        <f>TEXT(H53," # x1")</f>
        <v xml:space="preserve"> 10x1</v>
      </c>
      <c r="J53" s="1260">
        <v>0</v>
      </c>
      <c r="K53" s="1029">
        <f>J53*H53</f>
        <v>0</v>
      </c>
      <c r="L53" s="1261">
        <v>0</v>
      </c>
      <c r="M53" s="1030">
        <f>L53*H53</f>
        <v>0</v>
      </c>
    </row>
    <row r="54" spans="1:13" ht="15.75" thickBot="1" x14ac:dyDescent="0.3">
      <c r="A54" s="1078"/>
      <c r="B54" s="1079"/>
      <c r="C54" s="1080"/>
      <c r="D54" s="1080"/>
      <c r="E54" s="1081"/>
      <c r="F54" s="1080"/>
      <c r="G54" s="1080"/>
      <c r="H54" s="1082"/>
      <c r="I54" s="1083"/>
      <c r="J54" s="1080"/>
      <c r="K54" s="1084">
        <f>SUM(K50:K53)</f>
        <v>0</v>
      </c>
      <c r="L54" s="1085"/>
      <c r="M54" s="1086"/>
    </row>
    <row r="55" spans="1:13" ht="15.75" thickBot="1" x14ac:dyDescent="0.3">
      <c r="A55" s="1078"/>
      <c r="B55" s="1079"/>
      <c r="C55" s="1080"/>
      <c r="D55" s="1080"/>
      <c r="E55" s="1081"/>
      <c r="F55" s="1080"/>
      <c r="G55" s="1080"/>
      <c r="H55" s="1082"/>
      <c r="I55" s="1083"/>
      <c r="J55" s="1041"/>
      <c r="K55" s="1085"/>
      <c r="L55" s="1085"/>
      <c r="M55" s="1087">
        <f>SUM(M50:M54)</f>
        <v>0</v>
      </c>
    </row>
    <row r="56" spans="1:13" ht="15.75" thickBot="1" x14ac:dyDescent="0.3">
      <c r="A56" s="1051"/>
      <c r="B56" s="1052"/>
      <c r="C56" s="1053"/>
      <c r="D56" s="1053"/>
      <c r="E56" s="1054"/>
      <c r="F56" s="1053"/>
      <c r="G56" s="1053"/>
      <c r="H56" s="1055"/>
      <c r="I56" s="1056"/>
      <c r="J56" s="1628"/>
      <c r="K56" s="1628"/>
      <c r="L56" s="1057"/>
      <c r="M56" s="1058">
        <f>K54+M55</f>
        <v>0</v>
      </c>
    </row>
    <row r="57" spans="1:13" ht="15.75" thickBot="1" x14ac:dyDescent="0.3"/>
    <row r="58" spans="1:13" ht="21" thickBot="1" x14ac:dyDescent="0.35">
      <c r="A58" s="1631" t="s">
        <v>5743</v>
      </c>
      <c r="B58" s="1632"/>
      <c r="C58" s="1632"/>
      <c r="D58" s="962"/>
      <c r="E58" s="963" t="s">
        <v>5676</v>
      </c>
      <c r="F58" s="962"/>
      <c r="G58" s="962"/>
      <c r="H58" s="962"/>
      <c r="I58" s="962"/>
      <c r="J58" s="1088"/>
      <c r="K58" s="1088"/>
      <c r="L58" s="1088"/>
      <c r="M58" s="1069"/>
    </row>
    <row r="59" spans="1:13" ht="15.75" thickBot="1" x14ac:dyDescent="0.3">
      <c r="A59" s="965" t="s">
        <v>5677</v>
      </c>
      <c r="B59" s="1070" t="s">
        <v>5736</v>
      </c>
      <c r="C59" s="967" t="s">
        <v>5679</v>
      </c>
      <c r="D59" s="968" t="s">
        <v>5680</v>
      </c>
      <c r="E59" s="967" t="s">
        <v>5681</v>
      </c>
      <c r="F59" s="969" t="s">
        <v>5682</v>
      </c>
      <c r="G59" s="969" t="s">
        <v>5683</v>
      </c>
      <c r="H59" s="969" t="s">
        <v>2962</v>
      </c>
      <c r="I59" s="969" t="s">
        <v>5684</v>
      </c>
      <c r="J59" s="971" t="s">
        <v>5685</v>
      </c>
      <c r="K59" s="971" t="s">
        <v>5686</v>
      </c>
      <c r="L59" s="971" t="s">
        <v>5687</v>
      </c>
      <c r="M59" s="972" t="s">
        <v>5688</v>
      </c>
    </row>
    <row r="60" spans="1:13" x14ac:dyDescent="0.25">
      <c r="A60" s="999">
        <f>ROW()-2</f>
        <v>58</v>
      </c>
      <c r="B60" s="1089"/>
      <c r="C60" s="1090" t="s">
        <v>5744</v>
      </c>
      <c r="D60" s="1091" t="s">
        <v>5680</v>
      </c>
      <c r="E60" s="1255"/>
      <c r="F60" s="1004" t="s">
        <v>5905</v>
      </c>
      <c r="G60" s="1005" t="s">
        <v>3726</v>
      </c>
      <c r="H60" s="1006">
        <v>3</v>
      </c>
      <c r="I60" s="1007" t="str">
        <f t="shared" ref="I60:I109" si="4">TEXT(H60," # x1")</f>
        <v xml:space="preserve"> 3x1</v>
      </c>
      <c r="J60" s="1258">
        <v>0</v>
      </c>
      <c r="K60" s="1009">
        <f t="shared" ref="K60:K91" si="5">J60*H60</f>
        <v>0</v>
      </c>
      <c r="L60" s="1259">
        <v>0</v>
      </c>
      <c r="M60" s="1010">
        <f t="shared" ref="M60:M91" si="6">L60*H60</f>
        <v>0</v>
      </c>
    </row>
    <row r="61" spans="1:13" x14ac:dyDescent="0.25">
      <c r="A61" s="973">
        <f t="shared" ref="A61:A112" si="7">ROW()-2</f>
        <v>59</v>
      </c>
      <c r="B61" s="1093"/>
      <c r="C61" s="975" t="s">
        <v>5745</v>
      </c>
      <c r="D61" s="976"/>
      <c r="E61" s="977"/>
      <c r="F61" s="978" t="s">
        <v>5905</v>
      </c>
      <c r="G61" s="979" t="s">
        <v>3726</v>
      </c>
      <c r="H61" s="980">
        <v>2</v>
      </c>
      <c r="I61" s="981" t="str">
        <f t="shared" si="4"/>
        <v xml:space="preserve"> 2x1</v>
      </c>
      <c r="J61" s="1258">
        <v>0</v>
      </c>
      <c r="K61" s="983">
        <f t="shared" si="5"/>
        <v>0</v>
      </c>
      <c r="L61" s="1259">
        <v>0</v>
      </c>
      <c r="M61" s="985">
        <f t="shared" si="6"/>
        <v>0</v>
      </c>
    </row>
    <row r="62" spans="1:13" x14ac:dyDescent="0.25">
      <c r="A62" s="973">
        <f t="shared" si="7"/>
        <v>60</v>
      </c>
      <c r="B62" s="1093" t="s">
        <v>5746</v>
      </c>
      <c r="C62" s="975" t="s">
        <v>5747</v>
      </c>
      <c r="D62" s="976"/>
      <c r="E62" s="977"/>
      <c r="F62" s="978" t="s">
        <v>5905</v>
      </c>
      <c r="G62" s="979" t="s">
        <v>3726</v>
      </c>
      <c r="H62" s="980">
        <v>3</v>
      </c>
      <c r="I62" s="981" t="str">
        <f t="shared" si="4"/>
        <v xml:space="preserve"> 3x1</v>
      </c>
      <c r="J62" s="1258">
        <v>0</v>
      </c>
      <c r="K62" s="983">
        <f t="shared" si="5"/>
        <v>0</v>
      </c>
      <c r="L62" s="1259">
        <v>0</v>
      </c>
      <c r="M62" s="985">
        <f t="shared" si="6"/>
        <v>0</v>
      </c>
    </row>
    <row r="63" spans="1:13" x14ac:dyDescent="0.25">
      <c r="A63" s="973">
        <f t="shared" si="7"/>
        <v>61</v>
      </c>
      <c r="B63" s="1093" t="s">
        <v>5748</v>
      </c>
      <c r="C63" s="1094" t="s">
        <v>5749</v>
      </c>
      <c r="D63" s="1095"/>
      <c r="E63" s="1096"/>
      <c r="F63" s="978" t="s">
        <v>5905</v>
      </c>
      <c r="G63" s="979" t="s">
        <v>3726</v>
      </c>
      <c r="H63" s="980">
        <v>24</v>
      </c>
      <c r="I63" s="981" t="str">
        <f t="shared" si="4"/>
        <v xml:space="preserve"> 24x1</v>
      </c>
      <c r="J63" s="1258">
        <v>0</v>
      </c>
      <c r="K63" s="983">
        <f t="shared" si="5"/>
        <v>0</v>
      </c>
      <c r="L63" s="1259">
        <v>0</v>
      </c>
      <c r="M63" s="985">
        <f t="shared" si="6"/>
        <v>0</v>
      </c>
    </row>
    <row r="64" spans="1:13" x14ac:dyDescent="0.25">
      <c r="A64" s="973">
        <f t="shared" si="7"/>
        <v>62</v>
      </c>
      <c r="B64" s="1093" t="s">
        <v>5750</v>
      </c>
      <c r="C64" s="1094" t="s">
        <v>5751</v>
      </c>
      <c r="D64" s="1095"/>
      <c r="E64" s="1096"/>
      <c r="F64" s="978" t="s">
        <v>5905</v>
      </c>
      <c r="G64" s="979" t="s">
        <v>3726</v>
      </c>
      <c r="H64" s="980">
        <v>15</v>
      </c>
      <c r="I64" s="981" t="str">
        <f t="shared" si="4"/>
        <v xml:space="preserve"> 15x1</v>
      </c>
      <c r="J64" s="1258">
        <v>0</v>
      </c>
      <c r="K64" s="983">
        <f t="shared" si="5"/>
        <v>0</v>
      </c>
      <c r="L64" s="1259">
        <v>0</v>
      </c>
      <c r="M64" s="985">
        <f t="shared" si="6"/>
        <v>0</v>
      </c>
    </row>
    <row r="65" spans="1:13" x14ac:dyDescent="0.25">
      <c r="A65" s="973">
        <f t="shared" si="7"/>
        <v>63</v>
      </c>
      <c r="B65" s="1093"/>
      <c r="C65" s="975" t="s">
        <v>5752</v>
      </c>
      <c r="D65" s="976"/>
      <c r="E65" s="977"/>
      <c r="F65" s="978" t="s">
        <v>5905</v>
      </c>
      <c r="G65" s="979" t="s">
        <v>3726</v>
      </c>
      <c r="H65" s="980">
        <v>250</v>
      </c>
      <c r="I65" s="981" t="str">
        <f t="shared" si="4"/>
        <v xml:space="preserve"> 250x1</v>
      </c>
      <c r="J65" s="1258">
        <v>0</v>
      </c>
      <c r="K65" s="983">
        <f t="shared" si="5"/>
        <v>0</v>
      </c>
      <c r="L65" s="984"/>
      <c r="M65" s="985">
        <f t="shared" si="6"/>
        <v>0</v>
      </c>
    </row>
    <row r="66" spans="1:13" x14ac:dyDescent="0.25">
      <c r="A66" s="973">
        <f t="shared" si="7"/>
        <v>64</v>
      </c>
      <c r="B66" s="1093"/>
      <c r="C66" s="975" t="s">
        <v>5753</v>
      </c>
      <c r="D66" s="976"/>
      <c r="E66" s="977"/>
      <c r="F66" s="978" t="s">
        <v>5905</v>
      </c>
      <c r="G66" s="979" t="s">
        <v>3726</v>
      </c>
      <c r="H66" s="980">
        <v>250</v>
      </c>
      <c r="I66" s="981" t="str">
        <f t="shared" si="4"/>
        <v xml:space="preserve"> 250x1</v>
      </c>
      <c r="J66" s="1258">
        <v>0</v>
      </c>
      <c r="K66" s="983">
        <f t="shared" si="5"/>
        <v>0</v>
      </c>
      <c r="L66" s="984"/>
      <c r="M66" s="985">
        <f t="shared" si="6"/>
        <v>0</v>
      </c>
    </row>
    <row r="67" spans="1:13" x14ac:dyDescent="0.25">
      <c r="A67" s="973">
        <f t="shared" si="7"/>
        <v>65</v>
      </c>
      <c r="B67" s="1093"/>
      <c r="C67" s="1094" t="s">
        <v>5754</v>
      </c>
      <c r="D67" s="1095"/>
      <c r="E67" s="1096"/>
      <c r="F67" s="978" t="s">
        <v>5905</v>
      </c>
      <c r="G67" s="979" t="s">
        <v>3726</v>
      </c>
      <c r="H67" s="980">
        <v>5</v>
      </c>
      <c r="I67" s="981" t="str">
        <f t="shared" si="4"/>
        <v xml:space="preserve"> 5x1</v>
      </c>
      <c r="J67" s="1258">
        <v>0</v>
      </c>
      <c r="K67" s="983">
        <f t="shared" si="5"/>
        <v>0</v>
      </c>
      <c r="L67" s="1258">
        <v>0</v>
      </c>
      <c r="M67" s="985">
        <f t="shared" si="6"/>
        <v>0</v>
      </c>
    </row>
    <row r="68" spans="1:13" ht="15" customHeight="1" x14ac:dyDescent="0.25">
      <c r="A68" s="973">
        <f t="shared" si="7"/>
        <v>66</v>
      </c>
      <c r="B68" s="1093"/>
      <c r="C68" s="1094" t="s">
        <v>5755</v>
      </c>
      <c r="D68" s="1095" t="s">
        <v>5680</v>
      </c>
      <c r="E68" s="1255"/>
      <c r="F68" s="978" t="s">
        <v>5905</v>
      </c>
      <c r="G68" s="979" t="s">
        <v>3726</v>
      </c>
      <c r="H68" s="980">
        <v>2</v>
      </c>
      <c r="I68" s="981" t="str">
        <f t="shared" si="4"/>
        <v xml:space="preserve"> 2x1</v>
      </c>
      <c r="J68" s="1258">
        <v>0</v>
      </c>
      <c r="K68" s="983">
        <f t="shared" si="5"/>
        <v>0</v>
      </c>
      <c r="L68" s="1258">
        <v>0</v>
      </c>
      <c r="M68" s="985">
        <f t="shared" si="6"/>
        <v>0</v>
      </c>
    </row>
    <row r="69" spans="1:13" ht="15" customHeight="1" x14ac:dyDescent="0.25">
      <c r="A69" s="973">
        <f t="shared" si="7"/>
        <v>67</v>
      </c>
      <c r="B69" s="1093"/>
      <c r="C69" s="1094" t="s">
        <v>5756</v>
      </c>
      <c r="D69" s="1095" t="s">
        <v>5680</v>
      </c>
      <c r="E69" s="1255"/>
      <c r="F69" s="978" t="s">
        <v>5905</v>
      </c>
      <c r="G69" s="979" t="s">
        <v>3726</v>
      </c>
      <c r="H69" s="980">
        <v>1</v>
      </c>
      <c r="I69" s="981" t="str">
        <f t="shared" si="4"/>
        <v xml:space="preserve"> 1x1</v>
      </c>
      <c r="J69" s="1258">
        <v>0</v>
      </c>
      <c r="K69" s="983">
        <f t="shared" si="5"/>
        <v>0</v>
      </c>
      <c r="L69" s="1258">
        <v>0</v>
      </c>
      <c r="M69" s="985">
        <f t="shared" si="6"/>
        <v>0</v>
      </c>
    </row>
    <row r="70" spans="1:13" ht="15" customHeight="1" x14ac:dyDescent="0.25">
      <c r="A70" s="973">
        <f t="shared" si="7"/>
        <v>68</v>
      </c>
      <c r="B70" s="1093"/>
      <c r="C70" s="1094" t="s">
        <v>5757</v>
      </c>
      <c r="D70" s="1095" t="s">
        <v>5680</v>
      </c>
      <c r="E70" s="1255"/>
      <c r="F70" s="978" t="s">
        <v>5905</v>
      </c>
      <c r="G70" s="979" t="s">
        <v>3726</v>
      </c>
      <c r="H70" s="980">
        <v>3</v>
      </c>
      <c r="I70" s="981" t="str">
        <f t="shared" si="4"/>
        <v xml:space="preserve"> 3x1</v>
      </c>
      <c r="J70" s="1258">
        <v>0</v>
      </c>
      <c r="K70" s="983">
        <f t="shared" si="5"/>
        <v>0</v>
      </c>
      <c r="L70" s="1258">
        <v>0</v>
      </c>
      <c r="M70" s="985">
        <f t="shared" si="6"/>
        <v>0</v>
      </c>
    </row>
    <row r="71" spans="1:13" x14ac:dyDescent="0.25">
      <c r="A71" s="973">
        <f t="shared" si="7"/>
        <v>69</v>
      </c>
      <c r="B71" s="1093"/>
      <c r="C71" s="1094" t="s">
        <v>5758</v>
      </c>
      <c r="D71" s="1095"/>
      <c r="E71" s="1096"/>
      <c r="F71" s="978" t="s">
        <v>5905</v>
      </c>
      <c r="G71" s="979" t="s">
        <v>3726</v>
      </c>
      <c r="H71" s="980">
        <v>2</v>
      </c>
      <c r="I71" s="981" t="str">
        <f t="shared" si="4"/>
        <v xml:space="preserve"> 2x1</v>
      </c>
      <c r="J71" s="1258">
        <v>0</v>
      </c>
      <c r="K71" s="983">
        <f t="shared" si="5"/>
        <v>0</v>
      </c>
      <c r="L71" s="1258">
        <v>0</v>
      </c>
      <c r="M71" s="985">
        <f t="shared" si="6"/>
        <v>0</v>
      </c>
    </row>
    <row r="72" spans="1:13" ht="15.75" thickBot="1" x14ac:dyDescent="0.3">
      <c r="A72" s="1019">
        <f t="shared" si="7"/>
        <v>70</v>
      </c>
      <c r="B72" s="1097"/>
      <c r="C72" s="1098" t="s">
        <v>5759</v>
      </c>
      <c r="D72" s="1099"/>
      <c r="E72" s="1100"/>
      <c r="F72" s="1024" t="s">
        <v>5905</v>
      </c>
      <c r="G72" s="1025" t="s">
        <v>3726</v>
      </c>
      <c r="H72" s="1026">
        <v>2</v>
      </c>
      <c r="I72" s="1027" t="str">
        <f t="shared" si="4"/>
        <v xml:space="preserve"> 2x1</v>
      </c>
      <c r="J72" s="1258">
        <v>0</v>
      </c>
      <c r="K72" s="1029">
        <f t="shared" si="5"/>
        <v>0</v>
      </c>
      <c r="L72" s="1258">
        <v>0</v>
      </c>
      <c r="M72" s="1030">
        <f t="shared" si="6"/>
        <v>0</v>
      </c>
    </row>
    <row r="73" spans="1:13" x14ac:dyDescent="0.25">
      <c r="A73" s="1101">
        <f t="shared" si="7"/>
        <v>71</v>
      </c>
      <c r="B73" s="1093" t="s">
        <v>5760</v>
      </c>
      <c r="C73" s="1102" t="s">
        <v>5761</v>
      </c>
      <c r="D73" s="1103" t="s">
        <v>5680</v>
      </c>
      <c r="E73" s="1255"/>
      <c r="F73" s="1105" t="s">
        <v>5905</v>
      </c>
      <c r="G73" s="1106" t="s">
        <v>383</v>
      </c>
      <c r="H73" s="1107">
        <v>20000</v>
      </c>
      <c r="I73" s="1108" t="str">
        <f t="shared" si="4"/>
        <v xml:space="preserve"> 20000x1</v>
      </c>
      <c r="J73" s="1258">
        <v>0</v>
      </c>
      <c r="K73" s="1109">
        <f t="shared" si="5"/>
        <v>0</v>
      </c>
      <c r="L73" s="1258">
        <v>0</v>
      </c>
      <c r="M73" s="1110">
        <f t="shared" si="6"/>
        <v>0</v>
      </c>
    </row>
    <row r="74" spans="1:13" x14ac:dyDescent="0.25">
      <c r="A74" s="973">
        <f t="shared" si="7"/>
        <v>72</v>
      </c>
      <c r="B74" s="1111" t="s">
        <v>5762</v>
      </c>
      <c r="C74" s="987" t="s">
        <v>5763</v>
      </c>
      <c r="D74" s="1112"/>
      <c r="E74" s="1113"/>
      <c r="F74" s="978" t="s">
        <v>5905</v>
      </c>
      <c r="G74" s="979" t="s">
        <v>383</v>
      </c>
      <c r="H74" s="980">
        <v>100</v>
      </c>
      <c r="I74" s="981" t="str">
        <f>TEXT(H74," # x1")</f>
        <v xml:space="preserve"> 100x1</v>
      </c>
      <c r="J74" s="1258">
        <v>0</v>
      </c>
      <c r="K74" s="983">
        <f t="shared" si="5"/>
        <v>0</v>
      </c>
      <c r="L74" s="1258">
        <v>0</v>
      </c>
      <c r="M74" s="985">
        <f t="shared" si="6"/>
        <v>0</v>
      </c>
    </row>
    <row r="75" spans="1:13" x14ac:dyDescent="0.25">
      <c r="A75" s="973">
        <f t="shared" si="7"/>
        <v>73</v>
      </c>
      <c r="B75" s="1111" t="s">
        <v>5762</v>
      </c>
      <c r="C75" s="987" t="s">
        <v>5764</v>
      </c>
      <c r="D75" s="1112"/>
      <c r="E75" s="1113"/>
      <c r="F75" s="978" t="s">
        <v>5905</v>
      </c>
      <c r="G75" s="979" t="s">
        <v>383</v>
      </c>
      <c r="H75" s="980">
        <v>70</v>
      </c>
      <c r="I75" s="981" t="str">
        <f>TEXT(H75," # x1")</f>
        <v xml:space="preserve"> 70x1</v>
      </c>
      <c r="J75" s="1258">
        <v>0</v>
      </c>
      <c r="K75" s="983">
        <f t="shared" si="5"/>
        <v>0</v>
      </c>
      <c r="L75" s="1258">
        <v>0</v>
      </c>
      <c r="M75" s="985">
        <f t="shared" si="6"/>
        <v>0</v>
      </c>
    </row>
    <row r="76" spans="1:13" x14ac:dyDescent="0.25">
      <c r="A76" s="973">
        <f t="shared" si="7"/>
        <v>74</v>
      </c>
      <c r="B76" s="1111"/>
      <c r="C76" s="987" t="s">
        <v>5765</v>
      </c>
      <c r="D76" s="988"/>
      <c r="E76" s="989"/>
      <c r="F76" s="978" t="s">
        <v>5905</v>
      </c>
      <c r="G76" s="979" t="s">
        <v>3726</v>
      </c>
      <c r="H76" s="980">
        <v>4</v>
      </c>
      <c r="I76" s="981" t="str">
        <f>TEXT(H76," # x1")</f>
        <v xml:space="preserve"> 4x1</v>
      </c>
      <c r="J76" s="1258">
        <v>0</v>
      </c>
      <c r="K76" s="983">
        <f t="shared" si="5"/>
        <v>0</v>
      </c>
      <c r="L76" s="1258">
        <v>0</v>
      </c>
      <c r="M76" s="985">
        <f t="shared" si="6"/>
        <v>0</v>
      </c>
    </row>
    <row r="77" spans="1:13" x14ac:dyDescent="0.25">
      <c r="A77" s="973">
        <f t="shared" si="7"/>
        <v>75</v>
      </c>
      <c r="B77" s="1111"/>
      <c r="C77" s="987" t="s">
        <v>5766</v>
      </c>
      <c r="D77" s="988"/>
      <c r="E77" s="989"/>
      <c r="F77" s="978" t="s">
        <v>5905</v>
      </c>
      <c r="G77" s="979" t="s">
        <v>3726</v>
      </c>
      <c r="H77" s="980">
        <v>1</v>
      </c>
      <c r="I77" s="981" t="str">
        <f>TEXT(H77," # x1")</f>
        <v xml:space="preserve"> 1x1</v>
      </c>
      <c r="J77" s="1258">
        <v>0</v>
      </c>
      <c r="K77" s="983">
        <f t="shared" si="5"/>
        <v>0</v>
      </c>
      <c r="L77" s="1258">
        <v>0</v>
      </c>
      <c r="M77" s="985">
        <f t="shared" si="6"/>
        <v>0</v>
      </c>
    </row>
    <row r="78" spans="1:13" ht="15" customHeight="1" x14ac:dyDescent="0.25">
      <c r="A78" s="973">
        <f t="shared" si="7"/>
        <v>76</v>
      </c>
      <c r="B78" s="1111" t="s">
        <v>5767</v>
      </c>
      <c r="C78" s="987" t="s">
        <v>5768</v>
      </c>
      <c r="D78" s="1112" t="s">
        <v>5680</v>
      </c>
      <c r="E78" s="1255"/>
      <c r="F78" s="978" t="s">
        <v>5905</v>
      </c>
      <c r="G78" s="979" t="s">
        <v>3726</v>
      </c>
      <c r="H78" s="980">
        <v>69</v>
      </c>
      <c r="I78" s="981" t="str">
        <f t="shared" si="4"/>
        <v xml:space="preserve"> 69x1</v>
      </c>
      <c r="J78" s="1258">
        <v>0</v>
      </c>
      <c r="K78" s="983">
        <f t="shared" si="5"/>
        <v>0</v>
      </c>
      <c r="L78" s="1258">
        <v>0</v>
      </c>
      <c r="M78" s="985">
        <f t="shared" si="6"/>
        <v>0</v>
      </c>
    </row>
    <row r="79" spans="1:13" x14ac:dyDescent="0.25">
      <c r="A79" s="973">
        <f t="shared" si="7"/>
        <v>77</v>
      </c>
      <c r="B79" s="1111" t="s">
        <v>5769</v>
      </c>
      <c r="C79" s="987" t="s">
        <v>5770</v>
      </c>
      <c r="D79" s="988" t="s">
        <v>5680</v>
      </c>
      <c r="E79" s="1255"/>
      <c r="F79" s="978" t="s">
        <v>5905</v>
      </c>
      <c r="G79" s="979" t="s">
        <v>3726</v>
      </c>
      <c r="H79" s="980">
        <v>95</v>
      </c>
      <c r="I79" s="981" t="str">
        <f t="shared" si="4"/>
        <v xml:space="preserve"> 95x1</v>
      </c>
      <c r="J79" s="1258">
        <v>0</v>
      </c>
      <c r="K79" s="983">
        <f t="shared" si="5"/>
        <v>0</v>
      </c>
      <c r="L79" s="1258">
        <v>0</v>
      </c>
      <c r="M79" s="985">
        <f t="shared" si="6"/>
        <v>0</v>
      </c>
    </row>
    <row r="80" spans="1:13" x14ac:dyDescent="0.25">
      <c r="A80" s="973">
        <f t="shared" si="7"/>
        <v>78</v>
      </c>
      <c r="B80" s="1111" t="s">
        <v>5769</v>
      </c>
      <c r="C80" s="987" t="s">
        <v>5771</v>
      </c>
      <c r="D80" s="988"/>
      <c r="E80" s="989"/>
      <c r="F80" s="978" t="s">
        <v>5905</v>
      </c>
      <c r="G80" s="979" t="s">
        <v>3726</v>
      </c>
      <c r="H80" s="980">
        <v>40</v>
      </c>
      <c r="I80" s="981" t="str">
        <f>TEXT(H80," # x1")</f>
        <v xml:space="preserve"> 40x1</v>
      </c>
      <c r="J80" s="1258">
        <v>0</v>
      </c>
      <c r="K80" s="983">
        <f t="shared" si="5"/>
        <v>0</v>
      </c>
      <c r="L80" s="1258">
        <v>0</v>
      </c>
      <c r="M80" s="985">
        <f t="shared" si="6"/>
        <v>0</v>
      </c>
    </row>
    <row r="81" spans="1:13" x14ac:dyDescent="0.25">
      <c r="A81" s="973">
        <f t="shared" si="7"/>
        <v>79</v>
      </c>
      <c r="B81" s="1111"/>
      <c r="C81" s="987" t="s">
        <v>5772</v>
      </c>
      <c r="D81" s="988"/>
      <c r="E81" s="989"/>
      <c r="F81" s="978" t="s">
        <v>5905</v>
      </c>
      <c r="G81" s="979" t="s">
        <v>3726</v>
      </c>
      <c r="H81" s="980">
        <v>184</v>
      </c>
      <c r="I81" s="981" t="str">
        <f t="shared" si="4"/>
        <v xml:space="preserve"> 184x1</v>
      </c>
      <c r="J81" s="1258">
        <v>0</v>
      </c>
      <c r="K81" s="983">
        <f t="shared" si="5"/>
        <v>0</v>
      </c>
      <c r="L81" s="1258">
        <v>0</v>
      </c>
      <c r="M81" s="985">
        <f t="shared" si="6"/>
        <v>0</v>
      </c>
    </row>
    <row r="82" spans="1:13" x14ac:dyDescent="0.25">
      <c r="A82" s="973">
        <f t="shared" si="7"/>
        <v>80</v>
      </c>
      <c r="B82" s="1111"/>
      <c r="C82" s="987" t="s">
        <v>5773</v>
      </c>
      <c r="D82" s="988"/>
      <c r="E82" s="989"/>
      <c r="F82" s="978" t="s">
        <v>5905</v>
      </c>
      <c r="G82" s="979" t="s">
        <v>3726</v>
      </c>
      <c r="H82" s="980">
        <v>15</v>
      </c>
      <c r="I82" s="981" t="str">
        <f t="shared" si="4"/>
        <v xml:space="preserve"> 15x1</v>
      </c>
      <c r="J82" s="1258">
        <v>0</v>
      </c>
      <c r="K82" s="983">
        <f t="shared" si="5"/>
        <v>0</v>
      </c>
      <c r="L82" s="1258">
        <v>0</v>
      </c>
      <c r="M82" s="985">
        <f t="shared" si="6"/>
        <v>0</v>
      </c>
    </row>
    <row r="83" spans="1:13" x14ac:dyDescent="0.25">
      <c r="A83" s="973">
        <f t="shared" si="7"/>
        <v>81</v>
      </c>
      <c r="B83" s="1111"/>
      <c r="C83" s="987" t="s">
        <v>5774</v>
      </c>
      <c r="D83" s="988"/>
      <c r="E83" s="989"/>
      <c r="F83" s="978" t="s">
        <v>5905</v>
      </c>
      <c r="G83" s="979" t="s">
        <v>3726</v>
      </c>
      <c r="H83" s="980">
        <v>510</v>
      </c>
      <c r="I83" s="981" t="str">
        <f t="shared" si="4"/>
        <v xml:space="preserve"> 510x1</v>
      </c>
      <c r="J83" s="1258">
        <v>0</v>
      </c>
      <c r="K83" s="983">
        <f t="shared" si="5"/>
        <v>0</v>
      </c>
      <c r="L83" s="1258">
        <v>0</v>
      </c>
      <c r="M83" s="985">
        <f t="shared" si="6"/>
        <v>0</v>
      </c>
    </row>
    <row r="84" spans="1:13" x14ac:dyDescent="0.25">
      <c r="A84" s="973">
        <f t="shared" si="7"/>
        <v>82</v>
      </c>
      <c r="B84" s="1111"/>
      <c r="C84" s="987" t="s">
        <v>5775</v>
      </c>
      <c r="D84" s="988"/>
      <c r="E84" s="989"/>
      <c r="F84" s="978" t="s">
        <v>5905</v>
      </c>
      <c r="G84" s="979" t="s">
        <v>383</v>
      </c>
      <c r="H84" s="980">
        <v>10</v>
      </c>
      <c r="I84" s="981" t="str">
        <f t="shared" si="4"/>
        <v xml:space="preserve"> 10x1</v>
      </c>
      <c r="J84" s="1258">
        <v>0</v>
      </c>
      <c r="K84" s="983">
        <f t="shared" si="5"/>
        <v>0</v>
      </c>
      <c r="L84" s="1258">
        <v>0</v>
      </c>
      <c r="M84" s="985">
        <f t="shared" si="6"/>
        <v>0</v>
      </c>
    </row>
    <row r="85" spans="1:13" x14ac:dyDescent="0.25">
      <c r="A85" s="973">
        <f t="shared" si="7"/>
        <v>83</v>
      </c>
      <c r="B85" s="1111"/>
      <c r="C85" s="987" t="s">
        <v>5776</v>
      </c>
      <c r="D85" s="988"/>
      <c r="E85" s="989"/>
      <c r="F85" s="978" t="s">
        <v>5905</v>
      </c>
      <c r="G85" s="979" t="s">
        <v>383</v>
      </c>
      <c r="H85" s="980">
        <v>120</v>
      </c>
      <c r="I85" s="981" t="str">
        <f t="shared" si="4"/>
        <v xml:space="preserve"> 120x1</v>
      </c>
      <c r="J85" s="1258">
        <v>0</v>
      </c>
      <c r="K85" s="983">
        <f t="shared" si="5"/>
        <v>0</v>
      </c>
      <c r="L85" s="1258">
        <v>0</v>
      </c>
      <c r="M85" s="985">
        <f t="shared" si="6"/>
        <v>0</v>
      </c>
    </row>
    <row r="86" spans="1:13" x14ac:dyDescent="0.25">
      <c r="A86" s="973">
        <f t="shared" si="7"/>
        <v>84</v>
      </c>
      <c r="B86" s="1111"/>
      <c r="C86" s="987" t="s">
        <v>5777</v>
      </c>
      <c r="D86" s="988"/>
      <c r="E86" s="989"/>
      <c r="F86" s="978" t="s">
        <v>5905</v>
      </c>
      <c r="G86" s="979" t="s">
        <v>383</v>
      </c>
      <c r="H86" s="980">
        <v>380</v>
      </c>
      <c r="I86" s="981" t="str">
        <f t="shared" si="4"/>
        <v xml:space="preserve"> 380x1</v>
      </c>
      <c r="J86" s="1258">
        <v>0</v>
      </c>
      <c r="K86" s="983">
        <f t="shared" si="5"/>
        <v>0</v>
      </c>
      <c r="L86" s="1258">
        <v>0</v>
      </c>
      <c r="M86" s="985">
        <f t="shared" si="6"/>
        <v>0</v>
      </c>
    </row>
    <row r="87" spans="1:13" x14ac:dyDescent="0.25">
      <c r="A87" s="973">
        <f t="shared" si="7"/>
        <v>85</v>
      </c>
      <c r="B87" s="1111"/>
      <c r="C87" s="987" t="s">
        <v>5778</v>
      </c>
      <c r="D87" s="988"/>
      <c r="E87" s="989"/>
      <c r="F87" s="978" t="s">
        <v>5905</v>
      </c>
      <c r="G87" s="979" t="s">
        <v>3726</v>
      </c>
      <c r="H87" s="980">
        <v>15</v>
      </c>
      <c r="I87" s="981" t="str">
        <f t="shared" si="4"/>
        <v xml:space="preserve"> 15x1</v>
      </c>
      <c r="J87" s="1258">
        <v>0</v>
      </c>
      <c r="K87" s="983">
        <f t="shared" si="5"/>
        <v>0</v>
      </c>
      <c r="L87" s="1258">
        <v>0</v>
      </c>
      <c r="M87" s="985">
        <f t="shared" si="6"/>
        <v>0</v>
      </c>
    </row>
    <row r="88" spans="1:13" x14ac:dyDescent="0.25">
      <c r="A88" s="973">
        <f t="shared" si="7"/>
        <v>86</v>
      </c>
      <c r="B88" s="1111"/>
      <c r="C88" s="987" t="s">
        <v>5779</v>
      </c>
      <c r="D88" s="988"/>
      <c r="E88" s="989"/>
      <c r="F88" s="978" t="s">
        <v>5905</v>
      </c>
      <c r="G88" s="979" t="s">
        <v>3726</v>
      </c>
      <c r="H88" s="980">
        <v>180</v>
      </c>
      <c r="I88" s="981" t="str">
        <f t="shared" si="4"/>
        <v xml:space="preserve"> 180x1</v>
      </c>
      <c r="J88" s="1258">
        <v>0</v>
      </c>
      <c r="K88" s="983">
        <f t="shared" si="5"/>
        <v>0</v>
      </c>
      <c r="L88" s="1258">
        <v>0</v>
      </c>
      <c r="M88" s="985">
        <f t="shared" si="6"/>
        <v>0</v>
      </c>
    </row>
    <row r="89" spans="1:13" x14ac:dyDescent="0.25">
      <c r="A89" s="973">
        <f t="shared" si="7"/>
        <v>87</v>
      </c>
      <c r="B89" s="1111"/>
      <c r="C89" s="987" t="s">
        <v>5780</v>
      </c>
      <c r="D89" s="988"/>
      <c r="E89" s="989"/>
      <c r="F89" s="978" t="s">
        <v>5905</v>
      </c>
      <c r="G89" s="979" t="s">
        <v>3726</v>
      </c>
      <c r="H89" s="980">
        <v>570</v>
      </c>
      <c r="I89" s="981" t="str">
        <f t="shared" si="4"/>
        <v xml:space="preserve"> 570x1</v>
      </c>
      <c r="J89" s="1258">
        <v>0</v>
      </c>
      <c r="K89" s="983">
        <f t="shared" si="5"/>
        <v>0</v>
      </c>
      <c r="L89" s="1258">
        <v>0</v>
      </c>
      <c r="M89" s="985">
        <f t="shared" si="6"/>
        <v>0</v>
      </c>
    </row>
    <row r="90" spans="1:13" x14ac:dyDescent="0.25">
      <c r="A90" s="973">
        <f t="shared" si="7"/>
        <v>88</v>
      </c>
      <c r="B90" s="1111"/>
      <c r="C90" s="987" t="s">
        <v>5781</v>
      </c>
      <c r="D90" s="988"/>
      <c r="E90" s="989"/>
      <c r="F90" s="978" t="s">
        <v>5905</v>
      </c>
      <c r="G90" s="979" t="s">
        <v>3726</v>
      </c>
      <c r="H90" s="980">
        <v>5</v>
      </c>
      <c r="I90" s="981" t="str">
        <f t="shared" si="4"/>
        <v xml:space="preserve"> 5x1</v>
      </c>
      <c r="J90" s="1258">
        <v>0</v>
      </c>
      <c r="K90" s="983">
        <f t="shared" si="5"/>
        <v>0</v>
      </c>
      <c r="L90" s="1258">
        <v>0</v>
      </c>
      <c r="M90" s="985">
        <f t="shared" si="6"/>
        <v>0</v>
      </c>
    </row>
    <row r="91" spans="1:13" x14ac:dyDescent="0.25">
      <c r="A91" s="973">
        <f t="shared" si="7"/>
        <v>89</v>
      </c>
      <c r="B91" s="1111"/>
      <c r="C91" s="987" t="s">
        <v>5782</v>
      </c>
      <c r="D91" s="988"/>
      <c r="E91" s="989"/>
      <c r="F91" s="978" t="s">
        <v>5905</v>
      </c>
      <c r="G91" s="979" t="s">
        <v>3726</v>
      </c>
      <c r="H91" s="980">
        <v>60</v>
      </c>
      <c r="I91" s="981" t="str">
        <f t="shared" si="4"/>
        <v xml:space="preserve"> 60x1</v>
      </c>
      <c r="J91" s="1258">
        <v>0</v>
      </c>
      <c r="K91" s="983">
        <f t="shared" si="5"/>
        <v>0</v>
      </c>
      <c r="L91" s="1258">
        <v>0</v>
      </c>
      <c r="M91" s="985">
        <f t="shared" si="6"/>
        <v>0</v>
      </c>
    </row>
    <row r="92" spans="1:13" x14ac:dyDescent="0.25">
      <c r="A92" s="973">
        <f t="shared" si="7"/>
        <v>90</v>
      </c>
      <c r="B92" s="1111"/>
      <c r="C92" s="987" t="s">
        <v>5783</v>
      </c>
      <c r="D92" s="988"/>
      <c r="E92" s="989"/>
      <c r="F92" s="978" t="s">
        <v>5905</v>
      </c>
      <c r="G92" s="979" t="s">
        <v>3726</v>
      </c>
      <c r="H92" s="980">
        <v>190</v>
      </c>
      <c r="I92" s="981" t="str">
        <f t="shared" si="4"/>
        <v xml:space="preserve"> 190x1</v>
      </c>
      <c r="J92" s="1258">
        <v>0</v>
      </c>
      <c r="K92" s="983">
        <f t="shared" ref="K92:K112" si="8">J92*H92</f>
        <v>0</v>
      </c>
      <c r="L92" s="1258">
        <v>0</v>
      </c>
      <c r="M92" s="985">
        <f t="shared" ref="M92:M112" si="9">L92*H92</f>
        <v>0</v>
      </c>
    </row>
    <row r="93" spans="1:13" x14ac:dyDescent="0.25">
      <c r="A93" s="973">
        <f t="shared" si="7"/>
        <v>91</v>
      </c>
      <c r="B93" s="1111"/>
      <c r="C93" s="987" t="s">
        <v>5784</v>
      </c>
      <c r="D93" s="988"/>
      <c r="E93" s="989"/>
      <c r="F93" s="978" t="s">
        <v>5905</v>
      </c>
      <c r="G93" s="979" t="s">
        <v>3726</v>
      </c>
      <c r="H93" s="980">
        <v>1530</v>
      </c>
      <c r="I93" s="981" t="str">
        <f t="shared" si="4"/>
        <v xml:space="preserve"> 1530x1</v>
      </c>
      <c r="J93" s="1258">
        <v>0</v>
      </c>
      <c r="K93" s="983">
        <f t="shared" si="8"/>
        <v>0</v>
      </c>
      <c r="L93" s="1258">
        <v>0</v>
      </c>
      <c r="M93" s="985">
        <f t="shared" si="9"/>
        <v>0</v>
      </c>
    </row>
    <row r="94" spans="1:13" x14ac:dyDescent="0.25">
      <c r="A94" s="973">
        <f t="shared" si="7"/>
        <v>92</v>
      </c>
      <c r="B94" s="1111"/>
      <c r="C94" s="987" t="s">
        <v>5785</v>
      </c>
      <c r="D94" s="988"/>
      <c r="E94" s="989"/>
      <c r="F94" s="978" t="s">
        <v>5905</v>
      </c>
      <c r="G94" s="979" t="s">
        <v>383</v>
      </c>
      <c r="H94" s="980">
        <v>680</v>
      </c>
      <c r="I94" s="981" t="str">
        <f t="shared" si="4"/>
        <v xml:space="preserve"> 680x1</v>
      </c>
      <c r="J94" s="1258">
        <v>0</v>
      </c>
      <c r="K94" s="983">
        <f t="shared" si="8"/>
        <v>0</v>
      </c>
      <c r="L94" s="1258">
        <v>0</v>
      </c>
      <c r="M94" s="985">
        <f t="shared" si="9"/>
        <v>0</v>
      </c>
    </row>
    <row r="95" spans="1:13" x14ac:dyDescent="0.25">
      <c r="A95" s="973">
        <f t="shared" si="7"/>
        <v>93</v>
      </c>
      <c r="B95" s="1111"/>
      <c r="C95" s="987" t="s">
        <v>5786</v>
      </c>
      <c r="D95" s="988"/>
      <c r="E95" s="989"/>
      <c r="F95" s="978" t="s">
        <v>5905</v>
      </c>
      <c r="G95" s="979" t="s">
        <v>383</v>
      </c>
      <c r="H95" s="980">
        <v>60</v>
      </c>
      <c r="I95" s="981" t="str">
        <f t="shared" si="4"/>
        <v xml:space="preserve"> 60x1</v>
      </c>
      <c r="J95" s="1258">
        <v>0</v>
      </c>
      <c r="K95" s="983">
        <f t="shared" si="8"/>
        <v>0</v>
      </c>
      <c r="L95" s="1258">
        <v>0</v>
      </c>
      <c r="M95" s="985">
        <f t="shared" si="9"/>
        <v>0</v>
      </c>
    </row>
    <row r="96" spans="1:13" x14ac:dyDescent="0.25">
      <c r="A96" s="973">
        <f t="shared" si="7"/>
        <v>94</v>
      </c>
      <c r="B96" s="1111"/>
      <c r="C96" s="987" t="s">
        <v>5787</v>
      </c>
      <c r="D96" s="988"/>
      <c r="E96" s="989"/>
      <c r="F96" s="978" t="s">
        <v>5905</v>
      </c>
      <c r="G96" s="979" t="s">
        <v>383</v>
      </c>
      <c r="H96" s="980">
        <v>1230</v>
      </c>
      <c r="I96" s="981" t="str">
        <f t="shared" si="4"/>
        <v xml:space="preserve"> 1230x1</v>
      </c>
      <c r="J96" s="1258">
        <v>0</v>
      </c>
      <c r="K96" s="983">
        <f t="shared" si="8"/>
        <v>0</v>
      </c>
      <c r="L96" s="1258">
        <v>0</v>
      </c>
      <c r="M96" s="985">
        <f t="shared" si="9"/>
        <v>0</v>
      </c>
    </row>
    <row r="97" spans="1:13" x14ac:dyDescent="0.25">
      <c r="A97" s="973">
        <f t="shared" si="7"/>
        <v>95</v>
      </c>
      <c r="B97" s="1111"/>
      <c r="C97" s="987" t="s">
        <v>5788</v>
      </c>
      <c r="D97" s="988"/>
      <c r="E97" s="989"/>
      <c r="F97" s="978" t="s">
        <v>5905</v>
      </c>
      <c r="G97" s="979" t="s">
        <v>383</v>
      </c>
      <c r="H97" s="980">
        <v>190</v>
      </c>
      <c r="I97" s="981" t="str">
        <f t="shared" si="4"/>
        <v xml:space="preserve"> 190x1</v>
      </c>
      <c r="J97" s="1258">
        <v>0</v>
      </c>
      <c r="K97" s="983">
        <f t="shared" si="8"/>
        <v>0</v>
      </c>
      <c r="L97" s="1258">
        <v>0</v>
      </c>
      <c r="M97" s="985">
        <f t="shared" si="9"/>
        <v>0</v>
      </c>
    </row>
    <row r="98" spans="1:13" x14ac:dyDescent="0.25">
      <c r="A98" s="973">
        <f t="shared" si="7"/>
        <v>96</v>
      </c>
      <c r="B98" s="1111"/>
      <c r="C98" s="987" t="s">
        <v>5789</v>
      </c>
      <c r="D98" s="988"/>
      <c r="E98" s="989"/>
      <c r="F98" s="978" t="s">
        <v>5905</v>
      </c>
      <c r="G98" s="979" t="s">
        <v>383</v>
      </c>
      <c r="H98" s="980">
        <v>80</v>
      </c>
      <c r="I98" s="981" t="str">
        <f t="shared" si="4"/>
        <v xml:space="preserve"> 80x1</v>
      </c>
      <c r="J98" s="1258">
        <v>0</v>
      </c>
      <c r="K98" s="983">
        <f t="shared" si="8"/>
        <v>0</v>
      </c>
      <c r="L98" s="1258">
        <v>0</v>
      </c>
      <c r="M98" s="985">
        <f t="shared" si="9"/>
        <v>0</v>
      </c>
    </row>
    <row r="99" spans="1:13" x14ac:dyDescent="0.25">
      <c r="A99" s="973">
        <f t="shared" si="7"/>
        <v>97</v>
      </c>
      <c r="B99" s="1111"/>
      <c r="C99" s="987" t="s">
        <v>5790</v>
      </c>
      <c r="D99" s="988"/>
      <c r="E99" s="989"/>
      <c r="F99" s="978" t="s">
        <v>5905</v>
      </c>
      <c r="G99" s="979" t="s">
        <v>383</v>
      </c>
      <c r="H99" s="980">
        <v>60</v>
      </c>
      <c r="I99" s="981" t="str">
        <f t="shared" si="4"/>
        <v xml:space="preserve"> 60x1</v>
      </c>
      <c r="J99" s="1258">
        <v>0</v>
      </c>
      <c r="K99" s="983">
        <f t="shared" si="8"/>
        <v>0</v>
      </c>
      <c r="L99" s="1258">
        <v>0</v>
      </c>
      <c r="M99" s="985">
        <f t="shared" si="9"/>
        <v>0</v>
      </c>
    </row>
    <row r="100" spans="1:13" x14ac:dyDescent="0.25">
      <c r="A100" s="973">
        <f t="shared" si="7"/>
        <v>98</v>
      </c>
      <c r="B100" s="1111"/>
      <c r="C100" s="987" t="s">
        <v>5791</v>
      </c>
      <c r="D100" s="988"/>
      <c r="E100" s="989"/>
      <c r="F100" s="978" t="s">
        <v>5905</v>
      </c>
      <c r="G100" s="979" t="s">
        <v>383</v>
      </c>
      <c r="H100" s="980">
        <v>15</v>
      </c>
      <c r="I100" s="981" t="str">
        <f t="shared" si="4"/>
        <v xml:space="preserve"> 15x1</v>
      </c>
      <c r="J100" s="1258">
        <v>0</v>
      </c>
      <c r="K100" s="983">
        <f t="shared" si="8"/>
        <v>0</v>
      </c>
      <c r="L100" s="1258">
        <v>0</v>
      </c>
      <c r="M100" s="985">
        <f t="shared" si="9"/>
        <v>0</v>
      </c>
    </row>
    <row r="101" spans="1:13" x14ac:dyDescent="0.25">
      <c r="A101" s="973">
        <f t="shared" si="7"/>
        <v>99</v>
      </c>
      <c r="B101" s="1111"/>
      <c r="C101" s="987" t="s">
        <v>5792</v>
      </c>
      <c r="D101" s="988"/>
      <c r="E101" s="989"/>
      <c r="F101" s="978" t="s">
        <v>5905</v>
      </c>
      <c r="G101" s="979" t="s">
        <v>383</v>
      </c>
      <c r="H101" s="980">
        <v>610</v>
      </c>
      <c r="I101" s="981" t="str">
        <f t="shared" si="4"/>
        <v xml:space="preserve"> 610x1</v>
      </c>
      <c r="J101" s="1258">
        <v>0</v>
      </c>
      <c r="K101" s="983">
        <f t="shared" si="8"/>
        <v>0</v>
      </c>
      <c r="L101" s="1258">
        <v>0</v>
      </c>
      <c r="M101" s="985">
        <f t="shared" si="9"/>
        <v>0</v>
      </c>
    </row>
    <row r="102" spans="1:13" x14ac:dyDescent="0.25">
      <c r="A102" s="973">
        <f t="shared" si="7"/>
        <v>100</v>
      </c>
      <c r="B102" s="1111"/>
      <c r="C102" s="987" t="s">
        <v>5793</v>
      </c>
      <c r="D102" s="988"/>
      <c r="E102" s="989"/>
      <c r="F102" s="978" t="s">
        <v>5905</v>
      </c>
      <c r="G102" s="979" t="s">
        <v>383</v>
      </c>
      <c r="H102" s="980">
        <v>311</v>
      </c>
      <c r="I102" s="981" t="str">
        <f t="shared" si="4"/>
        <v xml:space="preserve"> 311x1</v>
      </c>
      <c r="J102" s="1258">
        <v>0</v>
      </c>
      <c r="K102" s="983">
        <f t="shared" si="8"/>
        <v>0</v>
      </c>
      <c r="L102" s="1258">
        <v>0</v>
      </c>
      <c r="M102" s="985">
        <f t="shared" si="9"/>
        <v>0</v>
      </c>
    </row>
    <row r="103" spans="1:13" x14ac:dyDescent="0.25">
      <c r="A103" s="973">
        <f t="shared" si="7"/>
        <v>101</v>
      </c>
      <c r="B103" s="1111"/>
      <c r="C103" s="987" t="s">
        <v>5794</v>
      </c>
      <c r="D103" s="988"/>
      <c r="E103" s="989"/>
      <c r="F103" s="978" t="s">
        <v>5905</v>
      </c>
      <c r="G103" s="979" t="s">
        <v>383</v>
      </c>
      <c r="H103" s="980">
        <v>200</v>
      </c>
      <c r="I103" s="981" t="str">
        <f t="shared" si="4"/>
        <v xml:space="preserve"> 200x1</v>
      </c>
      <c r="J103" s="1258">
        <v>0</v>
      </c>
      <c r="K103" s="983">
        <f t="shared" si="8"/>
        <v>0</v>
      </c>
      <c r="L103" s="1258">
        <v>0</v>
      </c>
      <c r="M103" s="985">
        <f t="shared" si="9"/>
        <v>0</v>
      </c>
    </row>
    <row r="104" spans="1:13" x14ac:dyDescent="0.25">
      <c r="A104" s="973">
        <f t="shared" si="7"/>
        <v>102</v>
      </c>
      <c r="B104" s="1111"/>
      <c r="C104" s="987" t="s">
        <v>5795</v>
      </c>
      <c r="D104" s="988"/>
      <c r="E104" s="989"/>
      <c r="F104" s="978" t="s">
        <v>5905</v>
      </c>
      <c r="G104" s="979" t="s">
        <v>3726</v>
      </c>
      <c r="H104" s="980">
        <v>350</v>
      </c>
      <c r="I104" s="981" t="str">
        <f t="shared" si="4"/>
        <v xml:space="preserve"> 350x1</v>
      </c>
      <c r="J104" s="1258">
        <v>0</v>
      </c>
      <c r="K104" s="983">
        <f t="shared" si="8"/>
        <v>0</v>
      </c>
      <c r="L104" s="1258">
        <v>0</v>
      </c>
      <c r="M104" s="985">
        <f t="shared" si="9"/>
        <v>0</v>
      </c>
    </row>
    <row r="105" spans="1:13" x14ac:dyDescent="0.25">
      <c r="A105" s="973">
        <f t="shared" si="7"/>
        <v>103</v>
      </c>
      <c r="B105" s="1111"/>
      <c r="C105" s="987" t="s">
        <v>5796</v>
      </c>
      <c r="D105" s="988"/>
      <c r="E105" s="989"/>
      <c r="F105" s="978" t="s">
        <v>5905</v>
      </c>
      <c r="G105" s="979" t="s">
        <v>3726</v>
      </c>
      <c r="H105" s="980">
        <v>15</v>
      </c>
      <c r="I105" s="981" t="str">
        <f t="shared" si="4"/>
        <v xml:space="preserve"> 15x1</v>
      </c>
      <c r="J105" s="1258">
        <v>0</v>
      </c>
      <c r="K105" s="983">
        <f t="shared" si="8"/>
        <v>0</v>
      </c>
      <c r="L105" s="1258">
        <v>0</v>
      </c>
      <c r="M105" s="985">
        <f t="shared" si="9"/>
        <v>0</v>
      </c>
    </row>
    <row r="106" spans="1:13" x14ac:dyDescent="0.25">
      <c r="A106" s="973">
        <f t="shared" si="7"/>
        <v>104</v>
      </c>
      <c r="B106" s="1111"/>
      <c r="C106" s="987" t="s">
        <v>5797</v>
      </c>
      <c r="D106" s="988"/>
      <c r="E106" s="989"/>
      <c r="F106" s="978" t="s">
        <v>5905</v>
      </c>
      <c r="G106" s="979" t="s">
        <v>3726</v>
      </c>
      <c r="H106" s="980">
        <v>4</v>
      </c>
      <c r="I106" s="981" t="str">
        <f t="shared" si="4"/>
        <v xml:space="preserve"> 4x1</v>
      </c>
      <c r="J106" s="1258">
        <v>0</v>
      </c>
      <c r="K106" s="983">
        <f t="shared" si="8"/>
        <v>0</v>
      </c>
      <c r="L106" s="1258">
        <v>0</v>
      </c>
      <c r="M106" s="985">
        <f t="shared" si="9"/>
        <v>0</v>
      </c>
    </row>
    <row r="107" spans="1:13" x14ac:dyDescent="0.25">
      <c r="A107" s="973">
        <f t="shared" si="7"/>
        <v>105</v>
      </c>
      <c r="B107" s="1111"/>
      <c r="C107" s="987" t="s">
        <v>5798</v>
      </c>
      <c r="D107" s="988"/>
      <c r="E107" s="989"/>
      <c r="F107" s="978" t="s">
        <v>5905</v>
      </c>
      <c r="G107" s="979" t="s">
        <v>3726</v>
      </c>
      <c r="H107" s="980">
        <v>1200</v>
      </c>
      <c r="I107" s="981" t="str">
        <f t="shared" si="4"/>
        <v xml:space="preserve"> 1200x1</v>
      </c>
      <c r="J107" s="1258">
        <v>0</v>
      </c>
      <c r="K107" s="983">
        <f t="shared" si="8"/>
        <v>0</v>
      </c>
      <c r="L107" s="1258">
        <v>0</v>
      </c>
      <c r="M107" s="985">
        <f t="shared" si="9"/>
        <v>0</v>
      </c>
    </row>
    <row r="108" spans="1:13" x14ac:dyDescent="0.25">
      <c r="A108" s="973">
        <f t="shared" si="7"/>
        <v>106</v>
      </c>
      <c r="B108" s="1111"/>
      <c r="C108" s="987" t="s">
        <v>5799</v>
      </c>
      <c r="D108" s="988"/>
      <c r="E108" s="989"/>
      <c r="F108" s="978" t="s">
        <v>5905</v>
      </c>
      <c r="G108" s="979" t="s">
        <v>3726</v>
      </c>
      <c r="H108" s="980">
        <v>2</v>
      </c>
      <c r="I108" s="981" t="str">
        <f t="shared" si="4"/>
        <v xml:space="preserve"> 2x1</v>
      </c>
      <c r="J108" s="982"/>
      <c r="K108" s="983">
        <f t="shared" si="8"/>
        <v>0</v>
      </c>
      <c r="L108" s="1258">
        <v>0</v>
      </c>
      <c r="M108" s="985">
        <f t="shared" si="9"/>
        <v>0</v>
      </c>
    </row>
    <row r="109" spans="1:13" x14ac:dyDescent="0.25">
      <c r="A109" s="973">
        <f t="shared" si="7"/>
        <v>107</v>
      </c>
      <c r="B109" s="1111"/>
      <c r="C109" s="1012" t="s">
        <v>5725</v>
      </c>
      <c r="D109" s="1013"/>
      <c r="E109" s="1014"/>
      <c r="F109" s="978" t="s">
        <v>5905</v>
      </c>
      <c r="G109" s="979" t="s">
        <v>3726</v>
      </c>
      <c r="H109" s="980">
        <v>15</v>
      </c>
      <c r="I109" s="981" t="str">
        <f t="shared" si="4"/>
        <v xml:space="preserve"> 15x1</v>
      </c>
      <c r="J109" s="1258">
        <v>0</v>
      </c>
      <c r="K109" s="983">
        <f t="shared" si="8"/>
        <v>0</v>
      </c>
      <c r="L109" s="1258">
        <v>0</v>
      </c>
      <c r="M109" s="985">
        <f t="shared" si="9"/>
        <v>0</v>
      </c>
    </row>
    <row r="110" spans="1:13" x14ac:dyDescent="0.25">
      <c r="A110" s="973">
        <f t="shared" si="7"/>
        <v>108</v>
      </c>
      <c r="B110" s="1111"/>
      <c r="C110" s="1015" t="s">
        <v>5726</v>
      </c>
      <c r="D110" s="1013"/>
      <c r="E110" s="1014"/>
      <c r="F110" s="978" t="s">
        <v>5905</v>
      </c>
      <c r="G110" s="979" t="s">
        <v>2554</v>
      </c>
      <c r="H110" s="1016">
        <v>15</v>
      </c>
      <c r="I110" s="981" t="str">
        <f>TEXT(H110," # x1")</f>
        <v xml:space="preserve"> 15x1</v>
      </c>
      <c r="J110" s="1258">
        <v>0</v>
      </c>
      <c r="K110" s="983">
        <f t="shared" si="8"/>
        <v>0</v>
      </c>
      <c r="L110" s="1258">
        <v>0</v>
      </c>
      <c r="M110" s="985">
        <f t="shared" si="9"/>
        <v>0</v>
      </c>
    </row>
    <row r="111" spans="1:13" x14ac:dyDescent="0.25">
      <c r="A111" s="973">
        <f t="shared" si="7"/>
        <v>109</v>
      </c>
      <c r="B111" s="1111"/>
      <c r="C111" s="1012" t="s">
        <v>5727</v>
      </c>
      <c r="D111" s="1013"/>
      <c r="E111" s="1014"/>
      <c r="F111" s="978" t="s">
        <v>5905</v>
      </c>
      <c r="G111" s="979" t="s">
        <v>2554</v>
      </c>
      <c r="H111" s="1016">
        <v>6</v>
      </c>
      <c r="I111" s="981" t="str">
        <f>TEXT(H111," # x1")</f>
        <v xml:space="preserve"> 6x1</v>
      </c>
      <c r="J111" s="1258">
        <v>0</v>
      </c>
      <c r="K111" s="983">
        <f t="shared" si="8"/>
        <v>0</v>
      </c>
      <c r="L111" s="1258">
        <v>0</v>
      </c>
      <c r="M111" s="985">
        <f t="shared" si="9"/>
        <v>0</v>
      </c>
    </row>
    <row r="112" spans="1:13" ht="15.75" thickBot="1" x14ac:dyDescent="0.3">
      <c r="A112" s="991">
        <f t="shared" si="7"/>
        <v>110</v>
      </c>
      <c r="B112" s="1114"/>
      <c r="C112" s="1115" t="s">
        <v>5728</v>
      </c>
      <c r="D112" s="1116"/>
      <c r="E112" s="1117"/>
      <c r="F112" s="995" t="s">
        <v>5905</v>
      </c>
      <c r="G112" s="996" t="s">
        <v>3726</v>
      </c>
      <c r="H112" s="997">
        <v>120</v>
      </c>
      <c r="I112" s="998" t="str">
        <f>TEXT(H112," # x1")</f>
        <v xml:space="preserve"> 120x1</v>
      </c>
      <c r="J112" s="1118"/>
      <c r="K112" s="1119">
        <f t="shared" si="8"/>
        <v>0</v>
      </c>
      <c r="L112" s="1258">
        <v>0</v>
      </c>
      <c r="M112" s="1120">
        <f t="shared" si="9"/>
        <v>0</v>
      </c>
    </row>
    <row r="113" spans="1:13" ht="15.75" thickBot="1" x14ac:dyDescent="0.3">
      <c r="A113" s="1039"/>
      <c r="B113" s="1121"/>
      <c r="C113" s="1041"/>
      <c r="D113" s="1041"/>
      <c r="E113" s="1042"/>
      <c r="F113" s="1041"/>
      <c r="G113" s="1041"/>
      <c r="H113" s="1043"/>
      <c r="I113" s="1044"/>
      <c r="J113" s="1041"/>
      <c r="K113" s="1046">
        <f>SUM(K60:K112)</f>
        <v>0</v>
      </c>
      <c r="L113" s="1049"/>
      <c r="M113" s="1048"/>
    </row>
    <row r="114" spans="1:13" ht="15.75" thickBot="1" x14ac:dyDescent="0.3">
      <c r="A114" s="1078"/>
      <c r="B114" s="1079"/>
      <c r="C114" s="1080"/>
      <c r="D114" s="1080"/>
      <c r="E114" s="1081"/>
      <c r="F114" s="1080"/>
      <c r="G114" s="1080"/>
      <c r="H114" s="1082"/>
      <c r="I114" s="1083"/>
      <c r="J114" s="1041"/>
      <c r="K114" s="1085"/>
      <c r="L114" s="1085"/>
      <c r="M114" s="1087">
        <f>SUM(M60:M113)</f>
        <v>0</v>
      </c>
    </row>
    <row r="115" spans="1:13" ht="15.75" thickBot="1" x14ac:dyDescent="0.3">
      <c r="A115" s="1051"/>
      <c r="B115" s="1052"/>
      <c r="C115" s="1053"/>
      <c r="D115" s="1053"/>
      <c r="E115" s="1054"/>
      <c r="F115" s="1053"/>
      <c r="G115" s="1053"/>
      <c r="H115" s="1055"/>
      <c r="I115" s="1056"/>
      <c r="J115" s="1628"/>
      <c r="K115" s="1628"/>
      <c r="L115" s="1057"/>
      <c r="M115" s="1058">
        <f>K113+M114</f>
        <v>0</v>
      </c>
    </row>
    <row r="116" spans="1:13" ht="15.75" thickBot="1" x14ac:dyDescent="0.3"/>
    <row r="117" spans="1:13" ht="21" thickBot="1" x14ac:dyDescent="0.35">
      <c r="A117" s="1631" t="s">
        <v>5800</v>
      </c>
      <c r="B117" s="1632"/>
      <c r="C117" s="1632"/>
      <c r="D117" s="962"/>
      <c r="E117" s="963" t="s">
        <v>5676</v>
      </c>
      <c r="F117" s="962"/>
      <c r="G117" s="962"/>
      <c r="H117" s="962"/>
      <c r="I117" s="962"/>
      <c r="J117" s="1088"/>
      <c r="K117" s="1088"/>
      <c r="L117" s="1088"/>
      <c r="M117" s="1069"/>
    </row>
    <row r="118" spans="1:13" ht="15.75" thickBot="1" x14ac:dyDescent="0.3">
      <c r="A118" s="965" t="s">
        <v>5677</v>
      </c>
      <c r="B118" s="1070" t="s">
        <v>5736</v>
      </c>
      <c r="C118" s="967" t="s">
        <v>5679</v>
      </c>
      <c r="D118" s="968" t="s">
        <v>5680</v>
      </c>
      <c r="E118" s="967" t="s">
        <v>5681</v>
      </c>
      <c r="F118" s="969" t="s">
        <v>5682</v>
      </c>
      <c r="G118" s="969" t="s">
        <v>5683</v>
      </c>
      <c r="H118" s="969" t="s">
        <v>2962</v>
      </c>
      <c r="I118" s="969" t="s">
        <v>5684</v>
      </c>
      <c r="J118" s="971" t="s">
        <v>5685</v>
      </c>
      <c r="K118" s="971" t="s">
        <v>5686</v>
      </c>
      <c r="L118" s="971" t="s">
        <v>5687</v>
      </c>
      <c r="M118" s="972" t="s">
        <v>5688</v>
      </c>
    </row>
    <row r="119" spans="1:13" x14ac:dyDescent="0.25">
      <c r="A119" s="999">
        <f>ROW()-2</f>
        <v>117</v>
      </c>
      <c r="B119" s="1089"/>
      <c r="C119" s="1090" t="s">
        <v>5801</v>
      </c>
      <c r="D119" s="1091" t="s">
        <v>5680</v>
      </c>
      <c r="E119" s="1255"/>
      <c r="F119" s="1004" t="s">
        <v>5905</v>
      </c>
      <c r="G119" s="1005" t="s">
        <v>3726</v>
      </c>
      <c r="H119" s="1006">
        <v>3</v>
      </c>
      <c r="I119" s="1007" t="str">
        <f>TEXT(H119," # x1")</f>
        <v xml:space="preserve"> 3x1</v>
      </c>
      <c r="J119" s="1259">
        <v>0</v>
      </c>
      <c r="K119" s="1009">
        <f t="shared" ref="K119:K133" si="10">J119*H119</f>
        <v>0</v>
      </c>
      <c r="L119" s="1259">
        <v>0</v>
      </c>
      <c r="M119" s="1010">
        <f t="shared" ref="M119:M133" si="11">L119*H119</f>
        <v>0</v>
      </c>
    </row>
    <row r="120" spans="1:13" x14ac:dyDescent="0.25">
      <c r="A120" s="1101">
        <f>ROW()-2</f>
        <v>118</v>
      </c>
      <c r="B120" s="1093"/>
      <c r="C120" s="975" t="s">
        <v>5802</v>
      </c>
      <c r="D120" s="976" t="s">
        <v>5680</v>
      </c>
      <c r="E120" s="1255"/>
      <c r="F120" s="978" t="s">
        <v>5905</v>
      </c>
      <c r="G120" s="979" t="s">
        <v>3726</v>
      </c>
      <c r="H120" s="980">
        <f>H119</f>
        <v>3</v>
      </c>
      <c r="I120" s="981" t="str">
        <f t="shared" ref="I120:I132" si="12">TEXT(H120," # x1")</f>
        <v xml:space="preserve"> 3x1</v>
      </c>
      <c r="J120" s="1259">
        <v>0</v>
      </c>
      <c r="K120" s="983">
        <f t="shared" si="10"/>
        <v>0</v>
      </c>
      <c r="L120" s="1259">
        <v>0</v>
      </c>
      <c r="M120" s="985">
        <f t="shared" si="11"/>
        <v>0</v>
      </c>
    </row>
    <row r="121" spans="1:13" x14ac:dyDescent="0.25">
      <c r="A121" s="1101">
        <f>ROW()-2</f>
        <v>119</v>
      </c>
      <c r="B121" s="1093"/>
      <c r="C121" s="975" t="s">
        <v>5803</v>
      </c>
      <c r="D121" s="976" t="s">
        <v>5680</v>
      </c>
      <c r="E121" s="1255"/>
      <c r="F121" s="978" t="s">
        <v>5905</v>
      </c>
      <c r="G121" s="979" t="s">
        <v>3726</v>
      </c>
      <c r="H121" s="980">
        <f>H119</f>
        <v>3</v>
      </c>
      <c r="I121" s="981" t="str">
        <f t="shared" si="12"/>
        <v xml:space="preserve"> 3x1</v>
      </c>
      <c r="J121" s="1259">
        <v>0</v>
      </c>
      <c r="K121" s="983">
        <f t="shared" si="10"/>
        <v>0</v>
      </c>
      <c r="L121" s="1259">
        <v>0</v>
      </c>
      <c r="M121" s="985">
        <f t="shared" si="11"/>
        <v>0</v>
      </c>
    </row>
    <row r="122" spans="1:13" ht="15.75" thickBot="1" x14ac:dyDescent="0.3">
      <c r="A122" s="1122">
        <f>ROW()-2</f>
        <v>120</v>
      </c>
      <c r="B122" s="1097"/>
      <c r="C122" s="1075" t="s">
        <v>5804</v>
      </c>
      <c r="D122" s="1076"/>
      <c r="E122" s="1077"/>
      <c r="F122" s="1024" t="s">
        <v>5905</v>
      </c>
      <c r="G122" s="1025" t="s">
        <v>3726</v>
      </c>
      <c r="H122" s="1026">
        <f>H119</f>
        <v>3</v>
      </c>
      <c r="I122" s="1027" t="str">
        <f t="shared" si="12"/>
        <v xml:space="preserve"> 3x1</v>
      </c>
      <c r="J122" s="1259">
        <v>0</v>
      </c>
      <c r="K122" s="1029">
        <f t="shared" si="10"/>
        <v>0</v>
      </c>
      <c r="L122" s="1259">
        <v>0</v>
      </c>
      <c r="M122" s="1030">
        <f t="shared" si="11"/>
        <v>0</v>
      </c>
    </row>
    <row r="123" spans="1:13" x14ac:dyDescent="0.25">
      <c r="A123" s="1101">
        <f>ROW()-2</f>
        <v>121</v>
      </c>
      <c r="B123" s="1093"/>
      <c r="C123" s="1102" t="s">
        <v>5805</v>
      </c>
      <c r="D123" s="1103"/>
      <c r="E123" s="1104"/>
      <c r="F123" s="1105" t="s">
        <v>5905</v>
      </c>
      <c r="G123" s="1106" t="s">
        <v>383</v>
      </c>
      <c r="H123" s="1107">
        <f>H119*20</f>
        <v>60</v>
      </c>
      <c r="I123" s="1108" t="str">
        <f t="shared" si="12"/>
        <v xml:space="preserve"> 60x1</v>
      </c>
      <c r="J123" s="1259">
        <v>0</v>
      </c>
      <c r="K123" s="1109">
        <f t="shared" si="10"/>
        <v>0</v>
      </c>
      <c r="L123" s="1259">
        <v>0</v>
      </c>
      <c r="M123" s="1110">
        <f t="shared" si="11"/>
        <v>0</v>
      </c>
    </row>
    <row r="124" spans="1:13" x14ac:dyDescent="0.25">
      <c r="A124" s="973">
        <f t="shared" ref="A124:A133" si="13">ROW()-2</f>
        <v>122</v>
      </c>
      <c r="B124" s="1111"/>
      <c r="C124" s="1011" t="s">
        <v>5806</v>
      </c>
      <c r="D124" s="988"/>
      <c r="E124" s="989"/>
      <c r="F124" s="978" t="s">
        <v>5905</v>
      </c>
      <c r="G124" s="979" t="s">
        <v>383</v>
      </c>
      <c r="H124" s="980">
        <f>H119*40</f>
        <v>120</v>
      </c>
      <c r="I124" s="981" t="str">
        <f t="shared" si="12"/>
        <v xml:space="preserve"> 120x1</v>
      </c>
      <c r="J124" s="1259">
        <v>0</v>
      </c>
      <c r="K124" s="983">
        <f t="shared" si="10"/>
        <v>0</v>
      </c>
      <c r="L124" s="1259">
        <v>0</v>
      </c>
      <c r="M124" s="985">
        <f t="shared" si="11"/>
        <v>0</v>
      </c>
    </row>
    <row r="125" spans="1:13" x14ac:dyDescent="0.25">
      <c r="A125" s="973">
        <f t="shared" si="13"/>
        <v>123</v>
      </c>
      <c r="B125" s="1111"/>
      <c r="C125" s="987" t="s">
        <v>5807</v>
      </c>
      <c r="D125" s="988"/>
      <c r="E125" s="989"/>
      <c r="F125" s="978" t="s">
        <v>5905</v>
      </c>
      <c r="G125" s="979" t="s">
        <v>383</v>
      </c>
      <c r="H125" s="980">
        <f>H119*60</f>
        <v>180</v>
      </c>
      <c r="I125" s="981" t="str">
        <f t="shared" si="12"/>
        <v xml:space="preserve"> 180x1</v>
      </c>
      <c r="J125" s="1259">
        <v>0</v>
      </c>
      <c r="K125" s="983">
        <f t="shared" si="10"/>
        <v>0</v>
      </c>
      <c r="L125" s="1259">
        <v>0</v>
      </c>
      <c r="M125" s="985">
        <f t="shared" si="11"/>
        <v>0</v>
      </c>
    </row>
    <row r="126" spans="1:13" x14ac:dyDescent="0.25">
      <c r="A126" s="973">
        <f t="shared" si="13"/>
        <v>124</v>
      </c>
      <c r="B126" s="1111"/>
      <c r="C126" s="987" t="s">
        <v>5723</v>
      </c>
      <c r="D126" s="988"/>
      <c r="E126" s="989"/>
      <c r="F126" s="978" t="s">
        <v>5905</v>
      </c>
      <c r="G126" s="979" t="s">
        <v>3726</v>
      </c>
      <c r="H126" s="980">
        <f>H119*2</f>
        <v>6</v>
      </c>
      <c r="I126" s="981" t="str">
        <f t="shared" si="12"/>
        <v xml:space="preserve"> 6x1</v>
      </c>
      <c r="J126" s="1259">
        <v>0</v>
      </c>
      <c r="K126" s="983">
        <f t="shared" si="10"/>
        <v>0</v>
      </c>
      <c r="L126" s="1259">
        <v>0</v>
      </c>
      <c r="M126" s="985">
        <f t="shared" si="11"/>
        <v>0</v>
      </c>
    </row>
    <row r="127" spans="1:13" x14ac:dyDescent="0.25">
      <c r="A127" s="973">
        <f t="shared" si="13"/>
        <v>125</v>
      </c>
      <c r="B127" s="1111"/>
      <c r="C127" s="987" t="s">
        <v>5808</v>
      </c>
      <c r="D127" s="988"/>
      <c r="E127" s="989"/>
      <c r="F127" s="978" t="s">
        <v>5905</v>
      </c>
      <c r="G127" s="979" t="s">
        <v>3726</v>
      </c>
      <c r="H127" s="980">
        <f>H119*4</f>
        <v>12</v>
      </c>
      <c r="I127" s="981" t="str">
        <f t="shared" si="12"/>
        <v xml:space="preserve"> 12x1</v>
      </c>
      <c r="J127" s="1259">
        <v>0</v>
      </c>
      <c r="K127" s="983">
        <f t="shared" si="10"/>
        <v>0</v>
      </c>
      <c r="L127" s="1259">
        <v>0</v>
      </c>
      <c r="M127" s="985">
        <f t="shared" si="11"/>
        <v>0</v>
      </c>
    </row>
    <row r="128" spans="1:13" x14ac:dyDescent="0.25">
      <c r="A128" s="973">
        <f t="shared" si="13"/>
        <v>126</v>
      </c>
      <c r="B128" s="1111"/>
      <c r="C128" s="1012" t="s">
        <v>5725</v>
      </c>
      <c r="D128" s="1013"/>
      <c r="E128" s="1014"/>
      <c r="F128" s="978" t="s">
        <v>5905</v>
      </c>
      <c r="G128" s="979" t="s">
        <v>3726</v>
      </c>
      <c r="H128" s="980">
        <v>1</v>
      </c>
      <c r="I128" s="981" t="str">
        <f t="shared" si="12"/>
        <v xml:space="preserve"> 1x1</v>
      </c>
      <c r="J128" s="1259">
        <v>0</v>
      </c>
      <c r="K128" s="983">
        <f t="shared" si="10"/>
        <v>0</v>
      </c>
      <c r="L128" s="1259">
        <v>0</v>
      </c>
      <c r="M128" s="985">
        <f t="shared" si="11"/>
        <v>0</v>
      </c>
    </row>
    <row r="129" spans="1:13" x14ac:dyDescent="0.25">
      <c r="A129" s="973">
        <f t="shared" si="13"/>
        <v>127</v>
      </c>
      <c r="B129" s="1111"/>
      <c r="C129" s="1015" t="s">
        <v>5809</v>
      </c>
      <c r="D129" s="1013"/>
      <c r="E129" s="1014"/>
      <c r="F129" s="978" t="s">
        <v>5905</v>
      </c>
      <c r="G129" s="979" t="s">
        <v>3726</v>
      </c>
      <c r="H129" s="980">
        <v>1</v>
      </c>
      <c r="I129" s="981" t="str">
        <f t="shared" si="12"/>
        <v xml:space="preserve"> 1x1</v>
      </c>
      <c r="J129" s="1259">
        <v>0</v>
      </c>
      <c r="K129" s="983">
        <f t="shared" si="10"/>
        <v>0</v>
      </c>
      <c r="L129" s="1259">
        <v>0</v>
      </c>
      <c r="M129" s="985">
        <f t="shared" si="11"/>
        <v>0</v>
      </c>
    </row>
    <row r="130" spans="1:13" x14ac:dyDescent="0.25">
      <c r="A130" s="973">
        <f t="shared" si="13"/>
        <v>128</v>
      </c>
      <c r="B130" s="1111"/>
      <c r="C130" s="1015" t="s">
        <v>5726</v>
      </c>
      <c r="D130" s="1013"/>
      <c r="E130" s="1014"/>
      <c r="F130" s="978" t="s">
        <v>5905</v>
      </c>
      <c r="G130" s="979" t="s">
        <v>2554</v>
      </c>
      <c r="H130" s="1016">
        <v>1</v>
      </c>
      <c r="I130" s="981" t="str">
        <f t="shared" si="12"/>
        <v xml:space="preserve"> 1x1</v>
      </c>
      <c r="J130" s="1259">
        <v>0</v>
      </c>
      <c r="K130" s="983">
        <f t="shared" si="10"/>
        <v>0</v>
      </c>
      <c r="L130" s="1259">
        <v>0</v>
      </c>
      <c r="M130" s="985">
        <f t="shared" si="11"/>
        <v>0</v>
      </c>
    </row>
    <row r="131" spans="1:13" x14ac:dyDescent="0.25">
      <c r="A131" s="973">
        <f t="shared" si="13"/>
        <v>129</v>
      </c>
      <c r="B131" s="1114"/>
      <c r="C131" s="1012" t="s">
        <v>5727</v>
      </c>
      <c r="D131" s="1123"/>
      <c r="E131" s="1124"/>
      <c r="F131" s="978" t="s">
        <v>5905</v>
      </c>
      <c r="G131" s="979" t="s">
        <v>2554</v>
      </c>
      <c r="H131" s="1016">
        <v>1</v>
      </c>
      <c r="I131" s="981" t="str">
        <f>TEXT(H131," # x1")</f>
        <v xml:space="preserve"> 1x1</v>
      </c>
      <c r="J131" s="1259">
        <v>0</v>
      </c>
      <c r="K131" s="983">
        <f t="shared" si="10"/>
        <v>0</v>
      </c>
      <c r="L131" s="1259">
        <v>0</v>
      </c>
      <c r="M131" s="985">
        <f t="shared" si="11"/>
        <v>0</v>
      </c>
    </row>
    <row r="132" spans="1:13" ht="15.75" thickBot="1" x14ac:dyDescent="0.3">
      <c r="A132" s="1019">
        <f t="shared" si="13"/>
        <v>130</v>
      </c>
      <c r="B132" s="1125"/>
      <c r="C132" s="1126" t="s">
        <v>5728</v>
      </c>
      <c r="D132" s="1127"/>
      <c r="E132" s="1128"/>
      <c r="F132" s="1024" t="s">
        <v>5905</v>
      </c>
      <c r="G132" s="1025" t="s">
        <v>3726</v>
      </c>
      <c r="H132" s="1026">
        <f>H119*4</f>
        <v>12</v>
      </c>
      <c r="I132" s="1027" t="str">
        <f t="shared" si="12"/>
        <v xml:space="preserve"> 12x1</v>
      </c>
      <c r="J132" s="1028"/>
      <c r="K132" s="1029">
        <f t="shared" si="10"/>
        <v>0</v>
      </c>
      <c r="L132" s="1259">
        <v>0</v>
      </c>
      <c r="M132" s="1030">
        <f t="shared" si="11"/>
        <v>0</v>
      </c>
    </row>
    <row r="133" spans="1:13" ht="15.75" thickBot="1" x14ac:dyDescent="0.3">
      <c r="A133" s="1129">
        <f t="shared" si="13"/>
        <v>131</v>
      </c>
      <c r="B133" s="1130"/>
      <c r="C133" s="1131" t="s">
        <v>5810</v>
      </c>
      <c r="D133" s="1132"/>
      <c r="E133" s="1133"/>
      <c r="F133" s="1134" t="s">
        <v>5905</v>
      </c>
      <c r="G133" s="1135" t="s">
        <v>3726</v>
      </c>
      <c r="H133" s="1136">
        <v>1</v>
      </c>
      <c r="I133" s="1137" t="str">
        <f>TEXT(H133," # x1")</f>
        <v xml:space="preserve"> 1x1</v>
      </c>
      <c r="J133" s="1138">
        <v>0</v>
      </c>
      <c r="K133" s="1139">
        <f t="shared" si="10"/>
        <v>0</v>
      </c>
      <c r="L133" s="1259">
        <v>0</v>
      </c>
      <c r="M133" s="1140">
        <f t="shared" si="11"/>
        <v>0</v>
      </c>
    </row>
    <row r="134" spans="1:13" ht="15.75" thickBot="1" x14ac:dyDescent="0.3">
      <c r="A134" s="1078"/>
      <c r="B134" s="1079"/>
      <c r="C134" s="1080"/>
      <c r="D134" s="1080"/>
      <c r="E134" s="1081"/>
      <c r="F134" s="1080"/>
      <c r="G134" s="1080"/>
      <c r="H134" s="1082"/>
      <c r="I134" s="1083"/>
      <c r="J134" s="1080"/>
      <c r="K134" s="1084">
        <f>SUM(K119:K133)</f>
        <v>0</v>
      </c>
      <c r="L134" s="1085"/>
      <c r="M134" s="1086"/>
    </row>
    <row r="135" spans="1:13" ht="15.75" thickBot="1" x14ac:dyDescent="0.3">
      <c r="A135" s="1078"/>
      <c r="B135" s="1079"/>
      <c r="C135" s="1080"/>
      <c r="D135" s="1080"/>
      <c r="E135" s="1081"/>
      <c r="F135" s="1080"/>
      <c r="G135" s="1080"/>
      <c r="H135" s="1082"/>
      <c r="I135" s="1083"/>
      <c r="J135" s="1041"/>
      <c r="K135" s="1085"/>
      <c r="L135" s="1085"/>
      <c r="M135" s="1087">
        <f>SUM(M119:M134)</f>
        <v>0</v>
      </c>
    </row>
    <row r="136" spans="1:13" ht="15.75" thickBot="1" x14ac:dyDescent="0.3">
      <c r="A136" s="1051"/>
      <c r="B136" s="1052"/>
      <c r="C136" s="1053"/>
      <c r="D136" s="1053"/>
      <c r="E136" s="1054"/>
      <c r="F136" s="1053"/>
      <c r="G136" s="1053"/>
      <c r="H136" s="1055"/>
      <c r="I136" s="1056"/>
      <c r="J136" s="1628"/>
      <c r="K136" s="1628"/>
      <c r="L136" s="1057"/>
      <c r="M136" s="1058">
        <f>K134+M135</f>
        <v>0</v>
      </c>
    </row>
    <row r="137" spans="1:13" ht="15.75" thickBot="1" x14ac:dyDescent="0.3"/>
    <row r="138" spans="1:13" ht="21" thickBot="1" x14ac:dyDescent="0.35">
      <c r="A138" s="1623" t="s">
        <v>5811</v>
      </c>
      <c r="B138" s="1624"/>
      <c r="C138" s="1624"/>
      <c r="D138" s="1624"/>
      <c r="E138" s="1624"/>
      <c r="F138" s="1624"/>
      <c r="G138" s="1624"/>
      <c r="H138" s="1624"/>
      <c r="I138" s="1624"/>
      <c r="J138" s="1624"/>
      <c r="K138" s="1624"/>
      <c r="L138" s="1625">
        <f>SUM(M136,M115,M56,M45)</f>
        <v>0</v>
      </c>
      <c r="M138" s="1626"/>
    </row>
    <row r="143" spans="1:13" x14ac:dyDescent="0.25">
      <c r="A143" s="964" t="s">
        <v>5812</v>
      </c>
    </row>
    <row r="144" spans="1:13" ht="200.1" customHeight="1" x14ac:dyDescent="0.25">
      <c r="A144" s="1627" t="s">
        <v>5813</v>
      </c>
      <c r="B144" s="1627"/>
      <c r="C144" s="1627"/>
      <c r="D144" s="1627"/>
      <c r="E144" s="1627"/>
      <c r="F144" s="1627"/>
      <c r="G144" s="1627"/>
      <c r="H144" s="1627"/>
      <c r="I144" s="1627"/>
      <c r="J144" s="1627"/>
      <c r="K144" s="1627"/>
      <c r="L144" s="1627"/>
      <c r="M144" s="1627"/>
    </row>
  </sheetData>
  <mergeCells count="14">
    <mergeCell ref="A3:M3"/>
    <mergeCell ref="A1:M1"/>
    <mergeCell ref="A2:M2"/>
    <mergeCell ref="A117:C117"/>
    <mergeCell ref="J136:K136"/>
    <mergeCell ref="A138:K138"/>
    <mergeCell ref="L138:M138"/>
    <mergeCell ref="A144:M144"/>
    <mergeCell ref="J115:K115"/>
    <mergeCell ref="A4:C4"/>
    <mergeCell ref="J45:K45"/>
    <mergeCell ref="A48:C48"/>
    <mergeCell ref="J56:K56"/>
    <mergeCell ref="A58:C58"/>
  </mergeCells>
  <conditionalFormatting sqref="K6:K13 K24:K25 K32:K44 K27:K29 K16:K21 M16:M21 M27:M29 M32:M44 M24:M25 M6:M13 M46 K46">
    <cfRule type="cellIs" dxfId="104" priority="90" stopIfTrue="1" operator="equal">
      <formula>0</formula>
    </cfRule>
  </conditionalFormatting>
  <conditionalFormatting sqref="K22 M22">
    <cfRule type="cellIs" dxfId="103" priority="89" stopIfTrue="1" operator="equal">
      <formula>0</formula>
    </cfRule>
  </conditionalFormatting>
  <conditionalFormatting sqref="K23 M23">
    <cfRule type="cellIs" dxfId="102" priority="88" stopIfTrue="1" operator="equal">
      <formula>0</formula>
    </cfRule>
  </conditionalFormatting>
  <conditionalFormatting sqref="K30:K31 M30:M31">
    <cfRule type="cellIs" dxfId="101" priority="87" stopIfTrue="1" operator="equal">
      <formula>0</formula>
    </cfRule>
  </conditionalFormatting>
  <conditionalFormatting sqref="K26 M26">
    <cfRule type="cellIs" dxfId="100" priority="86" stopIfTrue="1" operator="equal">
      <formula>0</formula>
    </cfRule>
  </conditionalFormatting>
  <conditionalFormatting sqref="K15 M15">
    <cfRule type="cellIs" dxfId="99" priority="85" stopIfTrue="1" operator="equal">
      <formula>0</formula>
    </cfRule>
  </conditionalFormatting>
  <conditionalFormatting sqref="K14 M14">
    <cfRule type="cellIs" dxfId="98" priority="84" stopIfTrue="1" operator="equal">
      <formula>0</formula>
    </cfRule>
  </conditionalFormatting>
  <conditionalFormatting sqref="L14">
    <cfRule type="cellIs" dxfId="97" priority="70" stopIfTrue="1" operator="equal">
      <formula>0</formula>
    </cfRule>
  </conditionalFormatting>
  <conditionalFormatting sqref="J6:J42">
    <cfRule type="cellIs" dxfId="96" priority="83" stopIfTrue="1" operator="equal">
      <formula>0</formula>
    </cfRule>
  </conditionalFormatting>
  <conditionalFormatting sqref="J22">
    <cfRule type="cellIs" dxfId="95" priority="82" stopIfTrue="1" operator="equal">
      <formula>0</formula>
    </cfRule>
  </conditionalFormatting>
  <conditionalFormatting sqref="J23">
    <cfRule type="cellIs" dxfId="94" priority="81" stopIfTrue="1" operator="equal">
      <formula>0</formula>
    </cfRule>
  </conditionalFormatting>
  <conditionalFormatting sqref="J30:J31">
    <cfRule type="cellIs" dxfId="93" priority="80" stopIfTrue="1" operator="equal">
      <formula>0</formula>
    </cfRule>
  </conditionalFormatting>
  <conditionalFormatting sqref="J26">
    <cfRule type="cellIs" dxfId="92" priority="79" stopIfTrue="1" operator="equal">
      <formula>0</formula>
    </cfRule>
  </conditionalFormatting>
  <conditionalFormatting sqref="J15">
    <cfRule type="cellIs" dxfId="91" priority="78" stopIfTrue="1" operator="equal">
      <formula>0</formula>
    </cfRule>
  </conditionalFormatting>
  <conditionalFormatting sqref="J14">
    <cfRule type="cellIs" dxfId="90" priority="77" stopIfTrue="1" operator="equal">
      <formula>0</formula>
    </cfRule>
  </conditionalFormatting>
  <conditionalFormatting sqref="L6:L13 L24:L25 L32:L42 L27:L29 L16:L21">
    <cfRule type="cellIs" dxfId="89" priority="76" stopIfTrue="1" operator="equal">
      <formula>0</formula>
    </cfRule>
  </conditionalFormatting>
  <conditionalFormatting sqref="L22">
    <cfRule type="cellIs" dxfId="88" priority="75" stopIfTrue="1" operator="equal">
      <formula>0</formula>
    </cfRule>
  </conditionalFormatting>
  <conditionalFormatting sqref="L23">
    <cfRule type="cellIs" dxfId="87" priority="74" stopIfTrue="1" operator="equal">
      <formula>0</formula>
    </cfRule>
  </conditionalFormatting>
  <conditionalFormatting sqref="L30:L31">
    <cfRule type="cellIs" dxfId="86" priority="73" stopIfTrue="1" operator="equal">
      <formula>0</formula>
    </cfRule>
  </conditionalFormatting>
  <conditionalFormatting sqref="L26">
    <cfRule type="cellIs" dxfId="85" priority="72" stopIfTrue="1" operator="equal">
      <formula>0</formula>
    </cfRule>
  </conditionalFormatting>
  <conditionalFormatting sqref="L15">
    <cfRule type="cellIs" dxfId="84" priority="71" stopIfTrue="1" operator="equal">
      <formula>0</formula>
    </cfRule>
  </conditionalFormatting>
  <conditionalFormatting sqref="K6:K42">
    <cfRule type="expression" dxfId="83" priority="91" stopIfTrue="1">
      <formula>(#REF!=0)</formula>
    </cfRule>
  </conditionalFormatting>
  <conditionalFormatting sqref="M6:M42">
    <cfRule type="expression" dxfId="82" priority="92" stopIfTrue="1">
      <formula>(#REF!=0)</formula>
    </cfRule>
  </conditionalFormatting>
  <conditionalFormatting sqref="L56:M56 K50:K51 K54:M55 K53 M53 M50:M51">
    <cfRule type="cellIs" dxfId="81" priority="69" stopIfTrue="1" operator="equal">
      <formula>0</formula>
    </cfRule>
  </conditionalFormatting>
  <conditionalFormatting sqref="M56">
    <cfRule type="cellIs" dxfId="80" priority="68" stopIfTrue="1" operator="equal">
      <formula>0</formula>
    </cfRule>
  </conditionalFormatting>
  <conditionalFormatting sqref="M56">
    <cfRule type="cellIs" dxfId="79" priority="67" stopIfTrue="1" operator="equal">
      <formula>0</formula>
    </cfRule>
  </conditionalFormatting>
  <conditionalFormatting sqref="K52 M52">
    <cfRule type="cellIs" dxfId="78" priority="66" stopIfTrue="1" operator="equal">
      <formula>0</formula>
    </cfRule>
  </conditionalFormatting>
  <conditionalFormatting sqref="L50:L51 L53">
    <cfRule type="cellIs" dxfId="77" priority="63" stopIfTrue="1" operator="equal">
      <formula>0</formula>
    </cfRule>
  </conditionalFormatting>
  <conditionalFormatting sqref="L52">
    <cfRule type="cellIs" dxfId="76" priority="62" stopIfTrue="1" operator="equal">
      <formula>0</formula>
    </cfRule>
  </conditionalFormatting>
  <conditionalFormatting sqref="L115:M115 K71 K73 K68 K113:M114 K60:K66 M60:M66 K81:K112 M81:M112 M68 M73 M71">
    <cfRule type="cellIs" dxfId="75" priority="59" stopIfTrue="1" operator="equal">
      <formula>0</formula>
    </cfRule>
  </conditionalFormatting>
  <conditionalFormatting sqref="M115">
    <cfRule type="cellIs" dxfId="74" priority="58" stopIfTrue="1" operator="equal">
      <formula>0</formula>
    </cfRule>
  </conditionalFormatting>
  <conditionalFormatting sqref="M115">
    <cfRule type="cellIs" dxfId="73" priority="57" stopIfTrue="1" operator="equal">
      <formula>0</formula>
    </cfRule>
  </conditionalFormatting>
  <conditionalFormatting sqref="K78:K79 M78:M79">
    <cfRule type="cellIs" dxfId="72" priority="56" stopIfTrue="1" operator="equal">
      <formula>0</formula>
    </cfRule>
  </conditionalFormatting>
  <conditionalFormatting sqref="K75 M75">
    <cfRule type="cellIs" dxfId="71" priority="55" stopIfTrue="1" operator="equal">
      <formula>0</formula>
    </cfRule>
  </conditionalFormatting>
  <conditionalFormatting sqref="K69 M69">
    <cfRule type="cellIs" dxfId="70" priority="54" stopIfTrue="1" operator="equal">
      <formula>0</formula>
    </cfRule>
  </conditionalFormatting>
  <conditionalFormatting sqref="K72 M72">
    <cfRule type="cellIs" dxfId="69" priority="53" stopIfTrue="1" operator="equal">
      <formula>0</formula>
    </cfRule>
  </conditionalFormatting>
  <conditionalFormatting sqref="K74 M74">
    <cfRule type="cellIs" dxfId="68" priority="52" stopIfTrue="1" operator="equal">
      <formula>0</formula>
    </cfRule>
  </conditionalFormatting>
  <conditionalFormatting sqref="K76 M76">
    <cfRule type="cellIs" dxfId="67" priority="51" stopIfTrue="1" operator="equal">
      <formula>0</formula>
    </cfRule>
  </conditionalFormatting>
  <conditionalFormatting sqref="K77 M77">
    <cfRule type="cellIs" dxfId="66" priority="50" stopIfTrue="1" operator="equal">
      <formula>0</formula>
    </cfRule>
  </conditionalFormatting>
  <conditionalFormatting sqref="K67 M67">
    <cfRule type="cellIs" dxfId="65" priority="49" stopIfTrue="1" operator="equal">
      <formula>0</formula>
    </cfRule>
  </conditionalFormatting>
  <conditionalFormatting sqref="K80 M80">
    <cfRule type="cellIs" dxfId="64" priority="48" stopIfTrue="1" operator="equal">
      <formula>0</formula>
    </cfRule>
  </conditionalFormatting>
  <conditionalFormatting sqref="K70 M70">
    <cfRule type="cellIs" dxfId="63" priority="47" stopIfTrue="1" operator="equal">
      <formula>0</formula>
    </cfRule>
  </conditionalFormatting>
  <conditionalFormatting sqref="J108 J112">
    <cfRule type="cellIs" dxfId="62" priority="46" stopIfTrue="1" operator="equal">
      <formula>0</formula>
    </cfRule>
  </conditionalFormatting>
  <conditionalFormatting sqref="L65:L66">
    <cfRule type="cellIs" dxfId="61" priority="35" stopIfTrue="1" operator="equal">
      <formula>0</formula>
    </cfRule>
  </conditionalFormatting>
  <conditionalFormatting sqref="L134:M136 K134:K135 J133:K133 K119:K132 M119:M133">
    <cfRule type="cellIs" dxfId="60" priority="22" stopIfTrue="1" operator="equal">
      <formula>0</formula>
    </cfRule>
  </conditionalFormatting>
  <conditionalFormatting sqref="K60:K112">
    <cfRule type="expression" dxfId="59" priority="60" stopIfTrue="1">
      <formula>(#REF!=0)</formula>
    </cfRule>
  </conditionalFormatting>
  <conditionalFormatting sqref="M60:M112">
    <cfRule type="expression" dxfId="58" priority="61" stopIfTrue="1">
      <formula>(#REF!=0)</formula>
    </cfRule>
  </conditionalFormatting>
  <conditionalFormatting sqref="L138">
    <cfRule type="cellIs" dxfId="57" priority="13" stopIfTrue="1" operator="equal">
      <formula>0</formula>
    </cfRule>
  </conditionalFormatting>
  <conditionalFormatting sqref="M136">
    <cfRule type="cellIs" dxfId="56" priority="21" stopIfTrue="1" operator="equal">
      <formula>0</formula>
    </cfRule>
  </conditionalFormatting>
  <conditionalFormatting sqref="M136">
    <cfRule type="cellIs" dxfId="55" priority="20" stopIfTrue="1" operator="equal">
      <formula>0</formula>
    </cfRule>
  </conditionalFormatting>
  <conditionalFormatting sqref="J132">
    <cfRule type="cellIs" dxfId="54" priority="19" stopIfTrue="1" operator="equal">
      <formula>0</formula>
    </cfRule>
  </conditionalFormatting>
  <conditionalFormatting sqref="J133:K133 K119:K132">
    <cfRule type="expression" dxfId="53" priority="23" stopIfTrue="1">
      <formula>(#REF!=0)</formula>
    </cfRule>
  </conditionalFormatting>
  <conditionalFormatting sqref="M119:M133">
    <cfRule type="expression" dxfId="52" priority="24" stopIfTrue="1">
      <formula>(#REF!=0)</formula>
    </cfRule>
  </conditionalFormatting>
  <conditionalFormatting sqref="L138">
    <cfRule type="cellIs" dxfId="51" priority="12" stopIfTrue="1" operator="equal">
      <formula>0</formula>
    </cfRule>
  </conditionalFormatting>
  <conditionalFormatting sqref="L138">
    <cfRule type="cellIs" dxfId="50" priority="11" stopIfTrue="1" operator="equal">
      <formula>0</formula>
    </cfRule>
  </conditionalFormatting>
  <conditionalFormatting sqref="L45:M45">
    <cfRule type="cellIs" dxfId="49" priority="10" stopIfTrue="1" operator="equal">
      <formula>0</formula>
    </cfRule>
  </conditionalFormatting>
  <conditionalFormatting sqref="M45">
    <cfRule type="cellIs" dxfId="48" priority="9" stopIfTrue="1" operator="equal">
      <formula>0</formula>
    </cfRule>
  </conditionalFormatting>
  <conditionalFormatting sqref="M45">
    <cfRule type="cellIs" dxfId="47" priority="8" stopIfTrue="1" operator="equal">
      <formula>0</formula>
    </cfRule>
  </conditionalFormatting>
  <conditionalFormatting sqref="J50:J53">
    <cfRule type="cellIs" dxfId="46" priority="7" stopIfTrue="1" operator="equal">
      <formula>0</formula>
    </cfRule>
  </conditionalFormatting>
  <conditionalFormatting sqref="J60:J107">
    <cfRule type="cellIs" dxfId="45" priority="6" stopIfTrue="1" operator="equal">
      <formula>0</formula>
    </cfRule>
  </conditionalFormatting>
  <conditionalFormatting sqref="J109:J111">
    <cfRule type="cellIs" dxfId="44" priority="5" stopIfTrue="1" operator="equal">
      <formula>0</formula>
    </cfRule>
  </conditionalFormatting>
  <conditionalFormatting sqref="L67:L112">
    <cfRule type="cellIs" dxfId="43" priority="4" stopIfTrue="1" operator="equal">
      <formula>0</formula>
    </cfRule>
  </conditionalFormatting>
  <conditionalFormatting sqref="L60:L64">
    <cfRule type="cellIs" dxfId="42" priority="3" stopIfTrue="1" operator="equal">
      <formula>0</formula>
    </cfRule>
  </conditionalFormatting>
  <conditionalFormatting sqref="J119:J131">
    <cfRule type="cellIs" dxfId="41" priority="2" stopIfTrue="1" operator="equal">
      <formula>0</formula>
    </cfRule>
  </conditionalFormatting>
  <conditionalFormatting sqref="L119:L133">
    <cfRule type="cellIs" dxfId="40" priority="1" stopIfTrue="1" operator="equal">
      <formula>0</formula>
    </cfRule>
  </conditionalFormatting>
  <hyperlinks>
    <hyperlink ref="A1:M1" location="REKAPITULACE!A1" display="ZŠ Hapalova - Marie Hübnerové 1, Brno-Řečkovice" xr:uid="{14551D30-E8A2-44E9-87AB-900033659FF4}"/>
  </hyperlinks>
  <printOptions horizontalCentered="1"/>
  <pageMargins left="0" right="0" top="1.5748031496062993" bottom="0.78740157480314965" header="0.98425196850393704" footer="0"/>
  <pageSetup paperSize="9" scale="81" fitToHeight="5" orientation="landscape" r:id="rId1"/>
  <headerFooter>
    <oddHeader>&amp;C&amp;"Arial,Obyčejné"&amp;10.
.
Poplachový zabezpečovací a tísňový systém</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0186-09FC-40A6-8552-9DFAA95BD503}">
  <sheetPr codeName="List13">
    <tabColor rgb="FFFFC000"/>
  </sheetPr>
  <dimension ref="A1:F99"/>
  <sheetViews>
    <sheetView topLeftCell="B16" zoomScaleNormal="100" workbookViewId="0">
      <selection activeCell="E54" sqref="E54"/>
    </sheetView>
  </sheetViews>
  <sheetFormatPr defaultColWidth="11.5703125" defaultRowHeight="12.75" outlineLevelRow="4" x14ac:dyDescent="0.2"/>
  <cols>
    <col min="1" max="1" width="25.5703125" style="584" customWidth="1"/>
    <col min="2" max="2" width="67" style="585" customWidth="1"/>
    <col min="3" max="3" width="6.42578125" style="584" customWidth="1"/>
    <col min="4" max="4" width="7.28515625" style="584" customWidth="1"/>
    <col min="5" max="5" width="11" style="587" customWidth="1"/>
    <col min="6" max="6" width="19.28515625" style="588" customWidth="1"/>
    <col min="7" max="84" width="10.5703125" style="584" customWidth="1"/>
    <col min="85" max="256" width="11.5703125" style="584"/>
    <col min="257" max="257" width="25.5703125" style="584" customWidth="1"/>
    <col min="258" max="258" width="67" style="584" customWidth="1"/>
    <col min="259" max="259" width="6.42578125" style="584" customWidth="1"/>
    <col min="260" max="260" width="7.28515625" style="584" customWidth="1"/>
    <col min="261" max="261" width="11" style="584" customWidth="1"/>
    <col min="262" max="262" width="19.28515625" style="584" customWidth="1"/>
    <col min="263" max="340" width="10.5703125" style="584" customWidth="1"/>
    <col min="341" max="512" width="11.5703125" style="584"/>
    <col min="513" max="513" width="25.5703125" style="584" customWidth="1"/>
    <col min="514" max="514" width="67" style="584" customWidth="1"/>
    <col min="515" max="515" width="6.42578125" style="584" customWidth="1"/>
    <col min="516" max="516" width="7.28515625" style="584" customWidth="1"/>
    <col min="517" max="517" width="11" style="584" customWidth="1"/>
    <col min="518" max="518" width="19.28515625" style="584" customWidth="1"/>
    <col min="519" max="596" width="10.5703125" style="584" customWidth="1"/>
    <col min="597" max="768" width="11.5703125" style="584"/>
    <col min="769" max="769" width="25.5703125" style="584" customWidth="1"/>
    <col min="770" max="770" width="67" style="584" customWidth="1"/>
    <col min="771" max="771" width="6.42578125" style="584" customWidth="1"/>
    <col min="772" max="772" width="7.28515625" style="584" customWidth="1"/>
    <col min="773" max="773" width="11" style="584" customWidth="1"/>
    <col min="774" max="774" width="19.28515625" style="584" customWidth="1"/>
    <col min="775" max="852" width="10.5703125" style="584" customWidth="1"/>
    <col min="853" max="1024" width="11.5703125" style="584"/>
    <col min="1025" max="1025" width="25.5703125" style="584" customWidth="1"/>
    <col min="1026" max="1026" width="67" style="584" customWidth="1"/>
    <col min="1027" max="1027" width="6.42578125" style="584" customWidth="1"/>
    <col min="1028" max="1028" width="7.28515625" style="584" customWidth="1"/>
    <col min="1029" max="1029" width="11" style="584" customWidth="1"/>
    <col min="1030" max="1030" width="19.28515625" style="584" customWidth="1"/>
    <col min="1031" max="1108" width="10.5703125" style="584" customWidth="1"/>
    <col min="1109" max="1280" width="11.5703125" style="584"/>
    <col min="1281" max="1281" width="25.5703125" style="584" customWidth="1"/>
    <col min="1282" max="1282" width="67" style="584" customWidth="1"/>
    <col min="1283" max="1283" width="6.42578125" style="584" customWidth="1"/>
    <col min="1284" max="1284" width="7.28515625" style="584" customWidth="1"/>
    <col min="1285" max="1285" width="11" style="584" customWidth="1"/>
    <col min="1286" max="1286" width="19.28515625" style="584" customWidth="1"/>
    <col min="1287" max="1364" width="10.5703125" style="584" customWidth="1"/>
    <col min="1365" max="1536" width="11.5703125" style="584"/>
    <col min="1537" max="1537" width="25.5703125" style="584" customWidth="1"/>
    <col min="1538" max="1538" width="67" style="584" customWidth="1"/>
    <col min="1539" max="1539" width="6.42578125" style="584" customWidth="1"/>
    <col min="1540" max="1540" width="7.28515625" style="584" customWidth="1"/>
    <col min="1541" max="1541" width="11" style="584" customWidth="1"/>
    <col min="1542" max="1542" width="19.28515625" style="584" customWidth="1"/>
    <col min="1543" max="1620" width="10.5703125" style="584" customWidth="1"/>
    <col min="1621" max="1792" width="11.5703125" style="584"/>
    <col min="1793" max="1793" width="25.5703125" style="584" customWidth="1"/>
    <col min="1794" max="1794" width="67" style="584" customWidth="1"/>
    <col min="1795" max="1795" width="6.42578125" style="584" customWidth="1"/>
    <col min="1796" max="1796" width="7.28515625" style="584" customWidth="1"/>
    <col min="1797" max="1797" width="11" style="584" customWidth="1"/>
    <col min="1798" max="1798" width="19.28515625" style="584" customWidth="1"/>
    <col min="1799" max="1876" width="10.5703125" style="584" customWidth="1"/>
    <col min="1877" max="2048" width="11.5703125" style="584"/>
    <col min="2049" max="2049" width="25.5703125" style="584" customWidth="1"/>
    <col min="2050" max="2050" width="67" style="584" customWidth="1"/>
    <col min="2051" max="2051" width="6.42578125" style="584" customWidth="1"/>
    <col min="2052" max="2052" width="7.28515625" style="584" customWidth="1"/>
    <col min="2053" max="2053" width="11" style="584" customWidth="1"/>
    <col min="2054" max="2054" width="19.28515625" style="584" customWidth="1"/>
    <col min="2055" max="2132" width="10.5703125" style="584" customWidth="1"/>
    <col min="2133" max="2304" width="11.5703125" style="584"/>
    <col min="2305" max="2305" width="25.5703125" style="584" customWidth="1"/>
    <col min="2306" max="2306" width="67" style="584" customWidth="1"/>
    <col min="2307" max="2307" width="6.42578125" style="584" customWidth="1"/>
    <col min="2308" max="2308" width="7.28515625" style="584" customWidth="1"/>
    <col min="2309" max="2309" width="11" style="584" customWidth="1"/>
    <col min="2310" max="2310" width="19.28515625" style="584" customWidth="1"/>
    <col min="2311" max="2388" width="10.5703125" style="584" customWidth="1"/>
    <col min="2389" max="2560" width="11.5703125" style="584"/>
    <col min="2561" max="2561" width="25.5703125" style="584" customWidth="1"/>
    <col min="2562" max="2562" width="67" style="584" customWidth="1"/>
    <col min="2563" max="2563" width="6.42578125" style="584" customWidth="1"/>
    <col min="2564" max="2564" width="7.28515625" style="584" customWidth="1"/>
    <col min="2565" max="2565" width="11" style="584" customWidth="1"/>
    <col min="2566" max="2566" width="19.28515625" style="584" customWidth="1"/>
    <col min="2567" max="2644" width="10.5703125" style="584" customWidth="1"/>
    <col min="2645" max="2816" width="11.5703125" style="584"/>
    <col min="2817" max="2817" width="25.5703125" style="584" customWidth="1"/>
    <col min="2818" max="2818" width="67" style="584" customWidth="1"/>
    <col min="2819" max="2819" width="6.42578125" style="584" customWidth="1"/>
    <col min="2820" max="2820" width="7.28515625" style="584" customWidth="1"/>
    <col min="2821" max="2821" width="11" style="584" customWidth="1"/>
    <col min="2822" max="2822" width="19.28515625" style="584" customWidth="1"/>
    <col min="2823" max="2900" width="10.5703125" style="584" customWidth="1"/>
    <col min="2901" max="3072" width="11.5703125" style="584"/>
    <col min="3073" max="3073" width="25.5703125" style="584" customWidth="1"/>
    <col min="3074" max="3074" width="67" style="584" customWidth="1"/>
    <col min="3075" max="3075" width="6.42578125" style="584" customWidth="1"/>
    <col min="3076" max="3076" width="7.28515625" style="584" customWidth="1"/>
    <col min="3077" max="3077" width="11" style="584" customWidth="1"/>
    <col min="3078" max="3078" width="19.28515625" style="584" customWidth="1"/>
    <col min="3079" max="3156" width="10.5703125" style="584" customWidth="1"/>
    <col min="3157" max="3328" width="11.5703125" style="584"/>
    <col min="3329" max="3329" width="25.5703125" style="584" customWidth="1"/>
    <col min="3330" max="3330" width="67" style="584" customWidth="1"/>
    <col min="3331" max="3331" width="6.42578125" style="584" customWidth="1"/>
    <col min="3332" max="3332" width="7.28515625" style="584" customWidth="1"/>
    <col min="3333" max="3333" width="11" style="584" customWidth="1"/>
    <col min="3334" max="3334" width="19.28515625" style="584" customWidth="1"/>
    <col min="3335" max="3412" width="10.5703125" style="584" customWidth="1"/>
    <col min="3413" max="3584" width="11.5703125" style="584"/>
    <col min="3585" max="3585" width="25.5703125" style="584" customWidth="1"/>
    <col min="3586" max="3586" width="67" style="584" customWidth="1"/>
    <col min="3587" max="3587" width="6.42578125" style="584" customWidth="1"/>
    <col min="3588" max="3588" width="7.28515625" style="584" customWidth="1"/>
    <col min="3589" max="3589" width="11" style="584" customWidth="1"/>
    <col min="3590" max="3590" width="19.28515625" style="584" customWidth="1"/>
    <col min="3591" max="3668" width="10.5703125" style="584" customWidth="1"/>
    <col min="3669" max="3840" width="11.5703125" style="584"/>
    <col min="3841" max="3841" width="25.5703125" style="584" customWidth="1"/>
    <col min="3842" max="3842" width="67" style="584" customWidth="1"/>
    <col min="3843" max="3843" width="6.42578125" style="584" customWidth="1"/>
    <col min="3844" max="3844" width="7.28515625" style="584" customWidth="1"/>
    <col min="3845" max="3845" width="11" style="584" customWidth="1"/>
    <col min="3846" max="3846" width="19.28515625" style="584" customWidth="1"/>
    <col min="3847" max="3924" width="10.5703125" style="584" customWidth="1"/>
    <col min="3925" max="4096" width="11.5703125" style="584"/>
    <col min="4097" max="4097" width="25.5703125" style="584" customWidth="1"/>
    <col min="4098" max="4098" width="67" style="584" customWidth="1"/>
    <col min="4099" max="4099" width="6.42578125" style="584" customWidth="1"/>
    <col min="4100" max="4100" width="7.28515625" style="584" customWidth="1"/>
    <col min="4101" max="4101" width="11" style="584" customWidth="1"/>
    <col min="4102" max="4102" width="19.28515625" style="584" customWidth="1"/>
    <col min="4103" max="4180" width="10.5703125" style="584" customWidth="1"/>
    <col min="4181" max="4352" width="11.5703125" style="584"/>
    <col min="4353" max="4353" width="25.5703125" style="584" customWidth="1"/>
    <col min="4354" max="4354" width="67" style="584" customWidth="1"/>
    <col min="4355" max="4355" width="6.42578125" style="584" customWidth="1"/>
    <col min="4356" max="4356" width="7.28515625" style="584" customWidth="1"/>
    <col min="4357" max="4357" width="11" style="584" customWidth="1"/>
    <col min="4358" max="4358" width="19.28515625" style="584" customWidth="1"/>
    <col min="4359" max="4436" width="10.5703125" style="584" customWidth="1"/>
    <col min="4437" max="4608" width="11.5703125" style="584"/>
    <col min="4609" max="4609" width="25.5703125" style="584" customWidth="1"/>
    <col min="4610" max="4610" width="67" style="584" customWidth="1"/>
    <col min="4611" max="4611" width="6.42578125" style="584" customWidth="1"/>
    <col min="4612" max="4612" width="7.28515625" style="584" customWidth="1"/>
    <col min="4613" max="4613" width="11" style="584" customWidth="1"/>
    <col min="4614" max="4614" width="19.28515625" style="584" customWidth="1"/>
    <col min="4615" max="4692" width="10.5703125" style="584" customWidth="1"/>
    <col min="4693" max="4864" width="11.5703125" style="584"/>
    <col min="4865" max="4865" width="25.5703125" style="584" customWidth="1"/>
    <col min="4866" max="4866" width="67" style="584" customWidth="1"/>
    <col min="4867" max="4867" width="6.42578125" style="584" customWidth="1"/>
    <col min="4868" max="4868" width="7.28515625" style="584" customWidth="1"/>
    <col min="4869" max="4869" width="11" style="584" customWidth="1"/>
    <col min="4870" max="4870" width="19.28515625" style="584" customWidth="1"/>
    <col min="4871" max="4948" width="10.5703125" style="584" customWidth="1"/>
    <col min="4949" max="5120" width="11.5703125" style="584"/>
    <col min="5121" max="5121" width="25.5703125" style="584" customWidth="1"/>
    <col min="5122" max="5122" width="67" style="584" customWidth="1"/>
    <col min="5123" max="5123" width="6.42578125" style="584" customWidth="1"/>
    <col min="5124" max="5124" width="7.28515625" style="584" customWidth="1"/>
    <col min="5125" max="5125" width="11" style="584" customWidth="1"/>
    <col min="5126" max="5126" width="19.28515625" style="584" customWidth="1"/>
    <col min="5127" max="5204" width="10.5703125" style="584" customWidth="1"/>
    <col min="5205" max="5376" width="11.5703125" style="584"/>
    <col min="5377" max="5377" width="25.5703125" style="584" customWidth="1"/>
    <col min="5378" max="5378" width="67" style="584" customWidth="1"/>
    <col min="5379" max="5379" width="6.42578125" style="584" customWidth="1"/>
    <col min="5380" max="5380" width="7.28515625" style="584" customWidth="1"/>
    <col min="5381" max="5381" width="11" style="584" customWidth="1"/>
    <col min="5382" max="5382" width="19.28515625" style="584" customWidth="1"/>
    <col min="5383" max="5460" width="10.5703125" style="584" customWidth="1"/>
    <col min="5461" max="5632" width="11.5703125" style="584"/>
    <col min="5633" max="5633" width="25.5703125" style="584" customWidth="1"/>
    <col min="5634" max="5634" width="67" style="584" customWidth="1"/>
    <col min="5635" max="5635" width="6.42578125" style="584" customWidth="1"/>
    <col min="5636" max="5636" width="7.28515625" style="584" customWidth="1"/>
    <col min="5637" max="5637" width="11" style="584" customWidth="1"/>
    <col min="5638" max="5638" width="19.28515625" style="584" customWidth="1"/>
    <col min="5639" max="5716" width="10.5703125" style="584" customWidth="1"/>
    <col min="5717" max="5888" width="11.5703125" style="584"/>
    <col min="5889" max="5889" width="25.5703125" style="584" customWidth="1"/>
    <col min="5890" max="5890" width="67" style="584" customWidth="1"/>
    <col min="5891" max="5891" width="6.42578125" style="584" customWidth="1"/>
    <col min="5892" max="5892" width="7.28515625" style="584" customWidth="1"/>
    <col min="5893" max="5893" width="11" style="584" customWidth="1"/>
    <col min="5894" max="5894" width="19.28515625" style="584" customWidth="1"/>
    <col min="5895" max="5972" width="10.5703125" style="584" customWidth="1"/>
    <col min="5973" max="6144" width="11.5703125" style="584"/>
    <col min="6145" max="6145" width="25.5703125" style="584" customWidth="1"/>
    <col min="6146" max="6146" width="67" style="584" customWidth="1"/>
    <col min="6147" max="6147" width="6.42578125" style="584" customWidth="1"/>
    <col min="6148" max="6148" width="7.28515625" style="584" customWidth="1"/>
    <col min="6149" max="6149" width="11" style="584" customWidth="1"/>
    <col min="6150" max="6150" width="19.28515625" style="584" customWidth="1"/>
    <col min="6151" max="6228" width="10.5703125" style="584" customWidth="1"/>
    <col min="6229" max="6400" width="11.5703125" style="584"/>
    <col min="6401" max="6401" width="25.5703125" style="584" customWidth="1"/>
    <col min="6402" max="6402" width="67" style="584" customWidth="1"/>
    <col min="6403" max="6403" width="6.42578125" style="584" customWidth="1"/>
    <col min="6404" max="6404" width="7.28515625" style="584" customWidth="1"/>
    <col min="6405" max="6405" width="11" style="584" customWidth="1"/>
    <col min="6406" max="6406" width="19.28515625" style="584" customWidth="1"/>
    <col min="6407" max="6484" width="10.5703125" style="584" customWidth="1"/>
    <col min="6485" max="6656" width="11.5703125" style="584"/>
    <col min="6657" max="6657" width="25.5703125" style="584" customWidth="1"/>
    <col min="6658" max="6658" width="67" style="584" customWidth="1"/>
    <col min="6659" max="6659" width="6.42578125" style="584" customWidth="1"/>
    <col min="6660" max="6660" width="7.28515625" style="584" customWidth="1"/>
    <col min="6661" max="6661" width="11" style="584" customWidth="1"/>
    <col min="6662" max="6662" width="19.28515625" style="584" customWidth="1"/>
    <col min="6663" max="6740" width="10.5703125" style="584" customWidth="1"/>
    <col min="6741" max="6912" width="11.5703125" style="584"/>
    <col min="6913" max="6913" width="25.5703125" style="584" customWidth="1"/>
    <col min="6914" max="6914" width="67" style="584" customWidth="1"/>
    <col min="6915" max="6915" width="6.42578125" style="584" customWidth="1"/>
    <col min="6916" max="6916" width="7.28515625" style="584" customWidth="1"/>
    <col min="6917" max="6917" width="11" style="584" customWidth="1"/>
    <col min="6918" max="6918" width="19.28515625" style="584" customWidth="1"/>
    <col min="6919" max="6996" width="10.5703125" style="584" customWidth="1"/>
    <col min="6997" max="7168" width="11.5703125" style="584"/>
    <col min="7169" max="7169" width="25.5703125" style="584" customWidth="1"/>
    <col min="7170" max="7170" width="67" style="584" customWidth="1"/>
    <col min="7171" max="7171" width="6.42578125" style="584" customWidth="1"/>
    <col min="7172" max="7172" width="7.28515625" style="584" customWidth="1"/>
    <col min="7173" max="7173" width="11" style="584" customWidth="1"/>
    <col min="7174" max="7174" width="19.28515625" style="584" customWidth="1"/>
    <col min="7175" max="7252" width="10.5703125" style="584" customWidth="1"/>
    <col min="7253" max="7424" width="11.5703125" style="584"/>
    <col min="7425" max="7425" width="25.5703125" style="584" customWidth="1"/>
    <col min="7426" max="7426" width="67" style="584" customWidth="1"/>
    <col min="7427" max="7427" width="6.42578125" style="584" customWidth="1"/>
    <col min="7428" max="7428" width="7.28515625" style="584" customWidth="1"/>
    <col min="7429" max="7429" width="11" style="584" customWidth="1"/>
    <col min="7430" max="7430" width="19.28515625" style="584" customWidth="1"/>
    <col min="7431" max="7508" width="10.5703125" style="584" customWidth="1"/>
    <col min="7509" max="7680" width="11.5703125" style="584"/>
    <col min="7681" max="7681" width="25.5703125" style="584" customWidth="1"/>
    <col min="7682" max="7682" width="67" style="584" customWidth="1"/>
    <col min="7683" max="7683" width="6.42578125" style="584" customWidth="1"/>
    <col min="7684" max="7684" width="7.28515625" style="584" customWidth="1"/>
    <col min="7685" max="7685" width="11" style="584" customWidth="1"/>
    <col min="7686" max="7686" width="19.28515625" style="584" customWidth="1"/>
    <col min="7687" max="7764" width="10.5703125" style="584" customWidth="1"/>
    <col min="7765" max="7936" width="11.5703125" style="584"/>
    <col min="7937" max="7937" width="25.5703125" style="584" customWidth="1"/>
    <col min="7938" max="7938" width="67" style="584" customWidth="1"/>
    <col min="7939" max="7939" width="6.42578125" style="584" customWidth="1"/>
    <col min="7940" max="7940" width="7.28515625" style="584" customWidth="1"/>
    <col min="7941" max="7941" width="11" style="584" customWidth="1"/>
    <col min="7942" max="7942" width="19.28515625" style="584" customWidth="1"/>
    <col min="7943" max="8020" width="10.5703125" style="584" customWidth="1"/>
    <col min="8021" max="8192" width="11.5703125" style="584"/>
    <col min="8193" max="8193" width="25.5703125" style="584" customWidth="1"/>
    <col min="8194" max="8194" width="67" style="584" customWidth="1"/>
    <col min="8195" max="8195" width="6.42578125" style="584" customWidth="1"/>
    <col min="8196" max="8196" width="7.28515625" style="584" customWidth="1"/>
    <col min="8197" max="8197" width="11" style="584" customWidth="1"/>
    <col min="8198" max="8198" width="19.28515625" style="584" customWidth="1"/>
    <col min="8199" max="8276" width="10.5703125" style="584" customWidth="1"/>
    <col min="8277" max="8448" width="11.5703125" style="584"/>
    <col min="8449" max="8449" width="25.5703125" style="584" customWidth="1"/>
    <col min="8450" max="8450" width="67" style="584" customWidth="1"/>
    <col min="8451" max="8451" width="6.42578125" style="584" customWidth="1"/>
    <col min="8452" max="8452" width="7.28515625" style="584" customWidth="1"/>
    <col min="8453" max="8453" width="11" style="584" customWidth="1"/>
    <col min="8454" max="8454" width="19.28515625" style="584" customWidth="1"/>
    <col min="8455" max="8532" width="10.5703125" style="584" customWidth="1"/>
    <col min="8533" max="8704" width="11.5703125" style="584"/>
    <col min="8705" max="8705" width="25.5703125" style="584" customWidth="1"/>
    <col min="8706" max="8706" width="67" style="584" customWidth="1"/>
    <col min="8707" max="8707" width="6.42578125" style="584" customWidth="1"/>
    <col min="8708" max="8708" width="7.28515625" style="584" customWidth="1"/>
    <col min="8709" max="8709" width="11" style="584" customWidth="1"/>
    <col min="8710" max="8710" width="19.28515625" style="584" customWidth="1"/>
    <col min="8711" max="8788" width="10.5703125" style="584" customWidth="1"/>
    <col min="8789" max="8960" width="11.5703125" style="584"/>
    <col min="8961" max="8961" width="25.5703125" style="584" customWidth="1"/>
    <col min="8962" max="8962" width="67" style="584" customWidth="1"/>
    <col min="8963" max="8963" width="6.42578125" style="584" customWidth="1"/>
    <col min="8964" max="8964" width="7.28515625" style="584" customWidth="1"/>
    <col min="8965" max="8965" width="11" style="584" customWidth="1"/>
    <col min="8966" max="8966" width="19.28515625" style="584" customWidth="1"/>
    <col min="8967" max="9044" width="10.5703125" style="584" customWidth="1"/>
    <col min="9045" max="9216" width="11.5703125" style="584"/>
    <col min="9217" max="9217" width="25.5703125" style="584" customWidth="1"/>
    <col min="9218" max="9218" width="67" style="584" customWidth="1"/>
    <col min="9219" max="9219" width="6.42578125" style="584" customWidth="1"/>
    <col min="9220" max="9220" width="7.28515625" style="584" customWidth="1"/>
    <col min="9221" max="9221" width="11" style="584" customWidth="1"/>
    <col min="9222" max="9222" width="19.28515625" style="584" customWidth="1"/>
    <col min="9223" max="9300" width="10.5703125" style="584" customWidth="1"/>
    <col min="9301" max="9472" width="11.5703125" style="584"/>
    <col min="9473" max="9473" width="25.5703125" style="584" customWidth="1"/>
    <col min="9474" max="9474" width="67" style="584" customWidth="1"/>
    <col min="9475" max="9475" width="6.42578125" style="584" customWidth="1"/>
    <col min="9476" max="9476" width="7.28515625" style="584" customWidth="1"/>
    <col min="9477" max="9477" width="11" style="584" customWidth="1"/>
    <col min="9478" max="9478" width="19.28515625" style="584" customWidth="1"/>
    <col min="9479" max="9556" width="10.5703125" style="584" customWidth="1"/>
    <col min="9557" max="9728" width="11.5703125" style="584"/>
    <col min="9729" max="9729" width="25.5703125" style="584" customWidth="1"/>
    <col min="9730" max="9730" width="67" style="584" customWidth="1"/>
    <col min="9731" max="9731" width="6.42578125" style="584" customWidth="1"/>
    <col min="9732" max="9732" width="7.28515625" style="584" customWidth="1"/>
    <col min="9733" max="9733" width="11" style="584" customWidth="1"/>
    <col min="9734" max="9734" width="19.28515625" style="584" customWidth="1"/>
    <col min="9735" max="9812" width="10.5703125" style="584" customWidth="1"/>
    <col min="9813" max="9984" width="11.5703125" style="584"/>
    <col min="9985" max="9985" width="25.5703125" style="584" customWidth="1"/>
    <col min="9986" max="9986" width="67" style="584" customWidth="1"/>
    <col min="9987" max="9987" width="6.42578125" style="584" customWidth="1"/>
    <col min="9988" max="9988" width="7.28515625" style="584" customWidth="1"/>
    <col min="9989" max="9989" width="11" style="584" customWidth="1"/>
    <col min="9990" max="9990" width="19.28515625" style="584" customWidth="1"/>
    <col min="9991" max="10068" width="10.5703125" style="584" customWidth="1"/>
    <col min="10069" max="10240" width="11.5703125" style="584"/>
    <col min="10241" max="10241" width="25.5703125" style="584" customWidth="1"/>
    <col min="10242" max="10242" width="67" style="584" customWidth="1"/>
    <col min="10243" max="10243" width="6.42578125" style="584" customWidth="1"/>
    <col min="10244" max="10244" width="7.28515625" style="584" customWidth="1"/>
    <col min="10245" max="10245" width="11" style="584" customWidth="1"/>
    <col min="10246" max="10246" width="19.28515625" style="584" customWidth="1"/>
    <col min="10247" max="10324" width="10.5703125" style="584" customWidth="1"/>
    <col min="10325" max="10496" width="11.5703125" style="584"/>
    <col min="10497" max="10497" width="25.5703125" style="584" customWidth="1"/>
    <col min="10498" max="10498" width="67" style="584" customWidth="1"/>
    <col min="10499" max="10499" width="6.42578125" style="584" customWidth="1"/>
    <col min="10500" max="10500" width="7.28515625" style="584" customWidth="1"/>
    <col min="10501" max="10501" width="11" style="584" customWidth="1"/>
    <col min="10502" max="10502" width="19.28515625" style="584" customWidth="1"/>
    <col min="10503" max="10580" width="10.5703125" style="584" customWidth="1"/>
    <col min="10581" max="10752" width="11.5703125" style="584"/>
    <col min="10753" max="10753" width="25.5703125" style="584" customWidth="1"/>
    <col min="10754" max="10754" width="67" style="584" customWidth="1"/>
    <col min="10755" max="10755" width="6.42578125" style="584" customWidth="1"/>
    <col min="10756" max="10756" width="7.28515625" style="584" customWidth="1"/>
    <col min="10757" max="10757" width="11" style="584" customWidth="1"/>
    <col min="10758" max="10758" width="19.28515625" style="584" customWidth="1"/>
    <col min="10759" max="10836" width="10.5703125" style="584" customWidth="1"/>
    <col min="10837" max="11008" width="11.5703125" style="584"/>
    <col min="11009" max="11009" width="25.5703125" style="584" customWidth="1"/>
    <col min="11010" max="11010" width="67" style="584" customWidth="1"/>
    <col min="11011" max="11011" width="6.42578125" style="584" customWidth="1"/>
    <col min="11012" max="11012" width="7.28515625" style="584" customWidth="1"/>
    <col min="11013" max="11013" width="11" style="584" customWidth="1"/>
    <col min="11014" max="11014" width="19.28515625" style="584" customWidth="1"/>
    <col min="11015" max="11092" width="10.5703125" style="584" customWidth="1"/>
    <col min="11093" max="11264" width="11.5703125" style="584"/>
    <col min="11265" max="11265" width="25.5703125" style="584" customWidth="1"/>
    <col min="11266" max="11266" width="67" style="584" customWidth="1"/>
    <col min="11267" max="11267" width="6.42578125" style="584" customWidth="1"/>
    <col min="11268" max="11268" width="7.28515625" style="584" customWidth="1"/>
    <col min="11269" max="11269" width="11" style="584" customWidth="1"/>
    <col min="11270" max="11270" width="19.28515625" style="584" customWidth="1"/>
    <col min="11271" max="11348" width="10.5703125" style="584" customWidth="1"/>
    <col min="11349" max="11520" width="11.5703125" style="584"/>
    <col min="11521" max="11521" width="25.5703125" style="584" customWidth="1"/>
    <col min="11522" max="11522" width="67" style="584" customWidth="1"/>
    <col min="11523" max="11523" width="6.42578125" style="584" customWidth="1"/>
    <col min="11524" max="11524" width="7.28515625" style="584" customWidth="1"/>
    <col min="11525" max="11525" width="11" style="584" customWidth="1"/>
    <col min="11526" max="11526" width="19.28515625" style="584" customWidth="1"/>
    <col min="11527" max="11604" width="10.5703125" style="584" customWidth="1"/>
    <col min="11605" max="11776" width="11.5703125" style="584"/>
    <col min="11777" max="11777" width="25.5703125" style="584" customWidth="1"/>
    <col min="11778" max="11778" width="67" style="584" customWidth="1"/>
    <col min="11779" max="11779" width="6.42578125" style="584" customWidth="1"/>
    <col min="11780" max="11780" width="7.28515625" style="584" customWidth="1"/>
    <col min="11781" max="11781" width="11" style="584" customWidth="1"/>
    <col min="11782" max="11782" width="19.28515625" style="584" customWidth="1"/>
    <col min="11783" max="11860" width="10.5703125" style="584" customWidth="1"/>
    <col min="11861" max="12032" width="11.5703125" style="584"/>
    <col min="12033" max="12033" width="25.5703125" style="584" customWidth="1"/>
    <col min="12034" max="12034" width="67" style="584" customWidth="1"/>
    <col min="12035" max="12035" width="6.42578125" style="584" customWidth="1"/>
    <col min="12036" max="12036" width="7.28515625" style="584" customWidth="1"/>
    <col min="12037" max="12037" width="11" style="584" customWidth="1"/>
    <col min="12038" max="12038" width="19.28515625" style="584" customWidth="1"/>
    <col min="12039" max="12116" width="10.5703125" style="584" customWidth="1"/>
    <col min="12117" max="12288" width="11.5703125" style="584"/>
    <col min="12289" max="12289" width="25.5703125" style="584" customWidth="1"/>
    <col min="12290" max="12290" width="67" style="584" customWidth="1"/>
    <col min="12291" max="12291" width="6.42578125" style="584" customWidth="1"/>
    <col min="12292" max="12292" width="7.28515625" style="584" customWidth="1"/>
    <col min="12293" max="12293" width="11" style="584" customWidth="1"/>
    <col min="12294" max="12294" width="19.28515625" style="584" customWidth="1"/>
    <col min="12295" max="12372" width="10.5703125" style="584" customWidth="1"/>
    <col min="12373" max="12544" width="11.5703125" style="584"/>
    <col min="12545" max="12545" width="25.5703125" style="584" customWidth="1"/>
    <col min="12546" max="12546" width="67" style="584" customWidth="1"/>
    <col min="12547" max="12547" width="6.42578125" style="584" customWidth="1"/>
    <col min="12548" max="12548" width="7.28515625" style="584" customWidth="1"/>
    <col min="12549" max="12549" width="11" style="584" customWidth="1"/>
    <col min="12550" max="12550" width="19.28515625" style="584" customWidth="1"/>
    <col min="12551" max="12628" width="10.5703125" style="584" customWidth="1"/>
    <col min="12629" max="12800" width="11.5703125" style="584"/>
    <col min="12801" max="12801" width="25.5703125" style="584" customWidth="1"/>
    <col min="12802" max="12802" width="67" style="584" customWidth="1"/>
    <col min="12803" max="12803" width="6.42578125" style="584" customWidth="1"/>
    <col min="12804" max="12804" width="7.28515625" style="584" customWidth="1"/>
    <col min="12805" max="12805" width="11" style="584" customWidth="1"/>
    <col min="12806" max="12806" width="19.28515625" style="584" customWidth="1"/>
    <col min="12807" max="12884" width="10.5703125" style="584" customWidth="1"/>
    <col min="12885" max="13056" width="11.5703125" style="584"/>
    <col min="13057" max="13057" width="25.5703125" style="584" customWidth="1"/>
    <col min="13058" max="13058" width="67" style="584" customWidth="1"/>
    <col min="13059" max="13059" width="6.42578125" style="584" customWidth="1"/>
    <col min="13060" max="13060" width="7.28515625" style="584" customWidth="1"/>
    <col min="13061" max="13061" width="11" style="584" customWidth="1"/>
    <col min="13062" max="13062" width="19.28515625" style="584" customWidth="1"/>
    <col min="13063" max="13140" width="10.5703125" style="584" customWidth="1"/>
    <col min="13141" max="13312" width="11.5703125" style="584"/>
    <col min="13313" max="13313" width="25.5703125" style="584" customWidth="1"/>
    <col min="13314" max="13314" width="67" style="584" customWidth="1"/>
    <col min="13315" max="13315" width="6.42578125" style="584" customWidth="1"/>
    <col min="13316" max="13316" width="7.28515625" style="584" customWidth="1"/>
    <col min="13317" max="13317" width="11" style="584" customWidth="1"/>
    <col min="13318" max="13318" width="19.28515625" style="584" customWidth="1"/>
    <col min="13319" max="13396" width="10.5703125" style="584" customWidth="1"/>
    <col min="13397" max="13568" width="11.5703125" style="584"/>
    <col min="13569" max="13569" width="25.5703125" style="584" customWidth="1"/>
    <col min="13570" max="13570" width="67" style="584" customWidth="1"/>
    <col min="13571" max="13571" width="6.42578125" style="584" customWidth="1"/>
    <col min="13572" max="13572" width="7.28515625" style="584" customWidth="1"/>
    <col min="13573" max="13573" width="11" style="584" customWidth="1"/>
    <col min="13574" max="13574" width="19.28515625" style="584" customWidth="1"/>
    <col min="13575" max="13652" width="10.5703125" style="584" customWidth="1"/>
    <col min="13653" max="13824" width="11.5703125" style="584"/>
    <col min="13825" max="13825" width="25.5703125" style="584" customWidth="1"/>
    <col min="13826" max="13826" width="67" style="584" customWidth="1"/>
    <col min="13827" max="13827" width="6.42578125" style="584" customWidth="1"/>
    <col min="13828" max="13828" width="7.28515625" style="584" customWidth="1"/>
    <col min="13829" max="13829" width="11" style="584" customWidth="1"/>
    <col min="13830" max="13830" width="19.28515625" style="584" customWidth="1"/>
    <col min="13831" max="13908" width="10.5703125" style="584" customWidth="1"/>
    <col min="13909" max="14080" width="11.5703125" style="584"/>
    <col min="14081" max="14081" width="25.5703125" style="584" customWidth="1"/>
    <col min="14082" max="14082" width="67" style="584" customWidth="1"/>
    <col min="14083" max="14083" width="6.42578125" style="584" customWidth="1"/>
    <col min="14084" max="14084" width="7.28515625" style="584" customWidth="1"/>
    <col min="14085" max="14085" width="11" style="584" customWidth="1"/>
    <col min="14086" max="14086" width="19.28515625" style="584" customWidth="1"/>
    <col min="14087" max="14164" width="10.5703125" style="584" customWidth="1"/>
    <col min="14165" max="14336" width="11.5703125" style="584"/>
    <col min="14337" max="14337" width="25.5703125" style="584" customWidth="1"/>
    <col min="14338" max="14338" width="67" style="584" customWidth="1"/>
    <col min="14339" max="14339" width="6.42578125" style="584" customWidth="1"/>
    <col min="14340" max="14340" width="7.28515625" style="584" customWidth="1"/>
    <col min="14341" max="14341" width="11" style="584" customWidth="1"/>
    <col min="14342" max="14342" width="19.28515625" style="584" customWidth="1"/>
    <col min="14343" max="14420" width="10.5703125" style="584" customWidth="1"/>
    <col min="14421" max="14592" width="11.5703125" style="584"/>
    <col min="14593" max="14593" width="25.5703125" style="584" customWidth="1"/>
    <col min="14594" max="14594" width="67" style="584" customWidth="1"/>
    <col min="14595" max="14595" width="6.42578125" style="584" customWidth="1"/>
    <col min="14596" max="14596" width="7.28515625" style="584" customWidth="1"/>
    <col min="14597" max="14597" width="11" style="584" customWidth="1"/>
    <col min="14598" max="14598" width="19.28515625" style="584" customWidth="1"/>
    <col min="14599" max="14676" width="10.5703125" style="584" customWidth="1"/>
    <col min="14677" max="14848" width="11.5703125" style="584"/>
    <col min="14849" max="14849" width="25.5703125" style="584" customWidth="1"/>
    <col min="14850" max="14850" width="67" style="584" customWidth="1"/>
    <col min="14851" max="14851" width="6.42578125" style="584" customWidth="1"/>
    <col min="14852" max="14852" width="7.28515625" style="584" customWidth="1"/>
    <col min="14853" max="14853" width="11" style="584" customWidth="1"/>
    <col min="14854" max="14854" width="19.28515625" style="584" customWidth="1"/>
    <col min="14855" max="14932" width="10.5703125" style="584" customWidth="1"/>
    <col min="14933" max="15104" width="11.5703125" style="584"/>
    <col min="15105" max="15105" width="25.5703125" style="584" customWidth="1"/>
    <col min="15106" max="15106" width="67" style="584" customWidth="1"/>
    <col min="15107" max="15107" width="6.42578125" style="584" customWidth="1"/>
    <col min="15108" max="15108" width="7.28515625" style="584" customWidth="1"/>
    <col min="15109" max="15109" width="11" style="584" customWidth="1"/>
    <col min="15110" max="15110" width="19.28515625" style="584" customWidth="1"/>
    <col min="15111" max="15188" width="10.5703125" style="584" customWidth="1"/>
    <col min="15189" max="15360" width="11.5703125" style="584"/>
    <col min="15361" max="15361" width="25.5703125" style="584" customWidth="1"/>
    <col min="15362" max="15362" width="67" style="584" customWidth="1"/>
    <col min="15363" max="15363" width="6.42578125" style="584" customWidth="1"/>
    <col min="15364" max="15364" width="7.28515625" style="584" customWidth="1"/>
    <col min="15365" max="15365" width="11" style="584" customWidth="1"/>
    <col min="15366" max="15366" width="19.28515625" style="584" customWidth="1"/>
    <col min="15367" max="15444" width="10.5703125" style="584" customWidth="1"/>
    <col min="15445" max="15616" width="11.5703125" style="584"/>
    <col min="15617" max="15617" width="25.5703125" style="584" customWidth="1"/>
    <col min="15618" max="15618" width="67" style="584" customWidth="1"/>
    <col min="15619" max="15619" width="6.42578125" style="584" customWidth="1"/>
    <col min="15620" max="15620" width="7.28515625" style="584" customWidth="1"/>
    <col min="15621" max="15621" width="11" style="584" customWidth="1"/>
    <col min="15622" max="15622" width="19.28515625" style="584" customWidth="1"/>
    <col min="15623" max="15700" width="10.5703125" style="584" customWidth="1"/>
    <col min="15701" max="15872" width="11.5703125" style="584"/>
    <col min="15873" max="15873" width="25.5703125" style="584" customWidth="1"/>
    <col min="15874" max="15874" width="67" style="584" customWidth="1"/>
    <col min="15875" max="15875" width="6.42578125" style="584" customWidth="1"/>
    <col min="15876" max="15876" width="7.28515625" style="584" customWidth="1"/>
    <col min="15877" max="15877" width="11" style="584" customWidth="1"/>
    <col min="15878" max="15878" width="19.28515625" style="584" customWidth="1"/>
    <col min="15879" max="15956" width="10.5703125" style="584" customWidth="1"/>
    <col min="15957" max="16128" width="11.5703125" style="584"/>
    <col min="16129" max="16129" width="25.5703125" style="584" customWidth="1"/>
    <col min="16130" max="16130" width="67" style="584" customWidth="1"/>
    <col min="16131" max="16131" width="6.42578125" style="584" customWidth="1"/>
    <col min="16132" max="16132" width="7.28515625" style="584" customWidth="1"/>
    <col min="16133" max="16133" width="11" style="584" customWidth="1"/>
    <col min="16134" max="16134" width="19.28515625" style="584" customWidth="1"/>
    <col min="16135" max="16212" width="10.5703125" style="584" customWidth="1"/>
    <col min="16213" max="16384" width="11.5703125" style="584"/>
  </cols>
  <sheetData>
    <row r="1" spans="1:6" ht="15" x14ac:dyDescent="0.25">
      <c r="B1" s="708" t="s">
        <v>5199</v>
      </c>
    </row>
    <row r="2" spans="1:6" ht="15" customHeight="1" x14ac:dyDescent="0.25">
      <c r="A2" s="1637" t="s">
        <v>174</v>
      </c>
      <c r="B2" s="1637"/>
      <c r="C2" s="1637"/>
      <c r="D2" s="1637"/>
      <c r="E2" s="1637"/>
      <c r="F2" s="1637"/>
    </row>
    <row r="3" spans="1:6" ht="15.75" customHeight="1" thickBot="1" x14ac:dyDescent="0.3">
      <c r="A3" s="1638" t="s">
        <v>5850</v>
      </c>
      <c r="B3" s="1638"/>
      <c r="C3" s="1638"/>
      <c r="D3" s="1638"/>
      <c r="E3" s="1638"/>
      <c r="F3" s="1638"/>
    </row>
    <row r="4" spans="1:6" ht="19.5" thickBot="1" x14ac:dyDescent="0.35">
      <c r="A4" s="581"/>
      <c r="B4" s="581" t="s">
        <v>75</v>
      </c>
      <c r="C4" s="582">
        <v>0</v>
      </c>
      <c r="D4" s="583"/>
      <c r="E4" s="583"/>
      <c r="F4" s="583"/>
    </row>
    <row r="5" spans="1:6" x14ac:dyDescent="0.2">
      <c r="C5" s="586" t="s">
        <v>4518</v>
      </c>
    </row>
    <row r="6" spans="1:6" x14ac:dyDescent="0.2">
      <c r="B6" s="589" t="s">
        <v>4726</v>
      </c>
      <c r="C6" s="590" t="s">
        <v>4727</v>
      </c>
      <c r="D6" s="590" t="s">
        <v>4728</v>
      </c>
      <c r="E6" s="591" t="s">
        <v>4729</v>
      </c>
      <c r="F6" s="591" t="s">
        <v>4730</v>
      </c>
    </row>
    <row r="7" spans="1:6" x14ac:dyDescent="0.2">
      <c r="C7" s="586" t="s">
        <v>4518</v>
      </c>
      <c r="D7" s="592"/>
      <c r="E7" s="593"/>
      <c r="F7" s="594"/>
    </row>
    <row r="8" spans="1:6" ht="14.25" x14ac:dyDescent="0.2">
      <c r="B8" s="595" t="s">
        <v>4731</v>
      </c>
      <c r="C8" s="586" t="s">
        <v>4518</v>
      </c>
      <c r="D8" s="596"/>
      <c r="E8" s="596"/>
      <c r="F8" s="1305">
        <f>$F$29</f>
        <v>0</v>
      </c>
    </row>
    <row r="9" spans="1:6" ht="14.25" x14ac:dyDescent="0.2">
      <c r="B9" s="595" t="s">
        <v>4732</v>
      </c>
      <c r="C9" s="586" t="s">
        <v>4518</v>
      </c>
      <c r="D9" s="596"/>
      <c r="E9" s="596"/>
      <c r="F9" s="1305">
        <f>F43</f>
        <v>0</v>
      </c>
    </row>
    <row r="10" spans="1:6" ht="14.25" x14ac:dyDescent="0.2">
      <c r="B10" s="595" t="s">
        <v>4733</v>
      </c>
      <c r="C10" s="586" t="s">
        <v>4518</v>
      </c>
      <c r="D10" s="596"/>
      <c r="E10" s="596"/>
      <c r="F10" s="1305">
        <f>F50</f>
        <v>0</v>
      </c>
    </row>
    <row r="11" spans="1:6" ht="14.25" x14ac:dyDescent="0.2">
      <c r="B11" s="595" t="s">
        <v>4734</v>
      </c>
      <c r="C11" s="586" t="s">
        <v>4518</v>
      </c>
      <c r="D11" s="596"/>
      <c r="E11" s="596"/>
      <c r="F11" s="1305">
        <f>F61</f>
        <v>0</v>
      </c>
    </row>
    <row r="12" spans="1:6" ht="14.25" x14ac:dyDescent="0.2">
      <c r="B12" s="595" t="s">
        <v>4735</v>
      </c>
      <c r="C12" s="586" t="s">
        <v>4518</v>
      </c>
      <c r="D12" s="596"/>
      <c r="E12" s="596"/>
      <c r="F12" s="1305">
        <f>F83</f>
        <v>0</v>
      </c>
    </row>
    <row r="13" spans="1:6" ht="14.25" x14ac:dyDescent="0.2">
      <c r="B13" s="595" t="s">
        <v>2965</v>
      </c>
      <c r="C13" s="1297">
        <v>40</v>
      </c>
      <c r="D13" s="606" t="s">
        <v>1878</v>
      </c>
      <c r="E13" s="1312">
        <f>SUM(F8:F12)/100</f>
        <v>0</v>
      </c>
      <c r="F13" s="1305">
        <f>C13*E13</f>
        <v>0</v>
      </c>
    </row>
    <row r="14" spans="1:6" ht="14.25" x14ac:dyDescent="0.2">
      <c r="B14" s="595" t="s">
        <v>4736</v>
      </c>
      <c r="C14" s="606">
        <v>80</v>
      </c>
      <c r="D14" s="606" t="s">
        <v>135</v>
      </c>
      <c r="E14" s="1297">
        <v>0</v>
      </c>
      <c r="F14" s="1305">
        <f>C14*E14</f>
        <v>0</v>
      </c>
    </row>
    <row r="15" spans="1:6" ht="14.25" x14ac:dyDescent="0.2">
      <c r="B15" s="595" t="s">
        <v>4737</v>
      </c>
      <c r="C15" s="606">
        <v>12</v>
      </c>
      <c r="D15" s="606"/>
      <c r="E15" s="1297">
        <v>0</v>
      </c>
      <c r="F15" s="1305">
        <f>C15*E15</f>
        <v>0</v>
      </c>
    </row>
    <row r="16" spans="1:6" ht="14.25" x14ac:dyDescent="0.2">
      <c r="B16" s="595" t="s">
        <v>4738</v>
      </c>
      <c r="C16" s="597" t="s">
        <v>4739</v>
      </c>
      <c r="D16" s="606" t="s">
        <v>4740</v>
      </c>
      <c r="E16" s="596"/>
      <c r="F16" s="1313">
        <v>0</v>
      </c>
    </row>
    <row r="17" spans="1:6" ht="15" thickBot="1" x14ac:dyDescent="0.25">
      <c r="B17" s="595" t="s">
        <v>4741</v>
      </c>
      <c r="C17" s="597" t="s">
        <v>4742</v>
      </c>
      <c r="D17" s="606" t="s">
        <v>4743</v>
      </c>
      <c r="E17" s="596"/>
      <c r="F17" s="1313">
        <v>0</v>
      </c>
    </row>
    <row r="18" spans="1:6" ht="16.5" x14ac:dyDescent="0.25">
      <c r="A18" s="598"/>
      <c r="B18" s="599" t="s">
        <v>4744</v>
      </c>
      <c r="C18" s="600">
        <v>0</v>
      </c>
      <c r="D18" s="601"/>
      <c r="E18" s="601"/>
      <c r="F18" s="1306">
        <f>SUM(F8:F17)</f>
        <v>0</v>
      </c>
    </row>
    <row r="19" spans="1:6" x14ac:dyDescent="0.2">
      <c r="C19" s="586"/>
    </row>
    <row r="20" spans="1:6" ht="13.5" thickBot="1" x14ac:dyDescent="0.25">
      <c r="C20" s="586"/>
    </row>
    <row r="21" spans="1:6" ht="19.5" thickBot="1" x14ac:dyDescent="0.35">
      <c r="A21" s="602"/>
      <c r="B21" s="603" t="s">
        <v>4745</v>
      </c>
      <c r="C21" s="604">
        <v>0</v>
      </c>
      <c r="D21" s="603"/>
      <c r="E21" s="603"/>
      <c r="F21" s="603"/>
    </row>
    <row r="22" spans="1:6" x14ac:dyDescent="0.2">
      <c r="C22" s="586"/>
    </row>
    <row r="23" spans="1:6" ht="15.75" x14ac:dyDescent="0.25">
      <c r="B23" s="605" t="s">
        <v>4731</v>
      </c>
      <c r="C23" s="586"/>
      <c r="D23" s="592"/>
      <c r="E23" s="593"/>
      <c r="F23" s="594"/>
    </row>
    <row r="24" spans="1:6" outlineLevel="2" x14ac:dyDescent="0.2">
      <c r="B24" s="606" t="s">
        <v>4746</v>
      </c>
      <c r="C24" s="606">
        <v>4</v>
      </c>
      <c r="D24" s="606" t="s">
        <v>3726</v>
      </c>
      <c r="E24" s="1297">
        <v>0</v>
      </c>
      <c r="F24" s="1298">
        <f>C24*E24</f>
        <v>0</v>
      </c>
    </row>
    <row r="25" spans="1:6" outlineLevel="2" x14ac:dyDescent="0.2">
      <c r="B25" s="607" t="s">
        <v>4747</v>
      </c>
      <c r="C25" s="584">
        <v>4</v>
      </c>
      <c r="D25" s="584" t="s">
        <v>3726</v>
      </c>
      <c r="E25" s="1297">
        <v>0</v>
      </c>
      <c r="F25" s="1298">
        <f>C25*E25</f>
        <v>0</v>
      </c>
    </row>
    <row r="26" spans="1:6" outlineLevel="2" x14ac:dyDescent="0.2">
      <c r="B26" s="608" t="s">
        <v>4748</v>
      </c>
      <c r="C26" s="584">
        <v>8</v>
      </c>
      <c r="D26" s="584" t="s">
        <v>3726</v>
      </c>
      <c r="E26" s="1297">
        <v>0</v>
      </c>
      <c r="F26" s="1298">
        <f>C26*E26</f>
        <v>0</v>
      </c>
    </row>
    <row r="27" spans="1:6" outlineLevel="2" x14ac:dyDescent="0.2">
      <c r="B27" s="608" t="s">
        <v>4749</v>
      </c>
      <c r="C27" s="606">
        <v>2</v>
      </c>
      <c r="D27" s="606" t="s">
        <v>3726</v>
      </c>
      <c r="E27" s="1297">
        <v>0</v>
      </c>
      <c r="F27" s="1298">
        <f>C27*E27</f>
        <v>0</v>
      </c>
    </row>
    <row r="28" spans="1:6" outlineLevel="2" x14ac:dyDescent="0.2">
      <c r="A28" s="608"/>
      <c r="B28" s="608" t="s">
        <v>4750</v>
      </c>
      <c r="C28" s="606">
        <v>3</v>
      </c>
      <c r="D28" s="606" t="s">
        <v>3726</v>
      </c>
      <c r="E28" s="1297">
        <v>0</v>
      </c>
      <c r="F28" s="1298">
        <f>C28*E28</f>
        <v>0</v>
      </c>
    </row>
    <row r="29" spans="1:6" ht="15.75" x14ac:dyDescent="0.25">
      <c r="A29" s="609"/>
      <c r="B29" s="609" t="s">
        <v>4751</v>
      </c>
      <c r="C29" s="610">
        <v>0</v>
      </c>
      <c r="D29" s="611"/>
      <c r="E29" s="1299"/>
      <c r="F29" s="1299">
        <f>SUM(F24:F28)</f>
        <v>0</v>
      </c>
    </row>
    <row r="30" spans="1:6" x14ac:dyDescent="0.2">
      <c r="B30" s="612"/>
      <c r="C30" s="586"/>
      <c r="E30" s="1300"/>
      <c r="F30" s="1298"/>
    </row>
    <row r="31" spans="1:6" ht="15.75" x14ac:dyDescent="0.25">
      <c r="B31" s="605" t="s">
        <v>4732</v>
      </c>
      <c r="C31" s="586"/>
      <c r="E31" s="1300"/>
      <c r="F31" s="1298"/>
    </row>
    <row r="32" spans="1:6" s="615" customFormat="1" ht="66" customHeight="1" outlineLevel="2" x14ac:dyDescent="0.2">
      <c r="A32" s="613" t="s">
        <v>4752</v>
      </c>
      <c r="B32" s="614" t="s">
        <v>4753</v>
      </c>
      <c r="C32" s="615">
        <v>25</v>
      </c>
      <c r="D32" s="616" t="s">
        <v>3726</v>
      </c>
      <c r="E32" s="1297">
        <v>0</v>
      </c>
      <c r="F32" s="1301">
        <f t="shared" ref="F32:F42" si="0">C32*E32</f>
        <v>0</v>
      </c>
    </row>
    <row r="33" spans="1:6" s="615" customFormat="1" ht="105" customHeight="1" outlineLevel="4" x14ac:dyDescent="0.2">
      <c r="A33" s="613" t="s">
        <v>4754</v>
      </c>
      <c r="B33" s="614" t="s">
        <v>4755</v>
      </c>
      <c r="C33" s="615">
        <v>31</v>
      </c>
      <c r="D33" s="615" t="s">
        <v>3726</v>
      </c>
      <c r="E33" s="1297">
        <v>0</v>
      </c>
      <c r="F33" s="1301">
        <f t="shared" si="0"/>
        <v>0</v>
      </c>
    </row>
    <row r="34" spans="1:6" s="615" customFormat="1" ht="105.75" customHeight="1" outlineLevel="4" x14ac:dyDescent="0.2">
      <c r="A34" s="613" t="s">
        <v>4756</v>
      </c>
      <c r="B34" s="617" t="s">
        <v>4757</v>
      </c>
      <c r="C34" s="615">
        <v>38</v>
      </c>
      <c r="D34" s="615" t="s">
        <v>3726</v>
      </c>
      <c r="E34" s="1297">
        <v>0</v>
      </c>
      <c r="F34" s="1301">
        <f t="shared" si="0"/>
        <v>0</v>
      </c>
    </row>
    <row r="35" spans="1:6" outlineLevel="4" x14ac:dyDescent="0.2">
      <c r="A35" s="584" t="s">
        <v>4758</v>
      </c>
      <c r="B35" s="585" t="s">
        <v>4759</v>
      </c>
      <c r="C35" s="584">
        <v>1</v>
      </c>
      <c r="D35" s="584" t="s">
        <v>3726</v>
      </c>
      <c r="E35" s="1297">
        <v>0</v>
      </c>
      <c r="F35" s="1298">
        <f t="shared" si="0"/>
        <v>0</v>
      </c>
    </row>
    <row r="36" spans="1:6" outlineLevel="4" x14ac:dyDescent="0.2">
      <c r="A36" s="584" t="s">
        <v>4760</v>
      </c>
      <c r="B36" s="618" t="s">
        <v>4761</v>
      </c>
      <c r="C36" s="619">
        <v>1</v>
      </c>
      <c r="D36" s="619" t="s">
        <v>3726</v>
      </c>
      <c r="E36" s="1297">
        <v>0</v>
      </c>
      <c r="F36" s="1298">
        <f t="shared" si="0"/>
        <v>0</v>
      </c>
    </row>
    <row r="37" spans="1:6" outlineLevel="4" x14ac:dyDescent="0.2">
      <c r="A37" s="584" t="s">
        <v>4762</v>
      </c>
      <c r="B37" s="618" t="s">
        <v>4763</v>
      </c>
      <c r="C37" s="619">
        <v>5</v>
      </c>
      <c r="D37" s="619" t="s">
        <v>3726</v>
      </c>
      <c r="E37" s="1297">
        <v>0</v>
      </c>
      <c r="F37" s="1298">
        <f t="shared" si="0"/>
        <v>0</v>
      </c>
    </row>
    <row r="38" spans="1:6" outlineLevel="4" x14ac:dyDescent="0.2">
      <c r="A38" s="584" t="s">
        <v>4764</v>
      </c>
      <c r="B38" s="618" t="s">
        <v>4765</v>
      </c>
      <c r="C38" s="619">
        <v>1</v>
      </c>
      <c r="D38" s="619" t="s">
        <v>3726</v>
      </c>
      <c r="E38" s="1297">
        <v>0</v>
      </c>
      <c r="F38" s="1298">
        <f t="shared" si="0"/>
        <v>0</v>
      </c>
    </row>
    <row r="39" spans="1:6" outlineLevel="2" x14ac:dyDescent="0.2">
      <c r="A39" s="584" t="s">
        <v>4766</v>
      </c>
      <c r="B39" s="618" t="s">
        <v>4767</v>
      </c>
      <c r="C39" s="584">
        <v>3</v>
      </c>
      <c r="D39" s="620" t="s">
        <v>3726</v>
      </c>
      <c r="E39" s="1297">
        <v>0</v>
      </c>
      <c r="F39" s="1298">
        <f t="shared" si="0"/>
        <v>0</v>
      </c>
    </row>
    <row r="40" spans="1:6" outlineLevel="2" x14ac:dyDescent="0.2">
      <c r="A40" s="584" t="s">
        <v>4768</v>
      </c>
      <c r="B40" s="618" t="s">
        <v>4769</v>
      </c>
      <c r="C40" s="584">
        <v>1</v>
      </c>
      <c r="D40" s="620" t="s">
        <v>3726</v>
      </c>
      <c r="E40" s="1297">
        <v>0</v>
      </c>
      <c r="F40" s="1298">
        <f t="shared" si="0"/>
        <v>0</v>
      </c>
    </row>
    <row r="41" spans="1:6" outlineLevel="4" x14ac:dyDescent="0.2">
      <c r="A41" s="584" t="s">
        <v>4770</v>
      </c>
      <c r="B41" s="618" t="s">
        <v>4771</v>
      </c>
      <c r="C41" s="584">
        <v>2</v>
      </c>
      <c r="D41" s="584" t="s">
        <v>3726</v>
      </c>
      <c r="E41" s="1297">
        <v>0</v>
      </c>
      <c r="F41" s="1298">
        <f t="shared" si="0"/>
        <v>0</v>
      </c>
    </row>
    <row r="42" spans="1:6" outlineLevel="4" x14ac:dyDescent="0.2">
      <c r="A42" s="584" t="s">
        <v>4772</v>
      </c>
      <c r="B42" s="621" t="s">
        <v>4773</v>
      </c>
      <c r="C42" s="584">
        <v>3</v>
      </c>
      <c r="D42" s="584" t="s">
        <v>3726</v>
      </c>
      <c r="E42" s="1297">
        <v>0</v>
      </c>
      <c r="F42" s="1302">
        <f t="shared" si="0"/>
        <v>0</v>
      </c>
    </row>
    <row r="43" spans="1:6" ht="15.75" x14ac:dyDescent="0.25">
      <c r="A43" s="609"/>
      <c r="B43" s="609" t="s">
        <v>4774</v>
      </c>
      <c r="C43" s="622">
        <v>0</v>
      </c>
      <c r="D43" s="611"/>
      <c r="E43" s="1299"/>
      <c r="F43" s="1299">
        <f>SUM(F32:F42)</f>
        <v>0</v>
      </c>
    </row>
    <row r="44" spans="1:6" x14ac:dyDescent="0.2">
      <c r="C44" s="623">
        <v>0</v>
      </c>
      <c r="E44" s="1300"/>
      <c r="F44" s="1298"/>
    </row>
    <row r="45" spans="1:6" ht="15.75" x14ac:dyDescent="0.25">
      <c r="B45" s="605" t="s">
        <v>4733</v>
      </c>
      <c r="C45" s="623">
        <v>0</v>
      </c>
      <c r="E45" s="1300"/>
      <c r="F45" s="1298"/>
    </row>
    <row r="46" spans="1:6" outlineLevel="2" x14ac:dyDescent="0.2">
      <c r="B46" s="585" t="s">
        <v>4775</v>
      </c>
      <c r="C46" s="584">
        <v>1</v>
      </c>
      <c r="D46" s="584" t="s">
        <v>3726</v>
      </c>
      <c r="E46" s="1303">
        <v>0</v>
      </c>
      <c r="F46" s="1298">
        <f>C46*E46</f>
        <v>0</v>
      </c>
    </row>
    <row r="47" spans="1:6" outlineLevel="2" x14ac:dyDescent="0.2">
      <c r="B47" s="585" t="s">
        <v>4776</v>
      </c>
      <c r="C47" s="584">
        <v>1</v>
      </c>
      <c r="D47" s="584" t="s">
        <v>3726</v>
      </c>
      <c r="E47" s="1303">
        <v>0</v>
      </c>
      <c r="F47" s="1298">
        <f>C47*E47</f>
        <v>0</v>
      </c>
    </row>
    <row r="48" spans="1:6" outlineLevel="2" x14ac:dyDescent="0.2">
      <c r="B48" s="585" t="s">
        <v>4777</v>
      </c>
      <c r="C48" s="584">
        <v>1</v>
      </c>
      <c r="D48" s="584" t="s">
        <v>3726</v>
      </c>
      <c r="E48" s="1303">
        <v>0</v>
      </c>
      <c r="F48" s="1298">
        <f>C48*E48</f>
        <v>0</v>
      </c>
    </row>
    <row r="49" spans="1:6" outlineLevel="2" x14ac:dyDescent="0.2">
      <c r="B49" s="585" t="s">
        <v>4778</v>
      </c>
      <c r="C49" s="584">
        <v>1</v>
      </c>
      <c r="D49" s="584" t="s">
        <v>3726</v>
      </c>
      <c r="E49" s="1303">
        <v>0</v>
      </c>
      <c r="F49" s="1298">
        <f>C49*E49</f>
        <v>0</v>
      </c>
    </row>
    <row r="50" spans="1:6" ht="15.75" x14ac:dyDescent="0.25">
      <c r="A50" s="609"/>
      <c r="B50" s="609" t="s">
        <v>4779</v>
      </c>
      <c r="C50" s="624">
        <v>0</v>
      </c>
      <c r="D50" s="611"/>
      <c r="E50" s="1299"/>
      <c r="F50" s="1299">
        <f>SUM(F46:F49)</f>
        <v>0</v>
      </c>
    </row>
    <row r="51" spans="1:6" x14ac:dyDescent="0.2">
      <c r="C51" s="623">
        <v>0</v>
      </c>
      <c r="E51" s="1300"/>
      <c r="F51" s="1298"/>
    </row>
    <row r="52" spans="1:6" ht="15.75" x14ac:dyDescent="0.25">
      <c r="B52" s="605" t="s">
        <v>4734</v>
      </c>
      <c r="C52" s="623">
        <v>0</v>
      </c>
      <c r="E52" s="1300"/>
      <c r="F52" s="1298"/>
    </row>
    <row r="53" spans="1:6" ht="12.75" customHeight="1" outlineLevel="2" x14ac:dyDescent="0.2">
      <c r="B53" s="608" t="s">
        <v>4780</v>
      </c>
      <c r="C53" s="606">
        <v>1</v>
      </c>
      <c r="D53" s="606" t="s">
        <v>3726</v>
      </c>
      <c r="E53" s="1297">
        <v>0</v>
      </c>
      <c r="F53" s="1298">
        <f t="shared" ref="F53:F59" si="1">C53*E53</f>
        <v>0</v>
      </c>
    </row>
    <row r="54" spans="1:6" ht="12.75" customHeight="1" outlineLevel="2" x14ac:dyDescent="0.2">
      <c r="B54" s="608" t="s">
        <v>4781</v>
      </c>
      <c r="C54" s="606">
        <v>5</v>
      </c>
      <c r="D54" s="606" t="s">
        <v>3726</v>
      </c>
      <c r="E54" s="1297">
        <v>0</v>
      </c>
      <c r="F54" s="1298">
        <f t="shared" si="1"/>
        <v>0</v>
      </c>
    </row>
    <row r="55" spans="1:6" ht="12.75" customHeight="1" outlineLevel="2" x14ac:dyDescent="0.2">
      <c r="B55" s="621" t="s">
        <v>4782</v>
      </c>
      <c r="C55" s="584">
        <v>1</v>
      </c>
      <c r="D55" s="584" t="s">
        <v>3726</v>
      </c>
      <c r="E55" s="1303">
        <v>0</v>
      </c>
      <c r="F55" s="1302">
        <f t="shared" si="1"/>
        <v>0</v>
      </c>
    </row>
    <row r="56" spans="1:6" outlineLevel="2" x14ac:dyDescent="0.2">
      <c r="B56" s="625" t="s">
        <v>4783</v>
      </c>
      <c r="C56" s="606">
        <v>1</v>
      </c>
      <c r="D56" s="606" t="s">
        <v>4784</v>
      </c>
      <c r="E56" s="1304">
        <v>0</v>
      </c>
      <c r="F56" s="1298">
        <f t="shared" si="1"/>
        <v>0</v>
      </c>
    </row>
    <row r="57" spans="1:6" outlineLevel="2" x14ac:dyDescent="0.2">
      <c r="B57" s="585" t="s">
        <v>4785</v>
      </c>
      <c r="C57" s="584">
        <v>1</v>
      </c>
      <c r="D57" s="584" t="s">
        <v>4784</v>
      </c>
      <c r="E57" s="1303">
        <v>0</v>
      </c>
      <c r="F57" s="1298">
        <f t="shared" si="1"/>
        <v>0</v>
      </c>
    </row>
    <row r="58" spans="1:6" outlineLevel="2" x14ac:dyDescent="0.2">
      <c r="B58" s="585" t="s">
        <v>4786</v>
      </c>
      <c r="C58" s="584">
        <v>1</v>
      </c>
      <c r="D58" s="584" t="s">
        <v>3726</v>
      </c>
      <c r="E58" s="1303">
        <v>0</v>
      </c>
      <c r="F58" s="1298">
        <f t="shared" si="1"/>
        <v>0</v>
      </c>
    </row>
    <row r="59" spans="1:6" outlineLevel="2" x14ac:dyDescent="0.2">
      <c r="B59" s="585" t="s">
        <v>4787</v>
      </c>
      <c r="C59" s="584">
        <v>1</v>
      </c>
      <c r="D59" s="584" t="s">
        <v>3726</v>
      </c>
      <c r="E59" s="1303">
        <v>0</v>
      </c>
      <c r="F59" s="1298">
        <f t="shared" si="1"/>
        <v>0</v>
      </c>
    </row>
    <row r="60" spans="1:6" outlineLevel="1" x14ac:dyDescent="0.2">
      <c r="B60" s="628"/>
      <c r="C60" s="626"/>
      <c r="E60" s="1300"/>
      <c r="F60" s="1298"/>
    </row>
    <row r="61" spans="1:6" ht="15.75" x14ac:dyDescent="0.25">
      <c r="A61" s="609"/>
      <c r="B61" s="609" t="s">
        <v>4788</v>
      </c>
      <c r="C61" s="624">
        <v>0</v>
      </c>
      <c r="D61" s="611"/>
      <c r="E61" s="1299"/>
      <c r="F61" s="1299">
        <f>SUM(F53:F60)</f>
        <v>0</v>
      </c>
    </row>
    <row r="62" spans="1:6" x14ac:dyDescent="0.2">
      <c r="C62" s="623">
        <v>0</v>
      </c>
      <c r="E62" s="1300"/>
      <c r="F62" s="1298"/>
    </row>
    <row r="63" spans="1:6" ht="15.75" x14ac:dyDescent="0.25">
      <c r="B63" s="605" t="s">
        <v>4735</v>
      </c>
      <c r="C63" s="623">
        <v>0</v>
      </c>
      <c r="E63" s="1300"/>
      <c r="F63" s="1298"/>
    </row>
    <row r="64" spans="1:6" outlineLevel="2" x14ac:dyDescent="0.2">
      <c r="B64" s="618" t="s">
        <v>4789</v>
      </c>
      <c r="C64" s="584">
        <v>25</v>
      </c>
      <c r="D64" s="584" t="s">
        <v>3726</v>
      </c>
      <c r="E64" s="1303">
        <v>0</v>
      </c>
      <c r="F64" s="1298">
        <f t="shared" ref="F64:F82" si="2">C64*E64</f>
        <v>0</v>
      </c>
    </row>
    <row r="65" spans="2:6" outlineLevel="2" x14ac:dyDescent="0.2">
      <c r="B65" s="618" t="s">
        <v>4790</v>
      </c>
      <c r="C65" s="584">
        <v>220</v>
      </c>
      <c r="D65" s="584" t="s">
        <v>3726</v>
      </c>
      <c r="E65" s="1303">
        <v>0</v>
      </c>
      <c r="F65" s="1298">
        <f t="shared" si="2"/>
        <v>0</v>
      </c>
    </row>
    <row r="66" spans="2:6" outlineLevel="2" x14ac:dyDescent="0.2">
      <c r="B66" s="621" t="s">
        <v>4791</v>
      </c>
      <c r="C66" s="584">
        <v>8</v>
      </c>
      <c r="D66" s="584" t="s">
        <v>3726</v>
      </c>
      <c r="E66" s="1303">
        <v>0</v>
      </c>
      <c r="F66" s="1298">
        <f t="shared" si="2"/>
        <v>0</v>
      </c>
    </row>
    <row r="67" spans="2:6" outlineLevel="2" x14ac:dyDescent="0.2">
      <c r="B67" s="618" t="s">
        <v>4792</v>
      </c>
      <c r="C67" s="584">
        <v>7280</v>
      </c>
      <c r="D67" s="584" t="s">
        <v>383</v>
      </c>
      <c r="E67" s="1303">
        <v>0</v>
      </c>
      <c r="F67" s="1298">
        <f t="shared" si="2"/>
        <v>0</v>
      </c>
    </row>
    <row r="68" spans="2:6" outlineLevel="2" x14ac:dyDescent="0.2">
      <c r="B68" s="618" t="s">
        <v>4793</v>
      </c>
      <c r="C68" s="584">
        <v>5020</v>
      </c>
      <c r="D68" s="584" t="s">
        <v>383</v>
      </c>
      <c r="E68" s="1303">
        <v>0</v>
      </c>
      <c r="F68" s="1298">
        <f t="shared" si="2"/>
        <v>0</v>
      </c>
    </row>
    <row r="69" spans="2:6" outlineLevel="2" x14ac:dyDescent="0.2">
      <c r="B69" s="618" t="s">
        <v>4794</v>
      </c>
      <c r="C69" s="584">
        <v>450</v>
      </c>
      <c r="D69" s="584" t="s">
        <v>383</v>
      </c>
      <c r="E69" s="1303">
        <v>0</v>
      </c>
      <c r="F69" s="1298">
        <f t="shared" si="2"/>
        <v>0</v>
      </c>
    </row>
    <row r="70" spans="2:6" outlineLevel="2" x14ac:dyDescent="0.2">
      <c r="B70" s="618" t="s">
        <v>4795</v>
      </c>
      <c r="C70" s="584">
        <v>150</v>
      </c>
      <c r="D70" s="584" t="s">
        <v>383</v>
      </c>
      <c r="E70" s="1303">
        <v>0</v>
      </c>
      <c r="F70" s="1298">
        <f t="shared" si="2"/>
        <v>0</v>
      </c>
    </row>
    <row r="71" spans="2:6" outlineLevel="2" x14ac:dyDescent="0.2">
      <c r="B71" s="618" t="s">
        <v>4796</v>
      </c>
      <c r="C71" s="584">
        <v>250</v>
      </c>
      <c r="D71" s="584" t="s">
        <v>383</v>
      </c>
      <c r="E71" s="1303">
        <v>0</v>
      </c>
      <c r="F71" s="1298">
        <f t="shared" si="2"/>
        <v>0</v>
      </c>
    </row>
    <row r="72" spans="2:6" outlineLevel="2" x14ac:dyDescent="0.2">
      <c r="B72" s="618" t="s">
        <v>4797</v>
      </c>
      <c r="C72" s="584">
        <v>30</v>
      </c>
      <c r="D72" s="584" t="s">
        <v>383</v>
      </c>
      <c r="E72" s="1303">
        <v>0</v>
      </c>
      <c r="F72" s="1298">
        <f t="shared" si="2"/>
        <v>0</v>
      </c>
    </row>
    <row r="73" spans="2:6" outlineLevel="2" x14ac:dyDescent="0.2">
      <c r="B73" s="618" t="s">
        <v>4798</v>
      </c>
      <c r="C73" s="584">
        <v>1</v>
      </c>
      <c r="D73" s="584" t="s">
        <v>3726</v>
      </c>
      <c r="E73" s="1303">
        <v>0</v>
      </c>
      <c r="F73" s="1302">
        <f t="shared" si="2"/>
        <v>0</v>
      </c>
    </row>
    <row r="74" spans="2:6" outlineLevel="4" x14ac:dyDescent="0.2">
      <c r="B74" s="621" t="s">
        <v>4799</v>
      </c>
      <c r="C74" s="606">
        <v>150</v>
      </c>
      <c r="D74" s="584" t="s">
        <v>383</v>
      </c>
      <c r="E74" s="1303">
        <v>0</v>
      </c>
      <c r="F74" s="1298">
        <f t="shared" si="2"/>
        <v>0</v>
      </c>
    </row>
    <row r="75" spans="2:6" outlineLevel="4" x14ac:dyDescent="0.2">
      <c r="B75" s="621" t="s">
        <v>4800</v>
      </c>
      <c r="C75" s="606">
        <v>160</v>
      </c>
      <c r="D75" s="584" t="s">
        <v>383</v>
      </c>
      <c r="E75" s="1303">
        <v>0</v>
      </c>
      <c r="F75" s="1298">
        <f t="shared" si="2"/>
        <v>0</v>
      </c>
    </row>
    <row r="76" spans="2:6" outlineLevel="4" x14ac:dyDescent="0.2">
      <c r="B76" s="618" t="s">
        <v>4801</v>
      </c>
      <c r="C76" s="584">
        <v>200</v>
      </c>
      <c r="D76" s="584" t="s">
        <v>3726</v>
      </c>
      <c r="E76" s="1303">
        <v>0</v>
      </c>
      <c r="F76" s="1302">
        <f t="shared" si="2"/>
        <v>0</v>
      </c>
    </row>
    <row r="77" spans="2:6" outlineLevel="4" x14ac:dyDescent="0.2">
      <c r="B77" s="618" t="s">
        <v>4802</v>
      </c>
      <c r="C77" s="606">
        <f>240+180</f>
        <v>420</v>
      </c>
      <c r="D77" s="584" t="s">
        <v>383</v>
      </c>
      <c r="E77" s="1303">
        <v>0</v>
      </c>
      <c r="F77" s="1298">
        <f t="shared" si="2"/>
        <v>0</v>
      </c>
    </row>
    <row r="78" spans="2:6" outlineLevel="4" x14ac:dyDescent="0.2">
      <c r="B78" s="618" t="s">
        <v>4803</v>
      </c>
      <c r="C78" s="606">
        <v>150</v>
      </c>
      <c r="D78" s="584" t="s">
        <v>383</v>
      </c>
      <c r="E78" s="1303">
        <v>0</v>
      </c>
      <c r="F78" s="1298">
        <f t="shared" si="2"/>
        <v>0</v>
      </c>
    </row>
    <row r="79" spans="2:6" outlineLevel="4" x14ac:dyDescent="0.2">
      <c r="B79" s="618" t="s">
        <v>4804</v>
      </c>
      <c r="C79" s="606">
        <v>260</v>
      </c>
      <c r="D79" s="584" t="s">
        <v>383</v>
      </c>
      <c r="E79" s="1303">
        <v>0</v>
      </c>
      <c r="F79" s="1298">
        <f t="shared" si="2"/>
        <v>0</v>
      </c>
    </row>
    <row r="80" spans="2:6" outlineLevel="4" x14ac:dyDescent="0.2">
      <c r="B80" s="618" t="s">
        <v>4805</v>
      </c>
      <c r="C80" s="606">
        <v>220</v>
      </c>
      <c r="D80" s="584" t="s">
        <v>383</v>
      </c>
      <c r="E80" s="1303">
        <v>0</v>
      </c>
      <c r="F80" s="1298">
        <f t="shared" si="2"/>
        <v>0</v>
      </c>
    </row>
    <row r="81" spans="1:6" outlineLevel="4" x14ac:dyDescent="0.2">
      <c r="B81" s="618" t="s">
        <v>4806</v>
      </c>
      <c r="C81" s="606">
        <v>160</v>
      </c>
      <c r="D81" s="584" t="s">
        <v>383</v>
      </c>
      <c r="E81" s="1303">
        <v>0</v>
      </c>
      <c r="F81" s="1298">
        <f t="shared" si="2"/>
        <v>0</v>
      </c>
    </row>
    <row r="82" spans="1:6" x14ac:dyDescent="0.2">
      <c r="B82" s="627" t="s">
        <v>4807</v>
      </c>
      <c r="C82" s="584">
        <v>1</v>
      </c>
      <c r="D82" s="584" t="s">
        <v>4784</v>
      </c>
      <c r="E82" s="1303">
        <v>0</v>
      </c>
      <c r="F82" s="1298">
        <f t="shared" si="2"/>
        <v>0</v>
      </c>
    </row>
    <row r="83" spans="1:6" ht="15.75" x14ac:dyDescent="0.25">
      <c r="A83" s="609"/>
      <c r="B83" s="609" t="s">
        <v>4808</v>
      </c>
      <c r="C83" s="622">
        <v>0</v>
      </c>
      <c r="D83" s="611"/>
      <c r="E83" s="1299"/>
      <c r="F83" s="1299">
        <f>ROUND(SUM(F64:F82),0)</f>
        <v>0</v>
      </c>
    </row>
    <row r="84" spans="1:6" ht="11.25" customHeight="1" x14ac:dyDescent="0.2">
      <c r="C84" s="592"/>
      <c r="D84" s="592"/>
      <c r="E84" s="593"/>
      <c r="F84" s="594"/>
    </row>
    <row r="85" spans="1:6" ht="11.25" customHeight="1" x14ac:dyDescent="0.2">
      <c r="C85" s="592"/>
      <c r="D85" s="592"/>
      <c r="E85" s="593"/>
      <c r="F85" s="594"/>
    </row>
    <row r="87" spans="1:6" x14ac:dyDescent="0.2">
      <c r="C87" s="592"/>
      <c r="D87" s="592"/>
      <c r="E87" s="593"/>
      <c r="F87" s="594"/>
    </row>
    <row r="88" spans="1:6" ht="12.75" customHeight="1" x14ac:dyDescent="0.2"/>
    <row r="89" spans="1:6" ht="15" customHeight="1" x14ac:dyDescent="0.2"/>
    <row r="90" spans="1:6" ht="15" customHeight="1" x14ac:dyDescent="0.2"/>
    <row r="91" spans="1:6" ht="12.75" customHeight="1" x14ac:dyDescent="0.2"/>
    <row r="97" ht="12.75" customHeight="1" x14ac:dyDescent="0.2"/>
    <row r="98" ht="12.75" customHeight="1" x14ac:dyDescent="0.2"/>
    <row r="99" ht="12.75" customHeight="1" x14ac:dyDescent="0.2"/>
  </sheetData>
  <mergeCells count="2">
    <mergeCell ref="A2:F2"/>
    <mergeCell ref="A3:F3"/>
  </mergeCells>
  <hyperlinks>
    <hyperlink ref="B1" location="REKAPITULACE!A1" display="ZŠ Hapalova - Marie Hübnerové 1, Brno-Řečkovice" xr:uid="{A449C5CB-B0FA-4E61-ACC9-4835777CCD83}"/>
  </hyperlink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9633-AC1E-4F81-94F4-05091EC9F121}">
  <sheetPr codeName="List14">
    <tabColor rgb="FF00B0F0"/>
    <outlinePr summaryBelow="0"/>
  </sheetPr>
  <dimension ref="A1:G342"/>
  <sheetViews>
    <sheetView showZeros="0" topLeftCell="A225" zoomScaleNormal="100" workbookViewId="0">
      <selection activeCell="E253" sqref="E253"/>
    </sheetView>
  </sheetViews>
  <sheetFormatPr defaultColWidth="9.140625" defaultRowHeight="12.75" outlineLevelRow="1" x14ac:dyDescent="0.2"/>
  <cols>
    <col min="1" max="1" width="4.28515625" style="174" customWidth="1"/>
    <col min="2" max="2" width="14.42578125" style="175" customWidth="1"/>
    <col min="3" max="3" width="50.7109375" style="175" customWidth="1"/>
    <col min="4" max="4" width="4.5703125" style="109" customWidth="1"/>
    <col min="5" max="5" width="10.5703125" style="186" customWidth="1"/>
    <col min="6" max="6" width="9.85546875" style="110" customWidth="1"/>
    <col min="7" max="7" width="12.7109375" style="110" customWidth="1"/>
    <col min="8" max="16384" width="9.140625" style="110"/>
  </cols>
  <sheetData>
    <row r="1" spans="1:7" ht="15.75" customHeight="1" x14ac:dyDescent="0.25">
      <c r="A1" s="1512" t="s">
        <v>173</v>
      </c>
      <c r="B1" s="1512"/>
      <c r="C1" s="1512"/>
      <c r="D1" s="1512"/>
      <c r="E1" s="1512"/>
      <c r="F1" s="1512"/>
      <c r="G1" s="1512"/>
    </row>
    <row r="2" spans="1:7" ht="24.95" customHeight="1" x14ac:dyDescent="0.2">
      <c r="A2" s="629" t="s">
        <v>76</v>
      </c>
      <c r="B2" s="113"/>
      <c r="C2" s="1639" t="s">
        <v>77</v>
      </c>
      <c r="D2" s="1640"/>
      <c r="E2" s="1640"/>
      <c r="F2" s="1640"/>
      <c r="G2" s="1576"/>
    </row>
    <row r="3" spans="1:7" ht="24.95" customHeight="1" x14ac:dyDescent="0.2">
      <c r="A3" s="629" t="s">
        <v>78</v>
      </c>
      <c r="B3" s="113"/>
      <c r="C3" s="1577" t="s">
        <v>4809</v>
      </c>
      <c r="D3" s="1578"/>
      <c r="E3" s="1578"/>
      <c r="F3" s="1578"/>
      <c r="G3" s="1579"/>
    </row>
    <row r="4" spans="1:7" ht="24.95" customHeight="1" x14ac:dyDescent="0.2">
      <c r="A4" s="629" t="s">
        <v>79</v>
      </c>
      <c r="B4" s="113"/>
      <c r="C4" s="1577" t="s">
        <v>175</v>
      </c>
      <c r="D4" s="1578"/>
      <c r="E4" s="1578"/>
      <c r="F4" s="1578"/>
      <c r="G4" s="1579"/>
    </row>
    <row r="5" spans="1:7" x14ac:dyDescent="0.2">
      <c r="A5" s="630" t="s">
        <v>176</v>
      </c>
      <c r="B5" s="116"/>
      <c r="C5" s="116"/>
      <c r="D5" s="117"/>
      <c r="E5" s="118"/>
      <c r="F5" s="119"/>
      <c r="G5" s="120"/>
    </row>
    <row r="7" spans="1:7" x14ac:dyDescent="0.2">
      <c r="A7" s="121" t="s">
        <v>80</v>
      </c>
      <c r="B7" s="122" t="s">
        <v>81</v>
      </c>
      <c r="C7" s="122" t="s">
        <v>82</v>
      </c>
      <c r="D7" s="123" t="s">
        <v>83</v>
      </c>
      <c r="E7" s="124" t="s">
        <v>84</v>
      </c>
      <c r="F7" s="125" t="s">
        <v>177</v>
      </c>
      <c r="G7" s="126" t="s">
        <v>178</v>
      </c>
    </row>
    <row r="8" spans="1:7" x14ac:dyDescent="0.2">
      <c r="A8" s="631" t="s">
        <v>89</v>
      </c>
      <c r="B8" s="632" t="s">
        <v>179</v>
      </c>
      <c r="C8" s="633" t="s">
        <v>180</v>
      </c>
      <c r="D8" s="130"/>
      <c r="E8" s="634"/>
      <c r="F8" s="634"/>
      <c r="G8" s="634">
        <f>SUM(G9:G35)</f>
        <v>0</v>
      </c>
    </row>
    <row r="9" spans="1:7" outlineLevel="1" x14ac:dyDescent="0.2">
      <c r="A9" s="132">
        <v>1</v>
      </c>
      <c r="B9" s="133" t="s">
        <v>4810</v>
      </c>
      <c r="C9" s="134" t="s">
        <v>4811</v>
      </c>
      <c r="D9" s="135" t="s">
        <v>183</v>
      </c>
      <c r="E9" s="136">
        <v>46.459000000000003</v>
      </c>
      <c r="F9" s="1202">
        <v>0</v>
      </c>
      <c r="G9" s="136">
        <f>ROUND(E9*F9,2)</f>
        <v>0</v>
      </c>
    </row>
    <row r="10" spans="1:7" outlineLevel="1" x14ac:dyDescent="0.2">
      <c r="A10" s="132"/>
      <c r="B10" s="133"/>
      <c r="C10" s="139" t="s">
        <v>4812</v>
      </c>
      <c r="D10" s="140"/>
      <c r="E10" s="141">
        <v>26.95</v>
      </c>
      <c r="F10" s="136"/>
      <c r="G10" s="136"/>
    </row>
    <row r="11" spans="1:7" outlineLevel="1" x14ac:dyDescent="0.2">
      <c r="A11" s="132"/>
      <c r="B11" s="133"/>
      <c r="C11" s="139" t="s">
        <v>4813</v>
      </c>
      <c r="D11" s="140"/>
      <c r="E11" s="141">
        <v>19.509</v>
      </c>
      <c r="F11" s="136"/>
      <c r="G11" s="136"/>
    </row>
    <row r="12" spans="1:7" outlineLevel="1" x14ac:dyDescent="0.2">
      <c r="A12" s="132">
        <v>2</v>
      </c>
      <c r="B12" s="133" t="s">
        <v>203</v>
      </c>
      <c r="C12" s="134" t="s">
        <v>204</v>
      </c>
      <c r="D12" s="135" t="s">
        <v>183</v>
      </c>
      <c r="E12" s="136">
        <v>46.459000000000003</v>
      </c>
      <c r="F12" s="1202"/>
      <c r="G12" s="136">
        <f>ROUND(E12*F12,2)</f>
        <v>0</v>
      </c>
    </row>
    <row r="13" spans="1:7" outlineLevel="1" x14ac:dyDescent="0.2">
      <c r="A13" s="132"/>
      <c r="B13" s="133"/>
      <c r="C13" s="139" t="s">
        <v>4812</v>
      </c>
      <c r="D13" s="140"/>
      <c r="E13" s="141">
        <v>26.95</v>
      </c>
      <c r="F13" s="136"/>
      <c r="G13" s="136"/>
    </row>
    <row r="14" spans="1:7" outlineLevel="1" x14ac:dyDescent="0.2">
      <c r="A14" s="132"/>
      <c r="B14" s="133"/>
      <c r="C14" s="139" t="s">
        <v>4813</v>
      </c>
      <c r="D14" s="140"/>
      <c r="E14" s="141">
        <v>19.509</v>
      </c>
      <c r="F14" s="136"/>
      <c r="G14" s="136"/>
    </row>
    <row r="15" spans="1:7" outlineLevel="1" x14ac:dyDescent="0.2">
      <c r="A15" s="132">
        <v>3</v>
      </c>
      <c r="B15" s="133" t="s">
        <v>4814</v>
      </c>
      <c r="C15" s="134" t="s">
        <v>4815</v>
      </c>
      <c r="D15" s="135" t="s">
        <v>183</v>
      </c>
      <c r="E15" s="136">
        <v>46.459000000000003</v>
      </c>
      <c r="F15" s="1202"/>
      <c r="G15" s="136">
        <f>ROUND(E15*F15,2)</f>
        <v>0</v>
      </c>
    </row>
    <row r="16" spans="1:7" outlineLevel="1" x14ac:dyDescent="0.2">
      <c r="A16" s="132"/>
      <c r="B16" s="133"/>
      <c r="C16" s="139" t="s">
        <v>4812</v>
      </c>
      <c r="D16" s="140"/>
      <c r="E16" s="141">
        <v>26.95</v>
      </c>
      <c r="F16" s="136"/>
      <c r="G16" s="136"/>
    </row>
    <row r="17" spans="1:7" outlineLevel="1" x14ac:dyDescent="0.2">
      <c r="A17" s="132"/>
      <c r="B17" s="133"/>
      <c r="C17" s="139" t="s">
        <v>4813</v>
      </c>
      <c r="D17" s="140"/>
      <c r="E17" s="141">
        <v>19.509</v>
      </c>
      <c r="F17" s="136"/>
      <c r="G17" s="136"/>
    </row>
    <row r="18" spans="1:7" outlineLevel="1" x14ac:dyDescent="0.2">
      <c r="A18" s="132">
        <v>4</v>
      </c>
      <c r="B18" s="133" t="s">
        <v>218</v>
      </c>
      <c r="C18" s="134" t="s">
        <v>219</v>
      </c>
      <c r="D18" s="135" t="s">
        <v>183</v>
      </c>
      <c r="E18" s="136">
        <v>14.451000000000001</v>
      </c>
      <c r="F18" s="1202"/>
      <c r="G18" s="136">
        <f>ROUND(E18*F18,2)</f>
        <v>0</v>
      </c>
    </row>
    <row r="19" spans="1:7" outlineLevel="1" x14ac:dyDescent="0.2">
      <c r="A19" s="132"/>
      <c r="B19" s="133"/>
      <c r="C19" s="139" t="s">
        <v>4816</v>
      </c>
      <c r="D19" s="140"/>
      <c r="E19" s="141">
        <v>14.451000000000001</v>
      </c>
      <c r="F19" s="136"/>
      <c r="G19" s="136"/>
    </row>
    <row r="20" spans="1:7" outlineLevel="1" x14ac:dyDescent="0.2">
      <c r="A20" s="132">
        <v>5</v>
      </c>
      <c r="B20" s="133" t="s">
        <v>4817</v>
      </c>
      <c r="C20" s="134" t="s">
        <v>4818</v>
      </c>
      <c r="D20" s="135" t="s">
        <v>183</v>
      </c>
      <c r="E20" s="136">
        <v>46.459000000000003</v>
      </c>
      <c r="F20" s="1202"/>
      <c r="G20" s="136">
        <f>ROUND(E20*F20,2)</f>
        <v>0</v>
      </c>
    </row>
    <row r="21" spans="1:7" outlineLevel="1" x14ac:dyDescent="0.2">
      <c r="A21" s="132"/>
      <c r="B21" s="133"/>
      <c r="C21" s="139" t="s">
        <v>4819</v>
      </c>
      <c r="D21" s="140"/>
      <c r="E21" s="141">
        <v>14.451000000000001</v>
      </c>
      <c r="F21" s="136"/>
      <c r="G21" s="136"/>
    </row>
    <row r="22" spans="1:7" outlineLevel="1" x14ac:dyDescent="0.2">
      <c r="A22" s="132"/>
      <c r="B22" s="133"/>
      <c r="C22" s="139" t="s">
        <v>4820</v>
      </c>
      <c r="D22" s="140"/>
      <c r="E22" s="141">
        <v>32.008000000000003</v>
      </c>
      <c r="F22" s="136"/>
      <c r="G22" s="136"/>
    </row>
    <row r="23" spans="1:7" outlineLevel="1" x14ac:dyDescent="0.2">
      <c r="A23" s="132">
        <v>6</v>
      </c>
      <c r="B23" s="133" t="s">
        <v>232</v>
      </c>
      <c r="C23" s="134" t="s">
        <v>4821</v>
      </c>
      <c r="D23" s="135" t="s">
        <v>183</v>
      </c>
      <c r="E23" s="136">
        <v>46.459000000000003</v>
      </c>
      <c r="F23" s="1202"/>
      <c r="G23" s="136">
        <f>ROUND(E23*F23,2)</f>
        <v>0</v>
      </c>
    </row>
    <row r="24" spans="1:7" outlineLevel="1" x14ac:dyDescent="0.2">
      <c r="A24" s="132"/>
      <c r="B24" s="133"/>
      <c r="C24" s="139" t="s">
        <v>4822</v>
      </c>
      <c r="D24" s="140"/>
      <c r="E24" s="141">
        <v>46.459000000000003</v>
      </c>
      <c r="F24" s="136"/>
      <c r="G24" s="136"/>
    </row>
    <row r="25" spans="1:7" outlineLevel="1" x14ac:dyDescent="0.2">
      <c r="A25" s="132">
        <v>7</v>
      </c>
      <c r="B25" s="133" t="s">
        <v>235</v>
      </c>
      <c r="C25" s="134" t="s">
        <v>236</v>
      </c>
      <c r="D25" s="135" t="s">
        <v>183</v>
      </c>
      <c r="E25" s="136">
        <v>60.910000000000004</v>
      </c>
      <c r="F25" s="1202"/>
      <c r="G25" s="136">
        <f>ROUND(E25*F25,2)</f>
        <v>0</v>
      </c>
    </row>
    <row r="26" spans="1:7" outlineLevel="1" x14ac:dyDescent="0.2">
      <c r="A26" s="132"/>
      <c r="B26" s="133"/>
      <c r="C26" s="139" t="s">
        <v>4823</v>
      </c>
      <c r="D26" s="140"/>
      <c r="E26" s="141">
        <v>28.902000000000001</v>
      </c>
      <c r="F26" s="136"/>
      <c r="G26" s="136"/>
    </row>
    <row r="27" spans="1:7" outlineLevel="1" x14ac:dyDescent="0.2">
      <c r="A27" s="132"/>
      <c r="B27" s="133"/>
      <c r="C27" s="139" t="s">
        <v>4824</v>
      </c>
      <c r="D27" s="140"/>
      <c r="E27" s="141">
        <v>32.008000000000003</v>
      </c>
      <c r="F27" s="136"/>
      <c r="G27" s="136"/>
    </row>
    <row r="28" spans="1:7" outlineLevel="1" x14ac:dyDescent="0.2">
      <c r="A28" s="132">
        <v>8</v>
      </c>
      <c r="B28" s="133" t="s">
        <v>239</v>
      </c>
      <c r="C28" s="134" t="s">
        <v>240</v>
      </c>
      <c r="D28" s="135" t="s">
        <v>183</v>
      </c>
      <c r="E28" s="136">
        <v>32.008000000000003</v>
      </c>
      <c r="F28" s="1202"/>
      <c r="G28" s="136">
        <f>ROUND(E28*F28,2)</f>
        <v>0</v>
      </c>
    </row>
    <row r="29" spans="1:7" outlineLevel="1" x14ac:dyDescent="0.2">
      <c r="A29" s="132"/>
      <c r="B29" s="133"/>
      <c r="C29" s="139" t="s">
        <v>4820</v>
      </c>
      <c r="D29" s="140"/>
      <c r="E29" s="141">
        <v>32.008000000000003</v>
      </c>
      <c r="F29" s="136"/>
      <c r="G29" s="136"/>
    </row>
    <row r="30" spans="1:7" outlineLevel="1" x14ac:dyDescent="0.2">
      <c r="A30" s="132">
        <v>9</v>
      </c>
      <c r="B30" s="133" t="s">
        <v>242</v>
      </c>
      <c r="C30" s="134" t="s">
        <v>243</v>
      </c>
      <c r="D30" s="135" t="s">
        <v>183</v>
      </c>
      <c r="E30" s="136">
        <v>768.19200000000001</v>
      </c>
      <c r="F30" s="1202"/>
      <c r="G30" s="136">
        <f>ROUND(E30*F30,2)</f>
        <v>0</v>
      </c>
    </row>
    <row r="31" spans="1:7" outlineLevel="1" x14ac:dyDescent="0.2">
      <c r="A31" s="132"/>
      <c r="B31" s="133"/>
      <c r="C31" s="139" t="s">
        <v>4825</v>
      </c>
      <c r="D31" s="140"/>
      <c r="E31" s="141">
        <v>768.19200000000001</v>
      </c>
      <c r="F31" s="136"/>
      <c r="G31" s="136"/>
    </row>
    <row r="32" spans="1:7" outlineLevel="1" x14ac:dyDescent="0.2">
      <c r="A32" s="132">
        <v>10</v>
      </c>
      <c r="B32" s="133" t="s">
        <v>245</v>
      </c>
      <c r="C32" s="134" t="s">
        <v>246</v>
      </c>
      <c r="D32" s="135" t="s">
        <v>183</v>
      </c>
      <c r="E32" s="136">
        <v>32.008000000000003</v>
      </c>
      <c r="F32" s="1202"/>
      <c r="G32" s="136">
        <f>ROUND(E32*F32,2)</f>
        <v>0</v>
      </c>
    </row>
    <row r="33" spans="1:7" outlineLevel="1" x14ac:dyDescent="0.2">
      <c r="A33" s="132"/>
      <c r="B33" s="133"/>
      <c r="C33" s="139" t="s">
        <v>4820</v>
      </c>
      <c r="D33" s="140"/>
      <c r="E33" s="141">
        <v>32.008000000000003</v>
      </c>
      <c r="F33" s="136"/>
      <c r="G33" s="136"/>
    </row>
    <row r="34" spans="1:7" ht="22.5" outlineLevel="1" x14ac:dyDescent="0.2">
      <c r="A34" s="132">
        <v>11</v>
      </c>
      <c r="B34" s="133" t="s">
        <v>247</v>
      </c>
      <c r="C34" s="134" t="s">
        <v>248</v>
      </c>
      <c r="D34" s="135" t="s">
        <v>249</v>
      </c>
      <c r="E34" s="136">
        <v>90</v>
      </c>
      <c r="F34" s="1202"/>
      <c r="G34" s="136">
        <f>ROUND(E34*F34,2)</f>
        <v>0</v>
      </c>
    </row>
    <row r="35" spans="1:7" outlineLevel="1" x14ac:dyDescent="0.2">
      <c r="A35" s="132"/>
      <c r="B35" s="133"/>
      <c r="C35" s="139" t="s">
        <v>4826</v>
      </c>
      <c r="D35" s="140"/>
      <c r="E35" s="141">
        <v>90</v>
      </c>
      <c r="F35" s="136"/>
      <c r="G35" s="136"/>
    </row>
    <row r="36" spans="1:7" x14ac:dyDescent="0.2">
      <c r="A36" s="142" t="s">
        <v>89</v>
      </c>
      <c r="B36" s="143" t="s">
        <v>251</v>
      </c>
      <c r="C36" s="144" t="s">
        <v>252</v>
      </c>
      <c r="D36" s="145"/>
      <c r="E36" s="146"/>
      <c r="F36" s="146"/>
      <c r="G36" s="146">
        <f>SUM(G37:G54)</f>
        <v>0</v>
      </c>
    </row>
    <row r="37" spans="1:7" outlineLevel="1" x14ac:dyDescent="0.2">
      <c r="A37" s="132">
        <v>12</v>
      </c>
      <c r="B37" s="133" t="s">
        <v>4827</v>
      </c>
      <c r="C37" s="134" t="s">
        <v>4828</v>
      </c>
      <c r="D37" s="135" t="s">
        <v>183</v>
      </c>
      <c r="E37" s="136">
        <v>5.0579999999999998</v>
      </c>
      <c r="F37" s="1202"/>
      <c r="G37" s="136">
        <f>ROUND(E37*F37,2)</f>
        <v>0</v>
      </c>
    </row>
    <row r="38" spans="1:7" outlineLevel="1" x14ac:dyDescent="0.2">
      <c r="A38" s="132"/>
      <c r="B38" s="133"/>
      <c r="C38" s="139" t="s">
        <v>4829</v>
      </c>
      <c r="D38" s="140"/>
      <c r="E38" s="141">
        <v>2.0579999999999998</v>
      </c>
      <c r="F38" s="136"/>
      <c r="G38" s="136"/>
    </row>
    <row r="39" spans="1:7" outlineLevel="1" x14ac:dyDescent="0.2">
      <c r="A39" s="132"/>
      <c r="B39" s="133"/>
      <c r="C39" s="139" t="s">
        <v>4830</v>
      </c>
      <c r="D39" s="140"/>
      <c r="E39" s="141">
        <v>3</v>
      </c>
      <c r="F39" s="136"/>
      <c r="G39" s="136"/>
    </row>
    <row r="40" spans="1:7" outlineLevel="1" x14ac:dyDescent="0.2">
      <c r="A40" s="132">
        <v>13</v>
      </c>
      <c r="B40" s="133" t="s">
        <v>338</v>
      </c>
      <c r="C40" s="134" t="s">
        <v>339</v>
      </c>
      <c r="D40" s="135" t="s">
        <v>261</v>
      </c>
      <c r="E40" s="136">
        <v>30.159999999999997</v>
      </c>
      <c r="F40" s="1202"/>
      <c r="G40" s="136">
        <f>ROUND(E40*F40,2)</f>
        <v>0</v>
      </c>
    </row>
    <row r="41" spans="1:7" outlineLevel="1" x14ac:dyDescent="0.2">
      <c r="A41" s="132"/>
      <c r="B41" s="133"/>
      <c r="C41" s="139" t="s">
        <v>4831</v>
      </c>
      <c r="D41" s="140"/>
      <c r="E41" s="141">
        <v>11.76</v>
      </c>
      <c r="F41" s="136"/>
      <c r="G41" s="136"/>
    </row>
    <row r="42" spans="1:7" outlineLevel="1" x14ac:dyDescent="0.2">
      <c r="A42" s="132"/>
      <c r="B42" s="133"/>
      <c r="C42" s="139" t="s">
        <v>4832</v>
      </c>
      <c r="D42" s="140"/>
      <c r="E42" s="141">
        <v>18.399999999999999</v>
      </c>
      <c r="F42" s="136"/>
      <c r="G42" s="136"/>
    </row>
    <row r="43" spans="1:7" outlineLevel="1" x14ac:dyDescent="0.2">
      <c r="A43" s="132">
        <v>14</v>
      </c>
      <c r="B43" s="133" t="s">
        <v>341</v>
      </c>
      <c r="C43" s="134" t="s">
        <v>342</v>
      </c>
      <c r="D43" s="135" t="s">
        <v>261</v>
      </c>
      <c r="E43" s="136">
        <v>30.159999999999997</v>
      </c>
      <c r="F43" s="1202"/>
      <c r="G43" s="136">
        <f>ROUND(E43*F43,2)</f>
        <v>0</v>
      </c>
    </row>
    <row r="44" spans="1:7" outlineLevel="1" x14ac:dyDescent="0.2">
      <c r="A44" s="132"/>
      <c r="B44" s="133"/>
      <c r="C44" s="139" t="s">
        <v>4831</v>
      </c>
      <c r="D44" s="140"/>
      <c r="E44" s="141">
        <v>11.76</v>
      </c>
      <c r="F44" s="136"/>
      <c r="G44" s="136"/>
    </row>
    <row r="45" spans="1:7" outlineLevel="1" x14ac:dyDescent="0.2">
      <c r="A45" s="132"/>
      <c r="B45" s="133"/>
      <c r="C45" s="139" t="s">
        <v>4832</v>
      </c>
      <c r="D45" s="140"/>
      <c r="E45" s="141">
        <v>18.399999999999999</v>
      </c>
      <c r="F45" s="136"/>
      <c r="G45" s="136"/>
    </row>
    <row r="46" spans="1:7" outlineLevel="1" x14ac:dyDescent="0.2">
      <c r="A46" s="132">
        <v>15</v>
      </c>
      <c r="B46" s="133" t="s">
        <v>4833</v>
      </c>
      <c r="C46" s="134" t="s">
        <v>4834</v>
      </c>
      <c r="D46" s="135" t="s">
        <v>130</v>
      </c>
      <c r="E46" s="136">
        <v>0.60695999999999994</v>
      </c>
      <c r="F46" s="1202"/>
      <c r="G46" s="136">
        <f>ROUND(E46*F46,2)</f>
        <v>0</v>
      </c>
    </row>
    <row r="47" spans="1:7" outlineLevel="1" x14ac:dyDescent="0.2">
      <c r="A47" s="132"/>
      <c r="B47" s="133"/>
      <c r="C47" s="147" t="s">
        <v>272</v>
      </c>
      <c r="D47" s="148"/>
      <c r="E47" s="149"/>
      <c r="F47" s="136"/>
      <c r="G47" s="136"/>
    </row>
    <row r="48" spans="1:7" outlineLevel="1" x14ac:dyDescent="0.2">
      <c r="A48" s="132"/>
      <c r="B48" s="133"/>
      <c r="C48" s="150" t="s">
        <v>4835</v>
      </c>
      <c r="D48" s="148"/>
      <c r="E48" s="149">
        <v>2.0579999999999998</v>
      </c>
      <c r="F48" s="136"/>
      <c r="G48" s="136"/>
    </row>
    <row r="49" spans="1:7" outlineLevel="1" x14ac:dyDescent="0.2">
      <c r="A49" s="132"/>
      <c r="B49" s="133"/>
      <c r="C49" s="150" t="s">
        <v>4836</v>
      </c>
      <c r="D49" s="148"/>
      <c r="E49" s="149">
        <v>3</v>
      </c>
      <c r="F49" s="136"/>
      <c r="G49" s="136"/>
    </row>
    <row r="50" spans="1:7" outlineLevel="1" x14ac:dyDescent="0.2">
      <c r="A50" s="132"/>
      <c r="B50" s="133"/>
      <c r="C50" s="147" t="s">
        <v>276</v>
      </c>
      <c r="D50" s="148"/>
      <c r="E50" s="149"/>
      <c r="F50" s="136"/>
      <c r="G50" s="136"/>
    </row>
    <row r="51" spans="1:7" outlineLevel="1" x14ac:dyDescent="0.2">
      <c r="A51" s="132"/>
      <c r="B51" s="133"/>
      <c r="C51" s="139" t="s">
        <v>4837</v>
      </c>
      <c r="D51" s="140"/>
      <c r="E51" s="141">
        <v>0.60696000000000006</v>
      </c>
      <c r="F51" s="136"/>
      <c r="G51" s="136"/>
    </row>
    <row r="52" spans="1:7" outlineLevel="1" x14ac:dyDescent="0.2">
      <c r="A52" s="132">
        <v>16</v>
      </c>
      <c r="B52" s="133" t="s">
        <v>4838</v>
      </c>
      <c r="C52" s="134" t="s">
        <v>4839</v>
      </c>
      <c r="D52" s="135" t="s">
        <v>183</v>
      </c>
      <c r="E52" s="136">
        <v>5.5</v>
      </c>
      <c r="F52" s="1202"/>
      <c r="G52" s="136">
        <f>ROUND(E52*F52,2)</f>
        <v>0</v>
      </c>
    </row>
    <row r="53" spans="1:7" outlineLevel="1" x14ac:dyDescent="0.2">
      <c r="A53" s="132"/>
      <c r="B53" s="133"/>
      <c r="C53" s="139" t="s">
        <v>4840</v>
      </c>
      <c r="D53" s="140"/>
      <c r="E53" s="141">
        <v>5.5</v>
      </c>
      <c r="F53" s="136"/>
      <c r="G53" s="136"/>
    </row>
    <row r="54" spans="1:7" outlineLevel="1" x14ac:dyDescent="0.2">
      <c r="A54" s="132">
        <v>17</v>
      </c>
      <c r="B54" s="133" t="s">
        <v>317</v>
      </c>
      <c r="C54" s="134" t="s">
        <v>318</v>
      </c>
      <c r="D54" s="135" t="s">
        <v>261</v>
      </c>
      <c r="E54" s="136">
        <v>55</v>
      </c>
      <c r="F54" s="1202"/>
      <c r="G54" s="136">
        <f>ROUND(E54*F54,2)</f>
        <v>0</v>
      </c>
    </row>
    <row r="55" spans="1:7" outlineLevel="1" x14ac:dyDescent="0.2">
      <c r="A55" s="132"/>
      <c r="B55" s="133"/>
      <c r="C55" s="139" t="s">
        <v>4841</v>
      </c>
      <c r="D55" s="140"/>
      <c r="E55" s="141">
        <v>55</v>
      </c>
      <c r="F55" s="136"/>
      <c r="G55" s="136"/>
    </row>
    <row r="56" spans="1:7" x14ac:dyDescent="0.2">
      <c r="A56" s="142" t="s">
        <v>89</v>
      </c>
      <c r="B56" s="143" t="s">
        <v>379</v>
      </c>
      <c r="C56" s="144" t="s">
        <v>380</v>
      </c>
      <c r="D56" s="145"/>
      <c r="E56" s="146"/>
      <c r="F56" s="146"/>
      <c r="G56" s="146">
        <f>SUM(G57)</f>
        <v>0</v>
      </c>
    </row>
    <row r="57" spans="1:7" ht="22.5" outlineLevel="1" x14ac:dyDescent="0.2">
      <c r="A57" s="132">
        <v>18</v>
      </c>
      <c r="B57" s="133" t="s">
        <v>381</v>
      </c>
      <c r="C57" s="134" t="s">
        <v>382</v>
      </c>
      <c r="D57" s="135" t="s">
        <v>383</v>
      </c>
      <c r="E57" s="1324">
        <v>35</v>
      </c>
      <c r="F57" s="1202"/>
      <c r="G57" s="136">
        <f>ROUND(E57*F57,2)</f>
        <v>0</v>
      </c>
    </row>
    <row r="58" spans="1:7" outlineLevel="1" x14ac:dyDescent="0.2">
      <c r="A58" s="132"/>
      <c r="B58" s="133"/>
      <c r="C58" s="139" t="s">
        <v>5910</v>
      </c>
      <c r="D58" s="140"/>
      <c r="E58" s="141">
        <v>35</v>
      </c>
      <c r="F58" s="136"/>
      <c r="G58" s="136"/>
    </row>
    <row r="59" spans="1:7" x14ac:dyDescent="0.2">
      <c r="A59" s="142" t="s">
        <v>89</v>
      </c>
      <c r="B59" s="143" t="s">
        <v>391</v>
      </c>
      <c r="C59" s="144" t="s">
        <v>392</v>
      </c>
      <c r="D59" s="145"/>
      <c r="E59" s="146"/>
      <c r="F59" s="146"/>
      <c r="G59" s="146">
        <f>SUM(G60)</f>
        <v>0</v>
      </c>
    </row>
    <row r="60" spans="1:7" ht="22.5" outlineLevel="1" x14ac:dyDescent="0.2">
      <c r="A60" s="132">
        <v>19</v>
      </c>
      <c r="B60" s="133" t="s">
        <v>4842</v>
      </c>
      <c r="C60" s="134" t="s">
        <v>4843</v>
      </c>
      <c r="D60" s="135" t="s">
        <v>374</v>
      </c>
      <c r="E60" s="136">
        <v>3</v>
      </c>
      <c r="F60" s="1202"/>
      <c r="G60" s="136">
        <f>ROUND(E60*F60,2)</f>
        <v>0</v>
      </c>
    </row>
    <row r="61" spans="1:7" outlineLevel="1" x14ac:dyDescent="0.2">
      <c r="A61" s="132"/>
      <c r="B61" s="133"/>
      <c r="C61" s="139" t="s">
        <v>4844</v>
      </c>
      <c r="D61" s="140"/>
      <c r="E61" s="141">
        <v>3</v>
      </c>
      <c r="F61" s="136"/>
      <c r="G61" s="136"/>
    </row>
    <row r="62" spans="1:7" x14ac:dyDescent="0.2">
      <c r="A62" s="142" t="s">
        <v>89</v>
      </c>
      <c r="B62" s="143" t="s">
        <v>631</v>
      </c>
      <c r="C62" s="144" t="s">
        <v>632</v>
      </c>
      <c r="D62" s="145"/>
      <c r="E62" s="146"/>
      <c r="F62" s="146"/>
      <c r="G62" s="146">
        <f>SUM(G63:G100)</f>
        <v>0</v>
      </c>
    </row>
    <row r="63" spans="1:7" outlineLevel="1" x14ac:dyDescent="0.2">
      <c r="A63" s="132">
        <v>20</v>
      </c>
      <c r="B63" s="133" t="s">
        <v>4845</v>
      </c>
      <c r="C63" s="134" t="s">
        <v>4846</v>
      </c>
      <c r="D63" s="135" t="s">
        <v>261</v>
      </c>
      <c r="E63" s="136">
        <v>156.06</v>
      </c>
      <c r="F63" s="1202"/>
      <c r="G63" s="136">
        <f>ROUND(E63*F63,2)</f>
        <v>0</v>
      </c>
    </row>
    <row r="64" spans="1:7" outlineLevel="1" x14ac:dyDescent="0.2">
      <c r="A64" s="132"/>
      <c r="B64" s="133"/>
      <c r="C64" s="139" t="s">
        <v>4847</v>
      </c>
      <c r="D64" s="140"/>
      <c r="E64" s="141"/>
      <c r="F64" s="136"/>
      <c r="G64" s="136"/>
    </row>
    <row r="65" spans="1:7" outlineLevel="1" x14ac:dyDescent="0.2">
      <c r="A65" s="132"/>
      <c r="B65" s="133"/>
      <c r="C65" s="139" t="s">
        <v>1344</v>
      </c>
      <c r="D65" s="140"/>
      <c r="E65" s="141"/>
      <c r="F65" s="136"/>
      <c r="G65" s="136"/>
    </row>
    <row r="66" spans="1:7" outlineLevel="1" x14ac:dyDescent="0.2">
      <c r="A66" s="132"/>
      <c r="B66" s="133"/>
      <c r="C66" s="139" t="s">
        <v>4848</v>
      </c>
      <c r="D66" s="140"/>
      <c r="E66" s="141">
        <v>134.196</v>
      </c>
      <c r="F66" s="136"/>
      <c r="G66" s="136"/>
    </row>
    <row r="67" spans="1:7" outlineLevel="1" x14ac:dyDescent="0.2">
      <c r="A67" s="132"/>
      <c r="B67" s="133"/>
      <c r="C67" s="139" t="s">
        <v>4849</v>
      </c>
      <c r="D67" s="140"/>
      <c r="E67" s="141">
        <v>-8.14</v>
      </c>
      <c r="F67" s="136"/>
      <c r="G67" s="136"/>
    </row>
    <row r="68" spans="1:7" outlineLevel="1" x14ac:dyDescent="0.2">
      <c r="A68" s="132"/>
      <c r="B68" s="133"/>
      <c r="C68" s="139" t="s">
        <v>4850</v>
      </c>
      <c r="D68" s="140"/>
      <c r="E68" s="141">
        <v>-8.4</v>
      </c>
      <c r="F68" s="136"/>
      <c r="G68" s="136"/>
    </row>
    <row r="69" spans="1:7" outlineLevel="1" x14ac:dyDescent="0.2">
      <c r="A69" s="132"/>
      <c r="B69" s="133"/>
      <c r="C69" s="139" t="s">
        <v>1169</v>
      </c>
      <c r="D69" s="140"/>
      <c r="E69" s="141"/>
      <c r="F69" s="136"/>
      <c r="G69" s="136"/>
    </row>
    <row r="70" spans="1:7" outlineLevel="1" x14ac:dyDescent="0.2">
      <c r="A70" s="132"/>
      <c r="B70" s="133"/>
      <c r="C70" s="139" t="s">
        <v>4851</v>
      </c>
      <c r="D70" s="140"/>
      <c r="E70" s="141">
        <v>2.6960000000000002</v>
      </c>
      <c r="F70" s="136"/>
      <c r="G70" s="136"/>
    </row>
    <row r="71" spans="1:7" outlineLevel="1" x14ac:dyDescent="0.2">
      <c r="A71" s="132"/>
      <c r="B71" s="133"/>
      <c r="C71" s="139" t="s">
        <v>4852</v>
      </c>
      <c r="D71" s="140"/>
      <c r="E71" s="141">
        <v>2</v>
      </c>
      <c r="F71" s="136"/>
      <c r="G71" s="136"/>
    </row>
    <row r="72" spans="1:7" outlineLevel="1" x14ac:dyDescent="0.2">
      <c r="A72" s="132"/>
      <c r="B72" s="133"/>
      <c r="C72" s="139" t="s">
        <v>4853</v>
      </c>
      <c r="D72" s="140"/>
      <c r="E72" s="141">
        <v>33.707999999999998</v>
      </c>
      <c r="F72" s="136"/>
      <c r="G72" s="136"/>
    </row>
    <row r="73" spans="1:7" ht="22.5" outlineLevel="1" x14ac:dyDescent="0.2">
      <c r="A73" s="132">
        <v>21</v>
      </c>
      <c r="B73" s="133" t="s">
        <v>699</v>
      </c>
      <c r="C73" s="134" t="s">
        <v>4854</v>
      </c>
      <c r="D73" s="135" t="s">
        <v>261</v>
      </c>
      <c r="E73" s="136">
        <v>8.9850000000000012</v>
      </c>
      <c r="F73" s="1202"/>
      <c r="G73" s="136">
        <f>ROUND(E73*F73,2)</f>
        <v>0</v>
      </c>
    </row>
    <row r="74" spans="1:7" outlineLevel="1" x14ac:dyDescent="0.2">
      <c r="A74" s="132"/>
      <c r="B74" s="133"/>
      <c r="C74" s="139" t="s">
        <v>4847</v>
      </c>
      <c r="D74" s="140"/>
      <c r="E74" s="141"/>
      <c r="F74" s="136"/>
      <c r="G74" s="136"/>
    </row>
    <row r="75" spans="1:7" outlineLevel="1" x14ac:dyDescent="0.2">
      <c r="A75" s="132"/>
      <c r="B75" s="133"/>
      <c r="C75" s="139" t="s">
        <v>1344</v>
      </c>
      <c r="D75" s="140"/>
      <c r="E75" s="141"/>
      <c r="F75" s="136"/>
      <c r="G75" s="136"/>
    </row>
    <row r="76" spans="1:7" outlineLevel="1" x14ac:dyDescent="0.2">
      <c r="A76" s="132"/>
      <c r="B76" s="133"/>
      <c r="C76" s="139" t="s">
        <v>4855</v>
      </c>
      <c r="D76" s="140"/>
      <c r="E76" s="141">
        <v>8.9849999999999994</v>
      </c>
      <c r="F76" s="136"/>
      <c r="G76" s="136"/>
    </row>
    <row r="77" spans="1:7" ht="22.5" outlineLevel="1" x14ac:dyDescent="0.2">
      <c r="A77" s="132">
        <v>22</v>
      </c>
      <c r="B77" s="133" t="s">
        <v>4856</v>
      </c>
      <c r="C77" s="134" t="s">
        <v>4857</v>
      </c>
      <c r="D77" s="135" t="s">
        <v>261</v>
      </c>
      <c r="E77" s="136">
        <v>8.109</v>
      </c>
      <c r="F77" s="1202"/>
      <c r="G77" s="136">
        <f>ROUND(E77*F77,2)</f>
        <v>0</v>
      </c>
    </row>
    <row r="78" spans="1:7" outlineLevel="1" x14ac:dyDescent="0.2">
      <c r="A78" s="132"/>
      <c r="B78" s="133"/>
      <c r="C78" s="139" t="s">
        <v>4847</v>
      </c>
      <c r="D78" s="140"/>
      <c r="E78" s="141"/>
      <c r="F78" s="136"/>
      <c r="G78" s="136"/>
    </row>
    <row r="79" spans="1:7" outlineLevel="1" x14ac:dyDescent="0.2">
      <c r="A79" s="132"/>
      <c r="B79" s="133"/>
      <c r="C79" s="139" t="s">
        <v>1344</v>
      </c>
      <c r="D79" s="140"/>
      <c r="E79" s="141"/>
      <c r="F79" s="136"/>
      <c r="G79" s="136"/>
    </row>
    <row r="80" spans="1:7" outlineLevel="1" x14ac:dyDescent="0.2">
      <c r="A80" s="132"/>
      <c r="B80" s="133"/>
      <c r="C80" s="139" t="s">
        <v>4858</v>
      </c>
      <c r="D80" s="140"/>
      <c r="E80" s="141">
        <v>8.109</v>
      </c>
      <c r="F80" s="136"/>
      <c r="G80" s="136"/>
    </row>
    <row r="81" spans="1:7" ht="22.5" outlineLevel="1" x14ac:dyDescent="0.2">
      <c r="A81" s="132">
        <v>23</v>
      </c>
      <c r="B81" s="133" t="s">
        <v>4859</v>
      </c>
      <c r="C81" s="134" t="s">
        <v>4860</v>
      </c>
      <c r="D81" s="135" t="s">
        <v>261</v>
      </c>
      <c r="E81" s="136">
        <v>5.4059999999999997</v>
      </c>
      <c r="F81" s="1202"/>
      <c r="G81" s="136">
        <f>ROUND(E81*F81,2)</f>
        <v>0</v>
      </c>
    </row>
    <row r="82" spans="1:7" outlineLevel="1" x14ac:dyDescent="0.2">
      <c r="A82" s="132"/>
      <c r="B82" s="133"/>
      <c r="C82" s="139" t="s">
        <v>4847</v>
      </c>
      <c r="D82" s="140"/>
      <c r="E82" s="141"/>
      <c r="F82" s="136"/>
      <c r="G82" s="136"/>
    </row>
    <row r="83" spans="1:7" outlineLevel="1" x14ac:dyDescent="0.2">
      <c r="A83" s="132"/>
      <c r="B83" s="133"/>
      <c r="C83" s="139" t="s">
        <v>1344</v>
      </c>
      <c r="D83" s="140"/>
      <c r="E83" s="141"/>
      <c r="F83" s="136"/>
      <c r="G83" s="136"/>
    </row>
    <row r="84" spans="1:7" outlineLevel="1" x14ac:dyDescent="0.2">
      <c r="A84" s="132"/>
      <c r="B84" s="133"/>
      <c r="C84" s="139" t="s">
        <v>4861</v>
      </c>
      <c r="D84" s="140"/>
      <c r="E84" s="141">
        <v>5.4059999999999997</v>
      </c>
      <c r="F84" s="136"/>
      <c r="G84" s="136"/>
    </row>
    <row r="85" spans="1:7" ht="22.5" outlineLevel="1" x14ac:dyDescent="0.2">
      <c r="A85" s="132">
        <v>24</v>
      </c>
      <c r="B85" s="133" t="s">
        <v>4862</v>
      </c>
      <c r="C85" s="134" t="s">
        <v>4863</v>
      </c>
      <c r="D85" s="135" t="s">
        <v>261</v>
      </c>
      <c r="E85" s="136">
        <v>16.726800000000001</v>
      </c>
      <c r="F85" s="1202"/>
      <c r="G85" s="136">
        <f>ROUND(E85*F85,2)</f>
        <v>0</v>
      </c>
    </row>
    <row r="86" spans="1:7" outlineLevel="1" x14ac:dyDescent="0.2">
      <c r="A86" s="132"/>
      <c r="B86" s="133"/>
      <c r="C86" s="139" t="s">
        <v>4847</v>
      </c>
      <c r="D86" s="140"/>
      <c r="E86" s="141"/>
      <c r="F86" s="136"/>
      <c r="G86" s="136"/>
    </row>
    <row r="87" spans="1:7" outlineLevel="1" x14ac:dyDescent="0.2">
      <c r="A87" s="132"/>
      <c r="B87" s="133"/>
      <c r="C87" s="139" t="s">
        <v>1344</v>
      </c>
      <c r="D87" s="140"/>
      <c r="E87" s="141"/>
      <c r="F87" s="136"/>
      <c r="G87" s="136"/>
    </row>
    <row r="88" spans="1:7" outlineLevel="1" x14ac:dyDescent="0.2">
      <c r="A88" s="132"/>
      <c r="B88" s="133"/>
      <c r="C88" s="139" t="s">
        <v>4864</v>
      </c>
      <c r="D88" s="140"/>
      <c r="E88" s="141">
        <v>16.726800000000001</v>
      </c>
      <c r="F88" s="136"/>
      <c r="G88" s="136"/>
    </row>
    <row r="89" spans="1:7" ht="22.5" outlineLevel="1" x14ac:dyDescent="0.2">
      <c r="A89" s="132">
        <v>25</v>
      </c>
      <c r="B89" s="133" t="s">
        <v>4865</v>
      </c>
      <c r="C89" s="134" t="s">
        <v>4866</v>
      </c>
      <c r="D89" s="135" t="s">
        <v>261</v>
      </c>
      <c r="E89" s="136">
        <v>5.5014000000000003</v>
      </c>
      <c r="F89" s="1202"/>
      <c r="G89" s="136">
        <f>ROUND(E89*F89,2)</f>
        <v>0</v>
      </c>
    </row>
    <row r="90" spans="1:7" outlineLevel="1" x14ac:dyDescent="0.2">
      <c r="A90" s="132"/>
      <c r="B90" s="133"/>
      <c r="C90" s="139" t="s">
        <v>4847</v>
      </c>
      <c r="D90" s="140"/>
      <c r="E90" s="141"/>
      <c r="F90" s="136"/>
      <c r="G90" s="136"/>
    </row>
    <row r="91" spans="1:7" outlineLevel="1" x14ac:dyDescent="0.2">
      <c r="A91" s="132"/>
      <c r="B91" s="133"/>
      <c r="C91" s="139" t="s">
        <v>1344</v>
      </c>
      <c r="D91" s="140"/>
      <c r="E91" s="141"/>
      <c r="F91" s="136"/>
      <c r="G91" s="136"/>
    </row>
    <row r="92" spans="1:7" outlineLevel="1" x14ac:dyDescent="0.2">
      <c r="A92" s="132"/>
      <c r="B92" s="133"/>
      <c r="C92" s="139" t="s">
        <v>4867</v>
      </c>
      <c r="D92" s="140"/>
      <c r="E92" s="141">
        <v>5.5014000000000003</v>
      </c>
      <c r="F92" s="136"/>
      <c r="G92" s="136"/>
    </row>
    <row r="93" spans="1:7" outlineLevel="1" x14ac:dyDescent="0.2">
      <c r="A93" s="132">
        <v>26</v>
      </c>
      <c r="B93" s="133" t="s">
        <v>731</v>
      </c>
      <c r="C93" s="134" t="s">
        <v>732</v>
      </c>
      <c r="D93" s="135" t="s">
        <v>374</v>
      </c>
      <c r="E93" s="136">
        <v>3</v>
      </c>
      <c r="F93" s="1202"/>
      <c r="G93" s="136">
        <f>ROUND(E93*F93,2)</f>
        <v>0</v>
      </c>
    </row>
    <row r="94" spans="1:7" outlineLevel="1" x14ac:dyDescent="0.2">
      <c r="A94" s="132"/>
      <c r="B94" s="133"/>
      <c r="C94" s="139" t="s">
        <v>4868</v>
      </c>
      <c r="D94" s="140"/>
      <c r="E94" s="141">
        <v>3</v>
      </c>
      <c r="F94" s="136"/>
      <c r="G94" s="136"/>
    </row>
    <row r="95" spans="1:7" outlineLevel="1" x14ac:dyDescent="0.2">
      <c r="A95" s="132">
        <v>27</v>
      </c>
      <c r="B95" s="133" t="s">
        <v>734</v>
      </c>
      <c r="C95" s="134" t="s">
        <v>4869</v>
      </c>
      <c r="D95" s="135" t="s">
        <v>374</v>
      </c>
      <c r="E95" s="136">
        <v>3</v>
      </c>
      <c r="F95" s="1202"/>
      <c r="G95" s="136">
        <f>ROUND(E95*F95,2)</f>
        <v>0</v>
      </c>
    </row>
    <row r="96" spans="1:7" outlineLevel="1" x14ac:dyDescent="0.2">
      <c r="A96" s="132"/>
      <c r="B96" s="133"/>
      <c r="C96" s="139" t="s">
        <v>4868</v>
      </c>
      <c r="D96" s="140"/>
      <c r="E96" s="141">
        <v>3</v>
      </c>
      <c r="F96" s="136"/>
      <c r="G96" s="136"/>
    </row>
    <row r="97" spans="1:7" ht="22.5" outlineLevel="1" x14ac:dyDescent="0.2">
      <c r="A97" s="132">
        <v>28</v>
      </c>
      <c r="B97" s="133" t="s">
        <v>633</v>
      </c>
      <c r="C97" s="134" t="s">
        <v>634</v>
      </c>
      <c r="D97" s="135" t="s">
        <v>261</v>
      </c>
      <c r="E97" s="136">
        <v>42.21</v>
      </c>
      <c r="F97" s="1202"/>
      <c r="G97" s="136">
        <f>ROUND(E97*F97,2)</f>
        <v>0</v>
      </c>
    </row>
    <row r="98" spans="1:7" outlineLevel="1" x14ac:dyDescent="0.2">
      <c r="A98" s="132"/>
      <c r="B98" s="133"/>
      <c r="C98" s="139" t="s">
        <v>4847</v>
      </c>
      <c r="D98" s="140"/>
      <c r="E98" s="141"/>
      <c r="F98" s="136"/>
      <c r="G98" s="136"/>
    </row>
    <row r="99" spans="1:7" outlineLevel="1" x14ac:dyDescent="0.2">
      <c r="A99" s="132"/>
      <c r="B99" s="133"/>
      <c r="C99" s="139" t="s">
        <v>4870</v>
      </c>
      <c r="D99" s="140"/>
      <c r="E99" s="141"/>
      <c r="F99" s="136"/>
      <c r="G99" s="136"/>
    </row>
    <row r="100" spans="1:7" outlineLevel="1" x14ac:dyDescent="0.2">
      <c r="A100" s="132"/>
      <c r="B100" s="133"/>
      <c r="C100" s="139" t="s">
        <v>4871</v>
      </c>
      <c r="D100" s="140"/>
      <c r="E100" s="141">
        <v>42.21</v>
      </c>
      <c r="F100" s="136"/>
      <c r="G100" s="136"/>
    </row>
    <row r="101" spans="1:7" x14ac:dyDescent="0.2">
      <c r="A101" s="142" t="s">
        <v>89</v>
      </c>
      <c r="B101" s="143" t="s">
        <v>929</v>
      </c>
      <c r="C101" s="144" t="s">
        <v>930</v>
      </c>
      <c r="D101" s="145"/>
      <c r="E101" s="146"/>
      <c r="F101" s="146"/>
      <c r="G101" s="146">
        <f>SUM(G102)</f>
        <v>0</v>
      </c>
    </row>
    <row r="102" spans="1:7" outlineLevel="1" x14ac:dyDescent="0.2">
      <c r="A102" s="132">
        <v>29</v>
      </c>
      <c r="B102" s="133" t="s">
        <v>931</v>
      </c>
      <c r="C102" s="134" t="s">
        <v>932</v>
      </c>
      <c r="D102" s="135" t="s">
        <v>261</v>
      </c>
      <c r="E102" s="136">
        <v>16.54</v>
      </c>
      <c r="F102" s="1202"/>
      <c r="G102" s="136">
        <f>ROUND(E102*F102,2)</f>
        <v>0</v>
      </c>
    </row>
    <row r="103" spans="1:7" outlineLevel="1" x14ac:dyDescent="0.2">
      <c r="A103" s="132"/>
      <c r="B103" s="133"/>
      <c r="C103" s="139" t="s">
        <v>1344</v>
      </c>
      <c r="D103" s="140"/>
      <c r="E103" s="141"/>
      <c r="F103" s="136"/>
      <c r="G103" s="136"/>
    </row>
    <row r="104" spans="1:7" outlineLevel="1" x14ac:dyDescent="0.2">
      <c r="A104" s="132"/>
      <c r="B104" s="133"/>
      <c r="C104" s="139" t="s">
        <v>1222</v>
      </c>
      <c r="D104" s="140"/>
      <c r="E104" s="141"/>
      <c r="F104" s="136"/>
      <c r="G104" s="136"/>
    </row>
    <row r="105" spans="1:7" outlineLevel="1" x14ac:dyDescent="0.2">
      <c r="A105" s="132"/>
      <c r="B105" s="133"/>
      <c r="C105" s="139" t="s">
        <v>4872</v>
      </c>
      <c r="D105" s="140"/>
      <c r="E105" s="141">
        <v>8.14</v>
      </c>
      <c r="F105" s="136"/>
      <c r="G105" s="136"/>
    </row>
    <row r="106" spans="1:7" outlineLevel="1" x14ac:dyDescent="0.2">
      <c r="A106" s="132"/>
      <c r="B106" s="133"/>
      <c r="C106" s="139" t="s">
        <v>4873</v>
      </c>
      <c r="D106" s="140"/>
      <c r="E106" s="141">
        <v>8.4</v>
      </c>
      <c r="F106" s="136"/>
      <c r="G106" s="136"/>
    </row>
    <row r="107" spans="1:7" x14ac:dyDescent="0.2">
      <c r="A107" s="142" t="s">
        <v>89</v>
      </c>
      <c r="B107" s="143" t="s">
        <v>1161</v>
      </c>
      <c r="C107" s="144" t="s">
        <v>1162</v>
      </c>
      <c r="D107" s="145"/>
      <c r="E107" s="146"/>
      <c r="F107" s="146"/>
      <c r="G107" s="146">
        <f>SUM(G108:G113)</f>
        <v>0</v>
      </c>
    </row>
    <row r="108" spans="1:7" outlineLevel="1" x14ac:dyDescent="0.2">
      <c r="A108" s="132">
        <v>30</v>
      </c>
      <c r="B108" s="133" t="s">
        <v>1197</v>
      </c>
      <c r="C108" s="134" t="s">
        <v>1198</v>
      </c>
      <c r="D108" s="135" t="s">
        <v>261</v>
      </c>
      <c r="E108" s="136">
        <v>16.54</v>
      </c>
      <c r="F108" s="1202"/>
      <c r="G108" s="136">
        <f>ROUND(E108*F108,2)</f>
        <v>0</v>
      </c>
    </row>
    <row r="109" spans="1:7" outlineLevel="1" x14ac:dyDescent="0.2">
      <c r="A109" s="132"/>
      <c r="B109" s="133"/>
      <c r="C109" s="139" t="s">
        <v>1344</v>
      </c>
      <c r="D109" s="140"/>
      <c r="E109" s="141"/>
      <c r="F109" s="136"/>
      <c r="G109" s="136"/>
    </row>
    <row r="110" spans="1:7" outlineLevel="1" x14ac:dyDescent="0.2">
      <c r="A110" s="132"/>
      <c r="B110" s="133"/>
      <c r="C110" s="139" t="s">
        <v>1222</v>
      </c>
      <c r="D110" s="140"/>
      <c r="E110" s="141"/>
      <c r="F110" s="136"/>
      <c r="G110" s="136"/>
    </row>
    <row r="111" spans="1:7" outlineLevel="1" x14ac:dyDescent="0.2">
      <c r="A111" s="132"/>
      <c r="B111" s="133"/>
      <c r="C111" s="139" t="s">
        <v>4872</v>
      </c>
      <c r="D111" s="140"/>
      <c r="E111" s="141">
        <v>8.14</v>
      </c>
      <c r="F111" s="136"/>
      <c r="G111" s="136"/>
    </row>
    <row r="112" spans="1:7" outlineLevel="1" x14ac:dyDescent="0.2">
      <c r="A112" s="132"/>
      <c r="B112" s="133"/>
      <c r="C112" s="139" t="s">
        <v>4873</v>
      </c>
      <c r="D112" s="140"/>
      <c r="E112" s="141">
        <v>8.4</v>
      </c>
      <c r="F112" s="136"/>
      <c r="G112" s="136"/>
    </row>
    <row r="113" spans="1:7" ht="22.5" outlineLevel="1" x14ac:dyDescent="0.2">
      <c r="A113" s="132">
        <v>31</v>
      </c>
      <c r="B113" s="133" t="s">
        <v>1255</v>
      </c>
      <c r="C113" s="134" t="s">
        <v>4874</v>
      </c>
      <c r="D113" s="135" t="s">
        <v>261</v>
      </c>
      <c r="E113" s="136">
        <v>141.23100000000002</v>
      </c>
      <c r="F113" s="1202"/>
      <c r="G113" s="136">
        <f>ROUND(E113*F113,2)</f>
        <v>0</v>
      </c>
    </row>
    <row r="114" spans="1:7" outlineLevel="1" x14ac:dyDescent="0.2">
      <c r="A114" s="132"/>
      <c r="B114" s="133"/>
      <c r="C114" s="139" t="s">
        <v>1344</v>
      </c>
      <c r="D114" s="140"/>
      <c r="E114" s="141"/>
      <c r="F114" s="136"/>
      <c r="G114" s="136"/>
    </row>
    <row r="115" spans="1:7" outlineLevel="1" x14ac:dyDescent="0.2">
      <c r="A115" s="132"/>
      <c r="B115" s="133"/>
      <c r="C115" s="139" t="s">
        <v>4875</v>
      </c>
      <c r="D115" s="140"/>
      <c r="E115" s="141">
        <v>148.96600000000001</v>
      </c>
      <c r="F115" s="136"/>
      <c r="G115" s="136"/>
    </row>
    <row r="116" spans="1:7" outlineLevel="1" x14ac:dyDescent="0.2">
      <c r="A116" s="132"/>
      <c r="B116" s="133"/>
      <c r="C116" s="139" t="s">
        <v>4849</v>
      </c>
      <c r="D116" s="140"/>
      <c r="E116" s="141">
        <v>-8.14</v>
      </c>
      <c r="F116" s="136"/>
      <c r="G116" s="136"/>
    </row>
    <row r="117" spans="1:7" outlineLevel="1" x14ac:dyDescent="0.2">
      <c r="A117" s="132"/>
      <c r="B117" s="133"/>
      <c r="C117" s="139" t="s">
        <v>4850</v>
      </c>
      <c r="D117" s="140"/>
      <c r="E117" s="141">
        <v>-8.4</v>
      </c>
      <c r="F117" s="136"/>
      <c r="G117" s="136"/>
    </row>
    <row r="118" spans="1:7" outlineLevel="1" x14ac:dyDescent="0.2">
      <c r="A118" s="132"/>
      <c r="B118" s="133"/>
      <c r="C118" s="139" t="s">
        <v>1169</v>
      </c>
      <c r="D118" s="140"/>
      <c r="E118" s="141"/>
      <c r="F118" s="136"/>
      <c r="G118" s="136"/>
    </row>
    <row r="119" spans="1:7" outlineLevel="1" x14ac:dyDescent="0.2">
      <c r="A119" s="132"/>
      <c r="B119" s="133"/>
      <c r="C119" s="139" t="s">
        <v>4876</v>
      </c>
      <c r="D119" s="140"/>
      <c r="E119" s="141">
        <v>5.0549999999999997</v>
      </c>
      <c r="F119" s="136"/>
      <c r="G119" s="136"/>
    </row>
    <row r="120" spans="1:7" outlineLevel="1" x14ac:dyDescent="0.2">
      <c r="A120" s="132"/>
      <c r="B120" s="133"/>
      <c r="C120" s="139" t="s">
        <v>4877</v>
      </c>
      <c r="D120" s="140"/>
      <c r="E120" s="141">
        <v>3.75</v>
      </c>
      <c r="F120" s="136"/>
      <c r="G120" s="136"/>
    </row>
    <row r="121" spans="1:7" x14ac:dyDescent="0.2">
      <c r="A121" s="142" t="s">
        <v>89</v>
      </c>
      <c r="B121" s="143" t="s">
        <v>1348</v>
      </c>
      <c r="C121" s="144" t="s">
        <v>1349</v>
      </c>
      <c r="D121" s="145"/>
      <c r="E121" s="146"/>
      <c r="F121" s="146"/>
      <c r="G121" s="146">
        <f>SUM(G122:G136)</f>
        <v>0</v>
      </c>
    </row>
    <row r="122" spans="1:7" outlineLevel="1" x14ac:dyDescent="0.2">
      <c r="A122" s="132">
        <v>32</v>
      </c>
      <c r="B122" s="133" t="s">
        <v>4878</v>
      </c>
      <c r="C122" s="134" t="s">
        <v>4879</v>
      </c>
      <c r="D122" s="135" t="s">
        <v>261</v>
      </c>
      <c r="E122" s="136">
        <v>42.21</v>
      </c>
      <c r="F122" s="1202"/>
      <c r="G122" s="136">
        <f>ROUND(E122*F122,2)</f>
        <v>0</v>
      </c>
    </row>
    <row r="123" spans="1:7" outlineLevel="1" x14ac:dyDescent="0.2">
      <c r="A123" s="132"/>
      <c r="B123" s="133"/>
      <c r="C123" s="139" t="s">
        <v>285</v>
      </c>
      <c r="D123" s="140"/>
      <c r="E123" s="141"/>
      <c r="F123" s="136"/>
      <c r="G123" s="136"/>
    </row>
    <row r="124" spans="1:7" outlineLevel="1" x14ac:dyDescent="0.2">
      <c r="A124" s="132"/>
      <c r="B124" s="133"/>
      <c r="C124" s="139" t="s">
        <v>4880</v>
      </c>
      <c r="D124" s="140"/>
      <c r="E124" s="141">
        <v>42.21</v>
      </c>
      <c r="F124" s="136"/>
      <c r="G124" s="136"/>
    </row>
    <row r="125" spans="1:7" outlineLevel="1" x14ac:dyDescent="0.2">
      <c r="A125" s="132">
        <v>33</v>
      </c>
      <c r="B125" s="133" t="s">
        <v>4881</v>
      </c>
      <c r="C125" s="134" t="s">
        <v>4882</v>
      </c>
      <c r="D125" s="135" t="s">
        <v>261</v>
      </c>
      <c r="E125" s="136">
        <v>86.76</v>
      </c>
      <c r="F125" s="1202"/>
      <c r="G125" s="136">
        <f>ROUND(E125*F125,2)</f>
        <v>0</v>
      </c>
    </row>
    <row r="126" spans="1:7" outlineLevel="1" x14ac:dyDescent="0.2">
      <c r="A126" s="132"/>
      <c r="B126" s="133"/>
      <c r="C126" s="139" t="s">
        <v>4883</v>
      </c>
      <c r="D126" s="140"/>
      <c r="E126" s="141">
        <v>86.76</v>
      </c>
      <c r="F126" s="136"/>
      <c r="G126" s="136"/>
    </row>
    <row r="127" spans="1:7" outlineLevel="1" x14ac:dyDescent="0.2">
      <c r="A127" s="132">
        <v>34</v>
      </c>
      <c r="B127" s="133" t="s">
        <v>4884</v>
      </c>
      <c r="C127" s="134" t="s">
        <v>4885</v>
      </c>
      <c r="D127" s="135" t="s">
        <v>261</v>
      </c>
      <c r="E127" s="136">
        <v>173.52</v>
      </c>
      <c r="F127" s="1202"/>
      <c r="G127" s="136">
        <f>ROUND(E127*F127,2)</f>
        <v>0</v>
      </c>
    </row>
    <row r="128" spans="1:7" outlineLevel="1" x14ac:dyDescent="0.2">
      <c r="A128" s="132"/>
      <c r="B128" s="133"/>
      <c r="C128" s="139" t="s">
        <v>4886</v>
      </c>
      <c r="D128" s="140"/>
      <c r="E128" s="141">
        <v>173.52</v>
      </c>
      <c r="F128" s="136"/>
      <c r="G128" s="136"/>
    </row>
    <row r="129" spans="1:7" outlineLevel="1" x14ac:dyDescent="0.2">
      <c r="A129" s="132">
        <v>35</v>
      </c>
      <c r="B129" s="133" t="s">
        <v>4887</v>
      </c>
      <c r="C129" s="134" t="s">
        <v>4888</v>
      </c>
      <c r="D129" s="135" t="s">
        <v>261</v>
      </c>
      <c r="E129" s="136">
        <v>86.76</v>
      </c>
      <c r="F129" s="1202"/>
      <c r="G129" s="136">
        <f>ROUND(E129*F129,2)</f>
        <v>0</v>
      </c>
    </row>
    <row r="130" spans="1:7" outlineLevel="1" x14ac:dyDescent="0.2">
      <c r="A130" s="132"/>
      <c r="B130" s="133"/>
      <c r="C130" s="139" t="s">
        <v>4883</v>
      </c>
      <c r="D130" s="140"/>
      <c r="E130" s="141">
        <v>86.76</v>
      </c>
      <c r="F130" s="136"/>
      <c r="G130" s="136"/>
    </row>
    <row r="131" spans="1:7" outlineLevel="1" x14ac:dyDescent="0.2">
      <c r="A131" s="132">
        <v>36</v>
      </c>
      <c r="B131" s="133" t="s">
        <v>1372</v>
      </c>
      <c r="C131" s="134" t="s">
        <v>1373</v>
      </c>
      <c r="D131" s="135" t="s">
        <v>261</v>
      </c>
      <c r="E131" s="136">
        <v>86.76</v>
      </c>
      <c r="F131" s="1202"/>
      <c r="G131" s="136">
        <f>ROUND(E131*F131,2)</f>
        <v>0</v>
      </c>
    </row>
    <row r="132" spans="1:7" outlineLevel="1" x14ac:dyDescent="0.2">
      <c r="A132" s="132"/>
      <c r="B132" s="133"/>
      <c r="C132" s="139" t="s">
        <v>4883</v>
      </c>
      <c r="D132" s="140"/>
      <c r="E132" s="141">
        <v>86.76</v>
      </c>
      <c r="F132" s="136"/>
      <c r="G132" s="136"/>
    </row>
    <row r="133" spans="1:7" outlineLevel="1" x14ac:dyDescent="0.2">
      <c r="A133" s="132">
        <v>37</v>
      </c>
      <c r="B133" s="133" t="s">
        <v>1374</v>
      </c>
      <c r="C133" s="134" t="s">
        <v>1375</v>
      </c>
      <c r="D133" s="135" t="s">
        <v>261</v>
      </c>
      <c r="E133" s="136">
        <v>173.52</v>
      </c>
      <c r="F133" s="1202"/>
      <c r="G133" s="136">
        <f>ROUND(E133*F133,2)</f>
        <v>0</v>
      </c>
    </row>
    <row r="134" spans="1:7" outlineLevel="1" x14ac:dyDescent="0.2">
      <c r="A134" s="132"/>
      <c r="B134" s="133"/>
      <c r="C134" s="139" t="s">
        <v>4886</v>
      </c>
      <c r="D134" s="140"/>
      <c r="E134" s="141">
        <v>173.52</v>
      </c>
      <c r="F134" s="136"/>
      <c r="G134" s="136"/>
    </row>
    <row r="135" spans="1:7" outlineLevel="1" x14ac:dyDescent="0.2">
      <c r="A135" s="132">
        <v>38</v>
      </c>
      <c r="B135" s="133" t="s">
        <v>1376</v>
      </c>
      <c r="C135" s="134" t="s">
        <v>1377</v>
      </c>
      <c r="D135" s="135" t="s">
        <v>261</v>
      </c>
      <c r="E135" s="136">
        <v>86.76</v>
      </c>
      <c r="F135" s="1202"/>
      <c r="G135" s="136">
        <f>ROUND(E135*F135,2)</f>
        <v>0</v>
      </c>
    </row>
    <row r="136" spans="1:7" outlineLevel="1" x14ac:dyDescent="0.2">
      <c r="A136" s="132"/>
      <c r="B136" s="133"/>
      <c r="C136" s="139" t="s">
        <v>4883</v>
      </c>
      <c r="D136" s="140"/>
      <c r="E136" s="141">
        <v>86.76</v>
      </c>
      <c r="F136" s="136"/>
      <c r="G136" s="136"/>
    </row>
    <row r="137" spans="1:7" x14ac:dyDescent="0.2">
      <c r="A137" s="142" t="s">
        <v>89</v>
      </c>
      <c r="B137" s="143" t="s">
        <v>1386</v>
      </c>
      <c r="C137" s="144" t="s">
        <v>1387</v>
      </c>
      <c r="D137" s="145"/>
      <c r="E137" s="146"/>
      <c r="F137" s="146"/>
      <c r="G137" s="146">
        <f>SUM(G138:G147)</f>
        <v>0</v>
      </c>
    </row>
    <row r="138" spans="1:7" outlineLevel="1" x14ac:dyDescent="0.2">
      <c r="A138" s="132">
        <v>39</v>
      </c>
      <c r="B138" s="133" t="s">
        <v>1388</v>
      </c>
      <c r="C138" s="134" t="s">
        <v>1389</v>
      </c>
      <c r="D138" s="135" t="s">
        <v>261</v>
      </c>
      <c r="E138" s="136">
        <v>42.21</v>
      </c>
      <c r="F138" s="1202"/>
      <c r="G138" s="136">
        <f>ROUND(E138*F138,2)</f>
        <v>0</v>
      </c>
    </row>
    <row r="139" spans="1:7" outlineLevel="1" x14ac:dyDescent="0.2">
      <c r="A139" s="132"/>
      <c r="B139" s="133"/>
      <c r="C139" s="139" t="s">
        <v>285</v>
      </c>
      <c r="D139" s="140"/>
      <c r="E139" s="141"/>
      <c r="F139" s="136"/>
      <c r="G139" s="136"/>
    </row>
    <row r="140" spans="1:7" outlineLevel="1" x14ac:dyDescent="0.2">
      <c r="A140" s="132"/>
      <c r="B140" s="133"/>
      <c r="C140" s="139" t="s">
        <v>4880</v>
      </c>
      <c r="D140" s="140"/>
      <c r="E140" s="141">
        <v>42.21</v>
      </c>
      <c r="F140" s="136"/>
      <c r="G140" s="136"/>
    </row>
    <row r="141" spans="1:7" outlineLevel="1" x14ac:dyDescent="0.2">
      <c r="A141" s="132">
        <v>40</v>
      </c>
      <c r="B141" s="133" t="s">
        <v>1391</v>
      </c>
      <c r="C141" s="134" t="s">
        <v>4889</v>
      </c>
      <c r="D141" s="135" t="s">
        <v>261</v>
      </c>
      <c r="E141" s="136">
        <v>42.21</v>
      </c>
      <c r="F141" s="1202"/>
      <c r="G141" s="136">
        <f>ROUND(E141*F141,2)</f>
        <v>0</v>
      </c>
    </row>
    <row r="142" spans="1:7" outlineLevel="1" x14ac:dyDescent="0.2">
      <c r="A142" s="132"/>
      <c r="B142" s="133"/>
      <c r="C142" s="139" t="s">
        <v>285</v>
      </c>
      <c r="D142" s="140"/>
      <c r="E142" s="141"/>
      <c r="F142" s="136"/>
      <c r="G142" s="136"/>
    </row>
    <row r="143" spans="1:7" outlineLevel="1" x14ac:dyDescent="0.2">
      <c r="A143" s="132"/>
      <c r="B143" s="133"/>
      <c r="C143" s="139" t="s">
        <v>4880</v>
      </c>
      <c r="D143" s="140"/>
      <c r="E143" s="141">
        <v>42.21</v>
      </c>
      <c r="F143" s="136"/>
      <c r="G143" s="136"/>
    </row>
    <row r="144" spans="1:7" outlineLevel="1" x14ac:dyDescent="0.2">
      <c r="A144" s="132">
        <v>41</v>
      </c>
      <c r="B144" s="133" t="s">
        <v>1393</v>
      </c>
      <c r="C144" s="134" t="s">
        <v>1394</v>
      </c>
      <c r="D144" s="135" t="s">
        <v>135</v>
      </c>
      <c r="E144" s="136">
        <v>23</v>
      </c>
      <c r="F144" s="1202"/>
      <c r="G144" s="136">
        <f>ROUND(E144*F144,2)</f>
        <v>0</v>
      </c>
    </row>
    <row r="145" spans="1:7" outlineLevel="1" x14ac:dyDescent="0.2">
      <c r="A145" s="132"/>
      <c r="B145" s="133"/>
      <c r="C145" s="139" t="s">
        <v>4890</v>
      </c>
      <c r="D145" s="140"/>
      <c r="E145" s="141">
        <v>23</v>
      </c>
      <c r="F145" s="136"/>
      <c r="G145" s="136"/>
    </row>
    <row r="146" spans="1:7" outlineLevel="1" x14ac:dyDescent="0.2">
      <c r="A146" s="132">
        <v>42</v>
      </c>
      <c r="B146" s="133" t="s">
        <v>1396</v>
      </c>
      <c r="C146" s="134" t="s">
        <v>4891</v>
      </c>
      <c r="D146" s="135" t="s">
        <v>249</v>
      </c>
      <c r="E146" s="136">
        <v>15</v>
      </c>
      <c r="F146" s="1202"/>
      <c r="G146" s="136">
        <f>ROUND(E146*F146,2)</f>
        <v>0</v>
      </c>
    </row>
    <row r="147" spans="1:7" outlineLevel="1" x14ac:dyDescent="0.2">
      <c r="A147" s="132"/>
      <c r="B147" s="133"/>
      <c r="C147" s="139" t="s">
        <v>4892</v>
      </c>
      <c r="D147" s="140"/>
      <c r="E147" s="141">
        <v>15</v>
      </c>
      <c r="F147" s="136"/>
      <c r="G147" s="136"/>
    </row>
    <row r="148" spans="1:7" x14ac:dyDescent="0.2">
      <c r="A148" s="142" t="s">
        <v>89</v>
      </c>
      <c r="B148" s="143" t="s">
        <v>1753</v>
      </c>
      <c r="C148" s="144" t="s">
        <v>1754</v>
      </c>
      <c r="D148" s="145"/>
      <c r="E148" s="146"/>
      <c r="F148" s="146"/>
      <c r="G148" s="146">
        <f>SUM(G149)</f>
        <v>0</v>
      </c>
    </row>
    <row r="149" spans="1:7" outlineLevel="1" x14ac:dyDescent="0.2">
      <c r="A149" s="132">
        <v>43</v>
      </c>
      <c r="B149" s="133" t="s">
        <v>4893</v>
      </c>
      <c r="C149" s="134" t="s">
        <v>4894</v>
      </c>
      <c r="D149" s="135" t="s">
        <v>130</v>
      </c>
      <c r="E149" s="136">
        <v>115.92</v>
      </c>
      <c r="F149" s="1202"/>
      <c r="G149" s="136">
        <f>ROUND(E149*F149,2)</f>
        <v>0</v>
      </c>
    </row>
    <row r="150" spans="1:7" outlineLevel="1" x14ac:dyDescent="0.2">
      <c r="A150" s="132"/>
      <c r="B150" s="133"/>
      <c r="C150" s="139" t="s">
        <v>4895</v>
      </c>
      <c r="D150" s="140"/>
      <c r="E150" s="141">
        <v>115.92</v>
      </c>
      <c r="F150" s="136"/>
      <c r="G150" s="136"/>
    </row>
    <row r="151" spans="1:7" x14ac:dyDescent="0.2">
      <c r="A151" s="142" t="s">
        <v>89</v>
      </c>
      <c r="B151" s="143" t="s">
        <v>1761</v>
      </c>
      <c r="C151" s="144" t="s">
        <v>1762</v>
      </c>
      <c r="D151" s="145"/>
      <c r="E151" s="146"/>
      <c r="F151" s="146"/>
      <c r="G151" s="1450">
        <f>SUM(G152,G155)</f>
        <v>0</v>
      </c>
    </row>
    <row r="152" spans="1:7" outlineLevel="1" x14ac:dyDescent="0.2">
      <c r="A152" s="132">
        <v>44</v>
      </c>
      <c r="B152" s="133" t="s">
        <v>4896</v>
      </c>
      <c r="C152" s="134" t="s">
        <v>4897</v>
      </c>
      <c r="D152" s="135" t="s">
        <v>261</v>
      </c>
      <c r="E152" s="136">
        <v>28.1</v>
      </c>
      <c r="F152" s="1202"/>
      <c r="G152" s="136">
        <f>ROUND(E152*F152,2)</f>
        <v>0</v>
      </c>
    </row>
    <row r="153" spans="1:7" outlineLevel="1" x14ac:dyDescent="0.2">
      <c r="A153" s="132"/>
      <c r="B153" s="133"/>
      <c r="C153" s="139" t="s">
        <v>4898</v>
      </c>
      <c r="D153" s="140"/>
      <c r="E153" s="141">
        <v>12.8</v>
      </c>
      <c r="F153" s="136"/>
      <c r="G153" s="136"/>
    </row>
    <row r="154" spans="1:7" outlineLevel="1" x14ac:dyDescent="0.2">
      <c r="A154" s="132"/>
      <c r="B154" s="133"/>
      <c r="C154" s="139" t="s">
        <v>4899</v>
      </c>
      <c r="D154" s="140"/>
      <c r="E154" s="141">
        <v>15.3</v>
      </c>
      <c r="F154" s="136"/>
      <c r="G154" s="136"/>
    </row>
    <row r="155" spans="1:7" outlineLevel="1" x14ac:dyDescent="0.2">
      <c r="A155" s="132">
        <v>45</v>
      </c>
      <c r="B155" s="133" t="s">
        <v>4900</v>
      </c>
      <c r="C155" s="134" t="s">
        <v>4901</v>
      </c>
      <c r="D155" s="135" t="s">
        <v>1878</v>
      </c>
      <c r="E155" s="136">
        <f>SUM(G152)/100</f>
        <v>0</v>
      </c>
      <c r="F155" s="1202">
        <v>3.8</v>
      </c>
      <c r="G155" s="136">
        <f>ROUND(E155*F155,2)</f>
        <v>0</v>
      </c>
    </row>
    <row r="156" spans="1:7" x14ac:dyDescent="0.2">
      <c r="A156" s="142" t="s">
        <v>89</v>
      </c>
      <c r="B156" s="143" t="s">
        <v>1879</v>
      </c>
      <c r="C156" s="144" t="s">
        <v>1880</v>
      </c>
      <c r="D156" s="145"/>
      <c r="E156" s="146"/>
      <c r="F156" s="146"/>
      <c r="G156" s="146">
        <f>SUM(G157:G172)</f>
        <v>0</v>
      </c>
    </row>
    <row r="157" spans="1:7" outlineLevel="1" x14ac:dyDescent="0.2">
      <c r="A157" s="132">
        <v>46</v>
      </c>
      <c r="B157" s="133" t="s">
        <v>4902</v>
      </c>
      <c r="C157" s="134" t="s">
        <v>4903</v>
      </c>
      <c r="D157" s="135" t="s">
        <v>261</v>
      </c>
      <c r="E157" s="136">
        <v>55</v>
      </c>
      <c r="F157" s="1202"/>
      <c r="G157" s="136">
        <f>ROUND(E157*F157,2)</f>
        <v>0</v>
      </c>
    </row>
    <row r="158" spans="1:7" outlineLevel="1" x14ac:dyDescent="0.2">
      <c r="A158" s="132"/>
      <c r="B158" s="133"/>
      <c r="C158" s="139" t="s">
        <v>1262</v>
      </c>
      <c r="D158" s="140"/>
      <c r="E158" s="141"/>
      <c r="F158" s="136"/>
      <c r="G158" s="136"/>
    </row>
    <row r="159" spans="1:7" outlineLevel="1" x14ac:dyDescent="0.2">
      <c r="A159" s="132"/>
      <c r="B159" s="133"/>
      <c r="C159" s="139" t="s">
        <v>4904</v>
      </c>
      <c r="D159" s="140"/>
      <c r="E159" s="141">
        <v>55</v>
      </c>
      <c r="F159" s="136"/>
      <c r="G159" s="136"/>
    </row>
    <row r="160" spans="1:7" outlineLevel="1" x14ac:dyDescent="0.2">
      <c r="A160" s="132">
        <v>47</v>
      </c>
      <c r="B160" s="133" t="s">
        <v>1921</v>
      </c>
      <c r="C160" s="134" t="s">
        <v>1922</v>
      </c>
      <c r="D160" s="135" t="s">
        <v>261</v>
      </c>
      <c r="E160" s="136">
        <v>66</v>
      </c>
      <c r="F160" s="1202"/>
      <c r="G160" s="136">
        <f>ROUND(E160*F160,2)</f>
        <v>0</v>
      </c>
    </row>
    <row r="161" spans="1:7" outlineLevel="1" x14ac:dyDescent="0.2">
      <c r="A161" s="132"/>
      <c r="B161" s="133"/>
      <c r="C161" s="139" t="s">
        <v>1262</v>
      </c>
      <c r="D161" s="140"/>
      <c r="E161" s="141"/>
      <c r="F161" s="136"/>
      <c r="G161" s="136"/>
    </row>
    <row r="162" spans="1:7" outlineLevel="1" x14ac:dyDescent="0.2">
      <c r="A162" s="132"/>
      <c r="B162" s="133"/>
      <c r="C162" s="139" t="s">
        <v>4905</v>
      </c>
      <c r="D162" s="140"/>
      <c r="E162" s="141">
        <v>66</v>
      </c>
      <c r="F162" s="136"/>
      <c r="G162" s="136"/>
    </row>
    <row r="163" spans="1:7" ht="22.5" outlineLevel="1" x14ac:dyDescent="0.2">
      <c r="A163" s="132">
        <v>48</v>
      </c>
      <c r="B163" s="133" t="s">
        <v>1901</v>
      </c>
      <c r="C163" s="134" t="s">
        <v>1902</v>
      </c>
      <c r="D163" s="135" t="s">
        <v>261</v>
      </c>
      <c r="E163" s="136">
        <v>55</v>
      </c>
      <c r="F163" s="1202"/>
      <c r="G163" s="136">
        <f>ROUND(E163*F163,2)</f>
        <v>0</v>
      </c>
    </row>
    <row r="164" spans="1:7" outlineLevel="1" x14ac:dyDescent="0.2">
      <c r="A164" s="132"/>
      <c r="B164" s="133"/>
      <c r="C164" s="139" t="s">
        <v>1262</v>
      </c>
      <c r="D164" s="140"/>
      <c r="E164" s="141"/>
      <c r="F164" s="136"/>
      <c r="G164" s="136"/>
    </row>
    <row r="165" spans="1:7" outlineLevel="1" x14ac:dyDescent="0.2">
      <c r="A165" s="132"/>
      <c r="B165" s="133"/>
      <c r="C165" s="139" t="s">
        <v>4904</v>
      </c>
      <c r="D165" s="140"/>
      <c r="E165" s="141">
        <v>55</v>
      </c>
      <c r="F165" s="136"/>
      <c r="G165" s="136"/>
    </row>
    <row r="166" spans="1:7" outlineLevel="1" x14ac:dyDescent="0.2">
      <c r="A166" s="132">
        <v>49</v>
      </c>
      <c r="B166" s="133" t="s">
        <v>1910</v>
      </c>
      <c r="C166" s="134" t="s">
        <v>1911</v>
      </c>
      <c r="D166" s="135" t="s">
        <v>261</v>
      </c>
      <c r="E166" s="136">
        <v>66</v>
      </c>
      <c r="F166" s="1202"/>
      <c r="G166" s="136">
        <f>ROUND(E166*F166,2)</f>
        <v>0</v>
      </c>
    </row>
    <row r="167" spans="1:7" outlineLevel="1" x14ac:dyDescent="0.2">
      <c r="A167" s="132"/>
      <c r="B167" s="133"/>
      <c r="C167" s="139" t="s">
        <v>1262</v>
      </c>
      <c r="D167" s="140"/>
      <c r="E167" s="141"/>
      <c r="F167" s="136"/>
      <c r="G167" s="136"/>
    </row>
    <row r="168" spans="1:7" outlineLevel="1" x14ac:dyDescent="0.2">
      <c r="A168" s="132"/>
      <c r="B168" s="133"/>
      <c r="C168" s="139" t="s">
        <v>4905</v>
      </c>
      <c r="D168" s="140"/>
      <c r="E168" s="141">
        <v>66</v>
      </c>
      <c r="F168" s="136"/>
      <c r="G168" s="136"/>
    </row>
    <row r="169" spans="1:7" outlineLevel="1" x14ac:dyDescent="0.2">
      <c r="A169" s="132">
        <v>50</v>
      </c>
      <c r="B169" s="133" t="s">
        <v>1929</v>
      </c>
      <c r="C169" s="134" t="s">
        <v>4906</v>
      </c>
      <c r="D169" s="135" t="s">
        <v>183</v>
      </c>
      <c r="E169" s="136">
        <v>2.75</v>
      </c>
      <c r="F169" s="1202"/>
      <c r="G169" s="136">
        <f>ROUND(E169*F169,2)</f>
        <v>0</v>
      </c>
    </row>
    <row r="170" spans="1:7" outlineLevel="1" x14ac:dyDescent="0.2">
      <c r="A170" s="132"/>
      <c r="B170" s="133"/>
      <c r="C170" s="139" t="s">
        <v>1262</v>
      </c>
      <c r="D170" s="140"/>
      <c r="E170" s="141"/>
      <c r="F170" s="136"/>
      <c r="G170" s="136"/>
    </row>
    <row r="171" spans="1:7" outlineLevel="1" x14ac:dyDescent="0.2">
      <c r="A171" s="132"/>
      <c r="B171" s="133"/>
      <c r="C171" s="139" t="s">
        <v>4907</v>
      </c>
      <c r="D171" s="140"/>
      <c r="E171" s="141">
        <v>2.75</v>
      </c>
      <c r="F171" s="136"/>
      <c r="G171" s="136"/>
    </row>
    <row r="172" spans="1:7" outlineLevel="1" x14ac:dyDescent="0.2">
      <c r="A172" s="132">
        <v>51</v>
      </c>
      <c r="B172" s="133" t="s">
        <v>4908</v>
      </c>
      <c r="C172" s="134" t="s">
        <v>4909</v>
      </c>
      <c r="D172" s="135" t="s">
        <v>1878</v>
      </c>
      <c r="E172" s="136">
        <f>SUM(G157:G169)/100</f>
        <v>0</v>
      </c>
      <c r="F172" s="1202">
        <v>3.45</v>
      </c>
      <c r="G172" s="136">
        <f>ROUND(E172*F172,2)</f>
        <v>0</v>
      </c>
    </row>
    <row r="173" spans="1:7" x14ac:dyDescent="0.2">
      <c r="A173" s="142" t="s">
        <v>89</v>
      </c>
      <c r="B173" s="143" t="s">
        <v>1948</v>
      </c>
      <c r="C173" s="144" t="s">
        <v>1949</v>
      </c>
      <c r="D173" s="145"/>
      <c r="E173" s="146"/>
      <c r="F173" s="146"/>
      <c r="G173" s="146">
        <f>SUM(G174:G219)</f>
        <v>0</v>
      </c>
    </row>
    <row r="174" spans="1:7" outlineLevel="1" x14ac:dyDescent="0.2">
      <c r="A174" s="132">
        <v>52</v>
      </c>
      <c r="B174" s="133" t="s">
        <v>4910</v>
      </c>
      <c r="C174" s="134" t="s">
        <v>4911</v>
      </c>
      <c r="D174" s="135" t="s">
        <v>261</v>
      </c>
      <c r="E174" s="136">
        <v>174.93900000000002</v>
      </c>
      <c r="F174" s="1202"/>
      <c r="G174" s="136">
        <f>ROUND(E174*F174,2)</f>
        <v>0</v>
      </c>
    </row>
    <row r="175" spans="1:7" outlineLevel="1" x14ac:dyDescent="0.2">
      <c r="A175" s="132"/>
      <c r="B175" s="133"/>
      <c r="C175" s="139" t="s">
        <v>1344</v>
      </c>
      <c r="D175" s="140"/>
      <c r="E175" s="141"/>
      <c r="F175" s="136"/>
      <c r="G175" s="136"/>
    </row>
    <row r="176" spans="1:7" outlineLevel="1" x14ac:dyDescent="0.2">
      <c r="A176" s="132"/>
      <c r="B176" s="133"/>
      <c r="C176" s="139" t="s">
        <v>4875</v>
      </c>
      <c r="D176" s="140"/>
      <c r="E176" s="141">
        <v>148.96600000000001</v>
      </c>
      <c r="F176" s="136"/>
      <c r="G176" s="136"/>
    </row>
    <row r="177" spans="1:7" outlineLevel="1" x14ac:dyDescent="0.2">
      <c r="A177" s="132"/>
      <c r="B177" s="133"/>
      <c r="C177" s="139" t="s">
        <v>4912</v>
      </c>
      <c r="D177" s="140"/>
      <c r="E177" s="141">
        <v>-7.42</v>
      </c>
      <c r="F177" s="136"/>
      <c r="G177" s="136"/>
    </row>
    <row r="178" spans="1:7" outlineLevel="1" x14ac:dyDescent="0.2">
      <c r="A178" s="132"/>
      <c r="B178" s="133"/>
      <c r="C178" s="139" t="s">
        <v>4850</v>
      </c>
      <c r="D178" s="140"/>
      <c r="E178" s="141">
        <v>-8.4</v>
      </c>
      <c r="F178" s="136"/>
      <c r="G178" s="136"/>
    </row>
    <row r="179" spans="1:7" outlineLevel="1" x14ac:dyDescent="0.2">
      <c r="A179" s="132"/>
      <c r="B179" s="133"/>
      <c r="C179" s="139" t="s">
        <v>1169</v>
      </c>
      <c r="D179" s="140"/>
      <c r="E179" s="141"/>
      <c r="F179" s="136"/>
      <c r="G179" s="136"/>
    </row>
    <row r="180" spans="1:7" outlineLevel="1" x14ac:dyDescent="0.2">
      <c r="A180" s="132"/>
      <c r="B180" s="133"/>
      <c r="C180" s="139" t="s">
        <v>4913</v>
      </c>
      <c r="D180" s="140"/>
      <c r="E180" s="141">
        <v>4.335</v>
      </c>
      <c r="F180" s="136"/>
      <c r="G180" s="136"/>
    </row>
    <row r="181" spans="1:7" outlineLevel="1" x14ac:dyDescent="0.2">
      <c r="A181" s="132"/>
      <c r="B181" s="133"/>
      <c r="C181" s="139" t="s">
        <v>4877</v>
      </c>
      <c r="D181" s="140"/>
      <c r="E181" s="141">
        <v>3.75</v>
      </c>
      <c r="F181" s="136"/>
      <c r="G181" s="136"/>
    </row>
    <row r="182" spans="1:7" outlineLevel="1" x14ac:dyDescent="0.2">
      <c r="A182" s="132"/>
      <c r="B182" s="133"/>
      <c r="C182" s="139" t="s">
        <v>4853</v>
      </c>
      <c r="D182" s="140"/>
      <c r="E182" s="141">
        <v>33.707999999999998</v>
      </c>
      <c r="F182" s="136"/>
      <c r="G182" s="136"/>
    </row>
    <row r="183" spans="1:7" outlineLevel="1" x14ac:dyDescent="0.2">
      <c r="A183" s="132">
        <v>53</v>
      </c>
      <c r="B183" s="133" t="s">
        <v>4914</v>
      </c>
      <c r="C183" s="134" t="s">
        <v>4915</v>
      </c>
      <c r="D183" s="135" t="s">
        <v>261</v>
      </c>
      <c r="E183" s="136">
        <v>192.43290000000002</v>
      </c>
      <c r="F183" s="1202"/>
      <c r="G183" s="136">
        <f>ROUND(E183*F183,2)</f>
        <v>0</v>
      </c>
    </row>
    <row r="184" spans="1:7" outlineLevel="1" x14ac:dyDescent="0.2">
      <c r="A184" s="132"/>
      <c r="B184" s="133"/>
      <c r="C184" s="139" t="s">
        <v>1344</v>
      </c>
      <c r="D184" s="140"/>
      <c r="E184" s="141"/>
      <c r="F184" s="136"/>
      <c r="G184" s="136"/>
    </row>
    <row r="185" spans="1:7" outlineLevel="1" x14ac:dyDescent="0.2">
      <c r="A185" s="132"/>
      <c r="B185" s="133"/>
      <c r="C185" s="147" t="s">
        <v>272</v>
      </c>
      <c r="D185" s="148"/>
      <c r="E185" s="149"/>
      <c r="F185" s="136"/>
      <c r="G185" s="136"/>
    </row>
    <row r="186" spans="1:7" outlineLevel="1" x14ac:dyDescent="0.2">
      <c r="A186" s="132"/>
      <c r="B186" s="133"/>
      <c r="C186" s="150" t="s">
        <v>4916</v>
      </c>
      <c r="D186" s="148"/>
      <c r="E186" s="149">
        <v>148.96600000000001</v>
      </c>
      <c r="F186" s="136"/>
      <c r="G186" s="136"/>
    </row>
    <row r="187" spans="1:7" outlineLevel="1" x14ac:dyDescent="0.2">
      <c r="A187" s="132"/>
      <c r="B187" s="133"/>
      <c r="C187" s="150" t="s">
        <v>4917</v>
      </c>
      <c r="D187" s="148"/>
      <c r="E187" s="149">
        <v>-7.42</v>
      </c>
      <c r="F187" s="136"/>
      <c r="G187" s="136"/>
    </row>
    <row r="188" spans="1:7" outlineLevel="1" x14ac:dyDescent="0.2">
      <c r="A188" s="132"/>
      <c r="B188" s="133"/>
      <c r="C188" s="150" t="s">
        <v>4918</v>
      </c>
      <c r="D188" s="148"/>
      <c r="E188" s="149">
        <v>-8.4</v>
      </c>
      <c r="F188" s="136"/>
      <c r="G188" s="136"/>
    </row>
    <row r="189" spans="1:7" outlineLevel="1" x14ac:dyDescent="0.2">
      <c r="A189" s="132"/>
      <c r="B189" s="133"/>
      <c r="C189" s="150" t="s">
        <v>4919</v>
      </c>
      <c r="D189" s="148"/>
      <c r="E189" s="149"/>
      <c r="F189" s="136"/>
      <c r="G189" s="136"/>
    </row>
    <row r="190" spans="1:7" outlineLevel="1" x14ac:dyDescent="0.2">
      <c r="A190" s="132"/>
      <c r="B190" s="133"/>
      <c r="C190" s="150" t="s">
        <v>4920</v>
      </c>
      <c r="D190" s="148"/>
      <c r="E190" s="149">
        <v>4.335</v>
      </c>
      <c r="F190" s="136"/>
      <c r="G190" s="136"/>
    </row>
    <row r="191" spans="1:7" outlineLevel="1" x14ac:dyDescent="0.2">
      <c r="A191" s="132"/>
      <c r="B191" s="133"/>
      <c r="C191" s="150" t="s">
        <v>4921</v>
      </c>
      <c r="D191" s="148"/>
      <c r="E191" s="149">
        <v>3.75</v>
      </c>
      <c r="F191" s="136"/>
      <c r="G191" s="136"/>
    </row>
    <row r="192" spans="1:7" outlineLevel="1" x14ac:dyDescent="0.2">
      <c r="A192" s="132"/>
      <c r="B192" s="133"/>
      <c r="C192" s="150" t="s">
        <v>4922</v>
      </c>
      <c r="D192" s="148"/>
      <c r="E192" s="149">
        <v>33.707999999999998</v>
      </c>
      <c r="F192" s="136"/>
      <c r="G192" s="136"/>
    </row>
    <row r="193" spans="1:7" outlineLevel="1" x14ac:dyDescent="0.2">
      <c r="A193" s="132"/>
      <c r="B193" s="133"/>
      <c r="C193" s="147" t="s">
        <v>276</v>
      </c>
      <c r="D193" s="148"/>
      <c r="E193" s="149"/>
      <c r="F193" s="136"/>
      <c r="G193" s="136"/>
    </row>
    <row r="194" spans="1:7" outlineLevel="1" x14ac:dyDescent="0.2">
      <c r="A194" s="132"/>
      <c r="B194" s="133"/>
      <c r="C194" s="139" t="s">
        <v>4923</v>
      </c>
      <c r="D194" s="140"/>
      <c r="E194" s="141">
        <v>192.43289999999999</v>
      </c>
      <c r="F194" s="136"/>
      <c r="G194" s="136"/>
    </row>
    <row r="195" spans="1:7" ht="22.5" outlineLevel="1" x14ac:dyDescent="0.2">
      <c r="A195" s="132">
        <v>54</v>
      </c>
      <c r="B195" s="133" t="s">
        <v>4924</v>
      </c>
      <c r="C195" s="134" t="s">
        <v>4925</v>
      </c>
      <c r="D195" s="135" t="s">
        <v>261</v>
      </c>
      <c r="E195" s="136">
        <v>42.21</v>
      </c>
      <c r="F195" s="1202"/>
      <c r="G195" s="136">
        <f>ROUND(E195*F195,2)</f>
        <v>0</v>
      </c>
    </row>
    <row r="196" spans="1:7" outlineLevel="1" x14ac:dyDescent="0.2">
      <c r="A196" s="132"/>
      <c r="B196" s="133"/>
      <c r="C196" s="139" t="s">
        <v>4870</v>
      </c>
      <c r="D196" s="140"/>
      <c r="E196" s="141"/>
      <c r="F196" s="136"/>
      <c r="G196" s="136"/>
    </row>
    <row r="197" spans="1:7" outlineLevel="1" x14ac:dyDescent="0.2">
      <c r="A197" s="132"/>
      <c r="B197" s="133"/>
      <c r="C197" s="139" t="s">
        <v>4871</v>
      </c>
      <c r="D197" s="140"/>
      <c r="E197" s="141">
        <v>42.21</v>
      </c>
      <c r="F197" s="136"/>
      <c r="G197" s="136"/>
    </row>
    <row r="198" spans="1:7" outlineLevel="1" x14ac:dyDescent="0.2">
      <c r="A198" s="132">
        <v>55</v>
      </c>
      <c r="B198" s="133" t="s">
        <v>4926</v>
      </c>
      <c r="C198" s="134" t="s">
        <v>4927</v>
      </c>
      <c r="D198" s="135" t="s">
        <v>261</v>
      </c>
      <c r="E198" s="136">
        <v>46.431000000000004</v>
      </c>
      <c r="F198" s="1202"/>
      <c r="G198" s="136">
        <f>ROUND(E198*F198,2)</f>
        <v>0</v>
      </c>
    </row>
    <row r="199" spans="1:7" outlineLevel="1" x14ac:dyDescent="0.2">
      <c r="A199" s="132"/>
      <c r="B199" s="133"/>
      <c r="C199" s="139" t="s">
        <v>4870</v>
      </c>
      <c r="D199" s="140"/>
      <c r="E199" s="141"/>
      <c r="F199" s="136"/>
      <c r="G199" s="136"/>
    </row>
    <row r="200" spans="1:7" outlineLevel="1" x14ac:dyDescent="0.2">
      <c r="A200" s="132"/>
      <c r="B200" s="133"/>
      <c r="C200" s="139" t="s">
        <v>4928</v>
      </c>
      <c r="D200" s="140"/>
      <c r="E200" s="141">
        <v>46.430999999999997</v>
      </c>
      <c r="F200" s="136"/>
      <c r="G200" s="136"/>
    </row>
    <row r="201" spans="1:7" outlineLevel="1" x14ac:dyDescent="0.2">
      <c r="A201" s="132">
        <v>56</v>
      </c>
      <c r="B201" s="133" t="s">
        <v>4929</v>
      </c>
      <c r="C201" s="134" t="s">
        <v>4930</v>
      </c>
      <c r="D201" s="135" t="s">
        <v>261</v>
      </c>
      <c r="E201" s="136">
        <v>97.082999999999998</v>
      </c>
      <c r="F201" s="1202"/>
      <c r="G201" s="136">
        <f>ROUND(E201*F201,2)</f>
        <v>0</v>
      </c>
    </row>
    <row r="202" spans="1:7" outlineLevel="1" x14ac:dyDescent="0.2">
      <c r="A202" s="132"/>
      <c r="B202" s="133"/>
      <c r="C202" s="139" t="s">
        <v>285</v>
      </c>
      <c r="D202" s="140"/>
      <c r="E202" s="141"/>
      <c r="F202" s="136"/>
      <c r="G202" s="136"/>
    </row>
    <row r="203" spans="1:7" outlineLevel="1" x14ac:dyDescent="0.2">
      <c r="A203" s="132"/>
      <c r="B203" s="133"/>
      <c r="C203" s="139" t="s">
        <v>4931</v>
      </c>
      <c r="D203" s="140"/>
      <c r="E203" s="141">
        <v>97.082999999999998</v>
      </c>
      <c r="F203" s="136"/>
      <c r="G203" s="136"/>
    </row>
    <row r="204" spans="1:7" outlineLevel="1" x14ac:dyDescent="0.2">
      <c r="A204" s="132">
        <v>57</v>
      </c>
      <c r="B204" s="133" t="s">
        <v>1950</v>
      </c>
      <c r="C204" s="134" t="s">
        <v>1951</v>
      </c>
      <c r="D204" s="135" t="s">
        <v>261</v>
      </c>
      <c r="E204" s="136">
        <v>42.21</v>
      </c>
      <c r="F204" s="1202"/>
      <c r="G204" s="136">
        <f>ROUND(E204*F204,2)</f>
        <v>0</v>
      </c>
    </row>
    <row r="205" spans="1:7" outlineLevel="1" x14ac:dyDescent="0.2">
      <c r="A205" s="132"/>
      <c r="B205" s="133"/>
      <c r="C205" s="139" t="s">
        <v>285</v>
      </c>
      <c r="D205" s="140"/>
      <c r="E205" s="141"/>
      <c r="F205" s="136"/>
      <c r="G205" s="136"/>
    </row>
    <row r="206" spans="1:7" outlineLevel="1" x14ac:dyDescent="0.2">
      <c r="A206" s="132"/>
      <c r="B206" s="133"/>
      <c r="C206" s="139" t="s">
        <v>4880</v>
      </c>
      <c r="D206" s="140"/>
      <c r="E206" s="141">
        <v>42.21</v>
      </c>
      <c r="F206" s="136"/>
      <c r="G206" s="136"/>
    </row>
    <row r="207" spans="1:7" outlineLevel="1" x14ac:dyDescent="0.2">
      <c r="A207" s="132">
        <v>58</v>
      </c>
      <c r="B207" s="133" t="s">
        <v>4932</v>
      </c>
      <c r="C207" s="134" t="s">
        <v>4933</v>
      </c>
      <c r="D207" s="135" t="s">
        <v>261</v>
      </c>
      <c r="E207" s="136">
        <v>46.431000000000004</v>
      </c>
      <c r="F207" s="1202"/>
      <c r="G207" s="136">
        <f>ROUND(E207*F207,2)</f>
        <v>0</v>
      </c>
    </row>
    <row r="208" spans="1:7" outlineLevel="1" x14ac:dyDescent="0.2">
      <c r="A208" s="132"/>
      <c r="B208" s="133"/>
      <c r="C208" s="139" t="s">
        <v>285</v>
      </c>
      <c r="D208" s="140"/>
      <c r="E208" s="141"/>
      <c r="F208" s="136"/>
      <c r="G208" s="136"/>
    </row>
    <row r="209" spans="1:7" outlineLevel="1" x14ac:dyDescent="0.2">
      <c r="A209" s="132"/>
      <c r="B209" s="133"/>
      <c r="C209" s="139" t="s">
        <v>4934</v>
      </c>
      <c r="D209" s="140"/>
      <c r="E209" s="141">
        <v>46.430999999999997</v>
      </c>
      <c r="F209" s="136"/>
      <c r="G209" s="136"/>
    </row>
    <row r="210" spans="1:7" outlineLevel="1" x14ac:dyDescent="0.2">
      <c r="A210" s="132">
        <v>59</v>
      </c>
      <c r="B210" s="133" t="s">
        <v>4935</v>
      </c>
      <c r="C210" s="134" t="s">
        <v>4936</v>
      </c>
      <c r="D210" s="135" t="s">
        <v>261</v>
      </c>
      <c r="E210" s="136">
        <v>110</v>
      </c>
      <c r="F210" s="1202"/>
      <c r="G210" s="136">
        <f>ROUND(E210*F210,2)</f>
        <v>0</v>
      </c>
    </row>
    <row r="211" spans="1:7" outlineLevel="1" x14ac:dyDescent="0.2">
      <c r="A211" s="132"/>
      <c r="B211" s="133"/>
      <c r="C211" s="139" t="s">
        <v>1262</v>
      </c>
      <c r="D211" s="140"/>
      <c r="E211" s="141"/>
      <c r="F211" s="136"/>
      <c r="G211" s="136"/>
    </row>
    <row r="212" spans="1:7" outlineLevel="1" x14ac:dyDescent="0.2">
      <c r="A212" s="132"/>
      <c r="B212" s="133"/>
      <c r="C212" s="139" t="s">
        <v>4937</v>
      </c>
      <c r="D212" s="140"/>
      <c r="E212" s="141">
        <v>110</v>
      </c>
      <c r="F212" s="136"/>
      <c r="G212" s="136"/>
    </row>
    <row r="213" spans="1:7" outlineLevel="1" x14ac:dyDescent="0.2">
      <c r="A213" s="132">
        <v>60</v>
      </c>
      <c r="B213" s="133" t="s">
        <v>4938</v>
      </c>
      <c r="C213" s="134" t="s">
        <v>2023</v>
      </c>
      <c r="D213" s="135" t="s">
        <v>261</v>
      </c>
      <c r="E213" s="136">
        <v>60.500000000000007</v>
      </c>
      <c r="F213" s="1202"/>
      <c r="G213" s="136">
        <f>ROUND(E213*F213,2)</f>
        <v>0</v>
      </c>
    </row>
    <row r="214" spans="1:7" outlineLevel="1" x14ac:dyDescent="0.2">
      <c r="A214" s="132"/>
      <c r="B214" s="133"/>
      <c r="C214" s="139" t="s">
        <v>1262</v>
      </c>
      <c r="D214" s="140"/>
      <c r="E214" s="141"/>
      <c r="F214" s="136"/>
      <c r="G214" s="136"/>
    </row>
    <row r="215" spans="1:7" outlineLevel="1" x14ac:dyDescent="0.2">
      <c r="A215" s="132"/>
      <c r="B215" s="133"/>
      <c r="C215" s="139" t="s">
        <v>4939</v>
      </c>
      <c r="D215" s="140"/>
      <c r="E215" s="141">
        <v>60.5</v>
      </c>
      <c r="F215" s="136"/>
      <c r="G215" s="136"/>
    </row>
    <row r="216" spans="1:7" outlineLevel="1" x14ac:dyDescent="0.2">
      <c r="A216" s="132">
        <v>61</v>
      </c>
      <c r="B216" s="133" t="s">
        <v>4940</v>
      </c>
      <c r="C216" s="134" t="s">
        <v>4941</v>
      </c>
      <c r="D216" s="135" t="s">
        <v>261</v>
      </c>
      <c r="E216" s="136">
        <v>60.500000000000007</v>
      </c>
      <c r="F216" s="1202"/>
      <c r="G216" s="136">
        <f>ROUND(E216*F216,2)</f>
        <v>0</v>
      </c>
    </row>
    <row r="217" spans="1:7" outlineLevel="1" x14ac:dyDescent="0.2">
      <c r="A217" s="132"/>
      <c r="B217" s="133"/>
      <c r="C217" s="139" t="s">
        <v>1262</v>
      </c>
      <c r="D217" s="140"/>
      <c r="E217" s="141"/>
      <c r="F217" s="136"/>
      <c r="G217" s="136"/>
    </row>
    <row r="218" spans="1:7" outlineLevel="1" x14ac:dyDescent="0.2">
      <c r="A218" s="132"/>
      <c r="B218" s="133"/>
      <c r="C218" s="139" t="s">
        <v>4939</v>
      </c>
      <c r="D218" s="140"/>
      <c r="E218" s="141">
        <v>60.5</v>
      </c>
      <c r="F218" s="136"/>
      <c r="G218" s="136"/>
    </row>
    <row r="219" spans="1:7" outlineLevel="1" x14ac:dyDescent="0.2">
      <c r="A219" s="132">
        <v>62</v>
      </c>
      <c r="B219" s="133" t="s">
        <v>3420</v>
      </c>
      <c r="C219" s="134" t="s">
        <v>4942</v>
      </c>
      <c r="D219" s="135" t="s">
        <v>1878</v>
      </c>
      <c r="E219" s="136">
        <f>SUM(G174:G216)/100</f>
        <v>0</v>
      </c>
      <c r="F219" s="1202">
        <v>1.95</v>
      </c>
      <c r="G219" s="136">
        <f>ROUND(E219*F219,2)</f>
        <v>0</v>
      </c>
    </row>
    <row r="220" spans="1:7" x14ac:dyDescent="0.2">
      <c r="A220" s="142" t="s">
        <v>89</v>
      </c>
      <c r="B220" s="143" t="s">
        <v>4943</v>
      </c>
      <c r="C220" s="144" t="s">
        <v>4944</v>
      </c>
      <c r="D220" s="145"/>
      <c r="E220" s="146"/>
      <c r="F220" s="146"/>
      <c r="G220" s="146">
        <f>SUM(G221:G233)</f>
        <v>0</v>
      </c>
    </row>
    <row r="221" spans="1:7" outlineLevel="1" x14ac:dyDescent="0.2">
      <c r="A221" s="132">
        <v>63</v>
      </c>
      <c r="B221" s="133" t="s">
        <v>4945</v>
      </c>
      <c r="C221" s="134" t="s">
        <v>4946</v>
      </c>
      <c r="D221" s="135" t="s">
        <v>261</v>
      </c>
      <c r="E221" s="136">
        <v>42.21</v>
      </c>
      <c r="F221" s="1202"/>
      <c r="G221" s="136">
        <f>ROUND(E221*F221,2)</f>
        <v>0</v>
      </c>
    </row>
    <row r="222" spans="1:7" outlineLevel="1" x14ac:dyDescent="0.2">
      <c r="A222" s="132"/>
      <c r="B222" s="133"/>
      <c r="C222" s="139" t="s">
        <v>285</v>
      </c>
      <c r="D222" s="140"/>
      <c r="E222" s="141"/>
      <c r="F222" s="136"/>
      <c r="G222" s="136"/>
    </row>
    <row r="223" spans="1:7" outlineLevel="1" x14ac:dyDescent="0.2">
      <c r="A223" s="132"/>
      <c r="B223" s="133"/>
      <c r="C223" s="139" t="s">
        <v>4880</v>
      </c>
      <c r="D223" s="140"/>
      <c r="E223" s="141">
        <v>42.21</v>
      </c>
      <c r="F223" s="136"/>
      <c r="G223" s="136"/>
    </row>
    <row r="224" spans="1:7" outlineLevel="1" x14ac:dyDescent="0.2">
      <c r="A224" s="132">
        <v>64</v>
      </c>
      <c r="B224" s="133" t="s">
        <v>4947</v>
      </c>
      <c r="C224" s="134" t="s">
        <v>4948</v>
      </c>
      <c r="D224" s="135" t="s">
        <v>261</v>
      </c>
      <c r="E224" s="136">
        <v>46.431000000000004</v>
      </c>
      <c r="F224" s="1202"/>
      <c r="G224" s="136">
        <f>ROUND(E224*F224,2)</f>
        <v>0</v>
      </c>
    </row>
    <row r="225" spans="1:7" outlineLevel="1" x14ac:dyDescent="0.2">
      <c r="A225" s="132"/>
      <c r="B225" s="133"/>
      <c r="C225" s="139" t="s">
        <v>285</v>
      </c>
      <c r="D225" s="140"/>
      <c r="E225" s="141"/>
      <c r="F225" s="136"/>
      <c r="G225" s="136"/>
    </row>
    <row r="226" spans="1:7" outlineLevel="1" x14ac:dyDescent="0.2">
      <c r="A226" s="132"/>
      <c r="B226" s="133"/>
      <c r="C226" s="139" t="s">
        <v>4934</v>
      </c>
      <c r="D226" s="140"/>
      <c r="E226" s="141">
        <v>46.430999999999997</v>
      </c>
      <c r="F226" s="136"/>
      <c r="G226" s="136"/>
    </row>
    <row r="227" spans="1:7" outlineLevel="1" x14ac:dyDescent="0.2">
      <c r="A227" s="132">
        <v>65</v>
      </c>
      <c r="B227" s="133" t="s">
        <v>4949</v>
      </c>
      <c r="C227" s="134" t="s">
        <v>4950</v>
      </c>
      <c r="D227" s="135" t="s">
        <v>261</v>
      </c>
      <c r="E227" s="136">
        <v>55</v>
      </c>
      <c r="F227" s="1202"/>
      <c r="G227" s="136">
        <f>ROUND(E227*F227,2)</f>
        <v>0</v>
      </c>
    </row>
    <row r="228" spans="1:7" outlineLevel="1" x14ac:dyDescent="0.2">
      <c r="A228" s="132"/>
      <c r="B228" s="133"/>
      <c r="C228" s="139" t="s">
        <v>1262</v>
      </c>
      <c r="D228" s="140"/>
      <c r="E228" s="141"/>
      <c r="F228" s="136"/>
      <c r="G228" s="136"/>
    </row>
    <row r="229" spans="1:7" outlineLevel="1" x14ac:dyDescent="0.2">
      <c r="A229" s="132"/>
      <c r="B229" s="133"/>
      <c r="C229" s="139" t="s">
        <v>4904</v>
      </c>
      <c r="D229" s="140"/>
      <c r="E229" s="141">
        <v>55</v>
      </c>
      <c r="F229" s="136"/>
      <c r="G229" s="136"/>
    </row>
    <row r="230" spans="1:7" outlineLevel="1" x14ac:dyDescent="0.2">
      <c r="A230" s="132">
        <v>66</v>
      </c>
      <c r="B230" s="133" t="s">
        <v>4951</v>
      </c>
      <c r="C230" s="134" t="s">
        <v>4952</v>
      </c>
      <c r="D230" s="135" t="s">
        <v>261</v>
      </c>
      <c r="E230" s="136">
        <v>60.500000000000007</v>
      </c>
      <c r="F230" s="1202"/>
      <c r="G230" s="136">
        <f>ROUND(E230*F230,2)</f>
        <v>0</v>
      </c>
    </row>
    <row r="231" spans="1:7" outlineLevel="1" x14ac:dyDescent="0.2">
      <c r="A231" s="132"/>
      <c r="B231" s="133"/>
      <c r="C231" s="139" t="s">
        <v>1262</v>
      </c>
      <c r="D231" s="140"/>
      <c r="E231" s="141"/>
      <c r="F231" s="136"/>
      <c r="G231" s="136"/>
    </row>
    <row r="232" spans="1:7" outlineLevel="1" x14ac:dyDescent="0.2">
      <c r="A232" s="132"/>
      <c r="B232" s="133"/>
      <c r="C232" s="139" t="s">
        <v>4939</v>
      </c>
      <c r="D232" s="140"/>
      <c r="E232" s="141">
        <v>60.5</v>
      </c>
      <c r="F232" s="136"/>
      <c r="G232" s="136"/>
    </row>
    <row r="233" spans="1:7" outlineLevel="1" x14ac:dyDescent="0.2">
      <c r="A233" s="132">
        <v>67</v>
      </c>
      <c r="B233" s="133" t="s">
        <v>4953</v>
      </c>
      <c r="C233" s="134" t="s">
        <v>4954</v>
      </c>
      <c r="D233" s="135" t="s">
        <v>1878</v>
      </c>
      <c r="E233" s="136">
        <f>SUM(G221:G230)/100</f>
        <v>0</v>
      </c>
      <c r="F233" s="1202">
        <v>6.6</v>
      </c>
      <c r="G233" s="136">
        <f>ROUND(E233*F233,2)</f>
        <v>0</v>
      </c>
    </row>
    <row r="234" spans="1:7" x14ac:dyDescent="0.2">
      <c r="A234" s="142" t="s">
        <v>89</v>
      </c>
      <c r="B234" s="143" t="s">
        <v>2056</v>
      </c>
      <c r="C234" s="144" t="s">
        <v>2057</v>
      </c>
      <c r="D234" s="145"/>
      <c r="E234" s="146"/>
      <c r="F234" s="146"/>
      <c r="G234" s="146">
        <f>SUM(G235:G240)</f>
        <v>0</v>
      </c>
    </row>
    <row r="235" spans="1:7" ht="22.5" outlineLevel="1" x14ac:dyDescent="0.2">
      <c r="A235" s="132">
        <v>68</v>
      </c>
      <c r="B235" s="133" t="s">
        <v>2058</v>
      </c>
      <c r="C235" s="134" t="s">
        <v>4955</v>
      </c>
      <c r="D235" s="135" t="s">
        <v>383</v>
      </c>
      <c r="E235" s="136">
        <v>2.4</v>
      </c>
      <c r="F235" s="1202"/>
      <c r="G235" s="136">
        <f>ROUND(E235*F235,2)</f>
        <v>0</v>
      </c>
    </row>
    <row r="236" spans="1:7" outlineLevel="1" x14ac:dyDescent="0.2">
      <c r="A236" s="132"/>
      <c r="B236" s="133"/>
      <c r="C236" s="139" t="s">
        <v>4956</v>
      </c>
      <c r="D236" s="140"/>
      <c r="E236" s="141">
        <v>2.4</v>
      </c>
      <c r="F236" s="136"/>
      <c r="G236" s="136"/>
    </row>
    <row r="237" spans="1:7" ht="22.5" outlineLevel="1" x14ac:dyDescent="0.2">
      <c r="A237" s="132">
        <v>69</v>
      </c>
      <c r="B237" s="133" t="s">
        <v>2061</v>
      </c>
      <c r="C237" s="134" t="s">
        <v>4955</v>
      </c>
      <c r="D237" s="135" t="s">
        <v>383</v>
      </c>
      <c r="E237" s="136">
        <v>6</v>
      </c>
      <c r="F237" s="1202"/>
      <c r="G237" s="136">
        <f>ROUND(E237*F237,2)</f>
        <v>0</v>
      </c>
    </row>
    <row r="238" spans="1:7" outlineLevel="1" x14ac:dyDescent="0.2">
      <c r="A238" s="132"/>
      <c r="B238" s="133"/>
      <c r="C238" s="139" t="s">
        <v>4957</v>
      </c>
      <c r="D238" s="140"/>
      <c r="E238" s="141">
        <v>6</v>
      </c>
      <c r="F238" s="136"/>
      <c r="G238" s="136"/>
    </row>
    <row r="239" spans="1:7" ht="22.5" outlineLevel="1" x14ac:dyDescent="0.2">
      <c r="A239" s="132">
        <v>70</v>
      </c>
      <c r="B239" s="133" t="s">
        <v>2062</v>
      </c>
      <c r="C239" s="134" t="s">
        <v>4955</v>
      </c>
      <c r="D239" s="135" t="s">
        <v>383</v>
      </c>
      <c r="E239" s="136">
        <v>3</v>
      </c>
      <c r="F239" s="1202"/>
      <c r="G239" s="136">
        <f>ROUND(E239*F239,2)</f>
        <v>0</v>
      </c>
    </row>
    <row r="240" spans="1:7" outlineLevel="1" x14ac:dyDescent="0.2">
      <c r="A240" s="132">
        <v>71</v>
      </c>
      <c r="B240" s="133" t="s">
        <v>4958</v>
      </c>
      <c r="C240" s="134" t="s">
        <v>4959</v>
      </c>
      <c r="D240" s="135" t="s">
        <v>1878</v>
      </c>
      <c r="E240" s="136">
        <f>SUM(G235:G239)/100</f>
        <v>0</v>
      </c>
      <c r="F240" s="1202">
        <v>1.85</v>
      </c>
      <c r="G240" s="136">
        <f>ROUND(E240*F240,2)</f>
        <v>0</v>
      </c>
    </row>
    <row r="241" spans="1:7" x14ac:dyDescent="0.2">
      <c r="A241" s="142" t="s">
        <v>89</v>
      </c>
      <c r="B241" s="143" t="s">
        <v>2114</v>
      </c>
      <c r="C241" s="144" t="s">
        <v>2115</v>
      </c>
      <c r="D241" s="145"/>
      <c r="E241" s="146"/>
      <c r="F241" s="146"/>
      <c r="G241" s="146">
        <f>SUM(G242:G253)</f>
        <v>0</v>
      </c>
    </row>
    <row r="242" spans="1:7" ht="22.5" outlineLevel="1" x14ac:dyDescent="0.2">
      <c r="A242" s="132">
        <v>72</v>
      </c>
      <c r="B242" s="133" t="s">
        <v>4960</v>
      </c>
      <c r="C242" s="134" t="s">
        <v>4961</v>
      </c>
      <c r="D242" s="135" t="s">
        <v>374</v>
      </c>
      <c r="E242" s="136">
        <v>1</v>
      </c>
      <c r="F242" s="1202"/>
      <c r="G242" s="136">
        <f t="shared" ref="G242:G253" si="0">ROUND(E242*F242,2)</f>
        <v>0</v>
      </c>
    </row>
    <row r="243" spans="1:7" ht="22.5" outlineLevel="1" x14ac:dyDescent="0.2">
      <c r="A243" s="132">
        <v>73</v>
      </c>
      <c r="B243" s="133" t="s">
        <v>4962</v>
      </c>
      <c r="C243" s="134" t="s">
        <v>4963</v>
      </c>
      <c r="D243" s="135" t="s">
        <v>374</v>
      </c>
      <c r="E243" s="136">
        <v>1</v>
      </c>
      <c r="F243" s="1202"/>
      <c r="G243" s="136">
        <f t="shared" si="0"/>
        <v>0</v>
      </c>
    </row>
    <row r="244" spans="1:7" ht="22.5" outlineLevel="1" x14ac:dyDescent="0.2">
      <c r="A244" s="132">
        <v>74</v>
      </c>
      <c r="B244" s="133" t="s">
        <v>4964</v>
      </c>
      <c r="C244" s="134" t="s">
        <v>4963</v>
      </c>
      <c r="D244" s="135" t="s">
        <v>374</v>
      </c>
      <c r="E244" s="136">
        <v>1</v>
      </c>
      <c r="F244" s="1202"/>
      <c r="G244" s="136">
        <f t="shared" si="0"/>
        <v>0</v>
      </c>
    </row>
    <row r="245" spans="1:7" ht="22.5" outlineLevel="1" x14ac:dyDescent="0.2">
      <c r="A245" s="132">
        <v>75</v>
      </c>
      <c r="B245" s="133" t="s">
        <v>4965</v>
      </c>
      <c r="C245" s="134" t="s">
        <v>4963</v>
      </c>
      <c r="D245" s="135" t="s">
        <v>374</v>
      </c>
      <c r="E245" s="136">
        <v>1</v>
      </c>
      <c r="F245" s="1202"/>
      <c r="G245" s="136">
        <f t="shared" si="0"/>
        <v>0</v>
      </c>
    </row>
    <row r="246" spans="1:7" ht="22.5" outlineLevel="1" x14ac:dyDescent="0.2">
      <c r="A246" s="132">
        <v>76</v>
      </c>
      <c r="B246" s="133" t="s">
        <v>4966</v>
      </c>
      <c r="C246" s="134" t="s">
        <v>4963</v>
      </c>
      <c r="D246" s="135" t="s">
        <v>374</v>
      </c>
      <c r="E246" s="136">
        <v>1</v>
      </c>
      <c r="F246" s="1202"/>
      <c r="G246" s="136">
        <f t="shared" si="0"/>
        <v>0</v>
      </c>
    </row>
    <row r="247" spans="1:7" ht="22.5" outlineLevel="1" x14ac:dyDescent="0.2">
      <c r="A247" s="132">
        <v>77</v>
      </c>
      <c r="B247" s="133" t="s">
        <v>4967</v>
      </c>
      <c r="C247" s="134" t="s">
        <v>4968</v>
      </c>
      <c r="D247" s="135" t="s">
        <v>374</v>
      </c>
      <c r="E247" s="136">
        <v>1</v>
      </c>
      <c r="F247" s="1202"/>
      <c r="G247" s="136">
        <f t="shared" si="0"/>
        <v>0</v>
      </c>
    </row>
    <row r="248" spans="1:7" ht="22.5" outlineLevel="1" x14ac:dyDescent="0.2">
      <c r="A248" s="132">
        <v>78</v>
      </c>
      <c r="B248" s="133" t="s">
        <v>4969</v>
      </c>
      <c r="C248" s="134" t="s">
        <v>4968</v>
      </c>
      <c r="D248" s="135" t="s">
        <v>374</v>
      </c>
      <c r="E248" s="136">
        <v>1</v>
      </c>
      <c r="F248" s="1202"/>
      <c r="G248" s="136">
        <f t="shared" si="0"/>
        <v>0</v>
      </c>
    </row>
    <row r="249" spans="1:7" ht="22.5" outlineLevel="1" x14ac:dyDescent="0.2">
      <c r="A249" s="132">
        <v>79</v>
      </c>
      <c r="B249" s="133" t="s">
        <v>4970</v>
      </c>
      <c r="C249" s="134" t="s">
        <v>4971</v>
      </c>
      <c r="D249" s="135" t="s">
        <v>374</v>
      </c>
      <c r="E249" s="136">
        <v>2</v>
      </c>
      <c r="F249" s="1202"/>
      <c r="G249" s="136">
        <f t="shared" si="0"/>
        <v>0</v>
      </c>
    </row>
    <row r="250" spans="1:7" ht="22.5" outlineLevel="1" x14ac:dyDescent="0.2">
      <c r="A250" s="132">
        <v>80</v>
      </c>
      <c r="B250" s="133" t="s">
        <v>4972</v>
      </c>
      <c r="C250" s="134" t="s">
        <v>4973</v>
      </c>
      <c r="D250" s="135" t="s">
        <v>374</v>
      </c>
      <c r="E250" s="1324">
        <v>1</v>
      </c>
      <c r="F250" s="1202"/>
      <c r="G250" s="136">
        <f t="shared" si="0"/>
        <v>0</v>
      </c>
    </row>
    <row r="251" spans="1:7" ht="22.5" outlineLevel="1" x14ac:dyDescent="0.2">
      <c r="A251" s="132">
        <v>81</v>
      </c>
      <c r="B251" s="133" t="s">
        <v>4974</v>
      </c>
      <c r="C251" s="134" t="s">
        <v>4975</v>
      </c>
      <c r="D251" s="135" t="s">
        <v>374</v>
      </c>
      <c r="E251" s="136">
        <v>4</v>
      </c>
      <c r="F251" s="1202"/>
      <c r="G251" s="136">
        <f t="shared" si="0"/>
        <v>0</v>
      </c>
    </row>
    <row r="252" spans="1:7" ht="22.5" outlineLevel="1" x14ac:dyDescent="0.2">
      <c r="A252" s="132">
        <v>82</v>
      </c>
      <c r="B252" s="133" t="s">
        <v>4976</v>
      </c>
      <c r="C252" s="134" t="s">
        <v>4977</v>
      </c>
      <c r="D252" s="135" t="s">
        <v>374</v>
      </c>
      <c r="E252" s="136">
        <v>1</v>
      </c>
      <c r="F252" s="1202"/>
      <c r="G252" s="136">
        <f t="shared" si="0"/>
        <v>0</v>
      </c>
    </row>
    <row r="253" spans="1:7" outlineLevel="1" x14ac:dyDescent="0.2">
      <c r="A253" s="132">
        <v>83</v>
      </c>
      <c r="B253" s="133" t="s">
        <v>4978</v>
      </c>
      <c r="C253" s="134" t="s">
        <v>4979</v>
      </c>
      <c r="D253" s="135" t="s">
        <v>1878</v>
      </c>
      <c r="E253" s="1324">
        <f>SUM(G242:G252)/100</f>
        <v>0</v>
      </c>
      <c r="F253" s="1202">
        <v>1.05</v>
      </c>
      <c r="G253" s="136">
        <f t="shared" si="0"/>
        <v>0</v>
      </c>
    </row>
    <row r="254" spans="1:7" x14ac:dyDescent="0.2">
      <c r="A254" s="142" t="s">
        <v>89</v>
      </c>
      <c r="B254" s="143" t="s">
        <v>2550</v>
      </c>
      <c r="C254" s="144" t="s">
        <v>2551</v>
      </c>
      <c r="D254" s="145"/>
      <c r="E254" s="146"/>
      <c r="F254" s="146"/>
      <c r="G254" s="146">
        <f>SUM(G255:G268)</f>
        <v>0</v>
      </c>
    </row>
    <row r="255" spans="1:7" outlineLevel="1" x14ac:dyDescent="0.2">
      <c r="A255" s="132">
        <v>84</v>
      </c>
      <c r="B255" s="133" t="s">
        <v>4980</v>
      </c>
      <c r="C255" s="134" t="s">
        <v>4981</v>
      </c>
      <c r="D255" s="135" t="s">
        <v>374</v>
      </c>
      <c r="E255" s="136">
        <v>1</v>
      </c>
      <c r="F255" s="1202"/>
      <c r="G255" s="136">
        <f t="shared" ref="G255:G268" si="1">ROUND(E255*F255,2)</f>
        <v>0</v>
      </c>
    </row>
    <row r="256" spans="1:7" outlineLevel="1" x14ac:dyDescent="0.2">
      <c r="A256" s="132">
        <v>85</v>
      </c>
      <c r="B256" s="133" t="s">
        <v>4982</v>
      </c>
      <c r="C256" s="134" t="s">
        <v>4983</v>
      </c>
      <c r="D256" s="135" t="s">
        <v>374</v>
      </c>
      <c r="E256" s="136">
        <v>3</v>
      </c>
      <c r="F256" s="1202"/>
      <c r="G256" s="136">
        <f t="shared" si="1"/>
        <v>0</v>
      </c>
    </row>
    <row r="257" spans="1:7" ht="22.5" outlineLevel="1" x14ac:dyDescent="0.2">
      <c r="A257" s="132">
        <v>86</v>
      </c>
      <c r="B257" s="133" t="s">
        <v>4984</v>
      </c>
      <c r="C257" s="134" t="s">
        <v>2702</v>
      </c>
      <c r="D257" s="135" t="s">
        <v>374</v>
      </c>
      <c r="E257" s="136">
        <v>3</v>
      </c>
      <c r="F257" s="1202"/>
      <c r="G257" s="136">
        <f t="shared" si="1"/>
        <v>0</v>
      </c>
    </row>
    <row r="258" spans="1:7" ht="22.5" outlineLevel="1" x14ac:dyDescent="0.2">
      <c r="A258" s="132">
        <v>87</v>
      </c>
      <c r="B258" s="133" t="s">
        <v>4985</v>
      </c>
      <c r="C258" s="134" t="s">
        <v>2728</v>
      </c>
      <c r="D258" s="135" t="s">
        <v>374</v>
      </c>
      <c r="E258" s="136">
        <v>3</v>
      </c>
      <c r="F258" s="1202"/>
      <c r="G258" s="136">
        <f t="shared" si="1"/>
        <v>0</v>
      </c>
    </row>
    <row r="259" spans="1:7" ht="22.5" outlineLevel="1" x14ac:dyDescent="0.2">
      <c r="A259" s="132">
        <v>88</v>
      </c>
      <c r="B259" s="133" t="s">
        <v>4986</v>
      </c>
      <c r="C259" s="134" t="s">
        <v>2704</v>
      </c>
      <c r="D259" s="135" t="s">
        <v>374</v>
      </c>
      <c r="E259" s="136">
        <v>3</v>
      </c>
      <c r="F259" s="1202"/>
      <c r="G259" s="136">
        <f t="shared" si="1"/>
        <v>0</v>
      </c>
    </row>
    <row r="260" spans="1:7" ht="22.5" outlineLevel="1" x14ac:dyDescent="0.2">
      <c r="A260" s="132">
        <v>89</v>
      </c>
      <c r="B260" s="133" t="s">
        <v>4987</v>
      </c>
      <c r="C260" s="134" t="s">
        <v>4988</v>
      </c>
      <c r="D260" s="135" t="s">
        <v>374</v>
      </c>
      <c r="E260" s="136">
        <v>2</v>
      </c>
      <c r="F260" s="1202"/>
      <c r="G260" s="136">
        <f t="shared" si="1"/>
        <v>0</v>
      </c>
    </row>
    <row r="261" spans="1:7" ht="22.5" outlineLevel="1" x14ac:dyDescent="0.2">
      <c r="A261" s="132">
        <v>90</v>
      </c>
      <c r="B261" s="133" t="s">
        <v>4989</v>
      </c>
      <c r="C261" s="134" t="s">
        <v>4990</v>
      </c>
      <c r="D261" s="135" t="s">
        <v>374</v>
      </c>
      <c r="E261" s="136">
        <v>3</v>
      </c>
      <c r="F261" s="1202"/>
      <c r="G261" s="136">
        <f t="shared" si="1"/>
        <v>0</v>
      </c>
    </row>
    <row r="262" spans="1:7" outlineLevel="1" x14ac:dyDescent="0.2">
      <c r="A262" s="132">
        <v>91</v>
      </c>
      <c r="B262" s="133" t="s">
        <v>4991</v>
      </c>
      <c r="C262" s="134" t="s">
        <v>2710</v>
      </c>
      <c r="D262" s="135" t="s">
        <v>374</v>
      </c>
      <c r="E262" s="136">
        <v>3</v>
      </c>
      <c r="F262" s="1202"/>
      <c r="G262" s="136">
        <f t="shared" si="1"/>
        <v>0</v>
      </c>
    </row>
    <row r="263" spans="1:7" ht="22.5" outlineLevel="1" x14ac:dyDescent="0.2">
      <c r="A263" s="132">
        <v>92</v>
      </c>
      <c r="B263" s="133" t="s">
        <v>4992</v>
      </c>
      <c r="C263" s="134" t="s">
        <v>4993</v>
      </c>
      <c r="D263" s="135" t="s">
        <v>374</v>
      </c>
      <c r="E263" s="136">
        <v>1</v>
      </c>
      <c r="F263" s="1202"/>
      <c r="G263" s="136">
        <f t="shared" si="1"/>
        <v>0</v>
      </c>
    </row>
    <row r="264" spans="1:7" ht="22.5" outlineLevel="1" x14ac:dyDescent="0.2">
      <c r="A264" s="132">
        <v>93</v>
      </c>
      <c r="B264" s="133" t="s">
        <v>4994</v>
      </c>
      <c r="C264" s="134" t="s">
        <v>4995</v>
      </c>
      <c r="D264" s="135" t="s">
        <v>374</v>
      </c>
      <c r="E264" s="136">
        <v>1</v>
      </c>
      <c r="F264" s="1202"/>
      <c r="G264" s="136">
        <f t="shared" si="1"/>
        <v>0</v>
      </c>
    </row>
    <row r="265" spans="1:7" ht="22.5" outlineLevel="1" x14ac:dyDescent="0.2">
      <c r="A265" s="132">
        <v>94</v>
      </c>
      <c r="B265" s="133" t="s">
        <v>4996</v>
      </c>
      <c r="C265" s="134" t="s">
        <v>4997</v>
      </c>
      <c r="D265" s="135" t="s">
        <v>374</v>
      </c>
      <c r="E265" s="136">
        <v>1</v>
      </c>
      <c r="F265" s="1202"/>
      <c r="G265" s="136">
        <f t="shared" si="1"/>
        <v>0</v>
      </c>
    </row>
    <row r="266" spans="1:7" ht="22.5" outlineLevel="1" x14ac:dyDescent="0.2">
      <c r="A266" s="132">
        <v>95</v>
      </c>
      <c r="B266" s="133" t="s">
        <v>4998</v>
      </c>
      <c r="C266" s="134" t="s">
        <v>2585</v>
      </c>
      <c r="D266" s="135" t="s">
        <v>374</v>
      </c>
      <c r="E266" s="136">
        <v>1</v>
      </c>
      <c r="F266" s="1202"/>
      <c r="G266" s="136">
        <f t="shared" si="1"/>
        <v>0</v>
      </c>
    </row>
    <row r="267" spans="1:7" ht="22.5" outlineLevel="1" x14ac:dyDescent="0.2">
      <c r="A267" s="132">
        <v>96</v>
      </c>
      <c r="B267" s="133" t="s">
        <v>4999</v>
      </c>
      <c r="C267" s="134" t="s">
        <v>5000</v>
      </c>
      <c r="D267" s="135" t="s">
        <v>374</v>
      </c>
      <c r="E267" s="136">
        <v>1</v>
      </c>
      <c r="F267" s="1202"/>
      <c r="G267" s="136">
        <f t="shared" si="1"/>
        <v>0</v>
      </c>
    </row>
    <row r="268" spans="1:7" outlineLevel="1" x14ac:dyDescent="0.2">
      <c r="A268" s="132">
        <v>97</v>
      </c>
      <c r="B268" s="133" t="s">
        <v>3394</v>
      </c>
      <c r="C268" s="134" t="s">
        <v>5001</v>
      </c>
      <c r="D268" s="135" t="s">
        <v>1878</v>
      </c>
      <c r="E268" s="136">
        <f>SUM(G255:G267)/100</f>
        <v>0</v>
      </c>
      <c r="F268" s="1202">
        <v>1.8</v>
      </c>
      <c r="G268" s="136">
        <f t="shared" si="1"/>
        <v>0</v>
      </c>
    </row>
    <row r="269" spans="1:7" x14ac:dyDescent="0.2">
      <c r="A269" s="142" t="s">
        <v>89</v>
      </c>
      <c r="B269" s="143" t="s">
        <v>2772</v>
      </c>
      <c r="C269" s="144" t="s">
        <v>2773</v>
      </c>
      <c r="D269" s="145"/>
      <c r="E269" s="146"/>
      <c r="F269" s="146"/>
      <c r="G269" s="146">
        <f>SUM(G270:G297)</f>
        <v>0</v>
      </c>
    </row>
    <row r="270" spans="1:7" outlineLevel="1" x14ac:dyDescent="0.2">
      <c r="A270" s="132">
        <v>98</v>
      </c>
      <c r="B270" s="133" t="s">
        <v>2774</v>
      </c>
      <c r="C270" s="134" t="s">
        <v>2775</v>
      </c>
      <c r="D270" s="135" t="s">
        <v>261</v>
      </c>
      <c r="E270" s="136">
        <v>44.38</v>
      </c>
      <c r="F270" s="1202"/>
      <c r="G270" s="136">
        <f>ROUND(E270*F270,2)</f>
        <v>0</v>
      </c>
    </row>
    <row r="271" spans="1:7" outlineLevel="1" x14ac:dyDescent="0.2">
      <c r="A271" s="132"/>
      <c r="B271" s="133"/>
      <c r="C271" s="139" t="s">
        <v>285</v>
      </c>
      <c r="D271" s="140"/>
      <c r="E271" s="141"/>
      <c r="F271" s="136"/>
      <c r="G271" s="136"/>
    </row>
    <row r="272" spans="1:7" outlineLevel="1" x14ac:dyDescent="0.2">
      <c r="A272" s="132"/>
      <c r="B272" s="133"/>
      <c r="C272" s="139" t="s">
        <v>4880</v>
      </c>
      <c r="D272" s="140"/>
      <c r="E272" s="141">
        <v>42.21</v>
      </c>
      <c r="F272" s="136"/>
      <c r="G272" s="136"/>
    </row>
    <row r="273" spans="1:7" outlineLevel="1" x14ac:dyDescent="0.2">
      <c r="A273" s="132"/>
      <c r="B273" s="133"/>
      <c r="C273" s="139" t="s">
        <v>5002</v>
      </c>
      <c r="D273" s="140"/>
      <c r="E273" s="141">
        <v>2.17</v>
      </c>
      <c r="F273" s="136"/>
      <c r="G273" s="136"/>
    </row>
    <row r="274" spans="1:7" outlineLevel="1" x14ac:dyDescent="0.2">
      <c r="A274" s="132">
        <v>99</v>
      </c>
      <c r="B274" s="133" t="s">
        <v>2779</v>
      </c>
      <c r="C274" s="134" t="s">
        <v>5003</v>
      </c>
      <c r="D274" s="135" t="s">
        <v>383</v>
      </c>
      <c r="E274" s="136">
        <v>31</v>
      </c>
      <c r="F274" s="1202"/>
      <c r="G274" s="136">
        <f>ROUND(E274*F274,2)</f>
        <v>0</v>
      </c>
    </row>
    <row r="275" spans="1:7" outlineLevel="1" x14ac:dyDescent="0.2">
      <c r="A275" s="132"/>
      <c r="B275" s="133"/>
      <c r="C275" s="139" t="s">
        <v>285</v>
      </c>
      <c r="D275" s="140"/>
      <c r="E275" s="141"/>
      <c r="F275" s="136"/>
      <c r="G275" s="136"/>
    </row>
    <row r="276" spans="1:7" outlineLevel="1" x14ac:dyDescent="0.2">
      <c r="A276" s="132"/>
      <c r="B276" s="133"/>
      <c r="C276" s="139" t="s">
        <v>5004</v>
      </c>
      <c r="D276" s="140"/>
      <c r="E276" s="141">
        <v>31</v>
      </c>
      <c r="F276" s="136"/>
      <c r="G276" s="136"/>
    </row>
    <row r="277" spans="1:7" outlineLevel="1" x14ac:dyDescent="0.2">
      <c r="A277" s="132">
        <v>100</v>
      </c>
      <c r="B277" s="133" t="s">
        <v>2785</v>
      </c>
      <c r="C277" s="134" t="s">
        <v>2786</v>
      </c>
      <c r="D277" s="135" t="s">
        <v>383</v>
      </c>
      <c r="E277" s="136">
        <v>31</v>
      </c>
      <c r="F277" s="1202"/>
      <c r="G277" s="136">
        <f>ROUND(E277*F277,2)</f>
        <v>0</v>
      </c>
    </row>
    <row r="278" spans="1:7" outlineLevel="1" x14ac:dyDescent="0.2">
      <c r="A278" s="132"/>
      <c r="B278" s="133"/>
      <c r="C278" s="139" t="s">
        <v>285</v>
      </c>
      <c r="D278" s="140"/>
      <c r="E278" s="141"/>
      <c r="F278" s="136"/>
      <c r="G278" s="136"/>
    </row>
    <row r="279" spans="1:7" outlineLevel="1" x14ac:dyDescent="0.2">
      <c r="A279" s="132"/>
      <c r="B279" s="133"/>
      <c r="C279" s="139" t="s">
        <v>5004</v>
      </c>
      <c r="D279" s="140"/>
      <c r="E279" s="141">
        <v>31</v>
      </c>
      <c r="F279" s="136"/>
      <c r="G279" s="136"/>
    </row>
    <row r="280" spans="1:7" outlineLevel="1" x14ac:dyDescent="0.2">
      <c r="A280" s="132">
        <v>101</v>
      </c>
      <c r="B280" s="133" t="s">
        <v>2787</v>
      </c>
      <c r="C280" s="134" t="s">
        <v>2788</v>
      </c>
      <c r="D280" s="135" t="s">
        <v>261</v>
      </c>
      <c r="E280" s="136">
        <v>42.21</v>
      </c>
      <c r="F280" s="1202"/>
      <c r="G280" s="136">
        <f>ROUND(E280*F280,2)</f>
        <v>0</v>
      </c>
    </row>
    <row r="281" spans="1:7" outlineLevel="1" x14ac:dyDescent="0.2">
      <c r="A281" s="132"/>
      <c r="B281" s="133"/>
      <c r="C281" s="139" t="s">
        <v>285</v>
      </c>
      <c r="D281" s="140"/>
      <c r="E281" s="141"/>
      <c r="F281" s="136"/>
      <c r="G281" s="136"/>
    </row>
    <row r="282" spans="1:7" outlineLevel="1" x14ac:dyDescent="0.2">
      <c r="A282" s="132"/>
      <c r="B282" s="133"/>
      <c r="C282" s="139" t="s">
        <v>4880</v>
      </c>
      <c r="D282" s="140"/>
      <c r="E282" s="141">
        <v>42.21</v>
      </c>
      <c r="F282" s="136"/>
      <c r="G282" s="136"/>
    </row>
    <row r="283" spans="1:7" outlineLevel="1" x14ac:dyDescent="0.2">
      <c r="A283" s="132">
        <v>102</v>
      </c>
      <c r="B283" s="133" t="s">
        <v>2797</v>
      </c>
      <c r="C283" s="134" t="s">
        <v>5005</v>
      </c>
      <c r="D283" s="135" t="s">
        <v>261</v>
      </c>
      <c r="E283" s="136">
        <v>44.38</v>
      </c>
      <c r="F283" s="1202"/>
      <c r="G283" s="136">
        <f>ROUND(E283*F283,2)</f>
        <v>0</v>
      </c>
    </row>
    <row r="284" spans="1:7" outlineLevel="1" x14ac:dyDescent="0.2">
      <c r="A284" s="132"/>
      <c r="B284" s="133"/>
      <c r="C284" s="139" t="s">
        <v>285</v>
      </c>
      <c r="D284" s="140"/>
      <c r="E284" s="141"/>
      <c r="F284" s="136"/>
      <c r="G284" s="136"/>
    </row>
    <row r="285" spans="1:7" outlineLevel="1" x14ac:dyDescent="0.2">
      <c r="A285" s="132"/>
      <c r="B285" s="133"/>
      <c r="C285" s="139" t="s">
        <v>4880</v>
      </c>
      <c r="D285" s="140"/>
      <c r="E285" s="141">
        <v>42.21</v>
      </c>
      <c r="F285" s="136"/>
      <c r="G285" s="136"/>
    </row>
    <row r="286" spans="1:7" outlineLevel="1" x14ac:dyDescent="0.2">
      <c r="A286" s="132"/>
      <c r="B286" s="133"/>
      <c r="C286" s="139" t="s">
        <v>5002</v>
      </c>
      <c r="D286" s="140"/>
      <c r="E286" s="141">
        <v>2.17</v>
      </c>
      <c r="F286" s="136"/>
      <c r="G286" s="136"/>
    </row>
    <row r="287" spans="1:7" outlineLevel="1" x14ac:dyDescent="0.2">
      <c r="A287" s="132">
        <v>103</v>
      </c>
      <c r="B287" s="133" t="s">
        <v>2800</v>
      </c>
      <c r="C287" s="134" t="s">
        <v>2801</v>
      </c>
      <c r="D287" s="135" t="s">
        <v>383</v>
      </c>
      <c r="E287" s="136">
        <v>31</v>
      </c>
      <c r="F287" s="1202"/>
      <c r="G287" s="136">
        <f>ROUND(E287*F287,2)</f>
        <v>0</v>
      </c>
    </row>
    <row r="288" spans="1:7" outlineLevel="1" x14ac:dyDescent="0.2">
      <c r="A288" s="132"/>
      <c r="B288" s="133"/>
      <c r="C288" s="139" t="s">
        <v>285</v>
      </c>
      <c r="D288" s="140"/>
      <c r="E288" s="141"/>
      <c r="F288" s="136"/>
      <c r="G288" s="136"/>
    </row>
    <row r="289" spans="1:7" outlineLevel="1" x14ac:dyDescent="0.2">
      <c r="A289" s="132"/>
      <c r="B289" s="133"/>
      <c r="C289" s="139" t="s">
        <v>5006</v>
      </c>
      <c r="D289" s="140"/>
      <c r="E289" s="141">
        <v>31</v>
      </c>
      <c r="F289" s="136"/>
      <c r="G289" s="136"/>
    </row>
    <row r="290" spans="1:7" ht="22.5" outlineLevel="1" x14ac:dyDescent="0.2">
      <c r="A290" s="132">
        <v>104</v>
      </c>
      <c r="B290" s="133" t="s">
        <v>2802</v>
      </c>
      <c r="C290" s="134" t="s">
        <v>2803</v>
      </c>
      <c r="D290" s="135" t="s">
        <v>261</v>
      </c>
      <c r="E290" s="136">
        <v>48.818000000000005</v>
      </c>
      <c r="F290" s="1202"/>
      <c r="G290" s="136">
        <f>ROUND(E290*F290,2)</f>
        <v>0</v>
      </c>
    </row>
    <row r="291" spans="1:7" outlineLevel="1" x14ac:dyDescent="0.2">
      <c r="A291" s="132"/>
      <c r="B291" s="133"/>
      <c r="C291" s="139" t="s">
        <v>285</v>
      </c>
      <c r="D291" s="140"/>
      <c r="E291" s="141"/>
      <c r="F291" s="136"/>
      <c r="G291" s="136"/>
    </row>
    <row r="292" spans="1:7" outlineLevel="1" x14ac:dyDescent="0.2">
      <c r="A292" s="132"/>
      <c r="B292" s="133"/>
      <c r="C292" s="147" t="s">
        <v>272</v>
      </c>
      <c r="D292" s="148"/>
      <c r="E292" s="149"/>
      <c r="F292" s="136"/>
      <c r="G292" s="136"/>
    </row>
    <row r="293" spans="1:7" outlineLevel="1" x14ac:dyDescent="0.2">
      <c r="A293" s="132"/>
      <c r="B293" s="133"/>
      <c r="C293" s="150" t="s">
        <v>5007</v>
      </c>
      <c r="D293" s="148"/>
      <c r="E293" s="149">
        <v>42.21</v>
      </c>
      <c r="F293" s="136"/>
      <c r="G293" s="136"/>
    </row>
    <row r="294" spans="1:7" outlineLevel="1" x14ac:dyDescent="0.2">
      <c r="A294" s="132"/>
      <c r="B294" s="133"/>
      <c r="C294" s="150" t="s">
        <v>5008</v>
      </c>
      <c r="D294" s="148"/>
      <c r="E294" s="149">
        <v>2.17</v>
      </c>
      <c r="F294" s="136"/>
      <c r="G294" s="136"/>
    </row>
    <row r="295" spans="1:7" outlineLevel="1" x14ac:dyDescent="0.2">
      <c r="A295" s="132"/>
      <c r="B295" s="133"/>
      <c r="C295" s="147" t="s">
        <v>276</v>
      </c>
      <c r="D295" s="148"/>
      <c r="E295" s="149"/>
      <c r="F295" s="136"/>
      <c r="G295" s="136"/>
    </row>
    <row r="296" spans="1:7" outlineLevel="1" x14ac:dyDescent="0.2">
      <c r="A296" s="132"/>
      <c r="B296" s="133"/>
      <c r="C296" s="139" t="s">
        <v>5009</v>
      </c>
      <c r="D296" s="140"/>
      <c r="E296" s="141">
        <v>48.817999999999998</v>
      </c>
      <c r="F296" s="136"/>
      <c r="G296" s="136"/>
    </row>
    <row r="297" spans="1:7" outlineLevel="1" x14ac:dyDescent="0.2">
      <c r="A297" s="132">
        <v>105</v>
      </c>
      <c r="B297" s="133" t="s">
        <v>5010</v>
      </c>
      <c r="C297" s="134" t="s">
        <v>5011</v>
      </c>
      <c r="D297" s="135" t="s">
        <v>1878</v>
      </c>
      <c r="E297" s="136">
        <f>SUM(G270:G290)/100</f>
        <v>0</v>
      </c>
      <c r="F297" s="1202">
        <v>6.2</v>
      </c>
      <c r="G297" s="136">
        <f>ROUND(E297*F297,2)</f>
        <v>0</v>
      </c>
    </row>
    <row r="298" spans="1:7" x14ac:dyDescent="0.2">
      <c r="A298" s="142" t="s">
        <v>89</v>
      </c>
      <c r="B298" s="143" t="s">
        <v>2867</v>
      </c>
      <c r="C298" s="144" t="s">
        <v>2868</v>
      </c>
      <c r="D298" s="145"/>
      <c r="E298" s="146"/>
      <c r="F298" s="146"/>
      <c r="G298" s="146">
        <f>SUM(G299:G309)</f>
        <v>0</v>
      </c>
    </row>
    <row r="299" spans="1:7" outlineLevel="1" x14ac:dyDescent="0.2">
      <c r="A299" s="132">
        <v>106</v>
      </c>
      <c r="B299" s="133" t="s">
        <v>2869</v>
      </c>
      <c r="C299" s="134" t="s">
        <v>2870</v>
      </c>
      <c r="D299" s="135" t="s">
        <v>261</v>
      </c>
      <c r="E299" s="136">
        <v>76.759999999999991</v>
      </c>
      <c r="F299" s="1202"/>
      <c r="G299" s="136">
        <f>ROUND(E299*F299,2)</f>
        <v>0</v>
      </c>
    </row>
    <row r="300" spans="1:7" outlineLevel="1" x14ac:dyDescent="0.2">
      <c r="A300" s="132"/>
      <c r="B300" s="133"/>
      <c r="C300" s="139" t="s">
        <v>5012</v>
      </c>
      <c r="D300" s="140"/>
      <c r="E300" s="141">
        <v>76.760000000000005</v>
      </c>
      <c r="F300" s="136"/>
      <c r="G300" s="136"/>
    </row>
    <row r="301" spans="1:7" outlineLevel="1" x14ac:dyDescent="0.2">
      <c r="A301" s="132">
        <v>107</v>
      </c>
      <c r="B301" s="133" t="s">
        <v>2876</v>
      </c>
      <c r="C301" s="134" t="s">
        <v>2877</v>
      </c>
      <c r="D301" s="135" t="s">
        <v>261</v>
      </c>
      <c r="E301" s="136">
        <v>76.759999999999991</v>
      </c>
      <c r="F301" s="1202"/>
      <c r="G301" s="136">
        <f>ROUND(E301*F301,2)</f>
        <v>0</v>
      </c>
    </row>
    <row r="302" spans="1:7" outlineLevel="1" x14ac:dyDescent="0.2">
      <c r="A302" s="132"/>
      <c r="B302" s="133"/>
      <c r="C302" s="139" t="s">
        <v>5012</v>
      </c>
      <c r="D302" s="140"/>
      <c r="E302" s="141">
        <v>76.760000000000005</v>
      </c>
      <c r="F302" s="136"/>
      <c r="G302" s="136"/>
    </row>
    <row r="303" spans="1:7" ht="22.5" outlineLevel="1" x14ac:dyDescent="0.2">
      <c r="A303" s="132">
        <v>108</v>
      </c>
      <c r="B303" s="133" t="s">
        <v>2878</v>
      </c>
      <c r="C303" s="134" t="s">
        <v>5013</v>
      </c>
      <c r="D303" s="135" t="s">
        <v>383</v>
      </c>
      <c r="E303" s="136">
        <v>52</v>
      </c>
      <c r="F303" s="1202"/>
      <c r="G303" s="136">
        <f>ROUND(E303*F303,2)</f>
        <v>0</v>
      </c>
    </row>
    <row r="304" spans="1:7" outlineLevel="1" x14ac:dyDescent="0.2">
      <c r="A304" s="132"/>
      <c r="B304" s="133"/>
      <c r="C304" s="139" t="s">
        <v>5014</v>
      </c>
      <c r="D304" s="140"/>
      <c r="E304" s="141">
        <v>52</v>
      </c>
      <c r="F304" s="136"/>
      <c r="G304" s="136"/>
    </row>
    <row r="305" spans="1:7" outlineLevel="1" x14ac:dyDescent="0.2">
      <c r="A305" s="132">
        <v>109</v>
      </c>
      <c r="B305" s="133" t="s">
        <v>2881</v>
      </c>
      <c r="C305" s="134" t="s">
        <v>5015</v>
      </c>
      <c r="D305" s="135" t="s">
        <v>261</v>
      </c>
      <c r="E305" s="136">
        <v>76.759999999999991</v>
      </c>
      <c r="F305" s="1202"/>
      <c r="G305" s="136">
        <f>ROUND(E305*F305,2)</f>
        <v>0</v>
      </c>
    </row>
    <row r="306" spans="1:7" outlineLevel="1" x14ac:dyDescent="0.2">
      <c r="A306" s="132"/>
      <c r="B306" s="133"/>
      <c r="C306" s="139" t="s">
        <v>5012</v>
      </c>
      <c r="D306" s="140"/>
      <c r="E306" s="141">
        <v>76.760000000000005</v>
      </c>
      <c r="F306" s="136"/>
      <c r="G306" s="136"/>
    </row>
    <row r="307" spans="1:7" ht="22.5" outlineLevel="1" x14ac:dyDescent="0.2">
      <c r="A307" s="132">
        <v>110</v>
      </c>
      <c r="B307" s="133" t="s">
        <v>2883</v>
      </c>
      <c r="C307" s="134" t="s">
        <v>5016</v>
      </c>
      <c r="D307" s="135" t="s">
        <v>261</v>
      </c>
      <c r="E307" s="136">
        <v>84.435999999999993</v>
      </c>
      <c r="F307" s="1202"/>
      <c r="G307" s="136">
        <f>ROUND(E307*F307,2)</f>
        <v>0</v>
      </c>
    </row>
    <row r="308" spans="1:7" outlineLevel="1" x14ac:dyDescent="0.2">
      <c r="A308" s="132"/>
      <c r="B308" s="133"/>
      <c r="C308" s="139" t="s">
        <v>5017</v>
      </c>
      <c r="D308" s="140"/>
      <c r="E308" s="141">
        <v>84.436000000000007</v>
      </c>
      <c r="F308" s="136"/>
      <c r="G308" s="136"/>
    </row>
    <row r="309" spans="1:7" outlineLevel="1" x14ac:dyDescent="0.2">
      <c r="A309" s="132">
        <v>111</v>
      </c>
      <c r="B309" s="133" t="s">
        <v>5018</v>
      </c>
      <c r="C309" s="134" t="s">
        <v>5019</v>
      </c>
      <c r="D309" s="135" t="s">
        <v>1878</v>
      </c>
      <c r="E309" s="136">
        <f>SUM(G299:G307)/100</f>
        <v>0</v>
      </c>
      <c r="F309" s="1202">
        <v>3.45</v>
      </c>
      <c r="G309" s="136">
        <f>ROUND(E309*F309,2)</f>
        <v>0</v>
      </c>
    </row>
    <row r="310" spans="1:7" x14ac:dyDescent="0.2">
      <c r="A310" s="142" t="s">
        <v>89</v>
      </c>
      <c r="B310" s="143" t="s">
        <v>2919</v>
      </c>
      <c r="C310" s="144" t="s">
        <v>2920</v>
      </c>
      <c r="D310" s="145"/>
      <c r="E310" s="146"/>
      <c r="F310" s="146"/>
      <c r="G310" s="146">
        <f>SUM(G311:G316)</f>
        <v>0</v>
      </c>
    </row>
    <row r="311" spans="1:7" outlineLevel="1" x14ac:dyDescent="0.2">
      <c r="A311" s="132">
        <v>112</v>
      </c>
      <c r="B311" s="133" t="s">
        <v>2921</v>
      </c>
      <c r="C311" s="134" t="s">
        <v>2922</v>
      </c>
      <c r="D311" s="135" t="s">
        <v>261</v>
      </c>
      <c r="E311" s="136">
        <v>183.71000000000004</v>
      </c>
      <c r="F311" s="1202"/>
      <c r="G311" s="136">
        <f>ROUND(E311*F311,2)</f>
        <v>0</v>
      </c>
    </row>
    <row r="312" spans="1:7" outlineLevel="1" x14ac:dyDescent="0.2">
      <c r="A312" s="132"/>
      <c r="B312" s="133"/>
      <c r="C312" s="139" t="s">
        <v>5020</v>
      </c>
      <c r="D312" s="140"/>
      <c r="E312" s="141">
        <v>260.41000000000003</v>
      </c>
      <c r="F312" s="136"/>
      <c r="G312" s="136"/>
    </row>
    <row r="313" spans="1:7" outlineLevel="1" x14ac:dyDescent="0.2">
      <c r="A313" s="132"/>
      <c r="B313" s="133"/>
      <c r="C313" s="139" t="s">
        <v>5021</v>
      </c>
      <c r="D313" s="140"/>
      <c r="E313" s="141">
        <v>-76.7</v>
      </c>
      <c r="F313" s="136"/>
      <c r="G313" s="136"/>
    </row>
    <row r="314" spans="1:7" outlineLevel="1" x14ac:dyDescent="0.2">
      <c r="A314" s="132">
        <v>113</v>
      </c>
      <c r="B314" s="133" t="s">
        <v>2926</v>
      </c>
      <c r="C314" s="134" t="s">
        <v>2927</v>
      </c>
      <c r="D314" s="135" t="s">
        <v>261</v>
      </c>
      <c r="E314" s="136">
        <v>183.71000000000004</v>
      </c>
      <c r="F314" s="1202"/>
      <c r="G314" s="136">
        <f>ROUND(E314*F314,2)</f>
        <v>0</v>
      </c>
    </row>
    <row r="315" spans="1:7" outlineLevel="1" x14ac:dyDescent="0.2">
      <c r="A315" s="132"/>
      <c r="B315" s="133"/>
      <c r="C315" s="139" t="s">
        <v>5020</v>
      </c>
      <c r="D315" s="140"/>
      <c r="E315" s="141">
        <v>260.41000000000003</v>
      </c>
      <c r="F315" s="136"/>
      <c r="G315" s="136"/>
    </row>
    <row r="316" spans="1:7" outlineLevel="1" x14ac:dyDescent="0.2">
      <c r="A316" s="132"/>
      <c r="B316" s="133"/>
      <c r="C316" s="139" t="s">
        <v>5021</v>
      </c>
      <c r="D316" s="140"/>
      <c r="E316" s="141">
        <v>-76.7</v>
      </c>
      <c r="F316" s="136"/>
      <c r="G316" s="136"/>
    </row>
    <row r="317" spans="1:7" x14ac:dyDescent="0.2">
      <c r="A317" s="142" t="s">
        <v>89</v>
      </c>
      <c r="B317" s="143" t="s">
        <v>2950</v>
      </c>
      <c r="C317" s="144" t="s">
        <v>2951</v>
      </c>
      <c r="D317" s="145"/>
      <c r="E317" s="146"/>
      <c r="F317" s="146"/>
      <c r="G317" s="146"/>
    </row>
    <row r="318" spans="1:7" outlineLevel="1" x14ac:dyDescent="0.2">
      <c r="A318" s="132">
        <v>114</v>
      </c>
      <c r="B318" s="133" t="s">
        <v>2952</v>
      </c>
      <c r="C318" s="134" t="s">
        <v>2953</v>
      </c>
      <c r="D318" s="135" t="s">
        <v>261</v>
      </c>
      <c r="E318" s="136">
        <v>359.0872</v>
      </c>
      <c r="F318" s="136">
        <v>0</v>
      </c>
      <c r="G318" s="136">
        <f>ROUND(E318*F318,2)</f>
        <v>0</v>
      </c>
    </row>
    <row r="319" spans="1:7" outlineLevel="1" x14ac:dyDescent="0.2">
      <c r="A319" s="132"/>
      <c r="B319" s="133"/>
      <c r="C319" s="139" t="s">
        <v>1344</v>
      </c>
      <c r="D319" s="140"/>
      <c r="E319" s="141"/>
      <c r="F319" s="136"/>
      <c r="G319" s="136"/>
    </row>
    <row r="320" spans="1:7" outlineLevel="1" x14ac:dyDescent="0.2">
      <c r="A320" s="132"/>
      <c r="B320" s="133"/>
      <c r="C320" s="139" t="s">
        <v>4875</v>
      </c>
      <c r="D320" s="140"/>
      <c r="E320" s="141">
        <v>148.96600000000001</v>
      </c>
      <c r="F320" s="136"/>
      <c r="G320" s="136"/>
    </row>
    <row r="321" spans="1:7" outlineLevel="1" x14ac:dyDescent="0.2">
      <c r="A321" s="132"/>
      <c r="B321" s="133"/>
      <c r="C321" s="139" t="s">
        <v>4849</v>
      </c>
      <c r="D321" s="140"/>
      <c r="E321" s="141">
        <v>-8.14</v>
      </c>
      <c r="F321" s="136"/>
      <c r="G321" s="136"/>
    </row>
    <row r="322" spans="1:7" outlineLevel="1" x14ac:dyDescent="0.2">
      <c r="A322" s="132"/>
      <c r="B322" s="133"/>
      <c r="C322" s="139" t="s">
        <v>4850</v>
      </c>
      <c r="D322" s="140"/>
      <c r="E322" s="141">
        <v>-8.4</v>
      </c>
      <c r="F322" s="136"/>
      <c r="G322" s="136"/>
    </row>
    <row r="323" spans="1:7" outlineLevel="1" x14ac:dyDescent="0.2">
      <c r="A323" s="132"/>
      <c r="B323" s="133"/>
      <c r="C323" s="139" t="s">
        <v>1169</v>
      </c>
      <c r="D323" s="140"/>
      <c r="E323" s="141"/>
      <c r="F323" s="136"/>
      <c r="G323" s="136"/>
    </row>
    <row r="324" spans="1:7" outlineLevel="1" x14ac:dyDescent="0.2">
      <c r="A324" s="132"/>
      <c r="B324" s="133"/>
      <c r="C324" s="139" t="s">
        <v>4876</v>
      </c>
      <c r="D324" s="140"/>
      <c r="E324" s="141">
        <v>5.0549999999999997</v>
      </c>
      <c r="F324" s="136"/>
      <c r="G324" s="136"/>
    </row>
    <row r="325" spans="1:7" outlineLevel="1" x14ac:dyDescent="0.2">
      <c r="A325" s="132"/>
      <c r="B325" s="133"/>
      <c r="C325" s="139" t="s">
        <v>4877</v>
      </c>
      <c r="D325" s="140"/>
      <c r="E325" s="141">
        <v>3.75</v>
      </c>
      <c r="F325" s="136"/>
      <c r="G325" s="136"/>
    </row>
    <row r="326" spans="1:7" outlineLevel="1" x14ac:dyDescent="0.2">
      <c r="A326" s="132"/>
      <c r="B326" s="133"/>
      <c r="C326" s="139" t="s">
        <v>4853</v>
      </c>
      <c r="D326" s="140"/>
      <c r="E326" s="141">
        <v>33.707999999999998</v>
      </c>
      <c r="F326" s="136"/>
      <c r="G326" s="136"/>
    </row>
    <row r="327" spans="1:7" outlineLevel="1" x14ac:dyDescent="0.2">
      <c r="A327" s="132"/>
      <c r="B327" s="133"/>
      <c r="C327" s="139" t="s">
        <v>4855</v>
      </c>
      <c r="D327" s="140"/>
      <c r="E327" s="141">
        <v>8.9849999999999994</v>
      </c>
      <c r="F327" s="136"/>
      <c r="G327" s="136"/>
    </row>
    <row r="328" spans="1:7" outlineLevel="1" x14ac:dyDescent="0.2">
      <c r="A328" s="132"/>
      <c r="B328" s="133"/>
      <c r="C328" s="139" t="s">
        <v>4858</v>
      </c>
      <c r="D328" s="140"/>
      <c r="E328" s="141">
        <v>8.109</v>
      </c>
      <c r="F328" s="136"/>
      <c r="G328" s="136"/>
    </row>
    <row r="329" spans="1:7" outlineLevel="1" x14ac:dyDescent="0.2">
      <c r="A329" s="132"/>
      <c r="B329" s="133"/>
      <c r="C329" s="139" t="s">
        <v>4864</v>
      </c>
      <c r="D329" s="140"/>
      <c r="E329" s="141">
        <v>16.726800000000001</v>
      </c>
      <c r="F329" s="136"/>
      <c r="G329" s="136"/>
    </row>
    <row r="330" spans="1:7" outlineLevel="1" x14ac:dyDescent="0.2">
      <c r="A330" s="132"/>
      <c r="B330" s="133"/>
      <c r="C330" s="139" t="s">
        <v>4861</v>
      </c>
      <c r="D330" s="140"/>
      <c r="E330" s="141">
        <v>5.4059999999999997</v>
      </c>
      <c r="F330" s="136"/>
      <c r="G330" s="136"/>
    </row>
    <row r="331" spans="1:7" outlineLevel="1" x14ac:dyDescent="0.2">
      <c r="A331" s="132"/>
      <c r="B331" s="133"/>
      <c r="C331" s="139" t="s">
        <v>4867</v>
      </c>
      <c r="D331" s="140"/>
      <c r="E331" s="141">
        <v>5.5014000000000003</v>
      </c>
      <c r="F331" s="136"/>
      <c r="G331" s="136"/>
    </row>
    <row r="332" spans="1:7" outlineLevel="1" x14ac:dyDescent="0.2">
      <c r="A332" s="132"/>
      <c r="B332" s="133"/>
      <c r="C332" s="139" t="s">
        <v>284</v>
      </c>
      <c r="D332" s="140"/>
      <c r="E332" s="141"/>
      <c r="F332" s="136"/>
      <c r="G332" s="136"/>
    </row>
    <row r="333" spans="1:7" outlineLevel="1" x14ac:dyDescent="0.2">
      <c r="A333" s="132"/>
      <c r="B333" s="133"/>
      <c r="C333" s="139" t="s">
        <v>285</v>
      </c>
      <c r="D333" s="140"/>
      <c r="E333" s="141"/>
      <c r="F333" s="136"/>
      <c r="G333" s="136"/>
    </row>
    <row r="334" spans="1:7" outlineLevel="1" x14ac:dyDescent="0.2">
      <c r="A334" s="132"/>
      <c r="B334" s="133"/>
      <c r="C334" s="139" t="s">
        <v>4880</v>
      </c>
      <c r="D334" s="140"/>
      <c r="E334" s="141">
        <v>42.21</v>
      </c>
      <c r="F334" s="136"/>
      <c r="G334" s="136"/>
    </row>
    <row r="335" spans="1:7" outlineLevel="1" x14ac:dyDescent="0.2">
      <c r="A335" s="132"/>
      <c r="B335" s="133"/>
      <c r="C335" s="139" t="s">
        <v>284</v>
      </c>
      <c r="D335" s="140"/>
      <c r="E335" s="141"/>
      <c r="F335" s="136"/>
      <c r="G335" s="136"/>
    </row>
    <row r="336" spans="1:7" outlineLevel="1" x14ac:dyDescent="0.2">
      <c r="A336" s="132"/>
      <c r="B336" s="133"/>
      <c r="C336" s="139" t="s">
        <v>1262</v>
      </c>
      <c r="D336" s="140"/>
      <c r="E336" s="141"/>
      <c r="F336" s="136"/>
      <c r="G336" s="136"/>
    </row>
    <row r="337" spans="1:7" outlineLevel="1" x14ac:dyDescent="0.2">
      <c r="A337" s="132"/>
      <c r="B337" s="133"/>
      <c r="C337" s="139" t="s">
        <v>4904</v>
      </c>
      <c r="D337" s="140"/>
      <c r="E337" s="141">
        <v>55</v>
      </c>
      <c r="F337" s="136"/>
      <c r="G337" s="136"/>
    </row>
    <row r="338" spans="1:7" outlineLevel="1" x14ac:dyDescent="0.2">
      <c r="A338" s="132"/>
      <c r="B338" s="133"/>
      <c r="C338" s="139" t="s">
        <v>284</v>
      </c>
      <c r="D338" s="140"/>
      <c r="E338" s="141"/>
      <c r="F338" s="136"/>
      <c r="G338" s="136"/>
    </row>
    <row r="339" spans="1:7" outlineLevel="1" x14ac:dyDescent="0.2">
      <c r="A339" s="132"/>
      <c r="B339" s="133"/>
      <c r="C339" s="139" t="s">
        <v>4870</v>
      </c>
      <c r="D339" s="140"/>
      <c r="E339" s="141"/>
      <c r="F339" s="136"/>
      <c r="G339" s="136"/>
    </row>
    <row r="340" spans="1:7" outlineLevel="1" x14ac:dyDescent="0.2">
      <c r="A340" s="168"/>
      <c r="B340" s="169"/>
      <c r="C340" s="170" t="s">
        <v>4871</v>
      </c>
      <c r="D340" s="171"/>
      <c r="E340" s="172">
        <v>42.21</v>
      </c>
      <c r="F340" s="173"/>
      <c r="G340" s="173"/>
    </row>
    <row r="341" spans="1:7" x14ac:dyDescent="0.2">
      <c r="B341" s="175" t="s">
        <v>284</v>
      </c>
      <c r="C341" s="176" t="s">
        <v>284</v>
      </c>
      <c r="D341" s="177"/>
      <c r="E341" s="178"/>
      <c r="F341" s="174"/>
      <c r="G341" s="174"/>
    </row>
    <row r="342" spans="1:7" x14ac:dyDescent="0.2">
      <c r="A342" s="635"/>
      <c r="B342" s="636" t="s">
        <v>178</v>
      </c>
      <c r="C342" s="637" t="s">
        <v>284</v>
      </c>
      <c r="D342" s="638"/>
      <c r="E342" s="639"/>
      <c r="F342" s="640"/>
      <c r="G342" s="185">
        <f>G8+G36+G56+G59+G62+G101+G107+G121+G137+G148+G151+G156+G173+G220+G234+G241+G254+G269+G298+G310+G317</f>
        <v>0</v>
      </c>
    </row>
  </sheetData>
  <mergeCells count="4">
    <mergeCell ref="A1:G1"/>
    <mergeCell ref="C2:G2"/>
    <mergeCell ref="C3:G3"/>
    <mergeCell ref="C4:G4"/>
  </mergeCells>
  <hyperlinks>
    <hyperlink ref="C2:G2" location="REKAPITULACE!A1" display="REKONSTRUKCE AREÁLU ZŠ HAPALOVA - MARIE HÜBNEROVÉ" xr:uid="{710349DD-55D4-4E3D-B171-A74BD8E47CA0}"/>
  </hyperlinks>
  <pageMargins left="0.59055118110236227" right="0.39370078740157483" top="0.78740157480314965" bottom="0.78740157480314965" header="0.31496062992125984" footer="0.31496062992125984"/>
  <pageSetup paperSize="9" orientation="landscape" r:id="rId1"/>
  <headerFooter>
    <oddFooter>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DDEF-9D10-4724-B50B-8B3EEDB7908F}">
  <sheetPr codeName="List15">
    <tabColor rgb="FF00B0F0"/>
    <outlinePr summaryBelow="0"/>
  </sheetPr>
  <dimension ref="A1:K4999"/>
  <sheetViews>
    <sheetView zoomScale="120" zoomScaleNormal="120" workbookViewId="0">
      <pane ySplit="7" topLeftCell="A74" activePane="bottomLeft" state="frozen"/>
      <selection pane="bottomLeft" activeCell="F93" sqref="F93"/>
    </sheetView>
  </sheetViews>
  <sheetFormatPr defaultColWidth="9.140625" defaultRowHeight="12.75" outlineLevelRow="1" x14ac:dyDescent="0.2"/>
  <cols>
    <col min="1" max="1" width="3.42578125" style="110" customWidth="1"/>
    <col min="2" max="2" width="12.5703125" style="189" customWidth="1"/>
    <col min="3" max="3" width="63.28515625" style="189" customWidth="1"/>
    <col min="4" max="4" width="4.85546875" style="110" customWidth="1"/>
    <col min="5" max="5" width="10.5703125" style="110" customWidth="1"/>
    <col min="6" max="6" width="9.85546875" style="110" customWidth="1"/>
    <col min="7" max="7" width="12.7109375" style="110" customWidth="1"/>
    <col min="8" max="11" width="8.7109375" style="110" customWidth="1"/>
    <col min="12" max="16384" width="9.140625" style="110"/>
  </cols>
  <sheetData>
    <row r="1" spans="1:11" ht="15.75" customHeight="1" x14ac:dyDescent="0.25">
      <c r="A1" s="1512" t="s">
        <v>2956</v>
      </c>
      <c r="B1" s="1512"/>
      <c r="C1" s="1512"/>
      <c r="D1" s="1512"/>
      <c r="E1" s="1512"/>
      <c r="F1" s="1512"/>
      <c r="G1" s="1512"/>
    </row>
    <row r="2" spans="1:11" ht="24.95" customHeight="1" x14ac:dyDescent="0.2">
      <c r="A2" s="641" t="s">
        <v>76</v>
      </c>
      <c r="B2" s="114" t="s">
        <v>2957</v>
      </c>
      <c r="C2" s="1639" t="s">
        <v>2958</v>
      </c>
      <c r="D2" s="1640"/>
      <c r="E2" s="1640"/>
      <c r="F2" s="1640"/>
      <c r="G2" s="1576"/>
    </row>
    <row r="3" spans="1:11" ht="24.95" customHeight="1" x14ac:dyDescent="0.2">
      <c r="A3" s="641" t="s">
        <v>78</v>
      </c>
      <c r="B3" s="114" t="s">
        <v>2959</v>
      </c>
      <c r="C3" s="1577" t="s">
        <v>4809</v>
      </c>
      <c r="D3" s="1578"/>
      <c r="E3" s="1578"/>
      <c r="F3" s="1578"/>
      <c r="G3" s="1579"/>
    </row>
    <row r="4" spans="1:11" ht="24.95" customHeight="1" x14ac:dyDescent="0.2">
      <c r="A4" s="642" t="s">
        <v>79</v>
      </c>
      <c r="B4" s="643" t="s">
        <v>3344</v>
      </c>
      <c r="C4" s="1641" t="s">
        <v>2960</v>
      </c>
      <c r="D4" s="1642"/>
      <c r="E4" s="1642"/>
      <c r="F4" s="1642"/>
      <c r="G4" s="1586"/>
    </row>
    <row r="5" spans="1:11" x14ac:dyDescent="0.2">
      <c r="D5" s="109"/>
    </row>
    <row r="6" spans="1:11" ht="38.25" x14ac:dyDescent="0.2">
      <c r="A6" s="644" t="s">
        <v>80</v>
      </c>
      <c r="B6" s="645" t="s">
        <v>81</v>
      </c>
      <c r="C6" s="645" t="s">
        <v>82</v>
      </c>
      <c r="D6" s="646" t="s">
        <v>83</v>
      </c>
      <c r="E6" s="644" t="s">
        <v>2962</v>
      </c>
      <c r="F6" s="647" t="s">
        <v>2963</v>
      </c>
      <c r="G6" s="644" t="s">
        <v>178</v>
      </c>
      <c r="H6" s="648" t="s">
        <v>2966</v>
      </c>
      <c r="I6" s="648" t="s">
        <v>2967</v>
      </c>
      <c r="J6" s="648" t="s">
        <v>2968</v>
      </c>
      <c r="K6" s="648" t="s">
        <v>2969</v>
      </c>
    </row>
    <row r="7" spans="1:11" hidden="1" x14ac:dyDescent="0.2">
      <c r="A7" s="174"/>
      <c r="B7" s="175"/>
      <c r="C7" s="175"/>
      <c r="D7" s="177"/>
      <c r="E7" s="197"/>
      <c r="F7" s="178"/>
      <c r="G7" s="178"/>
      <c r="H7" s="178"/>
      <c r="I7" s="178"/>
      <c r="J7" s="178"/>
      <c r="K7" s="178"/>
    </row>
    <row r="8" spans="1:11" x14ac:dyDescent="0.2">
      <c r="A8" s="198" t="s">
        <v>89</v>
      </c>
      <c r="B8" s="199" t="s">
        <v>179</v>
      </c>
      <c r="C8" s="200" t="s">
        <v>180</v>
      </c>
      <c r="D8" s="201"/>
      <c r="E8" s="202"/>
      <c r="F8" s="203"/>
      <c r="G8" s="203">
        <f>SUM(G9,G11:G13,G15,G17)</f>
        <v>0</v>
      </c>
      <c r="H8" s="203"/>
      <c r="I8" s="203">
        <f>SUM(I9:I19)</f>
        <v>0</v>
      </c>
      <c r="J8" s="203"/>
      <c r="K8" s="203">
        <f>SUM(K9:K19)</f>
        <v>0</v>
      </c>
    </row>
    <row r="9" spans="1:11" ht="22.5" outlineLevel="1" x14ac:dyDescent="0.2">
      <c r="A9" s="204">
        <v>1</v>
      </c>
      <c r="B9" s="205" t="s">
        <v>2970</v>
      </c>
      <c r="C9" s="206" t="s">
        <v>2971</v>
      </c>
      <c r="D9" s="207" t="s">
        <v>183</v>
      </c>
      <c r="E9" s="208">
        <v>10</v>
      </c>
      <c r="F9" s="209">
        <v>0</v>
      </c>
      <c r="G9" s="210">
        <f>ROUND(E9*F9,2)</f>
        <v>0</v>
      </c>
      <c r="H9" s="210">
        <v>0</v>
      </c>
      <c r="I9" s="210">
        <f>ROUND(E9*H9,2)</f>
        <v>0</v>
      </c>
      <c r="J9" s="210">
        <v>0</v>
      </c>
      <c r="K9" s="210">
        <f>ROUND(E9*J9,2)</f>
        <v>0</v>
      </c>
    </row>
    <row r="10" spans="1:11" outlineLevel="1" x14ac:dyDescent="0.2">
      <c r="A10" s="211"/>
      <c r="B10" s="212"/>
      <c r="C10" s="1580" t="s">
        <v>2972</v>
      </c>
      <c r="D10" s="1581"/>
      <c r="E10" s="1581"/>
      <c r="F10" s="1581"/>
      <c r="G10" s="1581"/>
      <c r="H10" s="153"/>
      <c r="I10" s="153"/>
      <c r="J10" s="153"/>
      <c r="K10" s="153"/>
    </row>
    <row r="11" spans="1:11" outlineLevel="1" x14ac:dyDescent="0.2">
      <c r="A11" s="213">
        <v>2</v>
      </c>
      <c r="B11" s="214" t="s">
        <v>2973</v>
      </c>
      <c r="C11" s="215" t="s">
        <v>2974</v>
      </c>
      <c r="D11" s="216" t="s">
        <v>2975</v>
      </c>
      <c r="E11" s="217">
        <v>14</v>
      </c>
      <c r="F11" s="218">
        <v>0</v>
      </c>
      <c r="G11" s="219">
        <f>ROUND(E11*F11,2)</f>
        <v>0</v>
      </c>
      <c r="H11" s="219">
        <v>0</v>
      </c>
      <c r="I11" s="219">
        <f>ROUND(E11*H11,2)</f>
        <v>0</v>
      </c>
      <c r="J11" s="219">
        <v>0</v>
      </c>
      <c r="K11" s="219">
        <f>ROUND(E11*J11,2)</f>
        <v>0</v>
      </c>
    </row>
    <row r="12" spans="1:11" outlineLevel="1" x14ac:dyDescent="0.2">
      <c r="A12" s="213">
        <v>3</v>
      </c>
      <c r="B12" s="214" t="s">
        <v>2979</v>
      </c>
      <c r="C12" s="215" t="s">
        <v>2980</v>
      </c>
      <c r="D12" s="216" t="s">
        <v>2981</v>
      </c>
      <c r="E12" s="217">
        <v>3</v>
      </c>
      <c r="F12" s="218">
        <v>0</v>
      </c>
      <c r="G12" s="219">
        <f>ROUND(E12*F12,2)</f>
        <v>0</v>
      </c>
      <c r="H12" s="219">
        <v>0</v>
      </c>
      <c r="I12" s="219">
        <f>ROUND(E12*H12,2)</f>
        <v>0</v>
      </c>
      <c r="J12" s="219">
        <v>0</v>
      </c>
      <c r="K12" s="219">
        <f>ROUND(E12*J12,2)</f>
        <v>0</v>
      </c>
    </row>
    <row r="13" spans="1:11" outlineLevel="1" x14ac:dyDescent="0.2">
      <c r="A13" s="204">
        <v>4</v>
      </c>
      <c r="B13" s="205" t="s">
        <v>2982</v>
      </c>
      <c r="C13" s="206" t="s">
        <v>2983</v>
      </c>
      <c r="D13" s="207" t="s">
        <v>183</v>
      </c>
      <c r="E13" s="208">
        <v>2</v>
      </c>
      <c r="F13" s="209">
        <v>0</v>
      </c>
      <c r="G13" s="210">
        <f>ROUND(E13*F13,2)</f>
        <v>0</v>
      </c>
      <c r="H13" s="210">
        <v>0</v>
      </c>
      <c r="I13" s="210">
        <f>ROUND(E13*H13,2)</f>
        <v>0</v>
      </c>
      <c r="J13" s="210">
        <v>0</v>
      </c>
      <c r="K13" s="210">
        <f>ROUND(E13*J13,2)</f>
        <v>0</v>
      </c>
    </row>
    <row r="14" spans="1:11" outlineLevel="1" x14ac:dyDescent="0.2">
      <c r="A14" s="211"/>
      <c r="B14" s="212"/>
      <c r="C14" s="1580" t="s">
        <v>2984</v>
      </c>
      <c r="D14" s="1581"/>
      <c r="E14" s="1581"/>
      <c r="F14" s="1581"/>
      <c r="G14" s="1581"/>
      <c r="H14" s="153"/>
      <c r="I14" s="153"/>
      <c r="J14" s="153"/>
      <c r="K14" s="153"/>
    </row>
    <row r="15" spans="1:11" outlineLevel="1" x14ac:dyDescent="0.2">
      <c r="A15" s="204">
        <v>5</v>
      </c>
      <c r="B15" s="205" t="s">
        <v>2988</v>
      </c>
      <c r="C15" s="206" t="s">
        <v>2989</v>
      </c>
      <c r="D15" s="207" t="s">
        <v>183</v>
      </c>
      <c r="E15" s="208">
        <v>10</v>
      </c>
      <c r="F15" s="209">
        <v>0</v>
      </c>
      <c r="G15" s="210">
        <f>ROUND(E15*F15,2)</f>
        <v>0</v>
      </c>
      <c r="H15" s="210">
        <v>0</v>
      </c>
      <c r="I15" s="210">
        <f>ROUND(E15*H15,2)</f>
        <v>0</v>
      </c>
      <c r="J15" s="210">
        <v>0</v>
      </c>
      <c r="K15" s="210">
        <f>ROUND(E15*J15,2)</f>
        <v>0</v>
      </c>
    </row>
    <row r="16" spans="1:11" outlineLevel="1" x14ac:dyDescent="0.2">
      <c r="A16" s="211"/>
      <c r="B16" s="212"/>
      <c r="C16" s="1580" t="s">
        <v>2990</v>
      </c>
      <c r="D16" s="1581"/>
      <c r="E16" s="1581"/>
      <c r="F16" s="1581"/>
      <c r="G16" s="1581"/>
      <c r="H16" s="153"/>
      <c r="I16" s="153"/>
      <c r="J16" s="153"/>
      <c r="K16" s="153"/>
    </row>
    <row r="17" spans="1:11" ht="22.5" outlineLevel="1" x14ac:dyDescent="0.2">
      <c r="A17" s="204">
        <v>6</v>
      </c>
      <c r="B17" s="205" t="s">
        <v>218</v>
      </c>
      <c r="C17" s="206" t="s">
        <v>2991</v>
      </c>
      <c r="D17" s="207" t="s">
        <v>183</v>
      </c>
      <c r="E17" s="208">
        <v>10</v>
      </c>
      <c r="F17" s="209">
        <v>0</v>
      </c>
      <c r="G17" s="210">
        <f>ROUND(E17*F17,2)</f>
        <v>0</v>
      </c>
      <c r="H17" s="210">
        <v>0</v>
      </c>
      <c r="I17" s="210">
        <f>ROUND(E17*H17,2)</f>
        <v>0</v>
      </c>
      <c r="J17" s="210">
        <v>0</v>
      </c>
      <c r="K17" s="210">
        <f>ROUND(E17*J17,2)</f>
        <v>0</v>
      </c>
    </row>
    <row r="18" spans="1:11" outlineLevel="1" x14ac:dyDescent="0.2">
      <c r="A18" s="211"/>
      <c r="B18" s="212"/>
      <c r="C18" s="1580" t="s">
        <v>2992</v>
      </c>
      <c r="D18" s="1581"/>
      <c r="E18" s="1581"/>
      <c r="F18" s="1581"/>
      <c r="G18" s="1581"/>
      <c r="H18" s="153"/>
      <c r="I18" s="153"/>
      <c r="J18" s="153"/>
      <c r="K18" s="153"/>
    </row>
    <row r="19" spans="1:11" outlineLevel="1" x14ac:dyDescent="0.2">
      <c r="A19" s="211"/>
      <c r="B19" s="212"/>
      <c r="C19" s="1589" t="s">
        <v>2993</v>
      </c>
      <c r="D19" s="1590"/>
      <c r="E19" s="1590"/>
      <c r="F19" s="1590"/>
      <c r="G19" s="1590"/>
      <c r="H19" s="153"/>
      <c r="I19" s="153"/>
      <c r="J19" s="153"/>
      <c r="K19" s="153"/>
    </row>
    <row r="20" spans="1:11" x14ac:dyDescent="0.2">
      <c r="A20" s="198" t="s">
        <v>89</v>
      </c>
      <c r="B20" s="199" t="s">
        <v>929</v>
      </c>
      <c r="C20" s="200" t="s">
        <v>930</v>
      </c>
      <c r="D20" s="201"/>
      <c r="E20" s="202"/>
      <c r="F20" s="203"/>
      <c r="G20" s="203">
        <f>SUM(G21,G23)</f>
        <v>0</v>
      </c>
      <c r="H20" s="203"/>
      <c r="I20" s="203">
        <f>SUM(I21:I24)</f>
        <v>2.64</v>
      </c>
      <c r="J20" s="203"/>
      <c r="K20" s="203">
        <f>SUM(K21:K24)</f>
        <v>0</v>
      </c>
    </row>
    <row r="21" spans="1:11" ht="22.5" outlineLevel="1" x14ac:dyDescent="0.2">
      <c r="A21" s="204">
        <v>7</v>
      </c>
      <c r="B21" s="205" t="s">
        <v>2994</v>
      </c>
      <c r="C21" s="206" t="s">
        <v>2995</v>
      </c>
      <c r="D21" s="207" t="s">
        <v>383</v>
      </c>
      <c r="E21" s="208">
        <v>27</v>
      </c>
      <c r="F21" s="209">
        <v>0</v>
      </c>
      <c r="G21" s="210">
        <f>ROUND(E21*F21,2)</f>
        <v>0</v>
      </c>
      <c r="H21" s="210">
        <v>8.4899999999999993E-3</v>
      </c>
      <c r="I21" s="210">
        <f>ROUND(E21*H21,2)</f>
        <v>0.23</v>
      </c>
      <c r="J21" s="210">
        <v>0</v>
      </c>
      <c r="K21" s="210">
        <f>ROUND(E21*J21,2)</f>
        <v>0</v>
      </c>
    </row>
    <row r="22" spans="1:11" outlineLevel="1" x14ac:dyDescent="0.2">
      <c r="A22" s="211"/>
      <c r="B22" s="212"/>
      <c r="C22" s="1580" t="s">
        <v>2996</v>
      </c>
      <c r="D22" s="1581"/>
      <c r="E22" s="1581"/>
      <c r="F22" s="1581"/>
      <c r="G22" s="1581"/>
      <c r="H22" s="153"/>
      <c r="I22" s="153"/>
      <c r="J22" s="153"/>
      <c r="K22" s="153"/>
    </row>
    <row r="23" spans="1:11" ht="22.5" outlineLevel="1" x14ac:dyDescent="0.2">
      <c r="A23" s="204">
        <v>8</v>
      </c>
      <c r="B23" s="205" t="s">
        <v>1158</v>
      </c>
      <c r="C23" s="206" t="s">
        <v>2997</v>
      </c>
      <c r="D23" s="207" t="s">
        <v>383</v>
      </c>
      <c r="E23" s="208">
        <v>65</v>
      </c>
      <c r="F23" s="209">
        <v>0</v>
      </c>
      <c r="G23" s="210">
        <f>ROUND(E23*F23,2)</f>
        <v>0</v>
      </c>
      <c r="H23" s="210">
        <v>3.7130000000000003E-2</v>
      </c>
      <c r="I23" s="210">
        <f>ROUND(E23*H23,2)</f>
        <v>2.41</v>
      </c>
      <c r="J23" s="210">
        <v>0</v>
      </c>
      <c r="K23" s="210">
        <f>ROUND(E23*J23,2)</f>
        <v>0</v>
      </c>
    </row>
    <row r="24" spans="1:11" outlineLevel="1" x14ac:dyDescent="0.2">
      <c r="A24" s="211"/>
      <c r="B24" s="212"/>
      <c r="C24" s="1580" t="s">
        <v>2996</v>
      </c>
      <c r="D24" s="1581"/>
      <c r="E24" s="1581"/>
      <c r="F24" s="1581"/>
      <c r="G24" s="1581"/>
      <c r="H24" s="153"/>
      <c r="I24" s="153"/>
      <c r="J24" s="153"/>
      <c r="K24" s="153"/>
    </row>
    <row r="25" spans="1:11" x14ac:dyDescent="0.2">
      <c r="A25" s="198" t="s">
        <v>89</v>
      </c>
      <c r="B25" s="199" t="s">
        <v>3005</v>
      </c>
      <c r="C25" s="200" t="s">
        <v>3006</v>
      </c>
      <c r="D25" s="201"/>
      <c r="E25" s="202"/>
      <c r="F25" s="203"/>
      <c r="G25" s="203">
        <f>SUM(G26,G28)</f>
        <v>0</v>
      </c>
      <c r="H25" s="203"/>
      <c r="I25" s="203">
        <f>SUM(I26:I29)</f>
        <v>0.04</v>
      </c>
      <c r="J25" s="203"/>
      <c r="K25" s="203">
        <f>SUM(K26:K29)</f>
        <v>2</v>
      </c>
    </row>
    <row r="26" spans="1:11" ht="22.5" outlineLevel="1" x14ac:dyDescent="0.2">
      <c r="A26" s="204">
        <v>9</v>
      </c>
      <c r="B26" s="205" t="s">
        <v>3007</v>
      </c>
      <c r="C26" s="206" t="s">
        <v>3008</v>
      </c>
      <c r="D26" s="207" t="s">
        <v>383</v>
      </c>
      <c r="E26" s="208">
        <v>27</v>
      </c>
      <c r="F26" s="209">
        <v>0</v>
      </c>
      <c r="G26" s="210">
        <f>ROUND(E26*F26,2)</f>
        <v>0</v>
      </c>
      <c r="H26" s="210">
        <v>4.8999999999999998E-4</v>
      </c>
      <c r="I26" s="210">
        <f>ROUND(E26*H26,2)</f>
        <v>0.01</v>
      </c>
      <c r="J26" s="210">
        <v>8.9999999999999993E-3</v>
      </c>
      <c r="K26" s="210">
        <f>ROUND(E26*J26,2)</f>
        <v>0.24</v>
      </c>
    </row>
    <row r="27" spans="1:11" outlineLevel="1" x14ac:dyDescent="0.2">
      <c r="A27" s="211"/>
      <c r="B27" s="212"/>
      <c r="C27" s="1587" t="s">
        <v>3009</v>
      </c>
      <c r="D27" s="1588"/>
      <c r="E27" s="1588"/>
      <c r="F27" s="1588"/>
      <c r="G27" s="1588"/>
      <c r="H27" s="153"/>
      <c r="I27" s="153"/>
      <c r="J27" s="153"/>
      <c r="K27" s="153"/>
    </row>
    <row r="28" spans="1:11" ht="22.5" outlineLevel="1" x14ac:dyDescent="0.2">
      <c r="A28" s="204">
        <v>10</v>
      </c>
      <c r="B28" s="205" t="s">
        <v>3010</v>
      </c>
      <c r="C28" s="206" t="s">
        <v>3011</v>
      </c>
      <c r="D28" s="207" t="s">
        <v>383</v>
      </c>
      <c r="E28" s="208">
        <v>65</v>
      </c>
      <c r="F28" s="209">
        <v>0</v>
      </c>
      <c r="G28" s="210">
        <f>ROUND(E28*F28,2)</f>
        <v>0</v>
      </c>
      <c r="H28" s="210">
        <v>4.8999999999999998E-4</v>
      </c>
      <c r="I28" s="210">
        <f>ROUND(E28*H28,2)</f>
        <v>0.03</v>
      </c>
      <c r="J28" s="210">
        <v>2.7E-2</v>
      </c>
      <c r="K28" s="210">
        <f>ROUND(E28*J28,2)</f>
        <v>1.76</v>
      </c>
    </row>
    <row r="29" spans="1:11" outlineLevel="1" x14ac:dyDescent="0.2">
      <c r="A29" s="211"/>
      <c r="B29" s="212"/>
      <c r="C29" s="1587" t="s">
        <v>3009</v>
      </c>
      <c r="D29" s="1588"/>
      <c r="E29" s="1588"/>
      <c r="F29" s="1588"/>
      <c r="G29" s="1588"/>
      <c r="H29" s="153"/>
      <c r="I29" s="153"/>
      <c r="J29" s="153"/>
      <c r="K29" s="153"/>
    </row>
    <row r="30" spans="1:11" x14ac:dyDescent="0.2">
      <c r="A30" s="198" t="s">
        <v>89</v>
      </c>
      <c r="B30" s="199" t="s">
        <v>2040</v>
      </c>
      <c r="C30" s="200" t="s">
        <v>2041</v>
      </c>
      <c r="D30" s="201"/>
      <c r="E30" s="202"/>
      <c r="F30" s="203"/>
      <c r="G30" s="203">
        <f>SUM(G31,G32,G34,G36,G38,G40,G42:G46)</f>
        <v>0</v>
      </c>
      <c r="H30" s="203"/>
      <c r="I30" s="203">
        <f>SUM(I31:I47)</f>
        <v>0.15000000000000002</v>
      </c>
      <c r="J30" s="203"/>
      <c r="K30" s="203">
        <f>SUM(K31:K47)</f>
        <v>0</v>
      </c>
    </row>
    <row r="31" spans="1:11" outlineLevel="1" x14ac:dyDescent="0.2">
      <c r="A31" s="213">
        <v>11</v>
      </c>
      <c r="B31" s="214" t="s">
        <v>3047</v>
      </c>
      <c r="C31" s="215" t="s">
        <v>3048</v>
      </c>
      <c r="D31" s="216" t="s">
        <v>2978</v>
      </c>
      <c r="E31" s="217">
        <v>13</v>
      </c>
      <c r="F31" s="218">
        <v>0</v>
      </c>
      <c r="G31" s="219">
        <f>ROUND(E31*F31,2)</f>
        <v>0</v>
      </c>
      <c r="H31" s="219">
        <v>0</v>
      </c>
      <c r="I31" s="219">
        <f>ROUND(E31*H31,2)</f>
        <v>0</v>
      </c>
      <c r="J31" s="219">
        <v>0</v>
      </c>
      <c r="K31" s="219">
        <f>ROUND(E31*J31,2)</f>
        <v>0</v>
      </c>
    </row>
    <row r="32" spans="1:11" ht="22.5" outlineLevel="1" x14ac:dyDescent="0.2">
      <c r="A32" s="204">
        <v>12</v>
      </c>
      <c r="B32" s="205" t="s">
        <v>3051</v>
      </c>
      <c r="C32" s="206" t="s">
        <v>3052</v>
      </c>
      <c r="D32" s="207" t="s">
        <v>383</v>
      </c>
      <c r="E32" s="208">
        <v>8</v>
      </c>
      <c r="F32" s="209">
        <v>0</v>
      </c>
      <c r="G32" s="210">
        <f>ROUND(E32*F32,2)</f>
        <v>0</v>
      </c>
      <c r="H32" s="210">
        <v>4.6999999999999999E-4</v>
      </c>
      <c r="I32" s="210">
        <f>ROUND(E32*H32,2)</f>
        <v>0</v>
      </c>
      <c r="J32" s="210">
        <v>0</v>
      </c>
      <c r="K32" s="210">
        <f>ROUND(E32*J32,2)</f>
        <v>0</v>
      </c>
    </row>
    <row r="33" spans="1:11" outlineLevel="1" x14ac:dyDescent="0.2">
      <c r="A33" s="211"/>
      <c r="B33" s="212"/>
      <c r="C33" s="1587" t="s">
        <v>3053</v>
      </c>
      <c r="D33" s="1588"/>
      <c r="E33" s="1588"/>
      <c r="F33" s="1588"/>
      <c r="G33" s="1588"/>
      <c r="H33" s="153"/>
      <c r="I33" s="153"/>
      <c r="J33" s="153"/>
      <c r="K33" s="153"/>
    </row>
    <row r="34" spans="1:11" ht="22.5" outlineLevel="1" x14ac:dyDescent="0.2">
      <c r="A34" s="204">
        <v>13</v>
      </c>
      <c r="B34" s="205" t="s">
        <v>3056</v>
      </c>
      <c r="C34" s="206" t="s">
        <v>3057</v>
      </c>
      <c r="D34" s="207" t="s">
        <v>383</v>
      </c>
      <c r="E34" s="208">
        <v>68</v>
      </c>
      <c r="F34" s="209">
        <v>0</v>
      </c>
      <c r="G34" s="210">
        <f>ROUND(E34*F34,2)</f>
        <v>0</v>
      </c>
      <c r="H34" s="210">
        <v>1.5200000000000001E-3</v>
      </c>
      <c r="I34" s="210">
        <f>ROUND(E34*H34,2)</f>
        <v>0.1</v>
      </c>
      <c r="J34" s="210">
        <v>0</v>
      </c>
      <c r="K34" s="210">
        <f>ROUND(E34*J34,2)</f>
        <v>0</v>
      </c>
    </row>
    <row r="35" spans="1:11" outlineLevel="1" x14ac:dyDescent="0.2">
      <c r="A35" s="211"/>
      <c r="B35" s="212"/>
      <c r="C35" s="1587" t="s">
        <v>3053</v>
      </c>
      <c r="D35" s="1588"/>
      <c r="E35" s="1588"/>
      <c r="F35" s="1588"/>
      <c r="G35" s="1588"/>
      <c r="H35" s="153"/>
      <c r="I35" s="153"/>
      <c r="J35" s="153"/>
      <c r="K35" s="153"/>
    </row>
    <row r="36" spans="1:11" ht="22.5" outlineLevel="1" x14ac:dyDescent="0.2">
      <c r="A36" s="204">
        <v>14</v>
      </c>
      <c r="B36" s="205" t="s">
        <v>3058</v>
      </c>
      <c r="C36" s="206" t="s">
        <v>3059</v>
      </c>
      <c r="D36" s="207" t="s">
        <v>383</v>
      </c>
      <c r="E36" s="208">
        <v>10</v>
      </c>
      <c r="F36" s="209">
        <v>0</v>
      </c>
      <c r="G36" s="210">
        <f>ROUND(E36*F36,2)</f>
        <v>0</v>
      </c>
      <c r="H36" s="210">
        <v>2.0899999999999998E-3</v>
      </c>
      <c r="I36" s="210">
        <f>ROUND(E36*H36,2)</f>
        <v>0.02</v>
      </c>
      <c r="J36" s="210">
        <v>0</v>
      </c>
      <c r="K36" s="210">
        <f>ROUND(E36*J36,2)</f>
        <v>0</v>
      </c>
    </row>
    <row r="37" spans="1:11" outlineLevel="1" x14ac:dyDescent="0.2">
      <c r="A37" s="211"/>
      <c r="B37" s="212"/>
      <c r="C37" s="1587" t="s">
        <v>3053</v>
      </c>
      <c r="D37" s="1588"/>
      <c r="E37" s="1588"/>
      <c r="F37" s="1588"/>
      <c r="G37" s="1588"/>
      <c r="H37" s="153"/>
      <c r="I37" s="153"/>
      <c r="J37" s="153"/>
      <c r="K37" s="153"/>
    </row>
    <row r="38" spans="1:11" ht="22.5" outlineLevel="1" x14ac:dyDescent="0.2">
      <c r="A38" s="204">
        <v>15</v>
      </c>
      <c r="B38" s="205" t="s">
        <v>3060</v>
      </c>
      <c r="C38" s="206" t="s">
        <v>3061</v>
      </c>
      <c r="D38" s="207" t="s">
        <v>383</v>
      </c>
      <c r="E38" s="208">
        <v>11</v>
      </c>
      <c r="F38" s="209">
        <v>0</v>
      </c>
      <c r="G38" s="210">
        <f>ROUND(E38*F38,2)</f>
        <v>0</v>
      </c>
      <c r="H38" s="210">
        <v>2.5000000000000001E-3</v>
      </c>
      <c r="I38" s="210">
        <f>ROUND(E38*H38,2)</f>
        <v>0.03</v>
      </c>
      <c r="J38" s="210">
        <v>0</v>
      </c>
      <c r="K38" s="210">
        <f>ROUND(E38*J38,2)</f>
        <v>0</v>
      </c>
    </row>
    <row r="39" spans="1:11" outlineLevel="1" x14ac:dyDescent="0.2">
      <c r="A39" s="211"/>
      <c r="B39" s="212"/>
      <c r="C39" s="1587" t="s">
        <v>3053</v>
      </c>
      <c r="D39" s="1588"/>
      <c r="E39" s="1588"/>
      <c r="F39" s="1588"/>
      <c r="G39" s="1588"/>
      <c r="H39" s="153"/>
      <c r="I39" s="153"/>
      <c r="J39" s="153"/>
      <c r="K39" s="153"/>
    </row>
    <row r="40" spans="1:11" outlineLevel="1" x14ac:dyDescent="0.2">
      <c r="A40" s="204">
        <v>16</v>
      </c>
      <c r="B40" s="205" t="s">
        <v>3068</v>
      </c>
      <c r="C40" s="206" t="s">
        <v>3069</v>
      </c>
      <c r="D40" s="207" t="s">
        <v>374</v>
      </c>
      <c r="E40" s="208">
        <v>6</v>
      </c>
      <c r="F40" s="209">
        <v>0</v>
      </c>
      <c r="G40" s="210">
        <f>ROUND(E40*F40,2)</f>
        <v>0</v>
      </c>
      <c r="H40" s="210">
        <v>0</v>
      </c>
      <c r="I40" s="210">
        <f>ROUND(E40*H40,2)</f>
        <v>0</v>
      </c>
      <c r="J40" s="210">
        <v>0</v>
      </c>
      <c r="K40" s="210">
        <f>ROUND(E40*J40,2)</f>
        <v>0</v>
      </c>
    </row>
    <row r="41" spans="1:11" outlineLevel="1" x14ac:dyDescent="0.2">
      <c r="A41" s="211"/>
      <c r="B41" s="212"/>
      <c r="C41" s="1580" t="s">
        <v>3070</v>
      </c>
      <c r="D41" s="1581"/>
      <c r="E41" s="1581"/>
      <c r="F41" s="1581"/>
      <c r="G41" s="1581"/>
      <c r="H41" s="153"/>
      <c r="I41" s="153"/>
      <c r="J41" s="153"/>
      <c r="K41" s="153"/>
    </row>
    <row r="42" spans="1:11" outlineLevel="1" x14ac:dyDescent="0.2">
      <c r="A42" s="213">
        <v>17</v>
      </c>
      <c r="B42" s="214" t="s">
        <v>3073</v>
      </c>
      <c r="C42" s="215" t="s">
        <v>5022</v>
      </c>
      <c r="D42" s="216" t="s">
        <v>374</v>
      </c>
      <c r="E42" s="217">
        <v>3</v>
      </c>
      <c r="F42" s="218">
        <v>0</v>
      </c>
      <c r="G42" s="219">
        <f>ROUND(E42*F42,2)</f>
        <v>0</v>
      </c>
      <c r="H42" s="219">
        <v>0</v>
      </c>
      <c r="I42" s="219">
        <f>ROUND(E42*H42,2)</f>
        <v>0</v>
      </c>
      <c r="J42" s="219">
        <v>0</v>
      </c>
      <c r="K42" s="219">
        <f>ROUND(E42*J42,2)</f>
        <v>0</v>
      </c>
    </row>
    <row r="43" spans="1:11" outlineLevel="1" x14ac:dyDescent="0.2">
      <c r="A43" s="213">
        <v>18</v>
      </c>
      <c r="B43" s="214" t="s">
        <v>3079</v>
      </c>
      <c r="C43" s="215" t="s">
        <v>5023</v>
      </c>
      <c r="D43" s="216" t="s">
        <v>2978</v>
      </c>
      <c r="E43" s="217">
        <v>1</v>
      </c>
      <c r="F43" s="218">
        <v>0</v>
      </c>
      <c r="G43" s="219">
        <f>ROUND(E43*F43,2)</f>
        <v>0</v>
      </c>
      <c r="H43" s="219">
        <v>0</v>
      </c>
      <c r="I43" s="219">
        <f>ROUND(E43*H43,2)</f>
        <v>0</v>
      </c>
      <c r="J43" s="219">
        <v>0</v>
      </c>
      <c r="K43" s="219">
        <f>ROUND(E43*J43,2)</f>
        <v>0</v>
      </c>
    </row>
    <row r="44" spans="1:11" outlineLevel="1" x14ac:dyDescent="0.2">
      <c r="A44" s="213">
        <v>19</v>
      </c>
      <c r="B44" s="214" t="s">
        <v>3003</v>
      </c>
      <c r="C44" s="215" t="s">
        <v>3004</v>
      </c>
      <c r="D44" s="216" t="s">
        <v>374</v>
      </c>
      <c r="E44" s="217">
        <v>1</v>
      </c>
      <c r="F44" s="218">
        <v>0</v>
      </c>
      <c r="G44" s="219">
        <f>ROUND(E44*F44,2)</f>
        <v>0</v>
      </c>
      <c r="H44" s="219">
        <v>2.7E-4</v>
      </c>
      <c r="I44" s="219">
        <f>ROUND(E44*H44,2)</f>
        <v>0</v>
      </c>
      <c r="J44" s="219">
        <v>0</v>
      </c>
      <c r="K44" s="219">
        <f>ROUND(E44*J44,2)</f>
        <v>0</v>
      </c>
    </row>
    <row r="45" spans="1:11" ht="22.5" outlineLevel="1" x14ac:dyDescent="0.2">
      <c r="A45" s="213">
        <v>20</v>
      </c>
      <c r="B45" s="214" t="s">
        <v>3087</v>
      </c>
      <c r="C45" s="215" t="s">
        <v>3088</v>
      </c>
      <c r="D45" s="216" t="s">
        <v>374</v>
      </c>
      <c r="E45" s="217">
        <v>3</v>
      </c>
      <c r="F45" s="218">
        <v>0</v>
      </c>
      <c r="G45" s="219">
        <f>ROUND(E45*F45,2)</f>
        <v>0</v>
      </c>
      <c r="H45" s="219">
        <v>4.8999999999999998E-4</v>
      </c>
      <c r="I45" s="219">
        <f>ROUND(E45*H45,2)</f>
        <v>0</v>
      </c>
      <c r="J45" s="219">
        <v>0</v>
      </c>
      <c r="K45" s="219">
        <f>ROUND(E45*J45,2)</f>
        <v>0</v>
      </c>
    </row>
    <row r="46" spans="1:11" outlineLevel="1" x14ac:dyDescent="0.2">
      <c r="A46" s="204">
        <v>21</v>
      </c>
      <c r="B46" s="205" t="s">
        <v>5024</v>
      </c>
      <c r="C46" s="206" t="s">
        <v>5025</v>
      </c>
      <c r="D46" s="207" t="s">
        <v>130</v>
      </c>
      <c r="E46" s="208">
        <v>0.15726000000000001</v>
      </c>
      <c r="F46" s="209">
        <v>0</v>
      </c>
      <c r="G46" s="210">
        <f>ROUND(E46*F46,2)</f>
        <v>0</v>
      </c>
      <c r="H46" s="210">
        <v>0</v>
      </c>
      <c r="I46" s="210">
        <f>ROUND(E46*H46,2)</f>
        <v>0</v>
      </c>
      <c r="J46" s="210">
        <v>0</v>
      </c>
      <c r="K46" s="210">
        <f>ROUND(E46*J46,2)</f>
        <v>0</v>
      </c>
    </row>
    <row r="47" spans="1:11" outlineLevel="1" x14ac:dyDescent="0.2">
      <c r="A47" s="211"/>
      <c r="B47" s="212"/>
      <c r="C47" s="1580" t="s">
        <v>3095</v>
      </c>
      <c r="D47" s="1581"/>
      <c r="E47" s="1581"/>
      <c r="F47" s="1581"/>
      <c r="G47" s="1581"/>
      <c r="H47" s="153"/>
      <c r="I47" s="153"/>
      <c r="J47" s="153"/>
      <c r="K47" s="153"/>
    </row>
    <row r="48" spans="1:11" x14ac:dyDescent="0.2">
      <c r="A48" s="198" t="s">
        <v>89</v>
      </c>
      <c r="B48" s="199" t="s">
        <v>3096</v>
      </c>
      <c r="C48" s="200" t="s">
        <v>3012</v>
      </c>
      <c r="D48" s="201"/>
      <c r="E48" s="202"/>
      <c r="F48" s="203"/>
      <c r="G48" s="203">
        <f>SUM(G49,G52,G55,G58,G59,G60:G66)</f>
        <v>0</v>
      </c>
      <c r="H48" s="203"/>
      <c r="I48" s="203">
        <f>SUM(I49:I67)</f>
        <v>0.01</v>
      </c>
      <c r="J48" s="203"/>
      <c r="K48" s="203">
        <f>SUM(K49:K67)</f>
        <v>0</v>
      </c>
    </row>
    <row r="49" spans="1:11" ht="22.5" outlineLevel="1" x14ac:dyDescent="0.2">
      <c r="A49" s="204">
        <v>22</v>
      </c>
      <c r="B49" s="205" t="s">
        <v>3105</v>
      </c>
      <c r="C49" s="206" t="s">
        <v>3106</v>
      </c>
      <c r="D49" s="207" t="s">
        <v>383</v>
      </c>
      <c r="E49" s="208">
        <v>10</v>
      </c>
      <c r="F49" s="209">
        <v>0</v>
      </c>
      <c r="G49" s="210">
        <f>ROUND(E49*F49,2)</f>
        <v>0</v>
      </c>
      <c r="H49" s="210">
        <v>4.6999999999999999E-4</v>
      </c>
      <c r="I49" s="210">
        <f>ROUND(E49*H49,2)</f>
        <v>0</v>
      </c>
      <c r="J49" s="210">
        <v>0</v>
      </c>
      <c r="K49" s="210">
        <f>ROUND(E49*J49,2)</f>
        <v>0</v>
      </c>
    </row>
    <row r="50" spans="1:11" outlineLevel="1" x14ac:dyDescent="0.2">
      <c r="A50" s="211"/>
      <c r="B50" s="212"/>
      <c r="C50" s="1587" t="s">
        <v>3107</v>
      </c>
      <c r="D50" s="1588"/>
      <c r="E50" s="1588"/>
      <c r="F50" s="1588"/>
      <c r="G50" s="1588"/>
      <c r="H50" s="153"/>
      <c r="I50" s="153"/>
      <c r="J50" s="153"/>
      <c r="K50" s="153"/>
    </row>
    <row r="51" spans="1:11" outlineLevel="1" x14ac:dyDescent="0.2">
      <c r="A51" s="211"/>
      <c r="B51" s="212"/>
      <c r="C51" s="1589" t="s">
        <v>3108</v>
      </c>
      <c r="D51" s="1590"/>
      <c r="E51" s="1590"/>
      <c r="F51" s="1590"/>
      <c r="G51" s="1590"/>
      <c r="H51" s="153"/>
      <c r="I51" s="153"/>
      <c r="J51" s="153"/>
      <c r="K51" s="153"/>
    </row>
    <row r="52" spans="1:11" ht="22.5" outlineLevel="1" x14ac:dyDescent="0.2">
      <c r="A52" s="204">
        <v>23</v>
      </c>
      <c r="B52" s="205" t="s">
        <v>3109</v>
      </c>
      <c r="C52" s="206" t="s">
        <v>3110</v>
      </c>
      <c r="D52" s="207" t="s">
        <v>383</v>
      </c>
      <c r="E52" s="208">
        <v>7</v>
      </c>
      <c r="F52" s="209">
        <v>0</v>
      </c>
      <c r="G52" s="210">
        <f>ROUND(E52*F52,2)</f>
        <v>0</v>
      </c>
      <c r="H52" s="210">
        <v>5.8E-4</v>
      </c>
      <c r="I52" s="210">
        <f>ROUND(E52*H52,2)</f>
        <v>0</v>
      </c>
      <c r="J52" s="210">
        <v>0</v>
      </c>
      <c r="K52" s="210">
        <f>ROUND(E52*J52,2)</f>
        <v>0</v>
      </c>
    </row>
    <row r="53" spans="1:11" outlineLevel="1" x14ac:dyDescent="0.2">
      <c r="A53" s="211"/>
      <c r="B53" s="212"/>
      <c r="C53" s="1587" t="s">
        <v>3107</v>
      </c>
      <c r="D53" s="1588"/>
      <c r="E53" s="1588"/>
      <c r="F53" s="1588"/>
      <c r="G53" s="1588"/>
      <c r="H53" s="153"/>
      <c r="I53" s="153"/>
      <c r="J53" s="153"/>
      <c r="K53" s="153"/>
    </row>
    <row r="54" spans="1:11" outlineLevel="1" x14ac:dyDescent="0.2">
      <c r="A54" s="211"/>
      <c r="B54" s="212"/>
      <c r="C54" s="1589" t="s">
        <v>3108</v>
      </c>
      <c r="D54" s="1590"/>
      <c r="E54" s="1590"/>
      <c r="F54" s="1590"/>
      <c r="G54" s="1590"/>
      <c r="H54" s="153"/>
      <c r="I54" s="153"/>
      <c r="J54" s="153"/>
      <c r="K54" s="153"/>
    </row>
    <row r="55" spans="1:11" ht="22.5" outlineLevel="1" x14ac:dyDescent="0.2">
      <c r="A55" s="204">
        <v>24</v>
      </c>
      <c r="B55" s="205" t="s">
        <v>3111</v>
      </c>
      <c r="C55" s="206" t="s">
        <v>3112</v>
      </c>
      <c r="D55" s="207" t="s">
        <v>383</v>
      </c>
      <c r="E55" s="208">
        <v>10</v>
      </c>
      <c r="F55" s="209">
        <v>0</v>
      </c>
      <c r="G55" s="210">
        <f>ROUND(E55*F55,2)</f>
        <v>0</v>
      </c>
      <c r="H55" s="210">
        <v>7.5000000000000002E-4</v>
      </c>
      <c r="I55" s="210">
        <f>ROUND(E55*H55,2)</f>
        <v>0.01</v>
      </c>
      <c r="J55" s="210">
        <v>0</v>
      </c>
      <c r="K55" s="210">
        <f>ROUND(E55*J55,2)</f>
        <v>0</v>
      </c>
    </row>
    <row r="56" spans="1:11" outlineLevel="1" x14ac:dyDescent="0.2">
      <c r="A56" s="211"/>
      <c r="B56" s="212"/>
      <c r="C56" s="1587" t="s">
        <v>3107</v>
      </c>
      <c r="D56" s="1588"/>
      <c r="E56" s="1588"/>
      <c r="F56" s="1588"/>
      <c r="G56" s="1588"/>
      <c r="H56" s="153"/>
      <c r="I56" s="153"/>
      <c r="J56" s="153"/>
      <c r="K56" s="153"/>
    </row>
    <row r="57" spans="1:11" outlineLevel="1" x14ac:dyDescent="0.2">
      <c r="A57" s="211"/>
      <c r="B57" s="212"/>
      <c r="C57" s="1589" t="s">
        <v>3108</v>
      </c>
      <c r="D57" s="1590"/>
      <c r="E57" s="1590"/>
      <c r="F57" s="1590"/>
      <c r="G57" s="1590"/>
      <c r="H57" s="153"/>
      <c r="I57" s="153"/>
      <c r="J57" s="153"/>
      <c r="K57" s="153"/>
    </row>
    <row r="58" spans="1:11" ht="22.5" outlineLevel="1" x14ac:dyDescent="0.2">
      <c r="A58" s="213">
        <v>25</v>
      </c>
      <c r="B58" s="214" t="s">
        <v>3019</v>
      </c>
      <c r="C58" s="215" t="s">
        <v>3020</v>
      </c>
      <c r="D58" s="216" t="s">
        <v>383</v>
      </c>
      <c r="E58" s="217">
        <v>7</v>
      </c>
      <c r="F58" s="218">
        <v>0</v>
      </c>
      <c r="G58" s="219">
        <f t="shared" ref="G58:G66" si="0">ROUND(E58*F58,2)</f>
        <v>0</v>
      </c>
      <c r="H58" s="219">
        <v>6.0000000000000002E-5</v>
      </c>
      <c r="I58" s="219">
        <f t="shared" ref="I58:I66" si="1">ROUND(E58*H58,2)</f>
        <v>0</v>
      </c>
      <c r="J58" s="219">
        <v>0</v>
      </c>
      <c r="K58" s="219">
        <f t="shared" ref="K58:K66" si="2">ROUND(E58*J58,2)</f>
        <v>0</v>
      </c>
    </row>
    <row r="59" spans="1:11" ht="22.5" outlineLevel="1" x14ac:dyDescent="0.2">
      <c r="A59" s="213">
        <v>26</v>
      </c>
      <c r="B59" s="214" t="s">
        <v>5026</v>
      </c>
      <c r="C59" s="215" t="s">
        <v>5027</v>
      </c>
      <c r="D59" s="216" t="s">
        <v>383</v>
      </c>
      <c r="E59" s="217">
        <v>7</v>
      </c>
      <c r="F59" s="218">
        <v>0</v>
      </c>
      <c r="G59" s="219">
        <f t="shared" si="0"/>
        <v>0</v>
      </c>
      <c r="H59" s="219">
        <v>1.0000000000000001E-5</v>
      </c>
      <c r="I59" s="219">
        <f t="shared" si="1"/>
        <v>0</v>
      </c>
      <c r="J59" s="219">
        <v>0</v>
      </c>
      <c r="K59" s="219">
        <f t="shared" si="2"/>
        <v>0</v>
      </c>
    </row>
    <row r="60" spans="1:11" ht="22.5" outlineLevel="1" x14ac:dyDescent="0.2">
      <c r="A60" s="213">
        <v>27</v>
      </c>
      <c r="B60" s="214" t="s">
        <v>3023</v>
      </c>
      <c r="C60" s="215" t="s">
        <v>3024</v>
      </c>
      <c r="D60" s="216" t="s">
        <v>383</v>
      </c>
      <c r="E60" s="217">
        <v>10</v>
      </c>
      <c r="F60" s="218">
        <v>0</v>
      </c>
      <c r="G60" s="219">
        <f t="shared" si="0"/>
        <v>0</v>
      </c>
      <c r="H60" s="219">
        <v>5.0000000000000002E-5</v>
      </c>
      <c r="I60" s="219">
        <f t="shared" si="1"/>
        <v>0</v>
      </c>
      <c r="J60" s="219">
        <v>0</v>
      </c>
      <c r="K60" s="219">
        <f t="shared" si="2"/>
        <v>0</v>
      </c>
    </row>
    <row r="61" spans="1:11" ht="22.5" outlineLevel="1" x14ac:dyDescent="0.2">
      <c r="A61" s="213">
        <v>28</v>
      </c>
      <c r="B61" s="214" t="s">
        <v>3412</v>
      </c>
      <c r="C61" s="215" t="s">
        <v>3413</v>
      </c>
      <c r="D61" s="216" t="s">
        <v>383</v>
      </c>
      <c r="E61" s="217">
        <v>3</v>
      </c>
      <c r="F61" s="218">
        <v>0</v>
      </c>
      <c r="G61" s="219">
        <f t="shared" si="0"/>
        <v>0</v>
      </c>
      <c r="H61" s="219">
        <v>5.0000000000000002E-5</v>
      </c>
      <c r="I61" s="219">
        <f t="shared" si="1"/>
        <v>0</v>
      </c>
      <c r="J61" s="219">
        <v>0</v>
      </c>
      <c r="K61" s="219">
        <f t="shared" si="2"/>
        <v>0</v>
      </c>
    </row>
    <row r="62" spans="1:11" outlineLevel="1" x14ac:dyDescent="0.2">
      <c r="A62" s="213">
        <v>29</v>
      </c>
      <c r="B62" s="214" t="s">
        <v>3137</v>
      </c>
      <c r="C62" s="215" t="s">
        <v>3138</v>
      </c>
      <c r="D62" s="216" t="s">
        <v>374</v>
      </c>
      <c r="E62" s="217">
        <v>14</v>
      </c>
      <c r="F62" s="218">
        <v>0</v>
      </c>
      <c r="G62" s="219">
        <f t="shared" si="0"/>
        <v>0</v>
      </c>
      <c r="H62" s="219">
        <v>0</v>
      </c>
      <c r="I62" s="219">
        <f t="shared" si="1"/>
        <v>0</v>
      </c>
      <c r="J62" s="219">
        <v>0</v>
      </c>
      <c r="K62" s="219">
        <f t="shared" si="2"/>
        <v>0</v>
      </c>
    </row>
    <row r="63" spans="1:11" ht="22.5" outlineLevel="1" x14ac:dyDescent="0.2">
      <c r="A63" s="213">
        <v>30</v>
      </c>
      <c r="B63" s="214" t="s">
        <v>5028</v>
      </c>
      <c r="C63" s="215" t="s">
        <v>5029</v>
      </c>
      <c r="D63" s="216" t="s">
        <v>374</v>
      </c>
      <c r="E63" s="217">
        <v>4</v>
      </c>
      <c r="F63" s="218">
        <v>0</v>
      </c>
      <c r="G63" s="219">
        <f t="shared" si="0"/>
        <v>0</v>
      </c>
      <c r="H63" s="219">
        <v>1.8000000000000001E-4</v>
      </c>
      <c r="I63" s="219">
        <f t="shared" si="1"/>
        <v>0</v>
      </c>
      <c r="J63" s="219">
        <v>0</v>
      </c>
      <c r="K63" s="219">
        <f t="shared" si="2"/>
        <v>0</v>
      </c>
    </row>
    <row r="64" spans="1:11" ht="22.5" outlineLevel="1" x14ac:dyDescent="0.2">
      <c r="A64" s="213">
        <v>31</v>
      </c>
      <c r="B64" s="214" t="s">
        <v>3149</v>
      </c>
      <c r="C64" s="215" t="s">
        <v>3150</v>
      </c>
      <c r="D64" s="216" t="s">
        <v>374</v>
      </c>
      <c r="E64" s="217">
        <v>1</v>
      </c>
      <c r="F64" s="218">
        <v>0</v>
      </c>
      <c r="G64" s="219">
        <f t="shared" si="0"/>
        <v>0</v>
      </c>
      <c r="H64" s="219">
        <v>5.6999999999999998E-4</v>
      </c>
      <c r="I64" s="219">
        <f t="shared" si="1"/>
        <v>0</v>
      </c>
      <c r="J64" s="219">
        <v>0</v>
      </c>
      <c r="K64" s="219">
        <f t="shared" si="2"/>
        <v>0</v>
      </c>
    </row>
    <row r="65" spans="1:11" outlineLevel="1" x14ac:dyDescent="0.2">
      <c r="A65" s="213">
        <v>32</v>
      </c>
      <c r="B65" s="214" t="s">
        <v>5030</v>
      </c>
      <c r="C65" s="215" t="s">
        <v>5031</v>
      </c>
      <c r="D65" s="216" t="s">
        <v>374</v>
      </c>
      <c r="E65" s="217">
        <v>1</v>
      </c>
      <c r="F65" s="218">
        <v>0</v>
      </c>
      <c r="G65" s="219">
        <f t="shared" si="0"/>
        <v>0</v>
      </c>
      <c r="H65" s="219">
        <v>6.9999999999999999E-4</v>
      </c>
      <c r="I65" s="219">
        <f t="shared" si="1"/>
        <v>0</v>
      </c>
      <c r="J65" s="219">
        <v>0</v>
      </c>
      <c r="K65" s="219">
        <f t="shared" si="2"/>
        <v>0</v>
      </c>
    </row>
    <row r="66" spans="1:11" outlineLevel="1" x14ac:dyDescent="0.2">
      <c r="A66" s="204">
        <v>33</v>
      </c>
      <c r="B66" s="205" t="s">
        <v>5032</v>
      </c>
      <c r="C66" s="206" t="s">
        <v>5033</v>
      </c>
      <c r="D66" s="207" t="s">
        <v>130</v>
      </c>
      <c r="E66" s="208">
        <v>1.9390000000000001E-2</v>
      </c>
      <c r="F66" s="209">
        <v>0</v>
      </c>
      <c r="G66" s="210">
        <f t="shared" si="0"/>
        <v>0</v>
      </c>
      <c r="H66" s="210">
        <v>0</v>
      </c>
      <c r="I66" s="210">
        <f t="shared" si="1"/>
        <v>0</v>
      </c>
      <c r="J66" s="210">
        <v>0</v>
      </c>
      <c r="K66" s="210">
        <f t="shared" si="2"/>
        <v>0</v>
      </c>
    </row>
    <row r="67" spans="1:11" outlineLevel="1" x14ac:dyDescent="0.2">
      <c r="A67" s="211"/>
      <c r="B67" s="212"/>
      <c r="C67" s="1580" t="s">
        <v>3173</v>
      </c>
      <c r="D67" s="1581"/>
      <c r="E67" s="1581"/>
      <c r="F67" s="1581"/>
      <c r="G67" s="1581"/>
      <c r="H67" s="153"/>
      <c r="I67" s="153"/>
      <c r="J67" s="153"/>
      <c r="K67" s="153"/>
    </row>
    <row r="68" spans="1:11" x14ac:dyDescent="0.2">
      <c r="A68" s="198" t="s">
        <v>89</v>
      </c>
      <c r="B68" s="199" t="s">
        <v>3174</v>
      </c>
      <c r="C68" s="200" t="s">
        <v>3175</v>
      </c>
      <c r="D68" s="201"/>
      <c r="E68" s="202"/>
      <c r="F68" s="203"/>
      <c r="G68" s="203">
        <f>SUM(G69:G98)</f>
        <v>0</v>
      </c>
      <c r="H68" s="203"/>
      <c r="I68" s="203">
        <f>SUM(I69:I99)</f>
        <v>0.22</v>
      </c>
      <c r="J68" s="203"/>
      <c r="K68" s="203">
        <f>SUM(K69:K99)</f>
        <v>0</v>
      </c>
    </row>
    <row r="69" spans="1:11" outlineLevel="1" x14ac:dyDescent="0.2">
      <c r="A69" s="213">
        <v>34</v>
      </c>
      <c r="B69" s="214" t="s">
        <v>3180</v>
      </c>
      <c r="C69" s="215" t="s">
        <v>5034</v>
      </c>
      <c r="D69" s="216" t="s">
        <v>2978</v>
      </c>
      <c r="E69" s="217">
        <v>2</v>
      </c>
      <c r="F69" s="218">
        <v>0</v>
      </c>
      <c r="G69" s="219">
        <f t="shared" ref="G69:G98" si="3">ROUND(E69*F69,2)</f>
        <v>0</v>
      </c>
      <c r="H69" s="219">
        <v>0</v>
      </c>
      <c r="I69" s="219">
        <f t="shared" ref="I69:I98" si="4">ROUND(E69*H69,2)</f>
        <v>0</v>
      </c>
      <c r="J69" s="219">
        <v>0</v>
      </c>
      <c r="K69" s="219">
        <f t="shared" ref="K69:K98" si="5">ROUND(E69*J69,2)</f>
        <v>0</v>
      </c>
    </row>
    <row r="70" spans="1:11" outlineLevel="1" x14ac:dyDescent="0.2">
      <c r="A70" s="213">
        <v>35</v>
      </c>
      <c r="B70" s="214" t="s">
        <v>3186</v>
      </c>
      <c r="C70" s="215" t="s">
        <v>5035</v>
      </c>
      <c r="D70" s="216" t="s">
        <v>2978</v>
      </c>
      <c r="E70" s="217">
        <v>1</v>
      </c>
      <c r="F70" s="218">
        <v>0</v>
      </c>
      <c r="G70" s="219">
        <f t="shared" si="3"/>
        <v>0</v>
      </c>
      <c r="H70" s="219">
        <v>0</v>
      </c>
      <c r="I70" s="219">
        <f t="shared" si="4"/>
        <v>0</v>
      </c>
      <c r="J70" s="219">
        <v>0</v>
      </c>
      <c r="K70" s="219">
        <f t="shared" si="5"/>
        <v>0</v>
      </c>
    </row>
    <row r="71" spans="1:11" ht="22.5" outlineLevel="1" x14ac:dyDescent="0.2">
      <c r="A71" s="213">
        <v>36</v>
      </c>
      <c r="B71" s="214" t="s">
        <v>3192</v>
      </c>
      <c r="C71" s="215" t="s">
        <v>3193</v>
      </c>
      <c r="D71" s="216" t="s">
        <v>2978</v>
      </c>
      <c r="E71" s="217">
        <v>1</v>
      </c>
      <c r="F71" s="218">
        <v>0</v>
      </c>
      <c r="G71" s="219">
        <f t="shared" si="3"/>
        <v>0</v>
      </c>
      <c r="H71" s="219">
        <v>1.8890000000000001E-2</v>
      </c>
      <c r="I71" s="219">
        <f t="shared" si="4"/>
        <v>0.02</v>
      </c>
      <c r="J71" s="219">
        <v>0</v>
      </c>
      <c r="K71" s="219">
        <f t="shared" si="5"/>
        <v>0</v>
      </c>
    </row>
    <row r="72" spans="1:11" ht="22.5" outlineLevel="1" x14ac:dyDescent="0.2">
      <c r="A72" s="213">
        <v>37</v>
      </c>
      <c r="B72" s="214" t="s">
        <v>3194</v>
      </c>
      <c r="C72" s="215" t="s">
        <v>3195</v>
      </c>
      <c r="D72" s="216" t="s">
        <v>2978</v>
      </c>
      <c r="E72" s="217">
        <v>2</v>
      </c>
      <c r="F72" s="218">
        <v>0</v>
      </c>
      <c r="G72" s="219">
        <f t="shared" si="3"/>
        <v>0</v>
      </c>
      <c r="H72" s="219">
        <v>1.8890000000000001E-2</v>
      </c>
      <c r="I72" s="219">
        <f t="shared" si="4"/>
        <v>0.04</v>
      </c>
      <c r="J72" s="219">
        <v>0</v>
      </c>
      <c r="K72" s="219">
        <f t="shared" si="5"/>
        <v>0</v>
      </c>
    </row>
    <row r="73" spans="1:11" outlineLevel="1" x14ac:dyDescent="0.2">
      <c r="A73" s="213">
        <v>38</v>
      </c>
      <c r="B73" s="214" t="s">
        <v>3196</v>
      </c>
      <c r="C73" s="215" t="s">
        <v>3197</v>
      </c>
      <c r="D73" s="216" t="s">
        <v>2978</v>
      </c>
      <c r="E73" s="1329">
        <v>0</v>
      </c>
      <c r="F73" s="218">
        <v>0</v>
      </c>
      <c r="G73" s="219">
        <f t="shared" si="3"/>
        <v>0</v>
      </c>
      <c r="H73" s="219">
        <v>8.8999999999999995E-4</v>
      </c>
      <c r="I73" s="219">
        <f t="shared" si="4"/>
        <v>0</v>
      </c>
      <c r="J73" s="219">
        <v>0</v>
      </c>
      <c r="K73" s="219">
        <f t="shared" si="5"/>
        <v>0</v>
      </c>
    </row>
    <row r="74" spans="1:11" outlineLevel="1" x14ac:dyDescent="0.2">
      <c r="A74" s="213">
        <v>39</v>
      </c>
      <c r="B74" s="214" t="s">
        <v>3196</v>
      </c>
      <c r="C74" s="215" t="s">
        <v>3197</v>
      </c>
      <c r="D74" s="216" t="s">
        <v>2978</v>
      </c>
      <c r="E74" s="1329">
        <v>0</v>
      </c>
      <c r="F74" s="218">
        <v>0</v>
      </c>
      <c r="G74" s="219">
        <f t="shared" si="3"/>
        <v>0</v>
      </c>
      <c r="H74" s="219">
        <v>8.8999999999999995E-4</v>
      </c>
      <c r="I74" s="219">
        <f t="shared" si="4"/>
        <v>0</v>
      </c>
      <c r="J74" s="219">
        <v>0</v>
      </c>
      <c r="K74" s="219">
        <f t="shared" si="5"/>
        <v>0</v>
      </c>
    </row>
    <row r="75" spans="1:11" outlineLevel="1" x14ac:dyDescent="0.2">
      <c r="A75" s="213">
        <v>40</v>
      </c>
      <c r="B75" s="214" t="s">
        <v>3198</v>
      </c>
      <c r="C75" s="215" t="s">
        <v>3199</v>
      </c>
      <c r="D75" s="216" t="s">
        <v>3726</v>
      </c>
      <c r="E75" s="217">
        <v>1</v>
      </c>
      <c r="F75" s="218">
        <v>0</v>
      </c>
      <c r="G75" s="219">
        <f t="shared" si="3"/>
        <v>0</v>
      </c>
      <c r="H75" s="219">
        <v>1.6E-2</v>
      </c>
      <c r="I75" s="219">
        <f t="shared" si="4"/>
        <v>0.02</v>
      </c>
      <c r="J75" s="219">
        <v>0</v>
      </c>
      <c r="K75" s="219">
        <f t="shared" si="5"/>
        <v>0</v>
      </c>
    </row>
    <row r="76" spans="1:11" outlineLevel="1" x14ac:dyDescent="0.2">
      <c r="A76" s="213">
        <v>41</v>
      </c>
      <c r="B76" s="214" t="s">
        <v>3200</v>
      </c>
      <c r="C76" s="215" t="s">
        <v>3201</v>
      </c>
      <c r="D76" s="216" t="s">
        <v>3726</v>
      </c>
      <c r="E76" s="217">
        <v>1</v>
      </c>
      <c r="F76" s="218">
        <v>0</v>
      </c>
      <c r="G76" s="219">
        <f t="shared" si="3"/>
        <v>0</v>
      </c>
      <c r="H76" s="219">
        <v>6.0000000000000001E-3</v>
      </c>
      <c r="I76" s="219">
        <f t="shared" si="4"/>
        <v>0.01</v>
      </c>
      <c r="J76" s="219">
        <v>0</v>
      </c>
      <c r="K76" s="219">
        <f t="shared" si="5"/>
        <v>0</v>
      </c>
    </row>
    <row r="77" spans="1:11" outlineLevel="1" x14ac:dyDescent="0.2">
      <c r="A77" s="213">
        <v>42</v>
      </c>
      <c r="B77" s="214" t="s">
        <v>3202</v>
      </c>
      <c r="C77" s="215" t="s">
        <v>3203</v>
      </c>
      <c r="D77" s="216" t="s">
        <v>3726</v>
      </c>
      <c r="E77" s="217">
        <v>2</v>
      </c>
      <c r="F77" s="218">
        <v>0</v>
      </c>
      <c r="G77" s="219">
        <f t="shared" si="3"/>
        <v>0</v>
      </c>
      <c r="H77" s="219">
        <v>1.401E-2</v>
      </c>
      <c r="I77" s="219">
        <f t="shared" si="4"/>
        <v>0.03</v>
      </c>
      <c r="J77" s="219">
        <v>0</v>
      </c>
      <c r="K77" s="219">
        <f t="shared" si="5"/>
        <v>0</v>
      </c>
    </row>
    <row r="78" spans="1:11" outlineLevel="1" x14ac:dyDescent="0.2">
      <c r="A78" s="213">
        <v>43</v>
      </c>
      <c r="B78" s="214" t="s">
        <v>3204</v>
      </c>
      <c r="C78" s="215" t="s">
        <v>3205</v>
      </c>
      <c r="D78" s="216" t="s">
        <v>3726</v>
      </c>
      <c r="E78" s="217">
        <v>1</v>
      </c>
      <c r="F78" s="218">
        <v>0</v>
      </c>
      <c r="G78" s="219">
        <f t="shared" si="3"/>
        <v>0</v>
      </c>
      <c r="H78" s="219">
        <v>1.6709999999999999E-2</v>
      </c>
      <c r="I78" s="219">
        <f t="shared" si="4"/>
        <v>0.02</v>
      </c>
      <c r="J78" s="219">
        <v>0</v>
      </c>
      <c r="K78" s="219">
        <f t="shared" si="5"/>
        <v>0</v>
      </c>
    </row>
    <row r="79" spans="1:11" outlineLevel="1" x14ac:dyDescent="0.2">
      <c r="A79" s="213">
        <v>44</v>
      </c>
      <c r="B79" s="214" t="s">
        <v>3212</v>
      </c>
      <c r="C79" s="215" t="s">
        <v>5036</v>
      </c>
      <c r="D79" s="216" t="s">
        <v>2978</v>
      </c>
      <c r="E79" s="1329">
        <v>0</v>
      </c>
      <c r="F79" s="218">
        <v>0</v>
      </c>
      <c r="G79" s="219">
        <f t="shared" si="3"/>
        <v>0</v>
      </c>
      <c r="H79" s="219">
        <v>2.2000000000000001E-3</v>
      </c>
      <c r="I79" s="219">
        <f t="shared" si="4"/>
        <v>0</v>
      </c>
      <c r="J79" s="219">
        <v>0</v>
      </c>
      <c r="K79" s="219">
        <f t="shared" si="5"/>
        <v>0</v>
      </c>
    </row>
    <row r="80" spans="1:11" outlineLevel="1" x14ac:dyDescent="0.2">
      <c r="A80" s="213">
        <v>45</v>
      </c>
      <c r="B80" s="214" t="s">
        <v>3214</v>
      </c>
      <c r="C80" s="215" t="s">
        <v>5037</v>
      </c>
      <c r="D80" s="216" t="s">
        <v>2978</v>
      </c>
      <c r="E80" s="1329">
        <v>0</v>
      </c>
      <c r="F80" s="218">
        <v>0</v>
      </c>
      <c r="G80" s="219">
        <f t="shared" si="3"/>
        <v>0</v>
      </c>
      <c r="H80" s="219">
        <v>2.2000000000000001E-3</v>
      </c>
      <c r="I80" s="219">
        <f t="shared" si="4"/>
        <v>0</v>
      </c>
      <c r="J80" s="219">
        <v>0</v>
      </c>
      <c r="K80" s="219">
        <f t="shared" si="5"/>
        <v>0</v>
      </c>
    </row>
    <row r="81" spans="1:11" outlineLevel="1" x14ac:dyDescent="0.2">
      <c r="A81" s="213">
        <v>46</v>
      </c>
      <c r="B81" s="214" t="s">
        <v>3216</v>
      </c>
      <c r="C81" s="215" t="s">
        <v>5038</v>
      </c>
      <c r="D81" s="216" t="s">
        <v>2978</v>
      </c>
      <c r="E81" s="1329">
        <v>0</v>
      </c>
      <c r="F81" s="218">
        <v>0</v>
      </c>
      <c r="G81" s="219">
        <f t="shared" si="3"/>
        <v>0</v>
      </c>
      <c r="H81" s="219">
        <v>2.2000000000000001E-3</v>
      </c>
      <c r="I81" s="219">
        <f t="shared" si="4"/>
        <v>0</v>
      </c>
      <c r="J81" s="219">
        <v>0</v>
      </c>
      <c r="K81" s="219">
        <f t="shared" si="5"/>
        <v>0</v>
      </c>
    </row>
    <row r="82" spans="1:11" outlineLevel="1" x14ac:dyDescent="0.2">
      <c r="A82" s="213">
        <v>47</v>
      </c>
      <c r="B82" s="214" t="s">
        <v>3218</v>
      </c>
      <c r="C82" s="215" t="s">
        <v>5039</v>
      </c>
      <c r="D82" s="216" t="s">
        <v>2978</v>
      </c>
      <c r="E82" s="1329">
        <v>0</v>
      </c>
      <c r="F82" s="218">
        <v>0</v>
      </c>
      <c r="G82" s="219">
        <f t="shared" si="3"/>
        <v>0</v>
      </c>
      <c r="H82" s="219">
        <v>2.2000000000000001E-3</v>
      </c>
      <c r="I82" s="219">
        <f t="shared" si="4"/>
        <v>0</v>
      </c>
      <c r="J82" s="219">
        <v>0</v>
      </c>
      <c r="K82" s="219">
        <f t="shared" si="5"/>
        <v>0</v>
      </c>
    </row>
    <row r="83" spans="1:11" outlineLevel="1" x14ac:dyDescent="0.2">
      <c r="A83" s="213">
        <v>48</v>
      </c>
      <c r="B83" s="214" t="s">
        <v>5040</v>
      </c>
      <c r="C83" s="215" t="s">
        <v>5041</v>
      </c>
      <c r="D83" s="216" t="s">
        <v>2978</v>
      </c>
      <c r="E83" s="217">
        <v>1</v>
      </c>
      <c r="F83" s="218">
        <v>0</v>
      </c>
      <c r="G83" s="219">
        <f t="shared" si="3"/>
        <v>0</v>
      </c>
      <c r="H83" s="219">
        <v>8.0000000000000002E-3</v>
      </c>
      <c r="I83" s="219">
        <f t="shared" si="4"/>
        <v>0.01</v>
      </c>
      <c r="J83" s="219">
        <v>0</v>
      </c>
      <c r="K83" s="219">
        <f t="shared" si="5"/>
        <v>0</v>
      </c>
    </row>
    <row r="84" spans="1:11" outlineLevel="1" x14ac:dyDescent="0.2">
      <c r="A84" s="213">
        <v>49</v>
      </c>
      <c r="B84" s="214" t="s">
        <v>5042</v>
      </c>
      <c r="C84" s="215" t="s">
        <v>5043</v>
      </c>
      <c r="D84" s="216" t="s">
        <v>2978</v>
      </c>
      <c r="E84" s="217">
        <v>1</v>
      </c>
      <c r="F84" s="218">
        <v>0</v>
      </c>
      <c r="G84" s="219">
        <f t="shared" si="3"/>
        <v>0</v>
      </c>
      <c r="H84" s="219">
        <v>8.0000000000000002E-3</v>
      </c>
      <c r="I84" s="219">
        <f t="shared" si="4"/>
        <v>0.01</v>
      </c>
      <c r="J84" s="219">
        <v>0</v>
      </c>
      <c r="K84" s="219">
        <f t="shared" si="5"/>
        <v>0</v>
      </c>
    </row>
    <row r="85" spans="1:11" outlineLevel="1" x14ac:dyDescent="0.2">
      <c r="A85" s="213">
        <v>50</v>
      </c>
      <c r="B85" s="214" t="s">
        <v>3232</v>
      </c>
      <c r="C85" s="215" t="s">
        <v>5044</v>
      </c>
      <c r="D85" s="216" t="s">
        <v>374</v>
      </c>
      <c r="E85" s="217">
        <v>2</v>
      </c>
      <c r="F85" s="218">
        <v>0</v>
      </c>
      <c r="G85" s="219">
        <f t="shared" si="3"/>
        <v>0</v>
      </c>
      <c r="H85" s="219">
        <v>1.3999999999999999E-4</v>
      </c>
      <c r="I85" s="219">
        <f t="shared" si="4"/>
        <v>0</v>
      </c>
      <c r="J85" s="219">
        <v>0</v>
      </c>
      <c r="K85" s="219">
        <f t="shared" si="5"/>
        <v>0</v>
      </c>
    </row>
    <row r="86" spans="1:11" outlineLevel="1" x14ac:dyDescent="0.2">
      <c r="A86" s="213">
        <v>51</v>
      </c>
      <c r="B86" s="214" t="s">
        <v>3234</v>
      </c>
      <c r="C86" s="215" t="s">
        <v>5045</v>
      </c>
      <c r="D86" s="216" t="s">
        <v>374</v>
      </c>
      <c r="E86" s="217">
        <v>2</v>
      </c>
      <c r="F86" s="218">
        <v>0</v>
      </c>
      <c r="G86" s="219">
        <f t="shared" si="3"/>
        <v>0</v>
      </c>
      <c r="H86" s="219">
        <v>1.3999999999999999E-4</v>
      </c>
      <c r="I86" s="219">
        <f t="shared" si="4"/>
        <v>0</v>
      </c>
      <c r="J86" s="219">
        <v>0</v>
      </c>
      <c r="K86" s="219">
        <f t="shared" si="5"/>
        <v>0</v>
      </c>
    </row>
    <row r="87" spans="1:11" outlineLevel="1" x14ac:dyDescent="0.2">
      <c r="A87" s="213">
        <v>52</v>
      </c>
      <c r="B87" s="214" t="s">
        <v>3236</v>
      </c>
      <c r="C87" s="215" t="s">
        <v>5046</v>
      </c>
      <c r="D87" s="216" t="s">
        <v>374</v>
      </c>
      <c r="E87" s="217">
        <v>1</v>
      </c>
      <c r="F87" s="218">
        <v>0</v>
      </c>
      <c r="G87" s="219">
        <f t="shared" si="3"/>
        <v>0</v>
      </c>
      <c r="H87" s="219">
        <v>1.3999999999999999E-4</v>
      </c>
      <c r="I87" s="219">
        <f t="shared" si="4"/>
        <v>0</v>
      </c>
      <c r="J87" s="219">
        <v>0</v>
      </c>
      <c r="K87" s="219">
        <f t="shared" si="5"/>
        <v>0</v>
      </c>
    </row>
    <row r="88" spans="1:11" outlineLevel="1" x14ac:dyDescent="0.2">
      <c r="A88" s="213">
        <v>53</v>
      </c>
      <c r="B88" s="214" t="s">
        <v>3240</v>
      </c>
      <c r="C88" s="215" t="s">
        <v>3241</v>
      </c>
      <c r="D88" s="216" t="s">
        <v>374</v>
      </c>
      <c r="E88" s="1329">
        <v>0</v>
      </c>
      <c r="F88" s="218">
        <v>0</v>
      </c>
      <c r="G88" s="219">
        <f t="shared" si="3"/>
        <v>0</v>
      </c>
      <c r="H88" s="219">
        <v>1.41E-3</v>
      </c>
      <c r="I88" s="219">
        <f t="shared" si="4"/>
        <v>0</v>
      </c>
      <c r="J88" s="219">
        <v>0</v>
      </c>
      <c r="K88" s="219">
        <f t="shared" si="5"/>
        <v>0</v>
      </c>
    </row>
    <row r="89" spans="1:11" outlineLevel="1" x14ac:dyDescent="0.2">
      <c r="A89" s="213">
        <v>54</v>
      </c>
      <c r="B89" s="214" t="s">
        <v>5047</v>
      </c>
      <c r="C89" s="215" t="s">
        <v>5048</v>
      </c>
      <c r="D89" s="216" t="s">
        <v>374</v>
      </c>
      <c r="E89" s="217">
        <v>1</v>
      </c>
      <c r="F89" s="218">
        <v>0</v>
      </c>
      <c r="G89" s="219">
        <f t="shared" si="3"/>
        <v>0</v>
      </c>
      <c r="H89" s="219">
        <v>7.0099999999999997E-3</v>
      </c>
      <c r="I89" s="219">
        <f t="shared" si="4"/>
        <v>0.01</v>
      </c>
      <c r="J89" s="219">
        <v>0</v>
      </c>
      <c r="K89" s="219">
        <f t="shared" si="5"/>
        <v>0</v>
      </c>
    </row>
    <row r="90" spans="1:11" ht="22.5" outlineLevel="1" x14ac:dyDescent="0.2">
      <c r="A90" s="213">
        <v>55</v>
      </c>
      <c r="B90" s="214" t="s">
        <v>3242</v>
      </c>
      <c r="C90" s="215" t="s">
        <v>3243</v>
      </c>
      <c r="D90" s="216" t="s">
        <v>374</v>
      </c>
      <c r="E90" s="217">
        <v>2</v>
      </c>
      <c r="F90" s="218">
        <v>0</v>
      </c>
      <c r="G90" s="219">
        <f t="shared" si="3"/>
        <v>0</v>
      </c>
      <c r="H90" s="219">
        <v>1.2970000000000001E-2</v>
      </c>
      <c r="I90" s="219">
        <f t="shared" si="4"/>
        <v>0.03</v>
      </c>
      <c r="J90" s="219">
        <v>0</v>
      </c>
      <c r="K90" s="219">
        <f t="shared" si="5"/>
        <v>0</v>
      </c>
    </row>
    <row r="91" spans="1:11" ht="22.5" outlineLevel="1" x14ac:dyDescent="0.2">
      <c r="A91" s="213">
        <v>56</v>
      </c>
      <c r="B91" s="214" t="s">
        <v>3244</v>
      </c>
      <c r="C91" s="215" t="s">
        <v>3245</v>
      </c>
      <c r="D91" s="216" t="s">
        <v>374</v>
      </c>
      <c r="E91" s="217">
        <v>2</v>
      </c>
      <c r="F91" s="218">
        <v>0</v>
      </c>
      <c r="G91" s="219">
        <f t="shared" si="3"/>
        <v>0</v>
      </c>
      <c r="H91" s="219">
        <v>3.2000000000000003E-4</v>
      </c>
      <c r="I91" s="219">
        <f t="shared" si="4"/>
        <v>0</v>
      </c>
      <c r="J91" s="219">
        <v>0</v>
      </c>
      <c r="K91" s="219">
        <f t="shared" si="5"/>
        <v>0</v>
      </c>
    </row>
    <row r="92" spans="1:11" outlineLevel="1" x14ac:dyDescent="0.2">
      <c r="A92" s="213">
        <v>57</v>
      </c>
      <c r="B92" s="214" t="s">
        <v>3246</v>
      </c>
      <c r="C92" s="215" t="s">
        <v>5049</v>
      </c>
      <c r="D92" s="216" t="s">
        <v>374</v>
      </c>
      <c r="E92" s="217">
        <v>1</v>
      </c>
      <c r="F92" s="218">
        <v>0</v>
      </c>
      <c r="G92" s="219">
        <f t="shared" si="3"/>
        <v>0</v>
      </c>
      <c r="H92" s="219">
        <v>9.7999999999999997E-4</v>
      </c>
      <c r="I92" s="219">
        <f t="shared" si="4"/>
        <v>0</v>
      </c>
      <c r="J92" s="219">
        <v>0</v>
      </c>
      <c r="K92" s="219">
        <f t="shared" si="5"/>
        <v>0</v>
      </c>
    </row>
    <row r="93" spans="1:11" ht="33.75" outlineLevel="1" x14ac:dyDescent="0.2">
      <c r="A93" s="213">
        <v>58</v>
      </c>
      <c r="B93" s="214" t="s">
        <v>5050</v>
      </c>
      <c r="C93" s="215" t="s">
        <v>5051</v>
      </c>
      <c r="D93" s="216" t="s">
        <v>374</v>
      </c>
      <c r="E93" s="217">
        <v>2</v>
      </c>
      <c r="F93" s="218">
        <v>0</v>
      </c>
      <c r="G93" s="219">
        <f t="shared" si="3"/>
        <v>0</v>
      </c>
      <c r="H93" s="219">
        <v>8.0000000000000002E-3</v>
      </c>
      <c r="I93" s="219">
        <f t="shared" si="4"/>
        <v>0.02</v>
      </c>
      <c r="J93" s="219">
        <v>0</v>
      </c>
      <c r="K93" s="219">
        <f t="shared" si="5"/>
        <v>0</v>
      </c>
    </row>
    <row r="94" spans="1:11" outlineLevel="1" x14ac:dyDescent="0.2">
      <c r="A94" s="213">
        <v>59</v>
      </c>
      <c r="B94" s="214" t="s">
        <v>3250</v>
      </c>
      <c r="C94" s="215" t="s">
        <v>5052</v>
      </c>
      <c r="D94" s="216" t="s">
        <v>2978</v>
      </c>
      <c r="E94" s="217">
        <v>14</v>
      </c>
      <c r="F94" s="218">
        <v>0</v>
      </c>
      <c r="G94" s="219">
        <f t="shared" si="3"/>
        <v>0</v>
      </c>
      <c r="H94" s="219">
        <v>0</v>
      </c>
      <c r="I94" s="219">
        <f t="shared" si="4"/>
        <v>0</v>
      </c>
      <c r="J94" s="219">
        <v>0</v>
      </c>
      <c r="K94" s="219">
        <f t="shared" si="5"/>
        <v>0</v>
      </c>
    </row>
    <row r="95" spans="1:11" ht="22.5" outlineLevel="1" x14ac:dyDescent="0.2">
      <c r="A95" s="213">
        <v>60</v>
      </c>
      <c r="B95" s="214" t="s">
        <v>3290</v>
      </c>
      <c r="C95" s="215" t="s">
        <v>3291</v>
      </c>
      <c r="D95" s="216" t="s">
        <v>374</v>
      </c>
      <c r="E95" s="217">
        <v>2</v>
      </c>
      <c r="F95" s="218">
        <v>0</v>
      </c>
      <c r="G95" s="219">
        <f t="shared" si="3"/>
        <v>0</v>
      </c>
      <c r="H95" s="219">
        <v>1.4E-3</v>
      </c>
      <c r="I95" s="219">
        <f t="shared" si="4"/>
        <v>0</v>
      </c>
      <c r="J95" s="219">
        <v>0</v>
      </c>
      <c r="K95" s="219">
        <f t="shared" si="5"/>
        <v>0</v>
      </c>
    </row>
    <row r="96" spans="1:11" ht="22.5" outlineLevel="1" x14ac:dyDescent="0.2">
      <c r="A96" s="213">
        <v>61</v>
      </c>
      <c r="B96" s="214" t="s">
        <v>3254</v>
      </c>
      <c r="C96" s="215" t="s">
        <v>3255</v>
      </c>
      <c r="D96" s="216" t="s">
        <v>374</v>
      </c>
      <c r="E96" s="217">
        <v>1</v>
      </c>
      <c r="F96" s="218">
        <v>0</v>
      </c>
      <c r="G96" s="219">
        <f t="shared" si="3"/>
        <v>0</v>
      </c>
      <c r="H96" s="219">
        <v>6.9999999999999999E-4</v>
      </c>
      <c r="I96" s="219">
        <f t="shared" si="4"/>
        <v>0</v>
      </c>
      <c r="J96" s="219">
        <v>0</v>
      </c>
      <c r="K96" s="219">
        <f t="shared" si="5"/>
        <v>0</v>
      </c>
    </row>
    <row r="97" spans="1:11" outlineLevel="1" x14ac:dyDescent="0.2">
      <c r="A97" s="213">
        <v>62</v>
      </c>
      <c r="B97" s="214" t="s">
        <v>3262</v>
      </c>
      <c r="C97" s="215" t="s">
        <v>3263</v>
      </c>
      <c r="D97" s="216" t="s">
        <v>374</v>
      </c>
      <c r="E97" s="217">
        <v>1</v>
      </c>
      <c r="F97" s="218">
        <v>0</v>
      </c>
      <c r="G97" s="219">
        <f t="shared" si="3"/>
        <v>0</v>
      </c>
      <c r="H97" s="219">
        <v>1E-3</v>
      </c>
      <c r="I97" s="219">
        <f t="shared" si="4"/>
        <v>0</v>
      </c>
      <c r="J97" s="219">
        <v>0</v>
      </c>
      <c r="K97" s="219">
        <f t="shared" si="5"/>
        <v>0</v>
      </c>
    </row>
    <row r="98" spans="1:11" outlineLevel="1" x14ac:dyDescent="0.2">
      <c r="A98" s="204">
        <v>63</v>
      </c>
      <c r="B98" s="205" t="s">
        <v>5053</v>
      </c>
      <c r="C98" s="206" t="s">
        <v>5054</v>
      </c>
      <c r="D98" s="207" t="s">
        <v>130</v>
      </c>
      <c r="E98" s="208">
        <v>0.20841999999999999</v>
      </c>
      <c r="F98" s="209">
        <v>0</v>
      </c>
      <c r="G98" s="210">
        <f t="shared" si="3"/>
        <v>0</v>
      </c>
      <c r="H98" s="210">
        <v>0</v>
      </c>
      <c r="I98" s="210">
        <f t="shared" si="4"/>
        <v>0</v>
      </c>
      <c r="J98" s="210">
        <v>0</v>
      </c>
      <c r="K98" s="210">
        <f t="shared" si="5"/>
        <v>0</v>
      </c>
    </row>
    <row r="99" spans="1:11" outlineLevel="1" x14ac:dyDescent="0.2">
      <c r="A99" s="211"/>
      <c r="B99" s="212"/>
      <c r="C99" s="1580" t="s">
        <v>3173</v>
      </c>
      <c r="D99" s="1581"/>
      <c r="E99" s="1581"/>
      <c r="F99" s="1581"/>
      <c r="G99" s="1581"/>
      <c r="H99" s="153"/>
      <c r="I99" s="153"/>
      <c r="J99" s="153"/>
      <c r="K99" s="153"/>
    </row>
    <row r="100" spans="1:11" x14ac:dyDescent="0.2">
      <c r="A100" s="198" t="s">
        <v>89</v>
      </c>
      <c r="B100" s="199" t="s">
        <v>2550</v>
      </c>
      <c r="C100" s="200" t="s">
        <v>2551</v>
      </c>
      <c r="D100" s="201"/>
      <c r="E100" s="202"/>
      <c r="F100" s="203"/>
      <c r="G100" s="203">
        <f>SUM(G101:G104)</f>
        <v>0</v>
      </c>
      <c r="H100" s="203"/>
      <c r="I100" s="203">
        <f>SUM(I101:I105)</f>
        <v>0</v>
      </c>
      <c r="J100" s="203"/>
      <c r="K100" s="203">
        <f>SUM(K101:K105)</f>
        <v>0</v>
      </c>
    </row>
    <row r="101" spans="1:11" ht="22.5" outlineLevel="1" x14ac:dyDescent="0.2">
      <c r="A101" s="213">
        <v>64</v>
      </c>
      <c r="B101" s="214" t="s">
        <v>3302</v>
      </c>
      <c r="C101" s="215" t="s">
        <v>3303</v>
      </c>
      <c r="D101" s="216" t="s">
        <v>374</v>
      </c>
      <c r="E101" s="217">
        <v>2</v>
      </c>
      <c r="F101" s="218">
        <v>0</v>
      </c>
      <c r="G101" s="219">
        <f>ROUND(E101*F101,2)</f>
        <v>0</v>
      </c>
      <c r="H101" s="219">
        <v>5.0000000000000002E-5</v>
      </c>
      <c r="I101" s="219">
        <f>ROUND(E101*H101,2)</f>
        <v>0</v>
      </c>
      <c r="J101" s="219">
        <v>0</v>
      </c>
      <c r="K101" s="219">
        <f>ROUND(E101*J101,2)</f>
        <v>0</v>
      </c>
    </row>
    <row r="102" spans="1:11" ht="22.5" outlineLevel="1" x14ac:dyDescent="0.2">
      <c r="A102" s="213">
        <v>65</v>
      </c>
      <c r="B102" s="214" t="s">
        <v>3304</v>
      </c>
      <c r="C102" s="215" t="s">
        <v>3305</v>
      </c>
      <c r="D102" s="216" t="s">
        <v>374</v>
      </c>
      <c r="E102" s="217">
        <v>2</v>
      </c>
      <c r="F102" s="218">
        <v>0</v>
      </c>
      <c r="G102" s="219">
        <f>ROUND(E102*F102,2)</f>
        <v>0</v>
      </c>
      <c r="H102" s="219">
        <v>6.0000000000000002E-5</v>
      </c>
      <c r="I102" s="219">
        <f>ROUND(E102*H102,2)</f>
        <v>0</v>
      </c>
      <c r="J102" s="219">
        <v>0</v>
      </c>
      <c r="K102" s="219">
        <f>ROUND(E102*J102,2)</f>
        <v>0</v>
      </c>
    </row>
    <row r="103" spans="1:11" ht="22.5" outlineLevel="1" x14ac:dyDescent="0.2">
      <c r="A103" s="213">
        <v>66</v>
      </c>
      <c r="B103" s="214" t="s">
        <v>3306</v>
      </c>
      <c r="C103" s="215" t="s">
        <v>3307</v>
      </c>
      <c r="D103" s="216" t="s">
        <v>374</v>
      </c>
      <c r="E103" s="217">
        <v>2</v>
      </c>
      <c r="F103" s="218">
        <v>0</v>
      </c>
      <c r="G103" s="219">
        <f>ROUND(E103*F103,2)</f>
        <v>0</v>
      </c>
      <c r="H103" s="219">
        <v>6.9999999999999994E-5</v>
      </c>
      <c r="I103" s="219">
        <f>ROUND(E103*H103,2)</f>
        <v>0</v>
      </c>
      <c r="J103" s="219">
        <v>0</v>
      </c>
      <c r="K103" s="219">
        <f>ROUND(E103*J103,2)</f>
        <v>0</v>
      </c>
    </row>
    <row r="104" spans="1:11" outlineLevel="1" x14ac:dyDescent="0.2">
      <c r="A104" s="204">
        <v>67</v>
      </c>
      <c r="B104" s="205" t="s">
        <v>5055</v>
      </c>
      <c r="C104" s="206" t="s">
        <v>3395</v>
      </c>
      <c r="D104" s="207" t="s">
        <v>130</v>
      </c>
      <c r="E104" s="208">
        <v>3.6000000000000002E-4</v>
      </c>
      <c r="F104" s="209">
        <v>0</v>
      </c>
      <c r="G104" s="210">
        <f>ROUND(E104*F104,2)</f>
        <v>0</v>
      </c>
      <c r="H104" s="210">
        <v>0</v>
      </c>
      <c r="I104" s="210">
        <f>ROUND(E104*H104,2)</f>
        <v>0</v>
      </c>
      <c r="J104" s="210">
        <v>0</v>
      </c>
      <c r="K104" s="210">
        <f>ROUND(E104*J104,2)</f>
        <v>0</v>
      </c>
    </row>
    <row r="105" spans="1:11" outlineLevel="1" x14ac:dyDescent="0.2">
      <c r="A105" s="211"/>
      <c r="B105" s="212"/>
      <c r="C105" s="1580" t="s">
        <v>3320</v>
      </c>
      <c r="D105" s="1581"/>
      <c r="E105" s="1581"/>
      <c r="F105" s="1581"/>
      <c r="G105" s="1581"/>
      <c r="H105" s="153"/>
      <c r="I105" s="153"/>
      <c r="J105" s="153"/>
      <c r="K105" s="153"/>
    </row>
    <row r="106" spans="1:11" x14ac:dyDescent="0.2">
      <c r="A106" s="198" t="s">
        <v>89</v>
      </c>
      <c r="B106" s="199" t="s">
        <v>3321</v>
      </c>
      <c r="C106" s="200" t="s">
        <v>3322</v>
      </c>
      <c r="D106" s="201"/>
      <c r="E106" s="202"/>
      <c r="F106" s="203"/>
      <c r="G106" s="203">
        <f>SUM(G107:G114)</f>
        <v>0</v>
      </c>
      <c r="H106" s="203"/>
      <c r="I106" s="203">
        <f>SUM(I107:I114)</f>
        <v>0</v>
      </c>
      <c r="J106" s="203"/>
      <c r="K106" s="203">
        <f>SUM(K107:K114)</f>
        <v>0</v>
      </c>
    </row>
    <row r="107" spans="1:11" outlineLevel="1" x14ac:dyDescent="0.2">
      <c r="A107" s="213">
        <v>69</v>
      </c>
      <c r="B107" s="214" t="s">
        <v>3323</v>
      </c>
      <c r="C107" s="215" t="s">
        <v>3324</v>
      </c>
      <c r="D107" s="216" t="s">
        <v>3325</v>
      </c>
      <c r="E107" s="217">
        <v>8</v>
      </c>
      <c r="F107" s="218">
        <v>0</v>
      </c>
      <c r="G107" s="219">
        <f t="shared" ref="G107:G114" si="6">ROUND(E107*F107,2)</f>
        <v>0</v>
      </c>
      <c r="H107" s="219">
        <v>0</v>
      </c>
      <c r="I107" s="219">
        <f t="shared" ref="I107:I114" si="7">ROUND(E107*H107,2)</f>
        <v>0</v>
      </c>
      <c r="J107" s="219">
        <v>0</v>
      </c>
      <c r="K107" s="219">
        <f t="shared" ref="K107:K114" si="8">ROUND(E107*J107,2)</f>
        <v>0</v>
      </c>
    </row>
    <row r="108" spans="1:11" outlineLevel="1" x14ac:dyDescent="0.2">
      <c r="A108" s="213">
        <v>70</v>
      </c>
      <c r="B108" s="214" t="s">
        <v>3326</v>
      </c>
      <c r="C108" s="215" t="s">
        <v>3327</v>
      </c>
      <c r="D108" s="216" t="s">
        <v>3325</v>
      </c>
      <c r="E108" s="217">
        <v>3</v>
      </c>
      <c r="F108" s="218">
        <v>0</v>
      </c>
      <c r="G108" s="219">
        <f t="shared" si="6"/>
        <v>0</v>
      </c>
      <c r="H108" s="219">
        <v>0</v>
      </c>
      <c r="I108" s="219">
        <f t="shared" si="7"/>
        <v>0</v>
      </c>
      <c r="J108" s="219">
        <v>0</v>
      </c>
      <c r="K108" s="219">
        <f t="shared" si="8"/>
        <v>0</v>
      </c>
    </row>
    <row r="109" spans="1:11" outlineLevel="1" x14ac:dyDescent="0.2">
      <c r="A109" s="213">
        <v>71</v>
      </c>
      <c r="B109" s="214" t="s">
        <v>3328</v>
      </c>
      <c r="C109" s="215" t="s">
        <v>3329</v>
      </c>
      <c r="D109" s="216" t="s">
        <v>3325</v>
      </c>
      <c r="E109" s="217">
        <v>3</v>
      </c>
      <c r="F109" s="218">
        <v>0</v>
      </c>
      <c r="G109" s="219">
        <f t="shared" si="6"/>
        <v>0</v>
      </c>
      <c r="H109" s="219">
        <v>0</v>
      </c>
      <c r="I109" s="219">
        <f t="shared" si="7"/>
        <v>0</v>
      </c>
      <c r="J109" s="219">
        <v>0</v>
      </c>
      <c r="K109" s="219">
        <f t="shared" si="8"/>
        <v>0</v>
      </c>
    </row>
    <row r="110" spans="1:11" outlineLevel="1" x14ac:dyDescent="0.2">
      <c r="A110" s="213">
        <v>72</v>
      </c>
      <c r="B110" s="214" t="s">
        <v>3330</v>
      </c>
      <c r="C110" s="215" t="s">
        <v>3331</v>
      </c>
      <c r="D110" s="216" t="s">
        <v>3325</v>
      </c>
      <c r="E110" s="217">
        <v>4</v>
      </c>
      <c r="F110" s="218">
        <v>0</v>
      </c>
      <c r="G110" s="219">
        <f t="shared" si="6"/>
        <v>0</v>
      </c>
      <c r="H110" s="219">
        <v>0</v>
      </c>
      <c r="I110" s="219">
        <f t="shared" si="7"/>
        <v>0</v>
      </c>
      <c r="J110" s="219">
        <v>0</v>
      </c>
      <c r="K110" s="219">
        <f t="shared" si="8"/>
        <v>0</v>
      </c>
    </row>
    <row r="111" spans="1:11" outlineLevel="1" x14ac:dyDescent="0.2">
      <c r="A111" s="213">
        <v>73</v>
      </c>
      <c r="B111" s="214" t="s">
        <v>3334</v>
      </c>
      <c r="C111" s="215" t="s">
        <v>3335</v>
      </c>
      <c r="D111" s="216" t="s">
        <v>3325</v>
      </c>
      <c r="E111" s="217">
        <v>16</v>
      </c>
      <c r="F111" s="218">
        <v>0</v>
      </c>
      <c r="G111" s="219">
        <f t="shared" si="6"/>
        <v>0</v>
      </c>
      <c r="H111" s="219">
        <v>0</v>
      </c>
      <c r="I111" s="219">
        <f t="shared" si="7"/>
        <v>0</v>
      </c>
      <c r="J111" s="219">
        <v>0</v>
      </c>
      <c r="K111" s="219">
        <f t="shared" si="8"/>
        <v>0</v>
      </c>
    </row>
    <row r="112" spans="1:11" outlineLevel="1" x14ac:dyDescent="0.2">
      <c r="A112" s="213">
        <v>74</v>
      </c>
      <c r="B112" s="214" t="s">
        <v>3336</v>
      </c>
      <c r="C112" s="215" t="s">
        <v>3337</v>
      </c>
      <c r="D112" s="216" t="s">
        <v>1707</v>
      </c>
      <c r="E112" s="217">
        <v>1</v>
      </c>
      <c r="F112" s="218">
        <v>0</v>
      </c>
      <c r="G112" s="219">
        <f t="shared" si="6"/>
        <v>0</v>
      </c>
      <c r="H112" s="219">
        <v>0</v>
      </c>
      <c r="I112" s="219">
        <f t="shared" si="7"/>
        <v>0</v>
      </c>
      <c r="J112" s="219">
        <v>0</v>
      </c>
      <c r="K112" s="219">
        <f t="shared" si="8"/>
        <v>0</v>
      </c>
    </row>
    <row r="113" spans="1:11" outlineLevel="1" x14ac:dyDescent="0.2">
      <c r="A113" s="213">
        <v>75</v>
      </c>
      <c r="B113" s="214" t="s">
        <v>3338</v>
      </c>
      <c r="C113" s="215" t="s">
        <v>3339</v>
      </c>
      <c r="D113" s="216" t="s">
        <v>1707</v>
      </c>
      <c r="E113" s="217">
        <v>2</v>
      </c>
      <c r="F113" s="218">
        <v>0</v>
      </c>
      <c r="G113" s="219">
        <f t="shared" si="6"/>
        <v>0</v>
      </c>
      <c r="H113" s="219">
        <v>0</v>
      </c>
      <c r="I113" s="219">
        <f t="shared" si="7"/>
        <v>0</v>
      </c>
      <c r="J113" s="219">
        <v>0</v>
      </c>
      <c r="K113" s="219">
        <f t="shared" si="8"/>
        <v>0</v>
      </c>
    </row>
    <row r="114" spans="1:11" outlineLevel="1" x14ac:dyDescent="0.2">
      <c r="A114" s="204">
        <v>76</v>
      </c>
      <c r="B114" s="205" t="s">
        <v>3342</v>
      </c>
      <c r="C114" s="206" t="s">
        <v>3343</v>
      </c>
      <c r="D114" s="207" t="s">
        <v>3325</v>
      </c>
      <c r="E114" s="208">
        <v>20</v>
      </c>
      <c r="F114" s="209">
        <v>0</v>
      </c>
      <c r="G114" s="210">
        <f t="shared" si="6"/>
        <v>0</v>
      </c>
      <c r="H114" s="210">
        <v>0</v>
      </c>
      <c r="I114" s="210">
        <f t="shared" si="7"/>
        <v>0</v>
      </c>
      <c r="J114" s="210">
        <v>0</v>
      </c>
      <c r="K114" s="210">
        <f t="shared" si="8"/>
        <v>0</v>
      </c>
    </row>
    <row r="115" spans="1:11" x14ac:dyDescent="0.2">
      <c r="A115" s="174"/>
      <c r="B115" s="175"/>
      <c r="C115" s="176"/>
      <c r="D115" s="177"/>
      <c r="E115" s="174"/>
      <c r="F115" s="174"/>
      <c r="G115" s="174"/>
      <c r="H115" s="174"/>
      <c r="I115" s="174"/>
      <c r="J115" s="174"/>
      <c r="K115" s="174"/>
    </row>
    <row r="116" spans="1:11" x14ac:dyDescent="0.2">
      <c r="A116" s="220"/>
      <c r="B116" s="649" t="s">
        <v>178</v>
      </c>
      <c r="C116" s="650"/>
      <c r="D116" s="651"/>
      <c r="E116" s="652"/>
      <c r="F116" s="652"/>
      <c r="G116" s="225">
        <f>G8+G20+G25+G30+G48+G68+G100+G106</f>
        <v>0</v>
      </c>
      <c r="H116" s="174"/>
      <c r="I116" s="174"/>
      <c r="J116" s="174"/>
      <c r="K116" s="174"/>
    </row>
    <row r="117" spans="1:11" x14ac:dyDescent="0.2">
      <c r="C117" s="226"/>
      <c r="D117" s="109"/>
    </row>
    <row r="118" spans="1:11" x14ac:dyDescent="0.2">
      <c r="D118" s="109"/>
    </row>
    <row r="119" spans="1:11" x14ac:dyDescent="0.2">
      <c r="D119" s="109"/>
    </row>
    <row r="120" spans="1:11" x14ac:dyDescent="0.2">
      <c r="D120" s="109"/>
    </row>
    <row r="121" spans="1:11" x14ac:dyDescent="0.2">
      <c r="D121" s="109"/>
    </row>
    <row r="122" spans="1:11" x14ac:dyDescent="0.2">
      <c r="D122" s="109"/>
    </row>
    <row r="123" spans="1:11" x14ac:dyDescent="0.2">
      <c r="D123" s="109"/>
    </row>
    <row r="124" spans="1:11" x14ac:dyDescent="0.2">
      <c r="D124" s="109"/>
    </row>
    <row r="125" spans="1:11" x14ac:dyDescent="0.2">
      <c r="D125" s="109"/>
    </row>
    <row r="126" spans="1:11" x14ac:dyDescent="0.2">
      <c r="D126" s="109"/>
    </row>
    <row r="127" spans="1:11" x14ac:dyDescent="0.2">
      <c r="D127" s="109"/>
    </row>
    <row r="128" spans="1:11" x14ac:dyDescent="0.2">
      <c r="D128" s="109"/>
    </row>
    <row r="129" spans="4:4" x14ac:dyDescent="0.2">
      <c r="D129" s="109"/>
    </row>
    <row r="130" spans="4:4" x14ac:dyDescent="0.2">
      <c r="D130" s="109"/>
    </row>
    <row r="131" spans="4:4" x14ac:dyDescent="0.2">
      <c r="D131" s="109"/>
    </row>
    <row r="132" spans="4:4" x14ac:dyDescent="0.2">
      <c r="D132" s="109"/>
    </row>
    <row r="133" spans="4:4" x14ac:dyDescent="0.2">
      <c r="D133" s="109"/>
    </row>
    <row r="134" spans="4:4" x14ac:dyDescent="0.2">
      <c r="D134" s="109"/>
    </row>
    <row r="135" spans="4:4" x14ac:dyDescent="0.2">
      <c r="D135" s="109"/>
    </row>
    <row r="136" spans="4:4" x14ac:dyDescent="0.2">
      <c r="D136" s="109"/>
    </row>
    <row r="137" spans="4:4" x14ac:dyDescent="0.2">
      <c r="D137" s="109"/>
    </row>
    <row r="138" spans="4:4" x14ac:dyDescent="0.2">
      <c r="D138" s="109"/>
    </row>
    <row r="139" spans="4:4" x14ac:dyDescent="0.2">
      <c r="D139" s="109"/>
    </row>
    <row r="140" spans="4:4" x14ac:dyDescent="0.2">
      <c r="D140" s="109"/>
    </row>
    <row r="141" spans="4:4" x14ac:dyDescent="0.2">
      <c r="D141" s="109"/>
    </row>
    <row r="142" spans="4:4" x14ac:dyDescent="0.2">
      <c r="D142" s="109"/>
    </row>
    <row r="143" spans="4:4" x14ac:dyDescent="0.2">
      <c r="D143" s="109"/>
    </row>
    <row r="144" spans="4:4" x14ac:dyDescent="0.2">
      <c r="D144" s="109"/>
    </row>
    <row r="145" spans="4:4" x14ac:dyDescent="0.2">
      <c r="D145" s="109"/>
    </row>
    <row r="146" spans="4:4" x14ac:dyDescent="0.2">
      <c r="D146" s="109"/>
    </row>
    <row r="147" spans="4:4" x14ac:dyDescent="0.2">
      <c r="D147" s="109"/>
    </row>
    <row r="148" spans="4:4" x14ac:dyDescent="0.2">
      <c r="D148" s="109"/>
    </row>
    <row r="149" spans="4:4" x14ac:dyDescent="0.2">
      <c r="D149" s="109"/>
    </row>
    <row r="150" spans="4:4" x14ac:dyDescent="0.2">
      <c r="D150" s="109"/>
    </row>
    <row r="151" spans="4:4" x14ac:dyDescent="0.2">
      <c r="D151" s="109"/>
    </row>
    <row r="152" spans="4:4" x14ac:dyDescent="0.2">
      <c r="D152" s="109"/>
    </row>
    <row r="153" spans="4:4" x14ac:dyDescent="0.2">
      <c r="D153" s="109"/>
    </row>
    <row r="154" spans="4:4" x14ac:dyDescent="0.2">
      <c r="D154" s="109"/>
    </row>
    <row r="155" spans="4:4" x14ac:dyDescent="0.2">
      <c r="D155" s="109"/>
    </row>
    <row r="156" spans="4:4" x14ac:dyDescent="0.2">
      <c r="D156" s="109"/>
    </row>
    <row r="157" spans="4:4" x14ac:dyDescent="0.2">
      <c r="D157" s="109"/>
    </row>
    <row r="158" spans="4:4" x14ac:dyDescent="0.2">
      <c r="D158" s="109"/>
    </row>
    <row r="159" spans="4:4" x14ac:dyDescent="0.2">
      <c r="D159" s="109"/>
    </row>
    <row r="160" spans="4:4" x14ac:dyDescent="0.2">
      <c r="D160" s="109"/>
    </row>
    <row r="161" spans="4:4" x14ac:dyDescent="0.2">
      <c r="D161" s="109"/>
    </row>
    <row r="162" spans="4:4" x14ac:dyDescent="0.2">
      <c r="D162" s="109"/>
    </row>
    <row r="163" spans="4:4" x14ac:dyDescent="0.2">
      <c r="D163" s="109"/>
    </row>
    <row r="164" spans="4:4" x14ac:dyDescent="0.2">
      <c r="D164" s="109"/>
    </row>
    <row r="165" spans="4:4" x14ac:dyDescent="0.2">
      <c r="D165" s="109"/>
    </row>
    <row r="166" spans="4:4" x14ac:dyDescent="0.2">
      <c r="D166" s="109"/>
    </row>
    <row r="167" spans="4:4" x14ac:dyDescent="0.2">
      <c r="D167" s="109"/>
    </row>
    <row r="168" spans="4:4" x14ac:dyDescent="0.2">
      <c r="D168" s="109"/>
    </row>
    <row r="169" spans="4:4" x14ac:dyDescent="0.2">
      <c r="D169" s="109"/>
    </row>
    <row r="170" spans="4:4" x14ac:dyDescent="0.2">
      <c r="D170" s="109"/>
    </row>
    <row r="171" spans="4:4" x14ac:dyDescent="0.2">
      <c r="D171" s="109"/>
    </row>
    <row r="172" spans="4:4" x14ac:dyDescent="0.2">
      <c r="D172" s="109"/>
    </row>
    <row r="173" spans="4:4" x14ac:dyDescent="0.2">
      <c r="D173" s="109"/>
    </row>
    <row r="174" spans="4:4" x14ac:dyDescent="0.2">
      <c r="D174" s="109"/>
    </row>
    <row r="175" spans="4:4" x14ac:dyDescent="0.2">
      <c r="D175" s="109"/>
    </row>
    <row r="176" spans="4:4" x14ac:dyDescent="0.2">
      <c r="D176" s="109"/>
    </row>
    <row r="177" spans="4:4" x14ac:dyDescent="0.2">
      <c r="D177" s="109"/>
    </row>
    <row r="178" spans="4:4" x14ac:dyDescent="0.2">
      <c r="D178" s="109"/>
    </row>
    <row r="179" spans="4:4" x14ac:dyDescent="0.2">
      <c r="D179" s="109"/>
    </row>
    <row r="180" spans="4:4" x14ac:dyDescent="0.2">
      <c r="D180" s="109"/>
    </row>
    <row r="181" spans="4:4" x14ac:dyDescent="0.2">
      <c r="D181" s="109"/>
    </row>
    <row r="182" spans="4:4" x14ac:dyDescent="0.2">
      <c r="D182" s="109"/>
    </row>
    <row r="183" spans="4:4" x14ac:dyDescent="0.2">
      <c r="D183" s="109"/>
    </row>
    <row r="184" spans="4:4" x14ac:dyDescent="0.2">
      <c r="D184" s="109"/>
    </row>
    <row r="185" spans="4:4" x14ac:dyDescent="0.2">
      <c r="D185" s="109"/>
    </row>
    <row r="186" spans="4:4" x14ac:dyDescent="0.2">
      <c r="D186" s="109"/>
    </row>
    <row r="187" spans="4:4" x14ac:dyDescent="0.2">
      <c r="D187" s="109"/>
    </row>
    <row r="188" spans="4:4" x14ac:dyDescent="0.2">
      <c r="D188" s="109"/>
    </row>
    <row r="189" spans="4:4" x14ac:dyDescent="0.2">
      <c r="D189" s="109"/>
    </row>
    <row r="190" spans="4:4" x14ac:dyDescent="0.2">
      <c r="D190" s="109"/>
    </row>
    <row r="191" spans="4:4" x14ac:dyDescent="0.2">
      <c r="D191" s="109"/>
    </row>
    <row r="192" spans="4:4" x14ac:dyDescent="0.2">
      <c r="D192" s="109"/>
    </row>
    <row r="193" spans="4:4" x14ac:dyDescent="0.2">
      <c r="D193" s="109"/>
    </row>
    <row r="194" spans="4:4" x14ac:dyDescent="0.2">
      <c r="D194" s="109"/>
    </row>
    <row r="195" spans="4:4" x14ac:dyDescent="0.2">
      <c r="D195" s="109"/>
    </row>
    <row r="196" spans="4:4" x14ac:dyDescent="0.2">
      <c r="D196" s="109"/>
    </row>
    <row r="197" spans="4:4" x14ac:dyDescent="0.2">
      <c r="D197" s="109"/>
    </row>
    <row r="198" spans="4:4" x14ac:dyDescent="0.2">
      <c r="D198" s="109"/>
    </row>
    <row r="199" spans="4:4" x14ac:dyDescent="0.2">
      <c r="D199" s="109"/>
    </row>
    <row r="200" spans="4:4" x14ac:dyDescent="0.2">
      <c r="D200" s="109"/>
    </row>
    <row r="201" spans="4:4" x14ac:dyDescent="0.2">
      <c r="D201" s="109"/>
    </row>
    <row r="202" spans="4:4" x14ac:dyDescent="0.2">
      <c r="D202" s="109"/>
    </row>
    <row r="203" spans="4:4" x14ac:dyDescent="0.2">
      <c r="D203" s="109"/>
    </row>
    <row r="204" spans="4:4" x14ac:dyDescent="0.2">
      <c r="D204" s="109"/>
    </row>
    <row r="205" spans="4:4" x14ac:dyDescent="0.2">
      <c r="D205" s="109"/>
    </row>
    <row r="206" spans="4:4" x14ac:dyDescent="0.2">
      <c r="D206" s="109"/>
    </row>
    <row r="207" spans="4:4" x14ac:dyDescent="0.2">
      <c r="D207" s="109"/>
    </row>
    <row r="208" spans="4:4" x14ac:dyDescent="0.2">
      <c r="D208" s="109"/>
    </row>
    <row r="209" spans="4:4" x14ac:dyDescent="0.2">
      <c r="D209" s="109"/>
    </row>
    <row r="210" spans="4:4" x14ac:dyDescent="0.2">
      <c r="D210" s="109"/>
    </row>
    <row r="211" spans="4:4" x14ac:dyDescent="0.2">
      <c r="D211" s="109"/>
    </row>
    <row r="212" spans="4:4" x14ac:dyDescent="0.2">
      <c r="D212" s="109"/>
    </row>
    <row r="213" spans="4:4" x14ac:dyDescent="0.2">
      <c r="D213" s="109"/>
    </row>
    <row r="214" spans="4:4" x14ac:dyDescent="0.2">
      <c r="D214" s="109"/>
    </row>
    <row r="215" spans="4:4" x14ac:dyDescent="0.2">
      <c r="D215" s="109"/>
    </row>
    <row r="216" spans="4:4" x14ac:dyDescent="0.2">
      <c r="D216" s="109"/>
    </row>
    <row r="217" spans="4:4" x14ac:dyDescent="0.2">
      <c r="D217" s="109"/>
    </row>
    <row r="218" spans="4:4" x14ac:dyDescent="0.2">
      <c r="D218" s="109"/>
    </row>
    <row r="219" spans="4:4" x14ac:dyDescent="0.2">
      <c r="D219" s="109"/>
    </row>
    <row r="220" spans="4:4" x14ac:dyDescent="0.2">
      <c r="D220" s="109"/>
    </row>
    <row r="221" spans="4:4" x14ac:dyDescent="0.2">
      <c r="D221" s="109"/>
    </row>
    <row r="222" spans="4:4" x14ac:dyDescent="0.2">
      <c r="D222" s="109"/>
    </row>
    <row r="223" spans="4:4" x14ac:dyDescent="0.2">
      <c r="D223" s="109"/>
    </row>
    <row r="224" spans="4:4" x14ac:dyDescent="0.2">
      <c r="D224" s="109"/>
    </row>
    <row r="225" spans="4:4" x14ac:dyDescent="0.2">
      <c r="D225" s="109"/>
    </row>
    <row r="226" spans="4:4" x14ac:dyDescent="0.2">
      <c r="D226" s="109"/>
    </row>
    <row r="227" spans="4:4" x14ac:dyDescent="0.2">
      <c r="D227" s="109"/>
    </row>
    <row r="228" spans="4:4" x14ac:dyDescent="0.2">
      <c r="D228" s="109"/>
    </row>
    <row r="229" spans="4:4" x14ac:dyDescent="0.2">
      <c r="D229" s="109"/>
    </row>
    <row r="230" spans="4:4" x14ac:dyDescent="0.2">
      <c r="D230" s="109"/>
    </row>
    <row r="231" spans="4:4" x14ac:dyDescent="0.2">
      <c r="D231" s="109"/>
    </row>
    <row r="232" spans="4:4" x14ac:dyDescent="0.2">
      <c r="D232" s="109"/>
    </row>
    <row r="233" spans="4:4" x14ac:dyDescent="0.2">
      <c r="D233" s="109"/>
    </row>
    <row r="234" spans="4:4" x14ac:dyDescent="0.2">
      <c r="D234" s="109"/>
    </row>
    <row r="235" spans="4:4" x14ac:dyDescent="0.2">
      <c r="D235" s="109"/>
    </row>
    <row r="236" spans="4:4" x14ac:dyDescent="0.2">
      <c r="D236" s="109"/>
    </row>
    <row r="237" spans="4:4" x14ac:dyDescent="0.2">
      <c r="D237" s="109"/>
    </row>
    <row r="238" spans="4:4" x14ac:dyDescent="0.2">
      <c r="D238" s="109"/>
    </row>
    <row r="239" spans="4:4" x14ac:dyDescent="0.2">
      <c r="D239" s="109"/>
    </row>
    <row r="240" spans="4:4" x14ac:dyDescent="0.2">
      <c r="D240" s="109"/>
    </row>
    <row r="241" spans="4:4" x14ac:dyDescent="0.2">
      <c r="D241" s="109"/>
    </row>
    <row r="242" spans="4:4" x14ac:dyDescent="0.2">
      <c r="D242" s="109"/>
    </row>
    <row r="243" spans="4:4" x14ac:dyDescent="0.2">
      <c r="D243" s="109"/>
    </row>
    <row r="244" spans="4:4" x14ac:dyDescent="0.2">
      <c r="D244" s="109"/>
    </row>
    <row r="245" spans="4:4" x14ac:dyDescent="0.2">
      <c r="D245" s="109"/>
    </row>
    <row r="246" spans="4:4" x14ac:dyDescent="0.2">
      <c r="D246" s="109"/>
    </row>
    <row r="247" spans="4:4" x14ac:dyDescent="0.2">
      <c r="D247" s="109"/>
    </row>
    <row r="248" spans="4:4" x14ac:dyDescent="0.2">
      <c r="D248" s="109"/>
    </row>
    <row r="249" spans="4:4" x14ac:dyDescent="0.2">
      <c r="D249" s="109"/>
    </row>
    <row r="250" spans="4:4" x14ac:dyDescent="0.2">
      <c r="D250" s="109"/>
    </row>
    <row r="251" spans="4:4" x14ac:dyDescent="0.2">
      <c r="D251" s="109"/>
    </row>
    <row r="252" spans="4:4" x14ac:dyDescent="0.2">
      <c r="D252" s="109"/>
    </row>
    <row r="253" spans="4:4" x14ac:dyDescent="0.2">
      <c r="D253" s="109"/>
    </row>
    <row r="254" spans="4:4" x14ac:dyDescent="0.2">
      <c r="D254" s="109"/>
    </row>
    <row r="255" spans="4:4" x14ac:dyDescent="0.2">
      <c r="D255" s="109"/>
    </row>
    <row r="256" spans="4:4" x14ac:dyDescent="0.2">
      <c r="D256" s="109"/>
    </row>
    <row r="257" spans="4:4" x14ac:dyDescent="0.2">
      <c r="D257" s="109"/>
    </row>
    <row r="258" spans="4:4" x14ac:dyDescent="0.2">
      <c r="D258" s="109"/>
    </row>
    <row r="259" spans="4:4" x14ac:dyDescent="0.2">
      <c r="D259" s="109"/>
    </row>
    <row r="260" spans="4:4" x14ac:dyDescent="0.2">
      <c r="D260" s="109"/>
    </row>
    <row r="261" spans="4:4" x14ac:dyDescent="0.2">
      <c r="D261" s="109"/>
    </row>
    <row r="262" spans="4:4" x14ac:dyDescent="0.2">
      <c r="D262" s="109"/>
    </row>
    <row r="263" spans="4:4" x14ac:dyDescent="0.2">
      <c r="D263" s="109"/>
    </row>
    <row r="264" spans="4:4" x14ac:dyDescent="0.2">
      <c r="D264" s="109"/>
    </row>
    <row r="265" spans="4:4" x14ac:dyDescent="0.2">
      <c r="D265" s="109"/>
    </row>
    <row r="266" spans="4:4" x14ac:dyDescent="0.2">
      <c r="D266" s="109"/>
    </row>
    <row r="267" spans="4:4" x14ac:dyDescent="0.2">
      <c r="D267" s="109"/>
    </row>
    <row r="268" spans="4:4" x14ac:dyDescent="0.2">
      <c r="D268" s="109"/>
    </row>
    <row r="269" spans="4:4" x14ac:dyDescent="0.2">
      <c r="D269" s="109"/>
    </row>
    <row r="270" spans="4:4" x14ac:dyDescent="0.2">
      <c r="D270" s="109"/>
    </row>
    <row r="271" spans="4:4" x14ac:dyDescent="0.2">
      <c r="D271" s="109"/>
    </row>
    <row r="272" spans="4:4" x14ac:dyDescent="0.2">
      <c r="D272" s="109"/>
    </row>
    <row r="273" spans="4:4" x14ac:dyDescent="0.2">
      <c r="D273" s="109"/>
    </row>
    <row r="274" spans="4:4" x14ac:dyDescent="0.2">
      <c r="D274" s="109"/>
    </row>
    <row r="275" spans="4:4" x14ac:dyDescent="0.2">
      <c r="D275" s="109"/>
    </row>
    <row r="276" spans="4:4" x14ac:dyDescent="0.2">
      <c r="D276" s="109"/>
    </row>
    <row r="277" spans="4:4" x14ac:dyDescent="0.2">
      <c r="D277" s="109"/>
    </row>
    <row r="278" spans="4:4" x14ac:dyDescent="0.2">
      <c r="D278" s="109"/>
    </row>
    <row r="279" spans="4:4" x14ac:dyDescent="0.2">
      <c r="D279" s="109"/>
    </row>
    <row r="280" spans="4:4" x14ac:dyDescent="0.2">
      <c r="D280" s="109"/>
    </row>
    <row r="281" spans="4:4" x14ac:dyDescent="0.2">
      <c r="D281" s="109"/>
    </row>
    <row r="282" spans="4:4" x14ac:dyDescent="0.2">
      <c r="D282" s="109"/>
    </row>
    <row r="283" spans="4:4" x14ac:dyDescent="0.2">
      <c r="D283" s="109"/>
    </row>
    <row r="284" spans="4:4" x14ac:dyDescent="0.2">
      <c r="D284" s="109"/>
    </row>
    <row r="285" spans="4:4" x14ac:dyDescent="0.2">
      <c r="D285" s="109"/>
    </row>
    <row r="286" spans="4:4" x14ac:dyDescent="0.2">
      <c r="D286" s="109"/>
    </row>
    <row r="287" spans="4:4" x14ac:dyDescent="0.2">
      <c r="D287" s="109"/>
    </row>
    <row r="288" spans="4:4" x14ac:dyDescent="0.2">
      <c r="D288" s="109"/>
    </row>
    <row r="289" spans="4:4" x14ac:dyDescent="0.2">
      <c r="D289" s="109"/>
    </row>
    <row r="290" spans="4:4" x14ac:dyDescent="0.2">
      <c r="D290" s="109"/>
    </row>
    <row r="291" spans="4:4" x14ac:dyDescent="0.2">
      <c r="D291" s="109"/>
    </row>
    <row r="292" spans="4:4" x14ac:dyDescent="0.2">
      <c r="D292" s="109"/>
    </row>
    <row r="293" spans="4:4" x14ac:dyDescent="0.2">
      <c r="D293" s="109"/>
    </row>
    <row r="294" spans="4:4" x14ac:dyDescent="0.2">
      <c r="D294" s="109"/>
    </row>
    <row r="295" spans="4:4" x14ac:dyDescent="0.2">
      <c r="D295" s="109"/>
    </row>
    <row r="296" spans="4:4" x14ac:dyDescent="0.2">
      <c r="D296" s="109"/>
    </row>
    <row r="297" spans="4:4" x14ac:dyDescent="0.2">
      <c r="D297" s="109"/>
    </row>
    <row r="298" spans="4:4" x14ac:dyDescent="0.2">
      <c r="D298" s="109"/>
    </row>
    <row r="299" spans="4:4" x14ac:dyDescent="0.2">
      <c r="D299" s="109"/>
    </row>
    <row r="300" spans="4:4" x14ac:dyDescent="0.2">
      <c r="D300" s="109"/>
    </row>
    <row r="301" spans="4:4" x14ac:dyDescent="0.2">
      <c r="D301" s="109"/>
    </row>
    <row r="302" spans="4:4" x14ac:dyDescent="0.2">
      <c r="D302" s="109"/>
    </row>
    <row r="303" spans="4:4" x14ac:dyDescent="0.2">
      <c r="D303" s="109"/>
    </row>
    <row r="304" spans="4:4" x14ac:dyDescent="0.2">
      <c r="D304" s="109"/>
    </row>
    <row r="305" spans="4:4" x14ac:dyDescent="0.2">
      <c r="D305" s="109"/>
    </row>
    <row r="306" spans="4:4" x14ac:dyDescent="0.2">
      <c r="D306" s="109"/>
    </row>
    <row r="307" spans="4:4" x14ac:dyDescent="0.2">
      <c r="D307" s="109"/>
    </row>
    <row r="308" spans="4:4" x14ac:dyDescent="0.2">
      <c r="D308" s="109"/>
    </row>
    <row r="309" spans="4:4" x14ac:dyDescent="0.2">
      <c r="D309" s="109"/>
    </row>
    <row r="310" spans="4:4" x14ac:dyDescent="0.2">
      <c r="D310" s="109"/>
    </row>
    <row r="311" spans="4:4" x14ac:dyDescent="0.2">
      <c r="D311" s="109"/>
    </row>
    <row r="312" spans="4:4" x14ac:dyDescent="0.2">
      <c r="D312" s="109"/>
    </row>
    <row r="313" spans="4:4" x14ac:dyDescent="0.2">
      <c r="D313" s="109"/>
    </row>
    <row r="314" spans="4:4" x14ac:dyDescent="0.2">
      <c r="D314" s="109"/>
    </row>
    <row r="315" spans="4:4" x14ac:dyDescent="0.2">
      <c r="D315" s="109"/>
    </row>
    <row r="316" spans="4:4" x14ac:dyDescent="0.2">
      <c r="D316" s="109"/>
    </row>
    <row r="317" spans="4:4" x14ac:dyDescent="0.2">
      <c r="D317" s="109"/>
    </row>
    <row r="318" spans="4:4" x14ac:dyDescent="0.2">
      <c r="D318" s="109"/>
    </row>
    <row r="319" spans="4:4" x14ac:dyDescent="0.2">
      <c r="D319" s="109"/>
    </row>
    <row r="320" spans="4:4" x14ac:dyDescent="0.2">
      <c r="D320" s="109"/>
    </row>
    <row r="321" spans="4:4" x14ac:dyDescent="0.2">
      <c r="D321" s="109"/>
    </row>
    <row r="322" spans="4:4" x14ac:dyDescent="0.2">
      <c r="D322" s="109"/>
    </row>
    <row r="323" spans="4:4" x14ac:dyDescent="0.2">
      <c r="D323" s="109"/>
    </row>
    <row r="324" spans="4:4" x14ac:dyDescent="0.2">
      <c r="D324" s="109"/>
    </row>
    <row r="325" spans="4:4" x14ac:dyDescent="0.2">
      <c r="D325" s="109"/>
    </row>
    <row r="326" spans="4:4" x14ac:dyDescent="0.2">
      <c r="D326" s="109"/>
    </row>
    <row r="327" spans="4:4" x14ac:dyDescent="0.2">
      <c r="D327" s="109"/>
    </row>
    <row r="328" spans="4:4" x14ac:dyDescent="0.2">
      <c r="D328" s="109"/>
    </row>
    <row r="329" spans="4:4" x14ac:dyDescent="0.2">
      <c r="D329" s="109"/>
    </row>
    <row r="330" spans="4:4" x14ac:dyDescent="0.2">
      <c r="D330" s="109"/>
    </row>
    <row r="331" spans="4:4" x14ac:dyDescent="0.2">
      <c r="D331" s="109"/>
    </row>
    <row r="332" spans="4:4" x14ac:dyDescent="0.2">
      <c r="D332" s="109"/>
    </row>
    <row r="333" spans="4:4" x14ac:dyDescent="0.2">
      <c r="D333" s="109"/>
    </row>
    <row r="334" spans="4:4" x14ac:dyDescent="0.2">
      <c r="D334" s="109"/>
    </row>
    <row r="335" spans="4:4" x14ac:dyDescent="0.2">
      <c r="D335" s="109"/>
    </row>
    <row r="336" spans="4:4" x14ac:dyDescent="0.2">
      <c r="D336" s="109"/>
    </row>
    <row r="337" spans="4:4" x14ac:dyDescent="0.2">
      <c r="D337" s="109"/>
    </row>
    <row r="338" spans="4:4" x14ac:dyDescent="0.2">
      <c r="D338" s="109"/>
    </row>
    <row r="339" spans="4:4" x14ac:dyDescent="0.2">
      <c r="D339" s="109"/>
    </row>
    <row r="340" spans="4:4" x14ac:dyDescent="0.2">
      <c r="D340" s="109"/>
    </row>
    <row r="341" spans="4:4" x14ac:dyDescent="0.2">
      <c r="D341" s="109"/>
    </row>
    <row r="342" spans="4:4" x14ac:dyDescent="0.2">
      <c r="D342" s="109"/>
    </row>
    <row r="343" spans="4:4" x14ac:dyDescent="0.2">
      <c r="D343" s="109"/>
    </row>
    <row r="344" spans="4:4" x14ac:dyDescent="0.2">
      <c r="D344" s="109"/>
    </row>
    <row r="345" spans="4:4" x14ac:dyDescent="0.2">
      <c r="D345" s="109"/>
    </row>
    <row r="346" spans="4:4" x14ac:dyDescent="0.2">
      <c r="D346" s="109"/>
    </row>
    <row r="347" spans="4:4" x14ac:dyDescent="0.2">
      <c r="D347" s="109"/>
    </row>
    <row r="348" spans="4:4" x14ac:dyDescent="0.2">
      <c r="D348" s="109"/>
    </row>
    <row r="349" spans="4:4" x14ac:dyDescent="0.2">
      <c r="D349" s="109"/>
    </row>
    <row r="350" spans="4:4" x14ac:dyDescent="0.2">
      <c r="D350" s="109"/>
    </row>
    <row r="351" spans="4:4" x14ac:dyDescent="0.2">
      <c r="D351" s="109"/>
    </row>
    <row r="352" spans="4:4" x14ac:dyDescent="0.2">
      <c r="D352" s="109"/>
    </row>
    <row r="353" spans="4:4" x14ac:dyDescent="0.2">
      <c r="D353" s="109"/>
    </row>
    <row r="354" spans="4:4" x14ac:dyDescent="0.2">
      <c r="D354" s="109"/>
    </row>
    <row r="355" spans="4:4" x14ac:dyDescent="0.2">
      <c r="D355" s="109"/>
    </row>
    <row r="356" spans="4:4" x14ac:dyDescent="0.2">
      <c r="D356" s="109"/>
    </row>
    <row r="357" spans="4:4" x14ac:dyDescent="0.2">
      <c r="D357" s="109"/>
    </row>
    <row r="358" spans="4:4" x14ac:dyDescent="0.2">
      <c r="D358" s="109"/>
    </row>
    <row r="359" spans="4:4" x14ac:dyDescent="0.2">
      <c r="D359" s="109"/>
    </row>
    <row r="360" spans="4:4" x14ac:dyDescent="0.2">
      <c r="D360" s="109"/>
    </row>
    <row r="361" spans="4:4" x14ac:dyDescent="0.2">
      <c r="D361" s="109"/>
    </row>
    <row r="362" spans="4:4" x14ac:dyDescent="0.2">
      <c r="D362" s="109"/>
    </row>
    <row r="363" spans="4:4" x14ac:dyDescent="0.2">
      <c r="D363" s="109"/>
    </row>
    <row r="364" spans="4:4" x14ac:dyDescent="0.2">
      <c r="D364" s="109"/>
    </row>
    <row r="365" spans="4:4" x14ac:dyDescent="0.2">
      <c r="D365" s="109"/>
    </row>
    <row r="366" spans="4:4" x14ac:dyDescent="0.2">
      <c r="D366" s="109"/>
    </row>
    <row r="367" spans="4:4" x14ac:dyDescent="0.2">
      <c r="D367" s="109"/>
    </row>
    <row r="368" spans="4:4" x14ac:dyDescent="0.2">
      <c r="D368" s="109"/>
    </row>
    <row r="369" spans="4:4" x14ac:dyDescent="0.2">
      <c r="D369" s="109"/>
    </row>
    <row r="370" spans="4:4" x14ac:dyDescent="0.2">
      <c r="D370" s="109"/>
    </row>
    <row r="371" spans="4:4" x14ac:dyDescent="0.2">
      <c r="D371" s="109"/>
    </row>
    <row r="372" spans="4:4" x14ac:dyDescent="0.2">
      <c r="D372" s="109"/>
    </row>
    <row r="373" spans="4:4" x14ac:dyDescent="0.2">
      <c r="D373" s="109"/>
    </row>
    <row r="374" spans="4:4" x14ac:dyDescent="0.2">
      <c r="D374" s="109"/>
    </row>
    <row r="375" spans="4:4" x14ac:dyDescent="0.2">
      <c r="D375" s="109"/>
    </row>
    <row r="376" spans="4:4" x14ac:dyDescent="0.2">
      <c r="D376" s="109"/>
    </row>
    <row r="377" spans="4:4" x14ac:dyDescent="0.2">
      <c r="D377" s="109"/>
    </row>
    <row r="378" spans="4:4" x14ac:dyDescent="0.2">
      <c r="D378" s="109"/>
    </row>
    <row r="379" spans="4:4" x14ac:dyDescent="0.2">
      <c r="D379" s="109"/>
    </row>
    <row r="380" spans="4:4" x14ac:dyDescent="0.2">
      <c r="D380" s="109"/>
    </row>
    <row r="381" spans="4:4" x14ac:dyDescent="0.2">
      <c r="D381" s="109"/>
    </row>
    <row r="382" spans="4:4" x14ac:dyDescent="0.2">
      <c r="D382" s="109"/>
    </row>
    <row r="383" spans="4:4" x14ac:dyDescent="0.2">
      <c r="D383" s="109"/>
    </row>
    <row r="384" spans="4:4" x14ac:dyDescent="0.2">
      <c r="D384" s="109"/>
    </row>
    <row r="385" spans="4:4" x14ac:dyDescent="0.2">
      <c r="D385" s="109"/>
    </row>
    <row r="386" spans="4:4" x14ac:dyDescent="0.2">
      <c r="D386" s="109"/>
    </row>
    <row r="387" spans="4:4" x14ac:dyDescent="0.2">
      <c r="D387" s="109"/>
    </row>
    <row r="388" spans="4:4" x14ac:dyDescent="0.2">
      <c r="D388" s="109"/>
    </row>
    <row r="389" spans="4:4" x14ac:dyDescent="0.2">
      <c r="D389" s="109"/>
    </row>
    <row r="390" spans="4:4" x14ac:dyDescent="0.2">
      <c r="D390" s="109"/>
    </row>
    <row r="391" spans="4:4" x14ac:dyDescent="0.2">
      <c r="D391" s="109"/>
    </row>
    <row r="392" spans="4:4" x14ac:dyDescent="0.2">
      <c r="D392" s="109"/>
    </row>
    <row r="393" spans="4:4" x14ac:dyDescent="0.2">
      <c r="D393" s="109"/>
    </row>
    <row r="394" spans="4:4" x14ac:dyDescent="0.2">
      <c r="D394" s="109"/>
    </row>
    <row r="395" spans="4:4" x14ac:dyDescent="0.2">
      <c r="D395" s="109"/>
    </row>
    <row r="396" spans="4:4" x14ac:dyDescent="0.2">
      <c r="D396" s="109"/>
    </row>
    <row r="397" spans="4:4" x14ac:dyDescent="0.2">
      <c r="D397" s="109"/>
    </row>
    <row r="398" spans="4:4" x14ac:dyDescent="0.2">
      <c r="D398" s="109"/>
    </row>
    <row r="399" spans="4:4" x14ac:dyDescent="0.2">
      <c r="D399" s="109"/>
    </row>
    <row r="400" spans="4:4" x14ac:dyDescent="0.2">
      <c r="D400" s="109"/>
    </row>
    <row r="401" spans="4:4" x14ac:dyDescent="0.2">
      <c r="D401" s="109"/>
    </row>
    <row r="402" spans="4:4" x14ac:dyDescent="0.2">
      <c r="D402" s="109"/>
    </row>
    <row r="403" spans="4:4" x14ac:dyDescent="0.2">
      <c r="D403" s="109"/>
    </row>
    <row r="404" spans="4:4" x14ac:dyDescent="0.2">
      <c r="D404" s="109"/>
    </row>
    <row r="405" spans="4:4" x14ac:dyDescent="0.2">
      <c r="D405" s="109"/>
    </row>
    <row r="406" spans="4:4" x14ac:dyDescent="0.2">
      <c r="D406" s="109"/>
    </row>
    <row r="407" spans="4:4" x14ac:dyDescent="0.2">
      <c r="D407" s="109"/>
    </row>
    <row r="408" spans="4:4" x14ac:dyDescent="0.2">
      <c r="D408" s="109"/>
    </row>
    <row r="409" spans="4:4" x14ac:dyDescent="0.2">
      <c r="D409" s="109"/>
    </row>
    <row r="410" spans="4:4" x14ac:dyDescent="0.2">
      <c r="D410" s="109"/>
    </row>
    <row r="411" spans="4:4" x14ac:dyDescent="0.2">
      <c r="D411" s="109"/>
    </row>
    <row r="412" spans="4:4" x14ac:dyDescent="0.2">
      <c r="D412" s="109"/>
    </row>
    <row r="413" spans="4:4" x14ac:dyDescent="0.2">
      <c r="D413" s="109"/>
    </row>
    <row r="414" spans="4:4" x14ac:dyDescent="0.2">
      <c r="D414" s="109"/>
    </row>
    <row r="415" spans="4:4" x14ac:dyDescent="0.2">
      <c r="D415" s="109"/>
    </row>
    <row r="416" spans="4:4" x14ac:dyDescent="0.2">
      <c r="D416" s="109"/>
    </row>
    <row r="417" spans="4:4" x14ac:dyDescent="0.2">
      <c r="D417" s="109"/>
    </row>
    <row r="418" spans="4:4" x14ac:dyDescent="0.2">
      <c r="D418" s="109"/>
    </row>
    <row r="419" spans="4:4" x14ac:dyDescent="0.2">
      <c r="D419" s="109"/>
    </row>
    <row r="420" spans="4:4" x14ac:dyDescent="0.2">
      <c r="D420" s="109"/>
    </row>
    <row r="421" spans="4:4" x14ac:dyDescent="0.2">
      <c r="D421" s="109"/>
    </row>
    <row r="422" spans="4:4" x14ac:dyDescent="0.2">
      <c r="D422" s="109"/>
    </row>
    <row r="423" spans="4:4" x14ac:dyDescent="0.2">
      <c r="D423" s="109"/>
    </row>
    <row r="424" spans="4:4" x14ac:dyDescent="0.2">
      <c r="D424" s="109"/>
    </row>
    <row r="425" spans="4:4" x14ac:dyDescent="0.2">
      <c r="D425" s="109"/>
    </row>
    <row r="426" spans="4:4" x14ac:dyDescent="0.2">
      <c r="D426" s="109"/>
    </row>
    <row r="427" spans="4:4" x14ac:dyDescent="0.2">
      <c r="D427" s="109"/>
    </row>
    <row r="428" spans="4:4" x14ac:dyDescent="0.2">
      <c r="D428" s="109"/>
    </row>
    <row r="429" spans="4:4" x14ac:dyDescent="0.2">
      <c r="D429" s="109"/>
    </row>
    <row r="430" spans="4:4" x14ac:dyDescent="0.2">
      <c r="D430" s="109"/>
    </row>
    <row r="431" spans="4:4" x14ac:dyDescent="0.2">
      <c r="D431" s="109"/>
    </row>
    <row r="432" spans="4:4" x14ac:dyDescent="0.2">
      <c r="D432" s="109"/>
    </row>
    <row r="433" spans="4:4" x14ac:dyDescent="0.2">
      <c r="D433" s="109"/>
    </row>
    <row r="434" spans="4:4" x14ac:dyDescent="0.2">
      <c r="D434" s="109"/>
    </row>
    <row r="435" spans="4:4" x14ac:dyDescent="0.2">
      <c r="D435" s="109"/>
    </row>
    <row r="436" spans="4:4" x14ac:dyDescent="0.2">
      <c r="D436" s="109"/>
    </row>
    <row r="437" spans="4:4" x14ac:dyDescent="0.2">
      <c r="D437" s="109"/>
    </row>
    <row r="438" spans="4:4" x14ac:dyDescent="0.2">
      <c r="D438" s="109"/>
    </row>
    <row r="439" spans="4:4" x14ac:dyDescent="0.2">
      <c r="D439" s="109"/>
    </row>
    <row r="440" spans="4:4" x14ac:dyDescent="0.2">
      <c r="D440" s="109"/>
    </row>
    <row r="441" spans="4:4" x14ac:dyDescent="0.2">
      <c r="D441" s="109"/>
    </row>
    <row r="442" spans="4:4" x14ac:dyDescent="0.2">
      <c r="D442" s="109"/>
    </row>
    <row r="443" spans="4:4" x14ac:dyDescent="0.2">
      <c r="D443" s="109"/>
    </row>
    <row r="444" spans="4:4" x14ac:dyDescent="0.2">
      <c r="D444" s="109"/>
    </row>
    <row r="445" spans="4:4" x14ac:dyDescent="0.2">
      <c r="D445" s="109"/>
    </row>
    <row r="446" spans="4:4" x14ac:dyDescent="0.2">
      <c r="D446" s="109"/>
    </row>
    <row r="447" spans="4:4" x14ac:dyDescent="0.2">
      <c r="D447" s="109"/>
    </row>
    <row r="448" spans="4:4" x14ac:dyDescent="0.2">
      <c r="D448" s="109"/>
    </row>
    <row r="449" spans="4:4" x14ac:dyDescent="0.2">
      <c r="D449" s="109"/>
    </row>
    <row r="450" spans="4:4" x14ac:dyDescent="0.2">
      <c r="D450" s="109"/>
    </row>
    <row r="451" spans="4:4" x14ac:dyDescent="0.2">
      <c r="D451" s="109"/>
    </row>
    <row r="452" spans="4:4" x14ac:dyDescent="0.2">
      <c r="D452" s="109"/>
    </row>
    <row r="453" spans="4:4" x14ac:dyDescent="0.2">
      <c r="D453" s="109"/>
    </row>
    <row r="454" spans="4:4" x14ac:dyDescent="0.2">
      <c r="D454" s="109"/>
    </row>
    <row r="455" spans="4:4" x14ac:dyDescent="0.2">
      <c r="D455" s="109"/>
    </row>
    <row r="456" spans="4:4" x14ac:dyDescent="0.2">
      <c r="D456" s="109"/>
    </row>
    <row r="457" spans="4:4" x14ac:dyDescent="0.2">
      <c r="D457" s="109"/>
    </row>
    <row r="458" spans="4:4" x14ac:dyDescent="0.2">
      <c r="D458" s="109"/>
    </row>
    <row r="459" spans="4:4" x14ac:dyDescent="0.2">
      <c r="D459" s="109"/>
    </row>
    <row r="460" spans="4:4" x14ac:dyDescent="0.2">
      <c r="D460" s="109"/>
    </row>
    <row r="461" spans="4:4" x14ac:dyDescent="0.2">
      <c r="D461" s="109"/>
    </row>
    <row r="462" spans="4:4" x14ac:dyDescent="0.2">
      <c r="D462" s="109"/>
    </row>
    <row r="463" spans="4:4" x14ac:dyDescent="0.2">
      <c r="D463" s="109"/>
    </row>
    <row r="464" spans="4:4" x14ac:dyDescent="0.2">
      <c r="D464" s="109"/>
    </row>
    <row r="465" spans="4:4" x14ac:dyDescent="0.2">
      <c r="D465" s="109"/>
    </row>
    <row r="466" spans="4:4" x14ac:dyDescent="0.2">
      <c r="D466" s="109"/>
    </row>
    <row r="467" spans="4:4" x14ac:dyDescent="0.2">
      <c r="D467" s="109"/>
    </row>
    <row r="468" spans="4:4" x14ac:dyDescent="0.2">
      <c r="D468" s="109"/>
    </row>
    <row r="469" spans="4:4" x14ac:dyDescent="0.2">
      <c r="D469" s="109"/>
    </row>
    <row r="470" spans="4:4" x14ac:dyDescent="0.2">
      <c r="D470" s="109"/>
    </row>
    <row r="471" spans="4:4" x14ac:dyDescent="0.2">
      <c r="D471" s="109"/>
    </row>
    <row r="472" spans="4:4" x14ac:dyDescent="0.2">
      <c r="D472" s="109"/>
    </row>
    <row r="473" spans="4:4" x14ac:dyDescent="0.2">
      <c r="D473" s="109"/>
    </row>
    <row r="474" spans="4:4" x14ac:dyDescent="0.2">
      <c r="D474" s="109"/>
    </row>
    <row r="475" spans="4:4" x14ac:dyDescent="0.2">
      <c r="D475" s="109"/>
    </row>
    <row r="476" spans="4:4" x14ac:dyDescent="0.2">
      <c r="D476" s="109"/>
    </row>
    <row r="477" spans="4:4" x14ac:dyDescent="0.2">
      <c r="D477" s="109"/>
    </row>
    <row r="478" spans="4:4" x14ac:dyDescent="0.2">
      <c r="D478" s="109"/>
    </row>
    <row r="479" spans="4:4" x14ac:dyDescent="0.2">
      <c r="D479" s="109"/>
    </row>
    <row r="480" spans="4:4" x14ac:dyDescent="0.2">
      <c r="D480" s="109"/>
    </row>
    <row r="481" spans="4:4" x14ac:dyDescent="0.2">
      <c r="D481" s="109"/>
    </row>
    <row r="482" spans="4:4" x14ac:dyDescent="0.2">
      <c r="D482" s="109"/>
    </row>
    <row r="483" spans="4:4" x14ac:dyDescent="0.2">
      <c r="D483" s="109"/>
    </row>
    <row r="484" spans="4:4" x14ac:dyDescent="0.2">
      <c r="D484" s="109"/>
    </row>
    <row r="485" spans="4:4" x14ac:dyDescent="0.2">
      <c r="D485" s="109"/>
    </row>
    <row r="486" spans="4:4" x14ac:dyDescent="0.2">
      <c r="D486" s="109"/>
    </row>
    <row r="487" spans="4:4" x14ac:dyDescent="0.2">
      <c r="D487" s="109"/>
    </row>
    <row r="488" spans="4:4" x14ac:dyDescent="0.2">
      <c r="D488" s="109"/>
    </row>
    <row r="489" spans="4:4" x14ac:dyDescent="0.2">
      <c r="D489" s="109"/>
    </row>
    <row r="490" spans="4:4" x14ac:dyDescent="0.2">
      <c r="D490" s="109"/>
    </row>
    <row r="491" spans="4:4" x14ac:dyDescent="0.2">
      <c r="D491" s="109"/>
    </row>
    <row r="492" spans="4:4" x14ac:dyDescent="0.2">
      <c r="D492" s="109"/>
    </row>
    <row r="493" spans="4:4" x14ac:dyDescent="0.2">
      <c r="D493" s="109"/>
    </row>
    <row r="494" spans="4:4" x14ac:dyDescent="0.2">
      <c r="D494" s="109"/>
    </row>
    <row r="495" spans="4:4" x14ac:dyDescent="0.2">
      <c r="D495" s="109"/>
    </row>
    <row r="496" spans="4:4" x14ac:dyDescent="0.2">
      <c r="D496" s="109"/>
    </row>
    <row r="497" spans="4:4" x14ac:dyDescent="0.2">
      <c r="D497" s="109"/>
    </row>
    <row r="498" spans="4:4" x14ac:dyDescent="0.2">
      <c r="D498" s="109"/>
    </row>
    <row r="499" spans="4:4" x14ac:dyDescent="0.2">
      <c r="D499" s="109"/>
    </row>
    <row r="500" spans="4:4" x14ac:dyDescent="0.2">
      <c r="D500" s="109"/>
    </row>
    <row r="501" spans="4:4" x14ac:dyDescent="0.2">
      <c r="D501" s="109"/>
    </row>
    <row r="502" spans="4:4" x14ac:dyDescent="0.2">
      <c r="D502" s="109"/>
    </row>
    <row r="503" spans="4:4" x14ac:dyDescent="0.2">
      <c r="D503" s="109"/>
    </row>
    <row r="504" spans="4:4" x14ac:dyDescent="0.2">
      <c r="D504" s="109"/>
    </row>
    <row r="505" spans="4:4" x14ac:dyDescent="0.2">
      <c r="D505" s="109"/>
    </row>
    <row r="506" spans="4:4" x14ac:dyDescent="0.2">
      <c r="D506" s="109"/>
    </row>
    <row r="507" spans="4:4" x14ac:dyDescent="0.2">
      <c r="D507" s="109"/>
    </row>
    <row r="508" spans="4:4" x14ac:dyDescent="0.2">
      <c r="D508" s="109"/>
    </row>
    <row r="509" spans="4:4" x14ac:dyDescent="0.2">
      <c r="D509" s="109"/>
    </row>
    <row r="510" spans="4:4" x14ac:dyDescent="0.2">
      <c r="D510" s="109"/>
    </row>
    <row r="511" spans="4:4" x14ac:dyDescent="0.2">
      <c r="D511" s="109"/>
    </row>
    <row r="512" spans="4:4" x14ac:dyDescent="0.2">
      <c r="D512" s="109"/>
    </row>
    <row r="513" spans="4:4" x14ac:dyDescent="0.2">
      <c r="D513" s="109"/>
    </row>
    <row r="514" spans="4:4" x14ac:dyDescent="0.2">
      <c r="D514" s="109"/>
    </row>
    <row r="515" spans="4:4" x14ac:dyDescent="0.2">
      <c r="D515" s="109"/>
    </row>
    <row r="516" spans="4:4" x14ac:dyDescent="0.2">
      <c r="D516" s="109"/>
    </row>
    <row r="517" spans="4:4" x14ac:dyDescent="0.2">
      <c r="D517" s="109"/>
    </row>
    <row r="518" spans="4:4" x14ac:dyDescent="0.2">
      <c r="D518" s="109"/>
    </row>
    <row r="519" spans="4:4" x14ac:dyDescent="0.2">
      <c r="D519" s="109"/>
    </row>
    <row r="520" spans="4:4" x14ac:dyDescent="0.2">
      <c r="D520" s="109"/>
    </row>
    <row r="521" spans="4:4" x14ac:dyDescent="0.2">
      <c r="D521" s="109"/>
    </row>
    <row r="522" spans="4:4" x14ac:dyDescent="0.2">
      <c r="D522" s="109"/>
    </row>
    <row r="523" spans="4:4" x14ac:dyDescent="0.2">
      <c r="D523" s="109"/>
    </row>
    <row r="524" spans="4:4" x14ac:dyDescent="0.2">
      <c r="D524" s="109"/>
    </row>
    <row r="525" spans="4:4" x14ac:dyDescent="0.2">
      <c r="D525" s="109"/>
    </row>
    <row r="526" spans="4:4" x14ac:dyDescent="0.2">
      <c r="D526" s="109"/>
    </row>
    <row r="527" spans="4:4" x14ac:dyDescent="0.2">
      <c r="D527" s="109"/>
    </row>
    <row r="528" spans="4:4" x14ac:dyDescent="0.2">
      <c r="D528" s="109"/>
    </row>
    <row r="529" spans="4:4" x14ac:dyDescent="0.2">
      <c r="D529" s="109"/>
    </row>
    <row r="530" spans="4:4" x14ac:dyDescent="0.2">
      <c r="D530" s="109"/>
    </row>
    <row r="531" spans="4:4" x14ac:dyDescent="0.2">
      <c r="D531" s="109"/>
    </row>
    <row r="532" spans="4:4" x14ac:dyDescent="0.2">
      <c r="D532" s="109"/>
    </row>
    <row r="533" spans="4:4" x14ac:dyDescent="0.2">
      <c r="D533" s="109"/>
    </row>
    <row r="534" spans="4:4" x14ac:dyDescent="0.2">
      <c r="D534" s="109"/>
    </row>
    <row r="535" spans="4:4" x14ac:dyDescent="0.2">
      <c r="D535" s="109"/>
    </row>
    <row r="536" spans="4:4" x14ac:dyDescent="0.2">
      <c r="D536" s="109"/>
    </row>
    <row r="537" spans="4:4" x14ac:dyDescent="0.2">
      <c r="D537" s="109"/>
    </row>
    <row r="538" spans="4:4" x14ac:dyDescent="0.2">
      <c r="D538" s="109"/>
    </row>
    <row r="539" spans="4:4" x14ac:dyDescent="0.2">
      <c r="D539" s="109"/>
    </row>
    <row r="540" spans="4:4" x14ac:dyDescent="0.2">
      <c r="D540" s="109"/>
    </row>
    <row r="541" spans="4:4" x14ac:dyDescent="0.2">
      <c r="D541" s="109"/>
    </row>
    <row r="542" spans="4:4" x14ac:dyDescent="0.2">
      <c r="D542" s="109"/>
    </row>
    <row r="543" spans="4:4" x14ac:dyDescent="0.2">
      <c r="D543" s="109"/>
    </row>
    <row r="544" spans="4:4" x14ac:dyDescent="0.2">
      <c r="D544" s="109"/>
    </row>
    <row r="545" spans="4:4" x14ac:dyDescent="0.2">
      <c r="D545" s="109"/>
    </row>
    <row r="546" spans="4:4" x14ac:dyDescent="0.2">
      <c r="D546" s="109"/>
    </row>
    <row r="547" spans="4:4" x14ac:dyDescent="0.2">
      <c r="D547" s="109"/>
    </row>
    <row r="548" spans="4:4" x14ac:dyDescent="0.2">
      <c r="D548" s="109"/>
    </row>
    <row r="549" spans="4:4" x14ac:dyDescent="0.2">
      <c r="D549" s="109"/>
    </row>
    <row r="550" spans="4:4" x14ac:dyDescent="0.2">
      <c r="D550" s="109"/>
    </row>
    <row r="551" spans="4:4" x14ac:dyDescent="0.2">
      <c r="D551" s="109"/>
    </row>
    <row r="552" spans="4:4" x14ac:dyDescent="0.2">
      <c r="D552" s="109"/>
    </row>
    <row r="553" spans="4:4" x14ac:dyDescent="0.2">
      <c r="D553" s="109"/>
    </row>
    <row r="554" spans="4:4" x14ac:dyDescent="0.2">
      <c r="D554" s="109"/>
    </row>
    <row r="555" spans="4:4" x14ac:dyDescent="0.2">
      <c r="D555" s="109"/>
    </row>
    <row r="556" spans="4:4" x14ac:dyDescent="0.2">
      <c r="D556" s="109"/>
    </row>
    <row r="557" spans="4:4" x14ac:dyDescent="0.2">
      <c r="D557" s="109"/>
    </row>
    <row r="558" spans="4:4" x14ac:dyDescent="0.2">
      <c r="D558" s="109"/>
    </row>
    <row r="559" spans="4:4" x14ac:dyDescent="0.2">
      <c r="D559" s="109"/>
    </row>
    <row r="560" spans="4:4" x14ac:dyDescent="0.2">
      <c r="D560" s="109"/>
    </row>
    <row r="561" spans="4:4" x14ac:dyDescent="0.2">
      <c r="D561" s="109"/>
    </row>
    <row r="562" spans="4:4" x14ac:dyDescent="0.2">
      <c r="D562" s="109"/>
    </row>
    <row r="563" spans="4:4" x14ac:dyDescent="0.2">
      <c r="D563" s="109"/>
    </row>
    <row r="564" spans="4:4" x14ac:dyDescent="0.2">
      <c r="D564" s="109"/>
    </row>
    <row r="565" spans="4:4" x14ac:dyDescent="0.2">
      <c r="D565" s="109"/>
    </row>
    <row r="566" spans="4:4" x14ac:dyDescent="0.2">
      <c r="D566" s="109"/>
    </row>
    <row r="567" spans="4:4" x14ac:dyDescent="0.2">
      <c r="D567" s="109"/>
    </row>
    <row r="568" spans="4:4" x14ac:dyDescent="0.2">
      <c r="D568" s="109"/>
    </row>
    <row r="569" spans="4:4" x14ac:dyDescent="0.2">
      <c r="D569" s="109"/>
    </row>
    <row r="570" spans="4:4" x14ac:dyDescent="0.2">
      <c r="D570" s="109"/>
    </row>
    <row r="571" spans="4:4" x14ac:dyDescent="0.2">
      <c r="D571" s="109"/>
    </row>
    <row r="572" spans="4:4" x14ac:dyDescent="0.2">
      <c r="D572" s="109"/>
    </row>
    <row r="573" spans="4:4" x14ac:dyDescent="0.2">
      <c r="D573" s="109"/>
    </row>
    <row r="574" spans="4:4" x14ac:dyDescent="0.2">
      <c r="D574" s="109"/>
    </row>
    <row r="575" spans="4:4" x14ac:dyDescent="0.2">
      <c r="D575" s="109"/>
    </row>
    <row r="576" spans="4:4" x14ac:dyDescent="0.2">
      <c r="D576" s="109"/>
    </row>
    <row r="577" spans="4:4" x14ac:dyDescent="0.2">
      <c r="D577" s="109"/>
    </row>
    <row r="578" spans="4:4" x14ac:dyDescent="0.2">
      <c r="D578" s="109"/>
    </row>
    <row r="579" spans="4:4" x14ac:dyDescent="0.2">
      <c r="D579" s="109"/>
    </row>
    <row r="580" spans="4:4" x14ac:dyDescent="0.2">
      <c r="D580" s="109"/>
    </row>
    <row r="581" spans="4:4" x14ac:dyDescent="0.2">
      <c r="D581" s="109"/>
    </row>
    <row r="582" spans="4:4" x14ac:dyDescent="0.2">
      <c r="D582" s="109"/>
    </row>
    <row r="583" spans="4:4" x14ac:dyDescent="0.2">
      <c r="D583" s="109"/>
    </row>
    <row r="584" spans="4:4" x14ac:dyDescent="0.2">
      <c r="D584" s="109"/>
    </row>
    <row r="585" spans="4:4" x14ac:dyDescent="0.2">
      <c r="D585" s="109"/>
    </row>
    <row r="586" spans="4:4" x14ac:dyDescent="0.2">
      <c r="D586" s="109"/>
    </row>
    <row r="587" spans="4:4" x14ac:dyDescent="0.2">
      <c r="D587" s="109"/>
    </row>
    <row r="588" spans="4:4" x14ac:dyDescent="0.2">
      <c r="D588" s="109"/>
    </row>
    <row r="589" spans="4:4" x14ac:dyDescent="0.2">
      <c r="D589" s="109"/>
    </row>
    <row r="590" spans="4:4" x14ac:dyDescent="0.2">
      <c r="D590" s="109"/>
    </row>
    <row r="591" spans="4:4" x14ac:dyDescent="0.2">
      <c r="D591" s="109"/>
    </row>
    <row r="592" spans="4:4" x14ac:dyDescent="0.2">
      <c r="D592" s="109"/>
    </row>
    <row r="593" spans="4:4" x14ac:dyDescent="0.2">
      <c r="D593" s="109"/>
    </row>
    <row r="594" spans="4:4" x14ac:dyDescent="0.2">
      <c r="D594" s="109"/>
    </row>
    <row r="595" spans="4:4" x14ac:dyDescent="0.2">
      <c r="D595" s="109"/>
    </row>
    <row r="596" spans="4:4" x14ac:dyDescent="0.2">
      <c r="D596" s="109"/>
    </row>
    <row r="597" spans="4:4" x14ac:dyDescent="0.2">
      <c r="D597" s="109"/>
    </row>
    <row r="598" spans="4:4" x14ac:dyDescent="0.2">
      <c r="D598" s="109"/>
    </row>
    <row r="599" spans="4:4" x14ac:dyDescent="0.2">
      <c r="D599" s="109"/>
    </row>
    <row r="600" spans="4:4" x14ac:dyDescent="0.2">
      <c r="D600" s="109"/>
    </row>
    <row r="601" spans="4:4" x14ac:dyDescent="0.2">
      <c r="D601" s="109"/>
    </row>
    <row r="602" spans="4:4" x14ac:dyDescent="0.2">
      <c r="D602" s="109"/>
    </row>
    <row r="603" spans="4:4" x14ac:dyDescent="0.2">
      <c r="D603" s="109"/>
    </row>
    <row r="604" spans="4:4" x14ac:dyDescent="0.2">
      <c r="D604" s="109"/>
    </row>
    <row r="605" spans="4:4" x14ac:dyDescent="0.2">
      <c r="D605" s="109"/>
    </row>
    <row r="606" spans="4:4" x14ac:dyDescent="0.2">
      <c r="D606" s="109"/>
    </row>
    <row r="607" spans="4:4" x14ac:dyDescent="0.2">
      <c r="D607" s="109"/>
    </row>
    <row r="608" spans="4:4" x14ac:dyDescent="0.2">
      <c r="D608" s="109"/>
    </row>
    <row r="609" spans="4:4" x14ac:dyDescent="0.2">
      <c r="D609" s="109"/>
    </row>
    <row r="610" spans="4:4" x14ac:dyDescent="0.2">
      <c r="D610" s="109"/>
    </row>
    <row r="611" spans="4:4" x14ac:dyDescent="0.2">
      <c r="D611" s="109"/>
    </row>
    <row r="612" spans="4:4" x14ac:dyDescent="0.2">
      <c r="D612" s="109"/>
    </row>
    <row r="613" spans="4:4" x14ac:dyDescent="0.2">
      <c r="D613" s="109"/>
    </row>
    <row r="614" spans="4:4" x14ac:dyDescent="0.2">
      <c r="D614" s="109"/>
    </row>
    <row r="615" spans="4:4" x14ac:dyDescent="0.2">
      <c r="D615" s="109"/>
    </row>
    <row r="616" spans="4:4" x14ac:dyDescent="0.2">
      <c r="D616" s="109"/>
    </row>
    <row r="617" spans="4:4" x14ac:dyDescent="0.2">
      <c r="D617" s="109"/>
    </row>
    <row r="618" spans="4:4" x14ac:dyDescent="0.2">
      <c r="D618" s="109"/>
    </row>
    <row r="619" spans="4:4" x14ac:dyDescent="0.2">
      <c r="D619" s="109"/>
    </row>
    <row r="620" spans="4:4" x14ac:dyDescent="0.2">
      <c r="D620" s="109"/>
    </row>
    <row r="621" spans="4:4" x14ac:dyDescent="0.2">
      <c r="D621" s="109"/>
    </row>
    <row r="622" spans="4:4" x14ac:dyDescent="0.2">
      <c r="D622" s="109"/>
    </row>
    <row r="623" spans="4:4" x14ac:dyDescent="0.2">
      <c r="D623" s="109"/>
    </row>
    <row r="624" spans="4:4" x14ac:dyDescent="0.2">
      <c r="D624" s="109"/>
    </row>
    <row r="625" spans="4:4" x14ac:dyDescent="0.2">
      <c r="D625" s="109"/>
    </row>
    <row r="626" spans="4:4" x14ac:dyDescent="0.2">
      <c r="D626" s="109"/>
    </row>
    <row r="627" spans="4:4" x14ac:dyDescent="0.2">
      <c r="D627" s="109"/>
    </row>
    <row r="628" spans="4:4" x14ac:dyDescent="0.2">
      <c r="D628" s="109"/>
    </row>
    <row r="629" spans="4:4" x14ac:dyDescent="0.2">
      <c r="D629" s="109"/>
    </row>
    <row r="630" spans="4:4" x14ac:dyDescent="0.2">
      <c r="D630" s="109"/>
    </row>
    <row r="631" spans="4:4" x14ac:dyDescent="0.2">
      <c r="D631" s="109"/>
    </row>
    <row r="632" spans="4:4" x14ac:dyDescent="0.2">
      <c r="D632" s="109"/>
    </row>
    <row r="633" spans="4:4" x14ac:dyDescent="0.2">
      <c r="D633" s="109"/>
    </row>
    <row r="634" spans="4:4" x14ac:dyDescent="0.2">
      <c r="D634" s="109"/>
    </row>
    <row r="635" spans="4:4" x14ac:dyDescent="0.2">
      <c r="D635" s="109"/>
    </row>
    <row r="636" spans="4:4" x14ac:dyDescent="0.2">
      <c r="D636" s="109"/>
    </row>
    <row r="637" spans="4:4" x14ac:dyDescent="0.2">
      <c r="D637" s="109"/>
    </row>
    <row r="638" spans="4:4" x14ac:dyDescent="0.2">
      <c r="D638" s="109"/>
    </row>
    <row r="639" spans="4:4" x14ac:dyDescent="0.2">
      <c r="D639" s="109"/>
    </row>
    <row r="640" spans="4:4" x14ac:dyDescent="0.2">
      <c r="D640" s="109"/>
    </row>
    <row r="641" spans="4:4" x14ac:dyDescent="0.2">
      <c r="D641" s="109"/>
    </row>
    <row r="642" spans="4:4" x14ac:dyDescent="0.2">
      <c r="D642" s="109"/>
    </row>
    <row r="643" spans="4:4" x14ac:dyDescent="0.2">
      <c r="D643" s="109"/>
    </row>
    <row r="644" spans="4:4" x14ac:dyDescent="0.2">
      <c r="D644" s="109"/>
    </row>
    <row r="645" spans="4:4" x14ac:dyDescent="0.2">
      <c r="D645" s="109"/>
    </row>
    <row r="646" spans="4:4" x14ac:dyDescent="0.2">
      <c r="D646" s="109"/>
    </row>
    <row r="647" spans="4:4" x14ac:dyDescent="0.2">
      <c r="D647" s="109"/>
    </row>
    <row r="648" spans="4:4" x14ac:dyDescent="0.2">
      <c r="D648" s="109"/>
    </row>
    <row r="649" spans="4:4" x14ac:dyDescent="0.2">
      <c r="D649" s="109"/>
    </row>
    <row r="650" spans="4:4" x14ac:dyDescent="0.2">
      <c r="D650" s="109"/>
    </row>
    <row r="651" spans="4:4" x14ac:dyDescent="0.2">
      <c r="D651" s="109"/>
    </row>
    <row r="652" spans="4:4" x14ac:dyDescent="0.2">
      <c r="D652" s="109"/>
    </row>
    <row r="653" spans="4:4" x14ac:dyDescent="0.2">
      <c r="D653" s="109"/>
    </row>
    <row r="654" spans="4:4" x14ac:dyDescent="0.2">
      <c r="D654" s="109"/>
    </row>
    <row r="655" spans="4:4" x14ac:dyDescent="0.2">
      <c r="D655" s="109"/>
    </row>
    <row r="656" spans="4:4" x14ac:dyDescent="0.2">
      <c r="D656" s="109"/>
    </row>
    <row r="657" spans="4:4" x14ac:dyDescent="0.2">
      <c r="D657" s="109"/>
    </row>
    <row r="658" spans="4:4" x14ac:dyDescent="0.2">
      <c r="D658" s="109"/>
    </row>
    <row r="659" spans="4:4" x14ac:dyDescent="0.2">
      <c r="D659" s="109"/>
    </row>
    <row r="660" spans="4:4" x14ac:dyDescent="0.2">
      <c r="D660" s="109"/>
    </row>
    <row r="661" spans="4:4" x14ac:dyDescent="0.2">
      <c r="D661" s="109"/>
    </row>
    <row r="662" spans="4:4" x14ac:dyDescent="0.2">
      <c r="D662" s="109"/>
    </row>
    <row r="663" spans="4:4" x14ac:dyDescent="0.2">
      <c r="D663" s="109"/>
    </row>
    <row r="664" spans="4:4" x14ac:dyDescent="0.2">
      <c r="D664" s="109"/>
    </row>
    <row r="665" spans="4:4" x14ac:dyDescent="0.2">
      <c r="D665" s="109"/>
    </row>
    <row r="666" spans="4:4" x14ac:dyDescent="0.2">
      <c r="D666" s="109"/>
    </row>
    <row r="667" spans="4:4" x14ac:dyDescent="0.2">
      <c r="D667" s="109"/>
    </row>
    <row r="668" spans="4:4" x14ac:dyDescent="0.2">
      <c r="D668" s="109"/>
    </row>
    <row r="669" spans="4:4" x14ac:dyDescent="0.2">
      <c r="D669" s="109"/>
    </row>
    <row r="670" spans="4:4" x14ac:dyDescent="0.2">
      <c r="D670" s="109"/>
    </row>
    <row r="671" spans="4:4" x14ac:dyDescent="0.2">
      <c r="D671" s="109"/>
    </row>
    <row r="672" spans="4:4" x14ac:dyDescent="0.2">
      <c r="D672" s="109"/>
    </row>
    <row r="673" spans="4:4" x14ac:dyDescent="0.2">
      <c r="D673" s="109"/>
    </row>
    <row r="674" spans="4:4" x14ac:dyDescent="0.2">
      <c r="D674" s="109"/>
    </row>
    <row r="675" spans="4:4" x14ac:dyDescent="0.2">
      <c r="D675" s="109"/>
    </row>
    <row r="676" spans="4:4" x14ac:dyDescent="0.2">
      <c r="D676" s="109"/>
    </row>
    <row r="677" spans="4:4" x14ac:dyDescent="0.2">
      <c r="D677" s="109"/>
    </row>
    <row r="678" spans="4:4" x14ac:dyDescent="0.2">
      <c r="D678" s="109"/>
    </row>
    <row r="679" spans="4:4" x14ac:dyDescent="0.2">
      <c r="D679" s="109"/>
    </row>
    <row r="680" spans="4:4" x14ac:dyDescent="0.2">
      <c r="D680" s="109"/>
    </row>
    <row r="681" spans="4:4" x14ac:dyDescent="0.2">
      <c r="D681" s="109"/>
    </row>
    <row r="682" spans="4:4" x14ac:dyDescent="0.2">
      <c r="D682" s="109"/>
    </row>
    <row r="683" spans="4:4" x14ac:dyDescent="0.2">
      <c r="D683" s="109"/>
    </row>
    <row r="684" spans="4:4" x14ac:dyDescent="0.2">
      <c r="D684" s="109"/>
    </row>
    <row r="685" spans="4:4" x14ac:dyDescent="0.2">
      <c r="D685" s="109"/>
    </row>
    <row r="686" spans="4:4" x14ac:dyDescent="0.2">
      <c r="D686" s="109"/>
    </row>
    <row r="687" spans="4:4" x14ac:dyDescent="0.2">
      <c r="D687" s="109"/>
    </row>
    <row r="688" spans="4:4" x14ac:dyDescent="0.2">
      <c r="D688" s="109"/>
    </row>
    <row r="689" spans="4:4" x14ac:dyDescent="0.2">
      <c r="D689" s="109"/>
    </row>
    <row r="690" spans="4:4" x14ac:dyDescent="0.2">
      <c r="D690" s="109"/>
    </row>
    <row r="691" spans="4:4" x14ac:dyDescent="0.2">
      <c r="D691" s="109"/>
    </row>
    <row r="692" spans="4:4" x14ac:dyDescent="0.2">
      <c r="D692" s="109"/>
    </row>
    <row r="693" spans="4:4" x14ac:dyDescent="0.2">
      <c r="D693" s="109"/>
    </row>
    <row r="694" spans="4:4" x14ac:dyDescent="0.2">
      <c r="D694" s="109"/>
    </row>
    <row r="695" spans="4:4" x14ac:dyDescent="0.2">
      <c r="D695" s="109"/>
    </row>
    <row r="696" spans="4:4" x14ac:dyDescent="0.2">
      <c r="D696" s="109"/>
    </row>
    <row r="697" spans="4:4" x14ac:dyDescent="0.2">
      <c r="D697" s="109"/>
    </row>
    <row r="698" spans="4:4" x14ac:dyDescent="0.2">
      <c r="D698" s="109"/>
    </row>
    <row r="699" spans="4:4" x14ac:dyDescent="0.2">
      <c r="D699" s="109"/>
    </row>
    <row r="700" spans="4:4" x14ac:dyDescent="0.2">
      <c r="D700" s="109"/>
    </row>
    <row r="701" spans="4:4" x14ac:dyDescent="0.2">
      <c r="D701" s="109"/>
    </row>
    <row r="702" spans="4:4" x14ac:dyDescent="0.2">
      <c r="D702" s="109"/>
    </row>
    <row r="703" spans="4:4" x14ac:dyDescent="0.2">
      <c r="D703" s="109"/>
    </row>
    <row r="704" spans="4:4" x14ac:dyDescent="0.2">
      <c r="D704" s="109"/>
    </row>
    <row r="705" spans="4:4" x14ac:dyDescent="0.2">
      <c r="D705" s="109"/>
    </row>
    <row r="706" spans="4:4" x14ac:dyDescent="0.2">
      <c r="D706" s="109"/>
    </row>
    <row r="707" spans="4:4" x14ac:dyDescent="0.2">
      <c r="D707" s="109"/>
    </row>
    <row r="708" spans="4:4" x14ac:dyDescent="0.2">
      <c r="D708" s="109"/>
    </row>
    <row r="709" spans="4:4" x14ac:dyDescent="0.2">
      <c r="D709" s="109"/>
    </row>
    <row r="710" spans="4:4" x14ac:dyDescent="0.2">
      <c r="D710" s="109"/>
    </row>
    <row r="711" spans="4:4" x14ac:dyDescent="0.2">
      <c r="D711" s="109"/>
    </row>
    <row r="712" spans="4:4" x14ac:dyDescent="0.2">
      <c r="D712" s="109"/>
    </row>
    <row r="713" spans="4:4" x14ac:dyDescent="0.2">
      <c r="D713" s="109"/>
    </row>
    <row r="714" spans="4:4" x14ac:dyDescent="0.2">
      <c r="D714" s="109"/>
    </row>
    <row r="715" spans="4:4" x14ac:dyDescent="0.2">
      <c r="D715" s="109"/>
    </row>
    <row r="716" spans="4:4" x14ac:dyDescent="0.2">
      <c r="D716" s="109"/>
    </row>
    <row r="717" spans="4:4" x14ac:dyDescent="0.2">
      <c r="D717" s="109"/>
    </row>
    <row r="718" spans="4:4" x14ac:dyDescent="0.2">
      <c r="D718" s="109"/>
    </row>
    <row r="719" spans="4:4" x14ac:dyDescent="0.2">
      <c r="D719" s="109"/>
    </row>
    <row r="720" spans="4:4" x14ac:dyDescent="0.2">
      <c r="D720" s="109"/>
    </row>
    <row r="721" spans="4:4" x14ac:dyDescent="0.2">
      <c r="D721" s="109"/>
    </row>
    <row r="722" spans="4:4" x14ac:dyDescent="0.2">
      <c r="D722" s="109"/>
    </row>
    <row r="723" spans="4:4" x14ac:dyDescent="0.2">
      <c r="D723" s="109"/>
    </row>
    <row r="724" spans="4:4" x14ac:dyDescent="0.2">
      <c r="D724" s="109"/>
    </row>
    <row r="725" spans="4:4" x14ac:dyDescent="0.2">
      <c r="D725" s="109"/>
    </row>
    <row r="726" spans="4:4" x14ac:dyDescent="0.2">
      <c r="D726" s="109"/>
    </row>
    <row r="727" spans="4:4" x14ac:dyDescent="0.2">
      <c r="D727" s="109"/>
    </row>
    <row r="728" spans="4:4" x14ac:dyDescent="0.2">
      <c r="D728" s="109"/>
    </row>
    <row r="729" spans="4:4" x14ac:dyDescent="0.2">
      <c r="D729" s="109"/>
    </row>
    <row r="730" spans="4:4" x14ac:dyDescent="0.2">
      <c r="D730" s="109"/>
    </row>
    <row r="731" spans="4:4" x14ac:dyDescent="0.2">
      <c r="D731" s="109"/>
    </row>
    <row r="732" spans="4:4" x14ac:dyDescent="0.2">
      <c r="D732" s="109"/>
    </row>
    <row r="733" spans="4:4" x14ac:dyDescent="0.2">
      <c r="D733" s="109"/>
    </row>
    <row r="734" spans="4:4" x14ac:dyDescent="0.2">
      <c r="D734" s="109"/>
    </row>
    <row r="735" spans="4:4" x14ac:dyDescent="0.2">
      <c r="D735" s="109"/>
    </row>
    <row r="736" spans="4:4" x14ac:dyDescent="0.2">
      <c r="D736" s="109"/>
    </row>
    <row r="737" spans="4:4" x14ac:dyDescent="0.2">
      <c r="D737" s="109"/>
    </row>
    <row r="738" spans="4:4" x14ac:dyDescent="0.2">
      <c r="D738" s="109"/>
    </row>
    <row r="739" spans="4:4" x14ac:dyDescent="0.2">
      <c r="D739" s="109"/>
    </row>
    <row r="740" spans="4:4" x14ac:dyDescent="0.2">
      <c r="D740" s="109"/>
    </row>
    <row r="741" spans="4:4" x14ac:dyDescent="0.2">
      <c r="D741" s="109"/>
    </row>
    <row r="742" spans="4:4" x14ac:dyDescent="0.2">
      <c r="D742" s="109"/>
    </row>
    <row r="743" spans="4:4" x14ac:dyDescent="0.2">
      <c r="D743" s="109"/>
    </row>
    <row r="744" spans="4:4" x14ac:dyDescent="0.2">
      <c r="D744" s="109"/>
    </row>
    <row r="745" spans="4:4" x14ac:dyDescent="0.2">
      <c r="D745" s="109"/>
    </row>
    <row r="746" spans="4:4" x14ac:dyDescent="0.2">
      <c r="D746" s="109"/>
    </row>
    <row r="747" spans="4:4" x14ac:dyDescent="0.2">
      <c r="D747" s="109"/>
    </row>
    <row r="748" spans="4:4" x14ac:dyDescent="0.2">
      <c r="D748" s="109"/>
    </row>
    <row r="749" spans="4:4" x14ac:dyDescent="0.2">
      <c r="D749" s="109"/>
    </row>
    <row r="750" spans="4:4" x14ac:dyDescent="0.2">
      <c r="D750" s="109"/>
    </row>
    <row r="751" spans="4:4" x14ac:dyDescent="0.2">
      <c r="D751" s="109"/>
    </row>
    <row r="752" spans="4:4" x14ac:dyDescent="0.2">
      <c r="D752" s="109"/>
    </row>
    <row r="753" spans="4:4" x14ac:dyDescent="0.2">
      <c r="D753" s="109"/>
    </row>
    <row r="754" spans="4:4" x14ac:dyDescent="0.2">
      <c r="D754" s="109"/>
    </row>
    <row r="755" spans="4:4" x14ac:dyDescent="0.2">
      <c r="D755" s="109"/>
    </row>
    <row r="756" spans="4:4" x14ac:dyDescent="0.2">
      <c r="D756" s="109"/>
    </row>
    <row r="757" spans="4:4" x14ac:dyDescent="0.2">
      <c r="D757" s="109"/>
    </row>
    <row r="758" spans="4:4" x14ac:dyDescent="0.2">
      <c r="D758" s="109"/>
    </row>
    <row r="759" spans="4:4" x14ac:dyDescent="0.2">
      <c r="D759" s="109"/>
    </row>
    <row r="760" spans="4:4" x14ac:dyDescent="0.2">
      <c r="D760" s="109"/>
    </row>
    <row r="761" spans="4:4" x14ac:dyDescent="0.2">
      <c r="D761" s="109"/>
    </row>
    <row r="762" spans="4:4" x14ac:dyDescent="0.2">
      <c r="D762" s="109"/>
    </row>
    <row r="763" spans="4:4" x14ac:dyDescent="0.2">
      <c r="D763" s="109"/>
    </row>
    <row r="764" spans="4:4" x14ac:dyDescent="0.2">
      <c r="D764" s="109"/>
    </row>
    <row r="765" spans="4:4" x14ac:dyDescent="0.2">
      <c r="D765" s="109"/>
    </row>
    <row r="766" spans="4:4" x14ac:dyDescent="0.2">
      <c r="D766" s="109"/>
    </row>
    <row r="767" spans="4:4" x14ac:dyDescent="0.2">
      <c r="D767" s="109"/>
    </row>
    <row r="768" spans="4:4" x14ac:dyDescent="0.2">
      <c r="D768" s="109"/>
    </row>
    <row r="769" spans="4:4" x14ac:dyDescent="0.2">
      <c r="D769" s="109"/>
    </row>
    <row r="770" spans="4:4" x14ac:dyDescent="0.2">
      <c r="D770" s="109"/>
    </row>
    <row r="771" spans="4:4" x14ac:dyDescent="0.2">
      <c r="D771" s="109"/>
    </row>
    <row r="772" spans="4:4" x14ac:dyDescent="0.2">
      <c r="D772" s="109"/>
    </row>
    <row r="773" spans="4:4" x14ac:dyDescent="0.2">
      <c r="D773" s="109"/>
    </row>
    <row r="774" spans="4:4" x14ac:dyDescent="0.2">
      <c r="D774" s="109"/>
    </row>
    <row r="775" spans="4:4" x14ac:dyDescent="0.2">
      <c r="D775" s="109"/>
    </row>
    <row r="776" spans="4:4" x14ac:dyDescent="0.2">
      <c r="D776" s="109"/>
    </row>
    <row r="777" spans="4:4" x14ac:dyDescent="0.2">
      <c r="D777" s="109"/>
    </row>
    <row r="778" spans="4:4" x14ac:dyDescent="0.2">
      <c r="D778" s="109"/>
    </row>
    <row r="779" spans="4:4" x14ac:dyDescent="0.2">
      <c r="D779" s="109"/>
    </row>
    <row r="780" spans="4:4" x14ac:dyDescent="0.2">
      <c r="D780" s="109"/>
    </row>
    <row r="781" spans="4:4" x14ac:dyDescent="0.2">
      <c r="D781" s="109"/>
    </row>
    <row r="782" spans="4:4" x14ac:dyDescent="0.2">
      <c r="D782" s="109"/>
    </row>
    <row r="783" spans="4:4" x14ac:dyDescent="0.2">
      <c r="D783" s="109"/>
    </row>
    <row r="784" spans="4:4" x14ac:dyDescent="0.2">
      <c r="D784" s="109"/>
    </row>
    <row r="785" spans="4:4" x14ac:dyDescent="0.2">
      <c r="D785" s="109"/>
    </row>
    <row r="786" spans="4:4" x14ac:dyDescent="0.2">
      <c r="D786" s="109"/>
    </row>
    <row r="787" spans="4:4" x14ac:dyDescent="0.2">
      <c r="D787" s="109"/>
    </row>
    <row r="788" spans="4:4" x14ac:dyDescent="0.2">
      <c r="D788" s="109"/>
    </row>
    <row r="789" spans="4:4" x14ac:dyDescent="0.2">
      <c r="D789" s="109"/>
    </row>
    <row r="790" spans="4:4" x14ac:dyDescent="0.2">
      <c r="D790" s="109"/>
    </row>
    <row r="791" spans="4:4" x14ac:dyDescent="0.2">
      <c r="D791" s="109"/>
    </row>
    <row r="792" spans="4:4" x14ac:dyDescent="0.2">
      <c r="D792" s="109"/>
    </row>
    <row r="793" spans="4:4" x14ac:dyDescent="0.2">
      <c r="D793" s="109"/>
    </row>
    <row r="794" spans="4:4" x14ac:dyDescent="0.2">
      <c r="D794" s="109"/>
    </row>
    <row r="795" spans="4:4" x14ac:dyDescent="0.2">
      <c r="D795" s="109"/>
    </row>
    <row r="796" spans="4:4" x14ac:dyDescent="0.2">
      <c r="D796" s="109"/>
    </row>
    <row r="797" spans="4:4" x14ac:dyDescent="0.2">
      <c r="D797" s="109"/>
    </row>
    <row r="798" spans="4:4" x14ac:dyDescent="0.2">
      <c r="D798" s="109"/>
    </row>
    <row r="799" spans="4:4" x14ac:dyDescent="0.2">
      <c r="D799" s="109"/>
    </row>
    <row r="800" spans="4:4" x14ac:dyDescent="0.2">
      <c r="D800" s="109"/>
    </row>
    <row r="801" spans="4:4" x14ac:dyDescent="0.2">
      <c r="D801" s="109"/>
    </row>
    <row r="802" spans="4:4" x14ac:dyDescent="0.2">
      <c r="D802" s="109"/>
    </row>
    <row r="803" spans="4:4" x14ac:dyDescent="0.2">
      <c r="D803" s="109"/>
    </row>
    <row r="804" spans="4:4" x14ac:dyDescent="0.2">
      <c r="D804" s="109"/>
    </row>
    <row r="805" spans="4:4" x14ac:dyDescent="0.2">
      <c r="D805" s="109"/>
    </row>
    <row r="806" spans="4:4" x14ac:dyDescent="0.2">
      <c r="D806" s="109"/>
    </row>
    <row r="807" spans="4:4" x14ac:dyDescent="0.2">
      <c r="D807" s="109"/>
    </row>
    <row r="808" spans="4:4" x14ac:dyDescent="0.2">
      <c r="D808" s="109"/>
    </row>
    <row r="809" spans="4:4" x14ac:dyDescent="0.2">
      <c r="D809" s="109"/>
    </row>
    <row r="810" spans="4:4" x14ac:dyDescent="0.2">
      <c r="D810" s="109"/>
    </row>
    <row r="811" spans="4:4" x14ac:dyDescent="0.2">
      <c r="D811" s="109"/>
    </row>
    <row r="812" spans="4:4" x14ac:dyDescent="0.2">
      <c r="D812" s="109"/>
    </row>
    <row r="813" spans="4:4" x14ac:dyDescent="0.2">
      <c r="D813" s="109"/>
    </row>
    <row r="814" spans="4:4" x14ac:dyDescent="0.2">
      <c r="D814" s="109"/>
    </row>
    <row r="815" spans="4:4" x14ac:dyDescent="0.2">
      <c r="D815" s="109"/>
    </row>
    <row r="816" spans="4:4" x14ac:dyDescent="0.2">
      <c r="D816" s="109"/>
    </row>
    <row r="817" spans="4:4" x14ac:dyDescent="0.2">
      <c r="D817" s="109"/>
    </row>
    <row r="818" spans="4:4" x14ac:dyDescent="0.2">
      <c r="D818" s="109"/>
    </row>
    <row r="819" spans="4:4" x14ac:dyDescent="0.2">
      <c r="D819" s="109"/>
    </row>
    <row r="820" spans="4:4" x14ac:dyDescent="0.2">
      <c r="D820" s="109"/>
    </row>
    <row r="821" spans="4:4" x14ac:dyDescent="0.2">
      <c r="D821" s="109"/>
    </row>
    <row r="822" spans="4:4" x14ac:dyDescent="0.2">
      <c r="D822" s="109"/>
    </row>
    <row r="823" spans="4:4" x14ac:dyDescent="0.2">
      <c r="D823" s="109"/>
    </row>
    <row r="824" spans="4:4" x14ac:dyDescent="0.2">
      <c r="D824" s="109"/>
    </row>
    <row r="825" spans="4:4" x14ac:dyDescent="0.2">
      <c r="D825" s="109"/>
    </row>
    <row r="826" spans="4:4" x14ac:dyDescent="0.2">
      <c r="D826" s="109"/>
    </row>
    <row r="827" spans="4:4" x14ac:dyDescent="0.2">
      <c r="D827" s="109"/>
    </row>
    <row r="828" spans="4:4" x14ac:dyDescent="0.2">
      <c r="D828" s="109"/>
    </row>
    <row r="829" spans="4:4" x14ac:dyDescent="0.2">
      <c r="D829" s="109"/>
    </row>
    <row r="830" spans="4:4" x14ac:dyDescent="0.2">
      <c r="D830" s="109"/>
    </row>
    <row r="831" spans="4:4" x14ac:dyDescent="0.2">
      <c r="D831" s="109"/>
    </row>
    <row r="832" spans="4:4" x14ac:dyDescent="0.2">
      <c r="D832" s="109"/>
    </row>
    <row r="833" spans="4:4" x14ac:dyDescent="0.2">
      <c r="D833" s="109"/>
    </row>
    <row r="834" spans="4:4" x14ac:dyDescent="0.2">
      <c r="D834" s="109"/>
    </row>
    <row r="835" spans="4:4" x14ac:dyDescent="0.2">
      <c r="D835" s="109"/>
    </row>
    <row r="836" spans="4:4" x14ac:dyDescent="0.2">
      <c r="D836" s="109"/>
    </row>
    <row r="837" spans="4:4" x14ac:dyDescent="0.2">
      <c r="D837" s="109"/>
    </row>
    <row r="838" spans="4:4" x14ac:dyDescent="0.2">
      <c r="D838" s="109"/>
    </row>
    <row r="839" spans="4:4" x14ac:dyDescent="0.2">
      <c r="D839" s="109"/>
    </row>
    <row r="840" spans="4:4" x14ac:dyDescent="0.2">
      <c r="D840" s="109"/>
    </row>
    <row r="841" spans="4:4" x14ac:dyDescent="0.2">
      <c r="D841" s="109"/>
    </row>
    <row r="842" spans="4:4" x14ac:dyDescent="0.2">
      <c r="D842" s="109"/>
    </row>
    <row r="843" spans="4:4" x14ac:dyDescent="0.2">
      <c r="D843" s="109"/>
    </row>
    <row r="844" spans="4:4" x14ac:dyDescent="0.2">
      <c r="D844" s="109"/>
    </row>
    <row r="845" spans="4:4" x14ac:dyDescent="0.2">
      <c r="D845" s="109"/>
    </row>
    <row r="846" spans="4:4" x14ac:dyDescent="0.2">
      <c r="D846" s="109"/>
    </row>
    <row r="847" spans="4:4" x14ac:dyDescent="0.2">
      <c r="D847" s="109"/>
    </row>
    <row r="848" spans="4:4" x14ac:dyDescent="0.2">
      <c r="D848" s="109"/>
    </row>
    <row r="849" spans="4:4" x14ac:dyDescent="0.2">
      <c r="D849" s="109"/>
    </row>
    <row r="850" spans="4:4" x14ac:dyDescent="0.2">
      <c r="D850" s="109"/>
    </row>
    <row r="851" spans="4:4" x14ac:dyDescent="0.2">
      <c r="D851" s="109"/>
    </row>
    <row r="852" spans="4:4" x14ac:dyDescent="0.2">
      <c r="D852" s="109"/>
    </row>
    <row r="853" spans="4:4" x14ac:dyDescent="0.2">
      <c r="D853" s="109"/>
    </row>
    <row r="854" spans="4:4" x14ac:dyDescent="0.2">
      <c r="D854" s="109"/>
    </row>
    <row r="855" spans="4:4" x14ac:dyDescent="0.2">
      <c r="D855" s="109"/>
    </row>
    <row r="856" spans="4:4" x14ac:dyDescent="0.2">
      <c r="D856" s="109"/>
    </row>
    <row r="857" spans="4:4" x14ac:dyDescent="0.2">
      <c r="D857" s="109"/>
    </row>
    <row r="858" spans="4:4" x14ac:dyDescent="0.2">
      <c r="D858" s="109"/>
    </row>
    <row r="859" spans="4:4" x14ac:dyDescent="0.2">
      <c r="D859" s="109"/>
    </row>
    <row r="860" spans="4:4" x14ac:dyDescent="0.2">
      <c r="D860" s="109"/>
    </row>
    <row r="861" spans="4:4" x14ac:dyDescent="0.2">
      <c r="D861" s="109"/>
    </row>
    <row r="862" spans="4:4" x14ac:dyDescent="0.2">
      <c r="D862" s="109"/>
    </row>
    <row r="863" spans="4:4" x14ac:dyDescent="0.2">
      <c r="D863" s="109"/>
    </row>
    <row r="864" spans="4:4" x14ac:dyDescent="0.2">
      <c r="D864" s="109"/>
    </row>
    <row r="865" spans="4:4" x14ac:dyDescent="0.2">
      <c r="D865" s="109"/>
    </row>
    <row r="866" spans="4:4" x14ac:dyDescent="0.2">
      <c r="D866" s="109"/>
    </row>
    <row r="867" spans="4:4" x14ac:dyDescent="0.2">
      <c r="D867" s="109"/>
    </row>
    <row r="868" spans="4:4" x14ac:dyDescent="0.2">
      <c r="D868" s="109"/>
    </row>
    <row r="869" spans="4:4" x14ac:dyDescent="0.2">
      <c r="D869" s="109"/>
    </row>
    <row r="870" spans="4:4" x14ac:dyDescent="0.2">
      <c r="D870" s="109"/>
    </row>
    <row r="871" spans="4:4" x14ac:dyDescent="0.2">
      <c r="D871" s="109"/>
    </row>
    <row r="872" spans="4:4" x14ac:dyDescent="0.2">
      <c r="D872" s="109"/>
    </row>
    <row r="873" spans="4:4" x14ac:dyDescent="0.2">
      <c r="D873" s="109"/>
    </row>
    <row r="874" spans="4:4" x14ac:dyDescent="0.2">
      <c r="D874" s="109"/>
    </row>
    <row r="875" spans="4:4" x14ac:dyDescent="0.2">
      <c r="D875" s="109"/>
    </row>
    <row r="876" spans="4:4" x14ac:dyDescent="0.2">
      <c r="D876" s="109"/>
    </row>
    <row r="877" spans="4:4" x14ac:dyDescent="0.2">
      <c r="D877" s="109"/>
    </row>
    <row r="878" spans="4:4" x14ac:dyDescent="0.2">
      <c r="D878" s="109"/>
    </row>
    <row r="879" spans="4:4" x14ac:dyDescent="0.2">
      <c r="D879" s="109"/>
    </row>
    <row r="880" spans="4:4" x14ac:dyDescent="0.2">
      <c r="D880" s="109"/>
    </row>
    <row r="881" spans="4:4" x14ac:dyDescent="0.2">
      <c r="D881" s="109"/>
    </row>
    <row r="882" spans="4:4" x14ac:dyDescent="0.2">
      <c r="D882" s="109"/>
    </row>
    <row r="883" spans="4:4" x14ac:dyDescent="0.2">
      <c r="D883" s="109"/>
    </row>
    <row r="884" spans="4:4" x14ac:dyDescent="0.2">
      <c r="D884" s="109"/>
    </row>
    <row r="885" spans="4:4" x14ac:dyDescent="0.2">
      <c r="D885" s="109"/>
    </row>
    <row r="886" spans="4:4" x14ac:dyDescent="0.2">
      <c r="D886" s="109"/>
    </row>
    <row r="887" spans="4:4" x14ac:dyDescent="0.2">
      <c r="D887" s="109"/>
    </row>
    <row r="888" spans="4:4" x14ac:dyDescent="0.2">
      <c r="D888" s="109"/>
    </row>
    <row r="889" spans="4:4" x14ac:dyDescent="0.2">
      <c r="D889" s="109"/>
    </row>
    <row r="890" spans="4:4" x14ac:dyDescent="0.2">
      <c r="D890" s="109"/>
    </row>
    <row r="891" spans="4:4" x14ac:dyDescent="0.2">
      <c r="D891" s="109"/>
    </row>
    <row r="892" spans="4:4" x14ac:dyDescent="0.2">
      <c r="D892" s="109"/>
    </row>
    <row r="893" spans="4:4" x14ac:dyDescent="0.2">
      <c r="D893" s="109"/>
    </row>
    <row r="894" spans="4:4" x14ac:dyDescent="0.2">
      <c r="D894" s="109"/>
    </row>
    <row r="895" spans="4:4" x14ac:dyDescent="0.2">
      <c r="D895" s="109"/>
    </row>
    <row r="896" spans="4:4" x14ac:dyDescent="0.2">
      <c r="D896" s="109"/>
    </row>
    <row r="897" spans="4:4" x14ac:dyDescent="0.2">
      <c r="D897" s="109"/>
    </row>
    <row r="898" spans="4:4" x14ac:dyDescent="0.2">
      <c r="D898" s="109"/>
    </row>
    <row r="899" spans="4:4" x14ac:dyDescent="0.2">
      <c r="D899" s="109"/>
    </row>
    <row r="900" spans="4:4" x14ac:dyDescent="0.2">
      <c r="D900" s="109"/>
    </row>
    <row r="901" spans="4:4" x14ac:dyDescent="0.2">
      <c r="D901" s="109"/>
    </row>
    <row r="902" spans="4:4" x14ac:dyDescent="0.2">
      <c r="D902" s="109"/>
    </row>
    <row r="903" spans="4:4" x14ac:dyDescent="0.2">
      <c r="D903" s="109"/>
    </row>
    <row r="904" spans="4:4" x14ac:dyDescent="0.2">
      <c r="D904" s="109"/>
    </row>
    <row r="905" spans="4:4" x14ac:dyDescent="0.2">
      <c r="D905" s="109"/>
    </row>
    <row r="906" spans="4:4" x14ac:dyDescent="0.2">
      <c r="D906" s="109"/>
    </row>
    <row r="907" spans="4:4" x14ac:dyDescent="0.2">
      <c r="D907" s="109"/>
    </row>
    <row r="908" spans="4:4" x14ac:dyDescent="0.2">
      <c r="D908" s="109"/>
    </row>
    <row r="909" spans="4:4" x14ac:dyDescent="0.2">
      <c r="D909" s="109"/>
    </row>
    <row r="910" spans="4:4" x14ac:dyDescent="0.2">
      <c r="D910" s="109"/>
    </row>
    <row r="911" spans="4:4" x14ac:dyDescent="0.2">
      <c r="D911" s="109"/>
    </row>
    <row r="912" spans="4:4" x14ac:dyDescent="0.2">
      <c r="D912" s="109"/>
    </row>
    <row r="913" spans="4:4" x14ac:dyDescent="0.2">
      <c r="D913" s="109"/>
    </row>
    <row r="914" spans="4:4" x14ac:dyDescent="0.2">
      <c r="D914" s="109"/>
    </row>
    <row r="915" spans="4:4" x14ac:dyDescent="0.2">
      <c r="D915" s="109"/>
    </row>
    <row r="916" spans="4:4" x14ac:dyDescent="0.2">
      <c r="D916" s="109"/>
    </row>
    <row r="917" spans="4:4" x14ac:dyDescent="0.2">
      <c r="D917" s="109"/>
    </row>
    <row r="918" spans="4:4" x14ac:dyDescent="0.2">
      <c r="D918" s="109"/>
    </row>
    <row r="919" spans="4:4" x14ac:dyDescent="0.2">
      <c r="D919" s="109"/>
    </row>
    <row r="920" spans="4:4" x14ac:dyDescent="0.2">
      <c r="D920" s="109"/>
    </row>
    <row r="921" spans="4:4" x14ac:dyDescent="0.2">
      <c r="D921" s="109"/>
    </row>
    <row r="922" spans="4:4" x14ac:dyDescent="0.2">
      <c r="D922" s="109"/>
    </row>
    <row r="923" spans="4:4" x14ac:dyDescent="0.2">
      <c r="D923" s="109"/>
    </row>
    <row r="924" spans="4:4" x14ac:dyDescent="0.2">
      <c r="D924" s="109"/>
    </row>
    <row r="925" spans="4:4" x14ac:dyDescent="0.2">
      <c r="D925" s="109"/>
    </row>
    <row r="926" spans="4:4" x14ac:dyDescent="0.2">
      <c r="D926" s="109"/>
    </row>
    <row r="927" spans="4:4" x14ac:dyDescent="0.2">
      <c r="D927" s="109"/>
    </row>
    <row r="928" spans="4:4" x14ac:dyDescent="0.2">
      <c r="D928" s="109"/>
    </row>
    <row r="929" spans="4:4" x14ac:dyDescent="0.2">
      <c r="D929" s="109"/>
    </row>
    <row r="930" spans="4:4" x14ac:dyDescent="0.2">
      <c r="D930" s="109"/>
    </row>
    <row r="931" spans="4:4" x14ac:dyDescent="0.2">
      <c r="D931" s="109"/>
    </row>
    <row r="932" spans="4:4" x14ac:dyDescent="0.2">
      <c r="D932" s="109"/>
    </row>
    <row r="933" spans="4:4" x14ac:dyDescent="0.2">
      <c r="D933" s="109"/>
    </row>
    <row r="934" spans="4:4" x14ac:dyDescent="0.2">
      <c r="D934" s="109"/>
    </row>
    <row r="935" spans="4:4" x14ac:dyDescent="0.2">
      <c r="D935" s="109"/>
    </row>
    <row r="936" spans="4:4" x14ac:dyDescent="0.2">
      <c r="D936" s="109"/>
    </row>
    <row r="937" spans="4:4" x14ac:dyDescent="0.2">
      <c r="D937" s="109"/>
    </row>
    <row r="938" spans="4:4" x14ac:dyDescent="0.2">
      <c r="D938" s="109"/>
    </row>
    <row r="939" spans="4:4" x14ac:dyDescent="0.2">
      <c r="D939" s="109"/>
    </row>
    <row r="940" spans="4:4" x14ac:dyDescent="0.2">
      <c r="D940" s="109"/>
    </row>
    <row r="941" spans="4:4" x14ac:dyDescent="0.2">
      <c r="D941" s="109"/>
    </row>
    <row r="942" spans="4:4" x14ac:dyDescent="0.2">
      <c r="D942" s="109"/>
    </row>
    <row r="943" spans="4:4" x14ac:dyDescent="0.2">
      <c r="D943" s="109"/>
    </row>
    <row r="944" spans="4:4" x14ac:dyDescent="0.2">
      <c r="D944" s="109"/>
    </row>
    <row r="945" spans="4:4" x14ac:dyDescent="0.2">
      <c r="D945" s="109"/>
    </row>
    <row r="946" spans="4:4" x14ac:dyDescent="0.2">
      <c r="D946" s="109"/>
    </row>
    <row r="947" spans="4:4" x14ac:dyDescent="0.2">
      <c r="D947" s="109"/>
    </row>
    <row r="948" spans="4:4" x14ac:dyDescent="0.2">
      <c r="D948" s="109"/>
    </row>
    <row r="949" spans="4:4" x14ac:dyDescent="0.2">
      <c r="D949" s="109"/>
    </row>
    <row r="950" spans="4:4" x14ac:dyDescent="0.2">
      <c r="D950" s="109"/>
    </row>
    <row r="951" spans="4:4" x14ac:dyDescent="0.2">
      <c r="D951" s="109"/>
    </row>
    <row r="952" spans="4:4" x14ac:dyDescent="0.2">
      <c r="D952" s="109"/>
    </row>
    <row r="953" spans="4:4" x14ac:dyDescent="0.2">
      <c r="D953" s="109"/>
    </row>
    <row r="954" spans="4:4" x14ac:dyDescent="0.2">
      <c r="D954" s="109"/>
    </row>
    <row r="955" spans="4:4" x14ac:dyDescent="0.2">
      <c r="D955" s="109"/>
    </row>
    <row r="956" spans="4:4" x14ac:dyDescent="0.2">
      <c r="D956" s="109"/>
    </row>
    <row r="957" spans="4:4" x14ac:dyDescent="0.2">
      <c r="D957" s="109"/>
    </row>
    <row r="958" spans="4:4" x14ac:dyDescent="0.2">
      <c r="D958" s="109"/>
    </row>
    <row r="959" spans="4:4" x14ac:dyDescent="0.2">
      <c r="D959" s="109"/>
    </row>
    <row r="960" spans="4:4" x14ac:dyDescent="0.2">
      <c r="D960" s="109"/>
    </row>
    <row r="961" spans="4:4" x14ac:dyDescent="0.2">
      <c r="D961" s="109"/>
    </row>
    <row r="962" spans="4:4" x14ac:dyDescent="0.2">
      <c r="D962" s="109"/>
    </row>
    <row r="963" spans="4:4" x14ac:dyDescent="0.2">
      <c r="D963" s="109"/>
    </row>
    <row r="964" spans="4:4" x14ac:dyDescent="0.2">
      <c r="D964" s="109"/>
    </row>
    <row r="965" spans="4:4" x14ac:dyDescent="0.2">
      <c r="D965" s="109"/>
    </row>
    <row r="966" spans="4:4" x14ac:dyDescent="0.2">
      <c r="D966" s="109"/>
    </row>
    <row r="967" spans="4:4" x14ac:dyDescent="0.2">
      <c r="D967" s="109"/>
    </row>
    <row r="968" spans="4:4" x14ac:dyDescent="0.2">
      <c r="D968" s="109"/>
    </row>
    <row r="969" spans="4:4" x14ac:dyDescent="0.2">
      <c r="D969" s="109"/>
    </row>
    <row r="970" spans="4:4" x14ac:dyDescent="0.2">
      <c r="D970" s="109"/>
    </row>
    <row r="971" spans="4:4" x14ac:dyDescent="0.2">
      <c r="D971" s="109"/>
    </row>
    <row r="972" spans="4:4" x14ac:dyDescent="0.2">
      <c r="D972" s="109"/>
    </row>
    <row r="973" spans="4:4" x14ac:dyDescent="0.2">
      <c r="D973" s="109"/>
    </row>
    <row r="974" spans="4:4" x14ac:dyDescent="0.2">
      <c r="D974" s="109"/>
    </row>
    <row r="975" spans="4:4" x14ac:dyDescent="0.2">
      <c r="D975" s="109"/>
    </row>
    <row r="976" spans="4:4" x14ac:dyDescent="0.2">
      <c r="D976" s="109"/>
    </row>
    <row r="977" spans="4:4" x14ac:dyDescent="0.2">
      <c r="D977" s="109"/>
    </row>
    <row r="978" spans="4:4" x14ac:dyDescent="0.2">
      <c r="D978" s="109"/>
    </row>
    <row r="979" spans="4:4" x14ac:dyDescent="0.2">
      <c r="D979" s="109"/>
    </row>
    <row r="980" spans="4:4" x14ac:dyDescent="0.2">
      <c r="D980" s="109"/>
    </row>
    <row r="981" spans="4:4" x14ac:dyDescent="0.2">
      <c r="D981" s="109"/>
    </row>
    <row r="982" spans="4:4" x14ac:dyDescent="0.2">
      <c r="D982" s="109"/>
    </row>
    <row r="983" spans="4:4" x14ac:dyDescent="0.2">
      <c r="D983" s="109"/>
    </row>
    <row r="984" spans="4:4" x14ac:dyDescent="0.2">
      <c r="D984" s="109"/>
    </row>
    <row r="985" spans="4:4" x14ac:dyDescent="0.2">
      <c r="D985" s="109"/>
    </row>
    <row r="986" spans="4:4" x14ac:dyDescent="0.2">
      <c r="D986" s="109"/>
    </row>
    <row r="987" spans="4:4" x14ac:dyDescent="0.2">
      <c r="D987" s="109"/>
    </row>
    <row r="988" spans="4:4" x14ac:dyDescent="0.2">
      <c r="D988" s="109"/>
    </row>
    <row r="989" spans="4:4" x14ac:dyDescent="0.2">
      <c r="D989" s="109"/>
    </row>
    <row r="990" spans="4:4" x14ac:dyDescent="0.2">
      <c r="D990" s="109"/>
    </row>
    <row r="991" spans="4:4" x14ac:dyDescent="0.2">
      <c r="D991" s="109"/>
    </row>
    <row r="992" spans="4:4" x14ac:dyDescent="0.2">
      <c r="D992" s="109"/>
    </row>
    <row r="993" spans="4:4" x14ac:dyDescent="0.2">
      <c r="D993" s="109"/>
    </row>
    <row r="994" spans="4:4" x14ac:dyDescent="0.2">
      <c r="D994" s="109"/>
    </row>
    <row r="995" spans="4:4" x14ac:dyDescent="0.2">
      <c r="D995" s="109"/>
    </row>
    <row r="996" spans="4:4" x14ac:dyDescent="0.2">
      <c r="D996" s="109"/>
    </row>
    <row r="997" spans="4:4" x14ac:dyDescent="0.2">
      <c r="D997" s="109"/>
    </row>
    <row r="998" spans="4:4" x14ac:dyDescent="0.2">
      <c r="D998" s="109"/>
    </row>
    <row r="999" spans="4:4" x14ac:dyDescent="0.2">
      <c r="D999" s="109"/>
    </row>
    <row r="1000" spans="4:4" x14ac:dyDescent="0.2">
      <c r="D1000" s="109"/>
    </row>
    <row r="1001" spans="4:4" x14ac:dyDescent="0.2">
      <c r="D1001" s="109"/>
    </row>
    <row r="1002" spans="4:4" x14ac:dyDescent="0.2">
      <c r="D1002" s="109"/>
    </row>
    <row r="1003" spans="4:4" x14ac:dyDescent="0.2">
      <c r="D1003" s="109"/>
    </row>
    <row r="1004" spans="4:4" x14ac:dyDescent="0.2">
      <c r="D1004" s="109"/>
    </row>
    <row r="1005" spans="4:4" x14ac:dyDescent="0.2">
      <c r="D1005" s="109"/>
    </row>
    <row r="1006" spans="4:4" x14ac:dyDescent="0.2">
      <c r="D1006" s="109"/>
    </row>
    <row r="1007" spans="4:4" x14ac:dyDescent="0.2">
      <c r="D1007" s="109"/>
    </row>
    <row r="1008" spans="4:4" x14ac:dyDescent="0.2">
      <c r="D1008" s="109"/>
    </row>
    <row r="1009" spans="4:4" x14ac:dyDescent="0.2">
      <c r="D1009" s="109"/>
    </row>
    <row r="1010" spans="4:4" x14ac:dyDescent="0.2">
      <c r="D1010" s="109"/>
    </row>
    <row r="1011" spans="4:4" x14ac:dyDescent="0.2">
      <c r="D1011" s="109"/>
    </row>
    <row r="1012" spans="4:4" x14ac:dyDescent="0.2">
      <c r="D1012" s="109"/>
    </row>
    <row r="1013" spans="4:4" x14ac:dyDescent="0.2">
      <c r="D1013" s="109"/>
    </row>
    <row r="1014" spans="4:4" x14ac:dyDescent="0.2">
      <c r="D1014" s="109"/>
    </row>
    <row r="1015" spans="4:4" x14ac:dyDescent="0.2">
      <c r="D1015" s="109"/>
    </row>
    <row r="1016" spans="4:4" x14ac:dyDescent="0.2">
      <c r="D1016" s="109"/>
    </row>
    <row r="1017" spans="4:4" x14ac:dyDescent="0.2">
      <c r="D1017" s="109"/>
    </row>
    <row r="1018" spans="4:4" x14ac:dyDescent="0.2">
      <c r="D1018" s="109"/>
    </row>
    <row r="1019" spans="4:4" x14ac:dyDescent="0.2">
      <c r="D1019" s="109"/>
    </row>
    <row r="1020" spans="4:4" x14ac:dyDescent="0.2">
      <c r="D1020" s="109"/>
    </row>
    <row r="1021" spans="4:4" x14ac:dyDescent="0.2">
      <c r="D1021" s="109"/>
    </row>
    <row r="1022" spans="4:4" x14ac:dyDescent="0.2">
      <c r="D1022" s="109"/>
    </row>
    <row r="1023" spans="4:4" x14ac:dyDescent="0.2">
      <c r="D1023" s="109"/>
    </row>
    <row r="1024" spans="4:4" x14ac:dyDescent="0.2">
      <c r="D1024" s="109"/>
    </row>
    <row r="1025" spans="4:4" x14ac:dyDescent="0.2">
      <c r="D1025" s="109"/>
    </row>
    <row r="1026" spans="4:4" x14ac:dyDescent="0.2">
      <c r="D1026" s="109"/>
    </row>
    <row r="1027" spans="4:4" x14ac:dyDescent="0.2">
      <c r="D1027" s="109"/>
    </row>
    <row r="1028" spans="4:4" x14ac:dyDescent="0.2">
      <c r="D1028" s="109"/>
    </row>
    <row r="1029" spans="4:4" x14ac:dyDescent="0.2">
      <c r="D1029" s="109"/>
    </row>
    <row r="1030" spans="4:4" x14ac:dyDescent="0.2">
      <c r="D1030" s="109"/>
    </row>
    <row r="1031" spans="4:4" x14ac:dyDescent="0.2">
      <c r="D1031" s="109"/>
    </row>
    <row r="1032" spans="4:4" x14ac:dyDescent="0.2">
      <c r="D1032" s="109"/>
    </row>
    <row r="1033" spans="4:4" x14ac:dyDescent="0.2">
      <c r="D1033" s="109"/>
    </row>
    <row r="1034" spans="4:4" x14ac:dyDescent="0.2">
      <c r="D1034" s="109"/>
    </row>
    <row r="1035" spans="4:4" x14ac:dyDescent="0.2">
      <c r="D1035" s="109"/>
    </row>
    <row r="1036" spans="4:4" x14ac:dyDescent="0.2">
      <c r="D1036" s="109"/>
    </row>
    <row r="1037" spans="4:4" x14ac:dyDescent="0.2">
      <c r="D1037" s="109"/>
    </row>
    <row r="1038" spans="4:4" x14ac:dyDescent="0.2">
      <c r="D1038" s="109"/>
    </row>
    <row r="1039" spans="4:4" x14ac:dyDescent="0.2">
      <c r="D1039" s="109"/>
    </row>
    <row r="1040" spans="4:4" x14ac:dyDescent="0.2">
      <c r="D1040" s="109"/>
    </row>
    <row r="1041" spans="4:4" x14ac:dyDescent="0.2">
      <c r="D1041" s="109"/>
    </row>
    <row r="1042" spans="4:4" x14ac:dyDescent="0.2">
      <c r="D1042" s="109"/>
    </row>
    <row r="1043" spans="4:4" x14ac:dyDescent="0.2">
      <c r="D1043" s="109"/>
    </row>
    <row r="1044" spans="4:4" x14ac:dyDescent="0.2">
      <c r="D1044" s="109"/>
    </row>
    <row r="1045" spans="4:4" x14ac:dyDescent="0.2">
      <c r="D1045" s="109"/>
    </row>
    <row r="1046" spans="4:4" x14ac:dyDescent="0.2">
      <c r="D1046" s="109"/>
    </row>
    <row r="1047" spans="4:4" x14ac:dyDescent="0.2">
      <c r="D1047" s="109"/>
    </row>
    <row r="1048" spans="4:4" x14ac:dyDescent="0.2">
      <c r="D1048" s="109"/>
    </row>
    <row r="1049" spans="4:4" x14ac:dyDescent="0.2">
      <c r="D1049" s="109"/>
    </row>
    <row r="1050" spans="4:4" x14ac:dyDescent="0.2">
      <c r="D1050" s="109"/>
    </row>
    <row r="1051" spans="4:4" x14ac:dyDescent="0.2">
      <c r="D1051" s="109"/>
    </row>
    <row r="1052" spans="4:4" x14ac:dyDescent="0.2">
      <c r="D1052" s="109"/>
    </row>
    <row r="1053" spans="4:4" x14ac:dyDescent="0.2">
      <c r="D1053" s="109"/>
    </row>
    <row r="1054" spans="4:4" x14ac:dyDescent="0.2">
      <c r="D1054" s="109"/>
    </row>
    <row r="1055" spans="4:4" x14ac:dyDescent="0.2">
      <c r="D1055" s="109"/>
    </row>
    <row r="1056" spans="4:4" x14ac:dyDescent="0.2">
      <c r="D1056" s="109"/>
    </row>
    <row r="1057" spans="4:4" x14ac:dyDescent="0.2">
      <c r="D1057" s="109"/>
    </row>
    <row r="1058" spans="4:4" x14ac:dyDescent="0.2">
      <c r="D1058" s="109"/>
    </row>
    <row r="1059" spans="4:4" x14ac:dyDescent="0.2">
      <c r="D1059" s="109"/>
    </row>
    <row r="1060" spans="4:4" x14ac:dyDescent="0.2">
      <c r="D1060" s="109"/>
    </row>
    <row r="1061" spans="4:4" x14ac:dyDescent="0.2">
      <c r="D1061" s="109"/>
    </row>
    <row r="1062" spans="4:4" x14ac:dyDescent="0.2">
      <c r="D1062" s="109"/>
    </row>
    <row r="1063" spans="4:4" x14ac:dyDescent="0.2">
      <c r="D1063" s="109"/>
    </row>
    <row r="1064" spans="4:4" x14ac:dyDescent="0.2">
      <c r="D1064" s="109"/>
    </row>
    <row r="1065" spans="4:4" x14ac:dyDescent="0.2">
      <c r="D1065" s="109"/>
    </row>
    <row r="1066" spans="4:4" x14ac:dyDescent="0.2">
      <c r="D1066" s="109"/>
    </row>
    <row r="1067" spans="4:4" x14ac:dyDescent="0.2">
      <c r="D1067" s="109"/>
    </row>
    <row r="1068" spans="4:4" x14ac:dyDescent="0.2">
      <c r="D1068" s="109"/>
    </row>
    <row r="1069" spans="4:4" x14ac:dyDescent="0.2">
      <c r="D1069" s="109"/>
    </row>
    <row r="1070" spans="4:4" x14ac:dyDescent="0.2">
      <c r="D1070" s="109"/>
    </row>
    <row r="1071" spans="4:4" x14ac:dyDescent="0.2">
      <c r="D1071" s="109"/>
    </row>
    <row r="1072" spans="4:4" x14ac:dyDescent="0.2">
      <c r="D1072" s="109"/>
    </row>
    <row r="1073" spans="4:4" x14ac:dyDescent="0.2">
      <c r="D1073" s="109"/>
    </row>
    <row r="1074" spans="4:4" x14ac:dyDescent="0.2">
      <c r="D1074" s="109"/>
    </row>
    <row r="1075" spans="4:4" x14ac:dyDescent="0.2">
      <c r="D1075" s="109"/>
    </row>
    <row r="1076" spans="4:4" x14ac:dyDescent="0.2">
      <c r="D1076" s="109"/>
    </row>
    <row r="1077" spans="4:4" x14ac:dyDescent="0.2">
      <c r="D1077" s="109"/>
    </row>
    <row r="1078" spans="4:4" x14ac:dyDescent="0.2">
      <c r="D1078" s="109"/>
    </row>
    <row r="1079" spans="4:4" x14ac:dyDescent="0.2">
      <c r="D1079" s="109"/>
    </row>
    <row r="1080" spans="4:4" x14ac:dyDescent="0.2">
      <c r="D1080" s="109"/>
    </row>
    <row r="1081" spans="4:4" x14ac:dyDescent="0.2">
      <c r="D1081" s="109"/>
    </row>
    <row r="1082" spans="4:4" x14ac:dyDescent="0.2">
      <c r="D1082" s="109"/>
    </row>
    <row r="1083" spans="4:4" x14ac:dyDescent="0.2">
      <c r="D1083" s="109"/>
    </row>
    <row r="1084" spans="4:4" x14ac:dyDescent="0.2">
      <c r="D1084" s="109"/>
    </row>
    <row r="1085" spans="4:4" x14ac:dyDescent="0.2">
      <c r="D1085" s="109"/>
    </row>
    <row r="1086" spans="4:4" x14ac:dyDescent="0.2">
      <c r="D1086" s="109"/>
    </row>
    <row r="1087" spans="4:4" x14ac:dyDescent="0.2">
      <c r="D1087" s="109"/>
    </row>
    <row r="1088" spans="4:4" x14ac:dyDescent="0.2">
      <c r="D1088" s="109"/>
    </row>
    <row r="1089" spans="4:4" x14ac:dyDescent="0.2">
      <c r="D1089" s="109"/>
    </row>
    <row r="1090" spans="4:4" x14ac:dyDescent="0.2">
      <c r="D1090" s="109"/>
    </row>
    <row r="1091" spans="4:4" x14ac:dyDescent="0.2">
      <c r="D1091" s="109"/>
    </row>
    <row r="1092" spans="4:4" x14ac:dyDescent="0.2">
      <c r="D1092" s="109"/>
    </row>
    <row r="1093" spans="4:4" x14ac:dyDescent="0.2">
      <c r="D1093" s="109"/>
    </row>
    <row r="1094" spans="4:4" x14ac:dyDescent="0.2">
      <c r="D1094" s="109"/>
    </row>
    <row r="1095" spans="4:4" x14ac:dyDescent="0.2">
      <c r="D1095" s="109"/>
    </row>
    <row r="1096" spans="4:4" x14ac:dyDescent="0.2">
      <c r="D1096" s="109"/>
    </row>
    <row r="1097" spans="4:4" x14ac:dyDescent="0.2">
      <c r="D1097" s="109"/>
    </row>
    <row r="1098" spans="4:4" x14ac:dyDescent="0.2">
      <c r="D1098" s="109"/>
    </row>
    <row r="1099" spans="4:4" x14ac:dyDescent="0.2">
      <c r="D1099" s="109"/>
    </row>
    <row r="1100" spans="4:4" x14ac:dyDescent="0.2">
      <c r="D1100" s="109"/>
    </row>
    <row r="1101" spans="4:4" x14ac:dyDescent="0.2">
      <c r="D1101" s="109"/>
    </row>
    <row r="1102" spans="4:4" x14ac:dyDescent="0.2">
      <c r="D1102" s="109"/>
    </row>
    <row r="1103" spans="4:4" x14ac:dyDescent="0.2">
      <c r="D1103" s="109"/>
    </row>
    <row r="1104" spans="4:4" x14ac:dyDescent="0.2">
      <c r="D1104" s="109"/>
    </row>
    <row r="1105" spans="4:4" x14ac:dyDescent="0.2">
      <c r="D1105" s="109"/>
    </row>
    <row r="1106" spans="4:4" x14ac:dyDescent="0.2">
      <c r="D1106" s="109"/>
    </row>
    <row r="1107" spans="4:4" x14ac:dyDescent="0.2">
      <c r="D1107" s="109"/>
    </row>
    <row r="1108" spans="4:4" x14ac:dyDescent="0.2">
      <c r="D1108" s="109"/>
    </row>
    <row r="1109" spans="4:4" x14ac:dyDescent="0.2">
      <c r="D1109" s="109"/>
    </row>
    <row r="1110" spans="4:4" x14ac:dyDescent="0.2">
      <c r="D1110" s="109"/>
    </row>
    <row r="1111" spans="4:4" x14ac:dyDescent="0.2">
      <c r="D1111" s="109"/>
    </row>
    <row r="1112" spans="4:4" x14ac:dyDescent="0.2">
      <c r="D1112" s="109"/>
    </row>
    <row r="1113" spans="4:4" x14ac:dyDescent="0.2">
      <c r="D1113" s="109"/>
    </row>
    <row r="1114" spans="4:4" x14ac:dyDescent="0.2">
      <c r="D1114" s="109"/>
    </row>
    <row r="1115" spans="4:4" x14ac:dyDescent="0.2">
      <c r="D1115" s="109"/>
    </row>
    <row r="1116" spans="4:4" x14ac:dyDescent="0.2">
      <c r="D1116" s="109"/>
    </row>
    <row r="1117" spans="4:4" x14ac:dyDescent="0.2">
      <c r="D1117" s="109"/>
    </row>
    <row r="1118" spans="4:4" x14ac:dyDescent="0.2">
      <c r="D1118" s="109"/>
    </row>
    <row r="1119" spans="4:4" x14ac:dyDescent="0.2">
      <c r="D1119" s="109"/>
    </row>
    <row r="1120" spans="4:4" x14ac:dyDescent="0.2">
      <c r="D1120" s="109"/>
    </row>
    <row r="1121" spans="4:4" x14ac:dyDescent="0.2">
      <c r="D1121" s="109"/>
    </row>
    <row r="1122" spans="4:4" x14ac:dyDescent="0.2">
      <c r="D1122" s="109"/>
    </row>
    <row r="1123" spans="4:4" x14ac:dyDescent="0.2">
      <c r="D1123" s="109"/>
    </row>
    <row r="1124" spans="4:4" x14ac:dyDescent="0.2">
      <c r="D1124" s="109"/>
    </row>
    <row r="1125" spans="4:4" x14ac:dyDescent="0.2">
      <c r="D1125" s="109"/>
    </row>
    <row r="1126" spans="4:4" x14ac:dyDescent="0.2">
      <c r="D1126" s="109"/>
    </row>
    <row r="1127" spans="4:4" x14ac:dyDescent="0.2">
      <c r="D1127" s="109"/>
    </row>
    <row r="1128" spans="4:4" x14ac:dyDescent="0.2">
      <c r="D1128" s="109"/>
    </row>
    <row r="1129" spans="4:4" x14ac:dyDescent="0.2">
      <c r="D1129" s="109"/>
    </row>
    <row r="1130" spans="4:4" x14ac:dyDescent="0.2">
      <c r="D1130" s="109"/>
    </row>
    <row r="1131" spans="4:4" x14ac:dyDescent="0.2">
      <c r="D1131" s="109"/>
    </row>
    <row r="1132" spans="4:4" x14ac:dyDescent="0.2">
      <c r="D1132" s="109"/>
    </row>
    <row r="1133" spans="4:4" x14ac:dyDescent="0.2">
      <c r="D1133" s="109"/>
    </row>
    <row r="1134" spans="4:4" x14ac:dyDescent="0.2">
      <c r="D1134" s="109"/>
    </row>
    <row r="1135" spans="4:4" x14ac:dyDescent="0.2">
      <c r="D1135" s="109"/>
    </row>
    <row r="1136" spans="4:4" x14ac:dyDescent="0.2">
      <c r="D1136" s="109"/>
    </row>
    <row r="1137" spans="4:4" x14ac:dyDescent="0.2">
      <c r="D1137" s="109"/>
    </row>
    <row r="1138" spans="4:4" x14ac:dyDescent="0.2">
      <c r="D1138" s="109"/>
    </row>
    <row r="1139" spans="4:4" x14ac:dyDescent="0.2">
      <c r="D1139" s="109"/>
    </row>
    <row r="1140" spans="4:4" x14ac:dyDescent="0.2">
      <c r="D1140" s="109"/>
    </row>
    <row r="1141" spans="4:4" x14ac:dyDescent="0.2">
      <c r="D1141" s="109"/>
    </row>
    <row r="1142" spans="4:4" x14ac:dyDescent="0.2">
      <c r="D1142" s="109"/>
    </row>
    <row r="1143" spans="4:4" x14ac:dyDescent="0.2">
      <c r="D1143" s="109"/>
    </row>
    <row r="1144" spans="4:4" x14ac:dyDescent="0.2">
      <c r="D1144" s="109"/>
    </row>
    <row r="1145" spans="4:4" x14ac:dyDescent="0.2">
      <c r="D1145" s="109"/>
    </row>
    <row r="1146" spans="4:4" x14ac:dyDescent="0.2">
      <c r="D1146" s="109"/>
    </row>
    <row r="1147" spans="4:4" x14ac:dyDescent="0.2">
      <c r="D1147" s="109"/>
    </row>
    <row r="1148" spans="4:4" x14ac:dyDescent="0.2">
      <c r="D1148" s="109"/>
    </row>
    <row r="1149" spans="4:4" x14ac:dyDescent="0.2">
      <c r="D1149" s="109"/>
    </row>
    <row r="1150" spans="4:4" x14ac:dyDescent="0.2">
      <c r="D1150" s="109"/>
    </row>
    <row r="1151" spans="4:4" x14ac:dyDescent="0.2">
      <c r="D1151" s="109"/>
    </row>
    <row r="1152" spans="4:4" x14ac:dyDescent="0.2">
      <c r="D1152" s="109"/>
    </row>
    <row r="1153" spans="4:4" x14ac:dyDescent="0.2">
      <c r="D1153" s="109"/>
    </row>
    <row r="1154" spans="4:4" x14ac:dyDescent="0.2">
      <c r="D1154" s="109"/>
    </row>
    <row r="1155" spans="4:4" x14ac:dyDescent="0.2">
      <c r="D1155" s="109"/>
    </row>
    <row r="1156" spans="4:4" x14ac:dyDescent="0.2">
      <c r="D1156" s="109"/>
    </row>
    <row r="1157" spans="4:4" x14ac:dyDescent="0.2">
      <c r="D1157" s="109"/>
    </row>
    <row r="1158" spans="4:4" x14ac:dyDescent="0.2">
      <c r="D1158" s="109"/>
    </row>
    <row r="1159" spans="4:4" x14ac:dyDescent="0.2">
      <c r="D1159" s="109"/>
    </row>
    <row r="1160" spans="4:4" x14ac:dyDescent="0.2">
      <c r="D1160" s="109"/>
    </row>
    <row r="1161" spans="4:4" x14ac:dyDescent="0.2">
      <c r="D1161" s="109"/>
    </row>
    <row r="1162" spans="4:4" x14ac:dyDescent="0.2">
      <c r="D1162" s="109"/>
    </row>
    <row r="1163" spans="4:4" x14ac:dyDescent="0.2">
      <c r="D1163" s="109"/>
    </row>
    <row r="1164" spans="4:4" x14ac:dyDescent="0.2">
      <c r="D1164" s="109"/>
    </row>
    <row r="1165" spans="4:4" x14ac:dyDescent="0.2">
      <c r="D1165" s="109"/>
    </row>
    <row r="1166" spans="4:4" x14ac:dyDescent="0.2">
      <c r="D1166" s="109"/>
    </row>
    <row r="1167" spans="4:4" x14ac:dyDescent="0.2">
      <c r="D1167" s="109"/>
    </row>
    <row r="1168" spans="4:4" x14ac:dyDescent="0.2">
      <c r="D1168" s="109"/>
    </row>
    <row r="1169" spans="4:4" x14ac:dyDescent="0.2">
      <c r="D1169" s="109"/>
    </row>
    <row r="1170" spans="4:4" x14ac:dyDescent="0.2">
      <c r="D1170" s="109"/>
    </row>
    <row r="1171" spans="4:4" x14ac:dyDescent="0.2">
      <c r="D1171" s="109"/>
    </row>
    <row r="1172" spans="4:4" x14ac:dyDescent="0.2">
      <c r="D1172" s="109"/>
    </row>
    <row r="1173" spans="4:4" x14ac:dyDescent="0.2">
      <c r="D1173" s="109"/>
    </row>
    <row r="1174" spans="4:4" x14ac:dyDescent="0.2">
      <c r="D1174" s="109"/>
    </row>
    <row r="1175" spans="4:4" x14ac:dyDescent="0.2">
      <c r="D1175" s="109"/>
    </row>
    <row r="1176" spans="4:4" x14ac:dyDescent="0.2">
      <c r="D1176" s="109"/>
    </row>
    <row r="1177" spans="4:4" x14ac:dyDescent="0.2">
      <c r="D1177" s="109"/>
    </row>
    <row r="1178" spans="4:4" x14ac:dyDescent="0.2">
      <c r="D1178" s="109"/>
    </row>
    <row r="1179" spans="4:4" x14ac:dyDescent="0.2">
      <c r="D1179" s="109"/>
    </row>
    <row r="1180" spans="4:4" x14ac:dyDescent="0.2">
      <c r="D1180" s="109"/>
    </row>
    <row r="1181" spans="4:4" x14ac:dyDescent="0.2">
      <c r="D1181" s="109"/>
    </row>
    <row r="1182" spans="4:4" x14ac:dyDescent="0.2">
      <c r="D1182" s="109"/>
    </row>
    <row r="1183" spans="4:4" x14ac:dyDescent="0.2">
      <c r="D1183" s="109"/>
    </row>
    <row r="1184" spans="4:4" x14ac:dyDescent="0.2">
      <c r="D1184" s="109"/>
    </row>
    <row r="1185" spans="4:4" x14ac:dyDescent="0.2">
      <c r="D1185" s="109"/>
    </row>
    <row r="1186" spans="4:4" x14ac:dyDescent="0.2">
      <c r="D1186" s="109"/>
    </row>
    <row r="1187" spans="4:4" x14ac:dyDescent="0.2">
      <c r="D1187" s="109"/>
    </row>
    <row r="1188" spans="4:4" x14ac:dyDescent="0.2">
      <c r="D1188" s="109"/>
    </row>
    <row r="1189" spans="4:4" x14ac:dyDescent="0.2">
      <c r="D1189" s="109"/>
    </row>
    <row r="1190" spans="4:4" x14ac:dyDescent="0.2">
      <c r="D1190" s="109"/>
    </row>
    <row r="1191" spans="4:4" x14ac:dyDescent="0.2">
      <c r="D1191" s="109"/>
    </row>
    <row r="1192" spans="4:4" x14ac:dyDescent="0.2">
      <c r="D1192" s="109"/>
    </row>
    <row r="1193" spans="4:4" x14ac:dyDescent="0.2">
      <c r="D1193" s="109"/>
    </row>
    <row r="1194" spans="4:4" x14ac:dyDescent="0.2">
      <c r="D1194" s="109"/>
    </row>
    <row r="1195" spans="4:4" x14ac:dyDescent="0.2">
      <c r="D1195" s="109"/>
    </row>
    <row r="1196" spans="4:4" x14ac:dyDescent="0.2">
      <c r="D1196" s="109"/>
    </row>
    <row r="1197" spans="4:4" x14ac:dyDescent="0.2">
      <c r="D1197" s="109"/>
    </row>
    <row r="1198" spans="4:4" x14ac:dyDescent="0.2">
      <c r="D1198" s="109"/>
    </row>
    <row r="1199" spans="4:4" x14ac:dyDescent="0.2">
      <c r="D1199" s="109"/>
    </row>
    <row r="1200" spans="4:4" x14ac:dyDescent="0.2">
      <c r="D1200" s="109"/>
    </row>
    <row r="1201" spans="4:4" x14ac:dyDescent="0.2">
      <c r="D1201" s="109"/>
    </row>
    <row r="1202" spans="4:4" x14ac:dyDescent="0.2">
      <c r="D1202" s="109"/>
    </row>
    <row r="1203" spans="4:4" x14ac:dyDescent="0.2">
      <c r="D1203" s="109"/>
    </row>
    <row r="1204" spans="4:4" x14ac:dyDescent="0.2">
      <c r="D1204" s="109"/>
    </row>
    <row r="1205" spans="4:4" x14ac:dyDescent="0.2">
      <c r="D1205" s="109"/>
    </row>
    <row r="1206" spans="4:4" x14ac:dyDescent="0.2">
      <c r="D1206" s="109"/>
    </row>
    <row r="1207" spans="4:4" x14ac:dyDescent="0.2">
      <c r="D1207" s="109"/>
    </row>
    <row r="1208" spans="4:4" x14ac:dyDescent="0.2">
      <c r="D1208" s="109"/>
    </row>
    <row r="1209" spans="4:4" x14ac:dyDescent="0.2">
      <c r="D1209" s="109"/>
    </row>
    <row r="1210" spans="4:4" x14ac:dyDescent="0.2">
      <c r="D1210" s="109"/>
    </row>
    <row r="1211" spans="4:4" x14ac:dyDescent="0.2">
      <c r="D1211" s="109"/>
    </row>
    <row r="1212" spans="4:4" x14ac:dyDescent="0.2">
      <c r="D1212" s="109"/>
    </row>
    <row r="1213" spans="4:4" x14ac:dyDescent="0.2">
      <c r="D1213" s="109"/>
    </row>
    <row r="1214" spans="4:4" x14ac:dyDescent="0.2">
      <c r="D1214" s="109"/>
    </row>
    <row r="1215" spans="4:4" x14ac:dyDescent="0.2">
      <c r="D1215" s="109"/>
    </row>
    <row r="1216" spans="4:4" x14ac:dyDescent="0.2">
      <c r="D1216" s="109"/>
    </row>
    <row r="1217" spans="4:4" x14ac:dyDescent="0.2">
      <c r="D1217" s="109"/>
    </row>
    <row r="1218" spans="4:4" x14ac:dyDescent="0.2">
      <c r="D1218" s="109"/>
    </row>
    <row r="1219" spans="4:4" x14ac:dyDescent="0.2">
      <c r="D1219" s="109"/>
    </row>
    <row r="1220" spans="4:4" x14ac:dyDescent="0.2">
      <c r="D1220" s="109"/>
    </row>
    <row r="1221" spans="4:4" x14ac:dyDescent="0.2">
      <c r="D1221" s="109"/>
    </row>
    <row r="1222" spans="4:4" x14ac:dyDescent="0.2">
      <c r="D1222" s="109"/>
    </row>
    <row r="1223" spans="4:4" x14ac:dyDescent="0.2">
      <c r="D1223" s="109"/>
    </row>
    <row r="1224" spans="4:4" x14ac:dyDescent="0.2">
      <c r="D1224" s="109"/>
    </row>
    <row r="1225" spans="4:4" x14ac:dyDescent="0.2">
      <c r="D1225" s="109"/>
    </row>
    <row r="1226" spans="4:4" x14ac:dyDescent="0.2">
      <c r="D1226" s="109"/>
    </row>
    <row r="1227" spans="4:4" x14ac:dyDescent="0.2">
      <c r="D1227" s="109"/>
    </row>
    <row r="1228" spans="4:4" x14ac:dyDescent="0.2">
      <c r="D1228" s="109"/>
    </row>
    <row r="1229" spans="4:4" x14ac:dyDescent="0.2">
      <c r="D1229" s="109"/>
    </row>
    <row r="1230" spans="4:4" x14ac:dyDescent="0.2">
      <c r="D1230" s="109"/>
    </row>
    <row r="1231" spans="4:4" x14ac:dyDescent="0.2">
      <c r="D1231" s="109"/>
    </row>
    <row r="1232" spans="4:4" x14ac:dyDescent="0.2">
      <c r="D1232" s="109"/>
    </row>
    <row r="1233" spans="4:4" x14ac:dyDescent="0.2">
      <c r="D1233" s="109"/>
    </row>
    <row r="1234" spans="4:4" x14ac:dyDescent="0.2">
      <c r="D1234" s="109"/>
    </row>
    <row r="1235" spans="4:4" x14ac:dyDescent="0.2">
      <c r="D1235" s="109"/>
    </row>
    <row r="1236" spans="4:4" x14ac:dyDescent="0.2">
      <c r="D1236" s="109"/>
    </row>
    <row r="1237" spans="4:4" x14ac:dyDescent="0.2">
      <c r="D1237" s="109"/>
    </row>
    <row r="1238" spans="4:4" x14ac:dyDescent="0.2">
      <c r="D1238" s="109"/>
    </row>
    <row r="1239" spans="4:4" x14ac:dyDescent="0.2">
      <c r="D1239" s="109"/>
    </row>
    <row r="1240" spans="4:4" x14ac:dyDescent="0.2">
      <c r="D1240" s="109"/>
    </row>
    <row r="1241" spans="4:4" x14ac:dyDescent="0.2">
      <c r="D1241" s="109"/>
    </row>
    <row r="1242" spans="4:4" x14ac:dyDescent="0.2">
      <c r="D1242" s="109"/>
    </row>
    <row r="1243" spans="4:4" x14ac:dyDescent="0.2">
      <c r="D1243" s="109"/>
    </row>
    <row r="1244" spans="4:4" x14ac:dyDescent="0.2">
      <c r="D1244" s="109"/>
    </row>
    <row r="1245" spans="4:4" x14ac:dyDescent="0.2">
      <c r="D1245" s="109"/>
    </row>
    <row r="1246" spans="4:4" x14ac:dyDescent="0.2">
      <c r="D1246" s="109"/>
    </row>
    <row r="1247" spans="4:4" x14ac:dyDescent="0.2">
      <c r="D1247" s="109"/>
    </row>
    <row r="1248" spans="4:4" x14ac:dyDescent="0.2">
      <c r="D1248" s="109"/>
    </row>
    <row r="1249" spans="4:4" x14ac:dyDescent="0.2">
      <c r="D1249" s="109"/>
    </row>
    <row r="1250" spans="4:4" x14ac:dyDescent="0.2">
      <c r="D1250" s="109"/>
    </row>
    <row r="1251" spans="4:4" x14ac:dyDescent="0.2">
      <c r="D1251" s="109"/>
    </row>
    <row r="1252" spans="4:4" x14ac:dyDescent="0.2">
      <c r="D1252" s="109"/>
    </row>
    <row r="1253" spans="4:4" x14ac:dyDescent="0.2">
      <c r="D1253" s="109"/>
    </row>
    <row r="1254" spans="4:4" x14ac:dyDescent="0.2">
      <c r="D1254" s="109"/>
    </row>
    <row r="1255" spans="4:4" x14ac:dyDescent="0.2">
      <c r="D1255" s="109"/>
    </row>
    <row r="1256" spans="4:4" x14ac:dyDescent="0.2">
      <c r="D1256" s="109"/>
    </row>
    <row r="1257" spans="4:4" x14ac:dyDescent="0.2">
      <c r="D1257" s="109"/>
    </row>
    <row r="1258" spans="4:4" x14ac:dyDescent="0.2">
      <c r="D1258" s="109"/>
    </row>
    <row r="1259" spans="4:4" x14ac:dyDescent="0.2">
      <c r="D1259" s="109"/>
    </row>
    <row r="1260" spans="4:4" x14ac:dyDescent="0.2">
      <c r="D1260" s="109"/>
    </row>
    <row r="1261" spans="4:4" x14ac:dyDescent="0.2">
      <c r="D1261" s="109"/>
    </row>
    <row r="1262" spans="4:4" x14ac:dyDescent="0.2">
      <c r="D1262" s="109"/>
    </row>
    <row r="1263" spans="4:4" x14ac:dyDescent="0.2">
      <c r="D1263" s="109"/>
    </row>
    <row r="1264" spans="4:4" x14ac:dyDescent="0.2">
      <c r="D1264" s="109"/>
    </row>
    <row r="1265" spans="4:4" x14ac:dyDescent="0.2">
      <c r="D1265" s="109"/>
    </row>
    <row r="1266" spans="4:4" x14ac:dyDescent="0.2">
      <c r="D1266" s="109"/>
    </row>
    <row r="1267" spans="4:4" x14ac:dyDescent="0.2">
      <c r="D1267" s="109"/>
    </row>
    <row r="1268" spans="4:4" x14ac:dyDescent="0.2">
      <c r="D1268" s="109"/>
    </row>
    <row r="1269" spans="4:4" x14ac:dyDescent="0.2">
      <c r="D1269" s="109"/>
    </row>
    <row r="1270" spans="4:4" x14ac:dyDescent="0.2">
      <c r="D1270" s="109"/>
    </row>
    <row r="1271" spans="4:4" x14ac:dyDescent="0.2">
      <c r="D1271" s="109"/>
    </row>
    <row r="1272" spans="4:4" x14ac:dyDescent="0.2">
      <c r="D1272" s="109"/>
    </row>
    <row r="1273" spans="4:4" x14ac:dyDescent="0.2">
      <c r="D1273" s="109"/>
    </row>
    <row r="1274" spans="4:4" x14ac:dyDescent="0.2">
      <c r="D1274" s="109"/>
    </row>
    <row r="1275" spans="4:4" x14ac:dyDescent="0.2">
      <c r="D1275" s="109"/>
    </row>
    <row r="1276" spans="4:4" x14ac:dyDescent="0.2">
      <c r="D1276" s="109"/>
    </row>
    <row r="1277" spans="4:4" x14ac:dyDescent="0.2">
      <c r="D1277" s="109"/>
    </row>
    <row r="1278" spans="4:4" x14ac:dyDescent="0.2">
      <c r="D1278" s="109"/>
    </row>
    <row r="1279" spans="4:4" x14ac:dyDescent="0.2">
      <c r="D1279" s="109"/>
    </row>
    <row r="1280" spans="4:4" x14ac:dyDescent="0.2">
      <c r="D1280" s="109"/>
    </row>
    <row r="1281" spans="4:4" x14ac:dyDescent="0.2">
      <c r="D1281" s="109"/>
    </row>
    <row r="1282" spans="4:4" x14ac:dyDescent="0.2">
      <c r="D1282" s="109"/>
    </row>
    <row r="1283" spans="4:4" x14ac:dyDescent="0.2">
      <c r="D1283" s="109"/>
    </row>
    <row r="1284" spans="4:4" x14ac:dyDescent="0.2">
      <c r="D1284" s="109"/>
    </row>
    <row r="1285" spans="4:4" x14ac:dyDescent="0.2">
      <c r="D1285" s="109"/>
    </row>
    <row r="1286" spans="4:4" x14ac:dyDescent="0.2">
      <c r="D1286" s="109"/>
    </row>
    <row r="1287" spans="4:4" x14ac:dyDescent="0.2">
      <c r="D1287" s="109"/>
    </row>
    <row r="1288" spans="4:4" x14ac:dyDescent="0.2">
      <c r="D1288" s="109"/>
    </row>
    <row r="1289" spans="4:4" x14ac:dyDescent="0.2">
      <c r="D1289" s="109"/>
    </row>
    <row r="1290" spans="4:4" x14ac:dyDescent="0.2">
      <c r="D1290" s="109"/>
    </row>
    <row r="1291" spans="4:4" x14ac:dyDescent="0.2">
      <c r="D1291" s="109"/>
    </row>
    <row r="1292" spans="4:4" x14ac:dyDescent="0.2">
      <c r="D1292" s="109"/>
    </row>
    <row r="1293" spans="4:4" x14ac:dyDescent="0.2">
      <c r="D1293" s="109"/>
    </row>
    <row r="1294" spans="4:4" x14ac:dyDescent="0.2">
      <c r="D1294" s="109"/>
    </row>
    <row r="1295" spans="4:4" x14ac:dyDescent="0.2">
      <c r="D1295" s="109"/>
    </row>
    <row r="1296" spans="4:4" x14ac:dyDescent="0.2">
      <c r="D1296" s="109"/>
    </row>
    <row r="1297" spans="4:4" x14ac:dyDescent="0.2">
      <c r="D1297" s="109"/>
    </row>
    <row r="1298" spans="4:4" x14ac:dyDescent="0.2">
      <c r="D1298" s="109"/>
    </row>
    <row r="1299" spans="4:4" x14ac:dyDescent="0.2">
      <c r="D1299" s="109"/>
    </row>
    <row r="1300" spans="4:4" x14ac:dyDescent="0.2">
      <c r="D1300" s="109"/>
    </row>
    <row r="1301" spans="4:4" x14ac:dyDescent="0.2">
      <c r="D1301" s="109"/>
    </row>
    <row r="1302" spans="4:4" x14ac:dyDescent="0.2">
      <c r="D1302" s="109"/>
    </row>
    <row r="1303" spans="4:4" x14ac:dyDescent="0.2">
      <c r="D1303" s="109"/>
    </row>
    <row r="1304" spans="4:4" x14ac:dyDescent="0.2">
      <c r="D1304" s="109"/>
    </row>
    <row r="1305" spans="4:4" x14ac:dyDescent="0.2">
      <c r="D1305" s="109"/>
    </row>
    <row r="1306" spans="4:4" x14ac:dyDescent="0.2">
      <c r="D1306" s="109"/>
    </row>
    <row r="1307" spans="4:4" x14ac:dyDescent="0.2">
      <c r="D1307" s="109"/>
    </row>
    <row r="1308" spans="4:4" x14ac:dyDescent="0.2">
      <c r="D1308" s="109"/>
    </row>
    <row r="1309" spans="4:4" x14ac:dyDescent="0.2">
      <c r="D1309" s="109"/>
    </row>
    <row r="1310" spans="4:4" x14ac:dyDescent="0.2">
      <c r="D1310" s="109"/>
    </row>
    <row r="1311" spans="4:4" x14ac:dyDescent="0.2">
      <c r="D1311" s="109"/>
    </row>
    <row r="1312" spans="4:4" x14ac:dyDescent="0.2">
      <c r="D1312" s="109"/>
    </row>
    <row r="1313" spans="4:4" x14ac:dyDescent="0.2">
      <c r="D1313" s="109"/>
    </row>
    <row r="1314" spans="4:4" x14ac:dyDescent="0.2">
      <c r="D1314" s="109"/>
    </row>
    <row r="1315" spans="4:4" x14ac:dyDescent="0.2">
      <c r="D1315" s="109"/>
    </row>
    <row r="1316" spans="4:4" x14ac:dyDescent="0.2">
      <c r="D1316" s="109"/>
    </row>
    <row r="1317" spans="4:4" x14ac:dyDescent="0.2">
      <c r="D1317" s="109"/>
    </row>
    <row r="1318" spans="4:4" x14ac:dyDescent="0.2">
      <c r="D1318" s="109"/>
    </row>
    <row r="1319" spans="4:4" x14ac:dyDescent="0.2">
      <c r="D1319" s="109"/>
    </row>
    <row r="1320" spans="4:4" x14ac:dyDescent="0.2">
      <c r="D1320" s="109"/>
    </row>
    <row r="1321" spans="4:4" x14ac:dyDescent="0.2">
      <c r="D1321" s="109"/>
    </row>
    <row r="1322" spans="4:4" x14ac:dyDescent="0.2">
      <c r="D1322" s="109"/>
    </row>
    <row r="1323" spans="4:4" x14ac:dyDescent="0.2">
      <c r="D1323" s="109"/>
    </row>
    <row r="1324" spans="4:4" x14ac:dyDescent="0.2">
      <c r="D1324" s="109"/>
    </row>
    <row r="1325" spans="4:4" x14ac:dyDescent="0.2">
      <c r="D1325" s="109"/>
    </row>
    <row r="1326" spans="4:4" x14ac:dyDescent="0.2">
      <c r="D1326" s="109"/>
    </row>
    <row r="1327" spans="4:4" x14ac:dyDescent="0.2">
      <c r="D1327" s="109"/>
    </row>
    <row r="1328" spans="4:4" x14ac:dyDescent="0.2">
      <c r="D1328" s="109"/>
    </row>
    <row r="1329" spans="4:4" x14ac:dyDescent="0.2">
      <c r="D1329" s="109"/>
    </row>
    <row r="1330" spans="4:4" x14ac:dyDescent="0.2">
      <c r="D1330" s="109"/>
    </row>
    <row r="1331" spans="4:4" x14ac:dyDescent="0.2">
      <c r="D1331" s="109"/>
    </row>
    <row r="1332" spans="4:4" x14ac:dyDescent="0.2">
      <c r="D1332" s="109"/>
    </row>
    <row r="1333" spans="4:4" x14ac:dyDescent="0.2">
      <c r="D1333" s="109"/>
    </row>
    <row r="1334" spans="4:4" x14ac:dyDescent="0.2">
      <c r="D1334" s="109"/>
    </row>
    <row r="1335" spans="4:4" x14ac:dyDescent="0.2">
      <c r="D1335" s="109"/>
    </row>
    <row r="1336" spans="4:4" x14ac:dyDescent="0.2">
      <c r="D1336" s="109"/>
    </row>
    <row r="1337" spans="4:4" x14ac:dyDescent="0.2">
      <c r="D1337" s="109"/>
    </row>
    <row r="1338" spans="4:4" x14ac:dyDescent="0.2">
      <c r="D1338" s="109"/>
    </row>
    <row r="1339" spans="4:4" x14ac:dyDescent="0.2">
      <c r="D1339" s="109"/>
    </row>
    <row r="1340" spans="4:4" x14ac:dyDescent="0.2">
      <c r="D1340" s="109"/>
    </row>
    <row r="1341" spans="4:4" x14ac:dyDescent="0.2">
      <c r="D1341" s="109"/>
    </row>
    <row r="1342" spans="4:4" x14ac:dyDescent="0.2">
      <c r="D1342" s="109"/>
    </row>
    <row r="1343" spans="4:4" x14ac:dyDescent="0.2">
      <c r="D1343" s="109"/>
    </row>
    <row r="1344" spans="4:4" x14ac:dyDescent="0.2">
      <c r="D1344" s="109"/>
    </row>
    <row r="1345" spans="4:4" x14ac:dyDescent="0.2">
      <c r="D1345" s="109"/>
    </row>
    <row r="1346" spans="4:4" x14ac:dyDescent="0.2">
      <c r="D1346" s="109"/>
    </row>
    <row r="1347" spans="4:4" x14ac:dyDescent="0.2">
      <c r="D1347" s="109"/>
    </row>
    <row r="1348" spans="4:4" x14ac:dyDescent="0.2">
      <c r="D1348" s="109"/>
    </row>
    <row r="1349" spans="4:4" x14ac:dyDescent="0.2">
      <c r="D1349" s="109"/>
    </row>
    <row r="1350" spans="4:4" x14ac:dyDescent="0.2">
      <c r="D1350" s="109"/>
    </row>
    <row r="1351" spans="4:4" x14ac:dyDescent="0.2">
      <c r="D1351" s="109"/>
    </row>
    <row r="1352" spans="4:4" x14ac:dyDescent="0.2">
      <c r="D1352" s="109"/>
    </row>
    <row r="1353" spans="4:4" x14ac:dyDescent="0.2">
      <c r="D1353" s="109"/>
    </row>
    <row r="1354" spans="4:4" x14ac:dyDescent="0.2">
      <c r="D1354" s="109"/>
    </row>
    <row r="1355" spans="4:4" x14ac:dyDescent="0.2">
      <c r="D1355" s="109"/>
    </row>
    <row r="1356" spans="4:4" x14ac:dyDescent="0.2">
      <c r="D1356" s="109"/>
    </row>
    <row r="1357" spans="4:4" x14ac:dyDescent="0.2">
      <c r="D1357" s="109"/>
    </row>
    <row r="1358" spans="4:4" x14ac:dyDescent="0.2">
      <c r="D1358" s="109"/>
    </row>
    <row r="1359" spans="4:4" x14ac:dyDescent="0.2">
      <c r="D1359" s="109"/>
    </row>
    <row r="1360" spans="4:4" x14ac:dyDescent="0.2">
      <c r="D1360" s="109"/>
    </row>
    <row r="1361" spans="4:4" x14ac:dyDescent="0.2">
      <c r="D1361" s="109"/>
    </row>
    <row r="1362" spans="4:4" x14ac:dyDescent="0.2">
      <c r="D1362" s="109"/>
    </row>
    <row r="1363" spans="4:4" x14ac:dyDescent="0.2">
      <c r="D1363" s="109"/>
    </row>
    <row r="1364" spans="4:4" x14ac:dyDescent="0.2">
      <c r="D1364" s="109"/>
    </row>
    <row r="1365" spans="4:4" x14ac:dyDescent="0.2">
      <c r="D1365" s="109"/>
    </row>
    <row r="1366" spans="4:4" x14ac:dyDescent="0.2">
      <c r="D1366" s="109"/>
    </row>
    <row r="1367" spans="4:4" x14ac:dyDescent="0.2">
      <c r="D1367" s="109"/>
    </row>
    <row r="1368" spans="4:4" x14ac:dyDescent="0.2">
      <c r="D1368" s="109"/>
    </row>
    <row r="1369" spans="4:4" x14ac:dyDescent="0.2">
      <c r="D1369" s="109"/>
    </row>
    <row r="1370" spans="4:4" x14ac:dyDescent="0.2">
      <c r="D1370" s="109"/>
    </row>
    <row r="1371" spans="4:4" x14ac:dyDescent="0.2">
      <c r="D1371" s="109"/>
    </row>
    <row r="1372" spans="4:4" x14ac:dyDescent="0.2">
      <c r="D1372" s="109"/>
    </row>
    <row r="1373" spans="4:4" x14ac:dyDescent="0.2">
      <c r="D1373" s="109"/>
    </row>
    <row r="1374" spans="4:4" x14ac:dyDescent="0.2">
      <c r="D1374" s="109"/>
    </row>
    <row r="1375" spans="4:4" x14ac:dyDescent="0.2">
      <c r="D1375" s="109"/>
    </row>
    <row r="1376" spans="4:4" x14ac:dyDescent="0.2">
      <c r="D1376" s="109"/>
    </row>
    <row r="1377" spans="4:4" x14ac:dyDescent="0.2">
      <c r="D1377" s="109"/>
    </row>
    <row r="1378" spans="4:4" x14ac:dyDescent="0.2">
      <c r="D1378" s="109"/>
    </row>
    <row r="1379" spans="4:4" x14ac:dyDescent="0.2">
      <c r="D1379" s="109"/>
    </row>
    <row r="1380" spans="4:4" x14ac:dyDescent="0.2">
      <c r="D1380" s="109"/>
    </row>
    <row r="1381" spans="4:4" x14ac:dyDescent="0.2">
      <c r="D1381" s="109"/>
    </row>
    <row r="1382" spans="4:4" x14ac:dyDescent="0.2">
      <c r="D1382" s="109"/>
    </row>
    <row r="1383" spans="4:4" x14ac:dyDescent="0.2">
      <c r="D1383" s="109"/>
    </row>
    <row r="1384" spans="4:4" x14ac:dyDescent="0.2">
      <c r="D1384" s="109"/>
    </row>
    <row r="1385" spans="4:4" x14ac:dyDescent="0.2">
      <c r="D1385" s="109"/>
    </row>
    <row r="1386" spans="4:4" x14ac:dyDescent="0.2">
      <c r="D1386" s="109"/>
    </row>
    <row r="1387" spans="4:4" x14ac:dyDescent="0.2">
      <c r="D1387" s="109"/>
    </row>
    <row r="1388" spans="4:4" x14ac:dyDescent="0.2">
      <c r="D1388" s="109"/>
    </row>
    <row r="1389" spans="4:4" x14ac:dyDescent="0.2">
      <c r="D1389" s="109"/>
    </row>
    <row r="1390" spans="4:4" x14ac:dyDescent="0.2">
      <c r="D1390" s="109"/>
    </row>
    <row r="1391" spans="4:4" x14ac:dyDescent="0.2">
      <c r="D1391" s="109"/>
    </row>
    <row r="1392" spans="4:4" x14ac:dyDescent="0.2">
      <c r="D1392" s="109"/>
    </row>
    <row r="1393" spans="4:4" x14ac:dyDescent="0.2">
      <c r="D1393" s="109"/>
    </row>
    <row r="1394" spans="4:4" x14ac:dyDescent="0.2">
      <c r="D1394" s="109"/>
    </row>
    <row r="1395" spans="4:4" x14ac:dyDescent="0.2">
      <c r="D1395" s="109"/>
    </row>
    <row r="1396" spans="4:4" x14ac:dyDescent="0.2">
      <c r="D1396" s="109"/>
    </row>
    <row r="1397" spans="4:4" x14ac:dyDescent="0.2">
      <c r="D1397" s="109"/>
    </row>
    <row r="1398" spans="4:4" x14ac:dyDescent="0.2">
      <c r="D1398" s="109"/>
    </row>
    <row r="1399" spans="4:4" x14ac:dyDescent="0.2">
      <c r="D1399" s="109"/>
    </row>
    <row r="1400" spans="4:4" x14ac:dyDescent="0.2">
      <c r="D1400" s="109"/>
    </row>
    <row r="1401" spans="4:4" x14ac:dyDescent="0.2">
      <c r="D1401" s="109"/>
    </row>
    <row r="1402" spans="4:4" x14ac:dyDescent="0.2">
      <c r="D1402" s="109"/>
    </row>
    <row r="1403" spans="4:4" x14ac:dyDescent="0.2">
      <c r="D1403" s="109"/>
    </row>
    <row r="1404" spans="4:4" x14ac:dyDescent="0.2">
      <c r="D1404" s="109"/>
    </row>
    <row r="1405" spans="4:4" x14ac:dyDescent="0.2">
      <c r="D1405" s="109"/>
    </row>
    <row r="1406" spans="4:4" x14ac:dyDescent="0.2">
      <c r="D1406" s="109"/>
    </row>
    <row r="1407" spans="4:4" x14ac:dyDescent="0.2">
      <c r="D1407" s="109"/>
    </row>
    <row r="1408" spans="4:4" x14ac:dyDescent="0.2">
      <c r="D1408" s="109"/>
    </row>
    <row r="1409" spans="4:4" x14ac:dyDescent="0.2">
      <c r="D1409" s="109"/>
    </row>
    <row r="1410" spans="4:4" x14ac:dyDescent="0.2">
      <c r="D1410" s="109"/>
    </row>
    <row r="1411" spans="4:4" x14ac:dyDescent="0.2">
      <c r="D1411" s="109"/>
    </row>
    <row r="1412" spans="4:4" x14ac:dyDescent="0.2">
      <c r="D1412" s="109"/>
    </row>
    <row r="1413" spans="4:4" x14ac:dyDescent="0.2">
      <c r="D1413" s="109"/>
    </row>
    <row r="1414" spans="4:4" x14ac:dyDescent="0.2">
      <c r="D1414" s="109"/>
    </row>
    <row r="1415" spans="4:4" x14ac:dyDescent="0.2">
      <c r="D1415" s="109"/>
    </row>
    <row r="1416" spans="4:4" x14ac:dyDescent="0.2">
      <c r="D1416" s="109"/>
    </row>
    <row r="1417" spans="4:4" x14ac:dyDescent="0.2">
      <c r="D1417" s="109"/>
    </row>
    <row r="1418" spans="4:4" x14ac:dyDescent="0.2">
      <c r="D1418" s="109"/>
    </row>
    <row r="1419" spans="4:4" x14ac:dyDescent="0.2">
      <c r="D1419" s="109"/>
    </row>
    <row r="1420" spans="4:4" x14ac:dyDescent="0.2">
      <c r="D1420" s="109"/>
    </row>
    <row r="1421" spans="4:4" x14ac:dyDescent="0.2">
      <c r="D1421" s="109"/>
    </row>
    <row r="1422" spans="4:4" x14ac:dyDescent="0.2">
      <c r="D1422" s="109"/>
    </row>
    <row r="1423" spans="4:4" x14ac:dyDescent="0.2">
      <c r="D1423" s="109"/>
    </row>
    <row r="1424" spans="4:4" x14ac:dyDescent="0.2">
      <c r="D1424" s="109"/>
    </row>
    <row r="1425" spans="4:4" x14ac:dyDescent="0.2">
      <c r="D1425" s="109"/>
    </row>
    <row r="1426" spans="4:4" x14ac:dyDescent="0.2">
      <c r="D1426" s="109"/>
    </row>
    <row r="1427" spans="4:4" x14ac:dyDescent="0.2">
      <c r="D1427" s="109"/>
    </row>
    <row r="1428" spans="4:4" x14ac:dyDescent="0.2">
      <c r="D1428" s="109"/>
    </row>
    <row r="1429" spans="4:4" x14ac:dyDescent="0.2">
      <c r="D1429" s="109"/>
    </row>
    <row r="1430" spans="4:4" x14ac:dyDescent="0.2">
      <c r="D1430" s="109"/>
    </row>
    <row r="1431" spans="4:4" x14ac:dyDescent="0.2">
      <c r="D1431" s="109"/>
    </row>
    <row r="1432" spans="4:4" x14ac:dyDescent="0.2">
      <c r="D1432" s="109"/>
    </row>
    <row r="1433" spans="4:4" x14ac:dyDescent="0.2">
      <c r="D1433" s="109"/>
    </row>
    <row r="1434" spans="4:4" x14ac:dyDescent="0.2">
      <c r="D1434" s="109"/>
    </row>
    <row r="1435" spans="4:4" x14ac:dyDescent="0.2">
      <c r="D1435" s="109"/>
    </row>
    <row r="1436" spans="4:4" x14ac:dyDescent="0.2">
      <c r="D1436" s="109"/>
    </row>
    <row r="1437" spans="4:4" x14ac:dyDescent="0.2">
      <c r="D1437" s="109"/>
    </row>
    <row r="1438" spans="4:4" x14ac:dyDescent="0.2">
      <c r="D1438" s="109"/>
    </row>
    <row r="1439" spans="4:4" x14ac:dyDescent="0.2">
      <c r="D1439" s="109"/>
    </row>
    <row r="1440" spans="4:4" x14ac:dyDescent="0.2">
      <c r="D1440" s="109"/>
    </row>
    <row r="1441" spans="4:4" x14ac:dyDescent="0.2">
      <c r="D1441" s="109"/>
    </row>
    <row r="1442" spans="4:4" x14ac:dyDescent="0.2">
      <c r="D1442" s="109"/>
    </row>
    <row r="1443" spans="4:4" x14ac:dyDescent="0.2">
      <c r="D1443" s="109"/>
    </row>
    <row r="1444" spans="4:4" x14ac:dyDescent="0.2">
      <c r="D1444" s="109"/>
    </row>
    <row r="1445" spans="4:4" x14ac:dyDescent="0.2">
      <c r="D1445" s="109"/>
    </row>
    <row r="1446" spans="4:4" x14ac:dyDescent="0.2">
      <c r="D1446" s="109"/>
    </row>
    <row r="1447" spans="4:4" x14ac:dyDescent="0.2">
      <c r="D1447" s="109"/>
    </row>
    <row r="1448" spans="4:4" x14ac:dyDescent="0.2">
      <c r="D1448" s="109"/>
    </row>
    <row r="1449" spans="4:4" x14ac:dyDescent="0.2">
      <c r="D1449" s="109"/>
    </row>
    <row r="1450" spans="4:4" x14ac:dyDescent="0.2">
      <c r="D1450" s="109"/>
    </row>
    <row r="1451" spans="4:4" x14ac:dyDescent="0.2">
      <c r="D1451" s="109"/>
    </row>
    <row r="1452" spans="4:4" x14ac:dyDescent="0.2">
      <c r="D1452" s="109"/>
    </row>
    <row r="1453" spans="4:4" x14ac:dyDescent="0.2">
      <c r="D1453" s="109"/>
    </row>
    <row r="1454" spans="4:4" x14ac:dyDescent="0.2">
      <c r="D1454" s="109"/>
    </row>
    <row r="1455" spans="4:4" x14ac:dyDescent="0.2">
      <c r="D1455" s="109"/>
    </row>
    <row r="1456" spans="4:4" x14ac:dyDescent="0.2">
      <c r="D1456" s="109"/>
    </row>
    <row r="1457" spans="4:4" x14ac:dyDescent="0.2">
      <c r="D1457" s="109"/>
    </row>
    <row r="1458" spans="4:4" x14ac:dyDescent="0.2">
      <c r="D1458" s="109"/>
    </row>
    <row r="1459" spans="4:4" x14ac:dyDescent="0.2">
      <c r="D1459" s="109"/>
    </row>
    <row r="1460" spans="4:4" x14ac:dyDescent="0.2">
      <c r="D1460" s="109"/>
    </row>
    <row r="1461" spans="4:4" x14ac:dyDescent="0.2">
      <c r="D1461" s="109"/>
    </row>
    <row r="1462" spans="4:4" x14ac:dyDescent="0.2">
      <c r="D1462" s="109"/>
    </row>
    <row r="1463" spans="4:4" x14ac:dyDescent="0.2">
      <c r="D1463" s="109"/>
    </row>
    <row r="1464" spans="4:4" x14ac:dyDescent="0.2">
      <c r="D1464" s="109"/>
    </row>
    <row r="1465" spans="4:4" x14ac:dyDescent="0.2">
      <c r="D1465" s="109"/>
    </row>
    <row r="1466" spans="4:4" x14ac:dyDescent="0.2">
      <c r="D1466" s="109"/>
    </row>
    <row r="1467" spans="4:4" x14ac:dyDescent="0.2">
      <c r="D1467" s="109"/>
    </row>
    <row r="1468" spans="4:4" x14ac:dyDescent="0.2">
      <c r="D1468" s="109"/>
    </row>
    <row r="1469" spans="4:4" x14ac:dyDescent="0.2">
      <c r="D1469" s="109"/>
    </row>
    <row r="1470" spans="4:4" x14ac:dyDescent="0.2">
      <c r="D1470" s="109"/>
    </row>
    <row r="1471" spans="4:4" x14ac:dyDescent="0.2">
      <c r="D1471" s="109"/>
    </row>
    <row r="1472" spans="4:4" x14ac:dyDescent="0.2">
      <c r="D1472" s="109"/>
    </row>
    <row r="1473" spans="4:4" x14ac:dyDescent="0.2">
      <c r="D1473" s="109"/>
    </row>
    <row r="1474" spans="4:4" x14ac:dyDescent="0.2">
      <c r="D1474" s="109"/>
    </row>
    <row r="1475" spans="4:4" x14ac:dyDescent="0.2">
      <c r="D1475" s="109"/>
    </row>
    <row r="1476" spans="4:4" x14ac:dyDescent="0.2">
      <c r="D1476" s="109"/>
    </row>
    <row r="1477" spans="4:4" x14ac:dyDescent="0.2">
      <c r="D1477" s="109"/>
    </row>
    <row r="1478" spans="4:4" x14ac:dyDescent="0.2">
      <c r="D1478" s="109"/>
    </row>
    <row r="1479" spans="4:4" x14ac:dyDescent="0.2">
      <c r="D1479" s="109"/>
    </row>
    <row r="1480" spans="4:4" x14ac:dyDescent="0.2">
      <c r="D1480" s="109"/>
    </row>
    <row r="1481" spans="4:4" x14ac:dyDescent="0.2">
      <c r="D1481" s="109"/>
    </row>
    <row r="1482" spans="4:4" x14ac:dyDescent="0.2">
      <c r="D1482" s="109"/>
    </row>
    <row r="1483" spans="4:4" x14ac:dyDescent="0.2">
      <c r="D1483" s="109"/>
    </row>
    <row r="1484" spans="4:4" x14ac:dyDescent="0.2">
      <c r="D1484" s="109"/>
    </row>
    <row r="1485" spans="4:4" x14ac:dyDescent="0.2">
      <c r="D1485" s="109"/>
    </row>
    <row r="1486" spans="4:4" x14ac:dyDescent="0.2">
      <c r="D1486" s="109"/>
    </row>
    <row r="1487" spans="4:4" x14ac:dyDescent="0.2">
      <c r="D1487" s="109"/>
    </row>
    <row r="1488" spans="4:4" x14ac:dyDescent="0.2">
      <c r="D1488" s="109"/>
    </row>
    <row r="1489" spans="4:4" x14ac:dyDescent="0.2">
      <c r="D1489" s="109"/>
    </row>
    <row r="1490" spans="4:4" x14ac:dyDescent="0.2">
      <c r="D1490" s="109"/>
    </row>
    <row r="1491" spans="4:4" x14ac:dyDescent="0.2">
      <c r="D1491" s="109"/>
    </row>
    <row r="1492" spans="4:4" x14ac:dyDescent="0.2">
      <c r="D1492" s="109"/>
    </row>
    <row r="1493" spans="4:4" x14ac:dyDescent="0.2">
      <c r="D1493" s="109"/>
    </row>
    <row r="1494" spans="4:4" x14ac:dyDescent="0.2">
      <c r="D1494" s="109"/>
    </row>
    <row r="1495" spans="4:4" x14ac:dyDescent="0.2">
      <c r="D1495" s="109"/>
    </row>
    <row r="1496" spans="4:4" x14ac:dyDescent="0.2">
      <c r="D1496" s="109"/>
    </row>
    <row r="1497" spans="4:4" x14ac:dyDescent="0.2">
      <c r="D1497" s="109"/>
    </row>
    <row r="1498" spans="4:4" x14ac:dyDescent="0.2">
      <c r="D1498" s="109"/>
    </row>
    <row r="1499" spans="4:4" x14ac:dyDescent="0.2">
      <c r="D1499" s="109"/>
    </row>
    <row r="1500" spans="4:4" x14ac:dyDescent="0.2">
      <c r="D1500" s="109"/>
    </row>
    <row r="1501" spans="4:4" x14ac:dyDescent="0.2">
      <c r="D1501" s="109"/>
    </row>
    <row r="1502" spans="4:4" x14ac:dyDescent="0.2">
      <c r="D1502" s="109"/>
    </row>
    <row r="1503" spans="4:4" x14ac:dyDescent="0.2">
      <c r="D1503" s="109"/>
    </row>
    <row r="1504" spans="4:4" x14ac:dyDescent="0.2">
      <c r="D1504" s="109"/>
    </row>
    <row r="1505" spans="4:4" x14ac:dyDescent="0.2">
      <c r="D1505" s="109"/>
    </row>
    <row r="1506" spans="4:4" x14ac:dyDescent="0.2">
      <c r="D1506" s="109"/>
    </row>
    <row r="1507" spans="4:4" x14ac:dyDescent="0.2">
      <c r="D1507" s="109"/>
    </row>
    <row r="1508" spans="4:4" x14ac:dyDescent="0.2">
      <c r="D1508" s="109"/>
    </row>
    <row r="1509" spans="4:4" x14ac:dyDescent="0.2">
      <c r="D1509" s="109"/>
    </row>
    <row r="1510" spans="4:4" x14ac:dyDescent="0.2">
      <c r="D1510" s="109"/>
    </row>
    <row r="1511" spans="4:4" x14ac:dyDescent="0.2">
      <c r="D1511" s="109"/>
    </row>
    <row r="1512" spans="4:4" x14ac:dyDescent="0.2">
      <c r="D1512" s="109"/>
    </row>
    <row r="1513" spans="4:4" x14ac:dyDescent="0.2">
      <c r="D1513" s="109"/>
    </row>
    <row r="1514" spans="4:4" x14ac:dyDescent="0.2">
      <c r="D1514" s="109"/>
    </row>
    <row r="1515" spans="4:4" x14ac:dyDescent="0.2">
      <c r="D1515" s="109"/>
    </row>
    <row r="1516" spans="4:4" x14ac:dyDescent="0.2">
      <c r="D1516" s="109"/>
    </row>
    <row r="1517" spans="4:4" x14ac:dyDescent="0.2">
      <c r="D1517" s="109"/>
    </row>
    <row r="1518" spans="4:4" x14ac:dyDescent="0.2">
      <c r="D1518" s="109"/>
    </row>
    <row r="1519" spans="4:4" x14ac:dyDescent="0.2">
      <c r="D1519" s="109"/>
    </row>
    <row r="1520" spans="4:4" x14ac:dyDescent="0.2">
      <c r="D1520" s="109"/>
    </row>
    <row r="1521" spans="4:4" x14ac:dyDescent="0.2">
      <c r="D1521" s="109"/>
    </row>
    <row r="1522" spans="4:4" x14ac:dyDescent="0.2">
      <c r="D1522" s="109"/>
    </row>
    <row r="1523" spans="4:4" x14ac:dyDescent="0.2">
      <c r="D1523" s="109"/>
    </row>
    <row r="1524" spans="4:4" x14ac:dyDescent="0.2">
      <c r="D1524" s="109"/>
    </row>
    <row r="1525" spans="4:4" x14ac:dyDescent="0.2">
      <c r="D1525" s="109"/>
    </row>
    <row r="1526" spans="4:4" x14ac:dyDescent="0.2">
      <c r="D1526" s="109"/>
    </row>
    <row r="1527" spans="4:4" x14ac:dyDescent="0.2">
      <c r="D1527" s="109"/>
    </row>
    <row r="1528" spans="4:4" x14ac:dyDescent="0.2">
      <c r="D1528" s="109"/>
    </row>
    <row r="1529" spans="4:4" x14ac:dyDescent="0.2">
      <c r="D1529" s="109"/>
    </row>
    <row r="1530" spans="4:4" x14ac:dyDescent="0.2">
      <c r="D1530" s="109"/>
    </row>
    <row r="1531" spans="4:4" x14ac:dyDescent="0.2">
      <c r="D1531" s="109"/>
    </row>
    <row r="1532" spans="4:4" x14ac:dyDescent="0.2">
      <c r="D1532" s="109"/>
    </row>
    <row r="1533" spans="4:4" x14ac:dyDescent="0.2">
      <c r="D1533" s="109"/>
    </row>
    <row r="1534" spans="4:4" x14ac:dyDescent="0.2">
      <c r="D1534" s="109"/>
    </row>
    <row r="1535" spans="4:4" x14ac:dyDescent="0.2">
      <c r="D1535" s="109"/>
    </row>
    <row r="1536" spans="4:4" x14ac:dyDescent="0.2">
      <c r="D1536" s="109"/>
    </row>
    <row r="1537" spans="4:4" x14ac:dyDescent="0.2">
      <c r="D1537" s="109"/>
    </row>
    <row r="1538" spans="4:4" x14ac:dyDescent="0.2">
      <c r="D1538" s="109"/>
    </row>
    <row r="1539" spans="4:4" x14ac:dyDescent="0.2">
      <c r="D1539" s="109"/>
    </row>
    <row r="1540" spans="4:4" x14ac:dyDescent="0.2">
      <c r="D1540" s="109"/>
    </row>
    <row r="1541" spans="4:4" x14ac:dyDescent="0.2">
      <c r="D1541" s="109"/>
    </row>
    <row r="1542" spans="4:4" x14ac:dyDescent="0.2">
      <c r="D1542" s="109"/>
    </row>
    <row r="1543" spans="4:4" x14ac:dyDescent="0.2">
      <c r="D1543" s="109"/>
    </row>
    <row r="1544" spans="4:4" x14ac:dyDescent="0.2">
      <c r="D1544" s="109"/>
    </row>
    <row r="1545" spans="4:4" x14ac:dyDescent="0.2">
      <c r="D1545" s="109"/>
    </row>
    <row r="1546" spans="4:4" x14ac:dyDescent="0.2">
      <c r="D1546" s="109"/>
    </row>
    <row r="1547" spans="4:4" x14ac:dyDescent="0.2">
      <c r="D1547" s="109"/>
    </row>
    <row r="1548" spans="4:4" x14ac:dyDescent="0.2">
      <c r="D1548" s="109"/>
    </row>
    <row r="1549" spans="4:4" x14ac:dyDescent="0.2">
      <c r="D1549" s="109"/>
    </row>
    <row r="1550" spans="4:4" x14ac:dyDescent="0.2">
      <c r="D1550" s="109"/>
    </row>
    <row r="1551" spans="4:4" x14ac:dyDescent="0.2">
      <c r="D1551" s="109"/>
    </row>
    <row r="1552" spans="4:4" x14ac:dyDescent="0.2">
      <c r="D1552" s="109"/>
    </row>
    <row r="1553" spans="4:4" x14ac:dyDescent="0.2">
      <c r="D1553" s="109"/>
    </row>
    <row r="1554" spans="4:4" x14ac:dyDescent="0.2">
      <c r="D1554" s="109"/>
    </row>
    <row r="1555" spans="4:4" x14ac:dyDescent="0.2">
      <c r="D1555" s="109"/>
    </row>
    <row r="1556" spans="4:4" x14ac:dyDescent="0.2">
      <c r="D1556" s="109"/>
    </row>
    <row r="1557" spans="4:4" x14ac:dyDescent="0.2">
      <c r="D1557" s="109"/>
    </row>
    <row r="1558" spans="4:4" x14ac:dyDescent="0.2">
      <c r="D1558" s="109"/>
    </row>
    <row r="1559" spans="4:4" x14ac:dyDescent="0.2">
      <c r="D1559" s="109"/>
    </row>
    <row r="1560" spans="4:4" x14ac:dyDescent="0.2">
      <c r="D1560" s="109"/>
    </row>
    <row r="1561" spans="4:4" x14ac:dyDescent="0.2">
      <c r="D1561" s="109"/>
    </row>
    <row r="1562" spans="4:4" x14ac:dyDescent="0.2">
      <c r="D1562" s="109"/>
    </row>
    <row r="1563" spans="4:4" x14ac:dyDescent="0.2">
      <c r="D1563" s="109"/>
    </row>
    <row r="1564" spans="4:4" x14ac:dyDescent="0.2">
      <c r="D1564" s="109"/>
    </row>
    <row r="1565" spans="4:4" x14ac:dyDescent="0.2">
      <c r="D1565" s="109"/>
    </row>
    <row r="1566" spans="4:4" x14ac:dyDescent="0.2">
      <c r="D1566" s="109"/>
    </row>
    <row r="1567" spans="4:4" x14ac:dyDescent="0.2">
      <c r="D1567" s="109"/>
    </row>
    <row r="1568" spans="4:4" x14ac:dyDescent="0.2">
      <c r="D1568" s="109"/>
    </row>
    <row r="1569" spans="4:4" x14ac:dyDescent="0.2">
      <c r="D1569" s="109"/>
    </row>
    <row r="1570" spans="4:4" x14ac:dyDescent="0.2">
      <c r="D1570" s="109"/>
    </row>
    <row r="1571" spans="4:4" x14ac:dyDescent="0.2">
      <c r="D1571" s="109"/>
    </row>
    <row r="1572" spans="4:4" x14ac:dyDescent="0.2">
      <c r="D1572" s="109"/>
    </row>
    <row r="1573" spans="4:4" x14ac:dyDescent="0.2">
      <c r="D1573" s="109"/>
    </row>
    <row r="1574" spans="4:4" x14ac:dyDescent="0.2">
      <c r="D1574" s="109"/>
    </row>
    <row r="1575" spans="4:4" x14ac:dyDescent="0.2">
      <c r="D1575" s="109"/>
    </row>
    <row r="1576" spans="4:4" x14ac:dyDescent="0.2">
      <c r="D1576" s="109"/>
    </row>
    <row r="1577" spans="4:4" x14ac:dyDescent="0.2">
      <c r="D1577" s="109"/>
    </row>
    <row r="1578" spans="4:4" x14ac:dyDescent="0.2">
      <c r="D1578" s="109"/>
    </row>
    <row r="1579" spans="4:4" x14ac:dyDescent="0.2">
      <c r="D1579" s="109"/>
    </row>
    <row r="1580" spans="4:4" x14ac:dyDescent="0.2">
      <c r="D1580" s="109"/>
    </row>
    <row r="1581" spans="4:4" x14ac:dyDescent="0.2">
      <c r="D1581" s="109"/>
    </row>
    <row r="1582" spans="4:4" x14ac:dyDescent="0.2">
      <c r="D1582" s="109"/>
    </row>
    <row r="1583" spans="4:4" x14ac:dyDescent="0.2">
      <c r="D1583" s="109"/>
    </row>
    <row r="1584" spans="4:4" x14ac:dyDescent="0.2">
      <c r="D1584" s="109"/>
    </row>
    <row r="1585" spans="4:4" x14ac:dyDescent="0.2">
      <c r="D1585" s="109"/>
    </row>
    <row r="1586" spans="4:4" x14ac:dyDescent="0.2">
      <c r="D1586" s="109"/>
    </row>
    <row r="1587" spans="4:4" x14ac:dyDescent="0.2">
      <c r="D1587" s="109"/>
    </row>
    <row r="1588" spans="4:4" x14ac:dyDescent="0.2">
      <c r="D1588" s="109"/>
    </row>
    <row r="1589" spans="4:4" x14ac:dyDescent="0.2">
      <c r="D1589" s="109"/>
    </row>
    <row r="1590" spans="4:4" x14ac:dyDescent="0.2">
      <c r="D1590" s="109"/>
    </row>
    <row r="1591" spans="4:4" x14ac:dyDescent="0.2">
      <c r="D1591" s="109"/>
    </row>
    <row r="1592" spans="4:4" x14ac:dyDescent="0.2">
      <c r="D1592" s="109"/>
    </row>
    <row r="1593" spans="4:4" x14ac:dyDescent="0.2">
      <c r="D1593" s="109"/>
    </row>
    <row r="1594" spans="4:4" x14ac:dyDescent="0.2">
      <c r="D1594" s="109"/>
    </row>
    <row r="1595" spans="4:4" x14ac:dyDescent="0.2">
      <c r="D1595" s="109"/>
    </row>
    <row r="1596" spans="4:4" x14ac:dyDescent="0.2">
      <c r="D1596" s="109"/>
    </row>
    <row r="1597" spans="4:4" x14ac:dyDescent="0.2">
      <c r="D1597" s="109"/>
    </row>
    <row r="1598" spans="4:4" x14ac:dyDescent="0.2">
      <c r="D1598" s="109"/>
    </row>
    <row r="1599" spans="4:4" x14ac:dyDescent="0.2">
      <c r="D1599" s="109"/>
    </row>
    <row r="1600" spans="4:4" x14ac:dyDescent="0.2">
      <c r="D1600" s="109"/>
    </row>
    <row r="1601" spans="4:4" x14ac:dyDescent="0.2">
      <c r="D1601" s="109"/>
    </row>
    <row r="1602" spans="4:4" x14ac:dyDescent="0.2">
      <c r="D1602" s="109"/>
    </row>
    <row r="1603" spans="4:4" x14ac:dyDescent="0.2">
      <c r="D1603" s="109"/>
    </row>
    <row r="1604" spans="4:4" x14ac:dyDescent="0.2">
      <c r="D1604" s="109"/>
    </row>
    <row r="1605" spans="4:4" x14ac:dyDescent="0.2">
      <c r="D1605" s="109"/>
    </row>
    <row r="1606" spans="4:4" x14ac:dyDescent="0.2">
      <c r="D1606" s="109"/>
    </row>
    <row r="1607" spans="4:4" x14ac:dyDescent="0.2">
      <c r="D1607" s="109"/>
    </row>
    <row r="1608" spans="4:4" x14ac:dyDescent="0.2">
      <c r="D1608" s="109"/>
    </row>
    <row r="1609" spans="4:4" x14ac:dyDescent="0.2">
      <c r="D1609" s="109"/>
    </row>
    <row r="1610" spans="4:4" x14ac:dyDescent="0.2">
      <c r="D1610" s="109"/>
    </row>
    <row r="1611" spans="4:4" x14ac:dyDescent="0.2">
      <c r="D1611" s="109"/>
    </row>
    <row r="1612" spans="4:4" x14ac:dyDescent="0.2">
      <c r="D1612" s="109"/>
    </row>
    <row r="1613" spans="4:4" x14ac:dyDescent="0.2">
      <c r="D1613" s="109"/>
    </row>
    <row r="1614" spans="4:4" x14ac:dyDescent="0.2">
      <c r="D1614" s="109"/>
    </row>
    <row r="1615" spans="4:4" x14ac:dyDescent="0.2">
      <c r="D1615" s="109"/>
    </row>
    <row r="1616" spans="4:4" x14ac:dyDescent="0.2">
      <c r="D1616" s="109"/>
    </row>
    <row r="1617" spans="4:4" x14ac:dyDescent="0.2">
      <c r="D1617" s="109"/>
    </row>
    <row r="1618" spans="4:4" x14ac:dyDescent="0.2">
      <c r="D1618" s="109"/>
    </row>
    <row r="1619" spans="4:4" x14ac:dyDescent="0.2">
      <c r="D1619" s="109"/>
    </row>
    <row r="1620" spans="4:4" x14ac:dyDescent="0.2">
      <c r="D1620" s="109"/>
    </row>
    <row r="1621" spans="4:4" x14ac:dyDescent="0.2">
      <c r="D1621" s="109"/>
    </row>
    <row r="1622" spans="4:4" x14ac:dyDescent="0.2">
      <c r="D1622" s="109"/>
    </row>
    <row r="1623" spans="4:4" x14ac:dyDescent="0.2">
      <c r="D1623" s="109"/>
    </row>
    <row r="1624" spans="4:4" x14ac:dyDescent="0.2">
      <c r="D1624" s="109"/>
    </row>
    <row r="1625" spans="4:4" x14ac:dyDescent="0.2">
      <c r="D1625" s="109"/>
    </row>
    <row r="1626" spans="4:4" x14ac:dyDescent="0.2">
      <c r="D1626" s="109"/>
    </row>
    <row r="1627" spans="4:4" x14ac:dyDescent="0.2">
      <c r="D1627" s="109"/>
    </row>
    <row r="1628" spans="4:4" x14ac:dyDescent="0.2">
      <c r="D1628" s="109"/>
    </row>
    <row r="1629" spans="4:4" x14ac:dyDescent="0.2">
      <c r="D1629" s="109"/>
    </row>
    <row r="1630" spans="4:4" x14ac:dyDescent="0.2">
      <c r="D1630" s="109"/>
    </row>
    <row r="1631" spans="4:4" x14ac:dyDescent="0.2">
      <c r="D1631" s="109"/>
    </row>
    <row r="1632" spans="4:4" x14ac:dyDescent="0.2">
      <c r="D1632" s="109"/>
    </row>
    <row r="1633" spans="4:4" x14ac:dyDescent="0.2">
      <c r="D1633" s="109"/>
    </row>
    <row r="1634" spans="4:4" x14ac:dyDescent="0.2">
      <c r="D1634" s="109"/>
    </row>
    <row r="1635" spans="4:4" x14ac:dyDescent="0.2">
      <c r="D1635" s="109"/>
    </row>
    <row r="1636" spans="4:4" x14ac:dyDescent="0.2">
      <c r="D1636" s="109"/>
    </row>
    <row r="1637" spans="4:4" x14ac:dyDescent="0.2">
      <c r="D1637" s="109"/>
    </row>
    <row r="1638" spans="4:4" x14ac:dyDescent="0.2">
      <c r="D1638" s="109"/>
    </row>
    <row r="1639" spans="4:4" x14ac:dyDescent="0.2">
      <c r="D1639" s="109"/>
    </row>
    <row r="1640" spans="4:4" x14ac:dyDescent="0.2">
      <c r="D1640" s="109"/>
    </row>
    <row r="1641" spans="4:4" x14ac:dyDescent="0.2">
      <c r="D1641" s="109"/>
    </row>
    <row r="1642" spans="4:4" x14ac:dyDescent="0.2">
      <c r="D1642" s="109"/>
    </row>
    <row r="1643" spans="4:4" x14ac:dyDescent="0.2">
      <c r="D1643" s="109"/>
    </row>
    <row r="1644" spans="4:4" x14ac:dyDescent="0.2">
      <c r="D1644" s="109"/>
    </row>
    <row r="1645" spans="4:4" x14ac:dyDescent="0.2">
      <c r="D1645" s="109"/>
    </row>
    <row r="1646" spans="4:4" x14ac:dyDescent="0.2">
      <c r="D1646" s="109"/>
    </row>
    <row r="1647" spans="4:4" x14ac:dyDescent="0.2">
      <c r="D1647" s="109"/>
    </row>
    <row r="1648" spans="4:4" x14ac:dyDescent="0.2">
      <c r="D1648" s="109"/>
    </row>
    <row r="1649" spans="4:4" x14ac:dyDescent="0.2">
      <c r="D1649" s="109"/>
    </row>
    <row r="1650" spans="4:4" x14ac:dyDescent="0.2">
      <c r="D1650" s="109"/>
    </row>
    <row r="1651" spans="4:4" x14ac:dyDescent="0.2">
      <c r="D1651" s="109"/>
    </row>
    <row r="1652" spans="4:4" x14ac:dyDescent="0.2">
      <c r="D1652" s="109"/>
    </row>
    <row r="1653" spans="4:4" x14ac:dyDescent="0.2">
      <c r="D1653" s="109"/>
    </row>
    <row r="1654" spans="4:4" x14ac:dyDescent="0.2">
      <c r="D1654" s="109"/>
    </row>
    <row r="1655" spans="4:4" x14ac:dyDescent="0.2">
      <c r="D1655" s="109"/>
    </row>
    <row r="1656" spans="4:4" x14ac:dyDescent="0.2">
      <c r="D1656" s="109"/>
    </row>
    <row r="1657" spans="4:4" x14ac:dyDescent="0.2">
      <c r="D1657" s="109"/>
    </row>
    <row r="1658" spans="4:4" x14ac:dyDescent="0.2">
      <c r="D1658" s="109"/>
    </row>
    <row r="1659" spans="4:4" x14ac:dyDescent="0.2">
      <c r="D1659" s="109"/>
    </row>
    <row r="1660" spans="4:4" x14ac:dyDescent="0.2">
      <c r="D1660" s="109"/>
    </row>
    <row r="1661" spans="4:4" x14ac:dyDescent="0.2">
      <c r="D1661" s="109"/>
    </row>
    <row r="1662" spans="4:4" x14ac:dyDescent="0.2">
      <c r="D1662" s="109"/>
    </row>
    <row r="1663" spans="4:4" x14ac:dyDescent="0.2">
      <c r="D1663" s="109"/>
    </row>
    <row r="1664" spans="4:4" x14ac:dyDescent="0.2">
      <c r="D1664" s="109"/>
    </row>
    <row r="1665" spans="4:4" x14ac:dyDescent="0.2">
      <c r="D1665" s="109"/>
    </row>
    <row r="1666" spans="4:4" x14ac:dyDescent="0.2">
      <c r="D1666" s="109"/>
    </row>
    <row r="1667" spans="4:4" x14ac:dyDescent="0.2">
      <c r="D1667" s="109"/>
    </row>
    <row r="1668" spans="4:4" x14ac:dyDescent="0.2">
      <c r="D1668" s="109"/>
    </row>
    <row r="1669" spans="4:4" x14ac:dyDescent="0.2">
      <c r="D1669" s="109"/>
    </row>
    <row r="1670" spans="4:4" x14ac:dyDescent="0.2">
      <c r="D1670" s="109"/>
    </row>
    <row r="1671" spans="4:4" x14ac:dyDescent="0.2">
      <c r="D1671" s="109"/>
    </row>
    <row r="1672" spans="4:4" x14ac:dyDescent="0.2">
      <c r="D1672" s="109"/>
    </row>
    <row r="1673" spans="4:4" x14ac:dyDescent="0.2">
      <c r="D1673" s="109"/>
    </row>
    <row r="1674" spans="4:4" x14ac:dyDescent="0.2">
      <c r="D1674" s="109"/>
    </row>
    <row r="1675" spans="4:4" x14ac:dyDescent="0.2">
      <c r="D1675" s="109"/>
    </row>
    <row r="1676" spans="4:4" x14ac:dyDescent="0.2">
      <c r="D1676" s="109"/>
    </row>
    <row r="1677" spans="4:4" x14ac:dyDescent="0.2">
      <c r="D1677" s="109"/>
    </row>
    <row r="1678" spans="4:4" x14ac:dyDescent="0.2">
      <c r="D1678" s="109"/>
    </row>
    <row r="1679" spans="4:4" x14ac:dyDescent="0.2">
      <c r="D1679" s="109"/>
    </row>
    <row r="1680" spans="4:4" x14ac:dyDescent="0.2">
      <c r="D1680" s="109"/>
    </row>
    <row r="1681" spans="4:4" x14ac:dyDescent="0.2">
      <c r="D1681" s="109"/>
    </row>
    <row r="1682" spans="4:4" x14ac:dyDescent="0.2">
      <c r="D1682" s="109"/>
    </row>
    <row r="1683" spans="4:4" x14ac:dyDescent="0.2">
      <c r="D1683" s="109"/>
    </row>
    <row r="1684" spans="4:4" x14ac:dyDescent="0.2">
      <c r="D1684" s="109"/>
    </row>
    <row r="1685" spans="4:4" x14ac:dyDescent="0.2">
      <c r="D1685" s="109"/>
    </row>
    <row r="1686" spans="4:4" x14ac:dyDescent="0.2">
      <c r="D1686" s="109"/>
    </row>
    <row r="1687" spans="4:4" x14ac:dyDescent="0.2">
      <c r="D1687" s="109"/>
    </row>
    <row r="1688" spans="4:4" x14ac:dyDescent="0.2">
      <c r="D1688" s="109"/>
    </row>
    <row r="1689" spans="4:4" x14ac:dyDescent="0.2">
      <c r="D1689" s="109"/>
    </row>
    <row r="1690" spans="4:4" x14ac:dyDescent="0.2">
      <c r="D1690" s="109"/>
    </row>
    <row r="1691" spans="4:4" x14ac:dyDescent="0.2">
      <c r="D1691" s="109"/>
    </row>
    <row r="1692" spans="4:4" x14ac:dyDescent="0.2">
      <c r="D1692" s="109"/>
    </row>
    <row r="1693" spans="4:4" x14ac:dyDescent="0.2">
      <c r="D1693" s="109"/>
    </row>
    <row r="1694" spans="4:4" x14ac:dyDescent="0.2">
      <c r="D1694" s="109"/>
    </row>
    <row r="1695" spans="4:4" x14ac:dyDescent="0.2">
      <c r="D1695" s="109"/>
    </row>
    <row r="1696" spans="4:4" x14ac:dyDescent="0.2">
      <c r="D1696" s="109"/>
    </row>
    <row r="1697" spans="4:4" x14ac:dyDescent="0.2">
      <c r="D1697" s="109"/>
    </row>
    <row r="1698" spans="4:4" x14ac:dyDescent="0.2">
      <c r="D1698" s="109"/>
    </row>
    <row r="1699" spans="4:4" x14ac:dyDescent="0.2">
      <c r="D1699" s="109"/>
    </row>
    <row r="1700" spans="4:4" x14ac:dyDescent="0.2">
      <c r="D1700" s="109"/>
    </row>
    <row r="1701" spans="4:4" x14ac:dyDescent="0.2">
      <c r="D1701" s="109"/>
    </row>
    <row r="1702" spans="4:4" x14ac:dyDescent="0.2">
      <c r="D1702" s="109"/>
    </row>
    <row r="1703" spans="4:4" x14ac:dyDescent="0.2">
      <c r="D1703" s="109"/>
    </row>
    <row r="1704" spans="4:4" x14ac:dyDescent="0.2">
      <c r="D1704" s="109"/>
    </row>
    <row r="1705" spans="4:4" x14ac:dyDescent="0.2">
      <c r="D1705" s="109"/>
    </row>
    <row r="1706" spans="4:4" x14ac:dyDescent="0.2">
      <c r="D1706" s="109"/>
    </row>
    <row r="1707" spans="4:4" x14ac:dyDescent="0.2">
      <c r="D1707" s="109"/>
    </row>
    <row r="1708" spans="4:4" x14ac:dyDescent="0.2">
      <c r="D1708" s="109"/>
    </row>
    <row r="1709" spans="4:4" x14ac:dyDescent="0.2">
      <c r="D1709" s="109"/>
    </row>
    <row r="1710" spans="4:4" x14ac:dyDescent="0.2">
      <c r="D1710" s="109"/>
    </row>
    <row r="1711" spans="4:4" x14ac:dyDescent="0.2">
      <c r="D1711" s="109"/>
    </row>
    <row r="1712" spans="4:4" x14ac:dyDescent="0.2">
      <c r="D1712" s="109"/>
    </row>
    <row r="1713" spans="4:4" x14ac:dyDescent="0.2">
      <c r="D1713" s="109"/>
    </row>
    <row r="1714" spans="4:4" x14ac:dyDescent="0.2">
      <c r="D1714" s="109"/>
    </row>
    <row r="1715" spans="4:4" x14ac:dyDescent="0.2">
      <c r="D1715" s="109"/>
    </row>
    <row r="1716" spans="4:4" x14ac:dyDescent="0.2">
      <c r="D1716" s="109"/>
    </row>
    <row r="1717" spans="4:4" x14ac:dyDescent="0.2">
      <c r="D1717" s="109"/>
    </row>
    <row r="1718" spans="4:4" x14ac:dyDescent="0.2">
      <c r="D1718" s="109"/>
    </row>
    <row r="1719" spans="4:4" x14ac:dyDescent="0.2">
      <c r="D1719" s="109"/>
    </row>
    <row r="1720" spans="4:4" x14ac:dyDescent="0.2">
      <c r="D1720" s="109"/>
    </row>
    <row r="1721" spans="4:4" x14ac:dyDescent="0.2">
      <c r="D1721" s="109"/>
    </row>
    <row r="1722" spans="4:4" x14ac:dyDescent="0.2">
      <c r="D1722" s="109"/>
    </row>
    <row r="1723" spans="4:4" x14ac:dyDescent="0.2">
      <c r="D1723" s="109"/>
    </row>
    <row r="1724" spans="4:4" x14ac:dyDescent="0.2">
      <c r="D1724" s="109"/>
    </row>
    <row r="1725" spans="4:4" x14ac:dyDescent="0.2">
      <c r="D1725" s="109"/>
    </row>
    <row r="1726" spans="4:4" x14ac:dyDescent="0.2">
      <c r="D1726" s="109"/>
    </row>
    <row r="1727" spans="4:4" x14ac:dyDescent="0.2">
      <c r="D1727" s="109"/>
    </row>
    <row r="1728" spans="4:4" x14ac:dyDescent="0.2">
      <c r="D1728" s="109"/>
    </row>
    <row r="1729" spans="4:4" x14ac:dyDescent="0.2">
      <c r="D1729" s="109"/>
    </row>
    <row r="1730" spans="4:4" x14ac:dyDescent="0.2">
      <c r="D1730" s="109"/>
    </row>
    <row r="1731" spans="4:4" x14ac:dyDescent="0.2">
      <c r="D1731" s="109"/>
    </row>
    <row r="1732" spans="4:4" x14ac:dyDescent="0.2">
      <c r="D1732" s="109"/>
    </row>
    <row r="1733" spans="4:4" x14ac:dyDescent="0.2">
      <c r="D1733" s="109"/>
    </row>
    <row r="1734" spans="4:4" x14ac:dyDescent="0.2">
      <c r="D1734" s="109"/>
    </row>
    <row r="1735" spans="4:4" x14ac:dyDescent="0.2">
      <c r="D1735" s="109"/>
    </row>
    <row r="1736" spans="4:4" x14ac:dyDescent="0.2">
      <c r="D1736" s="109"/>
    </row>
    <row r="1737" spans="4:4" x14ac:dyDescent="0.2">
      <c r="D1737" s="109"/>
    </row>
    <row r="1738" spans="4:4" x14ac:dyDescent="0.2">
      <c r="D1738" s="109"/>
    </row>
    <row r="1739" spans="4:4" x14ac:dyDescent="0.2">
      <c r="D1739" s="109"/>
    </row>
    <row r="1740" spans="4:4" x14ac:dyDescent="0.2">
      <c r="D1740" s="109"/>
    </row>
    <row r="1741" spans="4:4" x14ac:dyDescent="0.2">
      <c r="D1741" s="109"/>
    </row>
    <row r="1742" spans="4:4" x14ac:dyDescent="0.2">
      <c r="D1742" s="109"/>
    </row>
    <row r="1743" spans="4:4" x14ac:dyDescent="0.2">
      <c r="D1743" s="109"/>
    </row>
    <row r="1744" spans="4:4" x14ac:dyDescent="0.2">
      <c r="D1744" s="109"/>
    </row>
    <row r="1745" spans="4:4" x14ac:dyDescent="0.2">
      <c r="D1745" s="109"/>
    </row>
    <row r="1746" spans="4:4" x14ac:dyDescent="0.2">
      <c r="D1746" s="109"/>
    </row>
    <row r="1747" spans="4:4" x14ac:dyDescent="0.2">
      <c r="D1747" s="109"/>
    </row>
    <row r="1748" spans="4:4" x14ac:dyDescent="0.2">
      <c r="D1748" s="109"/>
    </row>
    <row r="1749" spans="4:4" x14ac:dyDescent="0.2">
      <c r="D1749" s="109"/>
    </row>
    <row r="1750" spans="4:4" x14ac:dyDescent="0.2">
      <c r="D1750" s="109"/>
    </row>
    <row r="1751" spans="4:4" x14ac:dyDescent="0.2">
      <c r="D1751" s="109"/>
    </row>
    <row r="1752" spans="4:4" x14ac:dyDescent="0.2">
      <c r="D1752" s="109"/>
    </row>
    <row r="1753" spans="4:4" x14ac:dyDescent="0.2">
      <c r="D1753" s="109"/>
    </row>
    <row r="1754" spans="4:4" x14ac:dyDescent="0.2">
      <c r="D1754" s="109"/>
    </row>
    <row r="1755" spans="4:4" x14ac:dyDescent="0.2">
      <c r="D1755" s="109"/>
    </row>
    <row r="1756" spans="4:4" x14ac:dyDescent="0.2">
      <c r="D1756" s="109"/>
    </row>
    <row r="1757" spans="4:4" x14ac:dyDescent="0.2">
      <c r="D1757" s="109"/>
    </row>
    <row r="1758" spans="4:4" x14ac:dyDescent="0.2">
      <c r="D1758" s="109"/>
    </row>
    <row r="1759" spans="4:4" x14ac:dyDescent="0.2">
      <c r="D1759" s="109"/>
    </row>
    <row r="1760" spans="4:4" x14ac:dyDescent="0.2">
      <c r="D1760" s="109"/>
    </row>
    <row r="1761" spans="4:4" x14ac:dyDescent="0.2">
      <c r="D1761" s="109"/>
    </row>
    <row r="1762" spans="4:4" x14ac:dyDescent="0.2">
      <c r="D1762" s="109"/>
    </row>
    <row r="1763" spans="4:4" x14ac:dyDescent="0.2">
      <c r="D1763" s="109"/>
    </row>
    <row r="1764" spans="4:4" x14ac:dyDescent="0.2">
      <c r="D1764" s="109"/>
    </row>
    <row r="1765" spans="4:4" x14ac:dyDescent="0.2">
      <c r="D1765" s="109"/>
    </row>
    <row r="1766" spans="4:4" x14ac:dyDescent="0.2">
      <c r="D1766" s="109"/>
    </row>
    <row r="1767" spans="4:4" x14ac:dyDescent="0.2">
      <c r="D1767" s="109"/>
    </row>
    <row r="1768" spans="4:4" x14ac:dyDescent="0.2">
      <c r="D1768" s="109"/>
    </row>
    <row r="1769" spans="4:4" x14ac:dyDescent="0.2">
      <c r="D1769" s="109"/>
    </row>
    <row r="1770" spans="4:4" x14ac:dyDescent="0.2">
      <c r="D1770" s="109"/>
    </row>
    <row r="1771" spans="4:4" x14ac:dyDescent="0.2">
      <c r="D1771" s="109"/>
    </row>
    <row r="1772" spans="4:4" x14ac:dyDescent="0.2">
      <c r="D1772" s="109"/>
    </row>
    <row r="1773" spans="4:4" x14ac:dyDescent="0.2">
      <c r="D1773" s="109"/>
    </row>
    <row r="1774" spans="4:4" x14ac:dyDescent="0.2">
      <c r="D1774" s="109"/>
    </row>
    <row r="1775" spans="4:4" x14ac:dyDescent="0.2">
      <c r="D1775" s="109"/>
    </row>
    <row r="1776" spans="4:4" x14ac:dyDescent="0.2">
      <c r="D1776" s="109"/>
    </row>
    <row r="1777" spans="4:4" x14ac:dyDescent="0.2">
      <c r="D1777" s="109"/>
    </row>
    <row r="1778" spans="4:4" x14ac:dyDescent="0.2">
      <c r="D1778" s="109"/>
    </row>
    <row r="1779" spans="4:4" x14ac:dyDescent="0.2">
      <c r="D1779" s="109"/>
    </row>
    <row r="1780" spans="4:4" x14ac:dyDescent="0.2">
      <c r="D1780" s="109"/>
    </row>
    <row r="1781" spans="4:4" x14ac:dyDescent="0.2">
      <c r="D1781" s="109"/>
    </row>
    <row r="1782" spans="4:4" x14ac:dyDescent="0.2">
      <c r="D1782" s="109"/>
    </row>
    <row r="1783" spans="4:4" x14ac:dyDescent="0.2">
      <c r="D1783" s="109"/>
    </row>
    <row r="1784" spans="4:4" x14ac:dyDescent="0.2">
      <c r="D1784" s="109"/>
    </row>
    <row r="1785" spans="4:4" x14ac:dyDescent="0.2">
      <c r="D1785" s="109"/>
    </row>
    <row r="1786" spans="4:4" x14ac:dyDescent="0.2">
      <c r="D1786" s="109"/>
    </row>
    <row r="1787" spans="4:4" x14ac:dyDescent="0.2">
      <c r="D1787" s="109"/>
    </row>
    <row r="1788" spans="4:4" x14ac:dyDescent="0.2">
      <c r="D1788" s="109"/>
    </row>
    <row r="1789" spans="4:4" x14ac:dyDescent="0.2">
      <c r="D1789" s="109"/>
    </row>
    <row r="1790" spans="4:4" x14ac:dyDescent="0.2">
      <c r="D1790" s="109"/>
    </row>
    <row r="1791" spans="4:4" x14ac:dyDescent="0.2">
      <c r="D1791" s="109"/>
    </row>
    <row r="1792" spans="4:4" x14ac:dyDescent="0.2">
      <c r="D1792" s="109"/>
    </row>
    <row r="1793" spans="4:4" x14ac:dyDescent="0.2">
      <c r="D1793" s="109"/>
    </row>
    <row r="1794" spans="4:4" x14ac:dyDescent="0.2">
      <c r="D1794" s="109"/>
    </row>
    <row r="1795" spans="4:4" x14ac:dyDescent="0.2">
      <c r="D1795" s="109"/>
    </row>
    <row r="1796" spans="4:4" x14ac:dyDescent="0.2">
      <c r="D1796" s="109"/>
    </row>
    <row r="1797" spans="4:4" x14ac:dyDescent="0.2">
      <c r="D1797" s="109"/>
    </row>
    <row r="1798" spans="4:4" x14ac:dyDescent="0.2">
      <c r="D1798" s="109"/>
    </row>
    <row r="1799" spans="4:4" x14ac:dyDescent="0.2">
      <c r="D1799" s="109"/>
    </row>
    <row r="1800" spans="4:4" x14ac:dyDescent="0.2">
      <c r="D1800" s="109"/>
    </row>
    <row r="1801" spans="4:4" x14ac:dyDescent="0.2">
      <c r="D1801" s="109"/>
    </row>
    <row r="1802" spans="4:4" x14ac:dyDescent="0.2">
      <c r="D1802" s="109"/>
    </row>
    <row r="1803" spans="4:4" x14ac:dyDescent="0.2">
      <c r="D1803" s="109"/>
    </row>
    <row r="1804" spans="4:4" x14ac:dyDescent="0.2">
      <c r="D1804" s="109"/>
    </row>
    <row r="1805" spans="4:4" x14ac:dyDescent="0.2">
      <c r="D1805" s="109"/>
    </row>
    <row r="1806" spans="4:4" x14ac:dyDescent="0.2">
      <c r="D1806" s="109"/>
    </row>
    <row r="1807" spans="4:4" x14ac:dyDescent="0.2">
      <c r="D1807" s="109"/>
    </row>
    <row r="1808" spans="4:4" x14ac:dyDescent="0.2">
      <c r="D1808" s="109"/>
    </row>
    <row r="1809" spans="4:4" x14ac:dyDescent="0.2">
      <c r="D1809" s="109"/>
    </row>
    <row r="1810" spans="4:4" x14ac:dyDescent="0.2">
      <c r="D1810" s="109"/>
    </row>
    <row r="1811" spans="4:4" x14ac:dyDescent="0.2">
      <c r="D1811" s="109"/>
    </row>
    <row r="1812" spans="4:4" x14ac:dyDescent="0.2">
      <c r="D1812" s="109"/>
    </row>
    <row r="1813" spans="4:4" x14ac:dyDescent="0.2">
      <c r="D1813" s="109"/>
    </row>
    <row r="1814" spans="4:4" x14ac:dyDescent="0.2">
      <c r="D1814" s="109"/>
    </row>
    <row r="1815" spans="4:4" x14ac:dyDescent="0.2">
      <c r="D1815" s="109"/>
    </row>
    <row r="1816" spans="4:4" x14ac:dyDescent="0.2">
      <c r="D1816" s="109"/>
    </row>
    <row r="1817" spans="4:4" x14ac:dyDescent="0.2">
      <c r="D1817" s="109"/>
    </row>
    <row r="1818" spans="4:4" x14ac:dyDescent="0.2">
      <c r="D1818" s="109"/>
    </row>
    <row r="1819" spans="4:4" x14ac:dyDescent="0.2">
      <c r="D1819" s="109"/>
    </row>
    <row r="1820" spans="4:4" x14ac:dyDescent="0.2">
      <c r="D1820" s="109"/>
    </row>
    <row r="1821" spans="4:4" x14ac:dyDescent="0.2">
      <c r="D1821" s="109"/>
    </row>
    <row r="1822" spans="4:4" x14ac:dyDescent="0.2">
      <c r="D1822" s="109"/>
    </row>
    <row r="1823" spans="4:4" x14ac:dyDescent="0.2">
      <c r="D1823" s="109"/>
    </row>
    <row r="1824" spans="4:4" x14ac:dyDescent="0.2">
      <c r="D1824" s="109"/>
    </row>
    <row r="1825" spans="4:4" x14ac:dyDescent="0.2">
      <c r="D1825" s="109"/>
    </row>
    <row r="1826" spans="4:4" x14ac:dyDescent="0.2">
      <c r="D1826" s="109"/>
    </row>
    <row r="1827" spans="4:4" x14ac:dyDescent="0.2">
      <c r="D1827" s="109"/>
    </row>
    <row r="1828" spans="4:4" x14ac:dyDescent="0.2">
      <c r="D1828" s="109"/>
    </row>
    <row r="1829" spans="4:4" x14ac:dyDescent="0.2">
      <c r="D1829" s="109"/>
    </row>
    <row r="1830" spans="4:4" x14ac:dyDescent="0.2">
      <c r="D1830" s="109"/>
    </row>
    <row r="1831" spans="4:4" x14ac:dyDescent="0.2">
      <c r="D1831" s="109"/>
    </row>
    <row r="1832" spans="4:4" x14ac:dyDescent="0.2">
      <c r="D1832" s="109"/>
    </row>
    <row r="1833" spans="4:4" x14ac:dyDescent="0.2">
      <c r="D1833" s="109"/>
    </row>
    <row r="1834" spans="4:4" x14ac:dyDescent="0.2">
      <c r="D1834" s="109"/>
    </row>
    <row r="1835" spans="4:4" x14ac:dyDescent="0.2">
      <c r="D1835" s="109"/>
    </row>
    <row r="1836" spans="4:4" x14ac:dyDescent="0.2">
      <c r="D1836" s="109"/>
    </row>
    <row r="1837" spans="4:4" x14ac:dyDescent="0.2">
      <c r="D1837" s="109"/>
    </row>
    <row r="1838" spans="4:4" x14ac:dyDescent="0.2">
      <c r="D1838" s="109"/>
    </row>
    <row r="1839" spans="4:4" x14ac:dyDescent="0.2">
      <c r="D1839" s="109"/>
    </row>
    <row r="1840" spans="4:4" x14ac:dyDescent="0.2">
      <c r="D1840" s="109"/>
    </row>
    <row r="1841" spans="4:4" x14ac:dyDescent="0.2">
      <c r="D1841" s="109"/>
    </row>
    <row r="1842" spans="4:4" x14ac:dyDescent="0.2">
      <c r="D1842" s="109"/>
    </row>
    <row r="1843" spans="4:4" x14ac:dyDescent="0.2">
      <c r="D1843" s="109"/>
    </row>
    <row r="1844" spans="4:4" x14ac:dyDescent="0.2">
      <c r="D1844" s="109"/>
    </row>
    <row r="1845" spans="4:4" x14ac:dyDescent="0.2">
      <c r="D1845" s="109"/>
    </row>
    <row r="1846" spans="4:4" x14ac:dyDescent="0.2">
      <c r="D1846" s="109"/>
    </row>
    <row r="1847" spans="4:4" x14ac:dyDescent="0.2">
      <c r="D1847" s="109"/>
    </row>
    <row r="1848" spans="4:4" x14ac:dyDescent="0.2">
      <c r="D1848" s="109"/>
    </row>
    <row r="1849" spans="4:4" x14ac:dyDescent="0.2">
      <c r="D1849" s="109"/>
    </row>
    <row r="1850" spans="4:4" x14ac:dyDescent="0.2">
      <c r="D1850" s="109"/>
    </row>
    <row r="1851" spans="4:4" x14ac:dyDescent="0.2">
      <c r="D1851" s="109"/>
    </row>
    <row r="1852" spans="4:4" x14ac:dyDescent="0.2">
      <c r="D1852" s="109"/>
    </row>
    <row r="1853" spans="4:4" x14ac:dyDescent="0.2">
      <c r="D1853" s="109"/>
    </row>
    <row r="1854" spans="4:4" x14ac:dyDescent="0.2">
      <c r="D1854" s="109"/>
    </row>
    <row r="1855" spans="4:4" x14ac:dyDescent="0.2">
      <c r="D1855" s="109"/>
    </row>
    <row r="1856" spans="4:4" x14ac:dyDescent="0.2">
      <c r="D1856" s="109"/>
    </row>
    <row r="1857" spans="4:4" x14ac:dyDescent="0.2">
      <c r="D1857" s="109"/>
    </row>
    <row r="1858" spans="4:4" x14ac:dyDescent="0.2">
      <c r="D1858" s="109"/>
    </row>
    <row r="1859" spans="4:4" x14ac:dyDescent="0.2">
      <c r="D1859" s="109"/>
    </row>
    <row r="1860" spans="4:4" x14ac:dyDescent="0.2">
      <c r="D1860" s="109"/>
    </row>
    <row r="1861" spans="4:4" x14ac:dyDescent="0.2">
      <c r="D1861" s="109"/>
    </row>
    <row r="1862" spans="4:4" x14ac:dyDescent="0.2">
      <c r="D1862" s="109"/>
    </row>
    <row r="1863" spans="4:4" x14ac:dyDescent="0.2">
      <c r="D1863" s="109"/>
    </row>
    <row r="1864" spans="4:4" x14ac:dyDescent="0.2">
      <c r="D1864" s="109"/>
    </row>
    <row r="1865" spans="4:4" x14ac:dyDescent="0.2">
      <c r="D1865" s="109"/>
    </row>
    <row r="1866" spans="4:4" x14ac:dyDescent="0.2">
      <c r="D1866" s="109"/>
    </row>
    <row r="1867" spans="4:4" x14ac:dyDescent="0.2">
      <c r="D1867" s="109"/>
    </row>
    <row r="1868" spans="4:4" x14ac:dyDescent="0.2">
      <c r="D1868" s="109"/>
    </row>
    <row r="1869" spans="4:4" x14ac:dyDescent="0.2">
      <c r="D1869" s="109"/>
    </row>
    <row r="1870" spans="4:4" x14ac:dyDescent="0.2">
      <c r="D1870" s="109"/>
    </row>
    <row r="1871" spans="4:4" x14ac:dyDescent="0.2">
      <c r="D1871" s="109"/>
    </row>
    <row r="1872" spans="4:4" x14ac:dyDescent="0.2">
      <c r="D1872" s="109"/>
    </row>
    <row r="1873" spans="4:4" x14ac:dyDescent="0.2">
      <c r="D1873" s="109"/>
    </row>
    <row r="1874" spans="4:4" x14ac:dyDescent="0.2">
      <c r="D1874" s="109"/>
    </row>
    <row r="1875" spans="4:4" x14ac:dyDescent="0.2">
      <c r="D1875" s="109"/>
    </row>
    <row r="1876" spans="4:4" x14ac:dyDescent="0.2">
      <c r="D1876" s="109"/>
    </row>
    <row r="1877" spans="4:4" x14ac:dyDescent="0.2">
      <c r="D1877" s="109"/>
    </row>
    <row r="1878" spans="4:4" x14ac:dyDescent="0.2">
      <c r="D1878" s="109"/>
    </row>
    <row r="1879" spans="4:4" x14ac:dyDescent="0.2">
      <c r="D1879" s="109"/>
    </row>
    <row r="1880" spans="4:4" x14ac:dyDescent="0.2">
      <c r="D1880" s="109"/>
    </row>
    <row r="1881" spans="4:4" x14ac:dyDescent="0.2">
      <c r="D1881" s="109"/>
    </row>
    <row r="1882" spans="4:4" x14ac:dyDescent="0.2">
      <c r="D1882" s="109"/>
    </row>
    <row r="1883" spans="4:4" x14ac:dyDescent="0.2">
      <c r="D1883" s="109"/>
    </row>
    <row r="1884" spans="4:4" x14ac:dyDescent="0.2">
      <c r="D1884" s="109"/>
    </row>
    <row r="1885" spans="4:4" x14ac:dyDescent="0.2">
      <c r="D1885" s="109"/>
    </row>
    <row r="1886" spans="4:4" x14ac:dyDescent="0.2">
      <c r="D1886" s="109"/>
    </row>
    <row r="1887" spans="4:4" x14ac:dyDescent="0.2">
      <c r="D1887" s="109"/>
    </row>
    <row r="1888" spans="4:4" x14ac:dyDescent="0.2">
      <c r="D1888" s="109"/>
    </row>
    <row r="1889" spans="4:4" x14ac:dyDescent="0.2">
      <c r="D1889" s="109"/>
    </row>
    <row r="1890" spans="4:4" x14ac:dyDescent="0.2">
      <c r="D1890" s="109"/>
    </row>
    <row r="1891" spans="4:4" x14ac:dyDescent="0.2">
      <c r="D1891" s="109"/>
    </row>
    <row r="1892" spans="4:4" x14ac:dyDescent="0.2">
      <c r="D1892" s="109"/>
    </row>
    <row r="1893" spans="4:4" x14ac:dyDescent="0.2">
      <c r="D1893" s="109"/>
    </row>
    <row r="1894" spans="4:4" x14ac:dyDescent="0.2">
      <c r="D1894" s="109"/>
    </row>
    <row r="1895" spans="4:4" x14ac:dyDescent="0.2">
      <c r="D1895" s="109"/>
    </row>
    <row r="1896" spans="4:4" x14ac:dyDescent="0.2">
      <c r="D1896" s="109"/>
    </row>
    <row r="1897" spans="4:4" x14ac:dyDescent="0.2">
      <c r="D1897" s="109"/>
    </row>
    <row r="1898" spans="4:4" x14ac:dyDescent="0.2">
      <c r="D1898" s="109"/>
    </row>
    <row r="1899" spans="4:4" x14ac:dyDescent="0.2">
      <c r="D1899" s="109"/>
    </row>
    <row r="1900" spans="4:4" x14ac:dyDescent="0.2">
      <c r="D1900" s="109"/>
    </row>
    <row r="1901" spans="4:4" x14ac:dyDescent="0.2">
      <c r="D1901" s="109"/>
    </row>
    <row r="1902" spans="4:4" x14ac:dyDescent="0.2">
      <c r="D1902" s="109"/>
    </row>
    <row r="1903" spans="4:4" x14ac:dyDescent="0.2">
      <c r="D1903" s="109"/>
    </row>
    <row r="1904" spans="4:4" x14ac:dyDescent="0.2">
      <c r="D1904" s="109"/>
    </row>
    <row r="1905" spans="4:4" x14ac:dyDescent="0.2">
      <c r="D1905" s="109"/>
    </row>
    <row r="1906" spans="4:4" x14ac:dyDescent="0.2">
      <c r="D1906" s="109"/>
    </row>
    <row r="1907" spans="4:4" x14ac:dyDescent="0.2">
      <c r="D1907" s="109"/>
    </row>
    <row r="1908" spans="4:4" x14ac:dyDescent="0.2">
      <c r="D1908" s="109"/>
    </row>
    <row r="1909" spans="4:4" x14ac:dyDescent="0.2">
      <c r="D1909" s="109"/>
    </row>
    <row r="1910" spans="4:4" x14ac:dyDescent="0.2">
      <c r="D1910" s="109"/>
    </row>
    <row r="1911" spans="4:4" x14ac:dyDescent="0.2">
      <c r="D1911" s="109"/>
    </row>
    <row r="1912" spans="4:4" x14ac:dyDescent="0.2">
      <c r="D1912" s="109"/>
    </row>
    <row r="1913" spans="4:4" x14ac:dyDescent="0.2">
      <c r="D1913" s="109"/>
    </row>
    <row r="1914" spans="4:4" x14ac:dyDescent="0.2">
      <c r="D1914" s="109"/>
    </row>
    <row r="1915" spans="4:4" x14ac:dyDescent="0.2">
      <c r="D1915" s="109"/>
    </row>
    <row r="1916" spans="4:4" x14ac:dyDescent="0.2">
      <c r="D1916" s="109"/>
    </row>
    <row r="1917" spans="4:4" x14ac:dyDescent="0.2">
      <c r="D1917" s="109"/>
    </row>
    <row r="1918" spans="4:4" x14ac:dyDescent="0.2">
      <c r="D1918" s="109"/>
    </row>
    <row r="1919" spans="4:4" x14ac:dyDescent="0.2">
      <c r="D1919" s="109"/>
    </row>
    <row r="1920" spans="4:4" x14ac:dyDescent="0.2">
      <c r="D1920" s="109"/>
    </row>
    <row r="1921" spans="4:4" x14ac:dyDescent="0.2">
      <c r="D1921" s="109"/>
    </row>
    <row r="1922" spans="4:4" x14ac:dyDescent="0.2">
      <c r="D1922" s="109"/>
    </row>
    <row r="1923" spans="4:4" x14ac:dyDescent="0.2">
      <c r="D1923" s="109"/>
    </row>
    <row r="1924" spans="4:4" x14ac:dyDescent="0.2">
      <c r="D1924" s="109"/>
    </row>
    <row r="1925" spans="4:4" x14ac:dyDescent="0.2">
      <c r="D1925" s="109"/>
    </row>
    <row r="1926" spans="4:4" x14ac:dyDescent="0.2">
      <c r="D1926" s="109"/>
    </row>
    <row r="1927" spans="4:4" x14ac:dyDescent="0.2">
      <c r="D1927" s="109"/>
    </row>
    <row r="1928" spans="4:4" x14ac:dyDescent="0.2">
      <c r="D1928" s="109"/>
    </row>
    <row r="1929" spans="4:4" x14ac:dyDescent="0.2">
      <c r="D1929" s="109"/>
    </row>
    <row r="1930" spans="4:4" x14ac:dyDescent="0.2">
      <c r="D1930" s="109"/>
    </row>
    <row r="1931" spans="4:4" x14ac:dyDescent="0.2">
      <c r="D1931" s="109"/>
    </row>
    <row r="1932" spans="4:4" x14ac:dyDescent="0.2">
      <c r="D1932" s="109"/>
    </row>
    <row r="1933" spans="4:4" x14ac:dyDescent="0.2">
      <c r="D1933" s="109"/>
    </row>
    <row r="1934" spans="4:4" x14ac:dyDescent="0.2">
      <c r="D1934" s="109"/>
    </row>
    <row r="1935" spans="4:4" x14ac:dyDescent="0.2">
      <c r="D1935" s="109"/>
    </row>
    <row r="1936" spans="4:4" x14ac:dyDescent="0.2">
      <c r="D1936" s="109"/>
    </row>
    <row r="1937" spans="4:4" x14ac:dyDescent="0.2">
      <c r="D1937" s="109"/>
    </row>
    <row r="1938" spans="4:4" x14ac:dyDescent="0.2">
      <c r="D1938" s="109"/>
    </row>
    <row r="1939" spans="4:4" x14ac:dyDescent="0.2">
      <c r="D1939" s="109"/>
    </row>
    <row r="1940" spans="4:4" x14ac:dyDescent="0.2">
      <c r="D1940" s="109"/>
    </row>
    <row r="1941" spans="4:4" x14ac:dyDescent="0.2">
      <c r="D1941" s="109"/>
    </row>
    <row r="1942" spans="4:4" x14ac:dyDescent="0.2">
      <c r="D1942" s="109"/>
    </row>
    <row r="1943" spans="4:4" x14ac:dyDescent="0.2">
      <c r="D1943" s="109"/>
    </row>
    <row r="1944" spans="4:4" x14ac:dyDescent="0.2">
      <c r="D1944" s="109"/>
    </row>
    <row r="1945" spans="4:4" x14ac:dyDescent="0.2">
      <c r="D1945" s="109"/>
    </row>
    <row r="1946" spans="4:4" x14ac:dyDescent="0.2">
      <c r="D1946" s="109"/>
    </row>
    <row r="1947" spans="4:4" x14ac:dyDescent="0.2">
      <c r="D1947" s="109"/>
    </row>
    <row r="1948" spans="4:4" x14ac:dyDescent="0.2">
      <c r="D1948" s="109"/>
    </row>
    <row r="1949" spans="4:4" x14ac:dyDescent="0.2">
      <c r="D1949" s="109"/>
    </row>
    <row r="1950" spans="4:4" x14ac:dyDescent="0.2">
      <c r="D1950" s="109"/>
    </row>
    <row r="1951" spans="4:4" x14ac:dyDescent="0.2">
      <c r="D1951" s="109"/>
    </row>
    <row r="1952" spans="4:4" x14ac:dyDescent="0.2">
      <c r="D1952" s="109"/>
    </row>
    <row r="1953" spans="4:4" x14ac:dyDescent="0.2">
      <c r="D1953" s="109"/>
    </row>
    <row r="1954" spans="4:4" x14ac:dyDescent="0.2">
      <c r="D1954" s="109"/>
    </row>
    <row r="1955" spans="4:4" x14ac:dyDescent="0.2">
      <c r="D1955" s="109"/>
    </row>
    <row r="1956" spans="4:4" x14ac:dyDescent="0.2">
      <c r="D1956" s="109"/>
    </row>
    <row r="1957" spans="4:4" x14ac:dyDescent="0.2">
      <c r="D1957" s="109"/>
    </row>
    <row r="1958" spans="4:4" x14ac:dyDescent="0.2">
      <c r="D1958" s="109"/>
    </row>
    <row r="1959" spans="4:4" x14ac:dyDescent="0.2">
      <c r="D1959" s="109"/>
    </row>
    <row r="1960" spans="4:4" x14ac:dyDescent="0.2">
      <c r="D1960" s="109"/>
    </row>
    <row r="1961" spans="4:4" x14ac:dyDescent="0.2">
      <c r="D1961" s="109"/>
    </row>
    <row r="1962" spans="4:4" x14ac:dyDescent="0.2">
      <c r="D1962" s="109"/>
    </row>
    <row r="1963" spans="4:4" x14ac:dyDescent="0.2">
      <c r="D1963" s="109"/>
    </row>
    <row r="1964" spans="4:4" x14ac:dyDescent="0.2">
      <c r="D1964" s="109"/>
    </row>
    <row r="1965" spans="4:4" x14ac:dyDescent="0.2">
      <c r="D1965" s="109"/>
    </row>
    <row r="1966" spans="4:4" x14ac:dyDescent="0.2">
      <c r="D1966" s="109"/>
    </row>
    <row r="1967" spans="4:4" x14ac:dyDescent="0.2">
      <c r="D1967" s="109"/>
    </row>
    <row r="1968" spans="4:4" x14ac:dyDescent="0.2">
      <c r="D1968" s="109"/>
    </row>
    <row r="1969" spans="4:4" x14ac:dyDescent="0.2">
      <c r="D1969" s="109"/>
    </row>
    <row r="1970" spans="4:4" x14ac:dyDescent="0.2">
      <c r="D1970" s="109"/>
    </row>
    <row r="1971" spans="4:4" x14ac:dyDescent="0.2">
      <c r="D1971" s="109"/>
    </row>
    <row r="1972" spans="4:4" x14ac:dyDescent="0.2">
      <c r="D1972" s="109"/>
    </row>
    <row r="1973" spans="4:4" x14ac:dyDescent="0.2">
      <c r="D1973" s="109"/>
    </row>
    <row r="1974" spans="4:4" x14ac:dyDescent="0.2">
      <c r="D1974" s="109"/>
    </row>
    <row r="1975" spans="4:4" x14ac:dyDescent="0.2">
      <c r="D1975" s="109"/>
    </row>
    <row r="1976" spans="4:4" x14ac:dyDescent="0.2">
      <c r="D1976" s="109"/>
    </row>
    <row r="1977" spans="4:4" x14ac:dyDescent="0.2">
      <c r="D1977" s="109"/>
    </row>
    <row r="1978" spans="4:4" x14ac:dyDescent="0.2">
      <c r="D1978" s="109"/>
    </row>
    <row r="1979" spans="4:4" x14ac:dyDescent="0.2">
      <c r="D1979" s="109"/>
    </row>
    <row r="1980" spans="4:4" x14ac:dyDescent="0.2">
      <c r="D1980" s="109"/>
    </row>
    <row r="1981" spans="4:4" x14ac:dyDescent="0.2">
      <c r="D1981" s="109"/>
    </row>
    <row r="1982" spans="4:4" x14ac:dyDescent="0.2">
      <c r="D1982" s="109"/>
    </row>
    <row r="1983" spans="4:4" x14ac:dyDescent="0.2">
      <c r="D1983" s="109"/>
    </row>
    <row r="1984" spans="4:4" x14ac:dyDescent="0.2">
      <c r="D1984" s="109"/>
    </row>
    <row r="1985" spans="4:4" x14ac:dyDescent="0.2">
      <c r="D1985" s="109"/>
    </row>
    <row r="1986" spans="4:4" x14ac:dyDescent="0.2">
      <c r="D1986" s="109"/>
    </row>
    <row r="1987" spans="4:4" x14ac:dyDescent="0.2">
      <c r="D1987" s="109"/>
    </row>
    <row r="1988" spans="4:4" x14ac:dyDescent="0.2">
      <c r="D1988" s="109"/>
    </row>
    <row r="1989" spans="4:4" x14ac:dyDescent="0.2">
      <c r="D1989" s="109"/>
    </row>
    <row r="1990" spans="4:4" x14ac:dyDescent="0.2">
      <c r="D1990" s="109"/>
    </row>
    <row r="1991" spans="4:4" x14ac:dyDescent="0.2">
      <c r="D1991" s="109"/>
    </row>
    <row r="1992" spans="4:4" x14ac:dyDescent="0.2">
      <c r="D1992" s="109"/>
    </row>
    <row r="1993" spans="4:4" x14ac:dyDescent="0.2">
      <c r="D1993" s="109"/>
    </row>
    <row r="1994" spans="4:4" x14ac:dyDescent="0.2">
      <c r="D1994" s="109"/>
    </row>
    <row r="1995" spans="4:4" x14ac:dyDescent="0.2">
      <c r="D1995" s="109"/>
    </row>
    <row r="1996" spans="4:4" x14ac:dyDescent="0.2">
      <c r="D1996" s="109"/>
    </row>
    <row r="1997" spans="4:4" x14ac:dyDescent="0.2">
      <c r="D1997" s="109"/>
    </row>
    <row r="1998" spans="4:4" x14ac:dyDescent="0.2">
      <c r="D1998" s="109"/>
    </row>
    <row r="1999" spans="4:4" x14ac:dyDescent="0.2">
      <c r="D1999" s="109"/>
    </row>
    <row r="2000" spans="4:4" x14ac:dyDescent="0.2">
      <c r="D2000" s="109"/>
    </row>
    <row r="2001" spans="4:4" x14ac:dyDescent="0.2">
      <c r="D2001" s="109"/>
    </row>
    <row r="2002" spans="4:4" x14ac:dyDescent="0.2">
      <c r="D2002" s="109"/>
    </row>
    <row r="2003" spans="4:4" x14ac:dyDescent="0.2">
      <c r="D2003" s="109"/>
    </row>
    <row r="2004" spans="4:4" x14ac:dyDescent="0.2">
      <c r="D2004" s="109"/>
    </row>
    <row r="2005" spans="4:4" x14ac:dyDescent="0.2">
      <c r="D2005" s="109"/>
    </row>
    <row r="2006" spans="4:4" x14ac:dyDescent="0.2">
      <c r="D2006" s="109"/>
    </row>
    <row r="2007" spans="4:4" x14ac:dyDescent="0.2">
      <c r="D2007" s="109"/>
    </row>
    <row r="2008" spans="4:4" x14ac:dyDescent="0.2">
      <c r="D2008" s="109"/>
    </row>
    <row r="2009" spans="4:4" x14ac:dyDescent="0.2">
      <c r="D2009" s="109"/>
    </row>
    <row r="2010" spans="4:4" x14ac:dyDescent="0.2">
      <c r="D2010" s="109"/>
    </row>
    <row r="2011" spans="4:4" x14ac:dyDescent="0.2">
      <c r="D2011" s="109"/>
    </row>
    <row r="2012" spans="4:4" x14ac:dyDescent="0.2">
      <c r="D2012" s="109"/>
    </row>
    <row r="2013" spans="4:4" x14ac:dyDescent="0.2">
      <c r="D2013" s="109"/>
    </row>
    <row r="2014" spans="4:4" x14ac:dyDescent="0.2">
      <c r="D2014" s="109"/>
    </row>
    <row r="2015" spans="4:4" x14ac:dyDescent="0.2">
      <c r="D2015" s="109"/>
    </row>
    <row r="2016" spans="4:4" x14ac:dyDescent="0.2">
      <c r="D2016" s="109"/>
    </row>
    <row r="2017" spans="4:4" x14ac:dyDescent="0.2">
      <c r="D2017" s="109"/>
    </row>
    <row r="2018" spans="4:4" x14ac:dyDescent="0.2">
      <c r="D2018" s="109"/>
    </row>
    <row r="2019" spans="4:4" x14ac:dyDescent="0.2">
      <c r="D2019" s="109"/>
    </row>
    <row r="2020" spans="4:4" x14ac:dyDescent="0.2">
      <c r="D2020" s="109"/>
    </row>
    <row r="2021" spans="4:4" x14ac:dyDescent="0.2">
      <c r="D2021" s="109"/>
    </row>
    <row r="2022" spans="4:4" x14ac:dyDescent="0.2">
      <c r="D2022" s="109"/>
    </row>
    <row r="2023" spans="4:4" x14ac:dyDescent="0.2">
      <c r="D2023" s="109"/>
    </row>
    <row r="2024" spans="4:4" x14ac:dyDescent="0.2">
      <c r="D2024" s="109"/>
    </row>
    <row r="2025" spans="4:4" x14ac:dyDescent="0.2">
      <c r="D2025" s="109"/>
    </row>
    <row r="2026" spans="4:4" x14ac:dyDescent="0.2">
      <c r="D2026" s="109"/>
    </row>
    <row r="2027" spans="4:4" x14ac:dyDescent="0.2">
      <c r="D2027" s="109"/>
    </row>
    <row r="2028" spans="4:4" x14ac:dyDescent="0.2">
      <c r="D2028" s="109"/>
    </row>
    <row r="2029" spans="4:4" x14ac:dyDescent="0.2">
      <c r="D2029" s="109"/>
    </row>
    <row r="2030" spans="4:4" x14ac:dyDescent="0.2">
      <c r="D2030" s="109"/>
    </row>
    <row r="2031" spans="4:4" x14ac:dyDescent="0.2">
      <c r="D2031" s="109"/>
    </row>
    <row r="2032" spans="4:4" x14ac:dyDescent="0.2">
      <c r="D2032" s="109"/>
    </row>
    <row r="2033" spans="4:4" x14ac:dyDescent="0.2">
      <c r="D2033" s="109"/>
    </row>
    <row r="2034" spans="4:4" x14ac:dyDescent="0.2">
      <c r="D2034" s="109"/>
    </row>
    <row r="2035" spans="4:4" x14ac:dyDescent="0.2">
      <c r="D2035" s="109"/>
    </row>
    <row r="2036" spans="4:4" x14ac:dyDescent="0.2">
      <c r="D2036" s="109"/>
    </row>
    <row r="2037" spans="4:4" x14ac:dyDescent="0.2">
      <c r="D2037" s="109"/>
    </row>
    <row r="2038" spans="4:4" x14ac:dyDescent="0.2">
      <c r="D2038" s="109"/>
    </row>
    <row r="2039" spans="4:4" x14ac:dyDescent="0.2">
      <c r="D2039" s="109"/>
    </row>
    <row r="2040" spans="4:4" x14ac:dyDescent="0.2">
      <c r="D2040" s="109"/>
    </row>
    <row r="2041" spans="4:4" x14ac:dyDescent="0.2">
      <c r="D2041" s="109"/>
    </row>
    <row r="2042" spans="4:4" x14ac:dyDescent="0.2">
      <c r="D2042" s="109"/>
    </row>
    <row r="2043" spans="4:4" x14ac:dyDescent="0.2">
      <c r="D2043" s="109"/>
    </row>
    <row r="2044" spans="4:4" x14ac:dyDescent="0.2">
      <c r="D2044" s="109"/>
    </row>
    <row r="2045" spans="4:4" x14ac:dyDescent="0.2">
      <c r="D2045" s="109"/>
    </row>
    <row r="2046" spans="4:4" x14ac:dyDescent="0.2">
      <c r="D2046" s="109"/>
    </row>
    <row r="2047" spans="4:4" x14ac:dyDescent="0.2">
      <c r="D2047" s="109"/>
    </row>
    <row r="2048" spans="4:4" x14ac:dyDescent="0.2">
      <c r="D2048" s="109"/>
    </row>
    <row r="2049" spans="4:4" x14ac:dyDescent="0.2">
      <c r="D2049" s="109"/>
    </row>
    <row r="2050" spans="4:4" x14ac:dyDescent="0.2">
      <c r="D2050" s="109"/>
    </row>
    <row r="2051" spans="4:4" x14ac:dyDescent="0.2">
      <c r="D2051" s="109"/>
    </row>
    <row r="2052" spans="4:4" x14ac:dyDescent="0.2">
      <c r="D2052" s="109"/>
    </row>
    <row r="2053" spans="4:4" x14ac:dyDescent="0.2">
      <c r="D2053" s="109"/>
    </row>
    <row r="2054" spans="4:4" x14ac:dyDescent="0.2">
      <c r="D2054" s="109"/>
    </row>
    <row r="2055" spans="4:4" x14ac:dyDescent="0.2">
      <c r="D2055" s="109"/>
    </row>
    <row r="2056" spans="4:4" x14ac:dyDescent="0.2">
      <c r="D2056" s="109"/>
    </row>
    <row r="2057" spans="4:4" x14ac:dyDescent="0.2">
      <c r="D2057" s="109"/>
    </row>
    <row r="2058" spans="4:4" x14ac:dyDescent="0.2">
      <c r="D2058" s="109"/>
    </row>
    <row r="2059" spans="4:4" x14ac:dyDescent="0.2">
      <c r="D2059" s="109"/>
    </row>
    <row r="2060" spans="4:4" x14ac:dyDescent="0.2">
      <c r="D2060" s="109"/>
    </row>
    <row r="2061" spans="4:4" x14ac:dyDescent="0.2">
      <c r="D2061" s="109"/>
    </row>
    <row r="2062" spans="4:4" x14ac:dyDescent="0.2">
      <c r="D2062" s="109"/>
    </row>
    <row r="2063" spans="4:4" x14ac:dyDescent="0.2">
      <c r="D2063" s="109"/>
    </row>
    <row r="2064" spans="4:4" x14ac:dyDescent="0.2">
      <c r="D2064" s="109"/>
    </row>
    <row r="2065" spans="4:4" x14ac:dyDescent="0.2">
      <c r="D2065" s="109"/>
    </row>
    <row r="2066" spans="4:4" x14ac:dyDescent="0.2">
      <c r="D2066" s="109"/>
    </row>
    <row r="2067" spans="4:4" x14ac:dyDescent="0.2">
      <c r="D2067" s="109"/>
    </row>
    <row r="2068" spans="4:4" x14ac:dyDescent="0.2">
      <c r="D2068" s="109"/>
    </row>
    <row r="2069" spans="4:4" x14ac:dyDescent="0.2">
      <c r="D2069" s="109"/>
    </row>
    <row r="2070" spans="4:4" x14ac:dyDescent="0.2">
      <c r="D2070" s="109"/>
    </row>
    <row r="2071" spans="4:4" x14ac:dyDescent="0.2">
      <c r="D2071" s="109"/>
    </row>
    <row r="2072" spans="4:4" x14ac:dyDescent="0.2">
      <c r="D2072" s="109"/>
    </row>
    <row r="2073" spans="4:4" x14ac:dyDescent="0.2">
      <c r="D2073" s="109"/>
    </row>
    <row r="2074" spans="4:4" x14ac:dyDescent="0.2">
      <c r="D2074" s="109"/>
    </row>
    <row r="2075" spans="4:4" x14ac:dyDescent="0.2">
      <c r="D2075" s="109"/>
    </row>
    <row r="2076" spans="4:4" x14ac:dyDescent="0.2">
      <c r="D2076" s="109"/>
    </row>
    <row r="2077" spans="4:4" x14ac:dyDescent="0.2">
      <c r="D2077" s="109"/>
    </row>
    <row r="2078" spans="4:4" x14ac:dyDescent="0.2">
      <c r="D2078" s="109"/>
    </row>
    <row r="2079" spans="4:4" x14ac:dyDescent="0.2">
      <c r="D2079" s="109"/>
    </row>
    <row r="2080" spans="4:4" x14ac:dyDescent="0.2">
      <c r="D2080" s="109"/>
    </row>
    <row r="2081" spans="4:4" x14ac:dyDescent="0.2">
      <c r="D2081" s="109"/>
    </row>
    <row r="2082" spans="4:4" x14ac:dyDescent="0.2">
      <c r="D2082" s="109"/>
    </row>
    <row r="2083" spans="4:4" x14ac:dyDescent="0.2">
      <c r="D2083" s="109"/>
    </row>
    <row r="2084" spans="4:4" x14ac:dyDescent="0.2">
      <c r="D2084" s="109"/>
    </row>
    <row r="2085" spans="4:4" x14ac:dyDescent="0.2">
      <c r="D2085" s="109"/>
    </row>
    <row r="2086" spans="4:4" x14ac:dyDescent="0.2">
      <c r="D2086" s="109"/>
    </row>
    <row r="2087" spans="4:4" x14ac:dyDescent="0.2">
      <c r="D2087" s="109"/>
    </row>
    <row r="2088" spans="4:4" x14ac:dyDescent="0.2">
      <c r="D2088" s="109"/>
    </row>
    <row r="2089" spans="4:4" x14ac:dyDescent="0.2">
      <c r="D2089" s="109"/>
    </row>
    <row r="2090" spans="4:4" x14ac:dyDescent="0.2">
      <c r="D2090" s="109"/>
    </row>
    <row r="2091" spans="4:4" x14ac:dyDescent="0.2">
      <c r="D2091" s="109"/>
    </row>
    <row r="2092" spans="4:4" x14ac:dyDescent="0.2">
      <c r="D2092" s="109"/>
    </row>
    <row r="2093" spans="4:4" x14ac:dyDescent="0.2">
      <c r="D2093" s="109"/>
    </row>
    <row r="2094" spans="4:4" x14ac:dyDescent="0.2">
      <c r="D2094" s="109"/>
    </row>
    <row r="2095" spans="4:4" x14ac:dyDescent="0.2">
      <c r="D2095" s="109"/>
    </row>
    <row r="2096" spans="4:4" x14ac:dyDescent="0.2">
      <c r="D2096" s="109"/>
    </row>
    <row r="2097" spans="4:4" x14ac:dyDescent="0.2">
      <c r="D2097" s="109"/>
    </row>
    <row r="2098" spans="4:4" x14ac:dyDescent="0.2">
      <c r="D2098" s="109"/>
    </row>
    <row r="2099" spans="4:4" x14ac:dyDescent="0.2">
      <c r="D2099" s="109"/>
    </row>
    <row r="2100" spans="4:4" x14ac:dyDescent="0.2">
      <c r="D2100" s="109"/>
    </row>
    <row r="2101" spans="4:4" x14ac:dyDescent="0.2">
      <c r="D2101" s="109"/>
    </row>
    <row r="2102" spans="4:4" x14ac:dyDescent="0.2">
      <c r="D2102" s="109"/>
    </row>
    <row r="2103" spans="4:4" x14ac:dyDescent="0.2">
      <c r="D2103" s="109"/>
    </row>
    <row r="2104" spans="4:4" x14ac:dyDescent="0.2">
      <c r="D2104" s="109"/>
    </row>
    <row r="2105" spans="4:4" x14ac:dyDescent="0.2">
      <c r="D2105" s="109"/>
    </row>
    <row r="2106" spans="4:4" x14ac:dyDescent="0.2">
      <c r="D2106" s="109"/>
    </row>
    <row r="2107" spans="4:4" x14ac:dyDescent="0.2">
      <c r="D2107" s="109"/>
    </row>
    <row r="2108" spans="4:4" x14ac:dyDescent="0.2">
      <c r="D2108" s="109"/>
    </row>
    <row r="2109" spans="4:4" x14ac:dyDescent="0.2">
      <c r="D2109" s="109"/>
    </row>
    <row r="2110" spans="4:4" x14ac:dyDescent="0.2">
      <c r="D2110" s="109"/>
    </row>
    <row r="2111" spans="4:4" x14ac:dyDescent="0.2">
      <c r="D2111" s="109"/>
    </row>
    <row r="2112" spans="4:4" x14ac:dyDescent="0.2">
      <c r="D2112" s="109"/>
    </row>
    <row r="2113" spans="4:4" x14ac:dyDescent="0.2">
      <c r="D2113" s="109"/>
    </row>
    <row r="2114" spans="4:4" x14ac:dyDescent="0.2">
      <c r="D2114" s="109"/>
    </row>
    <row r="2115" spans="4:4" x14ac:dyDescent="0.2">
      <c r="D2115" s="109"/>
    </row>
    <row r="2116" spans="4:4" x14ac:dyDescent="0.2">
      <c r="D2116" s="109"/>
    </row>
    <row r="2117" spans="4:4" x14ac:dyDescent="0.2">
      <c r="D2117" s="109"/>
    </row>
    <row r="2118" spans="4:4" x14ac:dyDescent="0.2">
      <c r="D2118" s="109"/>
    </row>
    <row r="2119" spans="4:4" x14ac:dyDescent="0.2">
      <c r="D2119" s="109"/>
    </row>
    <row r="2120" spans="4:4" x14ac:dyDescent="0.2">
      <c r="D2120" s="109"/>
    </row>
    <row r="2121" spans="4:4" x14ac:dyDescent="0.2">
      <c r="D2121" s="109"/>
    </row>
    <row r="2122" spans="4:4" x14ac:dyDescent="0.2">
      <c r="D2122" s="109"/>
    </row>
    <row r="2123" spans="4:4" x14ac:dyDescent="0.2">
      <c r="D2123" s="109"/>
    </row>
    <row r="2124" spans="4:4" x14ac:dyDescent="0.2">
      <c r="D2124" s="109"/>
    </row>
    <row r="2125" spans="4:4" x14ac:dyDescent="0.2">
      <c r="D2125" s="109"/>
    </row>
    <row r="2126" spans="4:4" x14ac:dyDescent="0.2">
      <c r="D2126" s="109"/>
    </row>
    <row r="2127" spans="4:4" x14ac:dyDescent="0.2">
      <c r="D2127" s="109"/>
    </row>
    <row r="2128" spans="4:4" x14ac:dyDescent="0.2">
      <c r="D2128" s="109"/>
    </row>
    <row r="2129" spans="4:4" x14ac:dyDescent="0.2">
      <c r="D2129" s="109"/>
    </row>
    <row r="2130" spans="4:4" x14ac:dyDescent="0.2">
      <c r="D2130" s="109"/>
    </row>
    <row r="2131" spans="4:4" x14ac:dyDescent="0.2">
      <c r="D2131" s="109"/>
    </row>
    <row r="2132" spans="4:4" x14ac:dyDescent="0.2">
      <c r="D2132" s="109"/>
    </row>
    <row r="2133" spans="4:4" x14ac:dyDescent="0.2">
      <c r="D2133" s="109"/>
    </row>
    <row r="2134" spans="4:4" x14ac:dyDescent="0.2">
      <c r="D2134" s="109"/>
    </row>
    <row r="2135" spans="4:4" x14ac:dyDescent="0.2">
      <c r="D2135" s="109"/>
    </row>
    <row r="2136" spans="4:4" x14ac:dyDescent="0.2">
      <c r="D2136" s="109"/>
    </row>
    <row r="2137" spans="4:4" x14ac:dyDescent="0.2">
      <c r="D2137" s="109"/>
    </row>
    <row r="2138" spans="4:4" x14ac:dyDescent="0.2">
      <c r="D2138" s="109"/>
    </row>
    <row r="2139" spans="4:4" x14ac:dyDescent="0.2">
      <c r="D2139" s="109"/>
    </row>
    <row r="2140" spans="4:4" x14ac:dyDescent="0.2">
      <c r="D2140" s="109"/>
    </row>
    <row r="2141" spans="4:4" x14ac:dyDescent="0.2">
      <c r="D2141" s="109"/>
    </row>
    <row r="2142" spans="4:4" x14ac:dyDescent="0.2">
      <c r="D2142" s="109"/>
    </row>
    <row r="2143" spans="4:4" x14ac:dyDescent="0.2">
      <c r="D2143" s="109"/>
    </row>
    <row r="2144" spans="4:4" x14ac:dyDescent="0.2">
      <c r="D2144" s="109"/>
    </row>
    <row r="2145" spans="4:4" x14ac:dyDescent="0.2">
      <c r="D2145" s="109"/>
    </row>
    <row r="2146" spans="4:4" x14ac:dyDescent="0.2">
      <c r="D2146" s="109"/>
    </row>
    <row r="2147" spans="4:4" x14ac:dyDescent="0.2">
      <c r="D2147" s="109"/>
    </row>
    <row r="2148" spans="4:4" x14ac:dyDescent="0.2">
      <c r="D2148" s="109"/>
    </row>
    <row r="2149" spans="4:4" x14ac:dyDescent="0.2">
      <c r="D2149" s="109"/>
    </row>
    <row r="2150" spans="4:4" x14ac:dyDescent="0.2">
      <c r="D2150" s="109"/>
    </row>
    <row r="2151" spans="4:4" x14ac:dyDescent="0.2">
      <c r="D2151" s="109"/>
    </row>
    <row r="2152" spans="4:4" x14ac:dyDescent="0.2">
      <c r="D2152" s="109"/>
    </row>
    <row r="2153" spans="4:4" x14ac:dyDescent="0.2">
      <c r="D2153" s="109"/>
    </row>
    <row r="2154" spans="4:4" x14ac:dyDescent="0.2">
      <c r="D2154" s="109"/>
    </row>
    <row r="2155" spans="4:4" x14ac:dyDescent="0.2">
      <c r="D2155" s="109"/>
    </row>
    <row r="2156" spans="4:4" x14ac:dyDescent="0.2">
      <c r="D2156" s="109"/>
    </row>
    <row r="2157" spans="4:4" x14ac:dyDescent="0.2">
      <c r="D2157" s="109"/>
    </row>
    <row r="2158" spans="4:4" x14ac:dyDescent="0.2">
      <c r="D2158" s="109"/>
    </row>
    <row r="2159" spans="4:4" x14ac:dyDescent="0.2">
      <c r="D2159" s="109"/>
    </row>
    <row r="2160" spans="4:4" x14ac:dyDescent="0.2">
      <c r="D2160" s="109"/>
    </row>
    <row r="2161" spans="4:4" x14ac:dyDescent="0.2">
      <c r="D2161" s="109"/>
    </row>
    <row r="2162" spans="4:4" x14ac:dyDescent="0.2">
      <c r="D2162" s="109"/>
    </row>
    <row r="2163" spans="4:4" x14ac:dyDescent="0.2">
      <c r="D2163" s="109"/>
    </row>
    <row r="2164" spans="4:4" x14ac:dyDescent="0.2">
      <c r="D2164" s="109"/>
    </row>
    <row r="2165" spans="4:4" x14ac:dyDescent="0.2">
      <c r="D2165" s="109"/>
    </row>
    <row r="2166" spans="4:4" x14ac:dyDescent="0.2">
      <c r="D2166" s="109"/>
    </row>
    <row r="2167" spans="4:4" x14ac:dyDescent="0.2">
      <c r="D2167" s="109"/>
    </row>
    <row r="2168" spans="4:4" x14ac:dyDescent="0.2">
      <c r="D2168" s="109"/>
    </row>
    <row r="2169" spans="4:4" x14ac:dyDescent="0.2">
      <c r="D2169" s="109"/>
    </row>
    <row r="2170" spans="4:4" x14ac:dyDescent="0.2">
      <c r="D2170" s="109"/>
    </row>
    <row r="2171" spans="4:4" x14ac:dyDescent="0.2">
      <c r="D2171" s="109"/>
    </row>
    <row r="2172" spans="4:4" x14ac:dyDescent="0.2">
      <c r="D2172" s="109"/>
    </row>
    <row r="2173" spans="4:4" x14ac:dyDescent="0.2">
      <c r="D2173" s="109"/>
    </row>
    <row r="2174" spans="4:4" x14ac:dyDescent="0.2">
      <c r="D2174" s="109"/>
    </row>
    <row r="2175" spans="4:4" x14ac:dyDescent="0.2">
      <c r="D2175" s="109"/>
    </row>
    <row r="2176" spans="4:4" x14ac:dyDescent="0.2">
      <c r="D2176" s="109"/>
    </row>
    <row r="2177" spans="4:4" x14ac:dyDescent="0.2">
      <c r="D2177" s="109"/>
    </row>
    <row r="2178" spans="4:4" x14ac:dyDescent="0.2">
      <c r="D2178" s="109"/>
    </row>
    <row r="2179" spans="4:4" x14ac:dyDescent="0.2">
      <c r="D2179" s="109"/>
    </row>
    <row r="2180" spans="4:4" x14ac:dyDescent="0.2">
      <c r="D2180" s="109"/>
    </row>
    <row r="2181" spans="4:4" x14ac:dyDescent="0.2">
      <c r="D2181" s="109"/>
    </row>
    <row r="2182" spans="4:4" x14ac:dyDescent="0.2">
      <c r="D2182" s="109"/>
    </row>
    <row r="2183" spans="4:4" x14ac:dyDescent="0.2">
      <c r="D2183" s="109"/>
    </row>
    <row r="2184" spans="4:4" x14ac:dyDescent="0.2">
      <c r="D2184" s="109"/>
    </row>
    <row r="2185" spans="4:4" x14ac:dyDescent="0.2">
      <c r="D2185" s="109"/>
    </row>
    <row r="2186" spans="4:4" x14ac:dyDescent="0.2">
      <c r="D2186" s="109"/>
    </row>
    <row r="2187" spans="4:4" x14ac:dyDescent="0.2">
      <c r="D2187" s="109"/>
    </row>
    <row r="2188" spans="4:4" x14ac:dyDescent="0.2">
      <c r="D2188" s="109"/>
    </row>
    <row r="2189" spans="4:4" x14ac:dyDescent="0.2">
      <c r="D2189" s="109"/>
    </row>
    <row r="2190" spans="4:4" x14ac:dyDescent="0.2">
      <c r="D2190" s="109"/>
    </row>
    <row r="2191" spans="4:4" x14ac:dyDescent="0.2">
      <c r="D2191" s="109"/>
    </row>
    <row r="2192" spans="4:4" x14ac:dyDescent="0.2">
      <c r="D2192" s="109"/>
    </row>
    <row r="2193" spans="4:4" x14ac:dyDescent="0.2">
      <c r="D2193" s="109"/>
    </row>
    <row r="2194" spans="4:4" x14ac:dyDescent="0.2">
      <c r="D2194" s="109"/>
    </row>
    <row r="2195" spans="4:4" x14ac:dyDescent="0.2">
      <c r="D2195" s="109"/>
    </row>
    <row r="2196" spans="4:4" x14ac:dyDescent="0.2">
      <c r="D2196" s="109"/>
    </row>
    <row r="2197" spans="4:4" x14ac:dyDescent="0.2">
      <c r="D2197" s="109"/>
    </row>
    <row r="2198" spans="4:4" x14ac:dyDescent="0.2">
      <c r="D2198" s="109"/>
    </row>
    <row r="2199" spans="4:4" x14ac:dyDescent="0.2">
      <c r="D2199" s="109"/>
    </row>
    <row r="2200" spans="4:4" x14ac:dyDescent="0.2">
      <c r="D2200" s="109"/>
    </row>
    <row r="2201" spans="4:4" x14ac:dyDescent="0.2">
      <c r="D2201" s="109"/>
    </row>
    <row r="2202" spans="4:4" x14ac:dyDescent="0.2">
      <c r="D2202" s="109"/>
    </row>
    <row r="2203" spans="4:4" x14ac:dyDescent="0.2">
      <c r="D2203" s="109"/>
    </row>
    <row r="2204" spans="4:4" x14ac:dyDescent="0.2">
      <c r="D2204" s="109"/>
    </row>
    <row r="2205" spans="4:4" x14ac:dyDescent="0.2">
      <c r="D2205" s="109"/>
    </row>
    <row r="2206" spans="4:4" x14ac:dyDescent="0.2">
      <c r="D2206" s="109"/>
    </row>
    <row r="2207" spans="4:4" x14ac:dyDescent="0.2">
      <c r="D2207" s="109"/>
    </row>
    <row r="2208" spans="4:4" x14ac:dyDescent="0.2">
      <c r="D2208" s="109"/>
    </row>
    <row r="2209" spans="4:4" x14ac:dyDescent="0.2">
      <c r="D2209" s="109"/>
    </row>
    <row r="2210" spans="4:4" x14ac:dyDescent="0.2">
      <c r="D2210" s="109"/>
    </row>
    <row r="2211" spans="4:4" x14ac:dyDescent="0.2">
      <c r="D2211" s="109"/>
    </row>
    <row r="2212" spans="4:4" x14ac:dyDescent="0.2">
      <c r="D2212" s="109"/>
    </row>
    <row r="2213" spans="4:4" x14ac:dyDescent="0.2">
      <c r="D2213" s="109"/>
    </row>
    <row r="2214" spans="4:4" x14ac:dyDescent="0.2">
      <c r="D2214" s="109"/>
    </row>
    <row r="2215" spans="4:4" x14ac:dyDescent="0.2">
      <c r="D2215" s="109"/>
    </row>
    <row r="2216" spans="4:4" x14ac:dyDescent="0.2">
      <c r="D2216" s="109"/>
    </row>
    <row r="2217" spans="4:4" x14ac:dyDescent="0.2">
      <c r="D2217" s="109"/>
    </row>
    <row r="2218" spans="4:4" x14ac:dyDescent="0.2">
      <c r="D2218" s="109"/>
    </row>
    <row r="2219" spans="4:4" x14ac:dyDescent="0.2">
      <c r="D2219" s="109"/>
    </row>
    <row r="2220" spans="4:4" x14ac:dyDescent="0.2">
      <c r="D2220" s="109"/>
    </row>
    <row r="2221" spans="4:4" x14ac:dyDescent="0.2">
      <c r="D2221" s="109"/>
    </row>
    <row r="2222" spans="4:4" x14ac:dyDescent="0.2">
      <c r="D2222" s="109"/>
    </row>
    <row r="2223" spans="4:4" x14ac:dyDescent="0.2">
      <c r="D2223" s="109"/>
    </row>
    <row r="2224" spans="4:4" x14ac:dyDescent="0.2">
      <c r="D2224" s="109"/>
    </row>
    <row r="2225" spans="4:4" x14ac:dyDescent="0.2">
      <c r="D2225" s="109"/>
    </row>
    <row r="2226" spans="4:4" x14ac:dyDescent="0.2">
      <c r="D2226" s="109"/>
    </row>
    <row r="2227" spans="4:4" x14ac:dyDescent="0.2">
      <c r="D2227" s="109"/>
    </row>
    <row r="2228" spans="4:4" x14ac:dyDescent="0.2">
      <c r="D2228" s="109"/>
    </row>
    <row r="2229" spans="4:4" x14ac:dyDescent="0.2">
      <c r="D2229" s="109"/>
    </row>
    <row r="2230" spans="4:4" x14ac:dyDescent="0.2">
      <c r="D2230" s="109"/>
    </row>
    <row r="2231" spans="4:4" x14ac:dyDescent="0.2">
      <c r="D2231" s="109"/>
    </row>
    <row r="2232" spans="4:4" x14ac:dyDescent="0.2">
      <c r="D2232" s="109"/>
    </row>
    <row r="2233" spans="4:4" x14ac:dyDescent="0.2">
      <c r="D2233" s="109"/>
    </row>
    <row r="2234" spans="4:4" x14ac:dyDescent="0.2">
      <c r="D2234" s="109"/>
    </row>
    <row r="2235" spans="4:4" x14ac:dyDescent="0.2">
      <c r="D2235" s="109"/>
    </row>
    <row r="2236" spans="4:4" x14ac:dyDescent="0.2">
      <c r="D2236" s="109"/>
    </row>
    <row r="2237" spans="4:4" x14ac:dyDescent="0.2">
      <c r="D2237" s="109"/>
    </row>
    <row r="2238" spans="4:4" x14ac:dyDescent="0.2">
      <c r="D2238" s="109"/>
    </row>
    <row r="2239" spans="4:4" x14ac:dyDescent="0.2">
      <c r="D2239" s="109"/>
    </row>
    <row r="2240" spans="4:4" x14ac:dyDescent="0.2">
      <c r="D2240" s="109"/>
    </row>
    <row r="2241" spans="4:4" x14ac:dyDescent="0.2">
      <c r="D2241" s="109"/>
    </row>
    <row r="2242" spans="4:4" x14ac:dyDescent="0.2">
      <c r="D2242" s="109"/>
    </row>
    <row r="2243" spans="4:4" x14ac:dyDescent="0.2">
      <c r="D2243" s="109"/>
    </row>
    <row r="2244" spans="4:4" x14ac:dyDescent="0.2">
      <c r="D2244" s="109"/>
    </row>
    <row r="2245" spans="4:4" x14ac:dyDescent="0.2">
      <c r="D2245" s="109"/>
    </row>
    <row r="2246" spans="4:4" x14ac:dyDescent="0.2">
      <c r="D2246" s="109"/>
    </row>
    <row r="2247" spans="4:4" x14ac:dyDescent="0.2">
      <c r="D2247" s="109"/>
    </row>
    <row r="2248" spans="4:4" x14ac:dyDescent="0.2">
      <c r="D2248" s="109"/>
    </row>
    <row r="2249" spans="4:4" x14ac:dyDescent="0.2">
      <c r="D2249" s="109"/>
    </row>
    <row r="2250" spans="4:4" x14ac:dyDescent="0.2">
      <c r="D2250" s="109"/>
    </row>
    <row r="2251" spans="4:4" x14ac:dyDescent="0.2">
      <c r="D2251" s="109"/>
    </row>
    <row r="2252" spans="4:4" x14ac:dyDescent="0.2">
      <c r="D2252" s="109"/>
    </row>
    <row r="2253" spans="4:4" x14ac:dyDescent="0.2">
      <c r="D2253" s="109"/>
    </row>
    <row r="2254" spans="4:4" x14ac:dyDescent="0.2">
      <c r="D2254" s="109"/>
    </row>
    <row r="2255" spans="4:4" x14ac:dyDescent="0.2">
      <c r="D2255" s="109"/>
    </row>
    <row r="2256" spans="4:4" x14ac:dyDescent="0.2">
      <c r="D2256" s="109"/>
    </row>
    <row r="2257" spans="4:4" x14ac:dyDescent="0.2">
      <c r="D2257" s="109"/>
    </row>
    <row r="2258" spans="4:4" x14ac:dyDescent="0.2">
      <c r="D2258" s="109"/>
    </row>
    <row r="2259" spans="4:4" x14ac:dyDescent="0.2">
      <c r="D2259" s="109"/>
    </row>
    <row r="2260" spans="4:4" x14ac:dyDescent="0.2">
      <c r="D2260" s="109"/>
    </row>
    <row r="2261" spans="4:4" x14ac:dyDescent="0.2">
      <c r="D2261" s="109"/>
    </row>
    <row r="2262" spans="4:4" x14ac:dyDescent="0.2">
      <c r="D2262" s="109"/>
    </row>
    <row r="2263" spans="4:4" x14ac:dyDescent="0.2">
      <c r="D2263" s="109"/>
    </row>
    <row r="2264" spans="4:4" x14ac:dyDescent="0.2">
      <c r="D2264" s="109"/>
    </row>
    <row r="2265" spans="4:4" x14ac:dyDescent="0.2">
      <c r="D2265" s="109"/>
    </row>
    <row r="2266" spans="4:4" x14ac:dyDescent="0.2">
      <c r="D2266" s="109"/>
    </row>
    <row r="2267" spans="4:4" x14ac:dyDescent="0.2">
      <c r="D2267" s="109"/>
    </row>
    <row r="2268" spans="4:4" x14ac:dyDescent="0.2">
      <c r="D2268" s="109"/>
    </row>
    <row r="2269" spans="4:4" x14ac:dyDescent="0.2">
      <c r="D2269" s="109"/>
    </row>
    <row r="2270" spans="4:4" x14ac:dyDescent="0.2">
      <c r="D2270" s="109"/>
    </row>
    <row r="2271" spans="4:4" x14ac:dyDescent="0.2">
      <c r="D2271" s="109"/>
    </row>
    <row r="2272" spans="4:4" x14ac:dyDescent="0.2">
      <c r="D2272" s="109"/>
    </row>
    <row r="2273" spans="4:4" x14ac:dyDescent="0.2">
      <c r="D2273" s="109"/>
    </row>
    <row r="2274" spans="4:4" x14ac:dyDescent="0.2">
      <c r="D2274" s="109"/>
    </row>
    <row r="2275" spans="4:4" x14ac:dyDescent="0.2">
      <c r="D2275" s="109"/>
    </row>
    <row r="2276" spans="4:4" x14ac:dyDescent="0.2">
      <c r="D2276" s="109"/>
    </row>
    <row r="2277" spans="4:4" x14ac:dyDescent="0.2">
      <c r="D2277" s="109"/>
    </row>
    <row r="2278" spans="4:4" x14ac:dyDescent="0.2">
      <c r="D2278" s="109"/>
    </row>
    <row r="2279" spans="4:4" x14ac:dyDescent="0.2">
      <c r="D2279" s="109"/>
    </row>
    <row r="2280" spans="4:4" x14ac:dyDescent="0.2">
      <c r="D2280" s="109"/>
    </row>
    <row r="2281" spans="4:4" x14ac:dyDescent="0.2">
      <c r="D2281" s="109"/>
    </row>
    <row r="2282" spans="4:4" x14ac:dyDescent="0.2">
      <c r="D2282" s="109"/>
    </row>
    <row r="2283" spans="4:4" x14ac:dyDescent="0.2">
      <c r="D2283" s="109"/>
    </row>
    <row r="2284" spans="4:4" x14ac:dyDescent="0.2">
      <c r="D2284" s="109"/>
    </row>
    <row r="2285" spans="4:4" x14ac:dyDescent="0.2">
      <c r="D2285" s="109"/>
    </row>
    <row r="2286" spans="4:4" x14ac:dyDescent="0.2">
      <c r="D2286" s="109"/>
    </row>
    <row r="2287" spans="4:4" x14ac:dyDescent="0.2">
      <c r="D2287" s="109"/>
    </row>
    <row r="2288" spans="4:4" x14ac:dyDescent="0.2">
      <c r="D2288" s="109"/>
    </row>
    <row r="2289" spans="4:4" x14ac:dyDescent="0.2">
      <c r="D2289" s="109"/>
    </row>
    <row r="2290" spans="4:4" x14ac:dyDescent="0.2">
      <c r="D2290" s="109"/>
    </row>
    <row r="2291" spans="4:4" x14ac:dyDescent="0.2">
      <c r="D2291" s="109"/>
    </row>
    <row r="2292" spans="4:4" x14ac:dyDescent="0.2">
      <c r="D2292" s="109"/>
    </row>
    <row r="2293" spans="4:4" x14ac:dyDescent="0.2">
      <c r="D2293" s="109"/>
    </row>
    <row r="2294" spans="4:4" x14ac:dyDescent="0.2">
      <c r="D2294" s="109"/>
    </row>
    <row r="2295" spans="4:4" x14ac:dyDescent="0.2">
      <c r="D2295" s="109"/>
    </row>
    <row r="2296" spans="4:4" x14ac:dyDescent="0.2">
      <c r="D2296" s="109"/>
    </row>
    <row r="2297" spans="4:4" x14ac:dyDescent="0.2">
      <c r="D2297" s="109"/>
    </row>
    <row r="2298" spans="4:4" x14ac:dyDescent="0.2">
      <c r="D2298" s="109"/>
    </row>
    <row r="2299" spans="4:4" x14ac:dyDescent="0.2">
      <c r="D2299" s="109"/>
    </row>
    <row r="2300" spans="4:4" x14ac:dyDescent="0.2">
      <c r="D2300" s="109"/>
    </row>
    <row r="2301" spans="4:4" x14ac:dyDescent="0.2">
      <c r="D2301" s="109"/>
    </row>
    <row r="2302" spans="4:4" x14ac:dyDescent="0.2">
      <c r="D2302" s="109"/>
    </row>
    <row r="2303" spans="4:4" x14ac:dyDescent="0.2">
      <c r="D2303" s="109"/>
    </row>
    <row r="2304" spans="4:4" x14ac:dyDescent="0.2">
      <c r="D2304" s="109"/>
    </row>
    <row r="2305" spans="4:4" x14ac:dyDescent="0.2">
      <c r="D2305" s="109"/>
    </row>
    <row r="2306" spans="4:4" x14ac:dyDescent="0.2">
      <c r="D2306" s="109"/>
    </row>
    <row r="2307" spans="4:4" x14ac:dyDescent="0.2">
      <c r="D2307" s="109"/>
    </row>
    <row r="2308" spans="4:4" x14ac:dyDescent="0.2">
      <c r="D2308" s="109"/>
    </row>
    <row r="2309" spans="4:4" x14ac:dyDescent="0.2">
      <c r="D2309" s="109"/>
    </row>
    <row r="2310" spans="4:4" x14ac:dyDescent="0.2">
      <c r="D2310" s="109"/>
    </row>
    <row r="2311" spans="4:4" x14ac:dyDescent="0.2">
      <c r="D2311" s="109"/>
    </row>
    <row r="2312" spans="4:4" x14ac:dyDescent="0.2">
      <c r="D2312" s="109"/>
    </row>
    <row r="2313" spans="4:4" x14ac:dyDescent="0.2">
      <c r="D2313" s="109"/>
    </row>
    <row r="2314" spans="4:4" x14ac:dyDescent="0.2">
      <c r="D2314" s="109"/>
    </row>
    <row r="2315" spans="4:4" x14ac:dyDescent="0.2">
      <c r="D2315" s="109"/>
    </row>
    <row r="2316" spans="4:4" x14ac:dyDescent="0.2">
      <c r="D2316" s="109"/>
    </row>
    <row r="2317" spans="4:4" x14ac:dyDescent="0.2">
      <c r="D2317" s="109"/>
    </row>
    <row r="2318" spans="4:4" x14ac:dyDescent="0.2">
      <c r="D2318" s="109"/>
    </row>
    <row r="2319" spans="4:4" x14ac:dyDescent="0.2">
      <c r="D2319" s="109"/>
    </row>
    <row r="2320" spans="4:4" x14ac:dyDescent="0.2">
      <c r="D2320" s="109"/>
    </row>
    <row r="2321" spans="4:4" x14ac:dyDescent="0.2">
      <c r="D2321" s="109"/>
    </row>
    <row r="2322" spans="4:4" x14ac:dyDescent="0.2">
      <c r="D2322" s="109"/>
    </row>
    <row r="2323" spans="4:4" x14ac:dyDescent="0.2">
      <c r="D2323" s="109"/>
    </row>
    <row r="2324" spans="4:4" x14ac:dyDescent="0.2">
      <c r="D2324" s="109"/>
    </row>
    <row r="2325" spans="4:4" x14ac:dyDescent="0.2">
      <c r="D2325" s="109"/>
    </row>
    <row r="2326" spans="4:4" x14ac:dyDescent="0.2">
      <c r="D2326" s="109"/>
    </row>
    <row r="2327" spans="4:4" x14ac:dyDescent="0.2">
      <c r="D2327" s="109"/>
    </row>
    <row r="2328" spans="4:4" x14ac:dyDescent="0.2">
      <c r="D2328" s="109"/>
    </row>
    <row r="2329" spans="4:4" x14ac:dyDescent="0.2">
      <c r="D2329" s="109"/>
    </row>
    <row r="2330" spans="4:4" x14ac:dyDescent="0.2">
      <c r="D2330" s="109"/>
    </row>
    <row r="2331" spans="4:4" x14ac:dyDescent="0.2">
      <c r="D2331" s="109"/>
    </row>
    <row r="2332" spans="4:4" x14ac:dyDescent="0.2">
      <c r="D2332" s="109"/>
    </row>
    <row r="2333" spans="4:4" x14ac:dyDescent="0.2">
      <c r="D2333" s="109"/>
    </row>
    <row r="2334" spans="4:4" x14ac:dyDescent="0.2">
      <c r="D2334" s="109"/>
    </row>
    <row r="2335" spans="4:4" x14ac:dyDescent="0.2">
      <c r="D2335" s="109"/>
    </row>
    <row r="2336" spans="4:4" x14ac:dyDescent="0.2">
      <c r="D2336" s="109"/>
    </row>
    <row r="2337" spans="4:4" x14ac:dyDescent="0.2">
      <c r="D2337" s="109"/>
    </row>
    <row r="2338" spans="4:4" x14ac:dyDescent="0.2">
      <c r="D2338" s="109"/>
    </row>
    <row r="2339" spans="4:4" x14ac:dyDescent="0.2">
      <c r="D2339" s="109"/>
    </row>
    <row r="2340" spans="4:4" x14ac:dyDescent="0.2">
      <c r="D2340" s="109"/>
    </row>
    <row r="2341" spans="4:4" x14ac:dyDescent="0.2">
      <c r="D2341" s="109"/>
    </row>
    <row r="2342" spans="4:4" x14ac:dyDescent="0.2">
      <c r="D2342" s="109"/>
    </row>
    <row r="2343" spans="4:4" x14ac:dyDescent="0.2">
      <c r="D2343" s="109"/>
    </row>
    <row r="2344" spans="4:4" x14ac:dyDescent="0.2">
      <c r="D2344" s="109"/>
    </row>
    <row r="2345" spans="4:4" x14ac:dyDescent="0.2">
      <c r="D2345" s="109"/>
    </row>
    <row r="2346" spans="4:4" x14ac:dyDescent="0.2">
      <c r="D2346" s="109"/>
    </row>
    <row r="2347" spans="4:4" x14ac:dyDescent="0.2">
      <c r="D2347" s="109"/>
    </row>
    <row r="2348" spans="4:4" x14ac:dyDescent="0.2">
      <c r="D2348" s="109"/>
    </row>
    <row r="2349" spans="4:4" x14ac:dyDescent="0.2">
      <c r="D2349" s="109"/>
    </row>
    <row r="2350" spans="4:4" x14ac:dyDescent="0.2">
      <c r="D2350" s="109"/>
    </row>
    <row r="2351" spans="4:4" x14ac:dyDescent="0.2">
      <c r="D2351" s="109"/>
    </row>
    <row r="2352" spans="4:4" x14ac:dyDescent="0.2">
      <c r="D2352" s="109"/>
    </row>
    <row r="2353" spans="4:4" x14ac:dyDescent="0.2">
      <c r="D2353" s="109"/>
    </row>
    <row r="2354" spans="4:4" x14ac:dyDescent="0.2">
      <c r="D2354" s="109"/>
    </row>
    <row r="2355" spans="4:4" x14ac:dyDescent="0.2">
      <c r="D2355" s="109"/>
    </row>
    <row r="2356" spans="4:4" x14ac:dyDescent="0.2">
      <c r="D2356" s="109"/>
    </row>
    <row r="2357" spans="4:4" x14ac:dyDescent="0.2">
      <c r="D2357" s="109"/>
    </row>
    <row r="2358" spans="4:4" x14ac:dyDescent="0.2">
      <c r="D2358" s="109"/>
    </row>
    <row r="2359" spans="4:4" x14ac:dyDescent="0.2">
      <c r="D2359" s="109"/>
    </row>
    <row r="2360" spans="4:4" x14ac:dyDescent="0.2">
      <c r="D2360" s="109"/>
    </row>
    <row r="2361" spans="4:4" x14ac:dyDescent="0.2">
      <c r="D2361" s="109"/>
    </row>
    <row r="2362" spans="4:4" x14ac:dyDescent="0.2">
      <c r="D2362" s="109"/>
    </row>
    <row r="2363" spans="4:4" x14ac:dyDescent="0.2">
      <c r="D2363" s="109"/>
    </row>
    <row r="2364" spans="4:4" x14ac:dyDescent="0.2">
      <c r="D2364" s="109"/>
    </row>
    <row r="2365" spans="4:4" x14ac:dyDescent="0.2">
      <c r="D2365" s="109"/>
    </row>
    <row r="2366" spans="4:4" x14ac:dyDescent="0.2">
      <c r="D2366" s="109"/>
    </row>
    <row r="2367" spans="4:4" x14ac:dyDescent="0.2">
      <c r="D2367" s="109"/>
    </row>
    <row r="2368" spans="4:4" x14ac:dyDescent="0.2">
      <c r="D2368" s="109"/>
    </row>
    <row r="2369" spans="4:4" x14ac:dyDescent="0.2">
      <c r="D2369" s="109"/>
    </row>
    <row r="2370" spans="4:4" x14ac:dyDescent="0.2">
      <c r="D2370" s="109"/>
    </row>
    <row r="2371" spans="4:4" x14ac:dyDescent="0.2">
      <c r="D2371" s="109"/>
    </row>
    <row r="2372" spans="4:4" x14ac:dyDescent="0.2">
      <c r="D2372" s="109"/>
    </row>
    <row r="2373" spans="4:4" x14ac:dyDescent="0.2">
      <c r="D2373" s="109"/>
    </row>
    <row r="2374" spans="4:4" x14ac:dyDescent="0.2">
      <c r="D2374" s="109"/>
    </row>
    <row r="2375" spans="4:4" x14ac:dyDescent="0.2">
      <c r="D2375" s="109"/>
    </row>
    <row r="2376" spans="4:4" x14ac:dyDescent="0.2">
      <c r="D2376" s="109"/>
    </row>
    <row r="2377" spans="4:4" x14ac:dyDescent="0.2">
      <c r="D2377" s="109"/>
    </row>
    <row r="2378" spans="4:4" x14ac:dyDescent="0.2">
      <c r="D2378" s="109"/>
    </row>
    <row r="2379" spans="4:4" x14ac:dyDescent="0.2">
      <c r="D2379" s="109"/>
    </row>
    <row r="2380" spans="4:4" x14ac:dyDescent="0.2">
      <c r="D2380" s="109"/>
    </row>
    <row r="2381" spans="4:4" x14ac:dyDescent="0.2">
      <c r="D2381" s="109"/>
    </row>
    <row r="2382" spans="4:4" x14ac:dyDescent="0.2">
      <c r="D2382" s="109"/>
    </row>
    <row r="2383" spans="4:4" x14ac:dyDescent="0.2">
      <c r="D2383" s="109"/>
    </row>
    <row r="2384" spans="4:4" x14ac:dyDescent="0.2">
      <c r="D2384" s="109"/>
    </row>
    <row r="2385" spans="4:4" x14ac:dyDescent="0.2">
      <c r="D2385" s="109"/>
    </row>
    <row r="2386" spans="4:4" x14ac:dyDescent="0.2">
      <c r="D2386" s="109"/>
    </row>
    <row r="2387" spans="4:4" x14ac:dyDescent="0.2">
      <c r="D2387" s="109"/>
    </row>
    <row r="2388" spans="4:4" x14ac:dyDescent="0.2">
      <c r="D2388" s="109"/>
    </row>
    <row r="2389" spans="4:4" x14ac:dyDescent="0.2">
      <c r="D2389" s="109"/>
    </row>
    <row r="2390" spans="4:4" x14ac:dyDescent="0.2">
      <c r="D2390" s="109"/>
    </row>
    <row r="2391" spans="4:4" x14ac:dyDescent="0.2">
      <c r="D2391" s="109"/>
    </row>
    <row r="2392" spans="4:4" x14ac:dyDescent="0.2">
      <c r="D2392" s="109"/>
    </row>
    <row r="2393" spans="4:4" x14ac:dyDescent="0.2">
      <c r="D2393" s="109"/>
    </row>
    <row r="2394" spans="4:4" x14ac:dyDescent="0.2">
      <c r="D2394" s="109"/>
    </row>
    <row r="2395" spans="4:4" x14ac:dyDescent="0.2">
      <c r="D2395" s="109"/>
    </row>
    <row r="2396" spans="4:4" x14ac:dyDescent="0.2">
      <c r="D2396" s="109"/>
    </row>
    <row r="2397" spans="4:4" x14ac:dyDescent="0.2">
      <c r="D2397" s="109"/>
    </row>
    <row r="2398" spans="4:4" x14ac:dyDescent="0.2">
      <c r="D2398" s="109"/>
    </row>
    <row r="2399" spans="4:4" x14ac:dyDescent="0.2">
      <c r="D2399" s="109"/>
    </row>
    <row r="2400" spans="4:4" x14ac:dyDescent="0.2">
      <c r="D2400" s="109"/>
    </row>
    <row r="2401" spans="4:4" x14ac:dyDescent="0.2">
      <c r="D2401" s="109"/>
    </row>
    <row r="2402" spans="4:4" x14ac:dyDescent="0.2">
      <c r="D2402" s="109"/>
    </row>
    <row r="2403" spans="4:4" x14ac:dyDescent="0.2">
      <c r="D2403" s="109"/>
    </row>
    <row r="2404" spans="4:4" x14ac:dyDescent="0.2">
      <c r="D2404" s="109"/>
    </row>
    <row r="2405" spans="4:4" x14ac:dyDescent="0.2">
      <c r="D2405" s="109"/>
    </row>
    <row r="2406" spans="4:4" x14ac:dyDescent="0.2">
      <c r="D2406" s="109"/>
    </row>
    <row r="2407" spans="4:4" x14ac:dyDescent="0.2">
      <c r="D2407" s="109"/>
    </row>
    <row r="2408" spans="4:4" x14ac:dyDescent="0.2">
      <c r="D2408" s="109"/>
    </row>
    <row r="2409" spans="4:4" x14ac:dyDescent="0.2">
      <c r="D2409" s="109"/>
    </row>
    <row r="2410" spans="4:4" x14ac:dyDescent="0.2">
      <c r="D2410" s="109"/>
    </row>
    <row r="2411" spans="4:4" x14ac:dyDescent="0.2">
      <c r="D2411" s="109"/>
    </row>
    <row r="2412" spans="4:4" x14ac:dyDescent="0.2">
      <c r="D2412" s="109"/>
    </row>
    <row r="2413" spans="4:4" x14ac:dyDescent="0.2">
      <c r="D2413" s="109"/>
    </row>
    <row r="2414" spans="4:4" x14ac:dyDescent="0.2">
      <c r="D2414" s="109"/>
    </row>
    <row r="2415" spans="4:4" x14ac:dyDescent="0.2">
      <c r="D2415" s="109"/>
    </row>
    <row r="2416" spans="4:4" x14ac:dyDescent="0.2">
      <c r="D2416" s="109"/>
    </row>
    <row r="2417" spans="4:4" x14ac:dyDescent="0.2">
      <c r="D2417" s="109"/>
    </row>
    <row r="2418" spans="4:4" x14ac:dyDescent="0.2">
      <c r="D2418" s="109"/>
    </row>
    <row r="2419" spans="4:4" x14ac:dyDescent="0.2">
      <c r="D2419" s="109"/>
    </row>
    <row r="2420" spans="4:4" x14ac:dyDescent="0.2">
      <c r="D2420" s="109"/>
    </row>
    <row r="2421" spans="4:4" x14ac:dyDescent="0.2">
      <c r="D2421" s="109"/>
    </row>
    <row r="2422" spans="4:4" x14ac:dyDescent="0.2">
      <c r="D2422" s="109"/>
    </row>
    <row r="2423" spans="4:4" x14ac:dyDescent="0.2">
      <c r="D2423" s="109"/>
    </row>
    <row r="2424" spans="4:4" x14ac:dyDescent="0.2">
      <c r="D2424" s="109"/>
    </row>
    <row r="2425" spans="4:4" x14ac:dyDescent="0.2">
      <c r="D2425" s="109"/>
    </row>
    <row r="2426" spans="4:4" x14ac:dyDescent="0.2">
      <c r="D2426" s="109"/>
    </row>
    <row r="2427" spans="4:4" x14ac:dyDescent="0.2">
      <c r="D2427" s="109"/>
    </row>
    <row r="2428" spans="4:4" x14ac:dyDescent="0.2">
      <c r="D2428" s="109"/>
    </row>
    <row r="2429" spans="4:4" x14ac:dyDescent="0.2">
      <c r="D2429" s="109"/>
    </row>
    <row r="2430" spans="4:4" x14ac:dyDescent="0.2">
      <c r="D2430" s="109"/>
    </row>
    <row r="2431" spans="4:4" x14ac:dyDescent="0.2">
      <c r="D2431" s="109"/>
    </row>
    <row r="2432" spans="4:4" x14ac:dyDescent="0.2">
      <c r="D2432" s="109"/>
    </row>
    <row r="2433" spans="4:4" x14ac:dyDescent="0.2">
      <c r="D2433" s="109"/>
    </row>
    <row r="2434" spans="4:4" x14ac:dyDescent="0.2">
      <c r="D2434" s="109"/>
    </row>
    <row r="2435" spans="4:4" x14ac:dyDescent="0.2">
      <c r="D2435" s="109"/>
    </row>
    <row r="2436" spans="4:4" x14ac:dyDescent="0.2">
      <c r="D2436" s="109"/>
    </row>
    <row r="2437" spans="4:4" x14ac:dyDescent="0.2">
      <c r="D2437" s="109"/>
    </row>
    <row r="2438" spans="4:4" x14ac:dyDescent="0.2">
      <c r="D2438" s="109"/>
    </row>
    <row r="2439" spans="4:4" x14ac:dyDescent="0.2">
      <c r="D2439" s="109"/>
    </row>
    <row r="2440" spans="4:4" x14ac:dyDescent="0.2">
      <c r="D2440" s="109"/>
    </row>
    <row r="2441" spans="4:4" x14ac:dyDescent="0.2">
      <c r="D2441" s="109"/>
    </row>
    <row r="2442" spans="4:4" x14ac:dyDescent="0.2">
      <c r="D2442" s="109"/>
    </row>
    <row r="2443" spans="4:4" x14ac:dyDescent="0.2">
      <c r="D2443" s="109"/>
    </row>
    <row r="2444" spans="4:4" x14ac:dyDescent="0.2">
      <c r="D2444" s="109"/>
    </row>
    <row r="2445" spans="4:4" x14ac:dyDescent="0.2">
      <c r="D2445" s="109"/>
    </row>
    <row r="2446" spans="4:4" x14ac:dyDescent="0.2">
      <c r="D2446" s="109"/>
    </row>
    <row r="2447" spans="4:4" x14ac:dyDescent="0.2">
      <c r="D2447" s="109"/>
    </row>
    <row r="2448" spans="4:4" x14ac:dyDescent="0.2">
      <c r="D2448" s="109"/>
    </row>
    <row r="2449" spans="4:4" x14ac:dyDescent="0.2">
      <c r="D2449" s="109"/>
    </row>
    <row r="2450" spans="4:4" x14ac:dyDescent="0.2">
      <c r="D2450" s="109"/>
    </row>
    <row r="2451" spans="4:4" x14ac:dyDescent="0.2">
      <c r="D2451" s="109"/>
    </row>
    <row r="2452" spans="4:4" x14ac:dyDescent="0.2">
      <c r="D2452" s="109"/>
    </row>
    <row r="2453" spans="4:4" x14ac:dyDescent="0.2">
      <c r="D2453" s="109"/>
    </row>
    <row r="2454" spans="4:4" x14ac:dyDescent="0.2">
      <c r="D2454" s="109"/>
    </row>
    <row r="2455" spans="4:4" x14ac:dyDescent="0.2">
      <c r="D2455" s="109"/>
    </row>
    <row r="2456" spans="4:4" x14ac:dyDescent="0.2">
      <c r="D2456" s="109"/>
    </row>
    <row r="2457" spans="4:4" x14ac:dyDescent="0.2">
      <c r="D2457" s="109"/>
    </row>
    <row r="2458" spans="4:4" x14ac:dyDescent="0.2">
      <c r="D2458" s="109"/>
    </row>
    <row r="2459" spans="4:4" x14ac:dyDescent="0.2">
      <c r="D2459" s="109"/>
    </row>
    <row r="2460" spans="4:4" x14ac:dyDescent="0.2">
      <c r="D2460" s="109"/>
    </row>
    <row r="2461" spans="4:4" x14ac:dyDescent="0.2">
      <c r="D2461" s="109"/>
    </row>
    <row r="2462" spans="4:4" x14ac:dyDescent="0.2">
      <c r="D2462" s="109"/>
    </row>
    <row r="2463" spans="4:4" x14ac:dyDescent="0.2">
      <c r="D2463" s="109"/>
    </row>
    <row r="2464" spans="4:4" x14ac:dyDescent="0.2">
      <c r="D2464" s="109"/>
    </row>
    <row r="2465" spans="4:4" x14ac:dyDescent="0.2">
      <c r="D2465" s="109"/>
    </row>
    <row r="2466" spans="4:4" x14ac:dyDescent="0.2">
      <c r="D2466" s="109"/>
    </row>
    <row r="2467" spans="4:4" x14ac:dyDescent="0.2">
      <c r="D2467" s="109"/>
    </row>
    <row r="2468" spans="4:4" x14ac:dyDescent="0.2">
      <c r="D2468" s="109"/>
    </row>
    <row r="2469" spans="4:4" x14ac:dyDescent="0.2">
      <c r="D2469" s="109"/>
    </row>
    <row r="2470" spans="4:4" x14ac:dyDescent="0.2">
      <c r="D2470" s="109"/>
    </row>
    <row r="2471" spans="4:4" x14ac:dyDescent="0.2">
      <c r="D2471" s="109"/>
    </row>
    <row r="2472" spans="4:4" x14ac:dyDescent="0.2">
      <c r="D2472" s="109"/>
    </row>
    <row r="2473" spans="4:4" x14ac:dyDescent="0.2">
      <c r="D2473" s="109"/>
    </row>
    <row r="2474" spans="4:4" x14ac:dyDescent="0.2">
      <c r="D2474" s="109"/>
    </row>
    <row r="2475" spans="4:4" x14ac:dyDescent="0.2">
      <c r="D2475" s="109"/>
    </row>
    <row r="2476" spans="4:4" x14ac:dyDescent="0.2">
      <c r="D2476" s="109"/>
    </row>
    <row r="2477" spans="4:4" x14ac:dyDescent="0.2">
      <c r="D2477" s="109"/>
    </row>
    <row r="2478" spans="4:4" x14ac:dyDescent="0.2">
      <c r="D2478" s="109"/>
    </row>
    <row r="2479" spans="4:4" x14ac:dyDescent="0.2">
      <c r="D2479" s="109"/>
    </row>
    <row r="2480" spans="4:4" x14ac:dyDescent="0.2">
      <c r="D2480" s="109"/>
    </row>
    <row r="2481" spans="4:4" x14ac:dyDescent="0.2">
      <c r="D2481" s="109"/>
    </row>
    <row r="2482" spans="4:4" x14ac:dyDescent="0.2">
      <c r="D2482" s="109"/>
    </row>
    <row r="2483" spans="4:4" x14ac:dyDescent="0.2">
      <c r="D2483" s="109"/>
    </row>
    <row r="2484" spans="4:4" x14ac:dyDescent="0.2">
      <c r="D2484" s="109"/>
    </row>
    <row r="2485" spans="4:4" x14ac:dyDescent="0.2">
      <c r="D2485" s="109"/>
    </row>
    <row r="2486" spans="4:4" x14ac:dyDescent="0.2">
      <c r="D2486" s="109"/>
    </row>
    <row r="2487" spans="4:4" x14ac:dyDescent="0.2">
      <c r="D2487" s="109"/>
    </row>
    <row r="2488" spans="4:4" x14ac:dyDescent="0.2">
      <c r="D2488" s="109"/>
    </row>
    <row r="2489" spans="4:4" x14ac:dyDescent="0.2">
      <c r="D2489" s="109"/>
    </row>
    <row r="2490" spans="4:4" x14ac:dyDescent="0.2">
      <c r="D2490" s="109"/>
    </row>
    <row r="2491" spans="4:4" x14ac:dyDescent="0.2">
      <c r="D2491" s="109"/>
    </row>
    <row r="2492" spans="4:4" x14ac:dyDescent="0.2">
      <c r="D2492" s="109"/>
    </row>
    <row r="2493" spans="4:4" x14ac:dyDescent="0.2">
      <c r="D2493" s="109"/>
    </row>
    <row r="2494" spans="4:4" x14ac:dyDescent="0.2">
      <c r="D2494" s="109"/>
    </row>
    <row r="2495" spans="4:4" x14ac:dyDescent="0.2">
      <c r="D2495" s="109"/>
    </row>
    <row r="2496" spans="4:4" x14ac:dyDescent="0.2">
      <c r="D2496" s="109"/>
    </row>
    <row r="2497" spans="4:4" x14ac:dyDescent="0.2">
      <c r="D2497" s="109"/>
    </row>
    <row r="2498" spans="4:4" x14ac:dyDescent="0.2">
      <c r="D2498" s="109"/>
    </row>
    <row r="2499" spans="4:4" x14ac:dyDescent="0.2">
      <c r="D2499" s="109"/>
    </row>
    <row r="2500" spans="4:4" x14ac:dyDescent="0.2">
      <c r="D2500" s="109"/>
    </row>
    <row r="2501" spans="4:4" x14ac:dyDescent="0.2">
      <c r="D2501" s="109"/>
    </row>
    <row r="2502" spans="4:4" x14ac:dyDescent="0.2">
      <c r="D2502" s="109"/>
    </row>
    <row r="2503" spans="4:4" x14ac:dyDescent="0.2">
      <c r="D2503" s="109"/>
    </row>
    <row r="2504" spans="4:4" x14ac:dyDescent="0.2">
      <c r="D2504" s="109"/>
    </row>
    <row r="2505" spans="4:4" x14ac:dyDescent="0.2">
      <c r="D2505" s="109"/>
    </row>
    <row r="2506" spans="4:4" x14ac:dyDescent="0.2">
      <c r="D2506" s="109"/>
    </row>
    <row r="2507" spans="4:4" x14ac:dyDescent="0.2">
      <c r="D2507" s="109"/>
    </row>
    <row r="2508" spans="4:4" x14ac:dyDescent="0.2">
      <c r="D2508" s="109"/>
    </row>
    <row r="2509" spans="4:4" x14ac:dyDescent="0.2">
      <c r="D2509" s="109"/>
    </row>
    <row r="2510" spans="4:4" x14ac:dyDescent="0.2">
      <c r="D2510" s="109"/>
    </row>
    <row r="2511" spans="4:4" x14ac:dyDescent="0.2">
      <c r="D2511" s="109"/>
    </row>
    <row r="2512" spans="4:4" x14ac:dyDescent="0.2">
      <c r="D2512" s="109"/>
    </row>
    <row r="2513" spans="4:4" x14ac:dyDescent="0.2">
      <c r="D2513" s="109"/>
    </row>
    <row r="2514" spans="4:4" x14ac:dyDescent="0.2">
      <c r="D2514" s="109"/>
    </row>
    <row r="2515" spans="4:4" x14ac:dyDescent="0.2">
      <c r="D2515" s="109"/>
    </row>
    <row r="2516" spans="4:4" x14ac:dyDescent="0.2">
      <c r="D2516" s="109"/>
    </row>
    <row r="2517" spans="4:4" x14ac:dyDescent="0.2">
      <c r="D2517" s="109"/>
    </row>
    <row r="2518" spans="4:4" x14ac:dyDescent="0.2">
      <c r="D2518" s="109"/>
    </row>
    <row r="2519" spans="4:4" x14ac:dyDescent="0.2">
      <c r="D2519" s="109"/>
    </row>
    <row r="2520" spans="4:4" x14ac:dyDescent="0.2">
      <c r="D2520" s="109"/>
    </row>
    <row r="2521" spans="4:4" x14ac:dyDescent="0.2">
      <c r="D2521" s="109"/>
    </row>
    <row r="2522" spans="4:4" x14ac:dyDescent="0.2">
      <c r="D2522" s="109"/>
    </row>
    <row r="2523" spans="4:4" x14ac:dyDescent="0.2">
      <c r="D2523" s="109"/>
    </row>
    <row r="2524" spans="4:4" x14ac:dyDescent="0.2">
      <c r="D2524" s="109"/>
    </row>
    <row r="2525" spans="4:4" x14ac:dyDescent="0.2">
      <c r="D2525" s="109"/>
    </row>
    <row r="2526" spans="4:4" x14ac:dyDescent="0.2">
      <c r="D2526" s="109"/>
    </row>
    <row r="2527" spans="4:4" x14ac:dyDescent="0.2">
      <c r="D2527" s="109"/>
    </row>
    <row r="2528" spans="4:4" x14ac:dyDescent="0.2">
      <c r="D2528" s="109"/>
    </row>
    <row r="2529" spans="4:4" x14ac:dyDescent="0.2">
      <c r="D2529" s="109"/>
    </row>
    <row r="2530" spans="4:4" x14ac:dyDescent="0.2">
      <c r="D2530" s="109"/>
    </row>
    <row r="2531" spans="4:4" x14ac:dyDescent="0.2">
      <c r="D2531" s="109"/>
    </row>
    <row r="2532" spans="4:4" x14ac:dyDescent="0.2">
      <c r="D2532" s="109"/>
    </row>
    <row r="2533" spans="4:4" x14ac:dyDescent="0.2">
      <c r="D2533" s="109"/>
    </row>
    <row r="2534" spans="4:4" x14ac:dyDescent="0.2">
      <c r="D2534" s="109"/>
    </row>
    <row r="2535" spans="4:4" x14ac:dyDescent="0.2">
      <c r="D2535" s="109"/>
    </row>
    <row r="2536" spans="4:4" x14ac:dyDescent="0.2">
      <c r="D2536" s="109"/>
    </row>
    <row r="2537" spans="4:4" x14ac:dyDescent="0.2">
      <c r="D2537" s="109"/>
    </row>
    <row r="2538" spans="4:4" x14ac:dyDescent="0.2">
      <c r="D2538" s="109"/>
    </row>
    <row r="2539" spans="4:4" x14ac:dyDescent="0.2">
      <c r="D2539" s="109"/>
    </row>
    <row r="2540" spans="4:4" x14ac:dyDescent="0.2">
      <c r="D2540" s="109"/>
    </row>
    <row r="2541" spans="4:4" x14ac:dyDescent="0.2">
      <c r="D2541" s="109"/>
    </row>
    <row r="2542" spans="4:4" x14ac:dyDescent="0.2">
      <c r="D2542" s="109"/>
    </row>
    <row r="2543" spans="4:4" x14ac:dyDescent="0.2">
      <c r="D2543" s="109"/>
    </row>
    <row r="2544" spans="4:4" x14ac:dyDescent="0.2">
      <c r="D2544" s="109"/>
    </row>
    <row r="2545" spans="4:4" x14ac:dyDescent="0.2">
      <c r="D2545" s="109"/>
    </row>
    <row r="2546" spans="4:4" x14ac:dyDescent="0.2">
      <c r="D2546" s="109"/>
    </row>
    <row r="2547" spans="4:4" x14ac:dyDescent="0.2">
      <c r="D2547" s="109"/>
    </row>
    <row r="2548" spans="4:4" x14ac:dyDescent="0.2">
      <c r="D2548" s="109"/>
    </row>
    <row r="2549" spans="4:4" x14ac:dyDescent="0.2">
      <c r="D2549" s="109"/>
    </row>
    <row r="2550" spans="4:4" x14ac:dyDescent="0.2">
      <c r="D2550" s="109"/>
    </row>
    <row r="2551" spans="4:4" x14ac:dyDescent="0.2">
      <c r="D2551" s="109"/>
    </row>
    <row r="2552" spans="4:4" x14ac:dyDescent="0.2">
      <c r="D2552" s="109"/>
    </row>
    <row r="2553" spans="4:4" x14ac:dyDescent="0.2">
      <c r="D2553" s="109"/>
    </row>
    <row r="2554" spans="4:4" x14ac:dyDescent="0.2">
      <c r="D2554" s="109"/>
    </row>
    <row r="2555" spans="4:4" x14ac:dyDescent="0.2">
      <c r="D2555" s="109"/>
    </row>
    <row r="2556" spans="4:4" x14ac:dyDescent="0.2">
      <c r="D2556" s="109"/>
    </row>
    <row r="2557" spans="4:4" x14ac:dyDescent="0.2">
      <c r="D2557" s="109"/>
    </row>
    <row r="2558" spans="4:4" x14ac:dyDescent="0.2">
      <c r="D2558" s="109"/>
    </row>
    <row r="2559" spans="4:4" x14ac:dyDescent="0.2">
      <c r="D2559" s="109"/>
    </row>
    <row r="2560" spans="4:4" x14ac:dyDescent="0.2">
      <c r="D2560" s="109"/>
    </row>
    <row r="2561" spans="4:4" x14ac:dyDescent="0.2">
      <c r="D2561" s="109"/>
    </row>
    <row r="2562" spans="4:4" x14ac:dyDescent="0.2">
      <c r="D2562" s="109"/>
    </row>
    <row r="2563" spans="4:4" x14ac:dyDescent="0.2">
      <c r="D2563" s="109"/>
    </row>
    <row r="2564" spans="4:4" x14ac:dyDescent="0.2">
      <c r="D2564" s="109"/>
    </row>
    <row r="2565" spans="4:4" x14ac:dyDescent="0.2">
      <c r="D2565" s="109"/>
    </row>
    <row r="2566" spans="4:4" x14ac:dyDescent="0.2">
      <c r="D2566" s="109"/>
    </row>
    <row r="2567" spans="4:4" x14ac:dyDescent="0.2">
      <c r="D2567" s="109"/>
    </row>
    <row r="2568" spans="4:4" x14ac:dyDescent="0.2">
      <c r="D2568" s="109"/>
    </row>
    <row r="2569" spans="4:4" x14ac:dyDescent="0.2">
      <c r="D2569" s="109"/>
    </row>
    <row r="2570" spans="4:4" x14ac:dyDescent="0.2">
      <c r="D2570" s="109"/>
    </row>
    <row r="2571" spans="4:4" x14ac:dyDescent="0.2">
      <c r="D2571" s="109"/>
    </row>
    <row r="2572" spans="4:4" x14ac:dyDescent="0.2">
      <c r="D2572" s="109"/>
    </row>
    <row r="2573" spans="4:4" x14ac:dyDescent="0.2">
      <c r="D2573" s="109"/>
    </row>
    <row r="2574" spans="4:4" x14ac:dyDescent="0.2">
      <c r="D2574" s="109"/>
    </row>
    <row r="2575" spans="4:4" x14ac:dyDescent="0.2">
      <c r="D2575" s="109"/>
    </row>
    <row r="2576" spans="4:4" x14ac:dyDescent="0.2">
      <c r="D2576" s="109"/>
    </row>
    <row r="2577" spans="4:4" x14ac:dyDescent="0.2">
      <c r="D2577" s="109"/>
    </row>
    <row r="2578" spans="4:4" x14ac:dyDescent="0.2">
      <c r="D2578" s="109"/>
    </row>
    <row r="2579" spans="4:4" x14ac:dyDescent="0.2">
      <c r="D2579" s="109"/>
    </row>
    <row r="2580" spans="4:4" x14ac:dyDescent="0.2">
      <c r="D2580" s="109"/>
    </row>
    <row r="2581" spans="4:4" x14ac:dyDescent="0.2">
      <c r="D2581" s="109"/>
    </row>
    <row r="2582" spans="4:4" x14ac:dyDescent="0.2">
      <c r="D2582" s="109"/>
    </row>
    <row r="2583" spans="4:4" x14ac:dyDescent="0.2">
      <c r="D2583" s="109"/>
    </row>
    <row r="2584" spans="4:4" x14ac:dyDescent="0.2">
      <c r="D2584" s="109"/>
    </row>
    <row r="2585" spans="4:4" x14ac:dyDescent="0.2">
      <c r="D2585" s="109"/>
    </row>
    <row r="2586" spans="4:4" x14ac:dyDescent="0.2">
      <c r="D2586" s="109"/>
    </row>
    <row r="2587" spans="4:4" x14ac:dyDescent="0.2">
      <c r="D2587" s="109"/>
    </row>
    <row r="2588" spans="4:4" x14ac:dyDescent="0.2">
      <c r="D2588" s="109"/>
    </row>
    <row r="2589" spans="4:4" x14ac:dyDescent="0.2">
      <c r="D2589" s="109"/>
    </row>
    <row r="2590" spans="4:4" x14ac:dyDescent="0.2">
      <c r="D2590" s="109"/>
    </row>
    <row r="2591" spans="4:4" x14ac:dyDescent="0.2">
      <c r="D2591" s="109"/>
    </row>
    <row r="2592" spans="4:4" x14ac:dyDescent="0.2">
      <c r="D2592" s="109"/>
    </row>
    <row r="2593" spans="4:4" x14ac:dyDescent="0.2">
      <c r="D2593" s="109"/>
    </row>
    <row r="2594" spans="4:4" x14ac:dyDescent="0.2">
      <c r="D2594" s="109"/>
    </row>
    <row r="2595" spans="4:4" x14ac:dyDescent="0.2">
      <c r="D2595" s="109"/>
    </row>
    <row r="2596" spans="4:4" x14ac:dyDescent="0.2">
      <c r="D2596" s="109"/>
    </row>
    <row r="2597" spans="4:4" x14ac:dyDescent="0.2">
      <c r="D2597" s="109"/>
    </row>
    <row r="2598" spans="4:4" x14ac:dyDescent="0.2">
      <c r="D2598" s="109"/>
    </row>
    <row r="2599" spans="4:4" x14ac:dyDescent="0.2">
      <c r="D2599" s="109"/>
    </row>
    <row r="2600" spans="4:4" x14ac:dyDescent="0.2">
      <c r="D2600" s="109"/>
    </row>
    <row r="2601" spans="4:4" x14ac:dyDescent="0.2">
      <c r="D2601" s="109"/>
    </row>
    <row r="2602" spans="4:4" x14ac:dyDescent="0.2">
      <c r="D2602" s="109"/>
    </row>
    <row r="2603" spans="4:4" x14ac:dyDescent="0.2">
      <c r="D2603" s="109"/>
    </row>
    <row r="2604" spans="4:4" x14ac:dyDescent="0.2">
      <c r="D2604" s="109"/>
    </row>
    <row r="2605" spans="4:4" x14ac:dyDescent="0.2">
      <c r="D2605" s="109"/>
    </row>
    <row r="2606" spans="4:4" x14ac:dyDescent="0.2">
      <c r="D2606" s="109"/>
    </row>
    <row r="2607" spans="4:4" x14ac:dyDescent="0.2">
      <c r="D2607" s="109"/>
    </row>
    <row r="2608" spans="4:4" x14ac:dyDescent="0.2">
      <c r="D2608" s="109"/>
    </row>
    <row r="2609" spans="4:4" x14ac:dyDescent="0.2">
      <c r="D2609" s="109"/>
    </row>
    <row r="2610" spans="4:4" x14ac:dyDescent="0.2">
      <c r="D2610" s="109"/>
    </row>
    <row r="2611" spans="4:4" x14ac:dyDescent="0.2">
      <c r="D2611" s="109"/>
    </row>
    <row r="2612" spans="4:4" x14ac:dyDescent="0.2">
      <c r="D2612" s="109"/>
    </row>
    <row r="2613" spans="4:4" x14ac:dyDescent="0.2">
      <c r="D2613" s="109"/>
    </row>
    <row r="2614" spans="4:4" x14ac:dyDescent="0.2">
      <c r="D2614" s="109"/>
    </row>
    <row r="2615" spans="4:4" x14ac:dyDescent="0.2">
      <c r="D2615" s="109"/>
    </row>
    <row r="2616" spans="4:4" x14ac:dyDescent="0.2">
      <c r="D2616" s="109"/>
    </row>
    <row r="2617" spans="4:4" x14ac:dyDescent="0.2">
      <c r="D2617" s="109"/>
    </row>
    <row r="2618" spans="4:4" x14ac:dyDescent="0.2">
      <c r="D2618" s="109"/>
    </row>
    <row r="2619" spans="4:4" x14ac:dyDescent="0.2">
      <c r="D2619" s="109"/>
    </row>
    <row r="2620" spans="4:4" x14ac:dyDescent="0.2">
      <c r="D2620" s="109"/>
    </row>
    <row r="2621" spans="4:4" x14ac:dyDescent="0.2">
      <c r="D2621" s="109"/>
    </row>
    <row r="2622" spans="4:4" x14ac:dyDescent="0.2">
      <c r="D2622" s="109"/>
    </row>
    <row r="2623" spans="4:4" x14ac:dyDescent="0.2">
      <c r="D2623" s="109"/>
    </row>
    <row r="2624" spans="4:4" x14ac:dyDescent="0.2">
      <c r="D2624" s="109"/>
    </row>
    <row r="2625" spans="4:4" x14ac:dyDescent="0.2">
      <c r="D2625" s="109"/>
    </row>
    <row r="2626" spans="4:4" x14ac:dyDescent="0.2">
      <c r="D2626" s="109"/>
    </row>
    <row r="2627" spans="4:4" x14ac:dyDescent="0.2">
      <c r="D2627" s="109"/>
    </row>
    <row r="2628" spans="4:4" x14ac:dyDescent="0.2">
      <c r="D2628" s="109"/>
    </row>
    <row r="2629" spans="4:4" x14ac:dyDescent="0.2">
      <c r="D2629" s="109"/>
    </row>
    <row r="2630" spans="4:4" x14ac:dyDescent="0.2">
      <c r="D2630" s="109"/>
    </row>
    <row r="2631" spans="4:4" x14ac:dyDescent="0.2">
      <c r="D2631" s="109"/>
    </row>
    <row r="2632" spans="4:4" x14ac:dyDescent="0.2">
      <c r="D2632" s="109"/>
    </row>
    <row r="2633" spans="4:4" x14ac:dyDescent="0.2">
      <c r="D2633" s="109"/>
    </row>
    <row r="2634" spans="4:4" x14ac:dyDescent="0.2">
      <c r="D2634" s="109"/>
    </row>
    <row r="2635" spans="4:4" x14ac:dyDescent="0.2">
      <c r="D2635" s="109"/>
    </row>
    <row r="2636" spans="4:4" x14ac:dyDescent="0.2">
      <c r="D2636" s="109"/>
    </row>
    <row r="2637" spans="4:4" x14ac:dyDescent="0.2">
      <c r="D2637" s="109"/>
    </row>
    <row r="2638" spans="4:4" x14ac:dyDescent="0.2">
      <c r="D2638" s="109"/>
    </row>
    <row r="2639" spans="4:4" x14ac:dyDescent="0.2">
      <c r="D2639" s="109"/>
    </row>
    <row r="2640" spans="4:4" x14ac:dyDescent="0.2">
      <c r="D2640" s="109"/>
    </row>
    <row r="2641" spans="4:4" x14ac:dyDescent="0.2">
      <c r="D2641" s="109"/>
    </row>
    <row r="2642" spans="4:4" x14ac:dyDescent="0.2">
      <c r="D2642" s="109"/>
    </row>
    <row r="2643" spans="4:4" x14ac:dyDescent="0.2">
      <c r="D2643" s="109"/>
    </row>
    <row r="2644" spans="4:4" x14ac:dyDescent="0.2">
      <c r="D2644" s="109"/>
    </row>
    <row r="2645" spans="4:4" x14ac:dyDescent="0.2">
      <c r="D2645" s="109"/>
    </row>
    <row r="2646" spans="4:4" x14ac:dyDescent="0.2">
      <c r="D2646" s="109"/>
    </row>
    <row r="2647" spans="4:4" x14ac:dyDescent="0.2">
      <c r="D2647" s="109"/>
    </row>
    <row r="2648" spans="4:4" x14ac:dyDescent="0.2">
      <c r="D2648" s="109"/>
    </row>
    <row r="2649" spans="4:4" x14ac:dyDescent="0.2">
      <c r="D2649" s="109"/>
    </row>
    <row r="2650" spans="4:4" x14ac:dyDescent="0.2">
      <c r="D2650" s="109"/>
    </row>
    <row r="2651" spans="4:4" x14ac:dyDescent="0.2">
      <c r="D2651" s="109"/>
    </row>
    <row r="2652" spans="4:4" x14ac:dyDescent="0.2">
      <c r="D2652" s="109"/>
    </row>
    <row r="2653" spans="4:4" x14ac:dyDescent="0.2">
      <c r="D2653" s="109"/>
    </row>
    <row r="2654" spans="4:4" x14ac:dyDescent="0.2">
      <c r="D2654" s="109"/>
    </row>
    <row r="2655" spans="4:4" x14ac:dyDescent="0.2">
      <c r="D2655" s="109"/>
    </row>
    <row r="2656" spans="4:4" x14ac:dyDescent="0.2">
      <c r="D2656" s="109"/>
    </row>
    <row r="2657" spans="4:4" x14ac:dyDescent="0.2">
      <c r="D2657" s="109"/>
    </row>
    <row r="2658" spans="4:4" x14ac:dyDescent="0.2">
      <c r="D2658" s="109"/>
    </row>
    <row r="2659" spans="4:4" x14ac:dyDescent="0.2">
      <c r="D2659" s="109"/>
    </row>
    <row r="2660" spans="4:4" x14ac:dyDescent="0.2">
      <c r="D2660" s="109"/>
    </row>
    <row r="2661" spans="4:4" x14ac:dyDescent="0.2">
      <c r="D2661" s="109"/>
    </row>
    <row r="2662" spans="4:4" x14ac:dyDescent="0.2">
      <c r="D2662" s="109"/>
    </row>
    <row r="2663" spans="4:4" x14ac:dyDescent="0.2">
      <c r="D2663" s="109"/>
    </row>
    <row r="2664" spans="4:4" x14ac:dyDescent="0.2">
      <c r="D2664" s="109"/>
    </row>
    <row r="2665" spans="4:4" x14ac:dyDescent="0.2">
      <c r="D2665" s="109"/>
    </row>
    <row r="2666" spans="4:4" x14ac:dyDescent="0.2">
      <c r="D2666" s="109"/>
    </row>
    <row r="2667" spans="4:4" x14ac:dyDescent="0.2">
      <c r="D2667" s="109"/>
    </row>
    <row r="2668" spans="4:4" x14ac:dyDescent="0.2">
      <c r="D2668" s="109"/>
    </row>
    <row r="2669" spans="4:4" x14ac:dyDescent="0.2">
      <c r="D2669" s="109"/>
    </row>
    <row r="2670" spans="4:4" x14ac:dyDescent="0.2">
      <c r="D2670" s="109"/>
    </row>
    <row r="2671" spans="4:4" x14ac:dyDescent="0.2">
      <c r="D2671" s="109"/>
    </row>
    <row r="2672" spans="4:4" x14ac:dyDescent="0.2">
      <c r="D2672" s="109"/>
    </row>
    <row r="2673" spans="4:4" x14ac:dyDescent="0.2">
      <c r="D2673" s="109"/>
    </row>
    <row r="2674" spans="4:4" x14ac:dyDescent="0.2">
      <c r="D2674" s="109"/>
    </row>
    <row r="2675" spans="4:4" x14ac:dyDescent="0.2">
      <c r="D2675" s="109"/>
    </row>
    <row r="2676" spans="4:4" x14ac:dyDescent="0.2">
      <c r="D2676" s="109"/>
    </row>
    <row r="2677" spans="4:4" x14ac:dyDescent="0.2">
      <c r="D2677" s="109"/>
    </row>
    <row r="2678" spans="4:4" x14ac:dyDescent="0.2">
      <c r="D2678" s="109"/>
    </row>
    <row r="2679" spans="4:4" x14ac:dyDescent="0.2">
      <c r="D2679" s="109"/>
    </row>
    <row r="2680" spans="4:4" x14ac:dyDescent="0.2">
      <c r="D2680" s="109"/>
    </row>
    <row r="2681" spans="4:4" x14ac:dyDescent="0.2">
      <c r="D2681" s="109"/>
    </row>
    <row r="2682" spans="4:4" x14ac:dyDescent="0.2">
      <c r="D2682" s="109"/>
    </row>
    <row r="2683" spans="4:4" x14ac:dyDescent="0.2">
      <c r="D2683" s="109"/>
    </row>
    <row r="2684" spans="4:4" x14ac:dyDescent="0.2">
      <c r="D2684" s="109"/>
    </row>
    <row r="2685" spans="4:4" x14ac:dyDescent="0.2">
      <c r="D2685" s="109"/>
    </row>
    <row r="2686" spans="4:4" x14ac:dyDescent="0.2">
      <c r="D2686" s="109"/>
    </row>
    <row r="2687" spans="4:4" x14ac:dyDescent="0.2">
      <c r="D2687" s="109"/>
    </row>
    <row r="2688" spans="4:4" x14ac:dyDescent="0.2">
      <c r="D2688" s="109"/>
    </row>
    <row r="2689" spans="4:4" x14ac:dyDescent="0.2">
      <c r="D2689" s="109"/>
    </row>
    <row r="2690" spans="4:4" x14ac:dyDescent="0.2">
      <c r="D2690" s="109"/>
    </row>
    <row r="2691" spans="4:4" x14ac:dyDescent="0.2">
      <c r="D2691" s="109"/>
    </row>
    <row r="2692" spans="4:4" x14ac:dyDescent="0.2">
      <c r="D2692" s="109"/>
    </row>
    <row r="2693" spans="4:4" x14ac:dyDescent="0.2">
      <c r="D2693" s="109"/>
    </row>
    <row r="2694" spans="4:4" x14ac:dyDescent="0.2">
      <c r="D2694" s="109"/>
    </row>
    <row r="2695" spans="4:4" x14ac:dyDescent="0.2">
      <c r="D2695" s="109"/>
    </row>
    <row r="2696" spans="4:4" x14ac:dyDescent="0.2">
      <c r="D2696" s="109"/>
    </row>
    <row r="2697" spans="4:4" x14ac:dyDescent="0.2">
      <c r="D2697" s="109"/>
    </row>
    <row r="2698" spans="4:4" x14ac:dyDescent="0.2">
      <c r="D2698" s="109"/>
    </row>
    <row r="2699" spans="4:4" x14ac:dyDescent="0.2">
      <c r="D2699" s="109"/>
    </row>
    <row r="2700" spans="4:4" x14ac:dyDescent="0.2">
      <c r="D2700" s="109"/>
    </row>
    <row r="2701" spans="4:4" x14ac:dyDescent="0.2">
      <c r="D2701" s="109"/>
    </row>
    <row r="2702" spans="4:4" x14ac:dyDescent="0.2">
      <c r="D2702" s="109"/>
    </row>
    <row r="2703" spans="4:4" x14ac:dyDescent="0.2">
      <c r="D2703" s="109"/>
    </row>
    <row r="2704" spans="4:4" x14ac:dyDescent="0.2">
      <c r="D2704" s="109"/>
    </row>
    <row r="2705" spans="4:4" x14ac:dyDescent="0.2">
      <c r="D2705" s="109"/>
    </row>
    <row r="2706" spans="4:4" x14ac:dyDescent="0.2">
      <c r="D2706" s="109"/>
    </row>
    <row r="2707" spans="4:4" x14ac:dyDescent="0.2">
      <c r="D2707" s="109"/>
    </row>
    <row r="2708" spans="4:4" x14ac:dyDescent="0.2">
      <c r="D2708" s="109"/>
    </row>
    <row r="2709" spans="4:4" x14ac:dyDescent="0.2">
      <c r="D2709" s="109"/>
    </row>
    <row r="2710" spans="4:4" x14ac:dyDescent="0.2">
      <c r="D2710" s="109"/>
    </row>
    <row r="2711" spans="4:4" x14ac:dyDescent="0.2">
      <c r="D2711" s="109"/>
    </row>
    <row r="2712" spans="4:4" x14ac:dyDescent="0.2">
      <c r="D2712" s="109"/>
    </row>
    <row r="2713" spans="4:4" x14ac:dyDescent="0.2">
      <c r="D2713" s="109"/>
    </row>
    <row r="2714" spans="4:4" x14ac:dyDescent="0.2">
      <c r="D2714" s="109"/>
    </row>
    <row r="2715" spans="4:4" x14ac:dyDescent="0.2">
      <c r="D2715" s="109"/>
    </row>
    <row r="2716" spans="4:4" x14ac:dyDescent="0.2">
      <c r="D2716" s="109"/>
    </row>
    <row r="2717" spans="4:4" x14ac:dyDescent="0.2">
      <c r="D2717" s="109"/>
    </row>
    <row r="2718" spans="4:4" x14ac:dyDescent="0.2">
      <c r="D2718" s="109"/>
    </row>
    <row r="2719" spans="4:4" x14ac:dyDescent="0.2">
      <c r="D2719" s="109"/>
    </row>
    <row r="2720" spans="4:4" x14ac:dyDescent="0.2">
      <c r="D2720" s="109"/>
    </row>
    <row r="2721" spans="4:4" x14ac:dyDescent="0.2">
      <c r="D2721" s="109"/>
    </row>
    <row r="2722" spans="4:4" x14ac:dyDescent="0.2">
      <c r="D2722" s="109"/>
    </row>
    <row r="2723" spans="4:4" x14ac:dyDescent="0.2">
      <c r="D2723" s="109"/>
    </row>
    <row r="2724" spans="4:4" x14ac:dyDescent="0.2">
      <c r="D2724" s="109"/>
    </row>
    <row r="2725" spans="4:4" x14ac:dyDescent="0.2">
      <c r="D2725" s="109"/>
    </row>
    <row r="2726" spans="4:4" x14ac:dyDescent="0.2">
      <c r="D2726" s="109"/>
    </row>
    <row r="2727" spans="4:4" x14ac:dyDescent="0.2">
      <c r="D2727" s="109"/>
    </row>
    <row r="2728" spans="4:4" x14ac:dyDescent="0.2">
      <c r="D2728" s="109"/>
    </row>
    <row r="2729" spans="4:4" x14ac:dyDescent="0.2">
      <c r="D2729" s="109"/>
    </row>
    <row r="2730" spans="4:4" x14ac:dyDescent="0.2">
      <c r="D2730" s="109"/>
    </row>
    <row r="2731" spans="4:4" x14ac:dyDescent="0.2">
      <c r="D2731" s="109"/>
    </row>
    <row r="2732" spans="4:4" x14ac:dyDescent="0.2">
      <c r="D2732" s="109"/>
    </row>
    <row r="2733" spans="4:4" x14ac:dyDescent="0.2">
      <c r="D2733" s="109"/>
    </row>
    <row r="2734" spans="4:4" x14ac:dyDescent="0.2">
      <c r="D2734" s="109"/>
    </row>
    <row r="2735" spans="4:4" x14ac:dyDescent="0.2">
      <c r="D2735" s="109"/>
    </row>
    <row r="2736" spans="4:4" x14ac:dyDescent="0.2">
      <c r="D2736" s="109"/>
    </row>
    <row r="2737" spans="4:4" x14ac:dyDescent="0.2">
      <c r="D2737" s="109"/>
    </row>
    <row r="2738" spans="4:4" x14ac:dyDescent="0.2">
      <c r="D2738" s="109"/>
    </row>
    <row r="2739" spans="4:4" x14ac:dyDescent="0.2">
      <c r="D2739" s="109"/>
    </row>
    <row r="2740" spans="4:4" x14ac:dyDescent="0.2">
      <c r="D2740" s="109"/>
    </row>
    <row r="2741" spans="4:4" x14ac:dyDescent="0.2">
      <c r="D2741" s="109"/>
    </row>
    <row r="2742" spans="4:4" x14ac:dyDescent="0.2">
      <c r="D2742" s="109"/>
    </row>
    <row r="2743" spans="4:4" x14ac:dyDescent="0.2">
      <c r="D2743" s="109"/>
    </row>
    <row r="2744" spans="4:4" x14ac:dyDescent="0.2">
      <c r="D2744" s="109"/>
    </row>
    <row r="2745" spans="4:4" x14ac:dyDescent="0.2">
      <c r="D2745" s="109"/>
    </row>
    <row r="2746" spans="4:4" x14ac:dyDescent="0.2">
      <c r="D2746" s="109"/>
    </row>
    <row r="2747" spans="4:4" x14ac:dyDescent="0.2">
      <c r="D2747" s="109"/>
    </row>
    <row r="2748" spans="4:4" x14ac:dyDescent="0.2">
      <c r="D2748" s="109"/>
    </row>
    <row r="2749" spans="4:4" x14ac:dyDescent="0.2">
      <c r="D2749" s="109"/>
    </row>
    <row r="2750" spans="4:4" x14ac:dyDescent="0.2">
      <c r="D2750" s="109"/>
    </row>
    <row r="2751" spans="4:4" x14ac:dyDescent="0.2">
      <c r="D2751" s="109"/>
    </row>
    <row r="2752" spans="4:4" x14ac:dyDescent="0.2">
      <c r="D2752" s="109"/>
    </row>
    <row r="2753" spans="4:4" x14ac:dyDescent="0.2">
      <c r="D2753" s="109"/>
    </row>
    <row r="2754" spans="4:4" x14ac:dyDescent="0.2">
      <c r="D2754" s="109"/>
    </row>
    <row r="2755" spans="4:4" x14ac:dyDescent="0.2">
      <c r="D2755" s="109"/>
    </row>
    <row r="2756" spans="4:4" x14ac:dyDescent="0.2">
      <c r="D2756" s="109"/>
    </row>
    <row r="2757" spans="4:4" x14ac:dyDescent="0.2">
      <c r="D2757" s="109"/>
    </row>
    <row r="2758" spans="4:4" x14ac:dyDescent="0.2">
      <c r="D2758" s="109"/>
    </row>
    <row r="2759" spans="4:4" x14ac:dyDescent="0.2">
      <c r="D2759" s="109"/>
    </row>
    <row r="2760" spans="4:4" x14ac:dyDescent="0.2">
      <c r="D2760" s="109"/>
    </row>
    <row r="2761" spans="4:4" x14ac:dyDescent="0.2">
      <c r="D2761" s="109"/>
    </row>
    <row r="2762" spans="4:4" x14ac:dyDescent="0.2">
      <c r="D2762" s="109"/>
    </row>
    <row r="2763" spans="4:4" x14ac:dyDescent="0.2">
      <c r="D2763" s="109"/>
    </row>
    <row r="2764" spans="4:4" x14ac:dyDescent="0.2">
      <c r="D2764" s="109"/>
    </row>
    <row r="2765" spans="4:4" x14ac:dyDescent="0.2">
      <c r="D2765" s="109"/>
    </row>
    <row r="2766" spans="4:4" x14ac:dyDescent="0.2">
      <c r="D2766" s="109"/>
    </row>
    <row r="2767" spans="4:4" x14ac:dyDescent="0.2">
      <c r="D2767" s="109"/>
    </row>
    <row r="2768" spans="4:4" x14ac:dyDescent="0.2">
      <c r="D2768" s="109"/>
    </row>
    <row r="2769" spans="4:4" x14ac:dyDescent="0.2">
      <c r="D2769" s="109"/>
    </row>
    <row r="2770" spans="4:4" x14ac:dyDescent="0.2">
      <c r="D2770" s="109"/>
    </row>
    <row r="2771" spans="4:4" x14ac:dyDescent="0.2">
      <c r="D2771" s="109"/>
    </row>
    <row r="2772" spans="4:4" x14ac:dyDescent="0.2">
      <c r="D2772" s="109"/>
    </row>
    <row r="2773" spans="4:4" x14ac:dyDescent="0.2">
      <c r="D2773" s="109"/>
    </row>
    <row r="2774" spans="4:4" x14ac:dyDescent="0.2">
      <c r="D2774" s="109"/>
    </row>
    <row r="2775" spans="4:4" x14ac:dyDescent="0.2">
      <c r="D2775" s="109"/>
    </row>
    <row r="2776" spans="4:4" x14ac:dyDescent="0.2">
      <c r="D2776" s="109"/>
    </row>
    <row r="2777" spans="4:4" x14ac:dyDescent="0.2">
      <c r="D2777" s="109"/>
    </row>
    <row r="2778" spans="4:4" x14ac:dyDescent="0.2">
      <c r="D2778" s="109"/>
    </row>
    <row r="2779" spans="4:4" x14ac:dyDescent="0.2">
      <c r="D2779" s="109"/>
    </row>
    <row r="2780" spans="4:4" x14ac:dyDescent="0.2">
      <c r="D2780" s="109"/>
    </row>
    <row r="2781" spans="4:4" x14ac:dyDescent="0.2">
      <c r="D2781" s="109"/>
    </row>
    <row r="2782" spans="4:4" x14ac:dyDescent="0.2">
      <c r="D2782" s="109"/>
    </row>
    <row r="2783" spans="4:4" x14ac:dyDescent="0.2">
      <c r="D2783" s="109"/>
    </row>
    <row r="2784" spans="4:4" x14ac:dyDescent="0.2">
      <c r="D2784" s="109"/>
    </row>
    <row r="2785" spans="4:4" x14ac:dyDescent="0.2">
      <c r="D2785" s="109"/>
    </row>
    <row r="2786" spans="4:4" x14ac:dyDescent="0.2">
      <c r="D2786" s="109"/>
    </row>
    <row r="2787" spans="4:4" x14ac:dyDescent="0.2">
      <c r="D2787" s="109"/>
    </row>
    <row r="2788" spans="4:4" x14ac:dyDescent="0.2">
      <c r="D2788" s="109"/>
    </row>
    <row r="2789" spans="4:4" x14ac:dyDescent="0.2">
      <c r="D2789" s="109"/>
    </row>
    <row r="2790" spans="4:4" x14ac:dyDescent="0.2">
      <c r="D2790" s="109"/>
    </row>
    <row r="2791" spans="4:4" x14ac:dyDescent="0.2">
      <c r="D2791" s="109"/>
    </row>
    <row r="2792" spans="4:4" x14ac:dyDescent="0.2">
      <c r="D2792" s="109"/>
    </row>
    <row r="2793" spans="4:4" x14ac:dyDescent="0.2">
      <c r="D2793" s="109"/>
    </row>
    <row r="2794" spans="4:4" x14ac:dyDescent="0.2">
      <c r="D2794" s="109"/>
    </row>
    <row r="2795" spans="4:4" x14ac:dyDescent="0.2">
      <c r="D2795" s="109"/>
    </row>
    <row r="2796" spans="4:4" x14ac:dyDescent="0.2">
      <c r="D2796" s="109"/>
    </row>
    <row r="2797" spans="4:4" x14ac:dyDescent="0.2">
      <c r="D2797" s="109"/>
    </row>
    <row r="2798" spans="4:4" x14ac:dyDescent="0.2">
      <c r="D2798" s="109"/>
    </row>
    <row r="2799" spans="4:4" x14ac:dyDescent="0.2">
      <c r="D2799" s="109"/>
    </row>
    <row r="2800" spans="4:4" x14ac:dyDescent="0.2">
      <c r="D2800" s="109"/>
    </row>
    <row r="2801" spans="4:4" x14ac:dyDescent="0.2">
      <c r="D2801" s="109"/>
    </row>
    <row r="2802" spans="4:4" x14ac:dyDescent="0.2">
      <c r="D2802" s="109"/>
    </row>
    <row r="2803" spans="4:4" x14ac:dyDescent="0.2">
      <c r="D2803" s="109"/>
    </row>
    <row r="2804" spans="4:4" x14ac:dyDescent="0.2">
      <c r="D2804" s="109"/>
    </row>
    <row r="2805" spans="4:4" x14ac:dyDescent="0.2">
      <c r="D2805" s="109"/>
    </row>
    <row r="2806" spans="4:4" x14ac:dyDescent="0.2">
      <c r="D2806" s="109"/>
    </row>
    <row r="2807" spans="4:4" x14ac:dyDescent="0.2">
      <c r="D2807" s="109"/>
    </row>
    <row r="2808" spans="4:4" x14ac:dyDescent="0.2">
      <c r="D2808" s="109"/>
    </row>
    <row r="2809" spans="4:4" x14ac:dyDescent="0.2">
      <c r="D2809" s="109"/>
    </row>
    <row r="2810" spans="4:4" x14ac:dyDescent="0.2">
      <c r="D2810" s="109"/>
    </row>
    <row r="2811" spans="4:4" x14ac:dyDescent="0.2">
      <c r="D2811" s="109"/>
    </row>
    <row r="2812" spans="4:4" x14ac:dyDescent="0.2">
      <c r="D2812" s="109"/>
    </row>
    <row r="2813" spans="4:4" x14ac:dyDescent="0.2">
      <c r="D2813" s="109"/>
    </row>
    <row r="2814" spans="4:4" x14ac:dyDescent="0.2">
      <c r="D2814" s="109"/>
    </row>
    <row r="2815" spans="4:4" x14ac:dyDescent="0.2">
      <c r="D2815" s="109"/>
    </row>
    <row r="2816" spans="4:4" x14ac:dyDescent="0.2">
      <c r="D2816" s="109"/>
    </row>
    <row r="2817" spans="4:4" x14ac:dyDescent="0.2">
      <c r="D2817" s="109"/>
    </row>
    <row r="2818" spans="4:4" x14ac:dyDescent="0.2">
      <c r="D2818" s="109"/>
    </row>
    <row r="2819" spans="4:4" x14ac:dyDescent="0.2">
      <c r="D2819" s="109"/>
    </row>
    <row r="2820" spans="4:4" x14ac:dyDescent="0.2">
      <c r="D2820" s="109"/>
    </row>
    <row r="2821" spans="4:4" x14ac:dyDescent="0.2">
      <c r="D2821" s="109"/>
    </row>
    <row r="2822" spans="4:4" x14ac:dyDescent="0.2">
      <c r="D2822" s="109"/>
    </row>
    <row r="2823" spans="4:4" x14ac:dyDescent="0.2">
      <c r="D2823" s="109"/>
    </row>
    <row r="2824" spans="4:4" x14ac:dyDescent="0.2">
      <c r="D2824" s="109"/>
    </row>
    <row r="2825" spans="4:4" x14ac:dyDescent="0.2">
      <c r="D2825" s="109"/>
    </row>
    <row r="2826" spans="4:4" x14ac:dyDescent="0.2">
      <c r="D2826" s="109"/>
    </row>
    <row r="2827" spans="4:4" x14ac:dyDescent="0.2">
      <c r="D2827" s="109"/>
    </row>
    <row r="2828" spans="4:4" x14ac:dyDescent="0.2">
      <c r="D2828" s="109"/>
    </row>
    <row r="2829" spans="4:4" x14ac:dyDescent="0.2">
      <c r="D2829" s="109"/>
    </row>
    <row r="2830" spans="4:4" x14ac:dyDescent="0.2">
      <c r="D2830" s="109"/>
    </row>
    <row r="2831" spans="4:4" x14ac:dyDescent="0.2">
      <c r="D2831" s="109"/>
    </row>
    <row r="2832" spans="4:4" x14ac:dyDescent="0.2">
      <c r="D2832" s="109"/>
    </row>
    <row r="2833" spans="4:4" x14ac:dyDescent="0.2">
      <c r="D2833" s="109"/>
    </row>
    <row r="2834" spans="4:4" x14ac:dyDescent="0.2">
      <c r="D2834" s="109"/>
    </row>
    <row r="2835" spans="4:4" x14ac:dyDescent="0.2">
      <c r="D2835" s="109"/>
    </row>
    <row r="2836" spans="4:4" x14ac:dyDescent="0.2">
      <c r="D2836" s="109"/>
    </row>
    <row r="2837" spans="4:4" x14ac:dyDescent="0.2">
      <c r="D2837" s="109"/>
    </row>
    <row r="2838" spans="4:4" x14ac:dyDescent="0.2">
      <c r="D2838" s="109"/>
    </row>
    <row r="2839" spans="4:4" x14ac:dyDescent="0.2">
      <c r="D2839" s="109"/>
    </row>
    <row r="2840" spans="4:4" x14ac:dyDescent="0.2">
      <c r="D2840" s="109"/>
    </row>
    <row r="2841" spans="4:4" x14ac:dyDescent="0.2">
      <c r="D2841" s="109"/>
    </row>
    <row r="2842" spans="4:4" x14ac:dyDescent="0.2">
      <c r="D2842" s="109"/>
    </row>
    <row r="2843" spans="4:4" x14ac:dyDescent="0.2">
      <c r="D2843" s="109"/>
    </row>
    <row r="2844" spans="4:4" x14ac:dyDescent="0.2">
      <c r="D2844" s="109"/>
    </row>
    <row r="2845" spans="4:4" x14ac:dyDescent="0.2">
      <c r="D2845" s="109"/>
    </row>
    <row r="2846" spans="4:4" x14ac:dyDescent="0.2">
      <c r="D2846" s="109"/>
    </row>
    <row r="2847" spans="4:4" x14ac:dyDescent="0.2">
      <c r="D2847" s="109"/>
    </row>
    <row r="2848" spans="4:4" x14ac:dyDescent="0.2">
      <c r="D2848" s="109"/>
    </row>
    <row r="2849" spans="4:4" x14ac:dyDescent="0.2">
      <c r="D2849" s="109"/>
    </row>
    <row r="2850" spans="4:4" x14ac:dyDescent="0.2">
      <c r="D2850" s="109"/>
    </row>
    <row r="2851" spans="4:4" x14ac:dyDescent="0.2">
      <c r="D2851" s="109"/>
    </row>
    <row r="2852" spans="4:4" x14ac:dyDescent="0.2">
      <c r="D2852" s="109"/>
    </row>
    <row r="2853" spans="4:4" x14ac:dyDescent="0.2">
      <c r="D2853" s="109"/>
    </row>
    <row r="2854" spans="4:4" x14ac:dyDescent="0.2">
      <c r="D2854" s="109"/>
    </row>
    <row r="2855" spans="4:4" x14ac:dyDescent="0.2">
      <c r="D2855" s="109"/>
    </row>
    <row r="2856" spans="4:4" x14ac:dyDescent="0.2">
      <c r="D2856" s="109"/>
    </row>
    <row r="2857" spans="4:4" x14ac:dyDescent="0.2">
      <c r="D2857" s="109"/>
    </row>
    <row r="2858" spans="4:4" x14ac:dyDescent="0.2">
      <c r="D2858" s="109"/>
    </row>
    <row r="2859" spans="4:4" x14ac:dyDescent="0.2">
      <c r="D2859" s="109"/>
    </row>
    <row r="2860" spans="4:4" x14ac:dyDescent="0.2">
      <c r="D2860" s="109"/>
    </row>
    <row r="2861" spans="4:4" x14ac:dyDescent="0.2">
      <c r="D2861" s="109"/>
    </row>
    <row r="2862" spans="4:4" x14ac:dyDescent="0.2">
      <c r="D2862" s="109"/>
    </row>
    <row r="2863" spans="4:4" x14ac:dyDescent="0.2">
      <c r="D2863" s="109"/>
    </row>
    <row r="2864" spans="4:4" x14ac:dyDescent="0.2">
      <c r="D2864" s="109"/>
    </row>
    <row r="2865" spans="4:4" x14ac:dyDescent="0.2">
      <c r="D2865" s="109"/>
    </row>
    <row r="2866" spans="4:4" x14ac:dyDescent="0.2">
      <c r="D2866" s="109"/>
    </row>
    <row r="2867" spans="4:4" x14ac:dyDescent="0.2">
      <c r="D2867" s="109"/>
    </row>
    <row r="2868" spans="4:4" x14ac:dyDescent="0.2">
      <c r="D2868" s="109"/>
    </row>
    <row r="2869" spans="4:4" x14ac:dyDescent="0.2">
      <c r="D2869" s="109"/>
    </row>
    <row r="2870" spans="4:4" x14ac:dyDescent="0.2">
      <c r="D2870" s="109"/>
    </row>
    <row r="2871" spans="4:4" x14ac:dyDescent="0.2">
      <c r="D2871" s="109"/>
    </row>
    <row r="2872" spans="4:4" x14ac:dyDescent="0.2">
      <c r="D2872" s="109"/>
    </row>
    <row r="2873" spans="4:4" x14ac:dyDescent="0.2">
      <c r="D2873" s="109"/>
    </row>
    <row r="2874" spans="4:4" x14ac:dyDescent="0.2">
      <c r="D2874" s="109"/>
    </row>
    <row r="2875" spans="4:4" x14ac:dyDescent="0.2">
      <c r="D2875" s="109"/>
    </row>
    <row r="2876" spans="4:4" x14ac:dyDescent="0.2">
      <c r="D2876" s="109"/>
    </row>
    <row r="2877" spans="4:4" x14ac:dyDescent="0.2">
      <c r="D2877" s="109"/>
    </row>
    <row r="2878" spans="4:4" x14ac:dyDescent="0.2">
      <c r="D2878" s="109"/>
    </row>
    <row r="2879" spans="4:4" x14ac:dyDescent="0.2">
      <c r="D2879" s="109"/>
    </row>
    <row r="2880" spans="4:4" x14ac:dyDescent="0.2">
      <c r="D2880" s="109"/>
    </row>
    <row r="2881" spans="4:4" x14ac:dyDescent="0.2">
      <c r="D2881" s="109"/>
    </row>
    <row r="2882" spans="4:4" x14ac:dyDescent="0.2">
      <c r="D2882" s="109"/>
    </row>
    <row r="2883" spans="4:4" x14ac:dyDescent="0.2">
      <c r="D2883" s="109"/>
    </row>
    <row r="2884" spans="4:4" x14ac:dyDescent="0.2">
      <c r="D2884" s="109"/>
    </row>
    <row r="2885" spans="4:4" x14ac:dyDescent="0.2">
      <c r="D2885" s="109"/>
    </row>
    <row r="2886" spans="4:4" x14ac:dyDescent="0.2">
      <c r="D2886" s="109"/>
    </row>
    <row r="2887" spans="4:4" x14ac:dyDescent="0.2">
      <c r="D2887" s="109"/>
    </row>
    <row r="2888" spans="4:4" x14ac:dyDescent="0.2">
      <c r="D2888" s="109"/>
    </row>
    <row r="2889" spans="4:4" x14ac:dyDescent="0.2">
      <c r="D2889" s="109"/>
    </row>
    <row r="2890" spans="4:4" x14ac:dyDescent="0.2">
      <c r="D2890" s="109"/>
    </row>
    <row r="2891" spans="4:4" x14ac:dyDescent="0.2">
      <c r="D2891" s="109"/>
    </row>
    <row r="2892" spans="4:4" x14ac:dyDescent="0.2">
      <c r="D2892" s="109"/>
    </row>
    <row r="2893" spans="4:4" x14ac:dyDescent="0.2">
      <c r="D2893" s="109"/>
    </row>
    <row r="2894" spans="4:4" x14ac:dyDescent="0.2">
      <c r="D2894" s="109"/>
    </row>
    <row r="2895" spans="4:4" x14ac:dyDescent="0.2">
      <c r="D2895" s="109"/>
    </row>
    <row r="2896" spans="4:4" x14ac:dyDescent="0.2">
      <c r="D2896" s="109"/>
    </row>
    <row r="2897" spans="4:4" x14ac:dyDescent="0.2">
      <c r="D2897" s="109"/>
    </row>
    <row r="2898" spans="4:4" x14ac:dyDescent="0.2">
      <c r="D2898" s="109"/>
    </row>
    <row r="2899" spans="4:4" x14ac:dyDescent="0.2">
      <c r="D2899" s="109"/>
    </row>
    <row r="2900" spans="4:4" x14ac:dyDescent="0.2">
      <c r="D2900" s="109"/>
    </row>
    <row r="2901" spans="4:4" x14ac:dyDescent="0.2">
      <c r="D2901" s="109"/>
    </row>
    <row r="2902" spans="4:4" x14ac:dyDescent="0.2">
      <c r="D2902" s="109"/>
    </row>
    <row r="2903" spans="4:4" x14ac:dyDescent="0.2">
      <c r="D2903" s="109"/>
    </row>
    <row r="2904" spans="4:4" x14ac:dyDescent="0.2">
      <c r="D2904" s="109"/>
    </row>
    <row r="2905" spans="4:4" x14ac:dyDescent="0.2">
      <c r="D2905" s="109"/>
    </row>
    <row r="2906" spans="4:4" x14ac:dyDescent="0.2">
      <c r="D2906" s="109"/>
    </row>
    <row r="2907" spans="4:4" x14ac:dyDescent="0.2">
      <c r="D2907" s="109"/>
    </row>
    <row r="2908" spans="4:4" x14ac:dyDescent="0.2">
      <c r="D2908" s="109"/>
    </row>
    <row r="2909" spans="4:4" x14ac:dyDescent="0.2">
      <c r="D2909" s="109"/>
    </row>
    <row r="2910" spans="4:4" x14ac:dyDescent="0.2">
      <c r="D2910" s="109"/>
    </row>
    <row r="2911" spans="4:4" x14ac:dyDescent="0.2">
      <c r="D2911" s="109"/>
    </row>
    <row r="2912" spans="4:4" x14ac:dyDescent="0.2">
      <c r="D2912" s="109"/>
    </row>
    <row r="2913" spans="4:4" x14ac:dyDescent="0.2">
      <c r="D2913" s="109"/>
    </row>
    <row r="2914" spans="4:4" x14ac:dyDescent="0.2">
      <c r="D2914" s="109"/>
    </row>
    <row r="2915" spans="4:4" x14ac:dyDescent="0.2">
      <c r="D2915" s="109"/>
    </row>
    <row r="2916" spans="4:4" x14ac:dyDescent="0.2">
      <c r="D2916" s="109"/>
    </row>
    <row r="2917" spans="4:4" x14ac:dyDescent="0.2">
      <c r="D2917" s="109"/>
    </row>
    <row r="2918" spans="4:4" x14ac:dyDescent="0.2">
      <c r="D2918" s="109"/>
    </row>
    <row r="2919" spans="4:4" x14ac:dyDescent="0.2">
      <c r="D2919" s="109"/>
    </row>
    <row r="2920" spans="4:4" x14ac:dyDescent="0.2">
      <c r="D2920" s="109"/>
    </row>
    <row r="2921" spans="4:4" x14ac:dyDescent="0.2">
      <c r="D2921" s="109"/>
    </row>
    <row r="2922" spans="4:4" x14ac:dyDescent="0.2">
      <c r="D2922" s="109"/>
    </row>
    <row r="2923" spans="4:4" x14ac:dyDescent="0.2">
      <c r="D2923" s="109"/>
    </row>
    <row r="2924" spans="4:4" x14ac:dyDescent="0.2">
      <c r="D2924" s="109"/>
    </row>
    <row r="2925" spans="4:4" x14ac:dyDescent="0.2">
      <c r="D2925" s="109"/>
    </row>
    <row r="2926" spans="4:4" x14ac:dyDescent="0.2">
      <c r="D2926" s="109"/>
    </row>
    <row r="2927" spans="4:4" x14ac:dyDescent="0.2">
      <c r="D2927" s="109"/>
    </row>
    <row r="2928" spans="4:4" x14ac:dyDescent="0.2">
      <c r="D2928" s="109"/>
    </row>
    <row r="2929" spans="4:4" x14ac:dyDescent="0.2">
      <c r="D2929" s="109"/>
    </row>
    <row r="2930" spans="4:4" x14ac:dyDescent="0.2">
      <c r="D2930" s="109"/>
    </row>
    <row r="2931" spans="4:4" x14ac:dyDescent="0.2">
      <c r="D2931" s="109"/>
    </row>
    <row r="2932" spans="4:4" x14ac:dyDescent="0.2">
      <c r="D2932" s="109"/>
    </row>
    <row r="2933" spans="4:4" x14ac:dyDescent="0.2">
      <c r="D2933" s="109"/>
    </row>
    <row r="2934" spans="4:4" x14ac:dyDescent="0.2">
      <c r="D2934" s="109"/>
    </row>
    <row r="2935" spans="4:4" x14ac:dyDescent="0.2">
      <c r="D2935" s="109"/>
    </row>
    <row r="2936" spans="4:4" x14ac:dyDescent="0.2">
      <c r="D2936" s="109"/>
    </row>
    <row r="2937" spans="4:4" x14ac:dyDescent="0.2">
      <c r="D2937" s="109"/>
    </row>
    <row r="2938" spans="4:4" x14ac:dyDescent="0.2">
      <c r="D2938" s="109"/>
    </row>
    <row r="2939" spans="4:4" x14ac:dyDescent="0.2">
      <c r="D2939" s="109"/>
    </row>
    <row r="2940" spans="4:4" x14ac:dyDescent="0.2">
      <c r="D2940" s="109"/>
    </row>
    <row r="2941" spans="4:4" x14ac:dyDescent="0.2">
      <c r="D2941" s="109"/>
    </row>
    <row r="2942" spans="4:4" x14ac:dyDescent="0.2">
      <c r="D2942" s="109"/>
    </row>
    <row r="2943" spans="4:4" x14ac:dyDescent="0.2">
      <c r="D2943" s="109"/>
    </row>
    <row r="2944" spans="4:4" x14ac:dyDescent="0.2">
      <c r="D2944" s="109"/>
    </row>
    <row r="2945" spans="4:4" x14ac:dyDescent="0.2">
      <c r="D2945" s="109"/>
    </row>
    <row r="2946" spans="4:4" x14ac:dyDescent="0.2">
      <c r="D2946" s="109"/>
    </row>
    <row r="2947" spans="4:4" x14ac:dyDescent="0.2">
      <c r="D2947" s="109"/>
    </row>
    <row r="2948" spans="4:4" x14ac:dyDescent="0.2">
      <c r="D2948" s="109"/>
    </row>
    <row r="2949" spans="4:4" x14ac:dyDescent="0.2">
      <c r="D2949" s="109"/>
    </row>
    <row r="2950" spans="4:4" x14ac:dyDescent="0.2">
      <c r="D2950" s="109"/>
    </row>
    <row r="2951" spans="4:4" x14ac:dyDescent="0.2">
      <c r="D2951" s="109"/>
    </row>
    <row r="2952" spans="4:4" x14ac:dyDescent="0.2">
      <c r="D2952" s="109"/>
    </row>
    <row r="2953" spans="4:4" x14ac:dyDescent="0.2">
      <c r="D2953" s="109"/>
    </row>
    <row r="2954" spans="4:4" x14ac:dyDescent="0.2">
      <c r="D2954" s="109"/>
    </row>
    <row r="2955" spans="4:4" x14ac:dyDescent="0.2">
      <c r="D2955" s="109"/>
    </row>
    <row r="2956" spans="4:4" x14ac:dyDescent="0.2">
      <c r="D2956" s="109"/>
    </row>
    <row r="2957" spans="4:4" x14ac:dyDescent="0.2">
      <c r="D2957" s="109"/>
    </row>
    <row r="2958" spans="4:4" x14ac:dyDescent="0.2">
      <c r="D2958" s="109"/>
    </row>
    <row r="2959" spans="4:4" x14ac:dyDescent="0.2">
      <c r="D2959" s="109"/>
    </row>
    <row r="2960" spans="4:4" x14ac:dyDescent="0.2">
      <c r="D2960" s="109"/>
    </row>
    <row r="2961" spans="4:4" x14ac:dyDescent="0.2">
      <c r="D2961" s="109"/>
    </row>
    <row r="2962" spans="4:4" x14ac:dyDescent="0.2">
      <c r="D2962" s="109"/>
    </row>
    <row r="2963" spans="4:4" x14ac:dyDescent="0.2">
      <c r="D2963" s="109"/>
    </row>
    <row r="2964" spans="4:4" x14ac:dyDescent="0.2">
      <c r="D2964" s="109"/>
    </row>
    <row r="2965" spans="4:4" x14ac:dyDescent="0.2">
      <c r="D2965" s="109"/>
    </row>
    <row r="2966" spans="4:4" x14ac:dyDescent="0.2">
      <c r="D2966" s="109"/>
    </row>
    <row r="2967" spans="4:4" x14ac:dyDescent="0.2">
      <c r="D2967" s="109"/>
    </row>
    <row r="2968" spans="4:4" x14ac:dyDescent="0.2">
      <c r="D2968" s="109"/>
    </row>
    <row r="2969" spans="4:4" x14ac:dyDescent="0.2">
      <c r="D2969" s="109"/>
    </row>
    <row r="2970" spans="4:4" x14ac:dyDescent="0.2">
      <c r="D2970" s="109"/>
    </row>
    <row r="2971" spans="4:4" x14ac:dyDescent="0.2">
      <c r="D2971" s="109"/>
    </row>
    <row r="2972" spans="4:4" x14ac:dyDescent="0.2">
      <c r="D2972" s="109"/>
    </row>
    <row r="2973" spans="4:4" x14ac:dyDescent="0.2">
      <c r="D2973" s="109"/>
    </row>
    <row r="2974" spans="4:4" x14ac:dyDescent="0.2">
      <c r="D2974" s="109"/>
    </row>
    <row r="2975" spans="4:4" x14ac:dyDescent="0.2">
      <c r="D2975" s="109"/>
    </row>
    <row r="2976" spans="4:4" x14ac:dyDescent="0.2">
      <c r="D2976" s="109"/>
    </row>
    <row r="2977" spans="4:4" x14ac:dyDescent="0.2">
      <c r="D2977" s="109"/>
    </row>
    <row r="2978" spans="4:4" x14ac:dyDescent="0.2">
      <c r="D2978" s="109"/>
    </row>
    <row r="2979" spans="4:4" x14ac:dyDescent="0.2">
      <c r="D2979" s="109"/>
    </row>
    <row r="2980" spans="4:4" x14ac:dyDescent="0.2">
      <c r="D2980" s="109"/>
    </row>
    <row r="2981" spans="4:4" x14ac:dyDescent="0.2">
      <c r="D2981" s="109"/>
    </row>
    <row r="2982" spans="4:4" x14ac:dyDescent="0.2">
      <c r="D2982" s="109"/>
    </row>
    <row r="2983" spans="4:4" x14ac:dyDescent="0.2">
      <c r="D2983" s="109"/>
    </row>
    <row r="2984" spans="4:4" x14ac:dyDescent="0.2">
      <c r="D2984" s="109"/>
    </row>
    <row r="2985" spans="4:4" x14ac:dyDescent="0.2">
      <c r="D2985" s="109"/>
    </row>
    <row r="2986" spans="4:4" x14ac:dyDescent="0.2">
      <c r="D2986" s="109"/>
    </row>
    <row r="2987" spans="4:4" x14ac:dyDescent="0.2">
      <c r="D2987" s="109"/>
    </row>
    <row r="2988" spans="4:4" x14ac:dyDescent="0.2">
      <c r="D2988" s="109"/>
    </row>
    <row r="2989" spans="4:4" x14ac:dyDescent="0.2">
      <c r="D2989" s="109"/>
    </row>
    <row r="2990" spans="4:4" x14ac:dyDescent="0.2">
      <c r="D2990" s="109"/>
    </row>
    <row r="2991" spans="4:4" x14ac:dyDescent="0.2">
      <c r="D2991" s="109"/>
    </row>
    <row r="2992" spans="4:4" x14ac:dyDescent="0.2">
      <c r="D2992" s="109"/>
    </row>
    <row r="2993" spans="4:4" x14ac:dyDescent="0.2">
      <c r="D2993" s="109"/>
    </row>
    <row r="2994" spans="4:4" x14ac:dyDescent="0.2">
      <c r="D2994" s="109"/>
    </row>
    <row r="2995" spans="4:4" x14ac:dyDescent="0.2">
      <c r="D2995" s="109"/>
    </row>
    <row r="2996" spans="4:4" x14ac:dyDescent="0.2">
      <c r="D2996" s="109"/>
    </row>
    <row r="2997" spans="4:4" x14ac:dyDescent="0.2">
      <c r="D2997" s="109"/>
    </row>
    <row r="2998" spans="4:4" x14ac:dyDescent="0.2">
      <c r="D2998" s="109"/>
    </row>
    <row r="2999" spans="4:4" x14ac:dyDescent="0.2">
      <c r="D2999" s="109"/>
    </row>
    <row r="3000" spans="4:4" x14ac:dyDescent="0.2">
      <c r="D3000" s="109"/>
    </row>
    <row r="3001" spans="4:4" x14ac:dyDescent="0.2">
      <c r="D3001" s="109"/>
    </row>
    <row r="3002" spans="4:4" x14ac:dyDescent="0.2">
      <c r="D3002" s="109"/>
    </row>
    <row r="3003" spans="4:4" x14ac:dyDescent="0.2">
      <c r="D3003" s="109"/>
    </row>
    <row r="3004" spans="4:4" x14ac:dyDescent="0.2">
      <c r="D3004" s="109"/>
    </row>
    <row r="3005" spans="4:4" x14ac:dyDescent="0.2">
      <c r="D3005" s="109"/>
    </row>
    <row r="3006" spans="4:4" x14ac:dyDescent="0.2">
      <c r="D3006" s="109"/>
    </row>
    <row r="3007" spans="4:4" x14ac:dyDescent="0.2">
      <c r="D3007" s="109"/>
    </row>
    <row r="3008" spans="4:4" x14ac:dyDescent="0.2">
      <c r="D3008" s="109"/>
    </row>
    <row r="3009" spans="4:4" x14ac:dyDescent="0.2">
      <c r="D3009" s="109"/>
    </row>
    <row r="3010" spans="4:4" x14ac:dyDescent="0.2">
      <c r="D3010" s="109"/>
    </row>
    <row r="3011" spans="4:4" x14ac:dyDescent="0.2">
      <c r="D3011" s="109"/>
    </row>
    <row r="3012" spans="4:4" x14ac:dyDescent="0.2">
      <c r="D3012" s="109"/>
    </row>
    <row r="3013" spans="4:4" x14ac:dyDescent="0.2">
      <c r="D3013" s="109"/>
    </row>
    <row r="3014" spans="4:4" x14ac:dyDescent="0.2">
      <c r="D3014" s="109"/>
    </row>
    <row r="3015" spans="4:4" x14ac:dyDescent="0.2">
      <c r="D3015" s="109"/>
    </row>
    <row r="3016" spans="4:4" x14ac:dyDescent="0.2">
      <c r="D3016" s="109"/>
    </row>
    <row r="3017" spans="4:4" x14ac:dyDescent="0.2">
      <c r="D3017" s="109"/>
    </row>
    <row r="3018" spans="4:4" x14ac:dyDescent="0.2">
      <c r="D3018" s="109"/>
    </row>
    <row r="3019" spans="4:4" x14ac:dyDescent="0.2">
      <c r="D3019" s="109"/>
    </row>
    <row r="3020" spans="4:4" x14ac:dyDescent="0.2">
      <c r="D3020" s="109"/>
    </row>
    <row r="3021" spans="4:4" x14ac:dyDescent="0.2">
      <c r="D3021" s="109"/>
    </row>
    <row r="3022" spans="4:4" x14ac:dyDescent="0.2">
      <c r="D3022" s="109"/>
    </row>
    <row r="3023" spans="4:4" x14ac:dyDescent="0.2">
      <c r="D3023" s="109"/>
    </row>
    <row r="3024" spans="4:4" x14ac:dyDescent="0.2">
      <c r="D3024" s="109"/>
    </row>
    <row r="3025" spans="4:4" x14ac:dyDescent="0.2">
      <c r="D3025" s="109"/>
    </row>
    <row r="3026" spans="4:4" x14ac:dyDescent="0.2">
      <c r="D3026" s="109"/>
    </row>
    <row r="3027" spans="4:4" x14ac:dyDescent="0.2">
      <c r="D3027" s="109"/>
    </row>
    <row r="3028" spans="4:4" x14ac:dyDescent="0.2">
      <c r="D3028" s="109"/>
    </row>
    <row r="3029" spans="4:4" x14ac:dyDescent="0.2">
      <c r="D3029" s="109"/>
    </row>
    <row r="3030" spans="4:4" x14ac:dyDescent="0.2">
      <c r="D3030" s="109"/>
    </row>
    <row r="3031" spans="4:4" x14ac:dyDescent="0.2">
      <c r="D3031" s="109"/>
    </row>
    <row r="3032" spans="4:4" x14ac:dyDescent="0.2">
      <c r="D3032" s="109"/>
    </row>
    <row r="3033" spans="4:4" x14ac:dyDescent="0.2">
      <c r="D3033" s="109"/>
    </row>
    <row r="3034" spans="4:4" x14ac:dyDescent="0.2">
      <c r="D3034" s="109"/>
    </row>
    <row r="3035" spans="4:4" x14ac:dyDescent="0.2">
      <c r="D3035" s="109"/>
    </row>
    <row r="3036" spans="4:4" x14ac:dyDescent="0.2">
      <c r="D3036" s="109"/>
    </row>
    <row r="3037" spans="4:4" x14ac:dyDescent="0.2">
      <c r="D3037" s="109"/>
    </row>
    <row r="3038" spans="4:4" x14ac:dyDescent="0.2">
      <c r="D3038" s="109"/>
    </row>
    <row r="3039" spans="4:4" x14ac:dyDescent="0.2">
      <c r="D3039" s="109"/>
    </row>
    <row r="3040" spans="4:4" x14ac:dyDescent="0.2">
      <c r="D3040" s="109"/>
    </row>
    <row r="3041" spans="4:4" x14ac:dyDescent="0.2">
      <c r="D3041" s="109"/>
    </row>
    <row r="3042" spans="4:4" x14ac:dyDescent="0.2">
      <c r="D3042" s="109"/>
    </row>
    <row r="3043" spans="4:4" x14ac:dyDescent="0.2">
      <c r="D3043" s="109"/>
    </row>
    <row r="3044" spans="4:4" x14ac:dyDescent="0.2">
      <c r="D3044" s="109"/>
    </row>
    <row r="3045" spans="4:4" x14ac:dyDescent="0.2">
      <c r="D3045" s="109"/>
    </row>
    <row r="3046" spans="4:4" x14ac:dyDescent="0.2">
      <c r="D3046" s="109"/>
    </row>
    <row r="3047" spans="4:4" x14ac:dyDescent="0.2">
      <c r="D3047" s="109"/>
    </row>
    <row r="3048" spans="4:4" x14ac:dyDescent="0.2">
      <c r="D3048" s="109"/>
    </row>
    <row r="3049" spans="4:4" x14ac:dyDescent="0.2">
      <c r="D3049" s="109"/>
    </row>
    <row r="3050" spans="4:4" x14ac:dyDescent="0.2">
      <c r="D3050" s="109"/>
    </row>
    <row r="3051" spans="4:4" x14ac:dyDescent="0.2">
      <c r="D3051" s="109"/>
    </row>
    <row r="3052" spans="4:4" x14ac:dyDescent="0.2">
      <c r="D3052" s="109"/>
    </row>
    <row r="3053" spans="4:4" x14ac:dyDescent="0.2">
      <c r="D3053" s="109"/>
    </row>
    <row r="3054" spans="4:4" x14ac:dyDescent="0.2">
      <c r="D3054" s="109"/>
    </row>
    <row r="3055" spans="4:4" x14ac:dyDescent="0.2">
      <c r="D3055" s="109"/>
    </row>
    <row r="3056" spans="4:4" x14ac:dyDescent="0.2">
      <c r="D3056" s="109"/>
    </row>
    <row r="3057" spans="4:4" x14ac:dyDescent="0.2">
      <c r="D3057" s="109"/>
    </row>
    <row r="3058" spans="4:4" x14ac:dyDescent="0.2">
      <c r="D3058" s="109"/>
    </row>
    <row r="3059" spans="4:4" x14ac:dyDescent="0.2">
      <c r="D3059" s="109"/>
    </row>
    <row r="3060" spans="4:4" x14ac:dyDescent="0.2">
      <c r="D3060" s="109"/>
    </row>
    <row r="3061" spans="4:4" x14ac:dyDescent="0.2">
      <c r="D3061" s="109"/>
    </row>
    <row r="3062" spans="4:4" x14ac:dyDescent="0.2">
      <c r="D3062" s="109"/>
    </row>
    <row r="3063" spans="4:4" x14ac:dyDescent="0.2">
      <c r="D3063" s="109"/>
    </row>
    <row r="3064" spans="4:4" x14ac:dyDescent="0.2">
      <c r="D3064" s="109"/>
    </row>
    <row r="3065" spans="4:4" x14ac:dyDescent="0.2">
      <c r="D3065" s="109"/>
    </row>
    <row r="3066" spans="4:4" x14ac:dyDescent="0.2">
      <c r="D3066" s="109"/>
    </row>
    <row r="3067" spans="4:4" x14ac:dyDescent="0.2">
      <c r="D3067" s="109"/>
    </row>
    <row r="3068" spans="4:4" x14ac:dyDescent="0.2">
      <c r="D3068" s="109"/>
    </row>
    <row r="3069" spans="4:4" x14ac:dyDescent="0.2">
      <c r="D3069" s="109"/>
    </row>
    <row r="3070" spans="4:4" x14ac:dyDescent="0.2">
      <c r="D3070" s="109"/>
    </row>
    <row r="3071" spans="4:4" x14ac:dyDescent="0.2">
      <c r="D3071" s="109"/>
    </row>
    <row r="3072" spans="4:4" x14ac:dyDescent="0.2">
      <c r="D3072" s="109"/>
    </row>
    <row r="3073" spans="4:4" x14ac:dyDescent="0.2">
      <c r="D3073" s="109"/>
    </row>
    <row r="3074" spans="4:4" x14ac:dyDescent="0.2">
      <c r="D3074" s="109"/>
    </row>
    <row r="3075" spans="4:4" x14ac:dyDescent="0.2">
      <c r="D3075" s="109"/>
    </row>
    <row r="3076" spans="4:4" x14ac:dyDescent="0.2">
      <c r="D3076" s="109"/>
    </row>
    <row r="3077" spans="4:4" x14ac:dyDescent="0.2">
      <c r="D3077" s="109"/>
    </row>
    <row r="3078" spans="4:4" x14ac:dyDescent="0.2">
      <c r="D3078" s="109"/>
    </row>
    <row r="3079" spans="4:4" x14ac:dyDescent="0.2">
      <c r="D3079" s="109"/>
    </row>
    <row r="3080" spans="4:4" x14ac:dyDescent="0.2">
      <c r="D3080" s="109"/>
    </row>
    <row r="3081" spans="4:4" x14ac:dyDescent="0.2">
      <c r="D3081" s="109"/>
    </row>
    <row r="3082" spans="4:4" x14ac:dyDescent="0.2">
      <c r="D3082" s="109"/>
    </row>
    <row r="3083" spans="4:4" x14ac:dyDescent="0.2">
      <c r="D3083" s="109"/>
    </row>
    <row r="3084" spans="4:4" x14ac:dyDescent="0.2">
      <c r="D3084" s="109"/>
    </row>
    <row r="3085" spans="4:4" x14ac:dyDescent="0.2">
      <c r="D3085" s="109"/>
    </row>
    <row r="3086" spans="4:4" x14ac:dyDescent="0.2">
      <c r="D3086" s="109"/>
    </row>
    <row r="3087" spans="4:4" x14ac:dyDescent="0.2">
      <c r="D3087" s="109"/>
    </row>
    <row r="3088" spans="4:4" x14ac:dyDescent="0.2">
      <c r="D3088" s="109"/>
    </row>
    <row r="3089" spans="4:4" x14ac:dyDescent="0.2">
      <c r="D3089" s="109"/>
    </row>
    <row r="3090" spans="4:4" x14ac:dyDescent="0.2">
      <c r="D3090" s="109"/>
    </row>
    <row r="3091" spans="4:4" x14ac:dyDescent="0.2">
      <c r="D3091" s="109"/>
    </row>
    <row r="3092" spans="4:4" x14ac:dyDescent="0.2">
      <c r="D3092" s="109"/>
    </row>
    <row r="3093" spans="4:4" x14ac:dyDescent="0.2">
      <c r="D3093" s="109"/>
    </row>
    <row r="3094" spans="4:4" x14ac:dyDescent="0.2">
      <c r="D3094" s="109"/>
    </row>
    <row r="3095" spans="4:4" x14ac:dyDescent="0.2">
      <c r="D3095" s="109"/>
    </row>
    <row r="3096" spans="4:4" x14ac:dyDescent="0.2">
      <c r="D3096" s="109"/>
    </row>
    <row r="3097" spans="4:4" x14ac:dyDescent="0.2">
      <c r="D3097" s="109"/>
    </row>
    <row r="3098" spans="4:4" x14ac:dyDescent="0.2">
      <c r="D3098" s="109"/>
    </row>
    <row r="3099" spans="4:4" x14ac:dyDescent="0.2">
      <c r="D3099" s="109"/>
    </row>
    <row r="3100" spans="4:4" x14ac:dyDescent="0.2">
      <c r="D3100" s="109"/>
    </row>
    <row r="3101" spans="4:4" x14ac:dyDescent="0.2">
      <c r="D3101" s="109"/>
    </row>
    <row r="3102" spans="4:4" x14ac:dyDescent="0.2">
      <c r="D3102" s="109"/>
    </row>
    <row r="3103" spans="4:4" x14ac:dyDescent="0.2">
      <c r="D3103" s="109"/>
    </row>
    <row r="3104" spans="4:4" x14ac:dyDescent="0.2">
      <c r="D3104" s="109"/>
    </row>
    <row r="3105" spans="4:4" x14ac:dyDescent="0.2">
      <c r="D3105" s="109"/>
    </row>
    <row r="3106" spans="4:4" x14ac:dyDescent="0.2">
      <c r="D3106" s="109"/>
    </row>
    <row r="3107" spans="4:4" x14ac:dyDescent="0.2">
      <c r="D3107" s="109"/>
    </row>
    <row r="3108" spans="4:4" x14ac:dyDescent="0.2">
      <c r="D3108" s="109"/>
    </row>
    <row r="3109" spans="4:4" x14ac:dyDescent="0.2">
      <c r="D3109" s="109"/>
    </row>
    <row r="3110" spans="4:4" x14ac:dyDescent="0.2">
      <c r="D3110" s="109"/>
    </row>
    <row r="3111" spans="4:4" x14ac:dyDescent="0.2">
      <c r="D3111" s="109"/>
    </row>
    <row r="3112" spans="4:4" x14ac:dyDescent="0.2">
      <c r="D3112" s="109"/>
    </row>
    <row r="3113" spans="4:4" x14ac:dyDescent="0.2">
      <c r="D3113" s="109"/>
    </row>
    <row r="3114" spans="4:4" x14ac:dyDescent="0.2">
      <c r="D3114" s="109"/>
    </row>
    <row r="3115" spans="4:4" x14ac:dyDescent="0.2">
      <c r="D3115" s="109"/>
    </row>
    <row r="3116" spans="4:4" x14ac:dyDescent="0.2">
      <c r="D3116" s="109"/>
    </row>
    <row r="3117" spans="4:4" x14ac:dyDescent="0.2">
      <c r="D3117" s="109"/>
    </row>
    <row r="3118" spans="4:4" x14ac:dyDescent="0.2">
      <c r="D3118" s="109"/>
    </row>
    <row r="3119" spans="4:4" x14ac:dyDescent="0.2">
      <c r="D3119" s="109"/>
    </row>
    <row r="3120" spans="4:4" x14ac:dyDescent="0.2">
      <c r="D3120" s="109"/>
    </row>
    <row r="3121" spans="4:4" x14ac:dyDescent="0.2">
      <c r="D3121" s="109"/>
    </row>
    <row r="3122" spans="4:4" x14ac:dyDescent="0.2">
      <c r="D3122" s="109"/>
    </row>
    <row r="3123" spans="4:4" x14ac:dyDescent="0.2">
      <c r="D3123" s="109"/>
    </row>
    <row r="3124" spans="4:4" x14ac:dyDescent="0.2">
      <c r="D3124" s="109"/>
    </row>
    <row r="3125" spans="4:4" x14ac:dyDescent="0.2">
      <c r="D3125" s="109"/>
    </row>
    <row r="3126" spans="4:4" x14ac:dyDescent="0.2">
      <c r="D3126" s="109"/>
    </row>
    <row r="3127" spans="4:4" x14ac:dyDescent="0.2">
      <c r="D3127" s="109"/>
    </row>
    <row r="3128" spans="4:4" x14ac:dyDescent="0.2">
      <c r="D3128" s="109"/>
    </row>
    <row r="3129" spans="4:4" x14ac:dyDescent="0.2">
      <c r="D3129" s="109"/>
    </row>
    <row r="3130" spans="4:4" x14ac:dyDescent="0.2">
      <c r="D3130" s="109"/>
    </row>
    <row r="3131" spans="4:4" x14ac:dyDescent="0.2">
      <c r="D3131" s="109"/>
    </row>
    <row r="3132" spans="4:4" x14ac:dyDescent="0.2">
      <c r="D3132" s="109"/>
    </row>
    <row r="3133" spans="4:4" x14ac:dyDescent="0.2">
      <c r="D3133" s="109"/>
    </row>
    <row r="3134" spans="4:4" x14ac:dyDescent="0.2">
      <c r="D3134" s="109"/>
    </row>
    <row r="3135" spans="4:4" x14ac:dyDescent="0.2">
      <c r="D3135" s="109"/>
    </row>
    <row r="3136" spans="4:4" x14ac:dyDescent="0.2">
      <c r="D3136" s="109"/>
    </row>
    <row r="3137" spans="4:4" x14ac:dyDescent="0.2">
      <c r="D3137" s="109"/>
    </row>
    <row r="3138" spans="4:4" x14ac:dyDescent="0.2">
      <c r="D3138" s="109"/>
    </row>
    <row r="3139" spans="4:4" x14ac:dyDescent="0.2">
      <c r="D3139" s="109"/>
    </row>
    <row r="3140" spans="4:4" x14ac:dyDescent="0.2">
      <c r="D3140" s="109"/>
    </row>
    <row r="3141" spans="4:4" x14ac:dyDescent="0.2">
      <c r="D3141" s="109"/>
    </row>
    <row r="3142" spans="4:4" x14ac:dyDescent="0.2">
      <c r="D3142" s="109"/>
    </row>
    <row r="3143" spans="4:4" x14ac:dyDescent="0.2">
      <c r="D3143" s="109"/>
    </row>
    <row r="3144" spans="4:4" x14ac:dyDescent="0.2">
      <c r="D3144" s="109"/>
    </row>
    <row r="3145" spans="4:4" x14ac:dyDescent="0.2">
      <c r="D3145" s="109"/>
    </row>
    <row r="3146" spans="4:4" x14ac:dyDescent="0.2">
      <c r="D3146" s="109"/>
    </row>
    <row r="3147" spans="4:4" x14ac:dyDescent="0.2">
      <c r="D3147" s="109"/>
    </row>
    <row r="3148" spans="4:4" x14ac:dyDescent="0.2">
      <c r="D3148" s="109"/>
    </row>
    <row r="3149" spans="4:4" x14ac:dyDescent="0.2">
      <c r="D3149" s="109"/>
    </row>
    <row r="3150" spans="4:4" x14ac:dyDescent="0.2">
      <c r="D3150" s="109"/>
    </row>
    <row r="3151" spans="4:4" x14ac:dyDescent="0.2">
      <c r="D3151" s="109"/>
    </row>
    <row r="3152" spans="4:4" x14ac:dyDescent="0.2">
      <c r="D3152" s="109"/>
    </row>
    <row r="3153" spans="4:4" x14ac:dyDescent="0.2">
      <c r="D3153" s="109"/>
    </row>
    <row r="3154" spans="4:4" x14ac:dyDescent="0.2">
      <c r="D3154" s="109"/>
    </row>
    <row r="3155" spans="4:4" x14ac:dyDescent="0.2">
      <c r="D3155" s="109"/>
    </row>
    <row r="3156" spans="4:4" x14ac:dyDescent="0.2">
      <c r="D3156" s="109"/>
    </row>
    <row r="3157" spans="4:4" x14ac:dyDescent="0.2">
      <c r="D3157" s="109"/>
    </row>
    <row r="3158" spans="4:4" x14ac:dyDescent="0.2">
      <c r="D3158" s="109"/>
    </row>
    <row r="3159" spans="4:4" x14ac:dyDescent="0.2">
      <c r="D3159" s="109"/>
    </row>
    <row r="3160" spans="4:4" x14ac:dyDescent="0.2">
      <c r="D3160" s="109"/>
    </row>
    <row r="3161" spans="4:4" x14ac:dyDescent="0.2">
      <c r="D3161" s="109"/>
    </row>
    <row r="3162" spans="4:4" x14ac:dyDescent="0.2">
      <c r="D3162" s="109"/>
    </row>
    <row r="3163" spans="4:4" x14ac:dyDescent="0.2">
      <c r="D3163" s="109"/>
    </row>
    <row r="3164" spans="4:4" x14ac:dyDescent="0.2">
      <c r="D3164" s="109"/>
    </row>
    <row r="3165" spans="4:4" x14ac:dyDescent="0.2">
      <c r="D3165" s="109"/>
    </row>
    <row r="3166" spans="4:4" x14ac:dyDescent="0.2">
      <c r="D3166" s="109"/>
    </row>
    <row r="3167" spans="4:4" x14ac:dyDescent="0.2">
      <c r="D3167" s="109"/>
    </row>
    <row r="3168" spans="4:4" x14ac:dyDescent="0.2">
      <c r="D3168" s="109"/>
    </row>
    <row r="3169" spans="4:4" x14ac:dyDescent="0.2">
      <c r="D3169" s="109"/>
    </row>
    <row r="3170" spans="4:4" x14ac:dyDescent="0.2">
      <c r="D3170" s="109"/>
    </row>
    <row r="3171" spans="4:4" x14ac:dyDescent="0.2">
      <c r="D3171" s="109"/>
    </row>
    <row r="3172" spans="4:4" x14ac:dyDescent="0.2">
      <c r="D3172" s="109"/>
    </row>
    <row r="3173" spans="4:4" x14ac:dyDescent="0.2">
      <c r="D3173" s="109"/>
    </row>
    <row r="3174" spans="4:4" x14ac:dyDescent="0.2">
      <c r="D3174" s="109"/>
    </row>
    <row r="3175" spans="4:4" x14ac:dyDescent="0.2">
      <c r="D3175" s="109"/>
    </row>
    <row r="3176" spans="4:4" x14ac:dyDescent="0.2">
      <c r="D3176" s="109"/>
    </row>
    <row r="3177" spans="4:4" x14ac:dyDescent="0.2">
      <c r="D3177" s="109"/>
    </row>
    <row r="3178" spans="4:4" x14ac:dyDescent="0.2">
      <c r="D3178" s="109"/>
    </row>
    <row r="3179" spans="4:4" x14ac:dyDescent="0.2">
      <c r="D3179" s="109"/>
    </row>
    <row r="3180" spans="4:4" x14ac:dyDescent="0.2">
      <c r="D3180" s="109"/>
    </row>
    <row r="3181" spans="4:4" x14ac:dyDescent="0.2">
      <c r="D3181" s="109"/>
    </row>
    <row r="3182" spans="4:4" x14ac:dyDescent="0.2">
      <c r="D3182" s="109"/>
    </row>
    <row r="3183" spans="4:4" x14ac:dyDescent="0.2">
      <c r="D3183" s="109"/>
    </row>
    <row r="3184" spans="4:4" x14ac:dyDescent="0.2">
      <c r="D3184" s="109"/>
    </row>
    <row r="3185" spans="4:4" x14ac:dyDescent="0.2">
      <c r="D3185" s="109"/>
    </row>
    <row r="3186" spans="4:4" x14ac:dyDescent="0.2">
      <c r="D3186" s="109"/>
    </row>
    <row r="3187" spans="4:4" x14ac:dyDescent="0.2">
      <c r="D3187" s="109"/>
    </row>
    <row r="3188" spans="4:4" x14ac:dyDescent="0.2">
      <c r="D3188" s="109"/>
    </row>
    <row r="3189" spans="4:4" x14ac:dyDescent="0.2">
      <c r="D3189" s="109"/>
    </row>
    <row r="3190" spans="4:4" x14ac:dyDescent="0.2">
      <c r="D3190" s="109"/>
    </row>
    <row r="3191" spans="4:4" x14ac:dyDescent="0.2">
      <c r="D3191" s="109"/>
    </row>
    <row r="3192" spans="4:4" x14ac:dyDescent="0.2">
      <c r="D3192" s="109"/>
    </row>
    <row r="3193" spans="4:4" x14ac:dyDescent="0.2">
      <c r="D3193" s="109"/>
    </row>
    <row r="3194" spans="4:4" x14ac:dyDescent="0.2">
      <c r="D3194" s="109"/>
    </row>
    <row r="3195" spans="4:4" x14ac:dyDescent="0.2">
      <c r="D3195" s="109"/>
    </row>
    <row r="3196" spans="4:4" x14ac:dyDescent="0.2">
      <c r="D3196" s="109"/>
    </row>
    <row r="3197" spans="4:4" x14ac:dyDescent="0.2">
      <c r="D3197" s="109"/>
    </row>
    <row r="3198" spans="4:4" x14ac:dyDescent="0.2">
      <c r="D3198" s="109"/>
    </row>
    <row r="3199" spans="4:4" x14ac:dyDescent="0.2">
      <c r="D3199" s="109"/>
    </row>
    <row r="3200" spans="4:4" x14ac:dyDescent="0.2">
      <c r="D3200" s="109"/>
    </row>
    <row r="3201" spans="4:4" x14ac:dyDescent="0.2">
      <c r="D3201" s="109"/>
    </row>
    <row r="3202" spans="4:4" x14ac:dyDescent="0.2">
      <c r="D3202" s="109"/>
    </row>
    <row r="3203" spans="4:4" x14ac:dyDescent="0.2">
      <c r="D3203" s="109"/>
    </row>
    <row r="3204" spans="4:4" x14ac:dyDescent="0.2">
      <c r="D3204" s="109"/>
    </row>
    <row r="3205" spans="4:4" x14ac:dyDescent="0.2">
      <c r="D3205" s="109"/>
    </row>
    <row r="3206" spans="4:4" x14ac:dyDescent="0.2">
      <c r="D3206" s="109"/>
    </row>
    <row r="3207" spans="4:4" x14ac:dyDescent="0.2">
      <c r="D3207" s="109"/>
    </row>
    <row r="3208" spans="4:4" x14ac:dyDescent="0.2">
      <c r="D3208" s="109"/>
    </row>
    <row r="3209" spans="4:4" x14ac:dyDescent="0.2">
      <c r="D3209" s="109"/>
    </row>
    <row r="3210" spans="4:4" x14ac:dyDescent="0.2">
      <c r="D3210" s="109"/>
    </row>
    <row r="3211" spans="4:4" x14ac:dyDescent="0.2">
      <c r="D3211" s="109"/>
    </row>
    <row r="3212" spans="4:4" x14ac:dyDescent="0.2">
      <c r="D3212" s="109"/>
    </row>
    <row r="3213" spans="4:4" x14ac:dyDescent="0.2">
      <c r="D3213" s="109"/>
    </row>
    <row r="3214" spans="4:4" x14ac:dyDescent="0.2">
      <c r="D3214" s="109"/>
    </row>
    <row r="3215" spans="4:4" x14ac:dyDescent="0.2">
      <c r="D3215" s="109"/>
    </row>
    <row r="3216" spans="4:4" x14ac:dyDescent="0.2">
      <c r="D3216" s="109"/>
    </row>
    <row r="3217" spans="4:4" x14ac:dyDescent="0.2">
      <c r="D3217" s="109"/>
    </row>
    <row r="3218" spans="4:4" x14ac:dyDescent="0.2">
      <c r="D3218" s="109"/>
    </row>
    <row r="3219" spans="4:4" x14ac:dyDescent="0.2">
      <c r="D3219" s="109"/>
    </row>
    <row r="3220" spans="4:4" x14ac:dyDescent="0.2">
      <c r="D3220" s="109"/>
    </row>
    <row r="3221" spans="4:4" x14ac:dyDescent="0.2">
      <c r="D3221" s="109"/>
    </row>
    <row r="3222" spans="4:4" x14ac:dyDescent="0.2">
      <c r="D3222" s="109"/>
    </row>
    <row r="3223" spans="4:4" x14ac:dyDescent="0.2">
      <c r="D3223" s="109"/>
    </row>
    <row r="3224" spans="4:4" x14ac:dyDescent="0.2">
      <c r="D3224" s="109"/>
    </row>
    <row r="3225" spans="4:4" x14ac:dyDescent="0.2">
      <c r="D3225" s="109"/>
    </row>
    <row r="3226" spans="4:4" x14ac:dyDescent="0.2">
      <c r="D3226" s="109"/>
    </row>
    <row r="3227" spans="4:4" x14ac:dyDescent="0.2">
      <c r="D3227" s="109"/>
    </row>
    <row r="3228" spans="4:4" x14ac:dyDescent="0.2">
      <c r="D3228" s="109"/>
    </row>
    <row r="3229" spans="4:4" x14ac:dyDescent="0.2">
      <c r="D3229" s="109"/>
    </row>
    <row r="3230" spans="4:4" x14ac:dyDescent="0.2">
      <c r="D3230" s="109"/>
    </row>
    <row r="3231" spans="4:4" x14ac:dyDescent="0.2">
      <c r="D3231" s="109"/>
    </row>
    <row r="3232" spans="4:4" x14ac:dyDescent="0.2">
      <c r="D3232" s="109"/>
    </row>
    <row r="3233" spans="4:4" x14ac:dyDescent="0.2">
      <c r="D3233" s="109"/>
    </row>
    <row r="3234" spans="4:4" x14ac:dyDescent="0.2">
      <c r="D3234" s="109"/>
    </row>
    <row r="3235" spans="4:4" x14ac:dyDescent="0.2">
      <c r="D3235" s="109"/>
    </row>
    <row r="3236" spans="4:4" x14ac:dyDescent="0.2">
      <c r="D3236" s="109"/>
    </row>
    <row r="3237" spans="4:4" x14ac:dyDescent="0.2">
      <c r="D3237" s="109"/>
    </row>
    <row r="3238" spans="4:4" x14ac:dyDescent="0.2">
      <c r="D3238" s="109"/>
    </row>
    <row r="3239" spans="4:4" x14ac:dyDescent="0.2">
      <c r="D3239" s="109"/>
    </row>
    <row r="3240" spans="4:4" x14ac:dyDescent="0.2">
      <c r="D3240" s="109"/>
    </row>
    <row r="3241" spans="4:4" x14ac:dyDescent="0.2">
      <c r="D3241" s="109"/>
    </row>
    <row r="3242" spans="4:4" x14ac:dyDescent="0.2">
      <c r="D3242" s="109"/>
    </row>
    <row r="3243" spans="4:4" x14ac:dyDescent="0.2">
      <c r="D3243" s="109"/>
    </row>
    <row r="3244" spans="4:4" x14ac:dyDescent="0.2">
      <c r="D3244" s="109"/>
    </row>
    <row r="3245" spans="4:4" x14ac:dyDescent="0.2">
      <c r="D3245" s="109"/>
    </row>
    <row r="3246" spans="4:4" x14ac:dyDescent="0.2">
      <c r="D3246" s="109"/>
    </row>
    <row r="3247" spans="4:4" x14ac:dyDescent="0.2">
      <c r="D3247" s="109"/>
    </row>
    <row r="3248" spans="4:4" x14ac:dyDescent="0.2">
      <c r="D3248" s="109"/>
    </row>
    <row r="3249" spans="4:4" x14ac:dyDescent="0.2">
      <c r="D3249" s="109"/>
    </row>
    <row r="3250" spans="4:4" x14ac:dyDescent="0.2">
      <c r="D3250" s="109"/>
    </row>
    <row r="3251" spans="4:4" x14ac:dyDescent="0.2">
      <c r="D3251" s="109"/>
    </row>
    <row r="3252" spans="4:4" x14ac:dyDescent="0.2">
      <c r="D3252" s="109"/>
    </row>
    <row r="3253" spans="4:4" x14ac:dyDescent="0.2">
      <c r="D3253" s="109"/>
    </row>
    <row r="3254" spans="4:4" x14ac:dyDescent="0.2">
      <c r="D3254" s="109"/>
    </row>
    <row r="3255" spans="4:4" x14ac:dyDescent="0.2">
      <c r="D3255" s="109"/>
    </row>
    <row r="3256" spans="4:4" x14ac:dyDescent="0.2">
      <c r="D3256" s="109"/>
    </row>
    <row r="3257" spans="4:4" x14ac:dyDescent="0.2">
      <c r="D3257" s="109"/>
    </row>
    <row r="3258" spans="4:4" x14ac:dyDescent="0.2">
      <c r="D3258" s="109"/>
    </row>
    <row r="3259" spans="4:4" x14ac:dyDescent="0.2">
      <c r="D3259" s="109"/>
    </row>
    <row r="3260" spans="4:4" x14ac:dyDescent="0.2">
      <c r="D3260" s="109"/>
    </row>
    <row r="3261" spans="4:4" x14ac:dyDescent="0.2">
      <c r="D3261" s="109"/>
    </row>
    <row r="3262" spans="4:4" x14ac:dyDescent="0.2">
      <c r="D3262" s="109"/>
    </row>
    <row r="3263" spans="4:4" x14ac:dyDescent="0.2">
      <c r="D3263" s="109"/>
    </row>
    <row r="3264" spans="4:4" x14ac:dyDescent="0.2">
      <c r="D3264" s="109"/>
    </row>
    <row r="3265" spans="4:4" x14ac:dyDescent="0.2">
      <c r="D3265" s="109"/>
    </row>
    <row r="3266" spans="4:4" x14ac:dyDescent="0.2">
      <c r="D3266" s="109"/>
    </row>
    <row r="3267" spans="4:4" x14ac:dyDescent="0.2">
      <c r="D3267" s="109"/>
    </row>
    <row r="3268" spans="4:4" x14ac:dyDescent="0.2">
      <c r="D3268" s="109"/>
    </row>
    <row r="3269" spans="4:4" x14ac:dyDescent="0.2">
      <c r="D3269" s="109"/>
    </row>
    <row r="3270" spans="4:4" x14ac:dyDescent="0.2">
      <c r="D3270" s="109"/>
    </row>
    <row r="3271" spans="4:4" x14ac:dyDescent="0.2">
      <c r="D3271" s="109"/>
    </row>
    <row r="3272" spans="4:4" x14ac:dyDescent="0.2">
      <c r="D3272" s="109"/>
    </row>
    <row r="3273" spans="4:4" x14ac:dyDescent="0.2">
      <c r="D3273" s="109"/>
    </row>
    <row r="3274" spans="4:4" x14ac:dyDescent="0.2">
      <c r="D3274" s="109"/>
    </row>
    <row r="3275" spans="4:4" x14ac:dyDescent="0.2">
      <c r="D3275" s="109"/>
    </row>
    <row r="3276" spans="4:4" x14ac:dyDescent="0.2">
      <c r="D3276" s="109"/>
    </row>
    <row r="3277" spans="4:4" x14ac:dyDescent="0.2">
      <c r="D3277" s="109"/>
    </row>
    <row r="3278" spans="4:4" x14ac:dyDescent="0.2">
      <c r="D3278" s="109"/>
    </row>
    <row r="3279" spans="4:4" x14ac:dyDescent="0.2">
      <c r="D3279" s="109"/>
    </row>
    <row r="3280" spans="4:4" x14ac:dyDescent="0.2">
      <c r="D3280" s="109"/>
    </row>
    <row r="3281" spans="4:4" x14ac:dyDescent="0.2">
      <c r="D3281" s="109"/>
    </row>
    <row r="3282" spans="4:4" x14ac:dyDescent="0.2">
      <c r="D3282" s="109"/>
    </row>
    <row r="3283" spans="4:4" x14ac:dyDescent="0.2">
      <c r="D3283" s="109"/>
    </row>
    <row r="3284" spans="4:4" x14ac:dyDescent="0.2">
      <c r="D3284" s="109"/>
    </row>
    <row r="3285" spans="4:4" x14ac:dyDescent="0.2">
      <c r="D3285" s="109"/>
    </row>
    <row r="3286" spans="4:4" x14ac:dyDescent="0.2">
      <c r="D3286" s="109"/>
    </row>
    <row r="3287" spans="4:4" x14ac:dyDescent="0.2">
      <c r="D3287" s="109"/>
    </row>
    <row r="3288" spans="4:4" x14ac:dyDescent="0.2">
      <c r="D3288" s="109"/>
    </row>
    <row r="3289" spans="4:4" x14ac:dyDescent="0.2">
      <c r="D3289" s="109"/>
    </row>
    <row r="3290" spans="4:4" x14ac:dyDescent="0.2">
      <c r="D3290" s="109"/>
    </row>
    <row r="3291" spans="4:4" x14ac:dyDescent="0.2">
      <c r="D3291" s="109"/>
    </row>
    <row r="3292" spans="4:4" x14ac:dyDescent="0.2">
      <c r="D3292" s="109"/>
    </row>
    <row r="3293" spans="4:4" x14ac:dyDescent="0.2">
      <c r="D3293" s="109"/>
    </row>
    <row r="3294" spans="4:4" x14ac:dyDescent="0.2">
      <c r="D3294" s="109"/>
    </row>
    <row r="3295" spans="4:4" x14ac:dyDescent="0.2">
      <c r="D3295" s="109"/>
    </row>
    <row r="3296" spans="4:4" x14ac:dyDescent="0.2">
      <c r="D3296" s="109"/>
    </row>
    <row r="3297" spans="4:4" x14ac:dyDescent="0.2">
      <c r="D3297" s="109"/>
    </row>
    <row r="3298" spans="4:4" x14ac:dyDescent="0.2">
      <c r="D3298" s="109"/>
    </row>
    <row r="3299" spans="4:4" x14ac:dyDescent="0.2">
      <c r="D3299" s="109"/>
    </row>
    <row r="3300" spans="4:4" x14ac:dyDescent="0.2">
      <c r="D3300" s="109"/>
    </row>
    <row r="3301" spans="4:4" x14ac:dyDescent="0.2">
      <c r="D3301" s="109"/>
    </row>
    <row r="3302" spans="4:4" x14ac:dyDescent="0.2">
      <c r="D3302" s="109"/>
    </row>
    <row r="3303" spans="4:4" x14ac:dyDescent="0.2">
      <c r="D3303" s="109"/>
    </row>
    <row r="3304" spans="4:4" x14ac:dyDescent="0.2">
      <c r="D3304" s="109"/>
    </row>
    <row r="3305" spans="4:4" x14ac:dyDescent="0.2">
      <c r="D3305" s="109"/>
    </row>
    <row r="3306" spans="4:4" x14ac:dyDescent="0.2">
      <c r="D3306" s="109"/>
    </row>
    <row r="3307" spans="4:4" x14ac:dyDescent="0.2">
      <c r="D3307" s="109"/>
    </row>
    <row r="3308" spans="4:4" x14ac:dyDescent="0.2">
      <c r="D3308" s="109"/>
    </row>
    <row r="3309" spans="4:4" x14ac:dyDescent="0.2">
      <c r="D3309" s="109"/>
    </row>
    <row r="3310" spans="4:4" x14ac:dyDescent="0.2">
      <c r="D3310" s="109"/>
    </row>
    <row r="3311" spans="4:4" x14ac:dyDescent="0.2">
      <c r="D3311" s="109"/>
    </row>
    <row r="3312" spans="4:4" x14ac:dyDescent="0.2">
      <c r="D3312" s="109"/>
    </row>
    <row r="3313" spans="4:4" x14ac:dyDescent="0.2">
      <c r="D3313" s="109"/>
    </row>
    <row r="3314" spans="4:4" x14ac:dyDescent="0.2">
      <c r="D3314" s="109"/>
    </row>
    <row r="3315" spans="4:4" x14ac:dyDescent="0.2">
      <c r="D3315" s="109"/>
    </row>
    <row r="3316" spans="4:4" x14ac:dyDescent="0.2">
      <c r="D3316" s="109"/>
    </row>
    <row r="3317" spans="4:4" x14ac:dyDescent="0.2">
      <c r="D3317" s="109"/>
    </row>
    <row r="3318" spans="4:4" x14ac:dyDescent="0.2">
      <c r="D3318" s="109"/>
    </row>
    <row r="3319" spans="4:4" x14ac:dyDescent="0.2">
      <c r="D3319" s="109"/>
    </row>
    <row r="3320" spans="4:4" x14ac:dyDescent="0.2">
      <c r="D3320" s="109"/>
    </row>
    <row r="3321" spans="4:4" x14ac:dyDescent="0.2">
      <c r="D3321" s="109"/>
    </row>
    <row r="3322" spans="4:4" x14ac:dyDescent="0.2">
      <c r="D3322" s="109"/>
    </row>
    <row r="3323" spans="4:4" x14ac:dyDescent="0.2">
      <c r="D3323" s="109"/>
    </row>
    <row r="3324" spans="4:4" x14ac:dyDescent="0.2">
      <c r="D3324" s="109"/>
    </row>
    <row r="3325" spans="4:4" x14ac:dyDescent="0.2">
      <c r="D3325" s="109"/>
    </row>
    <row r="3326" spans="4:4" x14ac:dyDescent="0.2">
      <c r="D3326" s="109"/>
    </row>
    <row r="3327" spans="4:4" x14ac:dyDescent="0.2">
      <c r="D3327" s="109"/>
    </row>
    <row r="3328" spans="4:4" x14ac:dyDescent="0.2">
      <c r="D3328" s="109"/>
    </row>
    <row r="3329" spans="4:4" x14ac:dyDescent="0.2">
      <c r="D3329" s="109"/>
    </row>
    <row r="3330" spans="4:4" x14ac:dyDescent="0.2">
      <c r="D3330" s="109"/>
    </row>
    <row r="3331" spans="4:4" x14ac:dyDescent="0.2">
      <c r="D3331" s="109"/>
    </row>
    <row r="3332" spans="4:4" x14ac:dyDescent="0.2">
      <c r="D3332" s="109"/>
    </row>
    <row r="3333" spans="4:4" x14ac:dyDescent="0.2">
      <c r="D3333" s="109"/>
    </row>
    <row r="3334" spans="4:4" x14ac:dyDescent="0.2">
      <c r="D3334" s="109"/>
    </row>
    <row r="3335" spans="4:4" x14ac:dyDescent="0.2">
      <c r="D3335" s="109"/>
    </row>
    <row r="3336" spans="4:4" x14ac:dyDescent="0.2">
      <c r="D3336" s="109"/>
    </row>
    <row r="3337" spans="4:4" x14ac:dyDescent="0.2">
      <c r="D3337" s="109"/>
    </row>
    <row r="3338" spans="4:4" x14ac:dyDescent="0.2">
      <c r="D3338" s="109"/>
    </row>
    <row r="3339" spans="4:4" x14ac:dyDescent="0.2">
      <c r="D3339" s="109"/>
    </row>
    <row r="3340" spans="4:4" x14ac:dyDescent="0.2">
      <c r="D3340" s="109"/>
    </row>
    <row r="3341" spans="4:4" x14ac:dyDescent="0.2">
      <c r="D3341" s="109"/>
    </row>
    <row r="3342" spans="4:4" x14ac:dyDescent="0.2">
      <c r="D3342" s="109"/>
    </row>
    <row r="3343" spans="4:4" x14ac:dyDescent="0.2">
      <c r="D3343" s="109"/>
    </row>
    <row r="3344" spans="4:4" x14ac:dyDescent="0.2">
      <c r="D3344" s="109"/>
    </row>
    <row r="3345" spans="4:4" x14ac:dyDescent="0.2">
      <c r="D3345" s="109"/>
    </row>
    <row r="3346" spans="4:4" x14ac:dyDescent="0.2">
      <c r="D3346" s="109"/>
    </row>
    <row r="3347" spans="4:4" x14ac:dyDescent="0.2">
      <c r="D3347" s="109"/>
    </row>
    <row r="3348" spans="4:4" x14ac:dyDescent="0.2">
      <c r="D3348" s="109"/>
    </row>
    <row r="3349" spans="4:4" x14ac:dyDescent="0.2">
      <c r="D3349" s="109"/>
    </row>
    <row r="3350" spans="4:4" x14ac:dyDescent="0.2">
      <c r="D3350" s="109"/>
    </row>
    <row r="3351" spans="4:4" x14ac:dyDescent="0.2">
      <c r="D3351" s="109"/>
    </row>
    <row r="3352" spans="4:4" x14ac:dyDescent="0.2">
      <c r="D3352" s="109"/>
    </row>
    <row r="3353" spans="4:4" x14ac:dyDescent="0.2">
      <c r="D3353" s="109"/>
    </row>
    <row r="3354" spans="4:4" x14ac:dyDescent="0.2">
      <c r="D3354" s="109"/>
    </row>
    <row r="3355" spans="4:4" x14ac:dyDescent="0.2">
      <c r="D3355" s="109"/>
    </row>
    <row r="3356" spans="4:4" x14ac:dyDescent="0.2">
      <c r="D3356" s="109"/>
    </row>
    <row r="3357" spans="4:4" x14ac:dyDescent="0.2">
      <c r="D3357" s="109"/>
    </row>
    <row r="3358" spans="4:4" x14ac:dyDescent="0.2">
      <c r="D3358" s="109"/>
    </row>
    <row r="3359" spans="4:4" x14ac:dyDescent="0.2">
      <c r="D3359" s="109"/>
    </row>
    <row r="3360" spans="4:4" x14ac:dyDescent="0.2">
      <c r="D3360" s="109"/>
    </row>
    <row r="3361" spans="4:4" x14ac:dyDescent="0.2">
      <c r="D3361" s="109"/>
    </row>
    <row r="3362" spans="4:4" x14ac:dyDescent="0.2">
      <c r="D3362" s="109"/>
    </row>
    <row r="3363" spans="4:4" x14ac:dyDescent="0.2">
      <c r="D3363" s="109"/>
    </row>
    <row r="3364" spans="4:4" x14ac:dyDescent="0.2">
      <c r="D3364" s="109"/>
    </row>
    <row r="3365" spans="4:4" x14ac:dyDescent="0.2">
      <c r="D3365" s="109"/>
    </row>
    <row r="3366" spans="4:4" x14ac:dyDescent="0.2">
      <c r="D3366" s="109"/>
    </row>
    <row r="3367" spans="4:4" x14ac:dyDescent="0.2">
      <c r="D3367" s="109"/>
    </row>
    <row r="3368" spans="4:4" x14ac:dyDescent="0.2">
      <c r="D3368" s="109"/>
    </row>
    <row r="3369" spans="4:4" x14ac:dyDescent="0.2">
      <c r="D3369" s="109"/>
    </row>
    <row r="3370" spans="4:4" x14ac:dyDescent="0.2">
      <c r="D3370" s="109"/>
    </row>
    <row r="3371" spans="4:4" x14ac:dyDescent="0.2">
      <c r="D3371" s="109"/>
    </row>
    <row r="3372" spans="4:4" x14ac:dyDescent="0.2">
      <c r="D3372" s="109"/>
    </row>
    <row r="3373" spans="4:4" x14ac:dyDescent="0.2">
      <c r="D3373" s="109"/>
    </row>
    <row r="3374" spans="4:4" x14ac:dyDescent="0.2">
      <c r="D3374" s="109"/>
    </row>
    <row r="3375" spans="4:4" x14ac:dyDescent="0.2">
      <c r="D3375" s="109"/>
    </row>
    <row r="3376" spans="4:4" x14ac:dyDescent="0.2">
      <c r="D3376" s="109"/>
    </row>
    <row r="3377" spans="4:4" x14ac:dyDescent="0.2">
      <c r="D3377" s="109"/>
    </row>
    <row r="3378" spans="4:4" x14ac:dyDescent="0.2">
      <c r="D3378" s="109"/>
    </row>
    <row r="3379" spans="4:4" x14ac:dyDescent="0.2">
      <c r="D3379" s="109"/>
    </row>
    <row r="3380" spans="4:4" x14ac:dyDescent="0.2">
      <c r="D3380" s="109"/>
    </row>
    <row r="3381" spans="4:4" x14ac:dyDescent="0.2">
      <c r="D3381" s="109"/>
    </row>
    <row r="3382" spans="4:4" x14ac:dyDescent="0.2">
      <c r="D3382" s="109"/>
    </row>
    <row r="3383" spans="4:4" x14ac:dyDescent="0.2">
      <c r="D3383" s="109"/>
    </row>
    <row r="3384" spans="4:4" x14ac:dyDescent="0.2">
      <c r="D3384" s="109"/>
    </row>
    <row r="3385" spans="4:4" x14ac:dyDescent="0.2">
      <c r="D3385" s="109"/>
    </row>
    <row r="3386" spans="4:4" x14ac:dyDescent="0.2">
      <c r="D3386" s="109"/>
    </row>
    <row r="3387" spans="4:4" x14ac:dyDescent="0.2">
      <c r="D3387" s="109"/>
    </row>
    <row r="3388" spans="4:4" x14ac:dyDescent="0.2">
      <c r="D3388" s="109"/>
    </row>
    <row r="3389" spans="4:4" x14ac:dyDescent="0.2">
      <c r="D3389" s="109"/>
    </row>
    <row r="3390" spans="4:4" x14ac:dyDescent="0.2">
      <c r="D3390" s="109"/>
    </row>
    <row r="3391" spans="4:4" x14ac:dyDescent="0.2">
      <c r="D3391" s="109"/>
    </row>
    <row r="3392" spans="4:4" x14ac:dyDescent="0.2">
      <c r="D3392" s="109"/>
    </row>
    <row r="3393" spans="4:4" x14ac:dyDescent="0.2">
      <c r="D3393" s="109"/>
    </row>
    <row r="3394" spans="4:4" x14ac:dyDescent="0.2">
      <c r="D3394" s="109"/>
    </row>
    <row r="3395" spans="4:4" x14ac:dyDescent="0.2">
      <c r="D3395" s="109"/>
    </row>
    <row r="3396" spans="4:4" x14ac:dyDescent="0.2">
      <c r="D3396" s="109"/>
    </row>
    <row r="3397" spans="4:4" x14ac:dyDescent="0.2">
      <c r="D3397" s="109"/>
    </row>
    <row r="3398" spans="4:4" x14ac:dyDescent="0.2">
      <c r="D3398" s="109"/>
    </row>
    <row r="3399" spans="4:4" x14ac:dyDescent="0.2">
      <c r="D3399" s="109"/>
    </row>
    <row r="3400" spans="4:4" x14ac:dyDescent="0.2">
      <c r="D3400" s="109"/>
    </row>
    <row r="3401" spans="4:4" x14ac:dyDescent="0.2">
      <c r="D3401" s="109"/>
    </row>
    <row r="3402" spans="4:4" x14ac:dyDescent="0.2">
      <c r="D3402" s="109"/>
    </row>
    <row r="3403" spans="4:4" x14ac:dyDescent="0.2">
      <c r="D3403" s="109"/>
    </row>
    <row r="3404" spans="4:4" x14ac:dyDescent="0.2">
      <c r="D3404" s="109"/>
    </row>
    <row r="3405" spans="4:4" x14ac:dyDescent="0.2">
      <c r="D3405" s="109"/>
    </row>
    <row r="3406" spans="4:4" x14ac:dyDescent="0.2">
      <c r="D3406" s="109"/>
    </row>
    <row r="3407" spans="4:4" x14ac:dyDescent="0.2">
      <c r="D3407" s="109"/>
    </row>
    <row r="3408" spans="4:4" x14ac:dyDescent="0.2">
      <c r="D3408" s="109"/>
    </row>
    <row r="3409" spans="4:4" x14ac:dyDescent="0.2">
      <c r="D3409" s="109"/>
    </row>
    <row r="3410" spans="4:4" x14ac:dyDescent="0.2">
      <c r="D3410" s="109"/>
    </row>
    <row r="3411" spans="4:4" x14ac:dyDescent="0.2">
      <c r="D3411" s="109"/>
    </row>
    <row r="3412" spans="4:4" x14ac:dyDescent="0.2">
      <c r="D3412" s="109"/>
    </row>
    <row r="3413" spans="4:4" x14ac:dyDescent="0.2">
      <c r="D3413" s="109"/>
    </row>
    <row r="3414" spans="4:4" x14ac:dyDescent="0.2">
      <c r="D3414" s="109"/>
    </row>
    <row r="3415" spans="4:4" x14ac:dyDescent="0.2">
      <c r="D3415" s="109"/>
    </row>
    <row r="3416" spans="4:4" x14ac:dyDescent="0.2">
      <c r="D3416" s="109"/>
    </row>
    <row r="3417" spans="4:4" x14ac:dyDescent="0.2">
      <c r="D3417" s="109"/>
    </row>
    <row r="3418" spans="4:4" x14ac:dyDescent="0.2">
      <c r="D3418" s="109"/>
    </row>
    <row r="3419" spans="4:4" x14ac:dyDescent="0.2">
      <c r="D3419" s="109"/>
    </row>
    <row r="3420" spans="4:4" x14ac:dyDescent="0.2">
      <c r="D3420" s="109"/>
    </row>
    <row r="3421" spans="4:4" x14ac:dyDescent="0.2">
      <c r="D3421" s="109"/>
    </row>
    <row r="3422" spans="4:4" x14ac:dyDescent="0.2">
      <c r="D3422" s="109"/>
    </row>
    <row r="3423" spans="4:4" x14ac:dyDescent="0.2">
      <c r="D3423" s="109"/>
    </row>
    <row r="3424" spans="4:4" x14ac:dyDescent="0.2">
      <c r="D3424" s="109"/>
    </row>
    <row r="3425" spans="4:4" x14ac:dyDescent="0.2">
      <c r="D3425" s="109"/>
    </row>
    <row r="3426" spans="4:4" x14ac:dyDescent="0.2">
      <c r="D3426" s="109"/>
    </row>
    <row r="3427" spans="4:4" x14ac:dyDescent="0.2">
      <c r="D3427" s="109"/>
    </row>
    <row r="3428" spans="4:4" x14ac:dyDescent="0.2">
      <c r="D3428" s="109"/>
    </row>
    <row r="3429" spans="4:4" x14ac:dyDescent="0.2">
      <c r="D3429" s="109"/>
    </row>
    <row r="3430" spans="4:4" x14ac:dyDescent="0.2">
      <c r="D3430" s="109"/>
    </row>
    <row r="3431" spans="4:4" x14ac:dyDescent="0.2">
      <c r="D3431" s="109"/>
    </row>
    <row r="3432" spans="4:4" x14ac:dyDescent="0.2">
      <c r="D3432" s="109"/>
    </row>
    <row r="3433" spans="4:4" x14ac:dyDescent="0.2">
      <c r="D3433" s="109"/>
    </row>
    <row r="3434" spans="4:4" x14ac:dyDescent="0.2">
      <c r="D3434" s="109"/>
    </row>
    <row r="3435" spans="4:4" x14ac:dyDescent="0.2">
      <c r="D3435" s="109"/>
    </row>
    <row r="3436" spans="4:4" x14ac:dyDescent="0.2">
      <c r="D3436" s="109"/>
    </row>
    <row r="3437" spans="4:4" x14ac:dyDescent="0.2">
      <c r="D3437" s="109"/>
    </row>
    <row r="3438" spans="4:4" x14ac:dyDescent="0.2">
      <c r="D3438" s="109"/>
    </row>
    <row r="3439" spans="4:4" x14ac:dyDescent="0.2">
      <c r="D3439" s="109"/>
    </row>
    <row r="3440" spans="4:4" x14ac:dyDescent="0.2">
      <c r="D3440" s="109"/>
    </row>
    <row r="3441" spans="4:4" x14ac:dyDescent="0.2">
      <c r="D3441" s="109"/>
    </row>
    <row r="3442" spans="4:4" x14ac:dyDescent="0.2">
      <c r="D3442" s="109"/>
    </row>
    <row r="3443" spans="4:4" x14ac:dyDescent="0.2">
      <c r="D3443" s="109"/>
    </row>
    <row r="3444" spans="4:4" x14ac:dyDescent="0.2">
      <c r="D3444" s="109"/>
    </row>
    <row r="3445" spans="4:4" x14ac:dyDescent="0.2">
      <c r="D3445" s="109"/>
    </row>
    <row r="3446" spans="4:4" x14ac:dyDescent="0.2">
      <c r="D3446" s="109"/>
    </row>
    <row r="3447" spans="4:4" x14ac:dyDescent="0.2">
      <c r="D3447" s="109"/>
    </row>
    <row r="3448" spans="4:4" x14ac:dyDescent="0.2">
      <c r="D3448" s="109"/>
    </row>
    <row r="3449" spans="4:4" x14ac:dyDescent="0.2">
      <c r="D3449" s="109"/>
    </row>
    <row r="3450" spans="4:4" x14ac:dyDescent="0.2">
      <c r="D3450" s="109"/>
    </row>
    <row r="3451" spans="4:4" x14ac:dyDescent="0.2">
      <c r="D3451" s="109"/>
    </row>
    <row r="3452" spans="4:4" x14ac:dyDescent="0.2">
      <c r="D3452" s="109"/>
    </row>
    <row r="3453" spans="4:4" x14ac:dyDescent="0.2">
      <c r="D3453" s="109"/>
    </row>
    <row r="3454" spans="4:4" x14ac:dyDescent="0.2">
      <c r="D3454" s="109"/>
    </row>
    <row r="3455" spans="4:4" x14ac:dyDescent="0.2">
      <c r="D3455" s="109"/>
    </row>
    <row r="3456" spans="4:4" x14ac:dyDescent="0.2">
      <c r="D3456" s="109"/>
    </row>
    <row r="3457" spans="4:4" x14ac:dyDescent="0.2">
      <c r="D3457" s="109"/>
    </row>
    <row r="3458" spans="4:4" x14ac:dyDescent="0.2">
      <c r="D3458" s="109"/>
    </row>
    <row r="3459" spans="4:4" x14ac:dyDescent="0.2">
      <c r="D3459" s="109"/>
    </row>
    <row r="3460" spans="4:4" x14ac:dyDescent="0.2">
      <c r="D3460" s="109"/>
    </row>
    <row r="3461" spans="4:4" x14ac:dyDescent="0.2">
      <c r="D3461" s="109"/>
    </row>
    <row r="3462" spans="4:4" x14ac:dyDescent="0.2">
      <c r="D3462" s="109"/>
    </row>
    <row r="3463" spans="4:4" x14ac:dyDescent="0.2">
      <c r="D3463" s="109"/>
    </row>
    <row r="3464" spans="4:4" x14ac:dyDescent="0.2">
      <c r="D3464" s="109"/>
    </row>
    <row r="3465" spans="4:4" x14ac:dyDescent="0.2">
      <c r="D3465" s="109"/>
    </row>
    <row r="3466" spans="4:4" x14ac:dyDescent="0.2">
      <c r="D3466" s="109"/>
    </row>
    <row r="3467" spans="4:4" x14ac:dyDescent="0.2">
      <c r="D3467" s="109"/>
    </row>
    <row r="3468" spans="4:4" x14ac:dyDescent="0.2">
      <c r="D3468" s="109"/>
    </row>
    <row r="3469" spans="4:4" x14ac:dyDescent="0.2">
      <c r="D3469" s="109"/>
    </row>
    <row r="3470" spans="4:4" x14ac:dyDescent="0.2">
      <c r="D3470" s="109"/>
    </row>
    <row r="3471" spans="4:4" x14ac:dyDescent="0.2">
      <c r="D3471" s="109"/>
    </row>
    <row r="3472" spans="4:4" x14ac:dyDescent="0.2">
      <c r="D3472" s="109"/>
    </row>
    <row r="3473" spans="4:4" x14ac:dyDescent="0.2">
      <c r="D3473" s="109"/>
    </row>
    <row r="3474" spans="4:4" x14ac:dyDescent="0.2">
      <c r="D3474" s="109"/>
    </row>
    <row r="3475" spans="4:4" x14ac:dyDescent="0.2">
      <c r="D3475" s="109"/>
    </row>
    <row r="3476" spans="4:4" x14ac:dyDescent="0.2">
      <c r="D3476" s="109"/>
    </row>
    <row r="3477" spans="4:4" x14ac:dyDescent="0.2">
      <c r="D3477" s="109"/>
    </row>
    <row r="3478" spans="4:4" x14ac:dyDescent="0.2">
      <c r="D3478" s="109"/>
    </row>
    <row r="3479" spans="4:4" x14ac:dyDescent="0.2">
      <c r="D3479" s="109"/>
    </row>
    <row r="3480" spans="4:4" x14ac:dyDescent="0.2">
      <c r="D3480" s="109"/>
    </row>
    <row r="3481" spans="4:4" x14ac:dyDescent="0.2">
      <c r="D3481" s="109"/>
    </row>
    <row r="3482" spans="4:4" x14ac:dyDescent="0.2">
      <c r="D3482" s="109"/>
    </row>
    <row r="3483" spans="4:4" x14ac:dyDescent="0.2">
      <c r="D3483" s="109"/>
    </row>
    <row r="3484" spans="4:4" x14ac:dyDescent="0.2">
      <c r="D3484" s="109"/>
    </row>
    <row r="3485" spans="4:4" x14ac:dyDescent="0.2">
      <c r="D3485" s="109"/>
    </row>
    <row r="3486" spans="4:4" x14ac:dyDescent="0.2">
      <c r="D3486" s="109"/>
    </row>
    <row r="3487" spans="4:4" x14ac:dyDescent="0.2">
      <c r="D3487" s="109"/>
    </row>
    <row r="3488" spans="4:4" x14ac:dyDescent="0.2">
      <c r="D3488" s="109"/>
    </row>
    <row r="3489" spans="4:4" x14ac:dyDescent="0.2">
      <c r="D3489" s="109"/>
    </row>
    <row r="3490" spans="4:4" x14ac:dyDescent="0.2">
      <c r="D3490" s="109"/>
    </row>
    <row r="3491" spans="4:4" x14ac:dyDescent="0.2">
      <c r="D3491" s="109"/>
    </row>
    <row r="3492" spans="4:4" x14ac:dyDescent="0.2">
      <c r="D3492" s="109"/>
    </row>
    <row r="3493" spans="4:4" x14ac:dyDescent="0.2">
      <c r="D3493" s="109"/>
    </row>
    <row r="3494" spans="4:4" x14ac:dyDescent="0.2">
      <c r="D3494" s="109"/>
    </row>
    <row r="3495" spans="4:4" x14ac:dyDescent="0.2">
      <c r="D3495" s="109"/>
    </row>
    <row r="3496" spans="4:4" x14ac:dyDescent="0.2">
      <c r="D3496" s="109"/>
    </row>
    <row r="3497" spans="4:4" x14ac:dyDescent="0.2">
      <c r="D3497" s="109"/>
    </row>
    <row r="3498" spans="4:4" x14ac:dyDescent="0.2">
      <c r="D3498" s="109"/>
    </row>
    <row r="3499" spans="4:4" x14ac:dyDescent="0.2">
      <c r="D3499" s="109"/>
    </row>
    <row r="3500" spans="4:4" x14ac:dyDescent="0.2">
      <c r="D3500" s="109"/>
    </row>
    <row r="3501" spans="4:4" x14ac:dyDescent="0.2">
      <c r="D3501" s="109"/>
    </row>
    <row r="3502" spans="4:4" x14ac:dyDescent="0.2">
      <c r="D3502" s="109"/>
    </row>
    <row r="3503" spans="4:4" x14ac:dyDescent="0.2">
      <c r="D3503" s="109"/>
    </row>
    <row r="3504" spans="4:4" x14ac:dyDescent="0.2">
      <c r="D3504" s="109"/>
    </row>
    <row r="3505" spans="4:4" x14ac:dyDescent="0.2">
      <c r="D3505" s="109"/>
    </row>
    <row r="3506" spans="4:4" x14ac:dyDescent="0.2">
      <c r="D3506" s="109"/>
    </row>
    <row r="3507" spans="4:4" x14ac:dyDescent="0.2">
      <c r="D3507" s="109"/>
    </row>
    <row r="3508" spans="4:4" x14ac:dyDescent="0.2">
      <c r="D3508" s="109"/>
    </row>
    <row r="3509" spans="4:4" x14ac:dyDescent="0.2">
      <c r="D3509" s="109"/>
    </row>
    <row r="3510" spans="4:4" x14ac:dyDescent="0.2">
      <c r="D3510" s="109"/>
    </row>
    <row r="3511" spans="4:4" x14ac:dyDescent="0.2">
      <c r="D3511" s="109"/>
    </row>
    <row r="3512" spans="4:4" x14ac:dyDescent="0.2">
      <c r="D3512" s="109"/>
    </row>
    <row r="3513" spans="4:4" x14ac:dyDescent="0.2">
      <c r="D3513" s="109"/>
    </row>
    <row r="3514" spans="4:4" x14ac:dyDescent="0.2">
      <c r="D3514" s="109"/>
    </row>
    <row r="3515" spans="4:4" x14ac:dyDescent="0.2">
      <c r="D3515" s="109"/>
    </row>
    <row r="3516" spans="4:4" x14ac:dyDescent="0.2">
      <c r="D3516" s="109"/>
    </row>
    <row r="3517" spans="4:4" x14ac:dyDescent="0.2">
      <c r="D3517" s="109"/>
    </row>
    <row r="3518" spans="4:4" x14ac:dyDescent="0.2">
      <c r="D3518" s="109"/>
    </row>
    <row r="3519" spans="4:4" x14ac:dyDescent="0.2">
      <c r="D3519" s="109"/>
    </row>
    <row r="3520" spans="4:4" x14ac:dyDescent="0.2">
      <c r="D3520" s="109"/>
    </row>
    <row r="3521" spans="4:4" x14ac:dyDescent="0.2">
      <c r="D3521" s="109"/>
    </row>
    <row r="3522" spans="4:4" x14ac:dyDescent="0.2">
      <c r="D3522" s="109"/>
    </row>
    <row r="3523" spans="4:4" x14ac:dyDescent="0.2">
      <c r="D3523" s="109"/>
    </row>
    <row r="3524" spans="4:4" x14ac:dyDescent="0.2">
      <c r="D3524" s="109"/>
    </row>
    <row r="3525" spans="4:4" x14ac:dyDescent="0.2">
      <c r="D3525" s="109"/>
    </row>
    <row r="3526" spans="4:4" x14ac:dyDescent="0.2">
      <c r="D3526" s="109"/>
    </row>
    <row r="3527" spans="4:4" x14ac:dyDescent="0.2">
      <c r="D3527" s="109"/>
    </row>
    <row r="3528" spans="4:4" x14ac:dyDescent="0.2">
      <c r="D3528" s="109"/>
    </row>
    <row r="3529" spans="4:4" x14ac:dyDescent="0.2">
      <c r="D3529" s="109"/>
    </row>
    <row r="3530" spans="4:4" x14ac:dyDescent="0.2">
      <c r="D3530" s="109"/>
    </row>
    <row r="3531" spans="4:4" x14ac:dyDescent="0.2">
      <c r="D3531" s="109"/>
    </row>
    <row r="3532" spans="4:4" x14ac:dyDescent="0.2">
      <c r="D3532" s="109"/>
    </row>
    <row r="3533" spans="4:4" x14ac:dyDescent="0.2">
      <c r="D3533" s="109"/>
    </row>
    <row r="3534" spans="4:4" x14ac:dyDescent="0.2">
      <c r="D3534" s="109"/>
    </row>
    <row r="3535" spans="4:4" x14ac:dyDescent="0.2">
      <c r="D3535" s="109"/>
    </row>
    <row r="3536" spans="4:4" x14ac:dyDescent="0.2">
      <c r="D3536" s="109"/>
    </row>
    <row r="3537" spans="4:4" x14ac:dyDescent="0.2">
      <c r="D3537" s="109"/>
    </row>
    <row r="3538" spans="4:4" x14ac:dyDescent="0.2">
      <c r="D3538" s="109"/>
    </row>
    <row r="3539" spans="4:4" x14ac:dyDescent="0.2">
      <c r="D3539" s="109"/>
    </row>
    <row r="3540" spans="4:4" x14ac:dyDescent="0.2">
      <c r="D3540" s="109"/>
    </row>
    <row r="3541" spans="4:4" x14ac:dyDescent="0.2">
      <c r="D3541" s="109"/>
    </row>
    <row r="3542" spans="4:4" x14ac:dyDescent="0.2">
      <c r="D3542" s="109"/>
    </row>
    <row r="3543" spans="4:4" x14ac:dyDescent="0.2">
      <c r="D3543" s="109"/>
    </row>
    <row r="3544" spans="4:4" x14ac:dyDescent="0.2">
      <c r="D3544" s="109"/>
    </row>
    <row r="3545" spans="4:4" x14ac:dyDescent="0.2">
      <c r="D3545" s="109"/>
    </row>
    <row r="3546" spans="4:4" x14ac:dyDescent="0.2">
      <c r="D3546" s="109"/>
    </row>
    <row r="3547" spans="4:4" x14ac:dyDescent="0.2">
      <c r="D3547" s="109"/>
    </row>
    <row r="3548" spans="4:4" x14ac:dyDescent="0.2">
      <c r="D3548" s="109"/>
    </row>
    <row r="3549" spans="4:4" x14ac:dyDescent="0.2">
      <c r="D3549" s="109"/>
    </row>
    <row r="3550" spans="4:4" x14ac:dyDescent="0.2">
      <c r="D3550" s="109"/>
    </row>
    <row r="3551" spans="4:4" x14ac:dyDescent="0.2">
      <c r="D3551" s="109"/>
    </row>
    <row r="3552" spans="4:4" x14ac:dyDescent="0.2">
      <c r="D3552" s="109"/>
    </row>
    <row r="3553" spans="4:4" x14ac:dyDescent="0.2">
      <c r="D3553" s="109"/>
    </row>
    <row r="3554" spans="4:4" x14ac:dyDescent="0.2">
      <c r="D3554" s="109"/>
    </row>
    <row r="3555" spans="4:4" x14ac:dyDescent="0.2">
      <c r="D3555" s="109"/>
    </row>
    <row r="3556" spans="4:4" x14ac:dyDescent="0.2">
      <c r="D3556" s="109"/>
    </row>
    <row r="3557" spans="4:4" x14ac:dyDescent="0.2">
      <c r="D3557" s="109"/>
    </row>
    <row r="3558" spans="4:4" x14ac:dyDescent="0.2">
      <c r="D3558" s="109"/>
    </row>
    <row r="3559" spans="4:4" x14ac:dyDescent="0.2">
      <c r="D3559" s="109"/>
    </row>
    <row r="3560" spans="4:4" x14ac:dyDescent="0.2">
      <c r="D3560" s="109"/>
    </row>
    <row r="3561" spans="4:4" x14ac:dyDescent="0.2">
      <c r="D3561" s="109"/>
    </row>
    <row r="3562" spans="4:4" x14ac:dyDescent="0.2">
      <c r="D3562" s="109"/>
    </row>
    <row r="3563" spans="4:4" x14ac:dyDescent="0.2">
      <c r="D3563" s="109"/>
    </row>
    <row r="3564" spans="4:4" x14ac:dyDescent="0.2">
      <c r="D3564" s="109"/>
    </row>
    <row r="3565" spans="4:4" x14ac:dyDescent="0.2">
      <c r="D3565" s="109"/>
    </row>
    <row r="3566" spans="4:4" x14ac:dyDescent="0.2">
      <c r="D3566" s="109"/>
    </row>
    <row r="3567" spans="4:4" x14ac:dyDescent="0.2">
      <c r="D3567" s="109"/>
    </row>
    <row r="3568" spans="4:4" x14ac:dyDescent="0.2">
      <c r="D3568" s="109"/>
    </row>
    <row r="3569" spans="4:4" x14ac:dyDescent="0.2">
      <c r="D3569" s="109"/>
    </row>
    <row r="3570" spans="4:4" x14ac:dyDescent="0.2">
      <c r="D3570" s="109"/>
    </row>
    <row r="3571" spans="4:4" x14ac:dyDescent="0.2">
      <c r="D3571" s="109"/>
    </row>
    <row r="3572" spans="4:4" x14ac:dyDescent="0.2">
      <c r="D3572" s="109"/>
    </row>
    <row r="3573" spans="4:4" x14ac:dyDescent="0.2">
      <c r="D3573" s="109"/>
    </row>
    <row r="3574" spans="4:4" x14ac:dyDescent="0.2">
      <c r="D3574" s="109"/>
    </row>
    <row r="3575" spans="4:4" x14ac:dyDescent="0.2">
      <c r="D3575" s="109"/>
    </row>
    <row r="3576" spans="4:4" x14ac:dyDescent="0.2">
      <c r="D3576" s="109"/>
    </row>
    <row r="3577" spans="4:4" x14ac:dyDescent="0.2">
      <c r="D3577" s="109"/>
    </row>
    <row r="3578" spans="4:4" x14ac:dyDescent="0.2">
      <c r="D3578" s="109"/>
    </row>
    <row r="3579" spans="4:4" x14ac:dyDescent="0.2">
      <c r="D3579" s="109"/>
    </row>
    <row r="3580" spans="4:4" x14ac:dyDescent="0.2">
      <c r="D3580" s="109"/>
    </row>
    <row r="3581" spans="4:4" x14ac:dyDescent="0.2">
      <c r="D3581" s="109"/>
    </row>
    <row r="3582" spans="4:4" x14ac:dyDescent="0.2">
      <c r="D3582" s="109"/>
    </row>
    <row r="3583" spans="4:4" x14ac:dyDescent="0.2">
      <c r="D3583" s="109"/>
    </row>
    <row r="3584" spans="4:4" x14ac:dyDescent="0.2">
      <c r="D3584" s="109"/>
    </row>
    <row r="3585" spans="4:4" x14ac:dyDescent="0.2">
      <c r="D3585" s="109"/>
    </row>
    <row r="3586" spans="4:4" x14ac:dyDescent="0.2">
      <c r="D3586" s="109"/>
    </row>
    <row r="3587" spans="4:4" x14ac:dyDescent="0.2">
      <c r="D3587" s="109"/>
    </row>
    <row r="3588" spans="4:4" x14ac:dyDescent="0.2">
      <c r="D3588" s="109"/>
    </row>
    <row r="3589" spans="4:4" x14ac:dyDescent="0.2">
      <c r="D3589" s="109"/>
    </row>
    <row r="3590" spans="4:4" x14ac:dyDescent="0.2">
      <c r="D3590" s="109"/>
    </row>
    <row r="3591" spans="4:4" x14ac:dyDescent="0.2">
      <c r="D3591" s="109"/>
    </row>
    <row r="3592" spans="4:4" x14ac:dyDescent="0.2">
      <c r="D3592" s="109"/>
    </row>
    <row r="3593" spans="4:4" x14ac:dyDescent="0.2">
      <c r="D3593" s="109"/>
    </row>
    <row r="3594" spans="4:4" x14ac:dyDescent="0.2">
      <c r="D3594" s="109"/>
    </row>
    <row r="3595" spans="4:4" x14ac:dyDescent="0.2">
      <c r="D3595" s="109"/>
    </row>
    <row r="3596" spans="4:4" x14ac:dyDescent="0.2">
      <c r="D3596" s="109"/>
    </row>
    <row r="3597" spans="4:4" x14ac:dyDescent="0.2">
      <c r="D3597" s="109"/>
    </row>
    <row r="3598" spans="4:4" x14ac:dyDescent="0.2">
      <c r="D3598" s="109"/>
    </row>
    <row r="3599" spans="4:4" x14ac:dyDescent="0.2">
      <c r="D3599" s="109"/>
    </row>
    <row r="3600" spans="4:4" x14ac:dyDescent="0.2">
      <c r="D3600" s="109"/>
    </row>
    <row r="3601" spans="4:4" x14ac:dyDescent="0.2">
      <c r="D3601" s="109"/>
    </row>
    <row r="3602" spans="4:4" x14ac:dyDescent="0.2">
      <c r="D3602" s="109"/>
    </row>
    <row r="3603" spans="4:4" x14ac:dyDescent="0.2">
      <c r="D3603" s="109"/>
    </row>
    <row r="3604" spans="4:4" x14ac:dyDescent="0.2">
      <c r="D3604" s="109"/>
    </row>
    <row r="3605" spans="4:4" x14ac:dyDescent="0.2">
      <c r="D3605" s="109"/>
    </row>
    <row r="3606" spans="4:4" x14ac:dyDescent="0.2">
      <c r="D3606" s="109"/>
    </row>
    <row r="3607" spans="4:4" x14ac:dyDescent="0.2">
      <c r="D3607" s="109"/>
    </row>
    <row r="3608" spans="4:4" x14ac:dyDescent="0.2">
      <c r="D3608" s="109"/>
    </row>
    <row r="3609" spans="4:4" x14ac:dyDescent="0.2">
      <c r="D3609" s="109"/>
    </row>
    <row r="3610" spans="4:4" x14ac:dyDescent="0.2">
      <c r="D3610" s="109"/>
    </row>
    <row r="3611" spans="4:4" x14ac:dyDescent="0.2">
      <c r="D3611" s="109"/>
    </row>
    <row r="3612" spans="4:4" x14ac:dyDescent="0.2">
      <c r="D3612" s="109"/>
    </row>
    <row r="3613" spans="4:4" x14ac:dyDescent="0.2">
      <c r="D3613" s="109"/>
    </row>
    <row r="3614" spans="4:4" x14ac:dyDescent="0.2">
      <c r="D3614" s="109"/>
    </row>
    <row r="3615" spans="4:4" x14ac:dyDescent="0.2">
      <c r="D3615" s="109"/>
    </row>
    <row r="3616" spans="4:4" x14ac:dyDescent="0.2">
      <c r="D3616" s="109"/>
    </row>
    <row r="3617" spans="4:4" x14ac:dyDescent="0.2">
      <c r="D3617" s="109"/>
    </row>
    <row r="3618" spans="4:4" x14ac:dyDescent="0.2">
      <c r="D3618" s="109"/>
    </row>
    <row r="3619" spans="4:4" x14ac:dyDescent="0.2">
      <c r="D3619" s="109"/>
    </row>
    <row r="3620" spans="4:4" x14ac:dyDescent="0.2">
      <c r="D3620" s="109"/>
    </row>
    <row r="3621" spans="4:4" x14ac:dyDescent="0.2">
      <c r="D3621" s="109"/>
    </row>
    <row r="3622" spans="4:4" x14ac:dyDescent="0.2">
      <c r="D3622" s="109"/>
    </row>
    <row r="3623" spans="4:4" x14ac:dyDescent="0.2">
      <c r="D3623" s="109"/>
    </row>
    <row r="3624" spans="4:4" x14ac:dyDescent="0.2">
      <c r="D3624" s="109"/>
    </row>
    <row r="3625" spans="4:4" x14ac:dyDescent="0.2">
      <c r="D3625" s="109"/>
    </row>
    <row r="3626" spans="4:4" x14ac:dyDescent="0.2">
      <c r="D3626" s="109"/>
    </row>
    <row r="3627" spans="4:4" x14ac:dyDescent="0.2">
      <c r="D3627" s="109"/>
    </row>
    <row r="3628" spans="4:4" x14ac:dyDescent="0.2">
      <c r="D3628" s="109"/>
    </row>
    <row r="3629" spans="4:4" x14ac:dyDescent="0.2">
      <c r="D3629" s="109"/>
    </row>
    <row r="3630" spans="4:4" x14ac:dyDescent="0.2">
      <c r="D3630" s="109"/>
    </row>
    <row r="3631" spans="4:4" x14ac:dyDescent="0.2">
      <c r="D3631" s="109"/>
    </row>
    <row r="3632" spans="4:4" x14ac:dyDescent="0.2">
      <c r="D3632" s="109"/>
    </row>
    <row r="3633" spans="4:4" x14ac:dyDescent="0.2">
      <c r="D3633" s="109"/>
    </row>
    <row r="3634" spans="4:4" x14ac:dyDescent="0.2">
      <c r="D3634" s="109"/>
    </row>
    <row r="3635" spans="4:4" x14ac:dyDescent="0.2">
      <c r="D3635" s="109"/>
    </row>
    <row r="3636" spans="4:4" x14ac:dyDescent="0.2">
      <c r="D3636" s="109"/>
    </row>
    <row r="3637" spans="4:4" x14ac:dyDescent="0.2">
      <c r="D3637" s="109"/>
    </row>
    <row r="3638" spans="4:4" x14ac:dyDescent="0.2">
      <c r="D3638" s="109"/>
    </row>
    <row r="3639" spans="4:4" x14ac:dyDescent="0.2">
      <c r="D3639" s="109"/>
    </row>
    <row r="3640" spans="4:4" x14ac:dyDescent="0.2">
      <c r="D3640" s="109"/>
    </row>
    <row r="3641" spans="4:4" x14ac:dyDescent="0.2">
      <c r="D3641" s="109"/>
    </row>
    <row r="3642" spans="4:4" x14ac:dyDescent="0.2">
      <c r="D3642" s="109"/>
    </row>
    <row r="3643" spans="4:4" x14ac:dyDescent="0.2">
      <c r="D3643" s="109"/>
    </row>
    <row r="3644" spans="4:4" x14ac:dyDescent="0.2">
      <c r="D3644" s="109"/>
    </row>
    <row r="3645" spans="4:4" x14ac:dyDescent="0.2">
      <c r="D3645" s="109"/>
    </row>
    <row r="3646" spans="4:4" x14ac:dyDescent="0.2">
      <c r="D3646" s="109"/>
    </row>
    <row r="3647" spans="4:4" x14ac:dyDescent="0.2">
      <c r="D3647" s="109"/>
    </row>
    <row r="3648" spans="4:4" x14ac:dyDescent="0.2">
      <c r="D3648" s="109"/>
    </row>
    <row r="3649" spans="4:4" x14ac:dyDescent="0.2">
      <c r="D3649" s="109"/>
    </row>
    <row r="3650" spans="4:4" x14ac:dyDescent="0.2">
      <c r="D3650" s="109"/>
    </row>
    <row r="3651" spans="4:4" x14ac:dyDescent="0.2">
      <c r="D3651" s="109"/>
    </row>
    <row r="3652" spans="4:4" x14ac:dyDescent="0.2">
      <c r="D3652" s="109"/>
    </row>
    <row r="3653" spans="4:4" x14ac:dyDescent="0.2">
      <c r="D3653" s="109"/>
    </row>
    <row r="3654" spans="4:4" x14ac:dyDescent="0.2">
      <c r="D3654" s="109"/>
    </row>
    <row r="3655" spans="4:4" x14ac:dyDescent="0.2">
      <c r="D3655" s="109"/>
    </row>
    <row r="3656" spans="4:4" x14ac:dyDescent="0.2">
      <c r="D3656" s="109"/>
    </row>
    <row r="3657" spans="4:4" x14ac:dyDescent="0.2">
      <c r="D3657" s="109"/>
    </row>
    <row r="3658" spans="4:4" x14ac:dyDescent="0.2">
      <c r="D3658" s="109"/>
    </row>
    <row r="3659" spans="4:4" x14ac:dyDescent="0.2">
      <c r="D3659" s="109"/>
    </row>
    <row r="3660" spans="4:4" x14ac:dyDescent="0.2">
      <c r="D3660" s="109"/>
    </row>
    <row r="3661" spans="4:4" x14ac:dyDescent="0.2">
      <c r="D3661" s="109"/>
    </row>
    <row r="3662" spans="4:4" x14ac:dyDescent="0.2">
      <c r="D3662" s="109"/>
    </row>
    <row r="3663" spans="4:4" x14ac:dyDescent="0.2">
      <c r="D3663" s="109"/>
    </row>
    <row r="3664" spans="4:4" x14ac:dyDescent="0.2">
      <c r="D3664" s="109"/>
    </row>
    <row r="3665" spans="4:4" x14ac:dyDescent="0.2">
      <c r="D3665" s="109"/>
    </row>
    <row r="3666" spans="4:4" x14ac:dyDescent="0.2">
      <c r="D3666" s="109"/>
    </row>
    <row r="3667" spans="4:4" x14ac:dyDescent="0.2">
      <c r="D3667" s="109"/>
    </row>
    <row r="3668" spans="4:4" x14ac:dyDescent="0.2">
      <c r="D3668" s="109"/>
    </row>
    <row r="3669" spans="4:4" x14ac:dyDescent="0.2">
      <c r="D3669" s="109"/>
    </row>
    <row r="3670" spans="4:4" x14ac:dyDescent="0.2">
      <c r="D3670" s="109"/>
    </row>
    <row r="3671" spans="4:4" x14ac:dyDescent="0.2">
      <c r="D3671" s="109"/>
    </row>
    <row r="3672" spans="4:4" x14ac:dyDescent="0.2">
      <c r="D3672" s="109"/>
    </row>
    <row r="3673" spans="4:4" x14ac:dyDescent="0.2">
      <c r="D3673" s="109"/>
    </row>
    <row r="3674" spans="4:4" x14ac:dyDescent="0.2">
      <c r="D3674" s="109"/>
    </row>
    <row r="3675" spans="4:4" x14ac:dyDescent="0.2">
      <c r="D3675" s="109"/>
    </row>
    <row r="3676" spans="4:4" x14ac:dyDescent="0.2">
      <c r="D3676" s="109"/>
    </row>
    <row r="3677" spans="4:4" x14ac:dyDescent="0.2">
      <c r="D3677" s="109"/>
    </row>
    <row r="3678" spans="4:4" x14ac:dyDescent="0.2">
      <c r="D3678" s="109"/>
    </row>
    <row r="3679" spans="4:4" x14ac:dyDescent="0.2">
      <c r="D3679" s="109"/>
    </row>
    <row r="3680" spans="4:4" x14ac:dyDescent="0.2">
      <c r="D3680" s="109"/>
    </row>
    <row r="3681" spans="4:4" x14ac:dyDescent="0.2">
      <c r="D3681" s="109"/>
    </row>
    <row r="3682" spans="4:4" x14ac:dyDescent="0.2">
      <c r="D3682" s="109"/>
    </row>
    <row r="3683" spans="4:4" x14ac:dyDescent="0.2">
      <c r="D3683" s="109"/>
    </row>
    <row r="3684" spans="4:4" x14ac:dyDescent="0.2">
      <c r="D3684" s="109"/>
    </row>
    <row r="3685" spans="4:4" x14ac:dyDescent="0.2">
      <c r="D3685" s="109"/>
    </row>
    <row r="3686" spans="4:4" x14ac:dyDescent="0.2">
      <c r="D3686" s="109"/>
    </row>
    <row r="3687" spans="4:4" x14ac:dyDescent="0.2">
      <c r="D3687" s="109"/>
    </row>
    <row r="3688" spans="4:4" x14ac:dyDescent="0.2">
      <c r="D3688" s="109"/>
    </row>
    <row r="3689" spans="4:4" x14ac:dyDescent="0.2">
      <c r="D3689" s="109"/>
    </row>
    <row r="3690" spans="4:4" x14ac:dyDescent="0.2">
      <c r="D3690" s="109"/>
    </row>
    <row r="3691" spans="4:4" x14ac:dyDescent="0.2">
      <c r="D3691" s="109"/>
    </row>
    <row r="3692" spans="4:4" x14ac:dyDescent="0.2">
      <c r="D3692" s="109"/>
    </row>
    <row r="3693" spans="4:4" x14ac:dyDescent="0.2">
      <c r="D3693" s="109"/>
    </row>
    <row r="3694" spans="4:4" x14ac:dyDescent="0.2">
      <c r="D3694" s="109"/>
    </row>
    <row r="3695" spans="4:4" x14ac:dyDescent="0.2">
      <c r="D3695" s="109"/>
    </row>
    <row r="3696" spans="4:4" x14ac:dyDescent="0.2">
      <c r="D3696" s="109"/>
    </row>
    <row r="3697" spans="4:4" x14ac:dyDescent="0.2">
      <c r="D3697" s="109"/>
    </row>
    <row r="3698" spans="4:4" x14ac:dyDescent="0.2">
      <c r="D3698" s="109"/>
    </row>
    <row r="3699" spans="4:4" x14ac:dyDescent="0.2">
      <c r="D3699" s="109"/>
    </row>
    <row r="3700" spans="4:4" x14ac:dyDescent="0.2">
      <c r="D3700" s="109"/>
    </row>
    <row r="3701" spans="4:4" x14ac:dyDescent="0.2">
      <c r="D3701" s="109"/>
    </row>
    <row r="3702" spans="4:4" x14ac:dyDescent="0.2">
      <c r="D3702" s="109"/>
    </row>
    <row r="3703" spans="4:4" x14ac:dyDescent="0.2">
      <c r="D3703" s="109"/>
    </row>
    <row r="3704" spans="4:4" x14ac:dyDescent="0.2">
      <c r="D3704" s="109"/>
    </row>
    <row r="3705" spans="4:4" x14ac:dyDescent="0.2">
      <c r="D3705" s="109"/>
    </row>
    <row r="3706" spans="4:4" x14ac:dyDescent="0.2">
      <c r="D3706" s="109"/>
    </row>
    <row r="3707" spans="4:4" x14ac:dyDescent="0.2">
      <c r="D3707" s="109"/>
    </row>
    <row r="3708" spans="4:4" x14ac:dyDescent="0.2">
      <c r="D3708" s="109"/>
    </row>
    <row r="3709" spans="4:4" x14ac:dyDescent="0.2">
      <c r="D3709" s="109"/>
    </row>
    <row r="3710" spans="4:4" x14ac:dyDescent="0.2">
      <c r="D3710" s="109"/>
    </row>
    <row r="3711" spans="4:4" x14ac:dyDescent="0.2">
      <c r="D3711" s="109"/>
    </row>
    <row r="3712" spans="4:4" x14ac:dyDescent="0.2">
      <c r="D3712" s="109"/>
    </row>
    <row r="3713" spans="4:4" x14ac:dyDescent="0.2">
      <c r="D3713" s="109"/>
    </row>
    <row r="3714" spans="4:4" x14ac:dyDescent="0.2">
      <c r="D3714" s="109"/>
    </row>
    <row r="3715" spans="4:4" x14ac:dyDescent="0.2">
      <c r="D3715" s="109"/>
    </row>
    <row r="3716" spans="4:4" x14ac:dyDescent="0.2">
      <c r="D3716" s="109"/>
    </row>
    <row r="3717" spans="4:4" x14ac:dyDescent="0.2">
      <c r="D3717" s="109"/>
    </row>
    <row r="3718" spans="4:4" x14ac:dyDescent="0.2">
      <c r="D3718" s="109"/>
    </row>
    <row r="3719" spans="4:4" x14ac:dyDescent="0.2">
      <c r="D3719" s="109"/>
    </row>
    <row r="3720" spans="4:4" x14ac:dyDescent="0.2">
      <c r="D3720" s="109"/>
    </row>
    <row r="3721" spans="4:4" x14ac:dyDescent="0.2">
      <c r="D3721" s="109"/>
    </row>
    <row r="3722" spans="4:4" x14ac:dyDescent="0.2">
      <c r="D3722" s="109"/>
    </row>
    <row r="3723" spans="4:4" x14ac:dyDescent="0.2">
      <c r="D3723" s="109"/>
    </row>
    <row r="3724" spans="4:4" x14ac:dyDescent="0.2">
      <c r="D3724" s="109"/>
    </row>
    <row r="3725" spans="4:4" x14ac:dyDescent="0.2">
      <c r="D3725" s="109"/>
    </row>
    <row r="3726" spans="4:4" x14ac:dyDescent="0.2">
      <c r="D3726" s="109"/>
    </row>
    <row r="3727" spans="4:4" x14ac:dyDescent="0.2">
      <c r="D3727" s="109"/>
    </row>
    <row r="3728" spans="4:4" x14ac:dyDescent="0.2">
      <c r="D3728" s="109"/>
    </row>
    <row r="3729" spans="4:4" x14ac:dyDescent="0.2">
      <c r="D3729" s="109"/>
    </row>
    <row r="3730" spans="4:4" x14ac:dyDescent="0.2">
      <c r="D3730" s="109"/>
    </row>
    <row r="3731" spans="4:4" x14ac:dyDescent="0.2">
      <c r="D3731" s="109"/>
    </row>
    <row r="3732" spans="4:4" x14ac:dyDescent="0.2">
      <c r="D3732" s="109"/>
    </row>
    <row r="3733" spans="4:4" x14ac:dyDescent="0.2">
      <c r="D3733" s="109"/>
    </row>
    <row r="3734" spans="4:4" x14ac:dyDescent="0.2">
      <c r="D3734" s="109"/>
    </row>
    <row r="3735" spans="4:4" x14ac:dyDescent="0.2">
      <c r="D3735" s="109"/>
    </row>
    <row r="3736" spans="4:4" x14ac:dyDescent="0.2">
      <c r="D3736" s="109"/>
    </row>
    <row r="3737" spans="4:4" x14ac:dyDescent="0.2">
      <c r="D3737" s="109"/>
    </row>
    <row r="3738" spans="4:4" x14ac:dyDescent="0.2">
      <c r="D3738" s="109"/>
    </row>
    <row r="3739" spans="4:4" x14ac:dyDescent="0.2">
      <c r="D3739" s="109"/>
    </row>
    <row r="3740" spans="4:4" x14ac:dyDescent="0.2">
      <c r="D3740" s="109"/>
    </row>
    <row r="3741" spans="4:4" x14ac:dyDescent="0.2">
      <c r="D3741" s="109"/>
    </row>
    <row r="3742" spans="4:4" x14ac:dyDescent="0.2">
      <c r="D3742" s="109"/>
    </row>
    <row r="3743" spans="4:4" x14ac:dyDescent="0.2">
      <c r="D3743" s="109"/>
    </row>
    <row r="3744" spans="4:4" x14ac:dyDescent="0.2">
      <c r="D3744" s="109"/>
    </row>
    <row r="3745" spans="4:4" x14ac:dyDescent="0.2">
      <c r="D3745" s="109"/>
    </row>
    <row r="3746" spans="4:4" x14ac:dyDescent="0.2">
      <c r="D3746" s="109"/>
    </row>
    <row r="3747" spans="4:4" x14ac:dyDescent="0.2">
      <c r="D3747" s="109"/>
    </row>
    <row r="3748" spans="4:4" x14ac:dyDescent="0.2">
      <c r="D3748" s="109"/>
    </row>
    <row r="3749" spans="4:4" x14ac:dyDescent="0.2">
      <c r="D3749" s="109"/>
    </row>
    <row r="3750" spans="4:4" x14ac:dyDescent="0.2">
      <c r="D3750" s="109"/>
    </row>
    <row r="3751" spans="4:4" x14ac:dyDescent="0.2">
      <c r="D3751" s="109"/>
    </row>
    <row r="3752" spans="4:4" x14ac:dyDescent="0.2">
      <c r="D3752" s="109"/>
    </row>
    <row r="3753" spans="4:4" x14ac:dyDescent="0.2">
      <c r="D3753" s="109"/>
    </row>
    <row r="3754" spans="4:4" x14ac:dyDescent="0.2">
      <c r="D3754" s="109"/>
    </row>
    <row r="3755" spans="4:4" x14ac:dyDescent="0.2">
      <c r="D3755" s="109"/>
    </row>
    <row r="3756" spans="4:4" x14ac:dyDescent="0.2">
      <c r="D3756" s="109"/>
    </row>
    <row r="3757" spans="4:4" x14ac:dyDescent="0.2">
      <c r="D3757" s="109"/>
    </row>
    <row r="3758" spans="4:4" x14ac:dyDescent="0.2">
      <c r="D3758" s="109"/>
    </row>
    <row r="3759" spans="4:4" x14ac:dyDescent="0.2">
      <c r="D3759" s="109"/>
    </row>
    <row r="3760" spans="4:4" x14ac:dyDescent="0.2">
      <c r="D3760" s="109"/>
    </row>
    <row r="3761" spans="4:4" x14ac:dyDescent="0.2">
      <c r="D3761" s="109"/>
    </row>
    <row r="3762" spans="4:4" x14ac:dyDescent="0.2">
      <c r="D3762" s="109"/>
    </row>
    <row r="3763" spans="4:4" x14ac:dyDescent="0.2">
      <c r="D3763" s="109"/>
    </row>
    <row r="3764" spans="4:4" x14ac:dyDescent="0.2">
      <c r="D3764" s="109"/>
    </row>
    <row r="3765" spans="4:4" x14ac:dyDescent="0.2">
      <c r="D3765" s="109"/>
    </row>
    <row r="3766" spans="4:4" x14ac:dyDescent="0.2">
      <c r="D3766" s="109"/>
    </row>
    <row r="3767" spans="4:4" x14ac:dyDescent="0.2">
      <c r="D3767" s="109"/>
    </row>
    <row r="3768" spans="4:4" x14ac:dyDescent="0.2">
      <c r="D3768" s="109"/>
    </row>
    <row r="3769" spans="4:4" x14ac:dyDescent="0.2">
      <c r="D3769" s="109"/>
    </row>
    <row r="3770" spans="4:4" x14ac:dyDescent="0.2">
      <c r="D3770" s="109"/>
    </row>
    <row r="3771" spans="4:4" x14ac:dyDescent="0.2">
      <c r="D3771" s="109"/>
    </row>
    <row r="3772" spans="4:4" x14ac:dyDescent="0.2">
      <c r="D3772" s="109"/>
    </row>
    <row r="3773" spans="4:4" x14ac:dyDescent="0.2">
      <c r="D3773" s="109"/>
    </row>
    <row r="3774" spans="4:4" x14ac:dyDescent="0.2">
      <c r="D3774" s="109"/>
    </row>
    <row r="3775" spans="4:4" x14ac:dyDescent="0.2">
      <c r="D3775" s="109"/>
    </row>
    <row r="3776" spans="4:4" x14ac:dyDescent="0.2">
      <c r="D3776" s="109"/>
    </row>
    <row r="3777" spans="4:4" x14ac:dyDescent="0.2">
      <c r="D3777" s="109"/>
    </row>
    <row r="3778" spans="4:4" x14ac:dyDescent="0.2">
      <c r="D3778" s="109"/>
    </row>
    <row r="3779" spans="4:4" x14ac:dyDescent="0.2">
      <c r="D3779" s="109"/>
    </row>
    <row r="3780" spans="4:4" x14ac:dyDescent="0.2">
      <c r="D3780" s="109"/>
    </row>
    <row r="3781" spans="4:4" x14ac:dyDescent="0.2">
      <c r="D3781" s="109"/>
    </row>
    <row r="3782" spans="4:4" x14ac:dyDescent="0.2">
      <c r="D3782" s="109"/>
    </row>
    <row r="3783" spans="4:4" x14ac:dyDescent="0.2">
      <c r="D3783" s="109"/>
    </row>
    <row r="3784" spans="4:4" x14ac:dyDescent="0.2">
      <c r="D3784" s="109"/>
    </row>
    <row r="3785" spans="4:4" x14ac:dyDescent="0.2">
      <c r="D3785" s="109"/>
    </row>
    <row r="3786" spans="4:4" x14ac:dyDescent="0.2">
      <c r="D3786" s="109"/>
    </row>
    <row r="3787" spans="4:4" x14ac:dyDescent="0.2">
      <c r="D3787" s="109"/>
    </row>
    <row r="3788" spans="4:4" x14ac:dyDescent="0.2">
      <c r="D3788" s="109"/>
    </row>
    <row r="3789" spans="4:4" x14ac:dyDescent="0.2">
      <c r="D3789" s="109"/>
    </row>
    <row r="3790" spans="4:4" x14ac:dyDescent="0.2">
      <c r="D3790" s="109"/>
    </row>
    <row r="3791" spans="4:4" x14ac:dyDescent="0.2">
      <c r="D3791" s="109"/>
    </row>
    <row r="3792" spans="4:4" x14ac:dyDescent="0.2">
      <c r="D3792" s="109"/>
    </row>
    <row r="3793" spans="4:4" x14ac:dyDescent="0.2">
      <c r="D3793" s="109"/>
    </row>
    <row r="3794" spans="4:4" x14ac:dyDescent="0.2">
      <c r="D3794" s="109"/>
    </row>
    <row r="3795" spans="4:4" x14ac:dyDescent="0.2">
      <c r="D3795" s="109"/>
    </row>
    <row r="3796" spans="4:4" x14ac:dyDescent="0.2">
      <c r="D3796" s="109"/>
    </row>
    <row r="3797" spans="4:4" x14ac:dyDescent="0.2">
      <c r="D3797" s="109"/>
    </row>
    <row r="3798" spans="4:4" x14ac:dyDescent="0.2">
      <c r="D3798" s="109"/>
    </row>
    <row r="3799" spans="4:4" x14ac:dyDescent="0.2">
      <c r="D3799" s="109"/>
    </row>
    <row r="3800" spans="4:4" x14ac:dyDescent="0.2">
      <c r="D3800" s="109"/>
    </row>
    <row r="3801" spans="4:4" x14ac:dyDescent="0.2">
      <c r="D3801" s="109"/>
    </row>
    <row r="3802" spans="4:4" x14ac:dyDescent="0.2">
      <c r="D3802" s="109"/>
    </row>
    <row r="3803" spans="4:4" x14ac:dyDescent="0.2">
      <c r="D3803" s="109"/>
    </row>
    <row r="3804" spans="4:4" x14ac:dyDescent="0.2">
      <c r="D3804" s="109"/>
    </row>
    <row r="3805" spans="4:4" x14ac:dyDescent="0.2">
      <c r="D3805" s="109"/>
    </row>
    <row r="3806" spans="4:4" x14ac:dyDescent="0.2">
      <c r="D3806" s="109"/>
    </row>
    <row r="3807" spans="4:4" x14ac:dyDescent="0.2">
      <c r="D3807" s="109"/>
    </row>
    <row r="3808" spans="4:4" x14ac:dyDescent="0.2">
      <c r="D3808" s="109"/>
    </row>
    <row r="3809" spans="4:4" x14ac:dyDescent="0.2">
      <c r="D3809" s="109"/>
    </row>
    <row r="3810" spans="4:4" x14ac:dyDescent="0.2">
      <c r="D3810" s="109"/>
    </row>
    <row r="3811" spans="4:4" x14ac:dyDescent="0.2">
      <c r="D3811" s="109"/>
    </row>
    <row r="3812" spans="4:4" x14ac:dyDescent="0.2">
      <c r="D3812" s="109"/>
    </row>
    <row r="3813" spans="4:4" x14ac:dyDescent="0.2">
      <c r="D3813" s="109"/>
    </row>
    <row r="3814" spans="4:4" x14ac:dyDescent="0.2">
      <c r="D3814" s="109"/>
    </row>
    <row r="3815" spans="4:4" x14ac:dyDescent="0.2">
      <c r="D3815" s="109"/>
    </row>
    <row r="3816" spans="4:4" x14ac:dyDescent="0.2">
      <c r="D3816" s="109"/>
    </row>
    <row r="3817" spans="4:4" x14ac:dyDescent="0.2">
      <c r="D3817" s="109"/>
    </row>
    <row r="3818" spans="4:4" x14ac:dyDescent="0.2">
      <c r="D3818" s="109"/>
    </row>
    <row r="3819" spans="4:4" x14ac:dyDescent="0.2">
      <c r="D3819" s="109"/>
    </row>
    <row r="3820" spans="4:4" x14ac:dyDescent="0.2">
      <c r="D3820" s="109"/>
    </row>
    <row r="3821" spans="4:4" x14ac:dyDescent="0.2">
      <c r="D3821" s="109"/>
    </row>
    <row r="3822" spans="4:4" x14ac:dyDescent="0.2">
      <c r="D3822" s="109"/>
    </row>
    <row r="3823" spans="4:4" x14ac:dyDescent="0.2">
      <c r="D3823" s="109"/>
    </row>
    <row r="3824" spans="4:4" x14ac:dyDescent="0.2">
      <c r="D3824" s="109"/>
    </row>
    <row r="3825" spans="4:4" x14ac:dyDescent="0.2">
      <c r="D3825" s="109"/>
    </row>
    <row r="3826" spans="4:4" x14ac:dyDescent="0.2">
      <c r="D3826" s="109"/>
    </row>
    <row r="3827" spans="4:4" x14ac:dyDescent="0.2">
      <c r="D3827" s="109"/>
    </row>
    <row r="3828" spans="4:4" x14ac:dyDescent="0.2">
      <c r="D3828" s="109"/>
    </row>
    <row r="3829" spans="4:4" x14ac:dyDescent="0.2">
      <c r="D3829" s="109"/>
    </row>
    <row r="3830" spans="4:4" x14ac:dyDescent="0.2">
      <c r="D3830" s="109"/>
    </row>
    <row r="3831" spans="4:4" x14ac:dyDescent="0.2">
      <c r="D3831" s="109"/>
    </row>
    <row r="3832" spans="4:4" x14ac:dyDescent="0.2">
      <c r="D3832" s="109"/>
    </row>
    <row r="3833" spans="4:4" x14ac:dyDescent="0.2">
      <c r="D3833" s="109"/>
    </row>
    <row r="3834" spans="4:4" x14ac:dyDescent="0.2">
      <c r="D3834" s="109"/>
    </row>
    <row r="3835" spans="4:4" x14ac:dyDescent="0.2">
      <c r="D3835" s="109"/>
    </row>
    <row r="3836" spans="4:4" x14ac:dyDescent="0.2">
      <c r="D3836" s="109"/>
    </row>
    <row r="3837" spans="4:4" x14ac:dyDescent="0.2">
      <c r="D3837" s="109"/>
    </row>
    <row r="3838" spans="4:4" x14ac:dyDescent="0.2">
      <c r="D3838" s="109"/>
    </row>
    <row r="3839" spans="4:4" x14ac:dyDescent="0.2">
      <c r="D3839" s="109"/>
    </row>
    <row r="3840" spans="4:4" x14ac:dyDescent="0.2">
      <c r="D3840" s="109"/>
    </row>
    <row r="3841" spans="4:4" x14ac:dyDescent="0.2">
      <c r="D3841" s="109"/>
    </row>
    <row r="3842" spans="4:4" x14ac:dyDescent="0.2">
      <c r="D3842" s="109"/>
    </row>
    <row r="3843" spans="4:4" x14ac:dyDescent="0.2">
      <c r="D3843" s="109"/>
    </row>
    <row r="3844" spans="4:4" x14ac:dyDescent="0.2">
      <c r="D3844" s="109"/>
    </row>
    <row r="3845" spans="4:4" x14ac:dyDescent="0.2">
      <c r="D3845" s="109"/>
    </row>
    <row r="3846" spans="4:4" x14ac:dyDescent="0.2">
      <c r="D3846" s="109"/>
    </row>
    <row r="3847" spans="4:4" x14ac:dyDescent="0.2">
      <c r="D3847" s="109"/>
    </row>
    <row r="3848" spans="4:4" x14ac:dyDescent="0.2">
      <c r="D3848" s="109"/>
    </row>
    <row r="3849" spans="4:4" x14ac:dyDescent="0.2">
      <c r="D3849" s="109"/>
    </row>
    <row r="3850" spans="4:4" x14ac:dyDescent="0.2">
      <c r="D3850" s="109"/>
    </row>
    <row r="3851" spans="4:4" x14ac:dyDescent="0.2">
      <c r="D3851" s="109"/>
    </row>
    <row r="3852" spans="4:4" x14ac:dyDescent="0.2">
      <c r="D3852" s="109"/>
    </row>
    <row r="3853" spans="4:4" x14ac:dyDescent="0.2">
      <c r="D3853" s="109"/>
    </row>
    <row r="3854" spans="4:4" x14ac:dyDescent="0.2">
      <c r="D3854" s="109"/>
    </row>
    <row r="3855" spans="4:4" x14ac:dyDescent="0.2">
      <c r="D3855" s="109"/>
    </row>
    <row r="3856" spans="4:4" x14ac:dyDescent="0.2">
      <c r="D3856" s="109"/>
    </row>
    <row r="3857" spans="4:4" x14ac:dyDescent="0.2">
      <c r="D3857" s="109"/>
    </row>
    <row r="3858" spans="4:4" x14ac:dyDescent="0.2">
      <c r="D3858" s="109"/>
    </row>
    <row r="3859" spans="4:4" x14ac:dyDescent="0.2">
      <c r="D3859" s="109"/>
    </row>
    <row r="3860" spans="4:4" x14ac:dyDescent="0.2">
      <c r="D3860" s="109"/>
    </row>
    <row r="3861" spans="4:4" x14ac:dyDescent="0.2">
      <c r="D3861" s="109"/>
    </row>
    <row r="3862" spans="4:4" x14ac:dyDescent="0.2">
      <c r="D3862" s="109"/>
    </row>
    <row r="3863" spans="4:4" x14ac:dyDescent="0.2">
      <c r="D3863" s="109"/>
    </row>
    <row r="3864" spans="4:4" x14ac:dyDescent="0.2">
      <c r="D3864" s="109"/>
    </row>
    <row r="3865" spans="4:4" x14ac:dyDescent="0.2">
      <c r="D3865" s="109"/>
    </row>
    <row r="3866" spans="4:4" x14ac:dyDescent="0.2">
      <c r="D3866" s="109"/>
    </row>
    <row r="3867" spans="4:4" x14ac:dyDescent="0.2">
      <c r="D3867" s="109"/>
    </row>
    <row r="3868" spans="4:4" x14ac:dyDescent="0.2">
      <c r="D3868" s="109"/>
    </row>
    <row r="3869" spans="4:4" x14ac:dyDescent="0.2">
      <c r="D3869" s="109"/>
    </row>
    <row r="3870" spans="4:4" x14ac:dyDescent="0.2">
      <c r="D3870" s="109"/>
    </row>
    <row r="3871" spans="4:4" x14ac:dyDescent="0.2">
      <c r="D3871" s="109"/>
    </row>
    <row r="3872" spans="4:4" x14ac:dyDescent="0.2">
      <c r="D3872" s="109"/>
    </row>
    <row r="3873" spans="4:4" x14ac:dyDescent="0.2">
      <c r="D3873" s="109"/>
    </row>
    <row r="3874" spans="4:4" x14ac:dyDescent="0.2">
      <c r="D3874" s="109"/>
    </row>
    <row r="3875" spans="4:4" x14ac:dyDescent="0.2">
      <c r="D3875" s="109"/>
    </row>
    <row r="3876" spans="4:4" x14ac:dyDescent="0.2">
      <c r="D3876" s="109"/>
    </row>
    <row r="3877" spans="4:4" x14ac:dyDescent="0.2">
      <c r="D3877" s="109"/>
    </row>
    <row r="3878" spans="4:4" x14ac:dyDescent="0.2">
      <c r="D3878" s="109"/>
    </row>
    <row r="3879" spans="4:4" x14ac:dyDescent="0.2">
      <c r="D3879" s="109"/>
    </row>
    <row r="3880" spans="4:4" x14ac:dyDescent="0.2">
      <c r="D3880" s="109"/>
    </row>
    <row r="3881" spans="4:4" x14ac:dyDescent="0.2">
      <c r="D3881" s="109"/>
    </row>
    <row r="3882" spans="4:4" x14ac:dyDescent="0.2">
      <c r="D3882" s="109"/>
    </row>
    <row r="3883" spans="4:4" x14ac:dyDescent="0.2">
      <c r="D3883" s="109"/>
    </row>
    <row r="3884" spans="4:4" x14ac:dyDescent="0.2">
      <c r="D3884" s="109"/>
    </row>
    <row r="3885" spans="4:4" x14ac:dyDescent="0.2">
      <c r="D3885" s="109"/>
    </row>
    <row r="3886" spans="4:4" x14ac:dyDescent="0.2">
      <c r="D3886" s="109"/>
    </row>
    <row r="3887" spans="4:4" x14ac:dyDescent="0.2">
      <c r="D3887" s="109"/>
    </row>
    <row r="3888" spans="4:4" x14ac:dyDescent="0.2">
      <c r="D3888" s="109"/>
    </row>
    <row r="3889" spans="4:4" x14ac:dyDescent="0.2">
      <c r="D3889" s="109"/>
    </row>
    <row r="3890" spans="4:4" x14ac:dyDescent="0.2">
      <c r="D3890" s="109"/>
    </row>
    <row r="3891" spans="4:4" x14ac:dyDescent="0.2">
      <c r="D3891" s="109"/>
    </row>
    <row r="3892" spans="4:4" x14ac:dyDescent="0.2">
      <c r="D3892" s="109"/>
    </row>
    <row r="3893" spans="4:4" x14ac:dyDescent="0.2">
      <c r="D3893" s="109"/>
    </row>
    <row r="3894" spans="4:4" x14ac:dyDescent="0.2">
      <c r="D3894" s="109"/>
    </row>
    <row r="3895" spans="4:4" x14ac:dyDescent="0.2">
      <c r="D3895" s="109"/>
    </row>
    <row r="3896" spans="4:4" x14ac:dyDescent="0.2">
      <c r="D3896" s="109"/>
    </row>
    <row r="3897" spans="4:4" x14ac:dyDescent="0.2">
      <c r="D3897" s="109"/>
    </row>
    <row r="3898" spans="4:4" x14ac:dyDescent="0.2">
      <c r="D3898" s="109"/>
    </row>
    <row r="3899" spans="4:4" x14ac:dyDescent="0.2">
      <c r="D3899" s="109"/>
    </row>
    <row r="3900" spans="4:4" x14ac:dyDescent="0.2">
      <c r="D3900" s="109"/>
    </row>
    <row r="3901" spans="4:4" x14ac:dyDescent="0.2">
      <c r="D3901" s="109"/>
    </row>
    <row r="3902" spans="4:4" x14ac:dyDescent="0.2">
      <c r="D3902" s="109"/>
    </row>
    <row r="3903" spans="4:4" x14ac:dyDescent="0.2">
      <c r="D3903" s="109"/>
    </row>
    <row r="3904" spans="4:4" x14ac:dyDescent="0.2">
      <c r="D3904" s="109"/>
    </row>
    <row r="3905" spans="4:4" x14ac:dyDescent="0.2">
      <c r="D3905" s="109"/>
    </row>
    <row r="3906" spans="4:4" x14ac:dyDescent="0.2">
      <c r="D3906" s="109"/>
    </row>
    <row r="3907" spans="4:4" x14ac:dyDescent="0.2">
      <c r="D3907" s="109"/>
    </row>
    <row r="3908" spans="4:4" x14ac:dyDescent="0.2">
      <c r="D3908" s="109"/>
    </row>
    <row r="3909" spans="4:4" x14ac:dyDescent="0.2">
      <c r="D3909" s="109"/>
    </row>
    <row r="3910" spans="4:4" x14ac:dyDescent="0.2">
      <c r="D3910" s="109"/>
    </row>
    <row r="3911" spans="4:4" x14ac:dyDescent="0.2">
      <c r="D3911" s="109"/>
    </row>
    <row r="3912" spans="4:4" x14ac:dyDescent="0.2">
      <c r="D3912" s="109"/>
    </row>
    <row r="3913" spans="4:4" x14ac:dyDescent="0.2">
      <c r="D3913" s="109"/>
    </row>
    <row r="3914" spans="4:4" x14ac:dyDescent="0.2">
      <c r="D3914" s="109"/>
    </row>
    <row r="3915" spans="4:4" x14ac:dyDescent="0.2">
      <c r="D3915" s="109"/>
    </row>
    <row r="3916" spans="4:4" x14ac:dyDescent="0.2">
      <c r="D3916" s="109"/>
    </row>
    <row r="3917" spans="4:4" x14ac:dyDescent="0.2">
      <c r="D3917" s="109"/>
    </row>
    <row r="3918" spans="4:4" x14ac:dyDescent="0.2">
      <c r="D3918" s="109"/>
    </row>
    <row r="3919" spans="4:4" x14ac:dyDescent="0.2">
      <c r="D3919" s="109"/>
    </row>
    <row r="3920" spans="4:4" x14ac:dyDescent="0.2">
      <c r="D3920" s="109"/>
    </row>
    <row r="3921" spans="4:4" x14ac:dyDescent="0.2">
      <c r="D3921" s="109"/>
    </row>
    <row r="3922" spans="4:4" x14ac:dyDescent="0.2">
      <c r="D3922" s="109"/>
    </row>
    <row r="3923" spans="4:4" x14ac:dyDescent="0.2">
      <c r="D3923" s="109"/>
    </row>
    <row r="3924" spans="4:4" x14ac:dyDescent="0.2">
      <c r="D3924" s="109"/>
    </row>
    <row r="3925" spans="4:4" x14ac:dyDescent="0.2">
      <c r="D3925" s="109"/>
    </row>
    <row r="3926" spans="4:4" x14ac:dyDescent="0.2">
      <c r="D3926" s="109"/>
    </row>
    <row r="3927" spans="4:4" x14ac:dyDescent="0.2">
      <c r="D3927" s="109"/>
    </row>
    <row r="3928" spans="4:4" x14ac:dyDescent="0.2">
      <c r="D3928" s="109"/>
    </row>
    <row r="3929" spans="4:4" x14ac:dyDescent="0.2">
      <c r="D3929" s="109"/>
    </row>
    <row r="3930" spans="4:4" x14ac:dyDescent="0.2">
      <c r="D3930" s="109"/>
    </row>
    <row r="3931" spans="4:4" x14ac:dyDescent="0.2">
      <c r="D3931" s="109"/>
    </row>
    <row r="3932" spans="4:4" x14ac:dyDescent="0.2">
      <c r="D3932" s="109"/>
    </row>
    <row r="3933" spans="4:4" x14ac:dyDescent="0.2">
      <c r="D3933" s="109"/>
    </row>
    <row r="3934" spans="4:4" x14ac:dyDescent="0.2">
      <c r="D3934" s="109"/>
    </row>
    <row r="3935" spans="4:4" x14ac:dyDescent="0.2">
      <c r="D3935" s="109"/>
    </row>
    <row r="3936" spans="4:4" x14ac:dyDescent="0.2">
      <c r="D3936" s="109"/>
    </row>
    <row r="3937" spans="4:4" x14ac:dyDescent="0.2">
      <c r="D3937" s="109"/>
    </row>
    <row r="3938" spans="4:4" x14ac:dyDescent="0.2">
      <c r="D3938" s="109"/>
    </row>
    <row r="3939" spans="4:4" x14ac:dyDescent="0.2">
      <c r="D3939" s="109"/>
    </row>
    <row r="3940" spans="4:4" x14ac:dyDescent="0.2">
      <c r="D3940" s="109"/>
    </row>
    <row r="3941" spans="4:4" x14ac:dyDescent="0.2">
      <c r="D3941" s="109"/>
    </row>
    <row r="3942" spans="4:4" x14ac:dyDescent="0.2">
      <c r="D3942" s="109"/>
    </row>
    <row r="3943" spans="4:4" x14ac:dyDescent="0.2">
      <c r="D3943" s="109"/>
    </row>
    <row r="3944" spans="4:4" x14ac:dyDescent="0.2">
      <c r="D3944" s="109"/>
    </row>
    <row r="3945" spans="4:4" x14ac:dyDescent="0.2">
      <c r="D3945" s="109"/>
    </row>
    <row r="3946" spans="4:4" x14ac:dyDescent="0.2">
      <c r="D3946" s="109"/>
    </row>
    <row r="3947" spans="4:4" x14ac:dyDescent="0.2">
      <c r="D3947" s="109"/>
    </row>
    <row r="3948" spans="4:4" x14ac:dyDescent="0.2">
      <c r="D3948" s="109"/>
    </row>
    <row r="3949" spans="4:4" x14ac:dyDescent="0.2">
      <c r="D3949" s="109"/>
    </row>
    <row r="3950" spans="4:4" x14ac:dyDescent="0.2">
      <c r="D3950" s="109"/>
    </row>
    <row r="3951" spans="4:4" x14ac:dyDescent="0.2">
      <c r="D3951" s="109"/>
    </row>
    <row r="3952" spans="4:4" x14ac:dyDescent="0.2">
      <c r="D3952" s="109"/>
    </row>
    <row r="3953" spans="4:4" x14ac:dyDescent="0.2">
      <c r="D3953" s="109"/>
    </row>
    <row r="3954" spans="4:4" x14ac:dyDescent="0.2">
      <c r="D3954" s="109"/>
    </row>
    <row r="3955" spans="4:4" x14ac:dyDescent="0.2">
      <c r="D3955" s="109"/>
    </row>
    <row r="3956" spans="4:4" x14ac:dyDescent="0.2">
      <c r="D3956" s="109"/>
    </row>
    <row r="3957" spans="4:4" x14ac:dyDescent="0.2">
      <c r="D3957" s="109"/>
    </row>
    <row r="3958" spans="4:4" x14ac:dyDescent="0.2">
      <c r="D3958" s="109"/>
    </row>
    <row r="3959" spans="4:4" x14ac:dyDescent="0.2">
      <c r="D3959" s="109"/>
    </row>
    <row r="3960" spans="4:4" x14ac:dyDescent="0.2">
      <c r="D3960" s="109"/>
    </row>
    <row r="3961" spans="4:4" x14ac:dyDescent="0.2">
      <c r="D3961" s="109"/>
    </row>
    <row r="3962" spans="4:4" x14ac:dyDescent="0.2">
      <c r="D3962" s="109"/>
    </row>
    <row r="3963" spans="4:4" x14ac:dyDescent="0.2">
      <c r="D3963" s="109"/>
    </row>
    <row r="3964" spans="4:4" x14ac:dyDescent="0.2">
      <c r="D3964" s="109"/>
    </row>
    <row r="3965" spans="4:4" x14ac:dyDescent="0.2">
      <c r="D3965" s="109"/>
    </row>
    <row r="3966" spans="4:4" x14ac:dyDescent="0.2">
      <c r="D3966" s="109"/>
    </row>
    <row r="3967" spans="4:4" x14ac:dyDescent="0.2">
      <c r="D3967" s="109"/>
    </row>
    <row r="3968" spans="4:4" x14ac:dyDescent="0.2">
      <c r="D3968" s="109"/>
    </row>
    <row r="3969" spans="4:4" x14ac:dyDescent="0.2">
      <c r="D3969" s="109"/>
    </row>
    <row r="3970" spans="4:4" x14ac:dyDescent="0.2">
      <c r="D3970" s="109"/>
    </row>
    <row r="3971" spans="4:4" x14ac:dyDescent="0.2">
      <c r="D3971" s="109"/>
    </row>
    <row r="3972" spans="4:4" x14ac:dyDescent="0.2">
      <c r="D3972" s="109"/>
    </row>
    <row r="3973" spans="4:4" x14ac:dyDescent="0.2">
      <c r="D3973" s="109"/>
    </row>
    <row r="3974" spans="4:4" x14ac:dyDescent="0.2">
      <c r="D3974" s="109"/>
    </row>
    <row r="3975" spans="4:4" x14ac:dyDescent="0.2">
      <c r="D3975" s="109"/>
    </row>
    <row r="3976" spans="4:4" x14ac:dyDescent="0.2">
      <c r="D3976" s="109"/>
    </row>
    <row r="3977" spans="4:4" x14ac:dyDescent="0.2">
      <c r="D3977" s="109"/>
    </row>
    <row r="3978" spans="4:4" x14ac:dyDescent="0.2">
      <c r="D3978" s="109"/>
    </row>
    <row r="3979" spans="4:4" x14ac:dyDescent="0.2">
      <c r="D3979" s="109"/>
    </row>
    <row r="3980" spans="4:4" x14ac:dyDescent="0.2">
      <c r="D3980" s="109"/>
    </row>
    <row r="3981" spans="4:4" x14ac:dyDescent="0.2">
      <c r="D3981" s="109"/>
    </row>
    <row r="3982" spans="4:4" x14ac:dyDescent="0.2">
      <c r="D3982" s="109"/>
    </row>
    <row r="3983" spans="4:4" x14ac:dyDescent="0.2">
      <c r="D3983" s="109"/>
    </row>
    <row r="3984" spans="4:4" x14ac:dyDescent="0.2">
      <c r="D3984" s="109"/>
    </row>
    <row r="3985" spans="4:4" x14ac:dyDescent="0.2">
      <c r="D3985" s="109"/>
    </row>
    <row r="3986" spans="4:4" x14ac:dyDescent="0.2">
      <c r="D3986" s="109"/>
    </row>
    <row r="3987" spans="4:4" x14ac:dyDescent="0.2">
      <c r="D3987" s="109"/>
    </row>
    <row r="3988" spans="4:4" x14ac:dyDescent="0.2">
      <c r="D3988" s="109"/>
    </row>
    <row r="3989" spans="4:4" x14ac:dyDescent="0.2">
      <c r="D3989" s="109"/>
    </row>
    <row r="3990" spans="4:4" x14ac:dyDescent="0.2">
      <c r="D3990" s="109"/>
    </row>
    <row r="3991" spans="4:4" x14ac:dyDescent="0.2">
      <c r="D3991" s="109"/>
    </row>
    <row r="3992" spans="4:4" x14ac:dyDescent="0.2">
      <c r="D3992" s="109"/>
    </row>
    <row r="3993" spans="4:4" x14ac:dyDescent="0.2">
      <c r="D3993" s="109"/>
    </row>
    <row r="3994" spans="4:4" x14ac:dyDescent="0.2">
      <c r="D3994" s="109"/>
    </row>
    <row r="3995" spans="4:4" x14ac:dyDescent="0.2">
      <c r="D3995" s="109"/>
    </row>
    <row r="3996" spans="4:4" x14ac:dyDescent="0.2">
      <c r="D3996" s="109"/>
    </row>
    <row r="3997" spans="4:4" x14ac:dyDescent="0.2">
      <c r="D3997" s="109"/>
    </row>
    <row r="3998" spans="4:4" x14ac:dyDescent="0.2">
      <c r="D3998" s="109"/>
    </row>
    <row r="3999" spans="4:4" x14ac:dyDescent="0.2">
      <c r="D3999" s="109"/>
    </row>
    <row r="4000" spans="4:4" x14ac:dyDescent="0.2">
      <c r="D4000" s="109"/>
    </row>
    <row r="4001" spans="4:4" x14ac:dyDescent="0.2">
      <c r="D4001" s="109"/>
    </row>
    <row r="4002" spans="4:4" x14ac:dyDescent="0.2">
      <c r="D4002" s="109"/>
    </row>
    <row r="4003" spans="4:4" x14ac:dyDescent="0.2">
      <c r="D4003" s="109"/>
    </row>
    <row r="4004" spans="4:4" x14ac:dyDescent="0.2">
      <c r="D4004" s="109"/>
    </row>
    <row r="4005" spans="4:4" x14ac:dyDescent="0.2">
      <c r="D4005" s="109"/>
    </row>
    <row r="4006" spans="4:4" x14ac:dyDescent="0.2">
      <c r="D4006" s="109"/>
    </row>
    <row r="4007" spans="4:4" x14ac:dyDescent="0.2">
      <c r="D4007" s="109"/>
    </row>
    <row r="4008" spans="4:4" x14ac:dyDescent="0.2">
      <c r="D4008" s="109"/>
    </row>
    <row r="4009" spans="4:4" x14ac:dyDescent="0.2">
      <c r="D4009" s="109"/>
    </row>
    <row r="4010" spans="4:4" x14ac:dyDescent="0.2">
      <c r="D4010" s="109"/>
    </row>
    <row r="4011" spans="4:4" x14ac:dyDescent="0.2">
      <c r="D4011" s="109"/>
    </row>
    <row r="4012" spans="4:4" x14ac:dyDescent="0.2">
      <c r="D4012" s="109"/>
    </row>
    <row r="4013" spans="4:4" x14ac:dyDescent="0.2">
      <c r="D4013" s="109"/>
    </row>
    <row r="4014" spans="4:4" x14ac:dyDescent="0.2">
      <c r="D4014" s="109"/>
    </row>
    <row r="4015" spans="4:4" x14ac:dyDescent="0.2">
      <c r="D4015" s="109"/>
    </row>
    <row r="4016" spans="4:4" x14ac:dyDescent="0.2">
      <c r="D4016" s="109"/>
    </row>
    <row r="4017" spans="4:4" x14ac:dyDescent="0.2">
      <c r="D4017" s="109"/>
    </row>
    <row r="4018" spans="4:4" x14ac:dyDescent="0.2">
      <c r="D4018" s="109"/>
    </row>
    <row r="4019" spans="4:4" x14ac:dyDescent="0.2">
      <c r="D4019" s="109"/>
    </row>
    <row r="4020" spans="4:4" x14ac:dyDescent="0.2">
      <c r="D4020" s="109"/>
    </row>
    <row r="4021" spans="4:4" x14ac:dyDescent="0.2">
      <c r="D4021" s="109"/>
    </row>
    <row r="4022" spans="4:4" x14ac:dyDescent="0.2">
      <c r="D4022" s="109"/>
    </row>
    <row r="4023" spans="4:4" x14ac:dyDescent="0.2">
      <c r="D4023" s="109"/>
    </row>
    <row r="4024" spans="4:4" x14ac:dyDescent="0.2">
      <c r="D4024" s="109"/>
    </row>
    <row r="4025" spans="4:4" x14ac:dyDescent="0.2">
      <c r="D4025" s="109"/>
    </row>
    <row r="4026" spans="4:4" x14ac:dyDescent="0.2">
      <c r="D4026" s="109"/>
    </row>
    <row r="4027" spans="4:4" x14ac:dyDescent="0.2">
      <c r="D4027" s="109"/>
    </row>
    <row r="4028" spans="4:4" x14ac:dyDescent="0.2">
      <c r="D4028" s="109"/>
    </row>
    <row r="4029" spans="4:4" x14ac:dyDescent="0.2">
      <c r="D4029" s="109"/>
    </row>
    <row r="4030" spans="4:4" x14ac:dyDescent="0.2">
      <c r="D4030" s="109"/>
    </row>
    <row r="4031" spans="4:4" x14ac:dyDescent="0.2">
      <c r="D4031" s="109"/>
    </row>
    <row r="4032" spans="4:4" x14ac:dyDescent="0.2">
      <c r="D4032" s="109"/>
    </row>
    <row r="4033" spans="4:4" x14ac:dyDescent="0.2">
      <c r="D4033" s="109"/>
    </row>
    <row r="4034" spans="4:4" x14ac:dyDescent="0.2">
      <c r="D4034" s="109"/>
    </row>
    <row r="4035" spans="4:4" x14ac:dyDescent="0.2">
      <c r="D4035" s="109"/>
    </row>
    <row r="4036" spans="4:4" x14ac:dyDescent="0.2">
      <c r="D4036" s="109"/>
    </row>
    <row r="4037" spans="4:4" x14ac:dyDescent="0.2">
      <c r="D4037" s="109"/>
    </row>
    <row r="4038" spans="4:4" x14ac:dyDescent="0.2">
      <c r="D4038" s="109"/>
    </row>
    <row r="4039" spans="4:4" x14ac:dyDescent="0.2">
      <c r="D4039" s="109"/>
    </row>
    <row r="4040" spans="4:4" x14ac:dyDescent="0.2">
      <c r="D4040" s="109"/>
    </row>
    <row r="4041" spans="4:4" x14ac:dyDescent="0.2">
      <c r="D4041" s="109"/>
    </row>
    <row r="4042" spans="4:4" x14ac:dyDescent="0.2">
      <c r="D4042" s="109"/>
    </row>
    <row r="4043" spans="4:4" x14ac:dyDescent="0.2">
      <c r="D4043" s="109"/>
    </row>
    <row r="4044" spans="4:4" x14ac:dyDescent="0.2">
      <c r="D4044" s="109"/>
    </row>
    <row r="4045" spans="4:4" x14ac:dyDescent="0.2">
      <c r="D4045" s="109"/>
    </row>
    <row r="4046" spans="4:4" x14ac:dyDescent="0.2">
      <c r="D4046" s="109"/>
    </row>
    <row r="4047" spans="4:4" x14ac:dyDescent="0.2">
      <c r="D4047" s="109"/>
    </row>
    <row r="4048" spans="4:4" x14ac:dyDescent="0.2">
      <c r="D4048" s="109"/>
    </row>
    <row r="4049" spans="4:4" x14ac:dyDescent="0.2">
      <c r="D4049" s="109"/>
    </row>
    <row r="4050" spans="4:4" x14ac:dyDescent="0.2">
      <c r="D4050" s="109"/>
    </row>
    <row r="4051" spans="4:4" x14ac:dyDescent="0.2">
      <c r="D4051" s="109"/>
    </row>
    <row r="4052" spans="4:4" x14ac:dyDescent="0.2">
      <c r="D4052" s="109"/>
    </row>
    <row r="4053" spans="4:4" x14ac:dyDescent="0.2">
      <c r="D4053" s="109"/>
    </row>
    <row r="4054" spans="4:4" x14ac:dyDescent="0.2">
      <c r="D4054" s="109"/>
    </row>
    <row r="4055" spans="4:4" x14ac:dyDescent="0.2">
      <c r="D4055" s="109"/>
    </row>
    <row r="4056" spans="4:4" x14ac:dyDescent="0.2">
      <c r="D4056" s="109"/>
    </row>
    <row r="4057" spans="4:4" x14ac:dyDescent="0.2">
      <c r="D4057" s="109"/>
    </row>
    <row r="4058" spans="4:4" x14ac:dyDescent="0.2">
      <c r="D4058" s="109"/>
    </row>
    <row r="4059" spans="4:4" x14ac:dyDescent="0.2">
      <c r="D4059" s="109"/>
    </row>
    <row r="4060" spans="4:4" x14ac:dyDescent="0.2">
      <c r="D4060" s="109"/>
    </row>
    <row r="4061" spans="4:4" x14ac:dyDescent="0.2">
      <c r="D4061" s="109"/>
    </row>
    <row r="4062" spans="4:4" x14ac:dyDescent="0.2">
      <c r="D4062" s="109"/>
    </row>
    <row r="4063" spans="4:4" x14ac:dyDescent="0.2">
      <c r="D4063" s="109"/>
    </row>
    <row r="4064" spans="4:4" x14ac:dyDescent="0.2">
      <c r="D4064" s="109"/>
    </row>
    <row r="4065" spans="4:4" x14ac:dyDescent="0.2">
      <c r="D4065" s="109"/>
    </row>
    <row r="4066" spans="4:4" x14ac:dyDescent="0.2">
      <c r="D4066" s="109"/>
    </row>
    <row r="4067" spans="4:4" x14ac:dyDescent="0.2">
      <c r="D4067" s="109"/>
    </row>
    <row r="4068" spans="4:4" x14ac:dyDescent="0.2">
      <c r="D4068" s="109"/>
    </row>
    <row r="4069" spans="4:4" x14ac:dyDescent="0.2">
      <c r="D4069" s="109"/>
    </row>
    <row r="4070" spans="4:4" x14ac:dyDescent="0.2">
      <c r="D4070" s="109"/>
    </row>
    <row r="4071" spans="4:4" x14ac:dyDescent="0.2">
      <c r="D4071" s="109"/>
    </row>
    <row r="4072" spans="4:4" x14ac:dyDescent="0.2">
      <c r="D4072" s="109"/>
    </row>
    <row r="4073" spans="4:4" x14ac:dyDescent="0.2">
      <c r="D4073" s="109"/>
    </row>
    <row r="4074" spans="4:4" x14ac:dyDescent="0.2">
      <c r="D4074" s="109"/>
    </row>
    <row r="4075" spans="4:4" x14ac:dyDescent="0.2">
      <c r="D4075" s="109"/>
    </row>
    <row r="4076" spans="4:4" x14ac:dyDescent="0.2">
      <c r="D4076" s="109"/>
    </row>
    <row r="4077" spans="4:4" x14ac:dyDescent="0.2">
      <c r="D4077" s="109"/>
    </row>
    <row r="4078" spans="4:4" x14ac:dyDescent="0.2">
      <c r="D4078" s="109"/>
    </row>
    <row r="4079" spans="4:4" x14ac:dyDescent="0.2">
      <c r="D4079" s="109"/>
    </row>
    <row r="4080" spans="4:4" x14ac:dyDescent="0.2">
      <c r="D4080" s="109"/>
    </row>
    <row r="4081" spans="4:4" x14ac:dyDescent="0.2">
      <c r="D4081" s="109"/>
    </row>
    <row r="4082" spans="4:4" x14ac:dyDescent="0.2">
      <c r="D4082" s="109"/>
    </row>
    <row r="4083" spans="4:4" x14ac:dyDescent="0.2">
      <c r="D4083" s="109"/>
    </row>
    <row r="4084" spans="4:4" x14ac:dyDescent="0.2">
      <c r="D4084" s="109"/>
    </row>
    <row r="4085" spans="4:4" x14ac:dyDescent="0.2">
      <c r="D4085" s="109"/>
    </row>
    <row r="4086" spans="4:4" x14ac:dyDescent="0.2">
      <c r="D4086" s="109"/>
    </row>
    <row r="4087" spans="4:4" x14ac:dyDescent="0.2">
      <c r="D4087" s="109"/>
    </row>
    <row r="4088" spans="4:4" x14ac:dyDescent="0.2">
      <c r="D4088" s="109"/>
    </row>
    <row r="4089" spans="4:4" x14ac:dyDescent="0.2">
      <c r="D4089" s="109"/>
    </row>
    <row r="4090" spans="4:4" x14ac:dyDescent="0.2">
      <c r="D4090" s="109"/>
    </row>
    <row r="4091" spans="4:4" x14ac:dyDescent="0.2">
      <c r="D4091" s="109"/>
    </row>
    <row r="4092" spans="4:4" x14ac:dyDescent="0.2">
      <c r="D4092" s="109"/>
    </row>
    <row r="4093" spans="4:4" x14ac:dyDescent="0.2">
      <c r="D4093" s="109"/>
    </row>
    <row r="4094" spans="4:4" x14ac:dyDescent="0.2">
      <c r="D4094" s="109"/>
    </row>
    <row r="4095" spans="4:4" x14ac:dyDescent="0.2">
      <c r="D4095" s="109"/>
    </row>
    <row r="4096" spans="4:4" x14ac:dyDescent="0.2">
      <c r="D4096" s="109"/>
    </row>
    <row r="4097" spans="4:4" x14ac:dyDescent="0.2">
      <c r="D4097" s="109"/>
    </row>
    <row r="4098" spans="4:4" x14ac:dyDescent="0.2">
      <c r="D4098" s="109"/>
    </row>
    <row r="4099" spans="4:4" x14ac:dyDescent="0.2">
      <c r="D4099" s="109"/>
    </row>
    <row r="4100" spans="4:4" x14ac:dyDescent="0.2">
      <c r="D4100" s="109"/>
    </row>
    <row r="4101" spans="4:4" x14ac:dyDescent="0.2">
      <c r="D4101" s="109"/>
    </row>
    <row r="4102" spans="4:4" x14ac:dyDescent="0.2">
      <c r="D4102" s="109"/>
    </row>
    <row r="4103" spans="4:4" x14ac:dyDescent="0.2">
      <c r="D4103" s="109"/>
    </row>
    <row r="4104" spans="4:4" x14ac:dyDescent="0.2">
      <c r="D4104" s="109"/>
    </row>
    <row r="4105" spans="4:4" x14ac:dyDescent="0.2">
      <c r="D4105" s="109"/>
    </row>
    <row r="4106" spans="4:4" x14ac:dyDescent="0.2">
      <c r="D4106" s="109"/>
    </row>
    <row r="4107" spans="4:4" x14ac:dyDescent="0.2">
      <c r="D4107" s="109"/>
    </row>
    <row r="4108" spans="4:4" x14ac:dyDescent="0.2">
      <c r="D4108" s="109"/>
    </row>
    <row r="4109" spans="4:4" x14ac:dyDescent="0.2">
      <c r="D4109" s="109"/>
    </row>
    <row r="4110" spans="4:4" x14ac:dyDescent="0.2">
      <c r="D4110" s="109"/>
    </row>
    <row r="4111" spans="4:4" x14ac:dyDescent="0.2">
      <c r="D4111" s="109"/>
    </row>
    <row r="4112" spans="4:4" x14ac:dyDescent="0.2">
      <c r="D4112" s="109"/>
    </row>
    <row r="4113" spans="4:4" x14ac:dyDescent="0.2">
      <c r="D4113" s="109"/>
    </row>
    <row r="4114" spans="4:4" x14ac:dyDescent="0.2">
      <c r="D4114" s="109"/>
    </row>
    <row r="4115" spans="4:4" x14ac:dyDescent="0.2">
      <c r="D4115" s="109"/>
    </row>
    <row r="4116" spans="4:4" x14ac:dyDescent="0.2">
      <c r="D4116" s="109"/>
    </row>
    <row r="4117" spans="4:4" x14ac:dyDescent="0.2">
      <c r="D4117" s="109"/>
    </row>
    <row r="4118" spans="4:4" x14ac:dyDescent="0.2">
      <c r="D4118" s="109"/>
    </row>
    <row r="4119" spans="4:4" x14ac:dyDescent="0.2">
      <c r="D4119" s="109"/>
    </row>
    <row r="4120" spans="4:4" x14ac:dyDescent="0.2">
      <c r="D4120" s="109"/>
    </row>
    <row r="4121" spans="4:4" x14ac:dyDescent="0.2">
      <c r="D4121" s="109"/>
    </row>
    <row r="4122" spans="4:4" x14ac:dyDescent="0.2">
      <c r="D4122" s="109"/>
    </row>
    <row r="4123" spans="4:4" x14ac:dyDescent="0.2">
      <c r="D4123" s="109"/>
    </row>
    <row r="4124" spans="4:4" x14ac:dyDescent="0.2">
      <c r="D4124" s="109"/>
    </row>
    <row r="4125" spans="4:4" x14ac:dyDescent="0.2">
      <c r="D4125" s="109"/>
    </row>
    <row r="4126" spans="4:4" x14ac:dyDescent="0.2">
      <c r="D4126" s="109"/>
    </row>
    <row r="4127" spans="4:4" x14ac:dyDescent="0.2">
      <c r="D4127" s="109"/>
    </row>
    <row r="4128" spans="4:4" x14ac:dyDescent="0.2">
      <c r="D4128" s="109"/>
    </row>
    <row r="4129" spans="4:4" x14ac:dyDescent="0.2">
      <c r="D4129" s="109"/>
    </row>
    <row r="4130" spans="4:4" x14ac:dyDescent="0.2">
      <c r="D4130" s="109"/>
    </row>
    <row r="4131" spans="4:4" x14ac:dyDescent="0.2">
      <c r="D4131" s="109"/>
    </row>
    <row r="4132" spans="4:4" x14ac:dyDescent="0.2">
      <c r="D4132" s="109"/>
    </row>
    <row r="4133" spans="4:4" x14ac:dyDescent="0.2">
      <c r="D4133" s="109"/>
    </row>
    <row r="4134" spans="4:4" x14ac:dyDescent="0.2">
      <c r="D4134" s="109"/>
    </row>
    <row r="4135" spans="4:4" x14ac:dyDescent="0.2">
      <c r="D4135" s="109"/>
    </row>
    <row r="4136" spans="4:4" x14ac:dyDescent="0.2">
      <c r="D4136" s="109"/>
    </row>
    <row r="4137" spans="4:4" x14ac:dyDescent="0.2">
      <c r="D4137" s="109"/>
    </row>
    <row r="4138" spans="4:4" x14ac:dyDescent="0.2">
      <c r="D4138" s="109"/>
    </row>
    <row r="4139" spans="4:4" x14ac:dyDescent="0.2">
      <c r="D4139" s="109"/>
    </row>
    <row r="4140" spans="4:4" x14ac:dyDescent="0.2">
      <c r="D4140" s="109"/>
    </row>
    <row r="4141" spans="4:4" x14ac:dyDescent="0.2">
      <c r="D4141" s="109"/>
    </row>
    <row r="4142" spans="4:4" x14ac:dyDescent="0.2">
      <c r="D4142" s="109"/>
    </row>
    <row r="4143" spans="4:4" x14ac:dyDescent="0.2">
      <c r="D4143" s="109"/>
    </row>
    <row r="4144" spans="4:4" x14ac:dyDescent="0.2">
      <c r="D4144" s="109"/>
    </row>
    <row r="4145" spans="4:4" x14ac:dyDescent="0.2">
      <c r="D4145" s="109"/>
    </row>
    <row r="4146" spans="4:4" x14ac:dyDescent="0.2">
      <c r="D4146" s="109"/>
    </row>
    <row r="4147" spans="4:4" x14ac:dyDescent="0.2">
      <c r="D4147" s="109"/>
    </row>
    <row r="4148" spans="4:4" x14ac:dyDescent="0.2">
      <c r="D4148" s="109"/>
    </row>
    <row r="4149" spans="4:4" x14ac:dyDescent="0.2">
      <c r="D4149" s="109"/>
    </row>
    <row r="4150" spans="4:4" x14ac:dyDescent="0.2">
      <c r="D4150" s="109"/>
    </row>
    <row r="4151" spans="4:4" x14ac:dyDescent="0.2">
      <c r="D4151" s="109"/>
    </row>
    <row r="4152" spans="4:4" x14ac:dyDescent="0.2">
      <c r="D4152" s="109"/>
    </row>
    <row r="4153" spans="4:4" x14ac:dyDescent="0.2">
      <c r="D4153" s="109"/>
    </row>
    <row r="4154" spans="4:4" x14ac:dyDescent="0.2">
      <c r="D4154" s="109"/>
    </row>
    <row r="4155" spans="4:4" x14ac:dyDescent="0.2">
      <c r="D4155" s="109"/>
    </row>
    <row r="4156" spans="4:4" x14ac:dyDescent="0.2">
      <c r="D4156" s="109"/>
    </row>
    <row r="4157" spans="4:4" x14ac:dyDescent="0.2">
      <c r="D4157" s="109"/>
    </row>
    <row r="4158" spans="4:4" x14ac:dyDescent="0.2">
      <c r="D4158" s="109"/>
    </row>
    <row r="4159" spans="4:4" x14ac:dyDescent="0.2">
      <c r="D4159" s="109"/>
    </row>
    <row r="4160" spans="4:4" x14ac:dyDescent="0.2">
      <c r="D4160" s="109"/>
    </row>
    <row r="4161" spans="4:4" x14ac:dyDescent="0.2">
      <c r="D4161" s="109"/>
    </row>
    <row r="4162" spans="4:4" x14ac:dyDescent="0.2">
      <c r="D4162" s="109"/>
    </row>
    <row r="4163" spans="4:4" x14ac:dyDescent="0.2">
      <c r="D4163" s="109"/>
    </row>
    <row r="4164" spans="4:4" x14ac:dyDescent="0.2">
      <c r="D4164" s="109"/>
    </row>
    <row r="4165" spans="4:4" x14ac:dyDescent="0.2">
      <c r="D4165" s="109"/>
    </row>
    <row r="4166" spans="4:4" x14ac:dyDescent="0.2">
      <c r="D4166" s="109"/>
    </row>
    <row r="4167" spans="4:4" x14ac:dyDescent="0.2">
      <c r="D4167" s="109"/>
    </row>
    <row r="4168" spans="4:4" x14ac:dyDescent="0.2">
      <c r="D4168" s="109"/>
    </row>
    <row r="4169" spans="4:4" x14ac:dyDescent="0.2">
      <c r="D4169" s="109"/>
    </row>
    <row r="4170" spans="4:4" x14ac:dyDescent="0.2">
      <c r="D4170" s="109"/>
    </row>
    <row r="4171" spans="4:4" x14ac:dyDescent="0.2">
      <c r="D4171" s="109"/>
    </row>
    <row r="4172" spans="4:4" x14ac:dyDescent="0.2">
      <c r="D4172" s="109"/>
    </row>
    <row r="4173" spans="4:4" x14ac:dyDescent="0.2">
      <c r="D4173" s="109"/>
    </row>
    <row r="4174" spans="4:4" x14ac:dyDescent="0.2">
      <c r="D4174" s="109"/>
    </row>
    <row r="4175" spans="4:4" x14ac:dyDescent="0.2">
      <c r="D4175" s="109"/>
    </row>
    <row r="4176" spans="4:4" x14ac:dyDescent="0.2">
      <c r="D4176" s="109"/>
    </row>
    <row r="4177" spans="4:4" x14ac:dyDescent="0.2">
      <c r="D4177" s="109"/>
    </row>
    <row r="4178" spans="4:4" x14ac:dyDescent="0.2">
      <c r="D4178" s="109"/>
    </row>
    <row r="4179" spans="4:4" x14ac:dyDescent="0.2">
      <c r="D4179" s="109"/>
    </row>
    <row r="4180" spans="4:4" x14ac:dyDescent="0.2">
      <c r="D4180" s="109"/>
    </row>
    <row r="4181" spans="4:4" x14ac:dyDescent="0.2">
      <c r="D4181" s="109"/>
    </row>
    <row r="4182" spans="4:4" x14ac:dyDescent="0.2">
      <c r="D4182" s="109"/>
    </row>
    <row r="4183" spans="4:4" x14ac:dyDescent="0.2">
      <c r="D4183" s="109"/>
    </row>
    <row r="4184" spans="4:4" x14ac:dyDescent="0.2">
      <c r="D4184" s="109"/>
    </row>
    <row r="4185" spans="4:4" x14ac:dyDescent="0.2">
      <c r="D4185" s="109"/>
    </row>
    <row r="4186" spans="4:4" x14ac:dyDescent="0.2">
      <c r="D4186" s="109"/>
    </row>
    <row r="4187" spans="4:4" x14ac:dyDescent="0.2">
      <c r="D4187" s="109"/>
    </row>
    <row r="4188" spans="4:4" x14ac:dyDescent="0.2">
      <c r="D4188" s="109"/>
    </row>
    <row r="4189" spans="4:4" x14ac:dyDescent="0.2">
      <c r="D4189" s="109"/>
    </row>
    <row r="4190" spans="4:4" x14ac:dyDescent="0.2">
      <c r="D4190" s="109"/>
    </row>
    <row r="4191" spans="4:4" x14ac:dyDescent="0.2">
      <c r="D4191" s="109"/>
    </row>
    <row r="4192" spans="4:4" x14ac:dyDescent="0.2">
      <c r="D4192" s="109"/>
    </row>
    <row r="4193" spans="4:4" x14ac:dyDescent="0.2">
      <c r="D4193" s="109"/>
    </row>
    <row r="4194" spans="4:4" x14ac:dyDescent="0.2">
      <c r="D4194" s="109"/>
    </row>
    <row r="4195" spans="4:4" x14ac:dyDescent="0.2">
      <c r="D4195" s="109"/>
    </row>
    <row r="4196" spans="4:4" x14ac:dyDescent="0.2">
      <c r="D4196" s="109"/>
    </row>
    <row r="4197" spans="4:4" x14ac:dyDescent="0.2">
      <c r="D4197" s="109"/>
    </row>
    <row r="4198" spans="4:4" x14ac:dyDescent="0.2">
      <c r="D4198" s="109"/>
    </row>
    <row r="4199" spans="4:4" x14ac:dyDescent="0.2">
      <c r="D4199" s="109"/>
    </row>
    <row r="4200" spans="4:4" x14ac:dyDescent="0.2">
      <c r="D4200" s="109"/>
    </row>
    <row r="4201" spans="4:4" x14ac:dyDescent="0.2">
      <c r="D4201" s="109"/>
    </row>
    <row r="4202" spans="4:4" x14ac:dyDescent="0.2">
      <c r="D4202" s="109"/>
    </row>
    <row r="4203" spans="4:4" x14ac:dyDescent="0.2">
      <c r="D4203" s="109"/>
    </row>
    <row r="4204" spans="4:4" x14ac:dyDescent="0.2">
      <c r="D4204" s="109"/>
    </row>
    <row r="4205" spans="4:4" x14ac:dyDescent="0.2">
      <c r="D4205" s="109"/>
    </row>
    <row r="4206" spans="4:4" x14ac:dyDescent="0.2">
      <c r="D4206" s="109"/>
    </row>
    <row r="4207" spans="4:4" x14ac:dyDescent="0.2">
      <c r="D4207" s="109"/>
    </row>
    <row r="4208" spans="4:4" x14ac:dyDescent="0.2">
      <c r="D4208" s="109"/>
    </row>
    <row r="4209" spans="4:4" x14ac:dyDescent="0.2">
      <c r="D4209" s="109"/>
    </row>
    <row r="4210" spans="4:4" x14ac:dyDescent="0.2">
      <c r="D4210" s="109"/>
    </row>
    <row r="4211" spans="4:4" x14ac:dyDescent="0.2">
      <c r="D4211" s="109"/>
    </row>
    <row r="4212" spans="4:4" x14ac:dyDescent="0.2">
      <c r="D4212" s="109"/>
    </row>
    <row r="4213" spans="4:4" x14ac:dyDescent="0.2">
      <c r="D4213" s="109"/>
    </row>
    <row r="4214" spans="4:4" x14ac:dyDescent="0.2">
      <c r="D4214" s="109"/>
    </row>
    <row r="4215" spans="4:4" x14ac:dyDescent="0.2">
      <c r="D4215" s="109"/>
    </row>
    <row r="4216" spans="4:4" x14ac:dyDescent="0.2">
      <c r="D4216" s="109"/>
    </row>
    <row r="4217" spans="4:4" x14ac:dyDescent="0.2">
      <c r="D4217" s="109"/>
    </row>
    <row r="4218" spans="4:4" x14ac:dyDescent="0.2">
      <c r="D4218" s="109"/>
    </row>
    <row r="4219" spans="4:4" x14ac:dyDescent="0.2">
      <c r="D4219" s="109"/>
    </row>
    <row r="4220" spans="4:4" x14ac:dyDescent="0.2">
      <c r="D4220" s="109"/>
    </row>
    <row r="4221" spans="4:4" x14ac:dyDescent="0.2">
      <c r="D4221" s="109"/>
    </row>
    <row r="4222" spans="4:4" x14ac:dyDescent="0.2">
      <c r="D4222" s="109"/>
    </row>
    <row r="4223" spans="4:4" x14ac:dyDescent="0.2">
      <c r="D4223" s="109"/>
    </row>
    <row r="4224" spans="4:4" x14ac:dyDescent="0.2">
      <c r="D4224" s="109"/>
    </row>
    <row r="4225" spans="4:4" x14ac:dyDescent="0.2">
      <c r="D4225" s="109"/>
    </row>
    <row r="4226" spans="4:4" x14ac:dyDescent="0.2">
      <c r="D4226" s="109"/>
    </row>
    <row r="4227" spans="4:4" x14ac:dyDescent="0.2">
      <c r="D4227" s="109"/>
    </row>
    <row r="4228" spans="4:4" x14ac:dyDescent="0.2">
      <c r="D4228" s="109"/>
    </row>
    <row r="4229" spans="4:4" x14ac:dyDescent="0.2">
      <c r="D4229" s="109"/>
    </row>
    <row r="4230" spans="4:4" x14ac:dyDescent="0.2">
      <c r="D4230" s="109"/>
    </row>
    <row r="4231" spans="4:4" x14ac:dyDescent="0.2">
      <c r="D4231" s="109"/>
    </row>
    <row r="4232" spans="4:4" x14ac:dyDescent="0.2">
      <c r="D4232" s="109"/>
    </row>
    <row r="4233" spans="4:4" x14ac:dyDescent="0.2">
      <c r="D4233" s="109"/>
    </row>
    <row r="4234" spans="4:4" x14ac:dyDescent="0.2">
      <c r="D4234" s="109"/>
    </row>
    <row r="4235" spans="4:4" x14ac:dyDescent="0.2">
      <c r="D4235" s="109"/>
    </row>
    <row r="4236" spans="4:4" x14ac:dyDescent="0.2">
      <c r="D4236" s="109"/>
    </row>
    <row r="4237" spans="4:4" x14ac:dyDescent="0.2">
      <c r="D4237" s="109"/>
    </row>
    <row r="4238" spans="4:4" x14ac:dyDescent="0.2">
      <c r="D4238" s="109"/>
    </row>
    <row r="4239" spans="4:4" x14ac:dyDescent="0.2">
      <c r="D4239" s="109"/>
    </row>
    <row r="4240" spans="4:4" x14ac:dyDescent="0.2">
      <c r="D4240" s="109"/>
    </row>
    <row r="4241" spans="4:4" x14ac:dyDescent="0.2">
      <c r="D4241" s="109"/>
    </row>
    <row r="4242" spans="4:4" x14ac:dyDescent="0.2">
      <c r="D4242" s="109"/>
    </row>
    <row r="4243" spans="4:4" x14ac:dyDescent="0.2">
      <c r="D4243" s="109"/>
    </row>
    <row r="4244" spans="4:4" x14ac:dyDescent="0.2">
      <c r="D4244" s="109"/>
    </row>
    <row r="4245" spans="4:4" x14ac:dyDescent="0.2">
      <c r="D4245" s="109"/>
    </row>
    <row r="4246" spans="4:4" x14ac:dyDescent="0.2">
      <c r="D4246" s="109"/>
    </row>
    <row r="4247" spans="4:4" x14ac:dyDescent="0.2">
      <c r="D4247" s="109"/>
    </row>
    <row r="4248" spans="4:4" x14ac:dyDescent="0.2">
      <c r="D4248" s="109"/>
    </row>
    <row r="4249" spans="4:4" x14ac:dyDescent="0.2">
      <c r="D4249" s="109"/>
    </row>
    <row r="4250" spans="4:4" x14ac:dyDescent="0.2">
      <c r="D4250" s="109"/>
    </row>
    <row r="4251" spans="4:4" x14ac:dyDescent="0.2">
      <c r="D4251" s="109"/>
    </row>
    <row r="4252" spans="4:4" x14ac:dyDescent="0.2">
      <c r="D4252" s="109"/>
    </row>
    <row r="4253" spans="4:4" x14ac:dyDescent="0.2">
      <c r="D4253" s="109"/>
    </row>
    <row r="4254" spans="4:4" x14ac:dyDescent="0.2">
      <c r="D4254" s="109"/>
    </row>
    <row r="4255" spans="4:4" x14ac:dyDescent="0.2">
      <c r="D4255" s="109"/>
    </row>
    <row r="4256" spans="4:4" x14ac:dyDescent="0.2">
      <c r="D4256" s="109"/>
    </row>
    <row r="4257" spans="4:4" x14ac:dyDescent="0.2">
      <c r="D4257" s="109"/>
    </row>
    <row r="4258" spans="4:4" x14ac:dyDescent="0.2">
      <c r="D4258" s="109"/>
    </row>
    <row r="4259" spans="4:4" x14ac:dyDescent="0.2">
      <c r="D4259" s="109"/>
    </row>
    <row r="4260" spans="4:4" x14ac:dyDescent="0.2">
      <c r="D4260" s="109"/>
    </row>
    <row r="4261" spans="4:4" x14ac:dyDescent="0.2">
      <c r="D4261" s="109"/>
    </row>
    <row r="4262" spans="4:4" x14ac:dyDescent="0.2">
      <c r="D4262" s="109"/>
    </row>
    <row r="4263" spans="4:4" x14ac:dyDescent="0.2">
      <c r="D4263" s="109"/>
    </row>
    <row r="4264" spans="4:4" x14ac:dyDescent="0.2">
      <c r="D4264" s="109"/>
    </row>
    <row r="4265" spans="4:4" x14ac:dyDescent="0.2">
      <c r="D4265" s="109"/>
    </row>
    <row r="4266" spans="4:4" x14ac:dyDescent="0.2">
      <c r="D4266" s="109"/>
    </row>
    <row r="4267" spans="4:4" x14ac:dyDescent="0.2">
      <c r="D4267" s="109"/>
    </row>
    <row r="4268" spans="4:4" x14ac:dyDescent="0.2">
      <c r="D4268" s="109"/>
    </row>
    <row r="4269" spans="4:4" x14ac:dyDescent="0.2">
      <c r="D4269" s="109"/>
    </row>
    <row r="4270" spans="4:4" x14ac:dyDescent="0.2">
      <c r="D4270" s="109"/>
    </row>
    <row r="4271" spans="4:4" x14ac:dyDescent="0.2">
      <c r="D4271" s="109"/>
    </row>
    <row r="4272" spans="4:4" x14ac:dyDescent="0.2">
      <c r="D4272" s="109"/>
    </row>
    <row r="4273" spans="4:4" x14ac:dyDescent="0.2">
      <c r="D4273" s="109"/>
    </row>
    <row r="4274" spans="4:4" x14ac:dyDescent="0.2">
      <c r="D4274" s="109"/>
    </row>
    <row r="4275" spans="4:4" x14ac:dyDescent="0.2">
      <c r="D4275" s="109"/>
    </row>
    <row r="4276" spans="4:4" x14ac:dyDescent="0.2">
      <c r="D4276" s="109"/>
    </row>
    <row r="4277" spans="4:4" x14ac:dyDescent="0.2">
      <c r="D4277" s="109"/>
    </row>
    <row r="4278" spans="4:4" x14ac:dyDescent="0.2">
      <c r="D4278" s="109"/>
    </row>
    <row r="4279" spans="4:4" x14ac:dyDescent="0.2">
      <c r="D4279" s="109"/>
    </row>
    <row r="4280" spans="4:4" x14ac:dyDescent="0.2">
      <c r="D4280" s="109"/>
    </row>
    <row r="4281" spans="4:4" x14ac:dyDescent="0.2">
      <c r="D4281" s="109"/>
    </row>
    <row r="4282" spans="4:4" x14ac:dyDescent="0.2">
      <c r="D4282" s="109"/>
    </row>
    <row r="4283" spans="4:4" x14ac:dyDescent="0.2">
      <c r="D4283" s="109"/>
    </row>
    <row r="4284" spans="4:4" x14ac:dyDescent="0.2">
      <c r="D4284" s="109"/>
    </row>
    <row r="4285" spans="4:4" x14ac:dyDescent="0.2">
      <c r="D4285" s="109"/>
    </row>
    <row r="4286" spans="4:4" x14ac:dyDescent="0.2">
      <c r="D4286" s="109"/>
    </row>
    <row r="4287" spans="4:4" x14ac:dyDescent="0.2">
      <c r="D4287" s="109"/>
    </row>
    <row r="4288" spans="4:4" x14ac:dyDescent="0.2">
      <c r="D4288" s="109"/>
    </row>
    <row r="4289" spans="4:4" x14ac:dyDescent="0.2">
      <c r="D4289" s="109"/>
    </row>
    <row r="4290" spans="4:4" x14ac:dyDescent="0.2">
      <c r="D4290" s="109"/>
    </row>
    <row r="4291" spans="4:4" x14ac:dyDescent="0.2">
      <c r="D4291" s="109"/>
    </row>
    <row r="4292" spans="4:4" x14ac:dyDescent="0.2">
      <c r="D4292" s="109"/>
    </row>
    <row r="4293" spans="4:4" x14ac:dyDescent="0.2">
      <c r="D4293" s="109"/>
    </row>
    <row r="4294" spans="4:4" x14ac:dyDescent="0.2">
      <c r="D4294" s="109"/>
    </row>
    <row r="4295" spans="4:4" x14ac:dyDescent="0.2">
      <c r="D4295" s="109"/>
    </row>
    <row r="4296" spans="4:4" x14ac:dyDescent="0.2">
      <c r="D4296" s="109"/>
    </row>
    <row r="4297" spans="4:4" x14ac:dyDescent="0.2">
      <c r="D4297" s="109"/>
    </row>
    <row r="4298" spans="4:4" x14ac:dyDescent="0.2">
      <c r="D4298" s="109"/>
    </row>
    <row r="4299" spans="4:4" x14ac:dyDescent="0.2">
      <c r="D4299" s="109"/>
    </row>
    <row r="4300" spans="4:4" x14ac:dyDescent="0.2">
      <c r="D4300" s="109"/>
    </row>
    <row r="4301" spans="4:4" x14ac:dyDescent="0.2">
      <c r="D4301" s="109"/>
    </row>
    <row r="4302" spans="4:4" x14ac:dyDescent="0.2">
      <c r="D4302" s="109"/>
    </row>
    <row r="4303" spans="4:4" x14ac:dyDescent="0.2">
      <c r="D4303" s="109"/>
    </row>
    <row r="4304" spans="4:4" x14ac:dyDescent="0.2">
      <c r="D4304" s="109"/>
    </row>
    <row r="4305" spans="4:4" x14ac:dyDescent="0.2">
      <c r="D4305" s="109"/>
    </row>
    <row r="4306" spans="4:4" x14ac:dyDescent="0.2">
      <c r="D4306" s="109"/>
    </row>
    <row r="4307" spans="4:4" x14ac:dyDescent="0.2">
      <c r="D4307" s="109"/>
    </row>
    <row r="4308" spans="4:4" x14ac:dyDescent="0.2">
      <c r="D4308" s="109"/>
    </row>
    <row r="4309" spans="4:4" x14ac:dyDescent="0.2">
      <c r="D4309" s="109"/>
    </row>
    <row r="4310" spans="4:4" x14ac:dyDescent="0.2">
      <c r="D4310" s="109"/>
    </row>
    <row r="4311" spans="4:4" x14ac:dyDescent="0.2">
      <c r="D4311" s="109"/>
    </row>
    <row r="4312" spans="4:4" x14ac:dyDescent="0.2">
      <c r="D4312" s="109"/>
    </row>
    <row r="4313" spans="4:4" x14ac:dyDescent="0.2">
      <c r="D4313" s="109"/>
    </row>
    <row r="4314" spans="4:4" x14ac:dyDescent="0.2">
      <c r="D4314" s="109"/>
    </row>
    <row r="4315" spans="4:4" x14ac:dyDescent="0.2">
      <c r="D4315" s="109"/>
    </row>
    <row r="4316" spans="4:4" x14ac:dyDescent="0.2">
      <c r="D4316" s="109"/>
    </row>
    <row r="4317" spans="4:4" x14ac:dyDescent="0.2">
      <c r="D4317" s="109"/>
    </row>
    <row r="4318" spans="4:4" x14ac:dyDescent="0.2">
      <c r="D4318" s="109"/>
    </row>
    <row r="4319" spans="4:4" x14ac:dyDescent="0.2">
      <c r="D4319" s="109"/>
    </row>
    <row r="4320" spans="4:4" x14ac:dyDescent="0.2">
      <c r="D4320" s="109"/>
    </row>
    <row r="4321" spans="4:4" x14ac:dyDescent="0.2">
      <c r="D4321" s="109"/>
    </row>
    <row r="4322" spans="4:4" x14ac:dyDescent="0.2">
      <c r="D4322" s="109"/>
    </row>
    <row r="4323" spans="4:4" x14ac:dyDescent="0.2">
      <c r="D4323" s="109"/>
    </row>
    <row r="4324" spans="4:4" x14ac:dyDescent="0.2">
      <c r="D4324" s="109"/>
    </row>
    <row r="4325" spans="4:4" x14ac:dyDescent="0.2">
      <c r="D4325" s="109"/>
    </row>
    <row r="4326" spans="4:4" x14ac:dyDescent="0.2">
      <c r="D4326" s="109"/>
    </row>
    <row r="4327" spans="4:4" x14ac:dyDescent="0.2">
      <c r="D4327" s="109"/>
    </row>
    <row r="4328" spans="4:4" x14ac:dyDescent="0.2">
      <c r="D4328" s="109"/>
    </row>
    <row r="4329" spans="4:4" x14ac:dyDescent="0.2">
      <c r="D4329" s="109"/>
    </row>
    <row r="4330" spans="4:4" x14ac:dyDescent="0.2">
      <c r="D4330" s="109"/>
    </row>
    <row r="4331" spans="4:4" x14ac:dyDescent="0.2">
      <c r="D4331" s="109"/>
    </row>
    <row r="4332" spans="4:4" x14ac:dyDescent="0.2">
      <c r="D4332" s="109"/>
    </row>
    <row r="4333" spans="4:4" x14ac:dyDescent="0.2">
      <c r="D4333" s="109"/>
    </row>
    <row r="4334" spans="4:4" x14ac:dyDescent="0.2">
      <c r="D4334" s="109"/>
    </row>
    <row r="4335" spans="4:4" x14ac:dyDescent="0.2">
      <c r="D4335" s="109"/>
    </row>
    <row r="4336" spans="4:4" x14ac:dyDescent="0.2">
      <c r="D4336" s="109"/>
    </row>
    <row r="4337" spans="4:4" x14ac:dyDescent="0.2">
      <c r="D4337" s="109"/>
    </row>
    <row r="4338" spans="4:4" x14ac:dyDescent="0.2">
      <c r="D4338" s="109"/>
    </row>
    <row r="4339" spans="4:4" x14ac:dyDescent="0.2">
      <c r="D4339" s="109"/>
    </row>
    <row r="4340" spans="4:4" x14ac:dyDescent="0.2">
      <c r="D4340" s="109"/>
    </row>
    <row r="4341" spans="4:4" x14ac:dyDescent="0.2">
      <c r="D4341" s="109"/>
    </row>
    <row r="4342" spans="4:4" x14ac:dyDescent="0.2">
      <c r="D4342" s="109"/>
    </row>
    <row r="4343" spans="4:4" x14ac:dyDescent="0.2">
      <c r="D4343" s="109"/>
    </row>
    <row r="4344" spans="4:4" x14ac:dyDescent="0.2">
      <c r="D4344" s="109"/>
    </row>
    <row r="4345" spans="4:4" x14ac:dyDescent="0.2">
      <c r="D4345" s="109"/>
    </row>
    <row r="4346" spans="4:4" x14ac:dyDescent="0.2">
      <c r="D4346" s="109"/>
    </row>
    <row r="4347" spans="4:4" x14ac:dyDescent="0.2">
      <c r="D4347" s="109"/>
    </row>
    <row r="4348" spans="4:4" x14ac:dyDescent="0.2">
      <c r="D4348" s="109"/>
    </row>
    <row r="4349" spans="4:4" x14ac:dyDescent="0.2">
      <c r="D4349" s="109"/>
    </row>
    <row r="4350" spans="4:4" x14ac:dyDescent="0.2">
      <c r="D4350" s="109"/>
    </row>
    <row r="4351" spans="4:4" x14ac:dyDescent="0.2">
      <c r="D4351" s="109"/>
    </row>
    <row r="4352" spans="4:4" x14ac:dyDescent="0.2">
      <c r="D4352" s="109"/>
    </row>
    <row r="4353" spans="4:4" x14ac:dyDescent="0.2">
      <c r="D4353" s="109"/>
    </row>
    <row r="4354" spans="4:4" x14ac:dyDescent="0.2">
      <c r="D4354" s="109"/>
    </row>
    <row r="4355" spans="4:4" x14ac:dyDescent="0.2">
      <c r="D4355" s="109"/>
    </row>
    <row r="4356" spans="4:4" x14ac:dyDescent="0.2">
      <c r="D4356" s="109"/>
    </row>
    <row r="4357" spans="4:4" x14ac:dyDescent="0.2">
      <c r="D4357" s="109"/>
    </row>
    <row r="4358" spans="4:4" x14ac:dyDescent="0.2">
      <c r="D4358" s="109"/>
    </row>
    <row r="4359" spans="4:4" x14ac:dyDescent="0.2">
      <c r="D4359" s="109"/>
    </row>
    <row r="4360" spans="4:4" x14ac:dyDescent="0.2">
      <c r="D4360" s="109"/>
    </row>
    <row r="4361" spans="4:4" x14ac:dyDescent="0.2">
      <c r="D4361" s="109"/>
    </row>
    <row r="4362" spans="4:4" x14ac:dyDescent="0.2">
      <c r="D4362" s="109"/>
    </row>
    <row r="4363" spans="4:4" x14ac:dyDescent="0.2">
      <c r="D4363" s="109"/>
    </row>
    <row r="4364" spans="4:4" x14ac:dyDescent="0.2">
      <c r="D4364" s="109"/>
    </row>
    <row r="4365" spans="4:4" x14ac:dyDescent="0.2">
      <c r="D4365" s="109"/>
    </row>
    <row r="4366" spans="4:4" x14ac:dyDescent="0.2">
      <c r="D4366" s="109"/>
    </row>
    <row r="4367" spans="4:4" x14ac:dyDescent="0.2">
      <c r="D4367" s="109"/>
    </row>
    <row r="4368" spans="4:4" x14ac:dyDescent="0.2">
      <c r="D4368" s="109"/>
    </row>
    <row r="4369" spans="4:4" x14ac:dyDescent="0.2">
      <c r="D4369" s="109"/>
    </row>
    <row r="4370" spans="4:4" x14ac:dyDescent="0.2">
      <c r="D4370" s="109"/>
    </row>
    <row r="4371" spans="4:4" x14ac:dyDescent="0.2">
      <c r="D4371" s="109"/>
    </row>
    <row r="4372" spans="4:4" x14ac:dyDescent="0.2">
      <c r="D4372" s="109"/>
    </row>
    <row r="4373" spans="4:4" x14ac:dyDescent="0.2">
      <c r="D4373" s="109"/>
    </row>
    <row r="4374" spans="4:4" x14ac:dyDescent="0.2">
      <c r="D4374" s="109"/>
    </row>
    <row r="4375" spans="4:4" x14ac:dyDescent="0.2">
      <c r="D4375" s="109"/>
    </row>
    <row r="4376" spans="4:4" x14ac:dyDescent="0.2">
      <c r="D4376" s="109"/>
    </row>
    <row r="4377" spans="4:4" x14ac:dyDescent="0.2">
      <c r="D4377" s="109"/>
    </row>
    <row r="4378" spans="4:4" x14ac:dyDescent="0.2">
      <c r="D4378" s="109"/>
    </row>
    <row r="4379" spans="4:4" x14ac:dyDescent="0.2">
      <c r="D4379" s="109"/>
    </row>
    <row r="4380" spans="4:4" x14ac:dyDescent="0.2">
      <c r="D4380" s="109"/>
    </row>
    <row r="4381" spans="4:4" x14ac:dyDescent="0.2">
      <c r="D4381" s="109"/>
    </row>
    <row r="4382" spans="4:4" x14ac:dyDescent="0.2">
      <c r="D4382" s="109"/>
    </row>
    <row r="4383" spans="4:4" x14ac:dyDescent="0.2">
      <c r="D4383" s="109"/>
    </row>
    <row r="4384" spans="4:4" x14ac:dyDescent="0.2">
      <c r="D4384" s="109"/>
    </row>
    <row r="4385" spans="4:4" x14ac:dyDescent="0.2">
      <c r="D4385" s="109"/>
    </row>
    <row r="4386" spans="4:4" x14ac:dyDescent="0.2">
      <c r="D4386" s="109"/>
    </row>
    <row r="4387" spans="4:4" x14ac:dyDescent="0.2">
      <c r="D4387" s="109"/>
    </row>
    <row r="4388" spans="4:4" x14ac:dyDescent="0.2">
      <c r="D4388" s="109"/>
    </row>
    <row r="4389" spans="4:4" x14ac:dyDescent="0.2">
      <c r="D4389" s="109"/>
    </row>
    <row r="4390" spans="4:4" x14ac:dyDescent="0.2">
      <c r="D4390" s="109"/>
    </row>
    <row r="4391" spans="4:4" x14ac:dyDescent="0.2">
      <c r="D4391" s="109"/>
    </row>
    <row r="4392" spans="4:4" x14ac:dyDescent="0.2">
      <c r="D4392" s="109"/>
    </row>
    <row r="4393" spans="4:4" x14ac:dyDescent="0.2">
      <c r="D4393" s="109"/>
    </row>
    <row r="4394" spans="4:4" x14ac:dyDescent="0.2">
      <c r="D4394" s="109"/>
    </row>
    <row r="4395" spans="4:4" x14ac:dyDescent="0.2">
      <c r="D4395" s="109"/>
    </row>
    <row r="4396" spans="4:4" x14ac:dyDescent="0.2">
      <c r="D4396" s="109"/>
    </row>
    <row r="4397" spans="4:4" x14ac:dyDescent="0.2">
      <c r="D4397" s="109"/>
    </row>
    <row r="4398" spans="4:4" x14ac:dyDescent="0.2">
      <c r="D4398" s="109"/>
    </row>
    <row r="4399" spans="4:4" x14ac:dyDescent="0.2">
      <c r="D4399" s="109"/>
    </row>
    <row r="4400" spans="4:4" x14ac:dyDescent="0.2">
      <c r="D4400" s="109"/>
    </row>
    <row r="4401" spans="4:4" x14ac:dyDescent="0.2">
      <c r="D4401" s="109"/>
    </row>
    <row r="4402" spans="4:4" x14ac:dyDescent="0.2">
      <c r="D4402" s="109"/>
    </row>
    <row r="4403" spans="4:4" x14ac:dyDescent="0.2">
      <c r="D4403" s="109"/>
    </row>
    <row r="4404" spans="4:4" x14ac:dyDescent="0.2">
      <c r="D4404" s="109"/>
    </row>
    <row r="4405" spans="4:4" x14ac:dyDescent="0.2">
      <c r="D4405" s="109"/>
    </row>
    <row r="4406" spans="4:4" x14ac:dyDescent="0.2">
      <c r="D4406" s="109"/>
    </row>
    <row r="4407" spans="4:4" x14ac:dyDescent="0.2">
      <c r="D4407" s="109"/>
    </row>
    <row r="4408" spans="4:4" x14ac:dyDescent="0.2">
      <c r="D4408" s="109"/>
    </row>
    <row r="4409" spans="4:4" x14ac:dyDescent="0.2">
      <c r="D4409" s="109"/>
    </row>
    <row r="4410" spans="4:4" x14ac:dyDescent="0.2">
      <c r="D4410" s="109"/>
    </row>
    <row r="4411" spans="4:4" x14ac:dyDescent="0.2">
      <c r="D4411" s="109"/>
    </row>
    <row r="4412" spans="4:4" x14ac:dyDescent="0.2">
      <c r="D4412" s="109"/>
    </row>
    <row r="4413" spans="4:4" x14ac:dyDescent="0.2">
      <c r="D4413" s="109"/>
    </row>
    <row r="4414" spans="4:4" x14ac:dyDescent="0.2">
      <c r="D4414" s="109"/>
    </row>
    <row r="4415" spans="4:4" x14ac:dyDescent="0.2">
      <c r="D4415" s="109"/>
    </row>
    <row r="4416" spans="4:4" x14ac:dyDescent="0.2">
      <c r="D4416" s="109"/>
    </row>
    <row r="4417" spans="4:4" x14ac:dyDescent="0.2">
      <c r="D4417" s="109"/>
    </row>
    <row r="4418" spans="4:4" x14ac:dyDescent="0.2">
      <c r="D4418" s="109"/>
    </row>
    <row r="4419" spans="4:4" x14ac:dyDescent="0.2">
      <c r="D4419" s="109"/>
    </row>
    <row r="4420" spans="4:4" x14ac:dyDescent="0.2">
      <c r="D4420" s="109"/>
    </row>
    <row r="4421" spans="4:4" x14ac:dyDescent="0.2">
      <c r="D4421" s="109"/>
    </row>
    <row r="4422" spans="4:4" x14ac:dyDescent="0.2">
      <c r="D4422" s="109"/>
    </row>
    <row r="4423" spans="4:4" x14ac:dyDescent="0.2">
      <c r="D4423" s="109"/>
    </row>
    <row r="4424" spans="4:4" x14ac:dyDescent="0.2">
      <c r="D4424" s="109"/>
    </row>
    <row r="4425" spans="4:4" x14ac:dyDescent="0.2">
      <c r="D4425" s="109"/>
    </row>
    <row r="4426" spans="4:4" x14ac:dyDescent="0.2">
      <c r="D4426" s="109"/>
    </row>
    <row r="4427" spans="4:4" x14ac:dyDescent="0.2">
      <c r="D4427" s="109"/>
    </row>
    <row r="4428" spans="4:4" x14ac:dyDescent="0.2">
      <c r="D4428" s="109"/>
    </row>
    <row r="4429" spans="4:4" x14ac:dyDescent="0.2">
      <c r="D4429" s="109"/>
    </row>
    <row r="4430" spans="4:4" x14ac:dyDescent="0.2">
      <c r="D4430" s="109"/>
    </row>
    <row r="4431" spans="4:4" x14ac:dyDescent="0.2">
      <c r="D4431" s="109"/>
    </row>
    <row r="4432" spans="4:4" x14ac:dyDescent="0.2">
      <c r="D4432" s="109"/>
    </row>
    <row r="4433" spans="4:4" x14ac:dyDescent="0.2">
      <c r="D4433" s="109"/>
    </row>
    <row r="4434" spans="4:4" x14ac:dyDescent="0.2">
      <c r="D4434" s="109"/>
    </row>
    <row r="4435" spans="4:4" x14ac:dyDescent="0.2">
      <c r="D4435" s="109"/>
    </row>
    <row r="4436" spans="4:4" x14ac:dyDescent="0.2">
      <c r="D4436" s="109"/>
    </row>
    <row r="4437" spans="4:4" x14ac:dyDescent="0.2">
      <c r="D4437" s="109"/>
    </row>
    <row r="4438" spans="4:4" x14ac:dyDescent="0.2">
      <c r="D4438" s="109"/>
    </row>
    <row r="4439" spans="4:4" x14ac:dyDescent="0.2">
      <c r="D4439" s="109"/>
    </row>
    <row r="4440" spans="4:4" x14ac:dyDescent="0.2">
      <c r="D4440" s="109"/>
    </row>
    <row r="4441" spans="4:4" x14ac:dyDescent="0.2">
      <c r="D4441" s="109"/>
    </row>
    <row r="4442" spans="4:4" x14ac:dyDescent="0.2">
      <c r="D4442" s="109"/>
    </row>
    <row r="4443" spans="4:4" x14ac:dyDescent="0.2">
      <c r="D4443" s="109"/>
    </row>
    <row r="4444" spans="4:4" x14ac:dyDescent="0.2">
      <c r="D4444" s="109"/>
    </row>
    <row r="4445" spans="4:4" x14ac:dyDescent="0.2">
      <c r="D4445" s="109"/>
    </row>
    <row r="4446" spans="4:4" x14ac:dyDescent="0.2">
      <c r="D4446" s="109"/>
    </row>
    <row r="4447" spans="4:4" x14ac:dyDescent="0.2">
      <c r="D4447" s="109"/>
    </row>
    <row r="4448" spans="4:4" x14ac:dyDescent="0.2">
      <c r="D4448" s="109"/>
    </row>
    <row r="4449" spans="4:4" x14ac:dyDescent="0.2">
      <c r="D4449" s="109"/>
    </row>
    <row r="4450" spans="4:4" x14ac:dyDescent="0.2">
      <c r="D4450" s="109"/>
    </row>
    <row r="4451" spans="4:4" x14ac:dyDescent="0.2">
      <c r="D4451" s="109"/>
    </row>
    <row r="4452" spans="4:4" x14ac:dyDescent="0.2">
      <c r="D4452" s="109"/>
    </row>
    <row r="4453" spans="4:4" x14ac:dyDescent="0.2">
      <c r="D4453" s="109"/>
    </row>
    <row r="4454" spans="4:4" x14ac:dyDescent="0.2">
      <c r="D4454" s="109"/>
    </row>
    <row r="4455" spans="4:4" x14ac:dyDescent="0.2">
      <c r="D4455" s="109"/>
    </row>
    <row r="4456" spans="4:4" x14ac:dyDescent="0.2">
      <c r="D4456" s="109"/>
    </row>
    <row r="4457" spans="4:4" x14ac:dyDescent="0.2">
      <c r="D4457" s="109"/>
    </row>
    <row r="4458" spans="4:4" x14ac:dyDescent="0.2">
      <c r="D4458" s="109"/>
    </row>
    <row r="4459" spans="4:4" x14ac:dyDescent="0.2">
      <c r="D4459" s="109"/>
    </row>
    <row r="4460" spans="4:4" x14ac:dyDescent="0.2">
      <c r="D4460" s="109"/>
    </row>
    <row r="4461" spans="4:4" x14ac:dyDescent="0.2">
      <c r="D4461" s="109"/>
    </row>
    <row r="4462" spans="4:4" x14ac:dyDescent="0.2">
      <c r="D4462" s="109"/>
    </row>
    <row r="4463" spans="4:4" x14ac:dyDescent="0.2">
      <c r="D4463" s="109"/>
    </row>
    <row r="4464" spans="4:4" x14ac:dyDescent="0.2">
      <c r="D4464" s="109"/>
    </row>
    <row r="4465" spans="4:4" x14ac:dyDescent="0.2">
      <c r="D4465" s="109"/>
    </row>
    <row r="4466" spans="4:4" x14ac:dyDescent="0.2">
      <c r="D4466" s="109"/>
    </row>
    <row r="4467" spans="4:4" x14ac:dyDescent="0.2">
      <c r="D4467" s="109"/>
    </row>
    <row r="4468" spans="4:4" x14ac:dyDescent="0.2">
      <c r="D4468" s="109"/>
    </row>
    <row r="4469" spans="4:4" x14ac:dyDescent="0.2">
      <c r="D4469" s="109"/>
    </row>
    <row r="4470" spans="4:4" x14ac:dyDescent="0.2">
      <c r="D4470" s="109"/>
    </row>
    <row r="4471" spans="4:4" x14ac:dyDescent="0.2">
      <c r="D4471" s="109"/>
    </row>
    <row r="4472" spans="4:4" x14ac:dyDescent="0.2">
      <c r="D4472" s="109"/>
    </row>
    <row r="4473" spans="4:4" x14ac:dyDescent="0.2">
      <c r="D4473" s="109"/>
    </row>
    <row r="4474" spans="4:4" x14ac:dyDescent="0.2">
      <c r="D4474" s="109"/>
    </row>
    <row r="4475" spans="4:4" x14ac:dyDescent="0.2">
      <c r="D4475" s="109"/>
    </row>
    <row r="4476" spans="4:4" x14ac:dyDescent="0.2">
      <c r="D4476" s="109"/>
    </row>
    <row r="4477" spans="4:4" x14ac:dyDescent="0.2">
      <c r="D4477" s="109"/>
    </row>
    <row r="4478" spans="4:4" x14ac:dyDescent="0.2">
      <c r="D4478" s="109"/>
    </row>
    <row r="4479" spans="4:4" x14ac:dyDescent="0.2">
      <c r="D4479" s="109"/>
    </row>
    <row r="4480" spans="4:4" x14ac:dyDescent="0.2">
      <c r="D4480" s="109"/>
    </row>
    <row r="4481" spans="4:4" x14ac:dyDescent="0.2">
      <c r="D4481" s="109"/>
    </row>
    <row r="4482" spans="4:4" x14ac:dyDescent="0.2">
      <c r="D4482" s="109"/>
    </row>
    <row r="4483" spans="4:4" x14ac:dyDescent="0.2">
      <c r="D4483" s="109"/>
    </row>
    <row r="4484" spans="4:4" x14ac:dyDescent="0.2">
      <c r="D4484" s="109"/>
    </row>
    <row r="4485" spans="4:4" x14ac:dyDescent="0.2">
      <c r="D4485" s="109"/>
    </row>
    <row r="4486" spans="4:4" x14ac:dyDescent="0.2">
      <c r="D4486" s="109"/>
    </row>
    <row r="4487" spans="4:4" x14ac:dyDescent="0.2">
      <c r="D4487" s="109"/>
    </row>
    <row r="4488" spans="4:4" x14ac:dyDescent="0.2">
      <c r="D4488" s="109"/>
    </row>
    <row r="4489" spans="4:4" x14ac:dyDescent="0.2">
      <c r="D4489" s="109"/>
    </row>
    <row r="4490" spans="4:4" x14ac:dyDescent="0.2">
      <c r="D4490" s="109"/>
    </row>
    <row r="4491" spans="4:4" x14ac:dyDescent="0.2">
      <c r="D4491" s="109"/>
    </row>
    <row r="4492" spans="4:4" x14ac:dyDescent="0.2">
      <c r="D4492" s="109"/>
    </row>
    <row r="4493" spans="4:4" x14ac:dyDescent="0.2">
      <c r="D4493" s="109"/>
    </row>
    <row r="4494" spans="4:4" x14ac:dyDescent="0.2">
      <c r="D4494" s="109"/>
    </row>
    <row r="4495" spans="4:4" x14ac:dyDescent="0.2">
      <c r="D4495" s="109"/>
    </row>
    <row r="4496" spans="4:4" x14ac:dyDescent="0.2">
      <c r="D4496" s="109"/>
    </row>
    <row r="4497" spans="4:4" x14ac:dyDescent="0.2">
      <c r="D4497" s="109"/>
    </row>
    <row r="4498" spans="4:4" x14ac:dyDescent="0.2">
      <c r="D4498" s="109"/>
    </row>
    <row r="4499" spans="4:4" x14ac:dyDescent="0.2">
      <c r="D4499" s="109"/>
    </row>
    <row r="4500" spans="4:4" x14ac:dyDescent="0.2">
      <c r="D4500" s="109"/>
    </row>
    <row r="4501" spans="4:4" x14ac:dyDescent="0.2">
      <c r="D4501" s="109"/>
    </row>
    <row r="4502" spans="4:4" x14ac:dyDescent="0.2">
      <c r="D4502" s="109"/>
    </row>
    <row r="4503" spans="4:4" x14ac:dyDescent="0.2">
      <c r="D4503" s="109"/>
    </row>
    <row r="4504" spans="4:4" x14ac:dyDescent="0.2">
      <c r="D4504" s="109"/>
    </row>
    <row r="4505" spans="4:4" x14ac:dyDescent="0.2">
      <c r="D4505" s="109"/>
    </row>
    <row r="4506" spans="4:4" x14ac:dyDescent="0.2">
      <c r="D4506" s="109"/>
    </row>
    <row r="4507" spans="4:4" x14ac:dyDescent="0.2">
      <c r="D4507" s="109"/>
    </row>
    <row r="4508" spans="4:4" x14ac:dyDescent="0.2">
      <c r="D4508" s="109"/>
    </row>
    <row r="4509" spans="4:4" x14ac:dyDescent="0.2">
      <c r="D4509" s="109"/>
    </row>
    <row r="4510" spans="4:4" x14ac:dyDescent="0.2">
      <c r="D4510" s="109"/>
    </row>
    <row r="4511" spans="4:4" x14ac:dyDescent="0.2">
      <c r="D4511" s="109"/>
    </row>
    <row r="4512" spans="4:4" x14ac:dyDescent="0.2">
      <c r="D4512" s="109"/>
    </row>
    <row r="4513" spans="4:4" x14ac:dyDescent="0.2">
      <c r="D4513" s="109"/>
    </row>
    <row r="4514" spans="4:4" x14ac:dyDescent="0.2">
      <c r="D4514" s="109"/>
    </row>
    <row r="4515" spans="4:4" x14ac:dyDescent="0.2">
      <c r="D4515" s="109"/>
    </row>
    <row r="4516" spans="4:4" x14ac:dyDescent="0.2">
      <c r="D4516" s="109"/>
    </row>
    <row r="4517" spans="4:4" x14ac:dyDescent="0.2">
      <c r="D4517" s="109"/>
    </row>
    <row r="4518" spans="4:4" x14ac:dyDescent="0.2">
      <c r="D4518" s="109"/>
    </row>
    <row r="4519" spans="4:4" x14ac:dyDescent="0.2">
      <c r="D4519" s="109"/>
    </row>
    <row r="4520" spans="4:4" x14ac:dyDescent="0.2">
      <c r="D4520" s="109"/>
    </row>
    <row r="4521" spans="4:4" x14ac:dyDescent="0.2">
      <c r="D4521" s="109"/>
    </row>
    <row r="4522" spans="4:4" x14ac:dyDescent="0.2">
      <c r="D4522" s="109"/>
    </row>
    <row r="4523" spans="4:4" x14ac:dyDescent="0.2">
      <c r="D4523" s="109"/>
    </row>
    <row r="4524" spans="4:4" x14ac:dyDescent="0.2">
      <c r="D4524" s="109"/>
    </row>
    <row r="4525" spans="4:4" x14ac:dyDescent="0.2">
      <c r="D4525" s="109"/>
    </row>
    <row r="4526" spans="4:4" x14ac:dyDescent="0.2">
      <c r="D4526" s="109"/>
    </row>
    <row r="4527" spans="4:4" x14ac:dyDescent="0.2">
      <c r="D4527" s="109"/>
    </row>
    <row r="4528" spans="4:4" x14ac:dyDescent="0.2">
      <c r="D4528" s="109"/>
    </row>
    <row r="4529" spans="4:4" x14ac:dyDescent="0.2">
      <c r="D4529" s="109"/>
    </row>
    <row r="4530" spans="4:4" x14ac:dyDescent="0.2">
      <c r="D4530" s="109"/>
    </row>
    <row r="4531" spans="4:4" x14ac:dyDescent="0.2">
      <c r="D4531" s="109"/>
    </row>
    <row r="4532" spans="4:4" x14ac:dyDescent="0.2">
      <c r="D4532" s="109"/>
    </row>
    <row r="4533" spans="4:4" x14ac:dyDescent="0.2">
      <c r="D4533" s="109"/>
    </row>
    <row r="4534" spans="4:4" x14ac:dyDescent="0.2">
      <c r="D4534" s="109"/>
    </row>
    <row r="4535" spans="4:4" x14ac:dyDescent="0.2">
      <c r="D4535" s="109"/>
    </row>
    <row r="4536" spans="4:4" x14ac:dyDescent="0.2">
      <c r="D4536" s="109"/>
    </row>
    <row r="4537" spans="4:4" x14ac:dyDescent="0.2">
      <c r="D4537" s="109"/>
    </row>
    <row r="4538" spans="4:4" x14ac:dyDescent="0.2">
      <c r="D4538" s="109"/>
    </row>
    <row r="4539" spans="4:4" x14ac:dyDescent="0.2">
      <c r="D4539" s="109"/>
    </row>
    <row r="4540" spans="4:4" x14ac:dyDescent="0.2">
      <c r="D4540" s="109"/>
    </row>
    <row r="4541" spans="4:4" x14ac:dyDescent="0.2">
      <c r="D4541" s="109"/>
    </row>
    <row r="4542" spans="4:4" x14ac:dyDescent="0.2">
      <c r="D4542" s="109"/>
    </row>
    <row r="4543" spans="4:4" x14ac:dyDescent="0.2">
      <c r="D4543" s="109"/>
    </row>
    <row r="4544" spans="4:4" x14ac:dyDescent="0.2">
      <c r="D4544" s="109"/>
    </row>
    <row r="4545" spans="4:4" x14ac:dyDescent="0.2">
      <c r="D4545" s="109"/>
    </row>
    <row r="4546" spans="4:4" x14ac:dyDescent="0.2">
      <c r="D4546" s="109"/>
    </row>
    <row r="4547" spans="4:4" x14ac:dyDescent="0.2">
      <c r="D4547" s="109"/>
    </row>
    <row r="4548" spans="4:4" x14ac:dyDescent="0.2">
      <c r="D4548" s="109"/>
    </row>
    <row r="4549" spans="4:4" x14ac:dyDescent="0.2">
      <c r="D4549" s="109"/>
    </row>
    <row r="4550" spans="4:4" x14ac:dyDescent="0.2">
      <c r="D4550" s="109"/>
    </row>
    <row r="4551" spans="4:4" x14ac:dyDescent="0.2">
      <c r="D4551" s="109"/>
    </row>
    <row r="4552" spans="4:4" x14ac:dyDescent="0.2">
      <c r="D4552" s="109"/>
    </row>
    <row r="4553" spans="4:4" x14ac:dyDescent="0.2">
      <c r="D4553" s="109"/>
    </row>
    <row r="4554" spans="4:4" x14ac:dyDescent="0.2">
      <c r="D4554" s="109"/>
    </row>
    <row r="4555" spans="4:4" x14ac:dyDescent="0.2">
      <c r="D4555" s="109"/>
    </row>
    <row r="4556" spans="4:4" x14ac:dyDescent="0.2">
      <c r="D4556" s="109"/>
    </row>
    <row r="4557" spans="4:4" x14ac:dyDescent="0.2">
      <c r="D4557" s="109"/>
    </row>
    <row r="4558" spans="4:4" x14ac:dyDescent="0.2">
      <c r="D4558" s="109"/>
    </row>
    <row r="4559" spans="4:4" x14ac:dyDescent="0.2">
      <c r="D4559" s="109"/>
    </row>
    <row r="4560" spans="4:4" x14ac:dyDescent="0.2">
      <c r="D4560" s="109"/>
    </row>
    <row r="4561" spans="4:4" x14ac:dyDescent="0.2">
      <c r="D4561" s="109"/>
    </row>
    <row r="4562" spans="4:4" x14ac:dyDescent="0.2">
      <c r="D4562" s="109"/>
    </row>
    <row r="4563" spans="4:4" x14ac:dyDescent="0.2">
      <c r="D4563" s="109"/>
    </row>
    <row r="4564" spans="4:4" x14ac:dyDescent="0.2">
      <c r="D4564" s="109"/>
    </row>
    <row r="4565" spans="4:4" x14ac:dyDescent="0.2">
      <c r="D4565" s="109"/>
    </row>
    <row r="4566" spans="4:4" x14ac:dyDescent="0.2">
      <c r="D4566" s="109"/>
    </row>
    <row r="4567" spans="4:4" x14ac:dyDescent="0.2">
      <c r="D4567" s="109"/>
    </row>
    <row r="4568" spans="4:4" x14ac:dyDescent="0.2">
      <c r="D4568" s="109"/>
    </row>
    <row r="4569" spans="4:4" x14ac:dyDescent="0.2">
      <c r="D4569" s="109"/>
    </row>
    <row r="4570" spans="4:4" x14ac:dyDescent="0.2">
      <c r="D4570" s="109"/>
    </row>
    <row r="4571" spans="4:4" x14ac:dyDescent="0.2">
      <c r="D4571" s="109"/>
    </row>
    <row r="4572" spans="4:4" x14ac:dyDescent="0.2">
      <c r="D4572" s="109"/>
    </row>
    <row r="4573" spans="4:4" x14ac:dyDescent="0.2">
      <c r="D4573" s="109"/>
    </row>
    <row r="4574" spans="4:4" x14ac:dyDescent="0.2">
      <c r="D4574" s="109"/>
    </row>
    <row r="4575" spans="4:4" x14ac:dyDescent="0.2">
      <c r="D4575" s="109"/>
    </row>
    <row r="4576" spans="4:4" x14ac:dyDescent="0.2">
      <c r="D4576" s="109"/>
    </row>
    <row r="4577" spans="4:4" x14ac:dyDescent="0.2">
      <c r="D4577" s="109"/>
    </row>
    <row r="4578" spans="4:4" x14ac:dyDescent="0.2">
      <c r="D4578" s="109"/>
    </row>
    <row r="4579" spans="4:4" x14ac:dyDescent="0.2">
      <c r="D4579" s="109"/>
    </row>
    <row r="4580" spans="4:4" x14ac:dyDescent="0.2">
      <c r="D4580" s="109"/>
    </row>
    <row r="4581" spans="4:4" x14ac:dyDescent="0.2">
      <c r="D4581" s="109"/>
    </row>
    <row r="4582" spans="4:4" x14ac:dyDescent="0.2">
      <c r="D4582" s="109"/>
    </row>
    <row r="4583" spans="4:4" x14ac:dyDescent="0.2">
      <c r="D4583" s="109"/>
    </row>
    <row r="4584" spans="4:4" x14ac:dyDescent="0.2">
      <c r="D4584" s="109"/>
    </row>
    <row r="4585" spans="4:4" x14ac:dyDescent="0.2">
      <c r="D4585" s="109"/>
    </row>
    <row r="4586" spans="4:4" x14ac:dyDescent="0.2">
      <c r="D4586" s="109"/>
    </row>
    <row r="4587" spans="4:4" x14ac:dyDescent="0.2">
      <c r="D4587" s="109"/>
    </row>
    <row r="4588" spans="4:4" x14ac:dyDescent="0.2">
      <c r="D4588" s="109"/>
    </row>
    <row r="4589" spans="4:4" x14ac:dyDescent="0.2">
      <c r="D4589" s="109"/>
    </row>
    <row r="4590" spans="4:4" x14ac:dyDescent="0.2">
      <c r="D4590" s="109"/>
    </row>
    <row r="4591" spans="4:4" x14ac:dyDescent="0.2">
      <c r="D4591" s="109"/>
    </row>
    <row r="4592" spans="4:4" x14ac:dyDescent="0.2">
      <c r="D4592" s="109"/>
    </row>
    <row r="4593" spans="4:4" x14ac:dyDescent="0.2">
      <c r="D4593" s="109"/>
    </row>
    <row r="4594" spans="4:4" x14ac:dyDescent="0.2">
      <c r="D4594" s="109"/>
    </row>
    <row r="4595" spans="4:4" x14ac:dyDescent="0.2">
      <c r="D4595" s="109"/>
    </row>
    <row r="4596" spans="4:4" x14ac:dyDescent="0.2">
      <c r="D4596" s="109"/>
    </row>
    <row r="4597" spans="4:4" x14ac:dyDescent="0.2">
      <c r="D4597" s="109"/>
    </row>
    <row r="4598" spans="4:4" x14ac:dyDescent="0.2">
      <c r="D4598" s="109"/>
    </row>
    <row r="4599" spans="4:4" x14ac:dyDescent="0.2">
      <c r="D4599" s="109"/>
    </row>
    <row r="4600" spans="4:4" x14ac:dyDescent="0.2">
      <c r="D4600" s="109"/>
    </row>
    <row r="4601" spans="4:4" x14ac:dyDescent="0.2">
      <c r="D4601" s="109"/>
    </row>
    <row r="4602" spans="4:4" x14ac:dyDescent="0.2">
      <c r="D4602" s="109"/>
    </row>
    <row r="4603" spans="4:4" x14ac:dyDescent="0.2">
      <c r="D4603" s="109"/>
    </row>
    <row r="4604" spans="4:4" x14ac:dyDescent="0.2">
      <c r="D4604" s="109"/>
    </row>
    <row r="4605" spans="4:4" x14ac:dyDescent="0.2">
      <c r="D4605" s="109"/>
    </row>
    <row r="4606" spans="4:4" x14ac:dyDescent="0.2">
      <c r="D4606" s="109"/>
    </row>
    <row r="4607" spans="4:4" x14ac:dyDescent="0.2">
      <c r="D4607" s="109"/>
    </row>
    <row r="4608" spans="4:4" x14ac:dyDescent="0.2">
      <c r="D4608" s="109"/>
    </row>
    <row r="4609" spans="4:4" x14ac:dyDescent="0.2">
      <c r="D4609" s="109"/>
    </row>
    <row r="4610" spans="4:4" x14ac:dyDescent="0.2">
      <c r="D4610" s="109"/>
    </row>
    <row r="4611" spans="4:4" x14ac:dyDescent="0.2">
      <c r="D4611" s="109"/>
    </row>
    <row r="4612" spans="4:4" x14ac:dyDescent="0.2">
      <c r="D4612" s="109"/>
    </row>
    <row r="4613" spans="4:4" x14ac:dyDescent="0.2">
      <c r="D4613" s="109"/>
    </row>
    <row r="4614" spans="4:4" x14ac:dyDescent="0.2">
      <c r="D4614" s="109"/>
    </row>
    <row r="4615" spans="4:4" x14ac:dyDescent="0.2">
      <c r="D4615" s="109"/>
    </row>
    <row r="4616" spans="4:4" x14ac:dyDescent="0.2">
      <c r="D4616" s="109"/>
    </row>
    <row r="4617" spans="4:4" x14ac:dyDescent="0.2">
      <c r="D4617" s="109"/>
    </row>
    <row r="4618" spans="4:4" x14ac:dyDescent="0.2">
      <c r="D4618" s="109"/>
    </row>
    <row r="4619" spans="4:4" x14ac:dyDescent="0.2">
      <c r="D4619" s="109"/>
    </row>
    <row r="4620" spans="4:4" x14ac:dyDescent="0.2">
      <c r="D4620" s="109"/>
    </row>
    <row r="4621" spans="4:4" x14ac:dyDescent="0.2">
      <c r="D4621" s="109"/>
    </row>
    <row r="4622" spans="4:4" x14ac:dyDescent="0.2">
      <c r="D4622" s="109"/>
    </row>
    <row r="4623" spans="4:4" x14ac:dyDescent="0.2">
      <c r="D4623" s="109"/>
    </row>
    <row r="4624" spans="4:4" x14ac:dyDescent="0.2">
      <c r="D4624" s="109"/>
    </row>
    <row r="4625" spans="4:4" x14ac:dyDescent="0.2">
      <c r="D4625" s="109"/>
    </row>
    <row r="4626" spans="4:4" x14ac:dyDescent="0.2">
      <c r="D4626" s="109"/>
    </row>
    <row r="4627" spans="4:4" x14ac:dyDescent="0.2">
      <c r="D4627" s="109"/>
    </row>
    <row r="4628" spans="4:4" x14ac:dyDescent="0.2">
      <c r="D4628" s="109"/>
    </row>
    <row r="4629" spans="4:4" x14ac:dyDescent="0.2">
      <c r="D4629" s="109"/>
    </row>
    <row r="4630" spans="4:4" x14ac:dyDescent="0.2">
      <c r="D4630" s="109"/>
    </row>
    <row r="4631" spans="4:4" x14ac:dyDescent="0.2">
      <c r="D4631" s="109"/>
    </row>
    <row r="4632" spans="4:4" x14ac:dyDescent="0.2">
      <c r="D4632" s="109"/>
    </row>
    <row r="4633" spans="4:4" x14ac:dyDescent="0.2">
      <c r="D4633" s="109"/>
    </row>
    <row r="4634" spans="4:4" x14ac:dyDescent="0.2">
      <c r="D4634" s="109"/>
    </row>
    <row r="4635" spans="4:4" x14ac:dyDescent="0.2">
      <c r="D4635" s="109"/>
    </row>
    <row r="4636" spans="4:4" x14ac:dyDescent="0.2">
      <c r="D4636" s="109"/>
    </row>
    <row r="4637" spans="4:4" x14ac:dyDescent="0.2">
      <c r="D4637" s="109"/>
    </row>
    <row r="4638" spans="4:4" x14ac:dyDescent="0.2">
      <c r="D4638" s="109"/>
    </row>
    <row r="4639" spans="4:4" x14ac:dyDescent="0.2">
      <c r="D4639" s="109"/>
    </row>
    <row r="4640" spans="4:4" x14ac:dyDescent="0.2">
      <c r="D4640" s="109"/>
    </row>
    <row r="4641" spans="4:4" x14ac:dyDescent="0.2">
      <c r="D4641" s="109"/>
    </row>
    <row r="4642" spans="4:4" x14ac:dyDescent="0.2">
      <c r="D4642" s="109"/>
    </row>
    <row r="4643" spans="4:4" x14ac:dyDescent="0.2">
      <c r="D4643" s="109"/>
    </row>
    <row r="4644" spans="4:4" x14ac:dyDescent="0.2">
      <c r="D4644" s="109"/>
    </row>
    <row r="4645" spans="4:4" x14ac:dyDescent="0.2">
      <c r="D4645" s="109"/>
    </row>
    <row r="4646" spans="4:4" x14ac:dyDescent="0.2">
      <c r="D4646" s="109"/>
    </row>
    <row r="4647" spans="4:4" x14ac:dyDescent="0.2">
      <c r="D4647" s="109"/>
    </row>
    <row r="4648" spans="4:4" x14ac:dyDescent="0.2">
      <c r="D4648" s="109"/>
    </row>
    <row r="4649" spans="4:4" x14ac:dyDescent="0.2">
      <c r="D4649" s="109"/>
    </row>
    <row r="4650" spans="4:4" x14ac:dyDescent="0.2">
      <c r="D4650" s="109"/>
    </row>
    <row r="4651" spans="4:4" x14ac:dyDescent="0.2">
      <c r="D4651" s="109"/>
    </row>
    <row r="4652" spans="4:4" x14ac:dyDescent="0.2">
      <c r="D4652" s="109"/>
    </row>
    <row r="4653" spans="4:4" x14ac:dyDescent="0.2">
      <c r="D4653" s="109"/>
    </row>
    <row r="4654" spans="4:4" x14ac:dyDescent="0.2">
      <c r="D4654" s="109"/>
    </row>
    <row r="4655" spans="4:4" x14ac:dyDescent="0.2">
      <c r="D4655" s="109"/>
    </row>
    <row r="4656" spans="4:4" x14ac:dyDescent="0.2">
      <c r="D4656" s="109"/>
    </row>
    <row r="4657" spans="4:4" x14ac:dyDescent="0.2">
      <c r="D4657" s="109"/>
    </row>
    <row r="4658" spans="4:4" x14ac:dyDescent="0.2">
      <c r="D4658" s="109"/>
    </row>
    <row r="4659" spans="4:4" x14ac:dyDescent="0.2">
      <c r="D4659" s="109"/>
    </row>
    <row r="4660" spans="4:4" x14ac:dyDescent="0.2">
      <c r="D4660" s="109"/>
    </row>
    <row r="4661" spans="4:4" x14ac:dyDescent="0.2">
      <c r="D4661" s="109"/>
    </row>
    <row r="4662" spans="4:4" x14ac:dyDescent="0.2">
      <c r="D4662" s="109"/>
    </row>
    <row r="4663" spans="4:4" x14ac:dyDescent="0.2">
      <c r="D4663" s="109"/>
    </row>
    <row r="4664" spans="4:4" x14ac:dyDescent="0.2">
      <c r="D4664" s="109"/>
    </row>
    <row r="4665" spans="4:4" x14ac:dyDescent="0.2">
      <c r="D4665" s="109"/>
    </row>
    <row r="4666" spans="4:4" x14ac:dyDescent="0.2">
      <c r="D4666" s="109"/>
    </row>
    <row r="4667" spans="4:4" x14ac:dyDescent="0.2">
      <c r="D4667" s="109"/>
    </row>
    <row r="4668" spans="4:4" x14ac:dyDescent="0.2">
      <c r="D4668" s="109"/>
    </row>
    <row r="4669" spans="4:4" x14ac:dyDescent="0.2">
      <c r="D4669" s="109"/>
    </row>
    <row r="4670" spans="4:4" x14ac:dyDescent="0.2">
      <c r="D4670" s="109"/>
    </row>
    <row r="4671" spans="4:4" x14ac:dyDescent="0.2">
      <c r="D4671" s="109"/>
    </row>
    <row r="4672" spans="4:4" x14ac:dyDescent="0.2">
      <c r="D4672" s="109"/>
    </row>
    <row r="4673" spans="4:4" x14ac:dyDescent="0.2">
      <c r="D4673" s="109"/>
    </row>
    <row r="4674" spans="4:4" x14ac:dyDescent="0.2">
      <c r="D4674" s="109"/>
    </row>
    <row r="4675" spans="4:4" x14ac:dyDescent="0.2">
      <c r="D4675" s="109"/>
    </row>
    <row r="4676" spans="4:4" x14ac:dyDescent="0.2">
      <c r="D4676" s="109"/>
    </row>
    <row r="4677" spans="4:4" x14ac:dyDescent="0.2">
      <c r="D4677" s="109"/>
    </row>
    <row r="4678" spans="4:4" x14ac:dyDescent="0.2">
      <c r="D4678" s="109"/>
    </row>
    <row r="4679" spans="4:4" x14ac:dyDescent="0.2">
      <c r="D4679" s="109"/>
    </row>
    <row r="4680" spans="4:4" x14ac:dyDescent="0.2">
      <c r="D4680" s="109"/>
    </row>
    <row r="4681" spans="4:4" x14ac:dyDescent="0.2">
      <c r="D4681" s="109"/>
    </row>
    <row r="4682" spans="4:4" x14ac:dyDescent="0.2">
      <c r="D4682" s="109"/>
    </row>
    <row r="4683" spans="4:4" x14ac:dyDescent="0.2">
      <c r="D4683" s="109"/>
    </row>
    <row r="4684" spans="4:4" x14ac:dyDescent="0.2">
      <c r="D4684" s="109"/>
    </row>
    <row r="4685" spans="4:4" x14ac:dyDescent="0.2">
      <c r="D4685" s="109"/>
    </row>
    <row r="4686" spans="4:4" x14ac:dyDescent="0.2">
      <c r="D4686" s="109"/>
    </row>
    <row r="4687" spans="4:4" x14ac:dyDescent="0.2">
      <c r="D4687" s="109"/>
    </row>
    <row r="4688" spans="4:4" x14ac:dyDescent="0.2">
      <c r="D4688" s="109"/>
    </row>
    <row r="4689" spans="4:4" x14ac:dyDescent="0.2">
      <c r="D4689" s="109"/>
    </row>
    <row r="4690" spans="4:4" x14ac:dyDescent="0.2">
      <c r="D4690" s="109"/>
    </row>
    <row r="4691" spans="4:4" x14ac:dyDescent="0.2">
      <c r="D4691" s="109"/>
    </row>
    <row r="4692" spans="4:4" x14ac:dyDescent="0.2">
      <c r="D4692" s="109"/>
    </row>
    <row r="4693" spans="4:4" x14ac:dyDescent="0.2">
      <c r="D4693" s="109"/>
    </row>
    <row r="4694" spans="4:4" x14ac:dyDescent="0.2">
      <c r="D4694" s="109"/>
    </row>
    <row r="4695" spans="4:4" x14ac:dyDescent="0.2">
      <c r="D4695" s="109"/>
    </row>
    <row r="4696" spans="4:4" x14ac:dyDescent="0.2">
      <c r="D4696" s="109"/>
    </row>
    <row r="4697" spans="4:4" x14ac:dyDescent="0.2">
      <c r="D4697" s="109"/>
    </row>
    <row r="4698" spans="4:4" x14ac:dyDescent="0.2">
      <c r="D4698" s="109"/>
    </row>
    <row r="4699" spans="4:4" x14ac:dyDescent="0.2">
      <c r="D4699" s="109"/>
    </row>
    <row r="4700" spans="4:4" x14ac:dyDescent="0.2">
      <c r="D4700" s="109"/>
    </row>
    <row r="4701" spans="4:4" x14ac:dyDescent="0.2">
      <c r="D4701" s="109"/>
    </row>
    <row r="4702" spans="4:4" x14ac:dyDescent="0.2">
      <c r="D4702" s="109"/>
    </row>
    <row r="4703" spans="4:4" x14ac:dyDescent="0.2">
      <c r="D4703" s="109"/>
    </row>
    <row r="4704" spans="4:4" x14ac:dyDescent="0.2">
      <c r="D4704" s="109"/>
    </row>
    <row r="4705" spans="4:4" x14ac:dyDescent="0.2">
      <c r="D4705" s="109"/>
    </row>
    <row r="4706" spans="4:4" x14ac:dyDescent="0.2">
      <c r="D4706" s="109"/>
    </row>
    <row r="4707" spans="4:4" x14ac:dyDescent="0.2">
      <c r="D4707" s="109"/>
    </row>
    <row r="4708" spans="4:4" x14ac:dyDescent="0.2">
      <c r="D4708" s="109"/>
    </row>
    <row r="4709" spans="4:4" x14ac:dyDescent="0.2">
      <c r="D4709" s="109"/>
    </row>
    <row r="4710" spans="4:4" x14ac:dyDescent="0.2">
      <c r="D4710" s="109"/>
    </row>
    <row r="4711" spans="4:4" x14ac:dyDescent="0.2">
      <c r="D4711" s="109"/>
    </row>
    <row r="4712" spans="4:4" x14ac:dyDescent="0.2">
      <c r="D4712" s="109"/>
    </row>
    <row r="4713" spans="4:4" x14ac:dyDescent="0.2">
      <c r="D4713" s="109"/>
    </row>
    <row r="4714" spans="4:4" x14ac:dyDescent="0.2">
      <c r="D4714" s="109"/>
    </row>
    <row r="4715" spans="4:4" x14ac:dyDescent="0.2">
      <c r="D4715" s="109"/>
    </row>
    <row r="4716" spans="4:4" x14ac:dyDescent="0.2">
      <c r="D4716" s="109"/>
    </row>
    <row r="4717" spans="4:4" x14ac:dyDescent="0.2">
      <c r="D4717" s="109"/>
    </row>
    <row r="4718" spans="4:4" x14ac:dyDescent="0.2">
      <c r="D4718" s="109"/>
    </row>
    <row r="4719" spans="4:4" x14ac:dyDescent="0.2">
      <c r="D4719" s="109"/>
    </row>
    <row r="4720" spans="4:4" x14ac:dyDescent="0.2">
      <c r="D4720" s="109"/>
    </row>
    <row r="4721" spans="4:4" x14ac:dyDescent="0.2">
      <c r="D4721" s="109"/>
    </row>
    <row r="4722" spans="4:4" x14ac:dyDescent="0.2">
      <c r="D4722" s="109"/>
    </row>
    <row r="4723" spans="4:4" x14ac:dyDescent="0.2">
      <c r="D4723" s="109"/>
    </row>
    <row r="4724" spans="4:4" x14ac:dyDescent="0.2">
      <c r="D4724" s="109"/>
    </row>
    <row r="4725" spans="4:4" x14ac:dyDescent="0.2">
      <c r="D4725" s="109"/>
    </row>
    <row r="4726" spans="4:4" x14ac:dyDescent="0.2">
      <c r="D4726" s="109"/>
    </row>
    <row r="4727" spans="4:4" x14ac:dyDescent="0.2">
      <c r="D4727" s="109"/>
    </row>
    <row r="4728" spans="4:4" x14ac:dyDescent="0.2">
      <c r="D4728" s="109"/>
    </row>
    <row r="4729" spans="4:4" x14ac:dyDescent="0.2">
      <c r="D4729" s="109"/>
    </row>
    <row r="4730" spans="4:4" x14ac:dyDescent="0.2">
      <c r="D4730" s="109"/>
    </row>
    <row r="4731" spans="4:4" x14ac:dyDescent="0.2">
      <c r="D4731" s="109"/>
    </row>
    <row r="4732" spans="4:4" x14ac:dyDescent="0.2">
      <c r="D4732" s="109"/>
    </row>
    <row r="4733" spans="4:4" x14ac:dyDescent="0.2">
      <c r="D4733" s="109"/>
    </row>
    <row r="4734" spans="4:4" x14ac:dyDescent="0.2">
      <c r="D4734" s="109"/>
    </row>
    <row r="4735" spans="4:4" x14ac:dyDescent="0.2">
      <c r="D4735" s="109"/>
    </row>
    <row r="4736" spans="4:4" x14ac:dyDescent="0.2">
      <c r="D4736" s="109"/>
    </row>
    <row r="4737" spans="4:4" x14ac:dyDescent="0.2">
      <c r="D4737" s="109"/>
    </row>
    <row r="4738" spans="4:4" x14ac:dyDescent="0.2">
      <c r="D4738" s="109"/>
    </row>
    <row r="4739" spans="4:4" x14ac:dyDescent="0.2">
      <c r="D4739" s="109"/>
    </row>
    <row r="4740" spans="4:4" x14ac:dyDescent="0.2">
      <c r="D4740" s="109"/>
    </row>
    <row r="4741" spans="4:4" x14ac:dyDescent="0.2">
      <c r="D4741" s="109"/>
    </row>
    <row r="4742" spans="4:4" x14ac:dyDescent="0.2">
      <c r="D4742" s="109"/>
    </row>
    <row r="4743" spans="4:4" x14ac:dyDescent="0.2">
      <c r="D4743" s="109"/>
    </row>
    <row r="4744" spans="4:4" x14ac:dyDescent="0.2">
      <c r="D4744" s="109"/>
    </row>
    <row r="4745" spans="4:4" x14ac:dyDescent="0.2">
      <c r="D4745" s="109"/>
    </row>
    <row r="4746" spans="4:4" x14ac:dyDescent="0.2">
      <c r="D4746" s="109"/>
    </row>
    <row r="4747" spans="4:4" x14ac:dyDescent="0.2">
      <c r="D4747" s="109"/>
    </row>
    <row r="4748" spans="4:4" x14ac:dyDescent="0.2">
      <c r="D4748" s="109"/>
    </row>
    <row r="4749" spans="4:4" x14ac:dyDescent="0.2">
      <c r="D4749" s="109"/>
    </row>
    <row r="4750" spans="4:4" x14ac:dyDescent="0.2">
      <c r="D4750" s="109"/>
    </row>
    <row r="4751" spans="4:4" x14ac:dyDescent="0.2">
      <c r="D4751" s="109"/>
    </row>
    <row r="4752" spans="4:4" x14ac:dyDescent="0.2">
      <c r="D4752" s="109"/>
    </row>
    <row r="4753" spans="4:4" x14ac:dyDescent="0.2">
      <c r="D4753" s="109"/>
    </row>
    <row r="4754" spans="4:4" x14ac:dyDescent="0.2">
      <c r="D4754" s="109"/>
    </row>
    <row r="4755" spans="4:4" x14ac:dyDescent="0.2">
      <c r="D4755" s="109"/>
    </row>
    <row r="4756" spans="4:4" x14ac:dyDescent="0.2">
      <c r="D4756" s="109"/>
    </row>
    <row r="4757" spans="4:4" x14ac:dyDescent="0.2">
      <c r="D4757" s="109"/>
    </row>
    <row r="4758" spans="4:4" x14ac:dyDescent="0.2">
      <c r="D4758" s="109"/>
    </row>
    <row r="4759" spans="4:4" x14ac:dyDescent="0.2">
      <c r="D4759" s="109"/>
    </row>
    <row r="4760" spans="4:4" x14ac:dyDescent="0.2">
      <c r="D4760" s="109"/>
    </row>
    <row r="4761" spans="4:4" x14ac:dyDescent="0.2">
      <c r="D4761" s="109"/>
    </row>
    <row r="4762" spans="4:4" x14ac:dyDescent="0.2">
      <c r="D4762" s="109"/>
    </row>
    <row r="4763" spans="4:4" x14ac:dyDescent="0.2">
      <c r="D4763" s="109"/>
    </row>
    <row r="4764" spans="4:4" x14ac:dyDescent="0.2">
      <c r="D4764" s="109"/>
    </row>
    <row r="4765" spans="4:4" x14ac:dyDescent="0.2">
      <c r="D4765" s="109"/>
    </row>
    <row r="4766" spans="4:4" x14ac:dyDescent="0.2">
      <c r="D4766" s="109"/>
    </row>
    <row r="4767" spans="4:4" x14ac:dyDescent="0.2">
      <c r="D4767" s="109"/>
    </row>
    <row r="4768" spans="4:4" x14ac:dyDescent="0.2">
      <c r="D4768" s="109"/>
    </row>
    <row r="4769" spans="4:4" x14ac:dyDescent="0.2">
      <c r="D4769" s="109"/>
    </row>
    <row r="4770" spans="4:4" x14ac:dyDescent="0.2">
      <c r="D4770" s="109"/>
    </row>
    <row r="4771" spans="4:4" x14ac:dyDescent="0.2">
      <c r="D4771" s="109"/>
    </row>
    <row r="4772" spans="4:4" x14ac:dyDescent="0.2">
      <c r="D4772" s="109"/>
    </row>
    <row r="4773" spans="4:4" x14ac:dyDescent="0.2">
      <c r="D4773" s="109"/>
    </row>
    <row r="4774" spans="4:4" x14ac:dyDescent="0.2">
      <c r="D4774" s="109"/>
    </row>
    <row r="4775" spans="4:4" x14ac:dyDescent="0.2">
      <c r="D4775" s="109"/>
    </row>
    <row r="4776" spans="4:4" x14ac:dyDescent="0.2">
      <c r="D4776" s="109"/>
    </row>
    <row r="4777" spans="4:4" x14ac:dyDescent="0.2">
      <c r="D4777" s="109"/>
    </row>
    <row r="4778" spans="4:4" x14ac:dyDescent="0.2">
      <c r="D4778" s="109"/>
    </row>
    <row r="4779" spans="4:4" x14ac:dyDescent="0.2">
      <c r="D4779" s="109"/>
    </row>
    <row r="4780" spans="4:4" x14ac:dyDescent="0.2">
      <c r="D4780" s="109"/>
    </row>
    <row r="4781" spans="4:4" x14ac:dyDescent="0.2">
      <c r="D4781" s="109"/>
    </row>
    <row r="4782" spans="4:4" x14ac:dyDescent="0.2">
      <c r="D4782" s="109"/>
    </row>
    <row r="4783" spans="4:4" x14ac:dyDescent="0.2">
      <c r="D4783" s="109"/>
    </row>
    <row r="4784" spans="4:4" x14ac:dyDescent="0.2">
      <c r="D4784" s="109"/>
    </row>
    <row r="4785" spans="4:4" x14ac:dyDescent="0.2">
      <c r="D4785" s="109"/>
    </row>
    <row r="4786" spans="4:4" x14ac:dyDescent="0.2">
      <c r="D4786" s="109"/>
    </row>
    <row r="4787" spans="4:4" x14ac:dyDescent="0.2">
      <c r="D4787" s="109"/>
    </row>
    <row r="4788" spans="4:4" x14ac:dyDescent="0.2">
      <c r="D4788" s="109"/>
    </row>
    <row r="4789" spans="4:4" x14ac:dyDescent="0.2">
      <c r="D4789" s="109"/>
    </row>
    <row r="4790" spans="4:4" x14ac:dyDescent="0.2">
      <c r="D4790" s="109"/>
    </row>
    <row r="4791" spans="4:4" x14ac:dyDescent="0.2">
      <c r="D4791" s="109"/>
    </row>
    <row r="4792" spans="4:4" x14ac:dyDescent="0.2">
      <c r="D4792" s="109"/>
    </row>
    <row r="4793" spans="4:4" x14ac:dyDescent="0.2">
      <c r="D4793" s="109"/>
    </row>
    <row r="4794" spans="4:4" x14ac:dyDescent="0.2">
      <c r="D4794" s="109"/>
    </row>
    <row r="4795" spans="4:4" x14ac:dyDescent="0.2">
      <c r="D4795" s="109"/>
    </row>
    <row r="4796" spans="4:4" x14ac:dyDescent="0.2">
      <c r="D4796" s="109"/>
    </row>
    <row r="4797" spans="4:4" x14ac:dyDescent="0.2">
      <c r="D4797" s="109"/>
    </row>
    <row r="4798" spans="4:4" x14ac:dyDescent="0.2">
      <c r="D4798" s="109"/>
    </row>
    <row r="4799" spans="4:4" x14ac:dyDescent="0.2">
      <c r="D4799" s="109"/>
    </row>
    <row r="4800" spans="4:4" x14ac:dyDescent="0.2">
      <c r="D4800" s="109"/>
    </row>
    <row r="4801" spans="4:4" x14ac:dyDescent="0.2">
      <c r="D4801" s="109"/>
    </row>
    <row r="4802" spans="4:4" x14ac:dyDescent="0.2">
      <c r="D4802" s="109"/>
    </row>
    <row r="4803" spans="4:4" x14ac:dyDescent="0.2">
      <c r="D4803" s="109"/>
    </row>
    <row r="4804" spans="4:4" x14ac:dyDescent="0.2">
      <c r="D4804" s="109"/>
    </row>
    <row r="4805" spans="4:4" x14ac:dyDescent="0.2">
      <c r="D4805" s="109"/>
    </row>
    <row r="4806" spans="4:4" x14ac:dyDescent="0.2">
      <c r="D4806" s="109"/>
    </row>
    <row r="4807" spans="4:4" x14ac:dyDescent="0.2">
      <c r="D4807" s="109"/>
    </row>
    <row r="4808" spans="4:4" x14ac:dyDescent="0.2">
      <c r="D4808" s="109"/>
    </row>
    <row r="4809" spans="4:4" x14ac:dyDescent="0.2">
      <c r="D4809" s="109"/>
    </row>
    <row r="4810" spans="4:4" x14ac:dyDescent="0.2">
      <c r="D4810" s="109"/>
    </row>
    <row r="4811" spans="4:4" x14ac:dyDescent="0.2">
      <c r="D4811" s="109"/>
    </row>
    <row r="4812" spans="4:4" x14ac:dyDescent="0.2">
      <c r="D4812" s="109"/>
    </row>
    <row r="4813" spans="4:4" x14ac:dyDescent="0.2">
      <c r="D4813" s="109"/>
    </row>
    <row r="4814" spans="4:4" x14ac:dyDescent="0.2">
      <c r="D4814" s="109"/>
    </row>
    <row r="4815" spans="4:4" x14ac:dyDescent="0.2">
      <c r="D4815" s="109"/>
    </row>
    <row r="4816" spans="4:4" x14ac:dyDescent="0.2">
      <c r="D4816" s="109"/>
    </row>
    <row r="4817" spans="4:4" x14ac:dyDescent="0.2">
      <c r="D4817" s="109"/>
    </row>
    <row r="4818" spans="4:4" x14ac:dyDescent="0.2">
      <c r="D4818" s="109"/>
    </row>
    <row r="4819" spans="4:4" x14ac:dyDescent="0.2">
      <c r="D4819" s="109"/>
    </row>
    <row r="4820" spans="4:4" x14ac:dyDescent="0.2">
      <c r="D4820" s="109"/>
    </row>
    <row r="4821" spans="4:4" x14ac:dyDescent="0.2">
      <c r="D4821" s="109"/>
    </row>
    <row r="4822" spans="4:4" x14ac:dyDescent="0.2">
      <c r="D4822" s="109"/>
    </row>
    <row r="4823" spans="4:4" x14ac:dyDescent="0.2">
      <c r="D4823" s="109"/>
    </row>
    <row r="4824" spans="4:4" x14ac:dyDescent="0.2">
      <c r="D4824" s="109"/>
    </row>
    <row r="4825" spans="4:4" x14ac:dyDescent="0.2">
      <c r="D4825" s="109"/>
    </row>
    <row r="4826" spans="4:4" x14ac:dyDescent="0.2">
      <c r="D4826" s="109"/>
    </row>
    <row r="4827" spans="4:4" x14ac:dyDescent="0.2">
      <c r="D4827" s="109"/>
    </row>
    <row r="4828" spans="4:4" x14ac:dyDescent="0.2">
      <c r="D4828" s="109"/>
    </row>
    <row r="4829" spans="4:4" x14ac:dyDescent="0.2">
      <c r="D4829" s="109"/>
    </row>
    <row r="4830" spans="4:4" x14ac:dyDescent="0.2">
      <c r="D4830" s="109"/>
    </row>
    <row r="4831" spans="4:4" x14ac:dyDescent="0.2">
      <c r="D4831" s="109"/>
    </row>
    <row r="4832" spans="4:4" x14ac:dyDescent="0.2">
      <c r="D4832" s="109"/>
    </row>
    <row r="4833" spans="4:4" x14ac:dyDescent="0.2">
      <c r="D4833" s="109"/>
    </row>
    <row r="4834" spans="4:4" x14ac:dyDescent="0.2">
      <c r="D4834" s="109"/>
    </row>
    <row r="4835" spans="4:4" x14ac:dyDescent="0.2">
      <c r="D4835" s="109"/>
    </row>
    <row r="4836" spans="4:4" x14ac:dyDescent="0.2">
      <c r="D4836" s="109"/>
    </row>
    <row r="4837" spans="4:4" x14ac:dyDescent="0.2">
      <c r="D4837" s="109"/>
    </row>
    <row r="4838" spans="4:4" x14ac:dyDescent="0.2">
      <c r="D4838" s="109"/>
    </row>
    <row r="4839" spans="4:4" x14ac:dyDescent="0.2">
      <c r="D4839" s="109"/>
    </row>
    <row r="4840" spans="4:4" x14ac:dyDescent="0.2">
      <c r="D4840" s="109"/>
    </row>
    <row r="4841" spans="4:4" x14ac:dyDescent="0.2">
      <c r="D4841" s="109"/>
    </row>
    <row r="4842" spans="4:4" x14ac:dyDescent="0.2">
      <c r="D4842" s="109"/>
    </row>
    <row r="4843" spans="4:4" x14ac:dyDescent="0.2">
      <c r="D4843" s="109"/>
    </row>
    <row r="4844" spans="4:4" x14ac:dyDescent="0.2">
      <c r="D4844" s="109"/>
    </row>
    <row r="4845" spans="4:4" x14ac:dyDescent="0.2">
      <c r="D4845" s="109"/>
    </row>
    <row r="4846" spans="4:4" x14ac:dyDescent="0.2">
      <c r="D4846" s="109"/>
    </row>
    <row r="4847" spans="4:4" x14ac:dyDescent="0.2">
      <c r="D4847" s="109"/>
    </row>
    <row r="4848" spans="4:4" x14ac:dyDescent="0.2">
      <c r="D4848" s="109"/>
    </row>
    <row r="4849" spans="4:4" x14ac:dyDescent="0.2">
      <c r="D4849" s="109"/>
    </row>
    <row r="4850" spans="4:4" x14ac:dyDescent="0.2">
      <c r="D4850" s="109"/>
    </row>
    <row r="4851" spans="4:4" x14ac:dyDescent="0.2">
      <c r="D4851" s="109"/>
    </row>
    <row r="4852" spans="4:4" x14ac:dyDescent="0.2">
      <c r="D4852" s="109"/>
    </row>
    <row r="4853" spans="4:4" x14ac:dyDescent="0.2">
      <c r="D4853" s="109"/>
    </row>
    <row r="4854" spans="4:4" x14ac:dyDescent="0.2">
      <c r="D4854" s="109"/>
    </row>
    <row r="4855" spans="4:4" x14ac:dyDescent="0.2">
      <c r="D4855" s="109"/>
    </row>
    <row r="4856" spans="4:4" x14ac:dyDescent="0.2">
      <c r="D4856" s="109"/>
    </row>
    <row r="4857" spans="4:4" x14ac:dyDescent="0.2">
      <c r="D4857" s="109"/>
    </row>
    <row r="4858" spans="4:4" x14ac:dyDescent="0.2">
      <c r="D4858" s="109"/>
    </row>
    <row r="4859" spans="4:4" x14ac:dyDescent="0.2">
      <c r="D4859" s="109"/>
    </row>
    <row r="4860" spans="4:4" x14ac:dyDescent="0.2">
      <c r="D4860" s="109"/>
    </row>
    <row r="4861" spans="4:4" x14ac:dyDescent="0.2">
      <c r="D4861" s="109"/>
    </row>
    <row r="4862" spans="4:4" x14ac:dyDescent="0.2">
      <c r="D4862" s="109"/>
    </row>
    <row r="4863" spans="4:4" x14ac:dyDescent="0.2">
      <c r="D4863" s="109"/>
    </row>
    <row r="4864" spans="4:4" x14ac:dyDescent="0.2">
      <c r="D4864" s="109"/>
    </row>
    <row r="4865" spans="4:4" x14ac:dyDescent="0.2">
      <c r="D4865" s="109"/>
    </row>
    <row r="4866" spans="4:4" x14ac:dyDescent="0.2">
      <c r="D4866" s="109"/>
    </row>
    <row r="4867" spans="4:4" x14ac:dyDescent="0.2">
      <c r="D4867" s="109"/>
    </row>
    <row r="4868" spans="4:4" x14ac:dyDescent="0.2">
      <c r="D4868" s="109"/>
    </row>
    <row r="4869" spans="4:4" x14ac:dyDescent="0.2">
      <c r="D4869" s="109"/>
    </row>
    <row r="4870" spans="4:4" x14ac:dyDescent="0.2">
      <c r="D4870" s="109"/>
    </row>
    <row r="4871" spans="4:4" x14ac:dyDescent="0.2">
      <c r="D4871" s="109"/>
    </row>
    <row r="4872" spans="4:4" x14ac:dyDescent="0.2">
      <c r="D4872" s="109"/>
    </row>
    <row r="4873" spans="4:4" x14ac:dyDescent="0.2">
      <c r="D4873" s="109"/>
    </row>
    <row r="4874" spans="4:4" x14ac:dyDescent="0.2">
      <c r="D4874" s="109"/>
    </row>
    <row r="4875" spans="4:4" x14ac:dyDescent="0.2">
      <c r="D4875" s="109"/>
    </row>
    <row r="4876" spans="4:4" x14ac:dyDescent="0.2">
      <c r="D4876" s="109"/>
    </row>
    <row r="4877" spans="4:4" x14ac:dyDescent="0.2">
      <c r="D4877" s="109"/>
    </row>
    <row r="4878" spans="4:4" x14ac:dyDescent="0.2">
      <c r="D4878" s="109"/>
    </row>
    <row r="4879" spans="4:4" x14ac:dyDescent="0.2">
      <c r="D4879" s="109"/>
    </row>
    <row r="4880" spans="4:4" x14ac:dyDescent="0.2">
      <c r="D4880" s="109"/>
    </row>
    <row r="4881" spans="4:4" x14ac:dyDescent="0.2">
      <c r="D4881" s="109"/>
    </row>
    <row r="4882" spans="4:4" x14ac:dyDescent="0.2">
      <c r="D4882" s="109"/>
    </row>
    <row r="4883" spans="4:4" x14ac:dyDescent="0.2">
      <c r="D4883" s="109"/>
    </row>
    <row r="4884" spans="4:4" x14ac:dyDescent="0.2">
      <c r="D4884" s="109"/>
    </row>
    <row r="4885" spans="4:4" x14ac:dyDescent="0.2">
      <c r="D4885" s="109"/>
    </row>
    <row r="4886" spans="4:4" x14ac:dyDescent="0.2">
      <c r="D4886" s="109"/>
    </row>
    <row r="4887" spans="4:4" x14ac:dyDescent="0.2">
      <c r="D4887" s="109"/>
    </row>
    <row r="4888" spans="4:4" x14ac:dyDescent="0.2">
      <c r="D4888" s="109"/>
    </row>
    <row r="4889" spans="4:4" x14ac:dyDescent="0.2">
      <c r="D4889" s="109"/>
    </row>
    <row r="4890" spans="4:4" x14ac:dyDescent="0.2">
      <c r="D4890" s="109"/>
    </row>
    <row r="4891" spans="4:4" x14ac:dyDescent="0.2">
      <c r="D4891" s="109"/>
    </row>
    <row r="4892" spans="4:4" x14ac:dyDescent="0.2">
      <c r="D4892" s="109"/>
    </row>
    <row r="4893" spans="4:4" x14ac:dyDescent="0.2">
      <c r="D4893" s="109"/>
    </row>
    <row r="4894" spans="4:4" x14ac:dyDescent="0.2">
      <c r="D4894" s="109"/>
    </row>
    <row r="4895" spans="4:4" x14ac:dyDescent="0.2">
      <c r="D4895" s="109"/>
    </row>
    <row r="4896" spans="4:4" x14ac:dyDescent="0.2">
      <c r="D4896" s="109"/>
    </row>
    <row r="4897" spans="4:4" x14ac:dyDescent="0.2">
      <c r="D4897" s="109"/>
    </row>
    <row r="4898" spans="4:4" x14ac:dyDescent="0.2">
      <c r="D4898" s="109"/>
    </row>
    <row r="4899" spans="4:4" x14ac:dyDescent="0.2">
      <c r="D4899" s="109"/>
    </row>
    <row r="4900" spans="4:4" x14ac:dyDescent="0.2">
      <c r="D4900" s="109"/>
    </row>
    <row r="4901" spans="4:4" x14ac:dyDescent="0.2">
      <c r="D4901" s="109"/>
    </row>
    <row r="4902" spans="4:4" x14ac:dyDescent="0.2">
      <c r="D4902" s="109"/>
    </row>
    <row r="4903" spans="4:4" x14ac:dyDescent="0.2">
      <c r="D4903" s="109"/>
    </row>
    <row r="4904" spans="4:4" x14ac:dyDescent="0.2">
      <c r="D4904" s="109"/>
    </row>
    <row r="4905" spans="4:4" x14ac:dyDescent="0.2">
      <c r="D4905" s="109"/>
    </row>
    <row r="4906" spans="4:4" x14ac:dyDescent="0.2">
      <c r="D4906" s="109"/>
    </row>
    <row r="4907" spans="4:4" x14ac:dyDescent="0.2">
      <c r="D4907" s="109"/>
    </row>
    <row r="4908" spans="4:4" x14ac:dyDescent="0.2">
      <c r="D4908" s="109"/>
    </row>
    <row r="4909" spans="4:4" x14ac:dyDescent="0.2">
      <c r="D4909" s="109"/>
    </row>
    <row r="4910" spans="4:4" x14ac:dyDescent="0.2">
      <c r="D4910" s="109"/>
    </row>
    <row r="4911" spans="4:4" x14ac:dyDescent="0.2">
      <c r="D4911" s="109"/>
    </row>
    <row r="4912" spans="4:4" x14ac:dyDescent="0.2">
      <c r="D4912" s="109"/>
    </row>
    <row r="4913" spans="4:4" x14ac:dyDescent="0.2">
      <c r="D4913" s="109"/>
    </row>
    <row r="4914" spans="4:4" x14ac:dyDescent="0.2">
      <c r="D4914" s="109"/>
    </row>
    <row r="4915" spans="4:4" x14ac:dyDescent="0.2">
      <c r="D4915" s="109"/>
    </row>
    <row r="4916" spans="4:4" x14ac:dyDescent="0.2">
      <c r="D4916" s="109"/>
    </row>
    <row r="4917" spans="4:4" x14ac:dyDescent="0.2">
      <c r="D4917" s="109"/>
    </row>
    <row r="4918" spans="4:4" x14ac:dyDescent="0.2">
      <c r="D4918" s="109"/>
    </row>
    <row r="4919" spans="4:4" x14ac:dyDescent="0.2">
      <c r="D4919" s="109"/>
    </row>
    <row r="4920" spans="4:4" x14ac:dyDescent="0.2">
      <c r="D4920" s="109"/>
    </row>
    <row r="4921" spans="4:4" x14ac:dyDescent="0.2">
      <c r="D4921" s="109"/>
    </row>
    <row r="4922" spans="4:4" x14ac:dyDescent="0.2">
      <c r="D4922" s="109"/>
    </row>
    <row r="4923" spans="4:4" x14ac:dyDescent="0.2">
      <c r="D4923" s="109"/>
    </row>
    <row r="4924" spans="4:4" x14ac:dyDescent="0.2">
      <c r="D4924" s="109"/>
    </row>
    <row r="4925" spans="4:4" x14ac:dyDescent="0.2">
      <c r="D4925" s="109"/>
    </row>
    <row r="4926" spans="4:4" x14ac:dyDescent="0.2">
      <c r="D4926" s="109"/>
    </row>
    <row r="4927" spans="4:4" x14ac:dyDescent="0.2">
      <c r="D4927" s="109"/>
    </row>
    <row r="4928" spans="4:4" x14ac:dyDescent="0.2">
      <c r="D4928" s="109"/>
    </row>
    <row r="4929" spans="4:4" x14ac:dyDescent="0.2">
      <c r="D4929" s="109"/>
    </row>
    <row r="4930" spans="4:4" x14ac:dyDescent="0.2">
      <c r="D4930" s="109"/>
    </row>
    <row r="4931" spans="4:4" x14ac:dyDescent="0.2">
      <c r="D4931" s="109"/>
    </row>
    <row r="4932" spans="4:4" x14ac:dyDescent="0.2">
      <c r="D4932" s="109"/>
    </row>
    <row r="4933" spans="4:4" x14ac:dyDescent="0.2">
      <c r="D4933" s="109"/>
    </row>
    <row r="4934" spans="4:4" x14ac:dyDescent="0.2">
      <c r="D4934" s="109"/>
    </row>
    <row r="4935" spans="4:4" x14ac:dyDescent="0.2">
      <c r="D4935" s="109"/>
    </row>
    <row r="4936" spans="4:4" x14ac:dyDescent="0.2">
      <c r="D4936" s="109"/>
    </row>
    <row r="4937" spans="4:4" x14ac:dyDescent="0.2">
      <c r="D4937" s="109"/>
    </row>
    <row r="4938" spans="4:4" x14ac:dyDescent="0.2">
      <c r="D4938" s="109"/>
    </row>
    <row r="4939" spans="4:4" x14ac:dyDescent="0.2">
      <c r="D4939" s="109"/>
    </row>
    <row r="4940" spans="4:4" x14ac:dyDescent="0.2">
      <c r="D4940" s="109"/>
    </row>
    <row r="4941" spans="4:4" x14ac:dyDescent="0.2">
      <c r="D4941" s="109"/>
    </row>
    <row r="4942" spans="4:4" x14ac:dyDescent="0.2">
      <c r="D4942" s="109"/>
    </row>
    <row r="4943" spans="4:4" x14ac:dyDescent="0.2">
      <c r="D4943" s="109"/>
    </row>
    <row r="4944" spans="4:4" x14ac:dyDescent="0.2">
      <c r="D4944" s="109"/>
    </row>
    <row r="4945" spans="4:4" x14ac:dyDescent="0.2">
      <c r="D4945" s="109"/>
    </row>
    <row r="4946" spans="4:4" x14ac:dyDescent="0.2">
      <c r="D4946" s="109"/>
    </row>
    <row r="4947" spans="4:4" x14ac:dyDescent="0.2">
      <c r="D4947" s="109"/>
    </row>
    <row r="4948" spans="4:4" x14ac:dyDescent="0.2">
      <c r="D4948" s="109"/>
    </row>
    <row r="4949" spans="4:4" x14ac:dyDescent="0.2">
      <c r="D4949" s="109"/>
    </row>
    <row r="4950" spans="4:4" x14ac:dyDescent="0.2">
      <c r="D4950" s="109"/>
    </row>
    <row r="4951" spans="4:4" x14ac:dyDescent="0.2">
      <c r="D4951" s="109"/>
    </row>
    <row r="4952" spans="4:4" x14ac:dyDescent="0.2">
      <c r="D4952" s="109"/>
    </row>
    <row r="4953" spans="4:4" x14ac:dyDescent="0.2">
      <c r="D4953" s="109"/>
    </row>
    <row r="4954" spans="4:4" x14ac:dyDescent="0.2">
      <c r="D4954" s="109"/>
    </row>
    <row r="4955" spans="4:4" x14ac:dyDescent="0.2">
      <c r="D4955" s="109"/>
    </row>
    <row r="4956" spans="4:4" x14ac:dyDescent="0.2">
      <c r="D4956" s="109"/>
    </row>
    <row r="4957" spans="4:4" x14ac:dyDescent="0.2">
      <c r="D4957" s="109"/>
    </row>
    <row r="4958" spans="4:4" x14ac:dyDescent="0.2">
      <c r="D4958" s="109"/>
    </row>
    <row r="4959" spans="4:4" x14ac:dyDescent="0.2">
      <c r="D4959" s="109"/>
    </row>
    <row r="4960" spans="4:4" x14ac:dyDescent="0.2">
      <c r="D4960" s="109"/>
    </row>
    <row r="4961" spans="4:4" x14ac:dyDescent="0.2">
      <c r="D4961" s="109"/>
    </row>
    <row r="4962" spans="4:4" x14ac:dyDescent="0.2">
      <c r="D4962" s="109"/>
    </row>
    <row r="4963" spans="4:4" x14ac:dyDescent="0.2">
      <c r="D4963" s="109"/>
    </row>
    <row r="4964" spans="4:4" x14ac:dyDescent="0.2">
      <c r="D4964" s="109"/>
    </row>
    <row r="4965" spans="4:4" x14ac:dyDescent="0.2">
      <c r="D4965" s="109"/>
    </row>
    <row r="4966" spans="4:4" x14ac:dyDescent="0.2">
      <c r="D4966" s="109"/>
    </row>
    <row r="4967" spans="4:4" x14ac:dyDescent="0.2">
      <c r="D4967" s="109"/>
    </row>
    <row r="4968" spans="4:4" x14ac:dyDescent="0.2">
      <c r="D4968" s="109"/>
    </row>
    <row r="4969" spans="4:4" x14ac:dyDescent="0.2">
      <c r="D4969" s="109"/>
    </row>
    <row r="4970" spans="4:4" x14ac:dyDescent="0.2">
      <c r="D4970" s="109"/>
    </row>
    <row r="4971" spans="4:4" x14ac:dyDescent="0.2">
      <c r="D4971" s="109"/>
    </row>
    <row r="4972" spans="4:4" x14ac:dyDescent="0.2">
      <c r="D4972" s="109"/>
    </row>
    <row r="4973" spans="4:4" x14ac:dyDescent="0.2">
      <c r="D4973" s="109"/>
    </row>
    <row r="4974" spans="4:4" x14ac:dyDescent="0.2">
      <c r="D4974" s="109"/>
    </row>
    <row r="4975" spans="4:4" x14ac:dyDescent="0.2">
      <c r="D4975" s="109"/>
    </row>
    <row r="4976" spans="4:4" x14ac:dyDescent="0.2">
      <c r="D4976" s="109"/>
    </row>
    <row r="4977" spans="4:4" x14ac:dyDescent="0.2">
      <c r="D4977" s="109"/>
    </row>
    <row r="4978" spans="4:4" x14ac:dyDescent="0.2">
      <c r="D4978" s="109"/>
    </row>
    <row r="4979" spans="4:4" x14ac:dyDescent="0.2">
      <c r="D4979" s="109"/>
    </row>
    <row r="4980" spans="4:4" x14ac:dyDescent="0.2">
      <c r="D4980" s="109"/>
    </row>
    <row r="4981" spans="4:4" x14ac:dyDescent="0.2">
      <c r="D4981" s="109"/>
    </row>
    <row r="4982" spans="4:4" x14ac:dyDescent="0.2">
      <c r="D4982" s="109"/>
    </row>
    <row r="4983" spans="4:4" x14ac:dyDescent="0.2">
      <c r="D4983" s="109"/>
    </row>
    <row r="4984" spans="4:4" x14ac:dyDescent="0.2">
      <c r="D4984" s="109"/>
    </row>
    <row r="4985" spans="4:4" x14ac:dyDescent="0.2">
      <c r="D4985" s="109"/>
    </row>
    <row r="4986" spans="4:4" x14ac:dyDescent="0.2">
      <c r="D4986" s="109"/>
    </row>
    <row r="4987" spans="4:4" x14ac:dyDescent="0.2">
      <c r="D4987" s="109"/>
    </row>
    <row r="4988" spans="4:4" x14ac:dyDescent="0.2">
      <c r="D4988" s="109"/>
    </row>
    <row r="4989" spans="4:4" x14ac:dyDescent="0.2">
      <c r="D4989" s="109"/>
    </row>
    <row r="4990" spans="4:4" x14ac:dyDescent="0.2">
      <c r="D4990" s="109"/>
    </row>
    <row r="4991" spans="4:4" x14ac:dyDescent="0.2">
      <c r="D4991" s="109"/>
    </row>
    <row r="4992" spans="4:4" x14ac:dyDescent="0.2">
      <c r="D4992" s="109"/>
    </row>
    <row r="4993" spans="4:4" x14ac:dyDescent="0.2">
      <c r="D4993" s="109"/>
    </row>
    <row r="4994" spans="4:4" x14ac:dyDescent="0.2">
      <c r="D4994" s="109"/>
    </row>
    <row r="4995" spans="4:4" x14ac:dyDescent="0.2">
      <c r="D4995" s="109"/>
    </row>
    <row r="4996" spans="4:4" x14ac:dyDescent="0.2">
      <c r="D4996" s="109"/>
    </row>
    <row r="4997" spans="4:4" x14ac:dyDescent="0.2">
      <c r="D4997" s="109"/>
    </row>
    <row r="4998" spans="4:4" x14ac:dyDescent="0.2">
      <c r="D4998" s="109"/>
    </row>
    <row r="4999" spans="4:4" x14ac:dyDescent="0.2">
      <c r="D4999" s="109"/>
    </row>
  </sheetData>
  <mergeCells count="28">
    <mergeCell ref="C14:G14"/>
    <mergeCell ref="A1:G1"/>
    <mergeCell ref="C2:G2"/>
    <mergeCell ref="C3:G3"/>
    <mergeCell ref="C4:G4"/>
    <mergeCell ref="C10:G10"/>
    <mergeCell ref="C41:G41"/>
    <mergeCell ref="C16:G16"/>
    <mergeCell ref="C18:G18"/>
    <mergeCell ref="C19:G19"/>
    <mergeCell ref="C22:G22"/>
    <mergeCell ref="C24:G24"/>
    <mergeCell ref="C27:G27"/>
    <mergeCell ref="C29:G29"/>
    <mergeCell ref="C33:G33"/>
    <mergeCell ref="C35:G35"/>
    <mergeCell ref="C37:G37"/>
    <mergeCell ref="C39:G39"/>
    <mergeCell ref="C57:G57"/>
    <mergeCell ref="C67:G67"/>
    <mergeCell ref="C99:G99"/>
    <mergeCell ref="C105:G105"/>
    <mergeCell ref="C47:G47"/>
    <mergeCell ref="C50:G50"/>
    <mergeCell ref="C51:G51"/>
    <mergeCell ref="C53:G53"/>
    <mergeCell ref="C54:G54"/>
    <mergeCell ref="C56:G56"/>
  </mergeCells>
  <hyperlinks>
    <hyperlink ref="C2:G2" location="REKAPITULACE!A1" display="ZŠ Hapalova - Brno" xr:uid="{0C2FF86F-2378-450B-BDF4-787F13ACDDD3}"/>
  </hyperlink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965D-17D4-40AC-83F3-4ED71A54192C}">
  <sheetPr codeName="List16">
    <tabColor rgb="FF00B0F0"/>
    <outlinePr summaryBelow="0"/>
  </sheetPr>
  <dimension ref="A1:G5000"/>
  <sheetViews>
    <sheetView workbookViewId="0">
      <pane ySplit="7" topLeftCell="A8" activePane="bottomLeft" state="frozen"/>
      <selection pane="bottomLeft" activeCell="F10" sqref="F10"/>
    </sheetView>
  </sheetViews>
  <sheetFormatPr defaultColWidth="9.140625" defaultRowHeight="12.75" outlineLevelRow="1" x14ac:dyDescent="0.2"/>
  <cols>
    <col min="1" max="1" width="3.42578125" style="110" customWidth="1"/>
    <col min="2" max="2" width="12.5703125" style="189" customWidth="1"/>
    <col min="3" max="3" width="63.28515625" style="189" customWidth="1"/>
    <col min="4" max="4" width="4.85546875" style="110" customWidth="1"/>
    <col min="5" max="5" width="10.5703125" style="110" customWidth="1"/>
    <col min="6" max="6" width="9.85546875" style="110" customWidth="1"/>
    <col min="7" max="7" width="12.7109375" style="110" customWidth="1"/>
    <col min="8" max="16384" width="9.140625" style="110"/>
  </cols>
  <sheetData>
    <row r="1" spans="1:7" ht="15.75" customHeight="1" x14ac:dyDescent="0.25">
      <c r="A1" s="1512" t="s">
        <v>2956</v>
      </c>
      <c r="B1" s="1512"/>
      <c r="C1" s="1512"/>
      <c r="D1" s="1512"/>
      <c r="E1" s="1512"/>
      <c r="F1" s="1512"/>
      <c r="G1" s="1512"/>
    </row>
    <row r="2" spans="1:7" ht="24.95" customHeight="1" x14ac:dyDescent="0.2">
      <c r="A2" s="187" t="s">
        <v>76</v>
      </c>
      <c r="B2" s="114" t="s">
        <v>2957</v>
      </c>
      <c r="C2" s="1639" t="s">
        <v>2958</v>
      </c>
      <c r="D2" s="1640"/>
      <c r="E2" s="1640"/>
      <c r="F2" s="1640"/>
      <c r="G2" s="1576"/>
    </row>
    <row r="3" spans="1:7" ht="24.95" customHeight="1" x14ac:dyDescent="0.2">
      <c r="A3" s="187" t="s">
        <v>78</v>
      </c>
      <c r="B3" s="114" t="s">
        <v>2961</v>
      </c>
      <c r="C3" s="1577" t="s">
        <v>4809</v>
      </c>
      <c r="D3" s="1578"/>
      <c r="E3" s="1578"/>
      <c r="F3" s="1578"/>
      <c r="G3" s="1579"/>
    </row>
    <row r="4" spans="1:7" ht="24.95" customHeight="1" x14ac:dyDescent="0.2">
      <c r="A4" s="190" t="s">
        <v>79</v>
      </c>
      <c r="B4" s="643" t="s">
        <v>3344</v>
      </c>
      <c r="C4" s="1641" t="s">
        <v>5846</v>
      </c>
      <c r="D4" s="1642"/>
      <c r="E4" s="1642"/>
      <c r="F4" s="1642"/>
      <c r="G4" s="1586"/>
    </row>
    <row r="5" spans="1:7" x14ac:dyDescent="0.2">
      <c r="D5" s="109"/>
    </row>
    <row r="6" spans="1:7" x14ac:dyDescent="0.2">
      <c r="A6" s="192" t="s">
        <v>80</v>
      </c>
      <c r="B6" s="193" t="s">
        <v>81</v>
      </c>
      <c r="C6" s="193" t="s">
        <v>82</v>
      </c>
      <c r="D6" s="194" t="s">
        <v>83</v>
      </c>
      <c r="E6" s="192" t="s">
        <v>2962</v>
      </c>
      <c r="F6" s="195" t="s">
        <v>2963</v>
      </c>
      <c r="G6" s="192" t="s">
        <v>178</v>
      </c>
    </row>
    <row r="7" spans="1:7" hidden="1" x14ac:dyDescent="0.2">
      <c r="A7" s="174"/>
      <c r="B7" s="175"/>
      <c r="C7" s="175"/>
      <c r="D7" s="177"/>
      <c r="E7" s="197"/>
      <c r="F7" s="178"/>
      <c r="G7" s="178"/>
    </row>
    <row r="8" spans="1:7" x14ac:dyDescent="0.2">
      <c r="A8" s="198" t="s">
        <v>89</v>
      </c>
      <c r="B8" s="199" t="s">
        <v>3640</v>
      </c>
      <c r="C8" s="200" t="s">
        <v>3641</v>
      </c>
      <c r="D8" s="201"/>
      <c r="E8" s="202"/>
      <c r="F8" s="203"/>
      <c r="G8" s="203">
        <f>SUM(G9:G10)</f>
        <v>0</v>
      </c>
    </row>
    <row r="9" spans="1:7" outlineLevel="1" x14ac:dyDescent="0.2">
      <c r="A9" s="213">
        <v>1</v>
      </c>
      <c r="B9" s="214" t="s">
        <v>5056</v>
      </c>
      <c r="C9" s="215" t="s">
        <v>5057</v>
      </c>
      <c r="D9" s="216" t="s">
        <v>2978</v>
      </c>
      <c r="E9" s="217">
        <v>3</v>
      </c>
      <c r="F9" s="218">
        <v>0</v>
      </c>
      <c r="G9" s="219">
        <f>ROUND(E9*F9,2)</f>
        <v>0</v>
      </c>
    </row>
    <row r="10" spans="1:7" outlineLevel="1" x14ac:dyDescent="0.2">
      <c r="A10" s="204">
        <v>2</v>
      </c>
      <c r="B10" s="653" t="s">
        <v>5058</v>
      </c>
      <c r="C10" s="215" t="s">
        <v>5059</v>
      </c>
      <c r="D10" s="654" t="s">
        <v>2978</v>
      </c>
      <c r="E10" s="655">
        <v>2</v>
      </c>
      <c r="F10" s="656">
        <v>0</v>
      </c>
      <c r="G10" s="657">
        <f>ROUND(E10*F10,2)</f>
        <v>0</v>
      </c>
    </row>
    <row r="11" spans="1:7" x14ac:dyDescent="0.2">
      <c r="A11" s="174"/>
      <c r="B11" s="175"/>
      <c r="C11" s="176"/>
      <c r="D11" s="177"/>
      <c r="E11" s="174"/>
      <c r="F11" s="174"/>
      <c r="G11" s="174"/>
    </row>
    <row r="12" spans="1:7" x14ac:dyDescent="0.2">
      <c r="A12" s="658"/>
      <c r="B12" s="649" t="s">
        <v>178</v>
      </c>
      <c r="C12" s="650"/>
      <c r="D12" s="651"/>
      <c r="E12" s="652"/>
      <c r="F12" s="652"/>
      <c r="G12" s="225">
        <f>G8</f>
        <v>0</v>
      </c>
    </row>
    <row r="13" spans="1:7" x14ac:dyDescent="0.2">
      <c r="C13" s="226"/>
      <c r="D13" s="109"/>
    </row>
    <row r="14" spans="1:7" x14ac:dyDescent="0.2">
      <c r="D14" s="109"/>
    </row>
    <row r="15" spans="1:7" x14ac:dyDescent="0.2">
      <c r="D15" s="109"/>
    </row>
    <row r="16" spans="1:7" x14ac:dyDescent="0.2">
      <c r="D16" s="109"/>
    </row>
    <row r="17" spans="4:4" x14ac:dyDescent="0.2">
      <c r="D17" s="109"/>
    </row>
    <row r="18" spans="4:4" x14ac:dyDescent="0.2">
      <c r="D18" s="109"/>
    </row>
    <row r="19" spans="4:4" x14ac:dyDescent="0.2">
      <c r="D19" s="109"/>
    </row>
    <row r="20" spans="4:4" x14ac:dyDescent="0.2">
      <c r="D20" s="109"/>
    </row>
    <row r="21" spans="4:4" x14ac:dyDescent="0.2">
      <c r="D21" s="109"/>
    </row>
    <row r="22" spans="4:4" x14ac:dyDescent="0.2">
      <c r="D22" s="109"/>
    </row>
    <row r="23" spans="4:4" x14ac:dyDescent="0.2">
      <c r="D23" s="109"/>
    </row>
    <row r="24" spans="4:4" x14ac:dyDescent="0.2">
      <c r="D24" s="109"/>
    </row>
    <row r="25" spans="4:4" x14ac:dyDescent="0.2">
      <c r="D25" s="109"/>
    </row>
    <row r="26" spans="4:4" x14ac:dyDescent="0.2">
      <c r="D26" s="109"/>
    </row>
    <row r="27" spans="4:4" x14ac:dyDescent="0.2">
      <c r="D27" s="109"/>
    </row>
    <row r="28" spans="4:4" x14ac:dyDescent="0.2">
      <c r="D28" s="109"/>
    </row>
    <row r="29" spans="4:4" x14ac:dyDescent="0.2">
      <c r="D29" s="109"/>
    </row>
    <row r="30" spans="4:4" x14ac:dyDescent="0.2">
      <c r="D30" s="109"/>
    </row>
    <row r="31" spans="4:4" x14ac:dyDescent="0.2">
      <c r="D31" s="109"/>
    </row>
    <row r="32" spans="4:4" x14ac:dyDescent="0.2">
      <c r="D32" s="109"/>
    </row>
    <row r="33" spans="4:4" x14ac:dyDescent="0.2">
      <c r="D33" s="109"/>
    </row>
    <row r="34" spans="4:4" x14ac:dyDescent="0.2">
      <c r="D34" s="109"/>
    </row>
    <row r="35" spans="4:4" x14ac:dyDescent="0.2">
      <c r="D35" s="109"/>
    </row>
    <row r="36" spans="4:4" x14ac:dyDescent="0.2">
      <c r="D36" s="109"/>
    </row>
    <row r="37" spans="4:4" x14ac:dyDescent="0.2">
      <c r="D37" s="109"/>
    </row>
    <row r="38" spans="4:4" x14ac:dyDescent="0.2">
      <c r="D38" s="109"/>
    </row>
    <row r="39" spans="4:4" x14ac:dyDescent="0.2">
      <c r="D39" s="109"/>
    </row>
    <row r="40" spans="4:4" x14ac:dyDescent="0.2">
      <c r="D40" s="109"/>
    </row>
    <row r="41" spans="4:4" x14ac:dyDescent="0.2">
      <c r="D41" s="109"/>
    </row>
    <row r="42" spans="4:4" x14ac:dyDescent="0.2">
      <c r="D42" s="109"/>
    </row>
    <row r="43" spans="4:4" x14ac:dyDescent="0.2">
      <c r="D43" s="109"/>
    </row>
    <row r="44" spans="4:4" x14ac:dyDescent="0.2">
      <c r="D44" s="109"/>
    </row>
    <row r="45" spans="4:4" x14ac:dyDescent="0.2">
      <c r="D45" s="109"/>
    </row>
    <row r="46" spans="4:4" x14ac:dyDescent="0.2">
      <c r="D46" s="109"/>
    </row>
    <row r="47" spans="4:4" x14ac:dyDescent="0.2">
      <c r="D47" s="109"/>
    </row>
    <row r="48" spans="4:4" x14ac:dyDescent="0.2">
      <c r="D48" s="109"/>
    </row>
    <row r="49" spans="4:4" x14ac:dyDescent="0.2">
      <c r="D49" s="109"/>
    </row>
    <row r="50" spans="4:4" x14ac:dyDescent="0.2">
      <c r="D50" s="109"/>
    </row>
    <row r="51" spans="4:4" x14ac:dyDescent="0.2">
      <c r="D51" s="109"/>
    </row>
    <row r="52" spans="4:4" x14ac:dyDescent="0.2">
      <c r="D52" s="109"/>
    </row>
    <row r="53" spans="4:4" x14ac:dyDescent="0.2">
      <c r="D53" s="109"/>
    </row>
    <row r="54" spans="4:4" x14ac:dyDescent="0.2">
      <c r="D54" s="109"/>
    </row>
    <row r="55" spans="4:4" x14ac:dyDescent="0.2">
      <c r="D55" s="109"/>
    </row>
    <row r="56" spans="4:4" x14ac:dyDescent="0.2">
      <c r="D56" s="109"/>
    </row>
    <row r="57" spans="4:4" x14ac:dyDescent="0.2">
      <c r="D57" s="109"/>
    </row>
    <row r="58" spans="4:4" x14ac:dyDescent="0.2">
      <c r="D58" s="109"/>
    </row>
    <row r="59" spans="4:4" x14ac:dyDescent="0.2">
      <c r="D59" s="109"/>
    </row>
    <row r="60" spans="4:4" x14ac:dyDescent="0.2">
      <c r="D60" s="109"/>
    </row>
    <row r="61" spans="4:4" x14ac:dyDescent="0.2">
      <c r="D61" s="109"/>
    </row>
    <row r="62" spans="4:4" x14ac:dyDescent="0.2">
      <c r="D62" s="109"/>
    </row>
    <row r="63" spans="4:4" x14ac:dyDescent="0.2">
      <c r="D63" s="109"/>
    </row>
    <row r="64" spans="4:4" x14ac:dyDescent="0.2">
      <c r="D64" s="109"/>
    </row>
    <row r="65" spans="4:4" x14ac:dyDescent="0.2">
      <c r="D65" s="109"/>
    </row>
    <row r="66" spans="4:4" x14ac:dyDescent="0.2">
      <c r="D66" s="109"/>
    </row>
    <row r="67" spans="4:4" x14ac:dyDescent="0.2">
      <c r="D67" s="109"/>
    </row>
    <row r="68" spans="4:4" x14ac:dyDescent="0.2">
      <c r="D68" s="109"/>
    </row>
    <row r="69" spans="4:4" x14ac:dyDescent="0.2">
      <c r="D69" s="109"/>
    </row>
    <row r="70" spans="4:4" x14ac:dyDescent="0.2">
      <c r="D70" s="109"/>
    </row>
    <row r="71" spans="4:4" x14ac:dyDescent="0.2">
      <c r="D71" s="109"/>
    </row>
    <row r="72" spans="4:4" x14ac:dyDescent="0.2">
      <c r="D72" s="109"/>
    </row>
    <row r="73" spans="4:4" x14ac:dyDescent="0.2">
      <c r="D73" s="109"/>
    </row>
    <row r="74" spans="4:4" x14ac:dyDescent="0.2">
      <c r="D74" s="109"/>
    </row>
    <row r="75" spans="4:4" x14ac:dyDescent="0.2">
      <c r="D75" s="109"/>
    </row>
    <row r="76" spans="4:4" x14ac:dyDescent="0.2">
      <c r="D76" s="109"/>
    </row>
    <row r="77" spans="4:4" x14ac:dyDescent="0.2">
      <c r="D77" s="109"/>
    </row>
    <row r="78" spans="4:4" x14ac:dyDescent="0.2">
      <c r="D78" s="109"/>
    </row>
    <row r="79" spans="4:4" x14ac:dyDescent="0.2">
      <c r="D79" s="109"/>
    </row>
    <row r="80" spans="4:4" x14ac:dyDescent="0.2">
      <c r="D80" s="109"/>
    </row>
    <row r="81" spans="4:4" x14ac:dyDescent="0.2">
      <c r="D81" s="109"/>
    </row>
    <row r="82" spans="4:4" x14ac:dyDescent="0.2">
      <c r="D82" s="109"/>
    </row>
    <row r="83" spans="4:4" x14ac:dyDescent="0.2">
      <c r="D83" s="109"/>
    </row>
    <row r="84" spans="4:4" x14ac:dyDescent="0.2">
      <c r="D84" s="109"/>
    </row>
    <row r="85" spans="4:4" x14ac:dyDescent="0.2">
      <c r="D85" s="109"/>
    </row>
    <row r="86" spans="4:4" x14ac:dyDescent="0.2">
      <c r="D86" s="109"/>
    </row>
    <row r="87" spans="4:4" x14ac:dyDescent="0.2">
      <c r="D87" s="109"/>
    </row>
    <row r="88" spans="4:4" x14ac:dyDescent="0.2">
      <c r="D88" s="109"/>
    </row>
    <row r="89" spans="4:4" x14ac:dyDescent="0.2">
      <c r="D89" s="109"/>
    </row>
    <row r="90" spans="4:4" x14ac:dyDescent="0.2">
      <c r="D90" s="109"/>
    </row>
    <row r="91" spans="4:4" x14ac:dyDescent="0.2">
      <c r="D91" s="109"/>
    </row>
    <row r="92" spans="4:4" x14ac:dyDescent="0.2">
      <c r="D92" s="109"/>
    </row>
    <row r="93" spans="4:4" x14ac:dyDescent="0.2">
      <c r="D93" s="109"/>
    </row>
    <row r="94" spans="4:4" x14ac:dyDescent="0.2">
      <c r="D94" s="109"/>
    </row>
    <row r="95" spans="4:4" x14ac:dyDescent="0.2">
      <c r="D95" s="109"/>
    </row>
    <row r="96" spans="4:4" x14ac:dyDescent="0.2">
      <c r="D96" s="109"/>
    </row>
    <row r="97" spans="4:4" x14ac:dyDescent="0.2">
      <c r="D97" s="109"/>
    </row>
    <row r="98" spans="4:4" x14ac:dyDescent="0.2">
      <c r="D98" s="109"/>
    </row>
    <row r="99" spans="4:4" x14ac:dyDescent="0.2">
      <c r="D99" s="109"/>
    </row>
    <row r="100" spans="4:4" x14ac:dyDescent="0.2">
      <c r="D100" s="109"/>
    </row>
    <row r="101" spans="4:4" x14ac:dyDescent="0.2">
      <c r="D101" s="109"/>
    </row>
    <row r="102" spans="4:4" x14ac:dyDescent="0.2">
      <c r="D102" s="109"/>
    </row>
    <row r="103" spans="4:4" x14ac:dyDescent="0.2">
      <c r="D103" s="109"/>
    </row>
    <row r="104" spans="4:4" x14ac:dyDescent="0.2">
      <c r="D104" s="109"/>
    </row>
    <row r="105" spans="4:4" x14ac:dyDescent="0.2">
      <c r="D105" s="109"/>
    </row>
    <row r="106" spans="4:4" x14ac:dyDescent="0.2">
      <c r="D106" s="109"/>
    </row>
    <row r="107" spans="4:4" x14ac:dyDescent="0.2">
      <c r="D107" s="109"/>
    </row>
    <row r="108" spans="4:4" x14ac:dyDescent="0.2">
      <c r="D108" s="109"/>
    </row>
    <row r="109" spans="4:4" x14ac:dyDescent="0.2">
      <c r="D109" s="109"/>
    </row>
    <row r="110" spans="4:4" x14ac:dyDescent="0.2">
      <c r="D110" s="109"/>
    </row>
    <row r="111" spans="4:4" x14ac:dyDescent="0.2">
      <c r="D111" s="109"/>
    </row>
    <row r="112" spans="4:4" x14ac:dyDescent="0.2">
      <c r="D112" s="109"/>
    </row>
    <row r="113" spans="4:4" x14ac:dyDescent="0.2">
      <c r="D113" s="109"/>
    </row>
    <row r="114" spans="4:4" x14ac:dyDescent="0.2">
      <c r="D114" s="109"/>
    </row>
    <row r="115" spans="4:4" x14ac:dyDescent="0.2">
      <c r="D115" s="109"/>
    </row>
    <row r="116" spans="4:4" x14ac:dyDescent="0.2">
      <c r="D116" s="109"/>
    </row>
    <row r="117" spans="4:4" x14ac:dyDescent="0.2">
      <c r="D117" s="109"/>
    </row>
    <row r="118" spans="4:4" x14ac:dyDescent="0.2">
      <c r="D118" s="109"/>
    </row>
    <row r="119" spans="4:4" x14ac:dyDescent="0.2">
      <c r="D119" s="109"/>
    </row>
    <row r="120" spans="4:4" x14ac:dyDescent="0.2">
      <c r="D120" s="109"/>
    </row>
    <row r="121" spans="4:4" x14ac:dyDescent="0.2">
      <c r="D121" s="109"/>
    </row>
    <row r="122" spans="4:4" x14ac:dyDescent="0.2">
      <c r="D122" s="109"/>
    </row>
    <row r="123" spans="4:4" x14ac:dyDescent="0.2">
      <c r="D123" s="109"/>
    </row>
    <row r="124" spans="4:4" x14ac:dyDescent="0.2">
      <c r="D124" s="109"/>
    </row>
    <row r="125" spans="4:4" x14ac:dyDescent="0.2">
      <c r="D125" s="109"/>
    </row>
    <row r="126" spans="4:4" x14ac:dyDescent="0.2">
      <c r="D126" s="109"/>
    </row>
    <row r="127" spans="4:4" x14ac:dyDescent="0.2">
      <c r="D127" s="109"/>
    </row>
    <row r="128" spans="4:4" x14ac:dyDescent="0.2">
      <c r="D128" s="109"/>
    </row>
    <row r="129" spans="4:4" x14ac:dyDescent="0.2">
      <c r="D129" s="109"/>
    </row>
    <row r="130" spans="4:4" x14ac:dyDescent="0.2">
      <c r="D130" s="109"/>
    </row>
    <row r="131" spans="4:4" x14ac:dyDescent="0.2">
      <c r="D131" s="109"/>
    </row>
    <row r="132" spans="4:4" x14ac:dyDescent="0.2">
      <c r="D132" s="109"/>
    </row>
    <row r="133" spans="4:4" x14ac:dyDescent="0.2">
      <c r="D133" s="109"/>
    </row>
    <row r="134" spans="4:4" x14ac:dyDescent="0.2">
      <c r="D134" s="109"/>
    </row>
    <row r="135" spans="4:4" x14ac:dyDescent="0.2">
      <c r="D135" s="109"/>
    </row>
    <row r="136" spans="4:4" x14ac:dyDescent="0.2">
      <c r="D136" s="109"/>
    </row>
    <row r="137" spans="4:4" x14ac:dyDescent="0.2">
      <c r="D137" s="109"/>
    </row>
    <row r="138" spans="4:4" x14ac:dyDescent="0.2">
      <c r="D138" s="109"/>
    </row>
    <row r="139" spans="4:4" x14ac:dyDescent="0.2">
      <c r="D139" s="109"/>
    </row>
    <row r="140" spans="4:4" x14ac:dyDescent="0.2">
      <c r="D140" s="109"/>
    </row>
    <row r="141" spans="4:4" x14ac:dyDescent="0.2">
      <c r="D141" s="109"/>
    </row>
    <row r="142" spans="4:4" x14ac:dyDescent="0.2">
      <c r="D142" s="109"/>
    </row>
    <row r="143" spans="4:4" x14ac:dyDescent="0.2">
      <c r="D143" s="109"/>
    </row>
    <row r="144" spans="4:4" x14ac:dyDescent="0.2">
      <c r="D144" s="109"/>
    </row>
    <row r="145" spans="4:4" x14ac:dyDescent="0.2">
      <c r="D145" s="109"/>
    </row>
    <row r="146" spans="4:4" x14ac:dyDescent="0.2">
      <c r="D146" s="109"/>
    </row>
    <row r="147" spans="4:4" x14ac:dyDescent="0.2">
      <c r="D147" s="109"/>
    </row>
    <row r="148" spans="4:4" x14ac:dyDescent="0.2">
      <c r="D148" s="109"/>
    </row>
    <row r="149" spans="4:4" x14ac:dyDescent="0.2">
      <c r="D149" s="109"/>
    </row>
    <row r="150" spans="4:4" x14ac:dyDescent="0.2">
      <c r="D150" s="109"/>
    </row>
    <row r="151" spans="4:4" x14ac:dyDescent="0.2">
      <c r="D151" s="109"/>
    </row>
    <row r="152" spans="4:4" x14ac:dyDescent="0.2">
      <c r="D152" s="109"/>
    </row>
    <row r="153" spans="4:4" x14ac:dyDescent="0.2">
      <c r="D153" s="109"/>
    </row>
    <row r="154" spans="4:4" x14ac:dyDescent="0.2">
      <c r="D154" s="109"/>
    </row>
    <row r="155" spans="4:4" x14ac:dyDescent="0.2">
      <c r="D155" s="109"/>
    </row>
    <row r="156" spans="4:4" x14ac:dyDescent="0.2">
      <c r="D156" s="109"/>
    </row>
    <row r="157" spans="4:4" x14ac:dyDescent="0.2">
      <c r="D157" s="109"/>
    </row>
    <row r="158" spans="4:4" x14ac:dyDescent="0.2">
      <c r="D158" s="109"/>
    </row>
    <row r="159" spans="4:4" x14ac:dyDescent="0.2">
      <c r="D159" s="109"/>
    </row>
    <row r="160" spans="4:4" x14ac:dyDescent="0.2">
      <c r="D160" s="109"/>
    </row>
    <row r="161" spans="4:4" x14ac:dyDescent="0.2">
      <c r="D161" s="109"/>
    </row>
    <row r="162" spans="4:4" x14ac:dyDescent="0.2">
      <c r="D162" s="109"/>
    </row>
    <row r="163" spans="4:4" x14ac:dyDescent="0.2">
      <c r="D163" s="109"/>
    </row>
    <row r="164" spans="4:4" x14ac:dyDescent="0.2">
      <c r="D164" s="109"/>
    </row>
    <row r="165" spans="4:4" x14ac:dyDescent="0.2">
      <c r="D165" s="109"/>
    </row>
    <row r="166" spans="4:4" x14ac:dyDescent="0.2">
      <c r="D166" s="109"/>
    </row>
    <row r="167" spans="4:4" x14ac:dyDescent="0.2">
      <c r="D167" s="109"/>
    </row>
    <row r="168" spans="4:4" x14ac:dyDescent="0.2">
      <c r="D168" s="109"/>
    </row>
    <row r="169" spans="4:4" x14ac:dyDescent="0.2">
      <c r="D169" s="109"/>
    </row>
    <row r="170" spans="4:4" x14ac:dyDescent="0.2">
      <c r="D170" s="109"/>
    </row>
    <row r="171" spans="4:4" x14ac:dyDescent="0.2">
      <c r="D171" s="109"/>
    </row>
    <row r="172" spans="4:4" x14ac:dyDescent="0.2">
      <c r="D172" s="109"/>
    </row>
    <row r="173" spans="4:4" x14ac:dyDescent="0.2">
      <c r="D173" s="109"/>
    </row>
    <row r="174" spans="4:4" x14ac:dyDescent="0.2">
      <c r="D174" s="109"/>
    </row>
    <row r="175" spans="4:4" x14ac:dyDescent="0.2">
      <c r="D175" s="109"/>
    </row>
    <row r="176" spans="4:4" x14ac:dyDescent="0.2">
      <c r="D176" s="109"/>
    </row>
    <row r="177" spans="4:4" x14ac:dyDescent="0.2">
      <c r="D177" s="109"/>
    </row>
    <row r="178" spans="4:4" x14ac:dyDescent="0.2">
      <c r="D178" s="109"/>
    </row>
    <row r="179" spans="4:4" x14ac:dyDescent="0.2">
      <c r="D179" s="109"/>
    </row>
    <row r="180" spans="4:4" x14ac:dyDescent="0.2">
      <c r="D180" s="109"/>
    </row>
    <row r="181" spans="4:4" x14ac:dyDescent="0.2">
      <c r="D181" s="109"/>
    </row>
    <row r="182" spans="4:4" x14ac:dyDescent="0.2">
      <c r="D182" s="109"/>
    </row>
    <row r="183" spans="4:4" x14ac:dyDescent="0.2">
      <c r="D183" s="109"/>
    </row>
    <row r="184" spans="4:4" x14ac:dyDescent="0.2">
      <c r="D184" s="109"/>
    </row>
    <row r="185" spans="4:4" x14ac:dyDescent="0.2">
      <c r="D185" s="109"/>
    </row>
    <row r="186" spans="4:4" x14ac:dyDescent="0.2">
      <c r="D186" s="109"/>
    </row>
    <row r="187" spans="4:4" x14ac:dyDescent="0.2">
      <c r="D187" s="109"/>
    </row>
    <row r="188" spans="4:4" x14ac:dyDescent="0.2">
      <c r="D188" s="109"/>
    </row>
    <row r="189" spans="4:4" x14ac:dyDescent="0.2">
      <c r="D189" s="109"/>
    </row>
    <row r="190" spans="4:4" x14ac:dyDescent="0.2">
      <c r="D190" s="109"/>
    </row>
    <row r="191" spans="4:4" x14ac:dyDescent="0.2">
      <c r="D191" s="109"/>
    </row>
    <row r="192" spans="4:4" x14ac:dyDescent="0.2">
      <c r="D192" s="109"/>
    </row>
    <row r="193" spans="4:4" x14ac:dyDescent="0.2">
      <c r="D193" s="109"/>
    </row>
    <row r="194" spans="4:4" x14ac:dyDescent="0.2">
      <c r="D194" s="109"/>
    </row>
    <row r="195" spans="4:4" x14ac:dyDescent="0.2">
      <c r="D195" s="109"/>
    </row>
    <row r="196" spans="4:4" x14ac:dyDescent="0.2">
      <c r="D196" s="109"/>
    </row>
    <row r="197" spans="4:4" x14ac:dyDescent="0.2">
      <c r="D197" s="109"/>
    </row>
    <row r="198" spans="4:4" x14ac:dyDescent="0.2">
      <c r="D198" s="109"/>
    </row>
    <row r="199" spans="4:4" x14ac:dyDescent="0.2">
      <c r="D199" s="109"/>
    </row>
    <row r="200" spans="4:4" x14ac:dyDescent="0.2">
      <c r="D200" s="109"/>
    </row>
    <row r="201" spans="4:4" x14ac:dyDescent="0.2">
      <c r="D201" s="109"/>
    </row>
    <row r="202" spans="4:4" x14ac:dyDescent="0.2">
      <c r="D202" s="109"/>
    </row>
    <row r="203" spans="4:4" x14ac:dyDescent="0.2">
      <c r="D203" s="109"/>
    </row>
    <row r="204" spans="4:4" x14ac:dyDescent="0.2">
      <c r="D204" s="109"/>
    </row>
    <row r="205" spans="4:4" x14ac:dyDescent="0.2">
      <c r="D205" s="109"/>
    </row>
    <row r="206" spans="4:4" x14ac:dyDescent="0.2">
      <c r="D206" s="109"/>
    </row>
    <row r="207" spans="4:4" x14ac:dyDescent="0.2">
      <c r="D207" s="109"/>
    </row>
    <row r="208" spans="4:4" x14ac:dyDescent="0.2">
      <c r="D208" s="109"/>
    </row>
    <row r="209" spans="4:4" x14ac:dyDescent="0.2">
      <c r="D209" s="109"/>
    </row>
    <row r="210" spans="4:4" x14ac:dyDescent="0.2">
      <c r="D210" s="109"/>
    </row>
    <row r="211" spans="4:4" x14ac:dyDescent="0.2">
      <c r="D211" s="109"/>
    </row>
    <row r="212" spans="4:4" x14ac:dyDescent="0.2">
      <c r="D212" s="109"/>
    </row>
    <row r="213" spans="4:4" x14ac:dyDescent="0.2">
      <c r="D213" s="109"/>
    </row>
    <row r="214" spans="4:4" x14ac:dyDescent="0.2">
      <c r="D214" s="109"/>
    </row>
    <row r="215" spans="4:4" x14ac:dyDescent="0.2">
      <c r="D215" s="109"/>
    </row>
    <row r="216" spans="4:4" x14ac:dyDescent="0.2">
      <c r="D216" s="109"/>
    </row>
    <row r="217" spans="4:4" x14ac:dyDescent="0.2">
      <c r="D217" s="109"/>
    </row>
    <row r="218" spans="4:4" x14ac:dyDescent="0.2">
      <c r="D218" s="109"/>
    </row>
    <row r="219" spans="4:4" x14ac:dyDescent="0.2">
      <c r="D219" s="109"/>
    </row>
    <row r="220" spans="4:4" x14ac:dyDescent="0.2">
      <c r="D220" s="109"/>
    </row>
    <row r="221" spans="4:4" x14ac:dyDescent="0.2">
      <c r="D221" s="109"/>
    </row>
    <row r="222" spans="4:4" x14ac:dyDescent="0.2">
      <c r="D222" s="109"/>
    </row>
    <row r="223" spans="4:4" x14ac:dyDescent="0.2">
      <c r="D223" s="109"/>
    </row>
    <row r="224" spans="4:4" x14ac:dyDescent="0.2">
      <c r="D224" s="109"/>
    </row>
    <row r="225" spans="4:4" x14ac:dyDescent="0.2">
      <c r="D225" s="109"/>
    </row>
    <row r="226" spans="4:4" x14ac:dyDescent="0.2">
      <c r="D226" s="109"/>
    </row>
    <row r="227" spans="4:4" x14ac:dyDescent="0.2">
      <c r="D227" s="109"/>
    </row>
    <row r="228" spans="4:4" x14ac:dyDescent="0.2">
      <c r="D228" s="109"/>
    </row>
    <row r="229" spans="4:4" x14ac:dyDescent="0.2">
      <c r="D229" s="109"/>
    </row>
    <row r="230" spans="4:4" x14ac:dyDescent="0.2">
      <c r="D230" s="109"/>
    </row>
    <row r="231" spans="4:4" x14ac:dyDescent="0.2">
      <c r="D231" s="109"/>
    </row>
    <row r="232" spans="4:4" x14ac:dyDescent="0.2">
      <c r="D232" s="109"/>
    </row>
    <row r="233" spans="4:4" x14ac:dyDescent="0.2">
      <c r="D233" s="109"/>
    </row>
    <row r="234" spans="4:4" x14ac:dyDescent="0.2">
      <c r="D234" s="109"/>
    </row>
    <row r="235" spans="4:4" x14ac:dyDescent="0.2">
      <c r="D235" s="109"/>
    </row>
    <row r="236" spans="4:4" x14ac:dyDescent="0.2">
      <c r="D236" s="109"/>
    </row>
    <row r="237" spans="4:4" x14ac:dyDescent="0.2">
      <c r="D237" s="109"/>
    </row>
    <row r="238" spans="4:4" x14ac:dyDescent="0.2">
      <c r="D238" s="109"/>
    </row>
    <row r="239" spans="4:4" x14ac:dyDescent="0.2">
      <c r="D239" s="109"/>
    </row>
    <row r="240" spans="4:4" x14ac:dyDescent="0.2">
      <c r="D240" s="109"/>
    </row>
    <row r="241" spans="4:4" x14ac:dyDescent="0.2">
      <c r="D241" s="109"/>
    </row>
    <row r="242" spans="4:4" x14ac:dyDescent="0.2">
      <c r="D242" s="109"/>
    </row>
    <row r="243" spans="4:4" x14ac:dyDescent="0.2">
      <c r="D243" s="109"/>
    </row>
    <row r="244" spans="4:4" x14ac:dyDescent="0.2">
      <c r="D244" s="109"/>
    </row>
    <row r="245" spans="4:4" x14ac:dyDescent="0.2">
      <c r="D245" s="109"/>
    </row>
    <row r="246" spans="4:4" x14ac:dyDescent="0.2">
      <c r="D246" s="109"/>
    </row>
    <row r="247" spans="4:4" x14ac:dyDescent="0.2">
      <c r="D247" s="109"/>
    </row>
    <row r="248" spans="4:4" x14ac:dyDescent="0.2">
      <c r="D248" s="109"/>
    </row>
    <row r="249" spans="4:4" x14ac:dyDescent="0.2">
      <c r="D249" s="109"/>
    </row>
    <row r="250" spans="4:4" x14ac:dyDescent="0.2">
      <c r="D250" s="109"/>
    </row>
    <row r="251" spans="4:4" x14ac:dyDescent="0.2">
      <c r="D251" s="109"/>
    </row>
    <row r="252" spans="4:4" x14ac:dyDescent="0.2">
      <c r="D252" s="109"/>
    </row>
    <row r="253" spans="4:4" x14ac:dyDescent="0.2">
      <c r="D253" s="109"/>
    </row>
    <row r="254" spans="4:4" x14ac:dyDescent="0.2">
      <c r="D254" s="109"/>
    </row>
    <row r="255" spans="4:4" x14ac:dyDescent="0.2">
      <c r="D255" s="109"/>
    </row>
    <row r="256" spans="4:4" x14ac:dyDescent="0.2">
      <c r="D256" s="109"/>
    </row>
    <row r="257" spans="4:4" x14ac:dyDescent="0.2">
      <c r="D257" s="109"/>
    </row>
    <row r="258" spans="4:4" x14ac:dyDescent="0.2">
      <c r="D258" s="109"/>
    </row>
    <row r="259" spans="4:4" x14ac:dyDescent="0.2">
      <c r="D259" s="109"/>
    </row>
    <row r="260" spans="4:4" x14ac:dyDescent="0.2">
      <c r="D260" s="109"/>
    </row>
    <row r="261" spans="4:4" x14ac:dyDescent="0.2">
      <c r="D261" s="109"/>
    </row>
    <row r="262" spans="4:4" x14ac:dyDescent="0.2">
      <c r="D262" s="109"/>
    </row>
    <row r="263" spans="4:4" x14ac:dyDescent="0.2">
      <c r="D263" s="109"/>
    </row>
    <row r="264" spans="4:4" x14ac:dyDescent="0.2">
      <c r="D264" s="109"/>
    </row>
    <row r="265" spans="4:4" x14ac:dyDescent="0.2">
      <c r="D265" s="109"/>
    </row>
    <row r="266" spans="4:4" x14ac:dyDescent="0.2">
      <c r="D266" s="109"/>
    </row>
    <row r="267" spans="4:4" x14ac:dyDescent="0.2">
      <c r="D267" s="109"/>
    </row>
    <row r="268" spans="4:4" x14ac:dyDescent="0.2">
      <c r="D268" s="109"/>
    </row>
    <row r="269" spans="4:4" x14ac:dyDescent="0.2">
      <c r="D269" s="109"/>
    </row>
    <row r="270" spans="4:4" x14ac:dyDescent="0.2">
      <c r="D270" s="109"/>
    </row>
    <row r="271" spans="4:4" x14ac:dyDescent="0.2">
      <c r="D271" s="109"/>
    </row>
    <row r="272" spans="4:4" x14ac:dyDescent="0.2">
      <c r="D272" s="109"/>
    </row>
    <row r="273" spans="4:4" x14ac:dyDescent="0.2">
      <c r="D273" s="109"/>
    </row>
    <row r="274" spans="4:4" x14ac:dyDescent="0.2">
      <c r="D274" s="109"/>
    </row>
    <row r="275" spans="4:4" x14ac:dyDescent="0.2">
      <c r="D275" s="109"/>
    </row>
    <row r="276" spans="4:4" x14ac:dyDescent="0.2">
      <c r="D276" s="109"/>
    </row>
    <row r="277" spans="4:4" x14ac:dyDescent="0.2">
      <c r="D277" s="109"/>
    </row>
    <row r="278" spans="4:4" x14ac:dyDescent="0.2">
      <c r="D278" s="109"/>
    </row>
    <row r="279" spans="4:4" x14ac:dyDescent="0.2">
      <c r="D279" s="109"/>
    </row>
    <row r="280" spans="4:4" x14ac:dyDescent="0.2">
      <c r="D280" s="109"/>
    </row>
    <row r="281" spans="4:4" x14ac:dyDescent="0.2">
      <c r="D281" s="109"/>
    </row>
    <row r="282" spans="4:4" x14ac:dyDescent="0.2">
      <c r="D282" s="109"/>
    </row>
    <row r="283" spans="4:4" x14ac:dyDescent="0.2">
      <c r="D283" s="109"/>
    </row>
    <row r="284" spans="4:4" x14ac:dyDescent="0.2">
      <c r="D284" s="109"/>
    </row>
    <row r="285" spans="4:4" x14ac:dyDescent="0.2">
      <c r="D285" s="109"/>
    </row>
    <row r="286" spans="4:4" x14ac:dyDescent="0.2">
      <c r="D286" s="109"/>
    </row>
    <row r="287" spans="4:4" x14ac:dyDescent="0.2">
      <c r="D287" s="109"/>
    </row>
    <row r="288" spans="4:4" x14ac:dyDescent="0.2">
      <c r="D288" s="109"/>
    </row>
    <row r="289" spans="4:4" x14ac:dyDescent="0.2">
      <c r="D289" s="109"/>
    </row>
    <row r="290" spans="4:4" x14ac:dyDescent="0.2">
      <c r="D290" s="109"/>
    </row>
    <row r="291" spans="4:4" x14ac:dyDescent="0.2">
      <c r="D291" s="109"/>
    </row>
    <row r="292" spans="4:4" x14ac:dyDescent="0.2">
      <c r="D292" s="109"/>
    </row>
    <row r="293" spans="4:4" x14ac:dyDescent="0.2">
      <c r="D293" s="109"/>
    </row>
    <row r="294" spans="4:4" x14ac:dyDescent="0.2">
      <c r="D294" s="109"/>
    </row>
    <row r="295" spans="4:4" x14ac:dyDescent="0.2">
      <c r="D295" s="109"/>
    </row>
    <row r="296" spans="4:4" x14ac:dyDescent="0.2">
      <c r="D296" s="109"/>
    </row>
    <row r="297" spans="4:4" x14ac:dyDescent="0.2">
      <c r="D297" s="109"/>
    </row>
    <row r="298" spans="4:4" x14ac:dyDescent="0.2">
      <c r="D298" s="109"/>
    </row>
    <row r="299" spans="4:4" x14ac:dyDescent="0.2">
      <c r="D299" s="109"/>
    </row>
    <row r="300" spans="4:4" x14ac:dyDescent="0.2">
      <c r="D300" s="109"/>
    </row>
    <row r="301" spans="4:4" x14ac:dyDescent="0.2">
      <c r="D301" s="109"/>
    </row>
    <row r="302" spans="4:4" x14ac:dyDescent="0.2">
      <c r="D302" s="109"/>
    </row>
    <row r="303" spans="4:4" x14ac:dyDescent="0.2">
      <c r="D303" s="109"/>
    </row>
    <row r="304" spans="4:4" x14ac:dyDescent="0.2">
      <c r="D304" s="109"/>
    </row>
    <row r="305" spans="4:4" x14ac:dyDescent="0.2">
      <c r="D305" s="109"/>
    </row>
    <row r="306" spans="4:4" x14ac:dyDescent="0.2">
      <c r="D306" s="109"/>
    </row>
    <row r="307" spans="4:4" x14ac:dyDescent="0.2">
      <c r="D307" s="109"/>
    </row>
    <row r="308" spans="4:4" x14ac:dyDescent="0.2">
      <c r="D308" s="109"/>
    </row>
    <row r="309" spans="4:4" x14ac:dyDescent="0.2">
      <c r="D309" s="109"/>
    </row>
    <row r="310" spans="4:4" x14ac:dyDescent="0.2">
      <c r="D310" s="109"/>
    </row>
    <row r="311" spans="4:4" x14ac:dyDescent="0.2">
      <c r="D311" s="109"/>
    </row>
    <row r="312" spans="4:4" x14ac:dyDescent="0.2">
      <c r="D312" s="109"/>
    </row>
    <row r="313" spans="4:4" x14ac:dyDescent="0.2">
      <c r="D313" s="109"/>
    </row>
    <row r="314" spans="4:4" x14ac:dyDescent="0.2">
      <c r="D314" s="109"/>
    </row>
    <row r="315" spans="4:4" x14ac:dyDescent="0.2">
      <c r="D315" s="109"/>
    </row>
    <row r="316" spans="4:4" x14ac:dyDescent="0.2">
      <c r="D316" s="109"/>
    </row>
    <row r="317" spans="4:4" x14ac:dyDescent="0.2">
      <c r="D317" s="109"/>
    </row>
    <row r="318" spans="4:4" x14ac:dyDescent="0.2">
      <c r="D318" s="109"/>
    </row>
    <row r="319" spans="4:4" x14ac:dyDescent="0.2">
      <c r="D319" s="109"/>
    </row>
    <row r="320" spans="4:4" x14ac:dyDescent="0.2">
      <c r="D320" s="109"/>
    </row>
    <row r="321" spans="4:4" x14ac:dyDescent="0.2">
      <c r="D321" s="109"/>
    </row>
    <row r="322" spans="4:4" x14ac:dyDescent="0.2">
      <c r="D322" s="109"/>
    </row>
    <row r="323" spans="4:4" x14ac:dyDescent="0.2">
      <c r="D323" s="109"/>
    </row>
    <row r="324" spans="4:4" x14ac:dyDescent="0.2">
      <c r="D324" s="109"/>
    </row>
    <row r="325" spans="4:4" x14ac:dyDescent="0.2">
      <c r="D325" s="109"/>
    </row>
    <row r="326" spans="4:4" x14ac:dyDescent="0.2">
      <c r="D326" s="109"/>
    </row>
    <row r="327" spans="4:4" x14ac:dyDescent="0.2">
      <c r="D327" s="109"/>
    </row>
    <row r="328" spans="4:4" x14ac:dyDescent="0.2">
      <c r="D328" s="109"/>
    </row>
    <row r="329" spans="4:4" x14ac:dyDescent="0.2">
      <c r="D329" s="109"/>
    </row>
    <row r="330" spans="4:4" x14ac:dyDescent="0.2">
      <c r="D330" s="109"/>
    </row>
    <row r="331" spans="4:4" x14ac:dyDescent="0.2">
      <c r="D331" s="109"/>
    </row>
    <row r="332" spans="4:4" x14ac:dyDescent="0.2">
      <c r="D332" s="109"/>
    </row>
    <row r="333" spans="4:4" x14ac:dyDescent="0.2">
      <c r="D333" s="109"/>
    </row>
    <row r="334" spans="4:4" x14ac:dyDescent="0.2">
      <c r="D334" s="109"/>
    </row>
    <row r="335" spans="4:4" x14ac:dyDescent="0.2">
      <c r="D335" s="109"/>
    </row>
    <row r="336" spans="4:4" x14ac:dyDescent="0.2">
      <c r="D336" s="109"/>
    </row>
    <row r="337" spans="4:4" x14ac:dyDescent="0.2">
      <c r="D337" s="109"/>
    </row>
    <row r="338" spans="4:4" x14ac:dyDescent="0.2">
      <c r="D338" s="109"/>
    </row>
    <row r="339" spans="4:4" x14ac:dyDescent="0.2">
      <c r="D339" s="109"/>
    </row>
    <row r="340" spans="4:4" x14ac:dyDescent="0.2">
      <c r="D340" s="109"/>
    </row>
    <row r="341" spans="4:4" x14ac:dyDescent="0.2">
      <c r="D341" s="109"/>
    </row>
    <row r="342" spans="4:4" x14ac:dyDescent="0.2">
      <c r="D342" s="109"/>
    </row>
    <row r="343" spans="4:4" x14ac:dyDescent="0.2">
      <c r="D343" s="109"/>
    </row>
    <row r="344" spans="4:4" x14ac:dyDescent="0.2">
      <c r="D344" s="109"/>
    </row>
    <row r="345" spans="4:4" x14ac:dyDescent="0.2">
      <c r="D345" s="109"/>
    </row>
    <row r="346" spans="4:4" x14ac:dyDescent="0.2">
      <c r="D346" s="109"/>
    </row>
    <row r="347" spans="4:4" x14ac:dyDescent="0.2">
      <c r="D347" s="109"/>
    </row>
    <row r="348" spans="4:4" x14ac:dyDescent="0.2">
      <c r="D348" s="109"/>
    </row>
    <row r="349" spans="4:4" x14ac:dyDescent="0.2">
      <c r="D349" s="109"/>
    </row>
    <row r="350" spans="4:4" x14ac:dyDescent="0.2">
      <c r="D350" s="109"/>
    </row>
    <row r="351" spans="4:4" x14ac:dyDescent="0.2">
      <c r="D351" s="109"/>
    </row>
    <row r="352" spans="4:4" x14ac:dyDescent="0.2">
      <c r="D352" s="109"/>
    </row>
    <row r="353" spans="4:4" x14ac:dyDescent="0.2">
      <c r="D353" s="109"/>
    </row>
    <row r="354" spans="4:4" x14ac:dyDescent="0.2">
      <c r="D354" s="109"/>
    </row>
    <row r="355" spans="4:4" x14ac:dyDescent="0.2">
      <c r="D355" s="109"/>
    </row>
    <row r="356" spans="4:4" x14ac:dyDescent="0.2">
      <c r="D356" s="109"/>
    </row>
    <row r="357" spans="4:4" x14ac:dyDescent="0.2">
      <c r="D357" s="109"/>
    </row>
    <row r="358" spans="4:4" x14ac:dyDescent="0.2">
      <c r="D358" s="109"/>
    </row>
    <row r="359" spans="4:4" x14ac:dyDescent="0.2">
      <c r="D359" s="109"/>
    </row>
    <row r="360" spans="4:4" x14ac:dyDescent="0.2">
      <c r="D360" s="109"/>
    </row>
    <row r="361" spans="4:4" x14ac:dyDescent="0.2">
      <c r="D361" s="109"/>
    </row>
    <row r="362" spans="4:4" x14ac:dyDescent="0.2">
      <c r="D362" s="109"/>
    </row>
    <row r="363" spans="4:4" x14ac:dyDescent="0.2">
      <c r="D363" s="109"/>
    </row>
    <row r="364" spans="4:4" x14ac:dyDescent="0.2">
      <c r="D364" s="109"/>
    </row>
    <row r="365" spans="4:4" x14ac:dyDescent="0.2">
      <c r="D365" s="109"/>
    </row>
    <row r="366" spans="4:4" x14ac:dyDescent="0.2">
      <c r="D366" s="109"/>
    </row>
    <row r="367" spans="4:4" x14ac:dyDescent="0.2">
      <c r="D367" s="109"/>
    </row>
    <row r="368" spans="4:4" x14ac:dyDescent="0.2">
      <c r="D368" s="109"/>
    </row>
    <row r="369" spans="4:4" x14ac:dyDescent="0.2">
      <c r="D369" s="109"/>
    </row>
    <row r="370" spans="4:4" x14ac:dyDescent="0.2">
      <c r="D370" s="109"/>
    </row>
    <row r="371" spans="4:4" x14ac:dyDescent="0.2">
      <c r="D371" s="109"/>
    </row>
    <row r="372" spans="4:4" x14ac:dyDescent="0.2">
      <c r="D372" s="109"/>
    </row>
    <row r="373" spans="4:4" x14ac:dyDescent="0.2">
      <c r="D373" s="109"/>
    </row>
    <row r="374" spans="4:4" x14ac:dyDescent="0.2">
      <c r="D374" s="109"/>
    </row>
    <row r="375" spans="4:4" x14ac:dyDescent="0.2">
      <c r="D375" s="109"/>
    </row>
    <row r="376" spans="4:4" x14ac:dyDescent="0.2">
      <c r="D376" s="109"/>
    </row>
    <row r="377" spans="4:4" x14ac:dyDescent="0.2">
      <c r="D377" s="109"/>
    </row>
    <row r="378" spans="4:4" x14ac:dyDescent="0.2">
      <c r="D378" s="109"/>
    </row>
    <row r="379" spans="4:4" x14ac:dyDescent="0.2">
      <c r="D379" s="109"/>
    </row>
    <row r="380" spans="4:4" x14ac:dyDescent="0.2">
      <c r="D380" s="109"/>
    </row>
    <row r="381" spans="4:4" x14ac:dyDescent="0.2">
      <c r="D381" s="109"/>
    </row>
    <row r="382" spans="4:4" x14ac:dyDescent="0.2">
      <c r="D382" s="109"/>
    </row>
    <row r="383" spans="4:4" x14ac:dyDescent="0.2">
      <c r="D383" s="109"/>
    </row>
    <row r="384" spans="4:4" x14ac:dyDescent="0.2">
      <c r="D384" s="109"/>
    </row>
    <row r="385" spans="4:4" x14ac:dyDescent="0.2">
      <c r="D385" s="109"/>
    </row>
    <row r="386" spans="4:4" x14ac:dyDescent="0.2">
      <c r="D386" s="109"/>
    </row>
    <row r="387" spans="4:4" x14ac:dyDescent="0.2">
      <c r="D387" s="109"/>
    </row>
    <row r="388" spans="4:4" x14ac:dyDescent="0.2">
      <c r="D388" s="109"/>
    </row>
    <row r="389" spans="4:4" x14ac:dyDescent="0.2">
      <c r="D389" s="109"/>
    </row>
    <row r="390" spans="4:4" x14ac:dyDescent="0.2">
      <c r="D390" s="109"/>
    </row>
    <row r="391" spans="4:4" x14ac:dyDescent="0.2">
      <c r="D391" s="109"/>
    </row>
    <row r="392" spans="4:4" x14ac:dyDescent="0.2">
      <c r="D392" s="109"/>
    </row>
    <row r="393" spans="4:4" x14ac:dyDescent="0.2">
      <c r="D393" s="109"/>
    </row>
    <row r="394" spans="4:4" x14ac:dyDescent="0.2">
      <c r="D394" s="109"/>
    </row>
    <row r="395" spans="4:4" x14ac:dyDescent="0.2">
      <c r="D395" s="109"/>
    </row>
    <row r="396" spans="4:4" x14ac:dyDescent="0.2">
      <c r="D396" s="109"/>
    </row>
    <row r="397" spans="4:4" x14ac:dyDescent="0.2">
      <c r="D397" s="109"/>
    </row>
    <row r="398" spans="4:4" x14ac:dyDescent="0.2">
      <c r="D398" s="109"/>
    </row>
    <row r="399" spans="4:4" x14ac:dyDescent="0.2">
      <c r="D399" s="109"/>
    </row>
    <row r="400" spans="4:4" x14ac:dyDescent="0.2">
      <c r="D400" s="109"/>
    </row>
    <row r="401" spans="4:4" x14ac:dyDescent="0.2">
      <c r="D401" s="109"/>
    </row>
    <row r="402" spans="4:4" x14ac:dyDescent="0.2">
      <c r="D402" s="109"/>
    </row>
    <row r="403" spans="4:4" x14ac:dyDescent="0.2">
      <c r="D403" s="109"/>
    </row>
    <row r="404" spans="4:4" x14ac:dyDescent="0.2">
      <c r="D404" s="109"/>
    </row>
    <row r="405" spans="4:4" x14ac:dyDescent="0.2">
      <c r="D405" s="109"/>
    </row>
    <row r="406" spans="4:4" x14ac:dyDescent="0.2">
      <c r="D406" s="109"/>
    </row>
    <row r="407" spans="4:4" x14ac:dyDescent="0.2">
      <c r="D407" s="109"/>
    </row>
    <row r="408" spans="4:4" x14ac:dyDescent="0.2">
      <c r="D408" s="109"/>
    </row>
    <row r="409" spans="4:4" x14ac:dyDescent="0.2">
      <c r="D409" s="109"/>
    </row>
    <row r="410" spans="4:4" x14ac:dyDescent="0.2">
      <c r="D410" s="109"/>
    </row>
    <row r="411" spans="4:4" x14ac:dyDescent="0.2">
      <c r="D411" s="109"/>
    </row>
    <row r="412" spans="4:4" x14ac:dyDescent="0.2">
      <c r="D412" s="109"/>
    </row>
    <row r="413" spans="4:4" x14ac:dyDescent="0.2">
      <c r="D413" s="109"/>
    </row>
    <row r="414" spans="4:4" x14ac:dyDescent="0.2">
      <c r="D414" s="109"/>
    </row>
    <row r="415" spans="4:4" x14ac:dyDescent="0.2">
      <c r="D415" s="109"/>
    </row>
    <row r="416" spans="4:4" x14ac:dyDescent="0.2">
      <c r="D416" s="109"/>
    </row>
    <row r="417" spans="4:4" x14ac:dyDescent="0.2">
      <c r="D417" s="109"/>
    </row>
    <row r="418" spans="4:4" x14ac:dyDescent="0.2">
      <c r="D418" s="109"/>
    </row>
    <row r="419" spans="4:4" x14ac:dyDescent="0.2">
      <c r="D419" s="109"/>
    </row>
    <row r="420" spans="4:4" x14ac:dyDescent="0.2">
      <c r="D420" s="109"/>
    </row>
    <row r="421" spans="4:4" x14ac:dyDescent="0.2">
      <c r="D421" s="109"/>
    </row>
    <row r="422" spans="4:4" x14ac:dyDescent="0.2">
      <c r="D422" s="109"/>
    </row>
    <row r="423" spans="4:4" x14ac:dyDescent="0.2">
      <c r="D423" s="109"/>
    </row>
    <row r="424" spans="4:4" x14ac:dyDescent="0.2">
      <c r="D424" s="109"/>
    </row>
    <row r="425" spans="4:4" x14ac:dyDescent="0.2">
      <c r="D425" s="109"/>
    </row>
    <row r="426" spans="4:4" x14ac:dyDescent="0.2">
      <c r="D426" s="109"/>
    </row>
    <row r="427" spans="4:4" x14ac:dyDescent="0.2">
      <c r="D427" s="109"/>
    </row>
    <row r="428" spans="4:4" x14ac:dyDescent="0.2">
      <c r="D428" s="109"/>
    </row>
    <row r="429" spans="4:4" x14ac:dyDescent="0.2">
      <c r="D429" s="109"/>
    </row>
    <row r="430" spans="4:4" x14ac:dyDescent="0.2">
      <c r="D430" s="109"/>
    </row>
    <row r="431" spans="4:4" x14ac:dyDescent="0.2">
      <c r="D431" s="109"/>
    </row>
    <row r="432" spans="4:4" x14ac:dyDescent="0.2">
      <c r="D432" s="109"/>
    </row>
    <row r="433" spans="4:4" x14ac:dyDescent="0.2">
      <c r="D433" s="109"/>
    </row>
    <row r="434" spans="4:4" x14ac:dyDescent="0.2">
      <c r="D434" s="109"/>
    </row>
    <row r="435" spans="4:4" x14ac:dyDescent="0.2">
      <c r="D435" s="109"/>
    </row>
    <row r="436" spans="4:4" x14ac:dyDescent="0.2">
      <c r="D436" s="109"/>
    </row>
    <row r="437" spans="4:4" x14ac:dyDescent="0.2">
      <c r="D437" s="109"/>
    </row>
    <row r="438" spans="4:4" x14ac:dyDescent="0.2">
      <c r="D438" s="109"/>
    </row>
    <row r="439" spans="4:4" x14ac:dyDescent="0.2">
      <c r="D439" s="109"/>
    </row>
    <row r="440" spans="4:4" x14ac:dyDescent="0.2">
      <c r="D440" s="109"/>
    </row>
    <row r="441" spans="4:4" x14ac:dyDescent="0.2">
      <c r="D441" s="109"/>
    </row>
    <row r="442" spans="4:4" x14ac:dyDescent="0.2">
      <c r="D442" s="109"/>
    </row>
    <row r="443" spans="4:4" x14ac:dyDescent="0.2">
      <c r="D443" s="109"/>
    </row>
    <row r="444" spans="4:4" x14ac:dyDescent="0.2">
      <c r="D444" s="109"/>
    </row>
    <row r="445" spans="4:4" x14ac:dyDescent="0.2">
      <c r="D445" s="109"/>
    </row>
    <row r="446" spans="4:4" x14ac:dyDescent="0.2">
      <c r="D446" s="109"/>
    </row>
    <row r="447" spans="4:4" x14ac:dyDescent="0.2">
      <c r="D447" s="109"/>
    </row>
    <row r="448" spans="4:4" x14ac:dyDescent="0.2">
      <c r="D448" s="109"/>
    </row>
    <row r="449" spans="4:4" x14ac:dyDescent="0.2">
      <c r="D449" s="109"/>
    </row>
    <row r="450" spans="4:4" x14ac:dyDescent="0.2">
      <c r="D450" s="109"/>
    </row>
    <row r="451" spans="4:4" x14ac:dyDescent="0.2">
      <c r="D451" s="109"/>
    </row>
    <row r="452" spans="4:4" x14ac:dyDescent="0.2">
      <c r="D452" s="109"/>
    </row>
    <row r="453" spans="4:4" x14ac:dyDescent="0.2">
      <c r="D453" s="109"/>
    </row>
    <row r="454" spans="4:4" x14ac:dyDescent="0.2">
      <c r="D454" s="109"/>
    </row>
    <row r="455" spans="4:4" x14ac:dyDescent="0.2">
      <c r="D455" s="109"/>
    </row>
    <row r="456" spans="4:4" x14ac:dyDescent="0.2">
      <c r="D456" s="109"/>
    </row>
    <row r="457" spans="4:4" x14ac:dyDescent="0.2">
      <c r="D457" s="109"/>
    </row>
    <row r="458" spans="4:4" x14ac:dyDescent="0.2">
      <c r="D458" s="109"/>
    </row>
    <row r="459" spans="4:4" x14ac:dyDescent="0.2">
      <c r="D459" s="109"/>
    </row>
    <row r="460" spans="4:4" x14ac:dyDescent="0.2">
      <c r="D460" s="109"/>
    </row>
    <row r="461" spans="4:4" x14ac:dyDescent="0.2">
      <c r="D461" s="109"/>
    </row>
    <row r="462" spans="4:4" x14ac:dyDescent="0.2">
      <c r="D462" s="109"/>
    </row>
    <row r="463" spans="4:4" x14ac:dyDescent="0.2">
      <c r="D463" s="109"/>
    </row>
    <row r="464" spans="4:4" x14ac:dyDescent="0.2">
      <c r="D464" s="109"/>
    </row>
    <row r="465" spans="4:4" x14ac:dyDescent="0.2">
      <c r="D465" s="109"/>
    </row>
    <row r="466" spans="4:4" x14ac:dyDescent="0.2">
      <c r="D466" s="109"/>
    </row>
    <row r="467" spans="4:4" x14ac:dyDescent="0.2">
      <c r="D467" s="109"/>
    </row>
    <row r="468" spans="4:4" x14ac:dyDescent="0.2">
      <c r="D468" s="109"/>
    </row>
    <row r="469" spans="4:4" x14ac:dyDescent="0.2">
      <c r="D469" s="109"/>
    </row>
    <row r="470" spans="4:4" x14ac:dyDescent="0.2">
      <c r="D470" s="109"/>
    </row>
    <row r="471" spans="4:4" x14ac:dyDescent="0.2">
      <c r="D471" s="109"/>
    </row>
    <row r="472" spans="4:4" x14ac:dyDescent="0.2">
      <c r="D472" s="109"/>
    </row>
    <row r="473" spans="4:4" x14ac:dyDescent="0.2">
      <c r="D473" s="109"/>
    </row>
    <row r="474" spans="4:4" x14ac:dyDescent="0.2">
      <c r="D474" s="109"/>
    </row>
    <row r="475" spans="4:4" x14ac:dyDescent="0.2">
      <c r="D475" s="109"/>
    </row>
    <row r="476" spans="4:4" x14ac:dyDescent="0.2">
      <c r="D476" s="109"/>
    </row>
    <row r="477" spans="4:4" x14ac:dyDescent="0.2">
      <c r="D477" s="109"/>
    </row>
    <row r="478" spans="4:4" x14ac:dyDescent="0.2">
      <c r="D478" s="109"/>
    </row>
    <row r="479" spans="4:4" x14ac:dyDescent="0.2">
      <c r="D479" s="109"/>
    </row>
    <row r="480" spans="4:4" x14ac:dyDescent="0.2">
      <c r="D480" s="109"/>
    </row>
    <row r="481" spans="4:4" x14ac:dyDescent="0.2">
      <c r="D481" s="109"/>
    </row>
    <row r="482" spans="4:4" x14ac:dyDescent="0.2">
      <c r="D482" s="109"/>
    </row>
    <row r="483" spans="4:4" x14ac:dyDescent="0.2">
      <c r="D483" s="109"/>
    </row>
    <row r="484" spans="4:4" x14ac:dyDescent="0.2">
      <c r="D484" s="109"/>
    </row>
    <row r="485" spans="4:4" x14ac:dyDescent="0.2">
      <c r="D485" s="109"/>
    </row>
    <row r="486" spans="4:4" x14ac:dyDescent="0.2">
      <c r="D486" s="109"/>
    </row>
    <row r="487" spans="4:4" x14ac:dyDescent="0.2">
      <c r="D487" s="109"/>
    </row>
    <row r="488" spans="4:4" x14ac:dyDescent="0.2">
      <c r="D488" s="109"/>
    </row>
    <row r="489" spans="4:4" x14ac:dyDescent="0.2">
      <c r="D489" s="109"/>
    </row>
    <row r="490" spans="4:4" x14ac:dyDescent="0.2">
      <c r="D490" s="109"/>
    </row>
    <row r="491" spans="4:4" x14ac:dyDescent="0.2">
      <c r="D491" s="109"/>
    </row>
    <row r="492" spans="4:4" x14ac:dyDescent="0.2">
      <c r="D492" s="109"/>
    </row>
    <row r="493" spans="4:4" x14ac:dyDescent="0.2">
      <c r="D493" s="109"/>
    </row>
    <row r="494" spans="4:4" x14ac:dyDescent="0.2">
      <c r="D494" s="109"/>
    </row>
    <row r="495" spans="4:4" x14ac:dyDescent="0.2">
      <c r="D495" s="109"/>
    </row>
    <row r="496" spans="4:4" x14ac:dyDescent="0.2">
      <c r="D496" s="109"/>
    </row>
    <row r="497" spans="4:4" x14ac:dyDescent="0.2">
      <c r="D497" s="109"/>
    </row>
    <row r="498" spans="4:4" x14ac:dyDescent="0.2">
      <c r="D498" s="109"/>
    </row>
    <row r="499" spans="4:4" x14ac:dyDescent="0.2">
      <c r="D499" s="109"/>
    </row>
    <row r="500" spans="4:4" x14ac:dyDescent="0.2">
      <c r="D500" s="109"/>
    </row>
    <row r="501" spans="4:4" x14ac:dyDescent="0.2">
      <c r="D501" s="109"/>
    </row>
    <row r="502" spans="4:4" x14ac:dyDescent="0.2">
      <c r="D502" s="109"/>
    </row>
    <row r="503" spans="4:4" x14ac:dyDescent="0.2">
      <c r="D503" s="109"/>
    </row>
    <row r="504" spans="4:4" x14ac:dyDescent="0.2">
      <c r="D504" s="109"/>
    </row>
    <row r="505" spans="4:4" x14ac:dyDescent="0.2">
      <c r="D505" s="109"/>
    </row>
    <row r="506" spans="4:4" x14ac:dyDescent="0.2">
      <c r="D506" s="109"/>
    </row>
    <row r="507" spans="4:4" x14ac:dyDescent="0.2">
      <c r="D507" s="109"/>
    </row>
    <row r="508" spans="4:4" x14ac:dyDescent="0.2">
      <c r="D508" s="109"/>
    </row>
    <row r="509" spans="4:4" x14ac:dyDescent="0.2">
      <c r="D509" s="109"/>
    </row>
    <row r="510" spans="4:4" x14ac:dyDescent="0.2">
      <c r="D510" s="109"/>
    </row>
    <row r="511" spans="4:4" x14ac:dyDescent="0.2">
      <c r="D511" s="109"/>
    </row>
    <row r="512" spans="4:4" x14ac:dyDescent="0.2">
      <c r="D512" s="109"/>
    </row>
    <row r="513" spans="4:4" x14ac:dyDescent="0.2">
      <c r="D513" s="109"/>
    </row>
    <row r="514" spans="4:4" x14ac:dyDescent="0.2">
      <c r="D514" s="109"/>
    </row>
    <row r="515" spans="4:4" x14ac:dyDescent="0.2">
      <c r="D515" s="109"/>
    </row>
    <row r="516" spans="4:4" x14ac:dyDescent="0.2">
      <c r="D516" s="109"/>
    </row>
    <row r="517" spans="4:4" x14ac:dyDescent="0.2">
      <c r="D517" s="109"/>
    </row>
    <row r="518" spans="4:4" x14ac:dyDescent="0.2">
      <c r="D518" s="109"/>
    </row>
    <row r="519" spans="4:4" x14ac:dyDescent="0.2">
      <c r="D519" s="109"/>
    </row>
    <row r="520" spans="4:4" x14ac:dyDescent="0.2">
      <c r="D520" s="109"/>
    </row>
    <row r="521" spans="4:4" x14ac:dyDescent="0.2">
      <c r="D521" s="109"/>
    </row>
    <row r="522" spans="4:4" x14ac:dyDescent="0.2">
      <c r="D522" s="109"/>
    </row>
    <row r="523" spans="4:4" x14ac:dyDescent="0.2">
      <c r="D523" s="109"/>
    </row>
    <row r="524" spans="4:4" x14ac:dyDescent="0.2">
      <c r="D524" s="109"/>
    </row>
    <row r="525" spans="4:4" x14ac:dyDescent="0.2">
      <c r="D525" s="109"/>
    </row>
    <row r="526" spans="4:4" x14ac:dyDescent="0.2">
      <c r="D526" s="109"/>
    </row>
    <row r="527" spans="4:4" x14ac:dyDescent="0.2">
      <c r="D527" s="109"/>
    </row>
    <row r="528" spans="4:4" x14ac:dyDescent="0.2">
      <c r="D528" s="109"/>
    </row>
    <row r="529" spans="4:4" x14ac:dyDescent="0.2">
      <c r="D529" s="109"/>
    </row>
    <row r="530" spans="4:4" x14ac:dyDescent="0.2">
      <c r="D530" s="109"/>
    </row>
    <row r="531" spans="4:4" x14ac:dyDescent="0.2">
      <c r="D531" s="109"/>
    </row>
    <row r="532" spans="4:4" x14ac:dyDescent="0.2">
      <c r="D532" s="109"/>
    </row>
    <row r="533" spans="4:4" x14ac:dyDescent="0.2">
      <c r="D533" s="109"/>
    </row>
    <row r="534" spans="4:4" x14ac:dyDescent="0.2">
      <c r="D534" s="109"/>
    </row>
    <row r="535" spans="4:4" x14ac:dyDescent="0.2">
      <c r="D535" s="109"/>
    </row>
    <row r="536" spans="4:4" x14ac:dyDescent="0.2">
      <c r="D536" s="109"/>
    </row>
    <row r="537" spans="4:4" x14ac:dyDescent="0.2">
      <c r="D537" s="109"/>
    </row>
    <row r="538" spans="4:4" x14ac:dyDescent="0.2">
      <c r="D538" s="109"/>
    </row>
    <row r="539" spans="4:4" x14ac:dyDescent="0.2">
      <c r="D539" s="109"/>
    </row>
    <row r="540" spans="4:4" x14ac:dyDescent="0.2">
      <c r="D540" s="109"/>
    </row>
    <row r="541" spans="4:4" x14ac:dyDescent="0.2">
      <c r="D541" s="109"/>
    </row>
    <row r="542" spans="4:4" x14ac:dyDescent="0.2">
      <c r="D542" s="109"/>
    </row>
    <row r="543" spans="4:4" x14ac:dyDescent="0.2">
      <c r="D543" s="109"/>
    </row>
    <row r="544" spans="4:4" x14ac:dyDescent="0.2">
      <c r="D544" s="109"/>
    </row>
    <row r="545" spans="4:4" x14ac:dyDescent="0.2">
      <c r="D545" s="109"/>
    </row>
    <row r="546" spans="4:4" x14ac:dyDescent="0.2">
      <c r="D546" s="109"/>
    </row>
    <row r="547" spans="4:4" x14ac:dyDescent="0.2">
      <c r="D547" s="109"/>
    </row>
    <row r="548" spans="4:4" x14ac:dyDescent="0.2">
      <c r="D548" s="109"/>
    </row>
    <row r="549" spans="4:4" x14ac:dyDescent="0.2">
      <c r="D549" s="109"/>
    </row>
    <row r="550" spans="4:4" x14ac:dyDescent="0.2">
      <c r="D550" s="109"/>
    </row>
    <row r="551" spans="4:4" x14ac:dyDescent="0.2">
      <c r="D551" s="109"/>
    </row>
    <row r="552" spans="4:4" x14ac:dyDescent="0.2">
      <c r="D552" s="109"/>
    </row>
    <row r="553" spans="4:4" x14ac:dyDescent="0.2">
      <c r="D553" s="109"/>
    </row>
    <row r="554" spans="4:4" x14ac:dyDescent="0.2">
      <c r="D554" s="109"/>
    </row>
    <row r="555" spans="4:4" x14ac:dyDescent="0.2">
      <c r="D555" s="109"/>
    </row>
    <row r="556" spans="4:4" x14ac:dyDescent="0.2">
      <c r="D556" s="109"/>
    </row>
    <row r="557" spans="4:4" x14ac:dyDescent="0.2">
      <c r="D557" s="109"/>
    </row>
    <row r="558" spans="4:4" x14ac:dyDescent="0.2">
      <c r="D558" s="109"/>
    </row>
    <row r="559" spans="4:4" x14ac:dyDescent="0.2">
      <c r="D559" s="109"/>
    </row>
    <row r="560" spans="4:4" x14ac:dyDescent="0.2">
      <c r="D560" s="109"/>
    </row>
    <row r="561" spans="4:4" x14ac:dyDescent="0.2">
      <c r="D561" s="109"/>
    </row>
    <row r="562" spans="4:4" x14ac:dyDescent="0.2">
      <c r="D562" s="109"/>
    </row>
    <row r="563" spans="4:4" x14ac:dyDescent="0.2">
      <c r="D563" s="109"/>
    </row>
    <row r="564" spans="4:4" x14ac:dyDescent="0.2">
      <c r="D564" s="109"/>
    </row>
    <row r="565" spans="4:4" x14ac:dyDescent="0.2">
      <c r="D565" s="109"/>
    </row>
    <row r="566" spans="4:4" x14ac:dyDescent="0.2">
      <c r="D566" s="109"/>
    </row>
    <row r="567" spans="4:4" x14ac:dyDescent="0.2">
      <c r="D567" s="109"/>
    </row>
    <row r="568" spans="4:4" x14ac:dyDescent="0.2">
      <c r="D568" s="109"/>
    </row>
    <row r="569" spans="4:4" x14ac:dyDescent="0.2">
      <c r="D569" s="109"/>
    </row>
    <row r="570" spans="4:4" x14ac:dyDescent="0.2">
      <c r="D570" s="109"/>
    </row>
    <row r="571" spans="4:4" x14ac:dyDescent="0.2">
      <c r="D571" s="109"/>
    </row>
    <row r="572" spans="4:4" x14ac:dyDescent="0.2">
      <c r="D572" s="109"/>
    </row>
    <row r="573" spans="4:4" x14ac:dyDescent="0.2">
      <c r="D573" s="109"/>
    </row>
    <row r="574" spans="4:4" x14ac:dyDescent="0.2">
      <c r="D574" s="109"/>
    </row>
    <row r="575" spans="4:4" x14ac:dyDescent="0.2">
      <c r="D575" s="109"/>
    </row>
    <row r="576" spans="4:4" x14ac:dyDescent="0.2">
      <c r="D576" s="109"/>
    </row>
    <row r="577" spans="4:4" x14ac:dyDescent="0.2">
      <c r="D577" s="109"/>
    </row>
    <row r="578" spans="4:4" x14ac:dyDescent="0.2">
      <c r="D578" s="109"/>
    </row>
    <row r="579" spans="4:4" x14ac:dyDescent="0.2">
      <c r="D579" s="109"/>
    </row>
    <row r="580" spans="4:4" x14ac:dyDescent="0.2">
      <c r="D580" s="109"/>
    </row>
    <row r="581" spans="4:4" x14ac:dyDescent="0.2">
      <c r="D581" s="109"/>
    </row>
    <row r="582" spans="4:4" x14ac:dyDescent="0.2">
      <c r="D582" s="109"/>
    </row>
    <row r="583" spans="4:4" x14ac:dyDescent="0.2">
      <c r="D583" s="109"/>
    </row>
    <row r="584" spans="4:4" x14ac:dyDescent="0.2">
      <c r="D584" s="109"/>
    </row>
    <row r="585" spans="4:4" x14ac:dyDescent="0.2">
      <c r="D585" s="109"/>
    </row>
    <row r="586" spans="4:4" x14ac:dyDescent="0.2">
      <c r="D586" s="109"/>
    </row>
    <row r="587" spans="4:4" x14ac:dyDescent="0.2">
      <c r="D587" s="109"/>
    </row>
    <row r="588" spans="4:4" x14ac:dyDescent="0.2">
      <c r="D588" s="109"/>
    </row>
    <row r="589" spans="4:4" x14ac:dyDescent="0.2">
      <c r="D589" s="109"/>
    </row>
    <row r="590" spans="4:4" x14ac:dyDescent="0.2">
      <c r="D590" s="109"/>
    </row>
    <row r="591" spans="4:4" x14ac:dyDescent="0.2">
      <c r="D591" s="109"/>
    </row>
    <row r="592" spans="4:4" x14ac:dyDescent="0.2">
      <c r="D592" s="109"/>
    </row>
    <row r="593" spans="4:4" x14ac:dyDescent="0.2">
      <c r="D593" s="109"/>
    </row>
    <row r="594" spans="4:4" x14ac:dyDescent="0.2">
      <c r="D594" s="109"/>
    </row>
    <row r="595" spans="4:4" x14ac:dyDescent="0.2">
      <c r="D595" s="109"/>
    </row>
    <row r="596" spans="4:4" x14ac:dyDescent="0.2">
      <c r="D596" s="109"/>
    </row>
    <row r="597" spans="4:4" x14ac:dyDescent="0.2">
      <c r="D597" s="109"/>
    </row>
    <row r="598" spans="4:4" x14ac:dyDescent="0.2">
      <c r="D598" s="109"/>
    </row>
    <row r="599" spans="4:4" x14ac:dyDescent="0.2">
      <c r="D599" s="109"/>
    </row>
    <row r="600" spans="4:4" x14ac:dyDescent="0.2">
      <c r="D600" s="109"/>
    </row>
    <row r="601" spans="4:4" x14ac:dyDescent="0.2">
      <c r="D601" s="109"/>
    </row>
    <row r="602" spans="4:4" x14ac:dyDescent="0.2">
      <c r="D602" s="109"/>
    </row>
    <row r="603" spans="4:4" x14ac:dyDescent="0.2">
      <c r="D603" s="109"/>
    </row>
    <row r="604" spans="4:4" x14ac:dyDescent="0.2">
      <c r="D604" s="109"/>
    </row>
    <row r="605" spans="4:4" x14ac:dyDescent="0.2">
      <c r="D605" s="109"/>
    </row>
    <row r="606" spans="4:4" x14ac:dyDescent="0.2">
      <c r="D606" s="109"/>
    </row>
    <row r="607" spans="4:4" x14ac:dyDescent="0.2">
      <c r="D607" s="109"/>
    </row>
    <row r="608" spans="4:4" x14ac:dyDescent="0.2">
      <c r="D608" s="109"/>
    </row>
    <row r="609" spans="4:4" x14ac:dyDescent="0.2">
      <c r="D609" s="109"/>
    </row>
    <row r="610" spans="4:4" x14ac:dyDescent="0.2">
      <c r="D610" s="109"/>
    </row>
    <row r="611" spans="4:4" x14ac:dyDescent="0.2">
      <c r="D611" s="109"/>
    </row>
    <row r="612" spans="4:4" x14ac:dyDescent="0.2">
      <c r="D612" s="109"/>
    </row>
    <row r="613" spans="4:4" x14ac:dyDescent="0.2">
      <c r="D613" s="109"/>
    </row>
    <row r="614" spans="4:4" x14ac:dyDescent="0.2">
      <c r="D614" s="109"/>
    </row>
    <row r="615" spans="4:4" x14ac:dyDescent="0.2">
      <c r="D615" s="109"/>
    </row>
    <row r="616" spans="4:4" x14ac:dyDescent="0.2">
      <c r="D616" s="109"/>
    </row>
    <row r="617" spans="4:4" x14ac:dyDescent="0.2">
      <c r="D617" s="109"/>
    </row>
    <row r="618" spans="4:4" x14ac:dyDescent="0.2">
      <c r="D618" s="109"/>
    </row>
    <row r="619" spans="4:4" x14ac:dyDescent="0.2">
      <c r="D619" s="109"/>
    </row>
    <row r="620" spans="4:4" x14ac:dyDescent="0.2">
      <c r="D620" s="109"/>
    </row>
    <row r="621" spans="4:4" x14ac:dyDescent="0.2">
      <c r="D621" s="109"/>
    </row>
    <row r="622" spans="4:4" x14ac:dyDescent="0.2">
      <c r="D622" s="109"/>
    </row>
    <row r="623" spans="4:4" x14ac:dyDescent="0.2">
      <c r="D623" s="109"/>
    </row>
    <row r="624" spans="4:4" x14ac:dyDescent="0.2">
      <c r="D624" s="109"/>
    </row>
    <row r="625" spans="4:4" x14ac:dyDescent="0.2">
      <c r="D625" s="109"/>
    </row>
    <row r="626" spans="4:4" x14ac:dyDescent="0.2">
      <c r="D626" s="109"/>
    </row>
    <row r="627" spans="4:4" x14ac:dyDescent="0.2">
      <c r="D627" s="109"/>
    </row>
    <row r="628" spans="4:4" x14ac:dyDescent="0.2">
      <c r="D628" s="109"/>
    </row>
    <row r="629" spans="4:4" x14ac:dyDescent="0.2">
      <c r="D629" s="109"/>
    </row>
    <row r="630" spans="4:4" x14ac:dyDescent="0.2">
      <c r="D630" s="109"/>
    </row>
    <row r="631" spans="4:4" x14ac:dyDescent="0.2">
      <c r="D631" s="109"/>
    </row>
    <row r="632" spans="4:4" x14ac:dyDescent="0.2">
      <c r="D632" s="109"/>
    </row>
    <row r="633" spans="4:4" x14ac:dyDescent="0.2">
      <c r="D633" s="109"/>
    </row>
    <row r="634" spans="4:4" x14ac:dyDescent="0.2">
      <c r="D634" s="109"/>
    </row>
    <row r="635" spans="4:4" x14ac:dyDescent="0.2">
      <c r="D635" s="109"/>
    </row>
    <row r="636" spans="4:4" x14ac:dyDescent="0.2">
      <c r="D636" s="109"/>
    </row>
    <row r="637" spans="4:4" x14ac:dyDescent="0.2">
      <c r="D637" s="109"/>
    </row>
    <row r="638" spans="4:4" x14ac:dyDescent="0.2">
      <c r="D638" s="109"/>
    </row>
    <row r="639" spans="4:4" x14ac:dyDescent="0.2">
      <c r="D639" s="109"/>
    </row>
    <row r="640" spans="4:4" x14ac:dyDescent="0.2">
      <c r="D640" s="109"/>
    </row>
    <row r="641" spans="4:4" x14ac:dyDescent="0.2">
      <c r="D641" s="109"/>
    </row>
    <row r="642" spans="4:4" x14ac:dyDescent="0.2">
      <c r="D642" s="109"/>
    </row>
    <row r="643" spans="4:4" x14ac:dyDescent="0.2">
      <c r="D643" s="109"/>
    </row>
    <row r="644" spans="4:4" x14ac:dyDescent="0.2">
      <c r="D644" s="109"/>
    </row>
    <row r="645" spans="4:4" x14ac:dyDescent="0.2">
      <c r="D645" s="109"/>
    </row>
    <row r="646" spans="4:4" x14ac:dyDescent="0.2">
      <c r="D646" s="109"/>
    </row>
    <row r="647" spans="4:4" x14ac:dyDescent="0.2">
      <c r="D647" s="109"/>
    </row>
    <row r="648" spans="4:4" x14ac:dyDescent="0.2">
      <c r="D648" s="109"/>
    </row>
    <row r="649" spans="4:4" x14ac:dyDescent="0.2">
      <c r="D649" s="109"/>
    </row>
    <row r="650" spans="4:4" x14ac:dyDescent="0.2">
      <c r="D650" s="109"/>
    </row>
    <row r="651" spans="4:4" x14ac:dyDescent="0.2">
      <c r="D651" s="109"/>
    </row>
    <row r="652" spans="4:4" x14ac:dyDescent="0.2">
      <c r="D652" s="109"/>
    </row>
    <row r="653" spans="4:4" x14ac:dyDescent="0.2">
      <c r="D653" s="109"/>
    </row>
    <row r="654" spans="4:4" x14ac:dyDescent="0.2">
      <c r="D654" s="109"/>
    </row>
    <row r="655" spans="4:4" x14ac:dyDescent="0.2">
      <c r="D655" s="109"/>
    </row>
    <row r="656" spans="4:4" x14ac:dyDescent="0.2">
      <c r="D656" s="109"/>
    </row>
    <row r="657" spans="4:4" x14ac:dyDescent="0.2">
      <c r="D657" s="109"/>
    </row>
    <row r="658" spans="4:4" x14ac:dyDescent="0.2">
      <c r="D658" s="109"/>
    </row>
    <row r="659" spans="4:4" x14ac:dyDescent="0.2">
      <c r="D659" s="109"/>
    </row>
    <row r="660" spans="4:4" x14ac:dyDescent="0.2">
      <c r="D660" s="109"/>
    </row>
    <row r="661" spans="4:4" x14ac:dyDescent="0.2">
      <c r="D661" s="109"/>
    </row>
    <row r="662" spans="4:4" x14ac:dyDescent="0.2">
      <c r="D662" s="109"/>
    </row>
    <row r="663" spans="4:4" x14ac:dyDescent="0.2">
      <c r="D663" s="109"/>
    </row>
    <row r="664" spans="4:4" x14ac:dyDescent="0.2">
      <c r="D664" s="109"/>
    </row>
    <row r="665" spans="4:4" x14ac:dyDescent="0.2">
      <c r="D665" s="109"/>
    </row>
    <row r="666" spans="4:4" x14ac:dyDescent="0.2">
      <c r="D666" s="109"/>
    </row>
    <row r="667" spans="4:4" x14ac:dyDescent="0.2">
      <c r="D667" s="109"/>
    </row>
    <row r="668" spans="4:4" x14ac:dyDescent="0.2">
      <c r="D668" s="109"/>
    </row>
    <row r="669" spans="4:4" x14ac:dyDescent="0.2">
      <c r="D669" s="109"/>
    </row>
    <row r="670" spans="4:4" x14ac:dyDescent="0.2">
      <c r="D670" s="109"/>
    </row>
    <row r="671" spans="4:4" x14ac:dyDescent="0.2">
      <c r="D671" s="109"/>
    </row>
    <row r="672" spans="4:4" x14ac:dyDescent="0.2">
      <c r="D672" s="109"/>
    </row>
    <row r="673" spans="4:4" x14ac:dyDescent="0.2">
      <c r="D673" s="109"/>
    </row>
    <row r="674" spans="4:4" x14ac:dyDescent="0.2">
      <c r="D674" s="109"/>
    </row>
    <row r="675" spans="4:4" x14ac:dyDescent="0.2">
      <c r="D675" s="109"/>
    </row>
    <row r="676" spans="4:4" x14ac:dyDescent="0.2">
      <c r="D676" s="109"/>
    </row>
    <row r="677" spans="4:4" x14ac:dyDescent="0.2">
      <c r="D677" s="109"/>
    </row>
    <row r="678" spans="4:4" x14ac:dyDescent="0.2">
      <c r="D678" s="109"/>
    </row>
    <row r="679" spans="4:4" x14ac:dyDescent="0.2">
      <c r="D679" s="109"/>
    </row>
    <row r="680" spans="4:4" x14ac:dyDescent="0.2">
      <c r="D680" s="109"/>
    </row>
    <row r="681" spans="4:4" x14ac:dyDescent="0.2">
      <c r="D681" s="109"/>
    </row>
    <row r="682" spans="4:4" x14ac:dyDescent="0.2">
      <c r="D682" s="109"/>
    </row>
    <row r="683" spans="4:4" x14ac:dyDescent="0.2">
      <c r="D683" s="109"/>
    </row>
    <row r="684" spans="4:4" x14ac:dyDescent="0.2">
      <c r="D684" s="109"/>
    </row>
    <row r="685" spans="4:4" x14ac:dyDescent="0.2">
      <c r="D685" s="109"/>
    </row>
    <row r="686" spans="4:4" x14ac:dyDescent="0.2">
      <c r="D686" s="109"/>
    </row>
    <row r="687" spans="4:4" x14ac:dyDescent="0.2">
      <c r="D687" s="109"/>
    </row>
    <row r="688" spans="4:4" x14ac:dyDescent="0.2">
      <c r="D688" s="109"/>
    </row>
    <row r="689" spans="4:4" x14ac:dyDescent="0.2">
      <c r="D689" s="109"/>
    </row>
    <row r="690" spans="4:4" x14ac:dyDescent="0.2">
      <c r="D690" s="109"/>
    </row>
    <row r="691" spans="4:4" x14ac:dyDescent="0.2">
      <c r="D691" s="109"/>
    </row>
    <row r="692" spans="4:4" x14ac:dyDescent="0.2">
      <c r="D692" s="109"/>
    </row>
    <row r="693" spans="4:4" x14ac:dyDescent="0.2">
      <c r="D693" s="109"/>
    </row>
    <row r="694" spans="4:4" x14ac:dyDescent="0.2">
      <c r="D694" s="109"/>
    </row>
    <row r="695" spans="4:4" x14ac:dyDescent="0.2">
      <c r="D695" s="109"/>
    </row>
    <row r="696" spans="4:4" x14ac:dyDescent="0.2">
      <c r="D696" s="109"/>
    </row>
    <row r="697" spans="4:4" x14ac:dyDescent="0.2">
      <c r="D697" s="109"/>
    </row>
    <row r="698" spans="4:4" x14ac:dyDescent="0.2">
      <c r="D698" s="109"/>
    </row>
    <row r="699" spans="4:4" x14ac:dyDescent="0.2">
      <c r="D699" s="109"/>
    </row>
    <row r="700" spans="4:4" x14ac:dyDescent="0.2">
      <c r="D700" s="109"/>
    </row>
    <row r="701" spans="4:4" x14ac:dyDescent="0.2">
      <c r="D701" s="109"/>
    </row>
    <row r="702" spans="4:4" x14ac:dyDescent="0.2">
      <c r="D702" s="109"/>
    </row>
    <row r="703" spans="4:4" x14ac:dyDescent="0.2">
      <c r="D703" s="109"/>
    </row>
    <row r="704" spans="4:4" x14ac:dyDescent="0.2">
      <c r="D704" s="109"/>
    </row>
    <row r="705" spans="4:4" x14ac:dyDescent="0.2">
      <c r="D705" s="109"/>
    </row>
    <row r="706" spans="4:4" x14ac:dyDescent="0.2">
      <c r="D706" s="109"/>
    </row>
    <row r="707" spans="4:4" x14ac:dyDescent="0.2">
      <c r="D707" s="109"/>
    </row>
    <row r="708" spans="4:4" x14ac:dyDescent="0.2">
      <c r="D708" s="109"/>
    </row>
    <row r="709" spans="4:4" x14ac:dyDescent="0.2">
      <c r="D709" s="109"/>
    </row>
    <row r="710" spans="4:4" x14ac:dyDescent="0.2">
      <c r="D710" s="109"/>
    </row>
    <row r="711" spans="4:4" x14ac:dyDescent="0.2">
      <c r="D711" s="109"/>
    </row>
    <row r="712" spans="4:4" x14ac:dyDescent="0.2">
      <c r="D712" s="109"/>
    </row>
    <row r="713" spans="4:4" x14ac:dyDescent="0.2">
      <c r="D713" s="109"/>
    </row>
    <row r="714" spans="4:4" x14ac:dyDescent="0.2">
      <c r="D714" s="109"/>
    </row>
    <row r="715" spans="4:4" x14ac:dyDescent="0.2">
      <c r="D715" s="109"/>
    </row>
    <row r="716" spans="4:4" x14ac:dyDescent="0.2">
      <c r="D716" s="109"/>
    </row>
    <row r="717" spans="4:4" x14ac:dyDescent="0.2">
      <c r="D717" s="109"/>
    </row>
    <row r="718" spans="4:4" x14ac:dyDescent="0.2">
      <c r="D718" s="109"/>
    </row>
    <row r="719" spans="4:4" x14ac:dyDescent="0.2">
      <c r="D719" s="109"/>
    </row>
    <row r="720" spans="4:4" x14ac:dyDescent="0.2">
      <c r="D720" s="109"/>
    </row>
    <row r="721" spans="4:4" x14ac:dyDescent="0.2">
      <c r="D721" s="109"/>
    </row>
    <row r="722" spans="4:4" x14ac:dyDescent="0.2">
      <c r="D722" s="109"/>
    </row>
    <row r="723" spans="4:4" x14ac:dyDescent="0.2">
      <c r="D723" s="109"/>
    </row>
    <row r="724" spans="4:4" x14ac:dyDescent="0.2">
      <c r="D724" s="109"/>
    </row>
    <row r="725" spans="4:4" x14ac:dyDescent="0.2">
      <c r="D725" s="109"/>
    </row>
    <row r="726" spans="4:4" x14ac:dyDescent="0.2">
      <c r="D726" s="109"/>
    </row>
    <row r="727" spans="4:4" x14ac:dyDescent="0.2">
      <c r="D727" s="109"/>
    </row>
    <row r="728" spans="4:4" x14ac:dyDescent="0.2">
      <c r="D728" s="109"/>
    </row>
    <row r="729" spans="4:4" x14ac:dyDescent="0.2">
      <c r="D729" s="109"/>
    </row>
    <row r="730" spans="4:4" x14ac:dyDescent="0.2">
      <c r="D730" s="109"/>
    </row>
    <row r="731" spans="4:4" x14ac:dyDescent="0.2">
      <c r="D731" s="109"/>
    </row>
    <row r="732" spans="4:4" x14ac:dyDescent="0.2">
      <c r="D732" s="109"/>
    </row>
    <row r="733" spans="4:4" x14ac:dyDescent="0.2">
      <c r="D733" s="109"/>
    </row>
    <row r="734" spans="4:4" x14ac:dyDescent="0.2">
      <c r="D734" s="109"/>
    </row>
    <row r="735" spans="4:4" x14ac:dyDescent="0.2">
      <c r="D735" s="109"/>
    </row>
    <row r="736" spans="4:4" x14ac:dyDescent="0.2">
      <c r="D736" s="109"/>
    </row>
    <row r="737" spans="4:4" x14ac:dyDescent="0.2">
      <c r="D737" s="109"/>
    </row>
    <row r="738" spans="4:4" x14ac:dyDescent="0.2">
      <c r="D738" s="109"/>
    </row>
    <row r="739" spans="4:4" x14ac:dyDescent="0.2">
      <c r="D739" s="109"/>
    </row>
    <row r="740" spans="4:4" x14ac:dyDescent="0.2">
      <c r="D740" s="109"/>
    </row>
    <row r="741" spans="4:4" x14ac:dyDescent="0.2">
      <c r="D741" s="109"/>
    </row>
    <row r="742" spans="4:4" x14ac:dyDescent="0.2">
      <c r="D742" s="109"/>
    </row>
    <row r="743" spans="4:4" x14ac:dyDescent="0.2">
      <c r="D743" s="109"/>
    </row>
    <row r="744" spans="4:4" x14ac:dyDescent="0.2">
      <c r="D744" s="109"/>
    </row>
    <row r="745" spans="4:4" x14ac:dyDescent="0.2">
      <c r="D745" s="109"/>
    </row>
    <row r="746" spans="4:4" x14ac:dyDescent="0.2">
      <c r="D746" s="109"/>
    </row>
    <row r="747" spans="4:4" x14ac:dyDescent="0.2">
      <c r="D747" s="109"/>
    </row>
    <row r="748" spans="4:4" x14ac:dyDescent="0.2">
      <c r="D748" s="109"/>
    </row>
    <row r="749" spans="4:4" x14ac:dyDescent="0.2">
      <c r="D749" s="109"/>
    </row>
    <row r="750" spans="4:4" x14ac:dyDescent="0.2">
      <c r="D750" s="109"/>
    </row>
    <row r="751" spans="4:4" x14ac:dyDescent="0.2">
      <c r="D751" s="109"/>
    </row>
    <row r="752" spans="4:4" x14ac:dyDescent="0.2">
      <c r="D752" s="109"/>
    </row>
    <row r="753" spans="4:4" x14ac:dyDescent="0.2">
      <c r="D753" s="109"/>
    </row>
    <row r="754" spans="4:4" x14ac:dyDescent="0.2">
      <c r="D754" s="109"/>
    </row>
    <row r="755" spans="4:4" x14ac:dyDescent="0.2">
      <c r="D755" s="109"/>
    </row>
    <row r="756" spans="4:4" x14ac:dyDescent="0.2">
      <c r="D756" s="109"/>
    </row>
    <row r="757" spans="4:4" x14ac:dyDescent="0.2">
      <c r="D757" s="109"/>
    </row>
    <row r="758" spans="4:4" x14ac:dyDescent="0.2">
      <c r="D758" s="109"/>
    </row>
    <row r="759" spans="4:4" x14ac:dyDescent="0.2">
      <c r="D759" s="109"/>
    </row>
    <row r="760" spans="4:4" x14ac:dyDescent="0.2">
      <c r="D760" s="109"/>
    </row>
    <row r="761" spans="4:4" x14ac:dyDescent="0.2">
      <c r="D761" s="109"/>
    </row>
    <row r="762" spans="4:4" x14ac:dyDescent="0.2">
      <c r="D762" s="109"/>
    </row>
    <row r="763" spans="4:4" x14ac:dyDescent="0.2">
      <c r="D763" s="109"/>
    </row>
    <row r="764" spans="4:4" x14ac:dyDescent="0.2">
      <c r="D764" s="109"/>
    </row>
    <row r="765" spans="4:4" x14ac:dyDescent="0.2">
      <c r="D765" s="109"/>
    </row>
    <row r="766" spans="4:4" x14ac:dyDescent="0.2">
      <c r="D766" s="109"/>
    </row>
    <row r="767" spans="4:4" x14ac:dyDescent="0.2">
      <c r="D767" s="109"/>
    </row>
    <row r="768" spans="4:4" x14ac:dyDescent="0.2">
      <c r="D768" s="109"/>
    </row>
    <row r="769" spans="4:4" x14ac:dyDescent="0.2">
      <c r="D769" s="109"/>
    </row>
    <row r="770" spans="4:4" x14ac:dyDescent="0.2">
      <c r="D770" s="109"/>
    </row>
    <row r="771" spans="4:4" x14ac:dyDescent="0.2">
      <c r="D771" s="109"/>
    </row>
    <row r="772" spans="4:4" x14ac:dyDescent="0.2">
      <c r="D772" s="109"/>
    </row>
    <row r="773" spans="4:4" x14ac:dyDescent="0.2">
      <c r="D773" s="109"/>
    </row>
    <row r="774" spans="4:4" x14ac:dyDescent="0.2">
      <c r="D774" s="109"/>
    </row>
    <row r="775" spans="4:4" x14ac:dyDescent="0.2">
      <c r="D775" s="109"/>
    </row>
    <row r="776" spans="4:4" x14ac:dyDescent="0.2">
      <c r="D776" s="109"/>
    </row>
    <row r="777" spans="4:4" x14ac:dyDescent="0.2">
      <c r="D777" s="109"/>
    </row>
    <row r="778" spans="4:4" x14ac:dyDescent="0.2">
      <c r="D778" s="109"/>
    </row>
    <row r="779" spans="4:4" x14ac:dyDescent="0.2">
      <c r="D779" s="109"/>
    </row>
    <row r="780" spans="4:4" x14ac:dyDescent="0.2">
      <c r="D780" s="109"/>
    </row>
    <row r="781" spans="4:4" x14ac:dyDescent="0.2">
      <c r="D781" s="109"/>
    </row>
    <row r="782" spans="4:4" x14ac:dyDescent="0.2">
      <c r="D782" s="109"/>
    </row>
    <row r="783" spans="4:4" x14ac:dyDescent="0.2">
      <c r="D783" s="109"/>
    </row>
    <row r="784" spans="4:4" x14ac:dyDescent="0.2">
      <c r="D784" s="109"/>
    </row>
    <row r="785" spans="4:4" x14ac:dyDescent="0.2">
      <c r="D785" s="109"/>
    </row>
    <row r="786" spans="4:4" x14ac:dyDescent="0.2">
      <c r="D786" s="109"/>
    </row>
    <row r="787" spans="4:4" x14ac:dyDescent="0.2">
      <c r="D787" s="109"/>
    </row>
    <row r="788" spans="4:4" x14ac:dyDescent="0.2">
      <c r="D788" s="109"/>
    </row>
    <row r="789" spans="4:4" x14ac:dyDescent="0.2">
      <c r="D789" s="109"/>
    </row>
    <row r="790" spans="4:4" x14ac:dyDescent="0.2">
      <c r="D790" s="109"/>
    </row>
    <row r="791" spans="4:4" x14ac:dyDescent="0.2">
      <c r="D791" s="109"/>
    </row>
    <row r="792" spans="4:4" x14ac:dyDescent="0.2">
      <c r="D792" s="109"/>
    </row>
    <row r="793" spans="4:4" x14ac:dyDescent="0.2">
      <c r="D793" s="109"/>
    </row>
    <row r="794" spans="4:4" x14ac:dyDescent="0.2">
      <c r="D794" s="109"/>
    </row>
    <row r="795" spans="4:4" x14ac:dyDescent="0.2">
      <c r="D795" s="109"/>
    </row>
    <row r="796" spans="4:4" x14ac:dyDescent="0.2">
      <c r="D796" s="109"/>
    </row>
    <row r="797" spans="4:4" x14ac:dyDescent="0.2">
      <c r="D797" s="109"/>
    </row>
    <row r="798" spans="4:4" x14ac:dyDescent="0.2">
      <c r="D798" s="109"/>
    </row>
    <row r="799" spans="4:4" x14ac:dyDescent="0.2">
      <c r="D799" s="109"/>
    </row>
    <row r="800" spans="4:4" x14ac:dyDescent="0.2">
      <c r="D800" s="109"/>
    </row>
    <row r="801" spans="4:4" x14ac:dyDescent="0.2">
      <c r="D801" s="109"/>
    </row>
    <row r="802" spans="4:4" x14ac:dyDescent="0.2">
      <c r="D802" s="109"/>
    </row>
    <row r="803" spans="4:4" x14ac:dyDescent="0.2">
      <c r="D803" s="109"/>
    </row>
    <row r="804" spans="4:4" x14ac:dyDescent="0.2">
      <c r="D804" s="109"/>
    </row>
    <row r="805" spans="4:4" x14ac:dyDescent="0.2">
      <c r="D805" s="109"/>
    </row>
    <row r="806" spans="4:4" x14ac:dyDescent="0.2">
      <c r="D806" s="109"/>
    </row>
    <row r="807" spans="4:4" x14ac:dyDescent="0.2">
      <c r="D807" s="109"/>
    </row>
    <row r="808" spans="4:4" x14ac:dyDescent="0.2">
      <c r="D808" s="109"/>
    </row>
    <row r="809" spans="4:4" x14ac:dyDescent="0.2">
      <c r="D809" s="109"/>
    </row>
    <row r="810" spans="4:4" x14ac:dyDescent="0.2">
      <c r="D810" s="109"/>
    </row>
    <row r="811" spans="4:4" x14ac:dyDescent="0.2">
      <c r="D811" s="109"/>
    </row>
    <row r="812" spans="4:4" x14ac:dyDescent="0.2">
      <c r="D812" s="109"/>
    </row>
    <row r="813" spans="4:4" x14ac:dyDescent="0.2">
      <c r="D813" s="109"/>
    </row>
    <row r="814" spans="4:4" x14ac:dyDescent="0.2">
      <c r="D814" s="109"/>
    </row>
    <row r="815" spans="4:4" x14ac:dyDescent="0.2">
      <c r="D815" s="109"/>
    </row>
    <row r="816" spans="4:4" x14ac:dyDescent="0.2">
      <c r="D816" s="109"/>
    </row>
    <row r="817" spans="4:4" x14ac:dyDescent="0.2">
      <c r="D817" s="109"/>
    </row>
    <row r="818" spans="4:4" x14ac:dyDescent="0.2">
      <c r="D818" s="109"/>
    </row>
    <row r="819" spans="4:4" x14ac:dyDescent="0.2">
      <c r="D819" s="109"/>
    </row>
    <row r="820" spans="4:4" x14ac:dyDescent="0.2">
      <c r="D820" s="109"/>
    </row>
    <row r="821" spans="4:4" x14ac:dyDescent="0.2">
      <c r="D821" s="109"/>
    </row>
    <row r="822" spans="4:4" x14ac:dyDescent="0.2">
      <c r="D822" s="109"/>
    </row>
    <row r="823" spans="4:4" x14ac:dyDescent="0.2">
      <c r="D823" s="109"/>
    </row>
    <row r="824" spans="4:4" x14ac:dyDescent="0.2">
      <c r="D824" s="109"/>
    </row>
    <row r="825" spans="4:4" x14ac:dyDescent="0.2">
      <c r="D825" s="109"/>
    </row>
    <row r="826" spans="4:4" x14ac:dyDescent="0.2">
      <c r="D826" s="109"/>
    </row>
    <row r="827" spans="4:4" x14ac:dyDescent="0.2">
      <c r="D827" s="109"/>
    </row>
    <row r="828" spans="4:4" x14ac:dyDescent="0.2">
      <c r="D828" s="109"/>
    </row>
    <row r="829" spans="4:4" x14ac:dyDescent="0.2">
      <c r="D829" s="109"/>
    </row>
    <row r="830" spans="4:4" x14ac:dyDescent="0.2">
      <c r="D830" s="109"/>
    </row>
    <row r="831" spans="4:4" x14ac:dyDescent="0.2">
      <c r="D831" s="109"/>
    </row>
    <row r="832" spans="4:4" x14ac:dyDescent="0.2">
      <c r="D832" s="109"/>
    </row>
    <row r="833" spans="4:4" x14ac:dyDescent="0.2">
      <c r="D833" s="109"/>
    </row>
    <row r="834" spans="4:4" x14ac:dyDescent="0.2">
      <c r="D834" s="109"/>
    </row>
    <row r="835" spans="4:4" x14ac:dyDescent="0.2">
      <c r="D835" s="109"/>
    </row>
    <row r="836" spans="4:4" x14ac:dyDescent="0.2">
      <c r="D836" s="109"/>
    </row>
    <row r="837" spans="4:4" x14ac:dyDescent="0.2">
      <c r="D837" s="109"/>
    </row>
    <row r="838" spans="4:4" x14ac:dyDescent="0.2">
      <c r="D838" s="109"/>
    </row>
    <row r="839" spans="4:4" x14ac:dyDescent="0.2">
      <c r="D839" s="109"/>
    </row>
    <row r="840" spans="4:4" x14ac:dyDescent="0.2">
      <c r="D840" s="109"/>
    </row>
    <row r="841" spans="4:4" x14ac:dyDescent="0.2">
      <c r="D841" s="109"/>
    </row>
    <row r="842" spans="4:4" x14ac:dyDescent="0.2">
      <c r="D842" s="109"/>
    </row>
    <row r="843" spans="4:4" x14ac:dyDescent="0.2">
      <c r="D843" s="109"/>
    </row>
    <row r="844" spans="4:4" x14ac:dyDescent="0.2">
      <c r="D844" s="109"/>
    </row>
    <row r="845" spans="4:4" x14ac:dyDescent="0.2">
      <c r="D845" s="109"/>
    </row>
    <row r="846" spans="4:4" x14ac:dyDescent="0.2">
      <c r="D846" s="109"/>
    </row>
    <row r="847" spans="4:4" x14ac:dyDescent="0.2">
      <c r="D847" s="109"/>
    </row>
    <row r="848" spans="4:4" x14ac:dyDescent="0.2">
      <c r="D848" s="109"/>
    </row>
    <row r="849" spans="4:4" x14ac:dyDescent="0.2">
      <c r="D849" s="109"/>
    </row>
    <row r="850" spans="4:4" x14ac:dyDescent="0.2">
      <c r="D850" s="109"/>
    </row>
    <row r="851" spans="4:4" x14ac:dyDescent="0.2">
      <c r="D851" s="109"/>
    </row>
    <row r="852" spans="4:4" x14ac:dyDescent="0.2">
      <c r="D852" s="109"/>
    </row>
    <row r="853" spans="4:4" x14ac:dyDescent="0.2">
      <c r="D853" s="109"/>
    </row>
    <row r="854" spans="4:4" x14ac:dyDescent="0.2">
      <c r="D854" s="109"/>
    </row>
    <row r="855" spans="4:4" x14ac:dyDescent="0.2">
      <c r="D855" s="109"/>
    </row>
    <row r="856" spans="4:4" x14ac:dyDescent="0.2">
      <c r="D856" s="109"/>
    </row>
    <row r="857" spans="4:4" x14ac:dyDescent="0.2">
      <c r="D857" s="109"/>
    </row>
    <row r="858" spans="4:4" x14ac:dyDescent="0.2">
      <c r="D858" s="109"/>
    </row>
    <row r="859" spans="4:4" x14ac:dyDescent="0.2">
      <c r="D859" s="109"/>
    </row>
    <row r="860" spans="4:4" x14ac:dyDescent="0.2">
      <c r="D860" s="109"/>
    </row>
    <row r="861" spans="4:4" x14ac:dyDescent="0.2">
      <c r="D861" s="109"/>
    </row>
    <row r="862" spans="4:4" x14ac:dyDescent="0.2">
      <c r="D862" s="109"/>
    </row>
    <row r="863" spans="4:4" x14ac:dyDescent="0.2">
      <c r="D863" s="109"/>
    </row>
    <row r="864" spans="4:4" x14ac:dyDescent="0.2">
      <c r="D864" s="109"/>
    </row>
    <row r="865" spans="4:4" x14ac:dyDescent="0.2">
      <c r="D865" s="109"/>
    </row>
    <row r="866" spans="4:4" x14ac:dyDescent="0.2">
      <c r="D866" s="109"/>
    </row>
    <row r="867" spans="4:4" x14ac:dyDescent="0.2">
      <c r="D867" s="109"/>
    </row>
    <row r="868" spans="4:4" x14ac:dyDescent="0.2">
      <c r="D868" s="109"/>
    </row>
    <row r="869" spans="4:4" x14ac:dyDescent="0.2">
      <c r="D869" s="109"/>
    </row>
    <row r="870" spans="4:4" x14ac:dyDescent="0.2">
      <c r="D870" s="109"/>
    </row>
    <row r="871" spans="4:4" x14ac:dyDescent="0.2">
      <c r="D871" s="109"/>
    </row>
    <row r="872" spans="4:4" x14ac:dyDescent="0.2">
      <c r="D872" s="109"/>
    </row>
    <row r="873" spans="4:4" x14ac:dyDescent="0.2">
      <c r="D873" s="109"/>
    </row>
    <row r="874" spans="4:4" x14ac:dyDescent="0.2">
      <c r="D874" s="109"/>
    </row>
    <row r="875" spans="4:4" x14ac:dyDescent="0.2">
      <c r="D875" s="109"/>
    </row>
    <row r="876" spans="4:4" x14ac:dyDescent="0.2">
      <c r="D876" s="109"/>
    </row>
    <row r="877" spans="4:4" x14ac:dyDescent="0.2">
      <c r="D877" s="109"/>
    </row>
    <row r="878" spans="4:4" x14ac:dyDescent="0.2">
      <c r="D878" s="109"/>
    </row>
    <row r="879" spans="4:4" x14ac:dyDescent="0.2">
      <c r="D879" s="109"/>
    </row>
    <row r="880" spans="4:4" x14ac:dyDescent="0.2">
      <c r="D880" s="109"/>
    </row>
    <row r="881" spans="4:4" x14ac:dyDescent="0.2">
      <c r="D881" s="109"/>
    </row>
    <row r="882" spans="4:4" x14ac:dyDescent="0.2">
      <c r="D882" s="109"/>
    </row>
    <row r="883" spans="4:4" x14ac:dyDescent="0.2">
      <c r="D883" s="109"/>
    </row>
    <row r="884" spans="4:4" x14ac:dyDescent="0.2">
      <c r="D884" s="109"/>
    </row>
    <row r="885" spans="4:4" x14ac:dyDescent="0.2">
      <c r="D885" s="109"/>
    </row>
    <row r="886" spans="4:4" x14ac:dyDescent="0.2">
      <c r="D886" s="109"/>
    </row>
    <row r="887" spans="4:4" x14ac:dyDescent="0.2">
      <c r="D887" s="109"/>
    </row>
    <row r="888" spans="4:4" x14ac:dyDescent="0.2">
      <c r="D888" s="109"/>
    </row>
    <row r="889" spans="4:4" x14ac:dyDescent="0.2">
      <c r="D889" s="109"/>
    </row>
    <row r="890" spans="4:4" x14ac:dyDescent="0.2">
      <c r="D890" s="109"/>
    </row>
    <row r="891" spans="4:4" x14ac:dyDescent="0.2">
      <c r="D891" s="109"/>
    </row>
    <row r="892" spans="4:4" x14ac:dyDescent="0.2">
      <c r="D892" s="109"/>
    </row>
    <row r="893" spans="4:4" x14ac:dyDescent="0.2">
      <c r="D893" s="109"/>
    </row>
    <row r="894" spans="4:4" x14ac:dyDescent="0.2">
      <c r="D894" s="109"/>
    </row>
    <row r="895" spans="4:4" x14ac:dyDescent="0.2">
      <c r="D895" s="109"/>
    </row>
    <row r="896" spans="4:4" x14ac:dyDescent="0.2">
      <c r="D896" s="109"/>
    </row>
    <row r="897" spans="4:4" x14ac:dyDescent="0.2">
      <c r="D897" s="109"/>
    </row>
    <row r="898" spans="4:4" x14ac:dyDescent="0.2">
      <c r="D898" s="109"/>
    </row>
    <row r="899" spans="4:4" x14ac:dyDescent="0.2">
      <c r="D899" s="109"/>
    </row>
    <row r="900" spans="4:4" x14ac:dyDescent="0.2">
      <c r="D900" s="109"/>
    </row>
    <row r="901" spans="4:4" x14ac:dyDescent="0.2">
      <c r="D901" s="109"/>
    </row>
    <row r="902" spans="4:4" x14ac:dyDescent="0.2">
      <c r="D902" s="109"/>
    </row>
    <row r="903" spans="4:4" x14ac:dyDescent="0.2">
      <c r="D903" s="109"/>
    </row>
    <row r="904" spans="4:4" x14ac:dyDescent="0.2">
      <c r="D904" s="109"/>
    </row>
    <row r="905" spans="4:4" x14ac:dyDescent="0.2">
      <c r="D905" s="109"/>
    </row>
    <row r="906" spans="4:4" x14ac:dyDescent="0.2">
      <c r="D906" s="109"/>
    </row>
    <row r="907" spans="4:4" x14ac:dyDescent="0.2">
      <c r="D907" s="109"/>
    </row>
    <row r="908" spans="4:4" x14ac:dyDescent="0.2">
      <c r="D908" s="109"/>
    </row>
    <row r="909" spans="4:4" x14ac:dyDescent="0.2">
      <c r="D909" s="109"/>
    </row>
    <row r="910" spans="4:4" x14ac:dyDescent="0.2">
      <c r="D910" s="109"/>
    </row>
    <row r="911" spans="4:4" x14ac:dyDescent="0.2">
      <c r="D911" s="109"/>
    </row>
    <row r="912" spans="4:4" x14ac:dyDescent="0.2">
      <c r="D912" s="109"/>
    </row>
    <row r="913" spans="4:4" x14ac:dyDescent="0.2">
      <c r="D913" s="109"/>
    </row>
    <row r="914" spans="4:4" x14ac:dyDescent="0.2">
      <c r="D914" s="109"/>
    </row>
    <row r="915" spans="4:4" x14ac:dyDescent="0.2">
      <c r="D915" s="109"/>
    </row>
    <row r="916" spans="4:4" x14ac:dyDescent="0.2">
      <c r="D916" s="109"/>
    </row>
    <row r="917" spans="4:4" x14ac:dyDescent="0.2">
      <c r="D917" s="109"/>
    </row>
    <row r="918" spans="4:4" x14ac:dyDescent="0.2">
      <c r="D918" s="109"/>
    </row>
    <row r="919" spans="4:4" x14ac:dyDescent="0.2">
      <c r="D919" s="109"/>
    </row>
    <row r="920" spans="4:4" x14ac:dyDescent="0.2">
      <c r="D920" s="109"/>
    </row>
    <row r="921" spans="4:4" x14ac:dyDescent="0.2">
      <c r="D921" s="109"/>
    </row>
    <row r="922" spans="4:4" x14ac:dyDescent="0.2">
      <c r="D922" s="109"/>
    </row>
    <row r="923" spans="4:4" x14ac:dyDescent="0.2">
      <c r="D923" s="109"/>
    </row>
    <row r="924" spans="4:4" x14ac:dyDescent="0.2">
      <c r="D924" s="109"/>
    </row>
    <row r="925" spans="4:4" x14ac:dyDescent="0.2">
      <c r="D925" s="109"/>
    </row>
    <row r="926" spans="4:4" x14ac:dyDescent="0.2">
      <c r="D926" s="109"/>
    </row>
    <row r="927" spans="4:4" x14ac:dyDescent="0.2">
      <c r="D927" s="109"/>
    </row>
    <row r="928" spans="4:4" x14ac:dyDescent="0.2">
      <c r="D928" s="109"/>
    </row>
    <row r="929" spans="4:4" x14ac:dyDescent="0.2">
      <c r="D929" s="109"/>
    </row>
    <row r="930" spans="4:4" x14ac:dyDescent="0.2">
      <c r="D930" s="109"/>
    </row>
    <row r="931" spans="4:4" x14ac:dyDescent="0.2">
      <c r="D931" s="109"/>
    </row>
    <row r="932" spans="4:4" x14ac:dyDescent="0.2">
      <c r="D932" s="109"/>
    </row>
    <row r="933" spans="4:4" x14ac:dyDescent="0.2">
      <c r="D933" s="109"/>
    </row>
    <row r="934" spans="4:4" x14ac:dyDescent="0.2">
      <c r="D934" s="109"/>
    </row>
    <row r="935" spans="4:4" x14ac:dyDescent="0.2">
      <c r="D935" s="109"/>
    </row>
    <row r="936" spans="4:4" x14ac:dyDescent="0.2">
      <c r="D936" s="109"/>
    </row>
    <row r="937" spans="4:4" x14ac:dyDescent="0.2">
      <c r="D937" s="109"/>
    </row>
    <row r="938" spans="4:4" x14ac:dyDescent="0.2">
      <c r="D938" s="109"/>
    </row>
    <row r="939" spans="4:4" x14ac:dyDescent="0.2">
      <c r="D939" s="109"/>
    </row>
    <row r="940" spans="4:4" x14ac:dyDescent="0.2">
      <c r="D940" s="109"/>
    </row>
    <row r="941" spans="4:4" x14ac:dyDescent="0.2">
      <c r="D941" s="109"/>
    </row>
    <row r="942" spans="4:4" x14ac:dyDescent="0.2">
      <c r="D942" s="109"/>
    </row>
    <row r="943" spans="4:4" x14ac:dyDescent="0.2">
      <c r="D943" s="109"/>
    </row>
    <row r="944" spans="4:4" x14ac:dyDescent="0.2">
      <c r="D944" s="109"/>
    </row>
    <row r="945" spans="4:4" x14ac:dyDescent="0.2">
      <c r="D945" s="109"/>
    </row>
    <row r="946" spans="4:4" x14ac:dyDescent="0.2">
      <c r="D946" s="109"/>
    </row>
    <row r="947" spans="4:4" x14ac:dyDescent="0.2">
      <c r="D947" s="109"/>
    </row>
    <row r="948" spans="4:4" x14ac:dyDescent="0.2">
      <c r="D948" s="109"/>
    </row>
    <row r="949" spans="4:4" x14ac:dyDescent="0.2">
      <c r="D949" s="109"/>
    </row>
    <row r="950" spans="4:4" x14ac:dyDescent="0.2">
      <c r="D950" s="109"/>
    </row>
    <row r="951" spans="4:4" x14ac:dyDescent="0.2">
      <c r="D951" s="109"/>
    </row>
    <row r="952" spans="4:4" x14ac:dyDescent="0.2">
      <c r="D952" s="109"/>
    </row>
    <row r="953" spans="4:4" x14ac:dyDescent="0.2">
      <c r="D953" s="109"/>
    </row>
    <row r="954" spans="4:4" x14ac:dyDescent="0.2">
      <c r="D954" s="109"/>
    </row>
    <row r="955" spans="4:4" x14ac:dyDescent="0.2">
      <c r="D955" s="109"/>
    </row>
    <row r="956" spans="4:4" x14ac:dyDescent="0.2">
      <c r="D956" s="109"/>
    </row>
    <row r="957" spans="4:4" x14ac:dyDescent="0.2">
      <c r="D957" s="109"/>
    </row>
    <row r="958" spans="4:4" x14ac:dyDescent="0.2">
      <c r="D958" s="109"/>
    </row>
    <row r="959" spans="4:4" x14ac:dyDescent="0.2">
      <c r="D959" s="109"/>
    </row>
    <row r="960" spans="4:4" x14ac:dyDescent="0.2">
      <c r="D960" s="109"/>
    </row>
    <row r="961" spans="4:4" x14ac:dyDescent="0.2">
      <c r="D961" s="109"/>
    </row>
    <row r="962" spans="4:4" x14ac:dyDescent="0.2">
      <c r="D962" s="109"/>
    </row>
    <row r="963" spans="4:4" x14ac:dyDescent="0.2">
      <c r="D963" s="109"/>
    </row>
    <row r="964" spans="4:4" x14ac:dyDescent="0.2">
      <c r="D964" s="109"/>
    </row>
    <row r="965" spans="4:4" x14ac:dyDescent="0.2">
      <c r="D965" s="109"/>
    </row>
    <row r="966" spans="4:4" x14ac:dyDescent="0.2">
      <c r="D966" s="109"/>
    </row>
    <row r="967" spans="4:4" x14ac:dyDescent="0.2">
      <c r="D967" s="109"/>
    </row>
    <row r="968" spans="4:4" x14ac:dyDescent="0.2">
      <c r="D968" s="109"/>
    </row>
    <row r="969" spans="4:4" x14ac:dyDescent="0.2">
      <c r="D969" s="109"/>
    </row>
    <row r="970" spans="4:4" x14ac:dyDescent="0.2">
      <c r="D970" s="109"/>
    </row>
    <row r="971" spans="4:4" x14ac:dyDescent="0.2">
      <c r="D971" s="109"/>
    </row>
    <row r="972" spans="4:4" x14ac:dyDescent="0.2">
      <c r="D972" s="109"/>
    </row>
    <row r="973" spans="4:4" x14ac:dyDescent="0.2">
      <c r="D973" s="109"/>
    </row>
    <row r="974" spans="4:4" x14ac:dyDescent="0.2">
      <c r="D974" s="109"/>
    </row>
    <row r="975" spans="4:4" x14ac:dyDescent="0.2">
      <c r="D975" s="109"/>
    </row>
    <row r="976" spans="4:4" x14ac:dyDescent="0.2">
      <c r="D976" s="109"/>
    </row>
    <row r="977" spans="4:4" x14ac:dyDescent="0.2">
      <c r="D977" s="109"/>
    </row>
    <row r="978" spans="4:4" x14ac:dyDescent="0.2">
      <c r="D978" s="109"/>
    </row>
    <row r="979" spans="4:4" x14ac:dyDescent="0.2">
      <c r="D979" s="109"/>
    </row>
    <row r="980" spans="4:4" x14ac:dyDescent="0.2">
      <c r="D980" s="109"/>
    </row>
    <row r="981" spans="4:4" x14ac:dyDescent="0.2">
      <c r="D981" s="109"/>
    </row>
    <row r="982" spans="4:4" x14ac:dyDescent="0.2">
      <c r="D982" s="109"/>
    </row>
    <row r="983" spans="4:4" x14ac:dyDescent="0.2">
      <c r="D983" s="109"/>
    </row>
    <row r="984" spans="4:4" x14ac:dyDescent="0.2">
      <c r="D984" s="109"/>
    </row>
    <row r="985" spans="4:4" x14ac:dyDescent="0.2">
      <c r="D985" s="109"/>
    </row>
    <row r="986" spans="4:4" x14ac:dyDescent="0.2">
      <c r="D986" s="109"/>
    </row>
    <row r="987" spans="4:4" x14ac:dyDescent="0.2">
      <c r="D987" s="109"/>
    </row>
    <row r="988" spans="4:4" x14ac:dyDescent="0.2">
      <c r="D988" s="109"/>
    </row>
    <row r="989" spans="4:4" x14ac:dyDescent="0.2">
      <c r="D989" s="109"/>
    </row>
    <row r="990" spans="4:4" x14ac:dyDescent="0.2">
      <c r="D990" s="109"/>
    </row>
    <row r="991" spans="4:4" x14ac:dyDescent="0.2">
      <c r="D991" s="109"/>
    </row>
    <row r="992" spans="4:4" x14ac:dyDescent="0.2">
      <c r="D992" s="109"/>
    </row>
    <row r="993" spans="4:4" x14ac:dyDescent="0.2">
      <c r="D993" s="109"/>
    </row>
    <row r="994" spans="4:4" x14ac:dyDescent="0.2">
      <c r="D994" s="109"/>
    </row>
    <row r="995" spans="4:4" x14ac:dyDescent="0.2">
      <c r="D995" s="109"/>
    </row>
    <row r="996" spans="4:4" x14ac:dyDescent="0.2">
      <c r="D996" s="109"/>
    </row>
    <row r="997" spans="4:4" x14ac:dyDescent="0.2">
      <c r="D997" s="109"/>
    </row>
    <row r="998" spans="4:4" x14ac:dyDescent="0.2">
      <c r="D998" s="109"/>
    </row>
    <row r="999" spans="4:4" x14ac:dyDescent="0.2">
      <c r="D999" s="109"/>
    </row>
    <row r="1000" spans="4:4" x14ac:dyDescent="0.2">
      <c r="D1000" s="109"/>
    </row>
    <row r="1001" spans="4:4" x14ac:dyDescent="0.2">
      <c r="D1001" s="109"/>
    </row>
    <row r="1002" spans="4:4" x14ac:dyDescent="0.2">
      <c r="D1002" s="109"/>
    </row>
    <row r="1003" spans="4:4" x14ac:dyDescent="0.2">
      <c r="D1003" s="109"/>
    </row>
    <row r="1004" spans="4:4" x14ac:dyDescent="0.2">
      <c r="D1004" s="109"/>
    </row>
    <row r="1005" spans="4:4" x14ac:dyDescent="0.2">
      <c r="D1005" s="109"/>
    </row>
    <row r="1006" spans="4:4" x14ac:dyDescent="0.2">
      <c r="D1006" s="109"/>
    </row>
    <row r="1007" spans="4:4" x14ac:dyDescent="0.2">
      <c r="D1007" s="109"/>
    </row>
    <row r="1008" spans="4:4" x14ac:dyDescent="0.2">
      <c r="D1008" s="109"/>
    </row>
    <row r="1009" spans="4:4" x14ac:dyDescent="0.2">
      <c r="D1009" s="109"/>
    </row>
    <row r="1010" spans="4:4" x14ac:dyDescent="0.2">
      <c r="D1010" s="109"/>
    </row>
    <row r="1011" spans="4:4" x14ac:dyDescent="0.2">
      <c r="D1011" s="109"/>
    </row>
    <row r="1012" spans="4:4" x14ac:dyDescent="0.2">
      <c r="D1012" s="109"/>
    </row>
    <row r="1013" spans="4:4" x14ac:dyDescent="0.2">
      <c r="D1013" s="109"/>
    </row>
    <row r="1014" spans="4:4" x14ac:dyDescent="0.2">
      <c r="D1014" s="109"/>
    </row>
    <row r="1015" spans="4:4" x14ac:dyDescent="0.2">
      <c r="D1015" s="109"/>
    </row>
    <row r="1016" spans="4:4" x14ac:dyDescent="0.2">
      <c r="D1016" s="109"/>
    </row>
    <row r="1017" spans="4:4" x14ac:dyDescent="0.2">
      <c r="D1017" s="109"/>
    </row>
    <row r="1018" spans="4:4" x14ac:dyDescent="0.2">
      <c r="D1018" s="109"/>
    </row>
    <row r="1019" spans="4:4" x14ac:dyDescent="0.2">
      <c r="D1019" s="109"/>
    </row>
    <row r="1020" spans="4:4" x14ac:dyDescent="0.2">
      <c r="D1020" s="109"/>
    </row>
    <row r="1021" spans="4:4" x14ac:dyDescent="0.2">
      <c r="D1021" s="109"/>
    </row>
    <row r="1022" spans="4:4" x14ac:dyDescent="0.2">
      <c r="D1022" s="109"/>
    </row>
    <row r="1023" spans="4:4" x14ac:dyDescent="0.2">
      <c r="D1023" s="109"/>
    </row>
    <row r="1024" spans="4:4" x14ac:dyDescent="0.2">
      <c r="D1024" s="109"/>
    </row>
    <row r="1025" spans="4:4" x14ac:dyDescent="0.2">
      <c r="D1025" s="109"/>
    </row>
    <row r="1026" spans="4:4" x14ac:dyDescent="0.2">
      <c r="D1026" s="109"/>
    </row>
    <row r="1027" spans="4:4" x14ac:dyDescent="0.2">
      <c r="D1027" s="109"/>
    </row>
    <row r="1028" spans="4:4" x14ac:dyDescent="0.2">
      <c r="D1028" s="109"/>
    </row>
    <row r="1029" spans="4:4" x14ac:dyDescent="0.2">
      <c r="D1029" s="109"/>
    </row>
    <row r="1030" spans="4:4" x14ac:dyDescent="0.2">
      <c r="D1030" s="109"/>
    </row>
    <row r="1031" spans="4:4" x14ac:dyDescent="0.2">
      <c r="D1031" s="109"/>
    </row>
    <row r="1032" spans="4:4" x14ac:dyDescent="0.2">
      <c r="D1032" s="109"/>
    </row>
    <row r="1033" spans="4:4" x14ac:dyDescent="0.2">
      <c r="D1033" s="109"/>
    </row>
    <row r="1034" spans="4:4" x14ac:dyDescent="0.2">
      <c r="D1034" s="109"/>
    </row>
    <row r="1035" spans="4:4" x14ac:dyDescent="0.2">
      <c r="D1035" s="109"/>
    </row>
    <row r="1036" spans="4:4" x14ac:dyDescent="0.2">
      <c r="D1036" s="109"/>
    </row>
    <row r="1037" spans="4:4" x14ac:dyDescent="0.2">
      <c r="D1037" s="109"/>
    </row>
    <row r="1038" spans="4:4" x14ac:dyDescent="0.2">
      <c r="D1038" s="109"/>
    </row>
    <row r="1039" spans="4:4" x14ac:dyDescent="0.2">
      <c r="D1039" s="109"/>
    </row>
    <row r="1040" spans="4:4" x14ac:dyDescent="0.2">
      <c r="D1040" s="109"/>
    </row>
    <row r="1041" spans="4:4" x14ac:dyDescent="0.2">
      <c r="D1041" s="109"/>
    </row>
    <row r="1042" spans="4:4" x14ac:dyDescent="0.2">
      <c r="D1042" s="109"/>
    </row>
    <row r="1043" spans="4:4" x14ac:dyDescent="0.2">
      <c r="D1043" s="109"/>
    </row>
    <row r="1044" spans="4:4" x14ac:dyDescent="0.2">
      <c r="D1044" s="109"/>
    </row>
    <row r="1045" spans="4:4" x14ac:dyDescent="0.2">
      <c r="D1045" s="109"/>
    </row>
    <row r="1046" spans="4:4" x14ac:dyDescent="0.2">
      <c r="D1046" s="109"/>
    </row>
    <row r="1047" spans="4:4" x14ac:dyDescent="0.2">
      <c r="D1047" s="109"/>
    </row>
    <row r="1048" spans="4:4" x14ac:dyDescent="0.2">
      <c r="D1048" s="109"/>
    </row>
    <row r="1049" spans="4:4" x14ac:dyDescent="0.2">
      <c r="D1049" s="109"/>
    </row>
    <row r="1050" spans="4:4" x14ac:dyDescent="0.2">
      <c r="D1050" s="109"/>
    </row>
    <row r="1051" spans="4:4" x14ac:dyDescent="0.2">
      <c r="D1051" s="109"/>
    </row>
    <row r="1052" spans="4:4" x14ac:dyDescent="0.2">
      <c r="D1052" s="109"/>
    </row>
    <row r="1053" spans="4:4" x14ac:dyDescent="0.2">
      <c r="D1053" s="109"/>
    </row>
    <row r="1054" spans="4:4" x14ac:dyDescent="0.2">
      <c r="D1054" s="109"/>
    </row>
    <row r="1055" spans="4:4" x14ac:dyDescent="0.2">
      <c r="D1055" s="109"/>
    </row>
    <row r="1056" spans="4:4" x14ac:dyDescent="0.2">
      <c r="D1056" s="109"/>
    </row>
    <row r="1057" spans="4:4" x14ac:dyDescent="0.2">
      <c r="D1057" s="109"/>
    </row>
    <row r="1058" spans="4:4" x14ac:dyDescent="0.2">
      <c r="D1058" s="109"/>
    </row>
    <row r="1059" spans="4:4" x14ac:dyDescent="0.2">
      <c r="D1059" s="109"/>
    </row>
    <row r="1060" spans="4:4" x14ac:dyDescent="0.2">
      <c r="D1060" s="109"/>
    </row>
    <row r="1061" spans="4:4" x14ac:dyDescent="0.2">
      <c r="D1061" s="109"/>
    </row>
    <row r="1062" spans="4:4" x14ac:dyDescent="0.2">
      <c r="D1062" s="109"/>
    </row>
    <row r="1063" spans="4:4" x14ac:dyDescent="0.2">
      <c r="D1063" s="109"/>
    </row>
    <row r="1064" spans="4:4" x14ac:dyDescent="0.2">
      <c r="D1064" s="109"/>
    </row>
    <row r="1065" spans="4:4" x14ac:dyDescent="0.2">
      <c r="D1065" s="109"/>
    </row>
    <row r="1066" spans="4:4" x14ac:dyDescent="0.2">
      <c r="D1066" s="109"/>
    </row>
    <row r="1067" spans="4:4" x14ac:dyDescent="0.2">
      <c r="D1067" s="109"/>
    </row>
    <row r="1068" spans="4:4" x14ac:dyDescent="0.2">
      <c r="D1068" s="109"/>
    </row>
    <row r="1069" spans="4:4" x14ac:dyDescent="0.2">
      <c r="D1069" s="109"/>
    </row>
    <row r="1070" spans="4:4" x14ac:dyDescent="0.2">
      <c r="D1070" s="109"/>
    </row>
    <row r="1071" spans="4:4" x14ac:dyDescent="0.2">
      <c r="D1071" s="109"/>
    </row>
    <row r="1072" spans="4:4" x14ac:dyDescent="0.2">
      <c r="D1072" s="109"/>
    </row>
    <row r="1073" spans="4:4" x14ac:dyDescent="0.2">
      <c r="D1073" s="109"/>
    </row>
    <row r="1074" spans="4:4" x14ac:dyDescent="0.2">
      <c r="D1074" s="109"/>
    </row>
    <row r="1075" spans="4:4" x14ac:dyDescent="0.2">
      <c r="D1075" s="109"/>
    </row>
    <row r="1076" spans="4:4" x14ac:dyDescent="0.2">
      <c r="D1076" s="109"/>
    </row>
    <row r="1077" spans="4:4" x14ac:dyDescent="0.2">
      <c r="D1077" s="109"/>
    </row>
    <row r="1078" spans="4:4" x14ac:dyDescent="0.2">
      <c r="D1078" s="109"/>
    </row>
    <row r="1079" spans="4:4" x14ac:dyDescent="0.2">
      <c r="D1079" s="109"/>
    </row>
    <row r="1080" spans="4:4" x14ac:dyDescent="0.2">
      <c r="D1080" s="109"/>
    </row>
    <row r="1081" spans="4:4" x14ac:dyDescent="0.2">
      <c r="D1081" s="109"/>
    </row>
    <row r="1082" spans="4:4" x14ac:dyDescent="0.2">
      <c r="D1082" s="109"/>
    </row>
    <row r="1083" spans="4:4" x14ac:dyDescent="0.2">
      <c r="D1083" s="109"/>
    </row>
    <row r="1084" spans="4:4" x14ac:dyDescent="0.2">
      <c r="D1084" s="109"/>
    </row>
    <row r="1085" spans="4:4" x14ac:dyDescent="0.2">
      <c r="D1085" s="109"/>
    </row>
    <row r="1086" spans="4:4" x14ac:dyDescent="0.2">
      <c r="D1086" s="109"/>
    </row>
    <row r="1087" spans="4:4" x14ac:dyDescent="0.2">
      <c r="D1087" s="109"/>
    </row>
    <row r="1088" spans="4:4" x14ac:dyDescent="0.2">
      <c r="D1088" s="109"/>
    </row>
    <row r="1089" spans="4:4" x14ac:dyDescent="0.2">
      <c r="D1089" s="109"/>
    </row>
    <row r="1090" spans="4:4" x14ac:dyDescent="0.2">
      <c r="D1090" s="109"/>
    </row>
    <row r="1091" spans="4:4" x14ac:dyDescent="0.2">
      <c r="D1091" s="109"/>
    </row>
    <row r="1092" spans="4:4" x14ac:dyDescent="0.2">
      <c r="D1092" s="109"/>
    </row>
    <row r="1093" spans="4:4" x14ac:dyDescent="0.2">
      <c r="D1093" s="109"/>
    </row>
    <row r="1094" spans="4:4" x14ac:dyDescent="0.2">
      <c r="D1094" s="109"/>
    </row>
    <row r="1095" spans="4:4" x14ac:dyDescent="0.2">
      <c r="D1095" s="109"/>
    </row>
    <row r="1096" spans="4:4" x14ac:dyDescent="0.2">
      <c r="D1096" s="109"/>
    </row>
    <row r="1097" spans="4:4" x14ac:dyDescent="0.2">
      <c r="D1097" s="109"/>
    </row>
    <row r="1098" spans="4:4" x14ac:dyDescent="0.2">
      <c r="D1098" s="109"/>
    </row>
    <row r="1099" spans="4:4" x14ac:dyDescent="0.2">
      <c r="D1099" s="109"/>
    </row>
    <row r="1100" spans="4:4" x14ac:dyDescent="0.2">
      <c r="D1100" s="109"/>
    </row>
    <row r="1101" spans="4:4" x14ac:dyDescent="0.2">
      <c r="D1101" s="109"/>
    </row>
    <row r="1102" spans="4:4" x14ac:dyDescent="0.2">
      <c r="D1102" s="109"/>
    </row>
    <row r="1103" spans="4:4" x14ac:dyDescent="0.2">
      <c r="D1103" s="109"/>
    </row>
    <row r="1104" spans="4:4" x14ac:dyDescent="0.2">
      <c r="D1104" s="109"/>
    </row>
    <row r="1105" spans="4:4" x14ac:dyDescent="0.2">
      <c r="D1105" s="109"/>
    </row>
    <row r="1106" spans="4:4" x14ac:dyDescent="0.2">
      <c r="D1106" s="109"/>
    </row>
    <row r="1107" spans="4:4" x14ac:dyDescent="0.2">
      <c r="D1107" s="109"/>
    </row>
    <row r="1108" spans="4:4" x14ac:dyDescent="0.2">
      <c r="D1108" s="109"/>
    </row>
    <row r="1109" spans="4:4" x14ac:dyDescent="0.2">
      <c r="D1109" s="109"/>
    </row>
    <row r="1110" spans="4:4" x14ac:dyDescent="0.2">
      <c r="D1110" s="109"/>
    </row>
    <row r="1111" spans="4:4" x14ac:dyDescent="0.2">
      <c r="D1111" s="109"/>
    </row>
    <row r="1112" spans="4:4" x14ac:dyDescent="0.2">
      <c r="D1112" s="109"/>
    </row>
    <row r="1113" spans="4:4" x14ac:dyDescent="0.2">
      <c r="D1113" s="109"/>
    </row>
    <row r="1114" spans="4:4" x14ac:dyDescent="0.2">
      <c r="D1114" s="109"/>
    </row>
    <row r="1115" spans="4:4" x14ac:dyDescent="0.2">
      <c r="D1115" s="109"/>
    </row>
    <row r="1116" spans="4:4" x14ac:dyDescent="0.2">
      <c r="D1116" s="109"/>
    </row>
    <row r="1117" spans="4:4" x14ac:dyDescent="0.2">
      <c r="D1117" s="109"/>
    </row>
    <row r="1118" spans="4:4" x14ac:dyDescent="0.2">
      <c r="D1118" s="109"/>
    </row>
    <row r="1119" spans="4:4" x14ac:dyDescent="0.2">
      <c r="D1119" s="109"/>
    </row>
    <row r="1120" spans="4:4" x14ac:dyDescent="0.2">
      <c r="D1120" s="109"/>
    </row>
    <row r="1121" spans="4:4" x14ac:dyDescent="0.2">
      <c r="D1121" s="109"/>
    </row>
    <row r="1122" spans="4:4" x14ac:dyDescent="0.2">
      <c r="D1122" s="109"/>
    </row>
    <row r="1123" spans="4:4" x14ac:dyDescent="0.2">
      <c r="D1123" s="109"/>
    </row>
    <row r="1124" spans="4:4" x14ac:dyDescent="0.2">
      <c r="D1124" s="109"/>
    </row>
    <row r="1125" spans="4:4" x14ac:dyDescent="0.2">
      <c r="D1125" s="109"/>
    </row>
    <row r="1126" spans="4:4" x14ac:dyDescent="0.2">
      <c r="D1126" s="109"/>
    </row>
    <row r="1127" spans="4:4" x14ac:dyDescent="0.2">
      <c r="D1127" s="109"/>
    </row>
    <row r="1128" spans="4:4" x14ac:dyDescent="0.2">
      <c r="D1128" s="109"/>
    </row>
    <row r="1129" spans="4:4" x14ac:dyDescent="0.2">
      <c r="D1129" s="109"/>
    </row>
    <row r="1130" spans="4:4" x14ac:dyDescent="0.2">
      <c r="D1130" s="109"/>
    </row>
    <row r="1131" spans="4:4" x14ac:dyDescent="0.2">
      <c r="D1131" s="109"/>
    </row>
    <row r="1132" spans="4:4" x14ac:dyDescent="0.2">
      <c r="D1132" s="109"/>
    </row>
    <row r="1133" spans="4:4" x14ac:dyDescent="0.2">
      <c r="D1133" s="109"/>
    </row>
    <row r="1134" spans="4:4" x14ac:dyDescent="0.2">
      <c r="D1134" s="109"/>
    </row>
    <row r="1135" spans="4:4" x14ac:dyDescent="0.2">
      <c r="D1135" s="109"/>
    </row>
    <row r="1136" spans="4:4" x14ac:dyDescent="0.2">
      <c r="D1136" s="109"/>
    </row>
    <row r="1137" spans="4:4" x14ac:dyDescent="0.2">
      <c r="D1137" s="109"/>
    </row>
    <row r="1138" spans="4:4" x14ac:dyDescent="0.2">
      <c r="D1138" s="109"/>
    </row>
    <row r="1139" spans="4:4" x14ac:dyDescent="0.2">
      <c r="D1139" s="109"/>
    </row>
    <row r="1140" spans="4:4" x14ac:dyDescent="0.2">
      <c r="D1140" s="109"/>
    </row>
    <row r="1141" spans="4:4" x14ac:dyDescent="0.2">
      <c r="D1141" s="109"/>
    </row>
    <row r="1142" spans="4:4" x14ac:dyDescent="0.2">
      <c r="D1142" s="109"/>
    </row>
    <row r="1143" spans="4:4" x14ac:dyDescent="0.2">
      <c r="D1143" s="109"/>
    </row>
    <row r="1144" spans="4:4" x14ac:dyDescent="0.2">
      <c r="D1144" s="109"/>
    </row>
    <row r="1145" spans="4:4" x14ac:dyDescent="0.2">
      <c r="D1145" s="109"/>
    </row>
    <row r="1146" spans="4:4" x14ac:dyDescent="0.2">
      <c r="D1146" s="109"/>
    </row>
    <row r="1147" spans="4:4" x14ac:dyDescent="0.2">
      <c r="D1147" s="109"/>
    </row>
    <row r="1148" spans="4:4" x14ac:dyDescent="0.2">
      <c r="D1148" s="109"/>
    </row>
    <row r="1149" spans="4:4" x14ac:dyDescent="0.2">
      <c r="D1149" s="109"/>
    </row>
    <row r="1150" spans="4:4" x14ac:dyDescent="0.2">
      <c r="D1150" s="109"/>
    </row>
    <row r="1151" spans="4:4" x14ac:dyDescent="0.2">
      <c r="D1151" s="109"/>
    </row>
    <row r="1152" spans="4:4" x14ac:dyDescent="0.2">
      <c r="D1152" s="109"/>
    </row>
    <row r="1153" spans="4:4" x14ac:dyDescent="0.2">
      <c r="D1153" s="109"/>
    </row>
    <row r="1154" spans="4:4" x14ac:dyDescent="0.2">
      <c r="D1154" s="109"/>
    </row>
    <row r="1155" spans="4:4" x14ac:dyDescent="0.2">
      <c r="D1155" s="109"/>
    </row>
    <row r="1156" spans="4:4" x14ac:dyDescent="0.2">
      <c r="D1156" s="109"/>
    </row>
    <row r="1157" spans="4:4" x14ac:dyDescent="0.2">
      <c r="D1157" s="109"/>
    </row>
    <row r="1158" spans="4:4" x14ac:dyDescent="0.2">
      <c r="D1158" s="109"/>
    </row>
    <row r="1159" spans="4:4" x14ac:dyDescent="0.2">
      <c r="D1159" s="109"/>
    </row>
    <row r="1160" spans="4:4" x14ac:dyDescent="0.2">
      <c r="D1160" s="109"/>
    </row>
    <row r="1161" spans="4:4" x14ac:dyDescent="0.2">
      <c r="D1161" s="109"/>
    </row>
    <row r="1162" spans="4:4" x14ac:dyDescent="0.2">
      <c r="D1162" s="109"/>
    </row>
    <row r="1163" spans="4:4" x14ac:dyDescent="0.2">
      <c r="D1163" s="109"/>
    </row>
    <row r="1164" spans="4:4" x14ac:dyDescent="0.2">
      <c r="D1164" s="109"/>
    </row>
    <row r="1165" spans="4:4" x14ac:dyDescent="0.2">
      <c r="D1165" s="109"/>
    </row>
    <row r="1166" spans="4:4" x14ac:dyDescent="0.2">
      <c r="D1166" s="109"/>
    </row>
    <row r="1167" spans="4:4" x14ac:dyDescent="0.2">
      <c r="D1167" s="109"/>
    </row>
    <row r="1168" spans="4:4" x14ac:dyDescent="0.2">
      <c r="D1168" s="109"/>
    </row>
    <row r="1169" spans="4:4" x14ac:dyDescent="0.2">
      <c r="D1169" s="109"/>
    </row>
    <row r="1170" spans="4:4" x14ac:dyDescent="0.2">
      <c r="D1170" s="109"/>
    </row>
    <row r="1171" spans="4:4" x14ac:dyDescent="0.2">
      <c r="D1171" s="109"/>
    </row>
    <row r="1172" spans="4:4" x14ac:dyDescent="0.2">
      <c r="D1172" s="109"/>
    </row>
    <row r="1173" spans="4:4" x14ac:dyDescent="0.2">
      <c r="D1173" s="109"/>
    </row>
    <row r="1174" spans="4:4" x14ac:dyDescent="0.2">
      <c r="D1174" s="109"/>
    </row>
    <row r="1175" spans="4:4" x14ac:dyDescent="0.2">
      <c r="D1175" s="109"/>
    </row>
    <row r="1176" spans="4:4" x14ac:dyDescent="0.2">
      <c r="D1176" s="109"/>
    </row>
    <row r="1177" spans="4:4" x14ac:dyDescent="0.2">
      <c r="D1177" s="109"/>
    </row>
    <row r="1178" spans="4:4" x14ac:dyDescent="0.2">
      <c r="D1178" s="109"/>
    </row>
    <row r="1179" spans="4:4" x14ac:dyDescent="0.2">
      <c r="D1179" s="109"/>
    </row>
    <row r="1180" spans="4:4" x14ac:dyDescent="0.2">
      <c r="D1180" s="109"/>
    </row>
    <row r="1181" spans="4:4" x14ac:dyDescent="0.2">
      <c r="D1181" s="109"/>
    </row>
    <row r="1182" spans="4:4" x14ac:dyDescent="0.2">
      <c r="D1182" s="109"/>
    </row>
    <row r="1183" spans="4:4" x14ac:dyDescent="0.2">
      <c r="D1183" s="109"/>
    </row>
    <row r="1184" spans="4:4" x14ac:dyDescent="0.2">
      <c r="D1184" s="109"/>
    </row>
    <row r="1185" spans="4:4" x14ac:dyDescent="0.2">
      <c r="D1185" s="109"/>
    </row>
    <row r="1186" spans="4:4" x14ac:dyDescent="0.2">
      <c r="D1186" s="109"/>
    </row>
    <row r="1187" spans="4:4" x14ac:dyDescent="0.2">
      <c r="D1187" s="109"/>
    </row>
    <row r="1188" spans="4:4" x14ac:dyDescent="0.2">
      <c r="D1188" s="109"/>
    </row>
    <row r="1189" spans="4:4" x14ac:dyDescent="0.2">
      <c r="D1189" s="109"/>
    </row>
    <row r="1190" spans="4:4" x14ac:dyDescent="0.2">
      <c r="D1190" s="109"/>
    </row>
    <row r="1191" spans="4:4" x14ac:dyDescent="0.2">
      <c r="D1191" s="109"/>
    </row>
    <row r="1192" spans="4:4" x14ac:dyDescent="0.2">
      <c r="D1192" s="109"/>
    </row>
    <row r="1193" spans="4:4" x14ac:dyDescent="0.2">
      <c r="D1193" s="109"/>
    </row>
    <row r="1194" spans="4:4" x14ac:dyDescent="0.2">
      <c r="D1194" s="109"/>
    </row>
    <row r="1195" spans="4:4" x14ac:dyDescent="0.2">
      <c r="D1195" s="109"/>
    </row>
    <row r="1196" spans="4:4" x14ac:dyDescent="0.2">
      <c r="D1196" s="109"/>
    </row>
    <row r="1197" spans="4:4" x14ac:dyDescent="0.2">
      <c r="D1197" s="109"/>
    </row>
    <row r="1198" spans="4:4" x14ac:dyDescent="0.2">
      <c r="D1198" s="109"/>
    </row>
    <row r="1199" spans="4:4" x14ac:dyDescent="0.2">
      <c r="D1199" s="109"/>
    </row>
    <row r="1200" spans="4:4" x14ac:dyDescent="0.2">
      <c r="D1200" s="109"/>
    </row>
    <row r="1201" spans="4:4" x14ac:dyDescent="0.2">
      <c r="D1201" s="109"/>
    </row>
    <row r="1202" spans="4:4" x14ac:dyDescent="0.2">
      <c r="D1202" s="109"/>
    </row>
    <row r="1203" spans="4:4" x14ac:dyDescent="0.2">
      <c r="D1203" s="109"/>
    </row>
    <row r="1204" spans="4:4" x14ac:dyDescent="0.2">
      <c r="D1204" s="109"/>
    </row>
    <row r="1205" spans="4:4" x14ac:dyDescent="0.2">
      <c r="D1205" s="109"/>
    </row>
    <row r="1206" spans="4:4" x14ac:dyDescent="0.2">
      <c r="D1206" s="109"/>
    </row>
    <row r="1207" spans="4:4" x14ac:dyDescent="0.2">
      <c r="D1207" s="109"/>
    </row>
    <row r="1208" spans="4:4" x14ac:dyDescent="0.2">
      <c r="D1208" s="109"/>
    </row>
    <row r="1209" spans="4:4" x14ac:dyDescent="0.2">
      <c r="D1209" s="109"/>
    </row>
    <row r="1210" spans="4:4" x14ac:dyDescent="0.2">
      <c r="D1210" s="109"/>
    </row>
    <row r="1211" spans="4:4" x14ac:dyDescent="0.2">
      <c r="D1211" s="109"/>
    </row>
    <row r="1212" spans="4:4" x14ac:dyDescent="0.2">
      <c r="D1212" s="109"/>
    </row>
    <row r="1213" spans="4:4" x14ac:dyDescent="0.2">
      <c r="D1213" s="109"/>
    </row>
    <row r="1214" spans="4:4" x14ac:dyDescent="0.2">
      <c r="D1214" s="109"/>
    </row>
    <row r="1215" spans="4:4" x14ac:dyDescent="0.2">
      <c r="D1215" s="109"/>
    </row>
    <row r="1216" spans="4:4" x14ac:dyDescent="0.2">
      <c r="D1216" s="109"/>
    </row>
    <row r="1217" spans="4:4" x14ac:dyDescent="0.2">
      <c r="D1217" s="109"/>
    </row>
    <row r="1218" spans="4:4" x14ac:dyDescent="0.2">
      <c r="D1218" s="109"/>
    </row>
    <row r="1219" spans="4:4" x14ac:dyDescent="0.2">
      <c r="D1219" s="109"/>
    </row>
    <row r="1220" spans="4:4" x14ac:dyDescent="0.2">
      <c r="D1220" s="109"/>
    </row>
    <row r="1221" spans="4:4" x14ac:dyDescent="0.2">
      <c r="D1221" s="109"/>
    </row>
    <row r="1222" spans="4:4" x14ac:dyDescent="0.2">
      <c r="D1222" s="109"/>
    </row>
    <row r="1223" spans="4:4" x14ac:dyDescent="0.2">
      <c r="D1223" s="109"/>
    </row>
    <row r="1224" spans="4:4" x14ac:dyDescent="0.2">
      <c r="D1224" s="109"/>
    </row>
    <row r="1225" spans="4:4" x14ac:dyDescent="0.2">
      <c r="D1225" s="109"/>
    </row>
    <row r="1226" spans="4:4" x14ac:dyDescent="0.2">
      <c r="D1226" s="109"/>
    </row>
    <row r="1227" spans="4:4" x14ac:dyDescent="0.2">
      <c r="D1227" s="109"/>
    </row>
    <row r="1228" spans="4:4" x14ac:dyDescent="0.2">
      <c r="D1228" s="109"/>
    </row>
    <row r="1229" spans="4:4" x14ac:dyDescent="0.2">
      <c r="D1229" s="109"/>
    </row>
    <row r="1230" spans="4:4" x14ac:dyDescent="0.2">
      <c r="D1230" s="109"/>
    </row>
    <row r="1231" spans="4:4" x14ac:dyDescent="0.2">
      <c r="D1231" s="109"/>
    </row>
    <row r="1232" spans="4:4" x14ac:dyDescent="0.2">
      <c r="D1232" s="109"/>
    </row>
    <row r="1233" spans="4:4" x14ac:dyDescent="0.2">
      <c r="D1233" s="109"/>
    </row>
    <row r="1234" spans="4:4" x14ac:dyDescent="0.2">
      <c r="D1234" s="109"/>
    </row>
    <row r="1235" spans="4:4" x14ac:dyDescent="0.2">
      <c r="D1235" s="109"/>
    </row>
    <row r="1236" spans="4:4" x14ac:dyDescent="0.2">
      <c r="D1236" s="109"/>
    </row>
    <row r="1237" spans="4:4" x14ac:dyDescent="0.2">
      <c r="D1237" s="109"/>
    </row>
    <row r="1238" spans="4:4" x14ac:dyDescent="0.2">
      <c r="D1238" s="109"/>
    </row>
    <row r="1239" spans="4:4" x14ac:dyDescent="0.2">
      <c r="D1239" s="109"/>
    </row>
    <row r="1240" spans="4:4" x14ac:dyDescent="0.2">
      <c r="D1240" s="109"/>
    </row>
    <row r="1241" spans="4:4" x14ac:dyDescent="0.2">
      <c r="D1241" s="109"/>
    </row>
    <row r="1242" spans="4:4" x14ac:dyDescent="0.2">
      <c r="D1242" s="109"/>
    </row>
    <row r="1243" spans="4:4" x14ac:dyDescent="0.2">
      <c r="D1243" s="109"/>
    </row>
    <row r="1244" spans="4:4" x14ac:dyDescent="0.2">
      <c r="D1244" s="109"/>
    </row>
    <row r="1245" spans="4:4" x14ac:dyDescent="0.2">
      <c r="D1245" s="109"/>
    </row>
    <row r="1246" spans="4:4" x14ac:dyDescent="0.2">
      <c r="D1246" s="109"/>
    </row>
    <row r="1247" spans="4:4" x14ac:dyDescent="0.2">
      <c r="D1247" s="109"/>
    </row>
    <row r="1248" spans="4:4" x14ac:dyDescent="0.2">
      <c r="D1248" s="109"/>
    </row>
    <row r="1249" spans="4:4" x14ac:dyDescent="0.2">
      <c r="D1249" s="109"/>
    </row>
    <row r="1250" spans="4:4" x14ac:dyDescent="0.2">
      <c r="D1250" s="109"/>
    </row>
    <row r="1251" spans="4:4" x14ac:dyDescent="0.2">
      <c r="D1251" s="109"/>
    </row>
    <row r="1252" spans="4:4" x14ac:dyDescent="0.2">
      <c r="D1252" s="109"/>
    </row>
    <row r="1253" spans="4:4" x14ac:dyDescent="0.2">
      <c r="D1253" s="109"/>
    </row>
    <row r="1254" spans="4:4" x14ac:dyDescent="0.2">
      <c r="D1254" s="109"/>
    </row>
    <row r="1255" spans="4:4" x14ac:dyDescent="0.2">
      <c r="D1255" s="109"/>
    </row>
    <row r="1256" spans="4:4" x14ac:dyDescent="0.2">
      <c r="D1256" s="109"/>
    </row>
    <row r="1257" spans="4:4" x14ac:dyDescent="0.2">
      <c r="D1257" s="109"/>
    </row>
    <row r="1258" spans="4:4" x14ac:dyDescent="0.2">
      <c r="D1258" s="109"/>
    </row>
    <row r="1259" spans="4:4" x14ac:dyDescent="0.2">
      <c r="D1259" s="109"/>
    </row>
    <row r="1260" spans="4:4" x14ac:dyDescent="0.2">
      <c r="D1260" s="109"/>
    </row>
    <row r="1261" spans="4:4" x14ac:dyDescent="0.2">
      <c r="D1261" s="109"/>
    </row>
    <row r="1262" spans="4:4" x14ac:dyDescent="0.2">
      <c r="D1262" s="109"/>
    </row>
    <row r="1263" spans="4:4" x14ac:dyDescent="0.2">
      <c r="D1263" s="109"/>
    </row>
    <row r="1264" spans="4:4" x14ac:dyDescent="0.2">
      <c r="D1264" s="109"/>
    </row>
    <row r="1265" spans="4:4" x14ac:dyDescent="0.2">
      <c r="D1265" s="109"/>
    </row>
    <row r="1266" spans="4:4" x14ac:dyDescent="0.2">
      <c r="D1266" s="109"/>
    </row>
    <row r="1267" spans="4:4" x14ac:dyDescent="0.2">
      <c r="D1267" s="109"/>
    </row>
    <row r="1268" spans="4:4" x14ac:dyDescent="0.2">
      <c r="D1268" s="109"/>
    </row>
    <row r="1269" spans="4:4" x14ac:dyDescent="0.2">
      <c r="D1269" s="109"/>
    </row>
    <row r="1270" spans="4:4" x14ac:dyDescent="0.2">
      <c r="D1270" s="109"/>
    </row>
    <row r="1271" spans="4:4" x14ac:dyDescent="0.2">
      <c r="D1271" s="109"/>
    </row>
    <row r="1272" spans="4:4" x14ac:dyDescent="0.2">
      <c r="D1272" s="109"/>
    </row>
    <row r="1273" spans="4:4" x14ac:dyDescent="0.2">
      <c r="D1273" s="109"/>
    </row>
    <row r="1274" spans="4:4" x14ac:dyDescent="0.2">
      <c r="D1274" s="109"/>
    </row>
    <row r="1275" spans="4:4" x14ac:dyDescent="0.2">
      <c r="D1275" s="109"/>
    </row>
    <row r="1276" spans="4:4" x14ac:dyDescent="0.2">
      <c r="D1276" s="109"/>
    </row>
    <row r="1277" spans="4:4" x14ac:dyDescent="0.2">
      <c r="D1277" s="109"/>
    </row>
    <row r="1278" spans="4:4" x14ac:dyDescent="0.2">
      <c r="D1278" s="109"/>
    </row>
    <row r="1279" spans="4:4" x14ac:dyDescent="0.2">
      <c r="D1279" s="109"/>
    </row>
    <row r="1280" spans="4:4" x14ac:dyDescent="0.2">
      <c r="D1280" s="109"/>
    </row>
    <row r="1281" spans="4:4" x14ac:dyDescent="0.2">
      <c r="D1281" s="109"/>
    </row>
    <row r="1282" spans="4:4" x14ac:dyDescent="0.2">
      <c r="D1282" s="109"/>
    </row>
    <row r="1283" spans="4:4" x14ac:dyDescent="0.2">
      <c r="D1283" s="109"/>
    </row>
    <row r="1284" spans="4:4" x14ac:dyDescent="0.2">
      <c r="D1284" s="109"/>
    </row>
    <row r="1285" spans="4:4" x14ac:dyDescent="0.2">
      <c r="D1285" s="109"/>
    </row>
    <row r="1286" spans="4:4" x14ac:dyDescent="0.2">
      <c r="D1286" s="109"/>
    </row>
    <row r="1287" spans="4:4" x14ac:dyDescent="0.2">
      <c r="D1287" s="109"/>
    </row>
    <row r="1288" spans="4:4" x14ac:dyDescent="0.2">
      <c r="D1288" s="109"/>
    </row>
    <row r="1289" spans="4:4" x14ac:dyDescent="0.2">
      <c r="D1289" s="109"/>
    </row>
    <row r="1290" spans="4:4" x14ac:dyDescent="0.2">
      <c r="D1290" s="109"/>
    </row>
    <row r="1291" spans="4:4" x14ac:dyDescent="0.2">
      <c r="D1291" s="109"/>
    </row>
    <row r="1292" spans="4:4" x14ac:dyDescent="0.2">
      <c r="D1292" s="109"/>
    </row>
    <row r="1293" spans="4:4" x14ac:dyDescent="0.2">
      <c r="D1293" s="109"/>
    </row>
    <row r="1294" spans="4:4" x14ac:dyDescent="0.2">
      <c r="D1294" s="109"/>
    </row>
    <row r="1295" spans="4:4" x14ac:dyDescent="0.2">
      <c r="D1295" s="109"/>
    </row>
    <row r="1296" spans="4:4" x14ac:dyDescent="0.2">
      <c r="D1296" s="109"/>
    </row>
    <row r="1297" spans="4:4" x14ac:dyDescent="0.2">
      <c r="D1297" s="109"/>
    </row>
    <row r="1298" spans="4:4" x14ac:dyDescent="0.2">
      <c r="D1298" s="109"/>
    </row>
    <row r="1299" spans="4:4" x14ac:dyDescent="0.2">
      <c r="D1299" s="109"/>
    </row>
    <row r="1300" spans="4:4" x14ac:dyDescent="0.2">
      <c r="D1300" s="109"/>
    </row>
    <row r="1301" spans="4:4" x14ac:dyDescent="0.2">
      <c r="D1301" s="109"/>
    </row>
    <row r="1302" spans="4:4" x14ac:dyDescent="0.2">
      <c r="D1302" s="109"/>
    </row>
    <row r="1303" spans="4:4" x14ac:dyDescent="0.2">
      <c r="D1303" s="109"/>
    </row>
    <row r="1304" spans="4:4" x14ac:dyDescent="0.2">
      <c r="D1304" s="109"/>
    </row>
    <row r="1305" spans="4:4" x14ac:dyDescent="0.2">
      <c r="D1305" s="109"/>
    </row>
    <row r="1306" spans="4:4" x14ac:dyDescent="0.2">
      <c r="D1306" s="109"/>
    </row>
    <row r="1307" spans="4:4" x14ac:dyDescent="0.2">
      <c r="D1307" s="109"/>
    </row>
    <row r="1308" spans="4:4" x14ac:dyDescent="0.2">
      <c r="D1308" s="109"/>
    </row>
    <row r="1309" spans="4:4" x14ac:dyDescent="0.2">
      <c r="D1309" s="109"/>
    </row>
    <row r="1310" spans="4:4" x14ac:dyDescent="0.2">
      <c r="D1310" s="109"/>
    </row>
    <row r="1311" spans="4:4" x14ac:dyDescent="0.2">
      <c r="D1311" s="109"/>
    </row>
    <row r="1312" spans="4:4" x14ac:dyDescent="0.2">
      <c r="D1312" s="109"/>
    </row>
    <row r="1313" spans="4:4" x14ac:dyDescent="0.2">
      <c r="D1313" s="109"/>
    </row>
    <row r="1314" spans="4:4" x14ac:dyDescent="0.2">
      <c r="D1314" s="109"/>
    </row>
    <row r="1315" spans="4:4" x14ac:dyDescent="0.2">
      <c r="D1315" s="109"/>
    </row>
    <row r="1316" spans="4:4" x14ac:dyDescent="0.2">
      <c r="D1316" s="109"/>
    </row>
    <row r="1317" spans="4:4" x14ac:dyDescent="0.2">
      <c r="D1317" s="109"/>
    </row>
    <row r="1318" spans="4:4" x14ac:dyDescent="0.2">
      <c r="D1318" s="109"/>
    </row>
    <row r="1319" spans="4:4" x14ac:dyDescent="0.2">
      <c r="D1319" s="109"/>
    </row>
    <row r="1320" spans="4:4" x14ac:dyDescent="0.2">
      <c r="D1320" s="109"/>
    </row>
    <row r="1321" spans="4:4" x14ac:dyDescent="0.2">
      <c r="D1321" s="109"/>
    </row>
    <row r="1322" spans="4:4" x14ac:dyDescent="0.2">
      <c r="D1322" s="109"/>
    </row>
    <row r="1323" spans="4:4" x14ac:dyDescent="0.2">
      <c r="D1323" s="109"/>
    </row>
    <row r="1324" spans="4:4" x14ac:dyDescent="0.2">
      <c r="D1324" s="109"/>
    </row>
    <row r="1325" spans="4:4" x14ac:dyDescent="0.2">
      <c r="D1325" s="109"/>
    </row>
    <row r="1326" spans="4:4" x14ac:dyDescent="0.2">
      <c r="D1326" s="109"/>
    </row>
    <row r="1327" spans="4:4" x14ac:dyDescent="0.2">
      <c r="D1327" s="109"/>
    </row>
    <row r="1328" spans="4:4" x14ac:dyDescent="0.2">
      <c r="D1328" s="109"/>
    </row>
    <row r="1329" spans="4:4" x14ac:dyDescent="0.2">
      <c r="D1329" s="109"/>
    </row>
    <row r="1330" spans="4:4" x14ac:dyDescent="0.2">
      <c r="D1330" s="109"/>
    </row>
    <row r="1331" spans="4:4" x14ac:dyDescent="0.2">
      <c r="D1331" s="109"/>
    </row>
    <row r="1332" spans="4:4" x14ac:dyDescent="0.2">
      <c r="D1332" s="109"/>
    </row>
    <row r="1333" spans="4:4" x14ac:dyDescent="0.2">
      <c r="D1333" s="109"/>
    </row>
    <row r="1334" spans="4:4" x14ac:dyDescent="0.2">
      <c r="D1334" s="109"/>
    </row>
    <row r="1335" spans="4:4" x14ac:dyDescent="0.2">
      <c r="D1335" s="109"/>
    </row>
    <row r="1336" spans="4:4" x14ac:dyDescent="0.2">
      <c r="D1336" s="109"/>
    </row>
    <row r="1337" spans="4:4" x14ac:dyDescent="0.2">
      <c r="D1337" s="109"/>
    </row>
    <row r="1338" spans="4:4" x14ac:dyDescent="0.2">
      <c r="D1338" s="109"/>
    </row>
    <row r="1339" spans="4:4" x14ac:dyDescent="0.2">
      <c r="D1339" s="109"/>
    </row>
    <row r="1340" spans="4:4" x14ac:dyDescent="0.2">
      <c r="D1340" s="109"/>
    </row>
    <row r="1341" spans="4:4" x14ac:dyDescent="0.2">
      <c r="D1341" s="109"/>
    </row>
    <row r="1342" spans="4:4" x14ac:dyDescent="0.2">
      <c r="D1342" s="109"/>
    </row>
    <row r="1343" spans="4:4" x14ac:dyDescent="0.2">
      <c r="D1343" s="109"/>
    </row>
    <row r="1344" spans="4:4" x14ac:dyDescent="0.2">
      <c r="D1344" s="109"/>
    </row>
    <row r="1345" spans="4:4" x14ac:dyDescent="0.2">
      <c r="D1345" s="109"/>
    </row>
    <row r="1346" spans="4:4" x14ac:dyDescent="0.2">
      <c r="D1346" s="109"/>
    </row>
    <row r="1347" spans="4:4" x14ac:dyDescent="0.2">
      <c r="D1347" s="109"/>
    </row>
    <row r="1348" spans="4:4" x14ac:dyDescent="0.2">
      <c r="D1348" s="109"/>
    </row>
    <row r="1349" spans="4:4" x14ac:dyDescent="0.2">
      <c r="D1349" s="109"/>
    </row>
    <row r="1350" spans="4:4" x14ac:dyDescent="0.2">
      <c r="D1350" s="109"/>
    </row>
    <row r="1351" spans="4:4" x14ac:dyDescent="0.2">
      <c r="D1351" s="109"/>
    </row>
    <row r="1352" spans="4:4" x14ac:dyDescent="0.2">
      <c r="D1352" s="109"/>
    </row>
    <row r="1353" spans="4:4" x14ac:dyDescent="0.2">
      <c r="D1353" s="109"/>
    </row>
    <row r="1354" spans="4:4" x14ac:dyDescent="0.2">
      <c r="D1354" s="109"/>
    </row>
    <row r="1355" spans="4:4" x14ac:dyDescent="0.2">
      <c r="D1355" s="109"/>
    </row>
    <row r="1356" spans="4:4" x14ac:dyDescent="0.2">
      <c r="D1356" s="109"/>
    </row>
    <row r="1357" spans="4:4" x14ac:dyDescent="0.2">
      <c r="D1357" s="109"/>
    </row>
    <row r="1358" spans="4:4" x14ac:dyDescent="0.2">
      <c r="D1358" s="109"/>
    </row>
    <row r="1359" spans="4:4" x14ac:dyDescent="0.2">
      <c r="D1359" s="109"/>
    </row>
    <row r="1360" spans="4:4" x14ac:dyDescent="0.2">
      <c r="D1360" s="109"/>
    </row>
    <row r="1361" spans="4:4" x14ac:dyDescent="0.2">
      <c r="D1361" s="109"/>
    </row>
    <row r="1362" spans="4:4" x14ac:dyDescent="0.2">
      <c r="D1362" s="109"/>
    </row>
    <row r="1363" spans="4:4" x14ac:dyDescent="0.2">
      <c r="D1363" s="109"/>
    </row>
    <row r="1364" spans="4:4" x14ac:dyDescent="0.2">
      <c r="D1364" s="109"/>
    </row>
    <row r="1365" spans="4:4" x14ac:dyDescent="0.2">
      <c r="D1365" s="109"/>
    </row>
    <row r="1366" spans="4:4" x14ac:dyDescent="0.2">
      <c r="D1366" s="109"/>
    </row>
    <row r="1367" spans="4:4" x14ac:dyDescent="0.2">
      <c r="D1367" s="109"/>
    </row>
    <row r="1368" spans="4:4" x14ac:dyDescent="0.2">
      <c r="D1368" s="109"/>
    </row>
    <row r="1369" spans="4:4" x14ac:dyDescent="0.2">
      <c r="D1369" s="109"/>
    </row>
    <row r="1370" spans="4:4" x14ac:dyDescent="0.2">
      <c r="D1370" s="109"/>
    </row>
    <row r="1371" spans="4:4" x14ac:dyDescent="0.2">
      <c r="D1371" s="109"/>
    </row>
    <row r="1372" spans="4:4" x14ac:dyDescent="0.2">
      <c r="D1372" s="109"/>
    </row>
    <row r="1373" spans="4:4" x14ac:dyDescent="0.2">
      <c r="D1373" s="109"/>
    </row>
    <row r="1374" spans="4:4" x14ac:dyDescent="0.2">
      <c r="D1374" s="109"/>
    </row>
    <row r="1375" spans="4:4" x14ac:dyDescent="0.2">
      <c r="D1375" s="109"/>
    </row>
    <row r="1376" spans="4:4" x14ac:dyDescent="0.2">
      <c r="D1376" s="109"/>
    </row>
    <row r="1377" spans="4:4" x14ac:dyDescent="0.2">
      <c r="D1377" s="109"/>
    </row>
    <row r="1378" spans="4:4" x14ac:dyDescent="0.2">
      <c r="D1378" s="109"/>
    </row>
    <row r="1379" spans="4:4" x14ac:dyDescent="0.2">
      <c r="D1379" s="109"/>
    </row>
    <row r="1380" spans="4:4" x14ac:dyDescent="0.2">
      <c r="D1380" s="109"/>
    </row>
    <row r="1381" spans="4:4" x14ac:dyDescent="0.2">
      <c r="D1381" s="109"/>
    </row>
    <row r="1382" spans="4:4" x14ac:dyDescent="0.2">
      <c r="D1382" s="109"/>
    </row>
    <row r="1383" spans="4:4" x14ac:dyDescent="0.2">
      <c r="D1383" s="109"/>
    </row>
    <row r="1384" spans="4:4" x14ac:dyDescent="0.2">
      <c r="D1384" s="109"/>
    </row>
    <row r="1385" spans="4:4" x14ac:dyDescent="0.2">
      <c r="D1385" s="109"/>
    </row>
    <row r="1386" spans="4:4" x14ac:dyDescent="0.2">
      <c r="D1386" s="109"/>
    </row>
    <row r="1387" spans="4:4" x14ac:dyDescent="0.2">
      <c r="D1387" s="109"/>
    </row>
    <row r="1388" spans="4:4" x14ac:dyDescent="0.2">
      <c r="D1388" s="109"/>
    </row>
    <row r="1389" spans="4:4" x14ac:dyDescent="0.2">
      <c r="D1389" s="109"/>
    </row>
    <row r="1390" spans="4:4" x14ac:dyDescent="0.2">
      <c r="D1390" s="109"/>
    </row>
    <row r="1391" spans="4:4" x14ac:dyDescent="0.2">
      <c r="D1391" s="109"/>
    </row>
    <row r="1392" spans="4:4" x14ac:dyDescent="0.2">
      <c r="D1392" s="109"/>
    </row>
    <row r="1393" spans="4:4" x14ac:dyDescent="0.2">
      <c r="D1393" s="109"/>
    </row>
    <row r="1394" spans="4:4" x14ac:dyDescent="0.2">
      <c r="D1394" s="109"/>
    </row>
    <row r="1395" spans="4:4" x14ac:dyDescent="0.2">
      <c r="D1395" s="109"/>
    </row>
    <row r="1396" spans="4:4" x14ac:dyDescent="0.2">
      <c r="D1396" s="109"/>
    </row>
    <row r="1397" spans="4:4" x14ac:dyDescent="0.2">
      <c r="D1397" s="109"/>
    </row>
    <row r="1398" spans="4:4" x14ac:dyDescent="0.2">
      <c r="D1398" s="109"/>
    </row>
    <row r="1399" spans="4:4" x14ac:dyDescent="0.2">
      <c r="D1399" s="109"/>
    </row>
    <row r="1400" spans="4:4" x14ac:dyDescent="0.2">
      <c r="D1400" s="109"/>
    </row>
    <row r="1401" spans="4:4" x14ac:dyDescent="0.2">
      <c r="D1401" s="109"/>
    </row>
    <row r="1402" spans="4:4" x14ac:dyDescent="0.2">
      <c r="D1402" s="109"/>
    </row>
    <row r="1403" spans="4:4" x14ac:dyDescent="0.2">
      <c r="D1403" s="109"/>
    </row>
    <row r="1404" spans="4:4" x14ac:dyDescent="0.2">
      <c r="D1404" s="109"/>
    </row>
    <row r="1405" spans="4:4" x14ac:dyDescent="0.2">
      <c r="D1405" s="109"/>
    </row>
    <row r="1406" spans="4:4" x14ac:dyDescent="0.2">
      <c r="D1406" s="109"/>
    </row>
    <row r="1407" spans="4:4" x14ac:dyDescent="0.2">
      <c r="D1407" s="109"/>
    </row>
    <row r="1408" spans="4:4" x14ac:dyDescent="0.2">
      <c r="D1408" s="109"/>
    </row>
    <row r="1409" spans="4:4" x14ac:dyDescent="0.2">
      <c r="D1409" s="109"/>
    </row>
    <row r="1410" spans="4:4" x14ac:dyDescent="0.2">
      <c r="D1410" s="109"/>
    </row>
    <row r="1411" spans="4:4" x14ac:dyDescent="0.2">
      <c r="D1411" s="109"/>
    </row>
    <row r="1412" spans="4:4" x14ac:dyDescent="0.2">
      <c r="D1412" s="109"/>
    </row>
    <row r="1413" spans="4:4" x14ac:dyDescent="0.2">
      <c r="D1413" s="109"/>
    </row>
    <row r="1414" spans="4:4" x14ac:dyDescent="0.2">
      <c r="D1414" s="109"/>
    </row>
    <row r="1415" spans="4:4" x14ac:dyDescent="0.2">
      <c r="D1415" s="109"/>
    </row>
    <row r="1416" spans="4:4" x14ac:dyDescent="0.2">
      <c r="D1416" s="109"/>
    </row>
    <row r="1417" spans="4:4" x14ac:dyDescent="0.2">
      <c r="D1417" s="109"/>
    </row>
    <row r="1418" spans="4:4" x14ac:dyDescent="0.2">
      <c r="D1418" s="109"/>
    </row>
    <row r="1419" spans="4:4" x14ac:dyDescent="0.2">
      <c r="D1419" s="109"/>
    </row>
    <row r="1420" spans="4:4" x14ac:dyDescent="0.2">
      <c r="D1420" s="109"/>
    </row>
    <row r="1421" spans="4:4" x14ac:dyDescent="0.2">
      <c r="D1421" s="109"/>
    </row>
    <row r="1422" spans="4:4" x14ac:dyDescent="0.2">
      <c r="D1422" s="109"/>
    </row>
    <row r="1423" spans="4:4" x14ac:dyDescent="0.2">
      <c r="D1423" s="109"/>
    </row>
    <row r="1424" spans="4:4" x14ac:dyDescent="0.2">
      <c r="D1424" s="109"/>
    </row>
    <row r="1425" spans="4:4" x14ac:dyDescent="0.2">
      <c r="D1425" s="109"/>
    </row>
    <row r="1426" spans="4:4" x14ac:dyDescent="0.2">
      <c r="D1426" s="109"/>
    </row>
    <row r="1427" spans="4:4" x14ac:dyDescent="0.2">
      <c r="D1427" s="109"/>
    </row>
    <row r="1428" spans="4:4" x14ac:dyDescent="0.2">
      <c r="D1428" s="109"/>
    </row>
    <row r="1429" spans="4:4" x14ac:dyDescent="0.2">
      <c r="D1429" s="109"/>
    </row>
    <row r="1430" spans="4:4" x14ac:dyDescent="0.2">
      <c r="D1430" s="109"/>
    </row>
    <row r="1431" spans="4:4" x14ac:dyDescent="0.2">
      <c r="D1431" s="109"/>
    </row>
    <row r="1432" spans="4:4" x14ac:dyDescent="0.2">
      <c r="D1432" s="109"/>
    </row>
    <row r="1433" spans="4:4" x14ac:dyDescent="0.2">
      <c r="D1433" s="109"/>
    </row>
    <row r="1434" spans="4:4" x14ac:dyDescent="0.2">
      <c r="D1434" s="109"/>
    </row>
    <row r="1435" spans="4:4" x14ac:dyDescent="0.2">
      <c r="D1435" s="109"/>
    </row>
    <row r="1436" spans="4:4" x14ac:dyDescent="0.2">
      <c r="D1436" s="109"/>
    </row>
    <row r="1437" spans="4:4" x14ac:dyDescent="0.2">
      <c r="D1437" s="109"/>
    </row>
    <row r="1438" spans="4:4" x14ac:dyDescent="0.2">
      <c r="D1438" s="109"/>
    </row>
    <row r="1439" spans="4:4" x14ac:dyDescent="0.2">
      <c r="D1439" s="109"/>
    </row>
    <row r="1440" spans="4:4" x14ac:dyDescent="0.2">
      <c r="D1440" s="109"/>
    </row>
    <row r="1441" spans="4:4" x14ac:dyDescent="0.2">
      <c r="D1441" s="109"/>
    </row>
    <row r="1442" spans="4:4" x14ac:dyDescent="0.2">
      <c r="D1442" s="109"/>
    </row>
    <row r="1443" spans="4:4" x14ac:dyDescent="0.2">
      <c r="D1443" s="109"/>
    </row>
    <row r="1444" spans="4:4" x14ac:dyDescent="0.2">
      <c r="D1444" s="109"/>
    </row>
    <row r="1445" spans="4:4" x14ac:dyDescent="0.2">
      <c r="D1445" s="109"/>
    </row>
    <row r="1446" spans="4:4" x14ac:dyDescent="0.2">
      <c r="D1446" s="109"/>
    </row>
    <row r="1447" spans="4:4" x14ac:dyDescent="0.2">
      <c r="D1447" s="109"/>
    </row>
    <row r="1448" spans="4:4" x14ac:dyDescent="0.2">
      <c r="D1448" s="109"/>
    </row>
    <row r="1449" spans="4:4" x14ac:dyDescent="0.2">
      <c r="D1449" s="109"/>
    </row>
    <row r="1450" spans="4:4" x14ac:dyDescent="0.2">
      <c r="D1450" s="109"/>
    </row>
    <row r="1451" spans="4:4" x14ac:dyDescent="0.2">
      <c r="D1451" s="109"/>
    </row>
    <row r="1452" spans="4:4" x14ac:dyDescent="0.2">
      <c r="D1452" s="109"/>
    </row>
    <row r="1453" spans="4:4" x14ac:dyDescent="0.2">
      <c r="D1453" s="109"/>
    </row>
    <row r="1454" spans="4:4" x14ac:dyDescent="0.2">
      <c r="D1454" s="109"/>
    </row>
    <row r="1455" spans="4:4" x14ac:dyDescent="0.2">
      <c r="D1455" s="109"/>
    </row>
    <row r="1456" spans="4:4" x14ac:dyDescent="0.2">
      <c r="D1456" s="109"/>
    </row>
    <row r="1457" spans="4:4" x14ac:dyDescent="0.2">
      <c r="D1457" s="109"/>
    </row>
    <row r="1458" spans="4:4" x14ac:dyDescent="0.2">
      <c r="D1458" s="109"/>
    </row>
    <row r="1459" spans="4:4" x14ac:dyDescent="0.2">
      <c r="D1459" s="109"/>
    </row>
    <row r="1460" spans="4:4" x14ac:dyDescent="0.2">
      <c r="D1460" s="109"/>
    </row>
    <row r="1461" spans="4:4" x14ac:dyDescent="0.2">
      <c r="D1461" s="109"/>
    </row>
    <row r="1462" spans="4:4" x14ac:dyDescent="0.2">
      <c r="D1462" s="109"/>
    </row>
    <row r="1463" spans="4:4" x14ac:dyDescent="0.2">
      <c r="D1463" s="109"/>
    </row>
    <row r="1464" spans="4:4" x14ac:dyDescent="0.2">
      <c r="D1464" s="109"/>
    </row>
    <row r="1465" spans="4:4" x14ac:dyDescent="0.2">
      <c r="D1465" s="109"/>
    </row>
    <row r="1466" spans="4:4" x14ac:dyDescent="0.2">
      <c r="D1466" s="109"/>
    </row>
    <row r="1467" spans="4:4" x14ac:dyDescent="0.2">
      <c r="D1467" s="109"/>
    </row>
    <row r="1468" spans="4:4" x14ac:dyDescent="0.2">
      <c r="D1468" s="109"/>
    </row>
    <row r="1469" spans="4:4" x14ac:dyDescent="0.2">
      <c r="D1469" s="109"/>
    </row>
    <row r="1470" spans="4:4" x14ac:dyDescent="0.2">
      <c r="D1470" s="109"/>
    </row>
    <row r="1471" spans="4:4" x14ac:dyDescent="0.2">
      <c r="D1471" s="109"/>
    </row>
    <row r="1472" spans="4:4" x14ac:dyDescent="0.2">
      <c r="D1472" s="109"/>
    </row>
    <row r="1473" spans="4:4" x14ac:dyDescent="0.2">
      <c r="D1473" s="109"/>
    </row>
    <row r="1474" spans="4:4" x14ac:dyDescent="0.2">
      <c r="D1474" s="109"/>
    </row>
    <row r="1475" spans="4:4" x14ac:dyDescent="0.2">
      <c r="D1475" s="109"/>
    </row>
    <row r="1476" spans="4:4" x14ac:dyDescent="0.2">
      <c r="D1476" s="109"/>
    </row>
    <row r="1477" spans="4:4" x14ac:dyDescent="0.2">
      <c r="D1477" s="109"/>
    </row>
    <row r="1478" spans="4:4" x14ac:dyDescent="0.2">
      <c r="D1478" s="109"/>
    </row>
    <row r="1479" spans="4:4" x14ac:dyDescent="0.2">
      <c r="D1479" s="109"/>
    </row>
    <row r="1480" spans="4:4" x14ac:dyDescent="0.2">
      <c r="D1480" s="109"/>
    </row>
    <row r="1481" spans="4:4" x14ac:dyDescent="0.2">
      <c r="D1481" s="109"/>
    </row>
    <row r="1482" spans="4:4" x14ac:dyDescent="0.2">
      <c r="D1482" s="109"/>
    </row>
    <row r="1483" spans="4:4" x14ac:dyDescent="0.2">
      <c r="D1483" s="109"/>
    </row>
    <row r="1484" spans="4:4" x14ac:dyDescent="0.2">
      <c r="D1484" s="109"/>
    </row>
    <row r="1485" spans="4:4" x14ac:dyDescent="0.2">
      <c r="D1485" s="109"/>
    </row>
    <row r="1486" spans="4:4" x14ac:dyDescent="0.2">
      <c r="D1486" s="109"/>
    </row>
    <row r="1487" spans="4:4" x14ac:dyDescent="0.2">
      <c r="D1487" s="109"/>
    </row>
    <row r="1488" spans="4:4" x14ac:dyDescent="0.2">
      <c r="D1488" s="109"/>
    </row>
    <row r="1489" spans="4:4" x14ac:dyDescent="0.2">
      <c r="D1489" s="109"/>
    </row>
    <row r="1490" spans="4:4" x14ac:dyDescent="0.2">
      <c r="D1490" s="109"/>
    </row>
    <row r="1491" spans="4:4" x14ac:dyDescent="0.2">
      <c r="D1491" s="109"/>
    </row>
    <row r="1492" spans="4:4" x14ac:dyDescent="0.2">
      <c r="D1492" s="109"/>
    </row>
    <row r="1493" spans="4:4" x14ac:dyDescent="0.2">
      <c r="D1493" s="109"/>
    </row>
    <row r="1494" spans="4:4" x14ac:dyDescent="0.2">
      <c r="D1494" s="109"/>
    </row>
    <row r="1495" spans="4:4" x14ac:dyDescent="0.2">
      <c r="D1495" s="109"/>
    </row>
    <row r="1496" spans="4:4" x14ac:dyDescent="0.2">
      <c r="D1496" s="109"/>
    </row>
    <row r="1497" spans="4:4" x14ac:dyDescent="0.2">
      <c r="D1497" s="109"/>
    </row>
    <row r="1498" spans="4:4" x14ac:dyDescent="0.2">
      <c r="D1498" s="109"/>
    </row>
    <row r="1499" spans="4:4" x14ac:dyDescent="0.2">
      <c r="D1499" s="109"/>
    </row>
    <row r="1500" spans="4:4" x14ac:dyDescent="0.2">
      <c r="D1500" s="109"/>
    </row>
    <row r="1501" spans="4:4" x14ac:dyDescent="0.2">
      <c r="D1501" s="109"/>
    </row>
    <row r="1502" spans="4:4" x14ac:dyDescent="0.2">
      <c r="D1502" s="109"/>
    </row>
    <row r="1503" spans="4:4" x14ac:dyDescent="0.2">
      <c r="D1503" s="109"/>
    </row>
    <row r="1504" spans="4:4" x14ac:dyDescent="0.2">
      <c r="D1504" s="109"/>
    </row>
    <row r="1505" spans="4:4" x14ac:dyDescent="0.2">
      <c r="D1505" s="109"/>
    </row>
    <row r="1506" spans="4:4" x14ac:dyDescent="0.2">
      <c r="D1506" s="109"/>
    </row>
    <row r="1507" spans="4:4" x14ac:dyDescent="0.2">
      <c r="D1507" s="109"/>
    </row>
    <row r="1508" spans="4:4" x14ac:dyDescent="0.2">
      <c r="D1508" s="109"/>
    </row>
    <row r="1509" spans="4:4" x14ac:dyDescent="0.2">
      <c r="D1509" s="109"/>
    </row>
    <row r="1510" spans="4:4" x14ac:dyDescent="0.2">
      <c r="D1510" s="109"/>
    </row>
    <row r="1511" spans="4:4" x14ac:dyDescent="0.2">
      <c r="D1511" s="109"/>
    </row>
    <row r="1512" spans="4:4" x14ac:dyDescent="0.2">
      <c r="D1512" s="109"/>
    </row>
    <row r="1513" spans="4:4" x14ac:dyDescent="0.2">
      <c r="D1513" s="109"/>
    </row>
    <row r="1514" spans="4:4" x14ac:dyDescent="0.2">
      <c r="D1514" s="109"/>
    </row>
    <row r="1515" spans="4:4" x14ac:dyDescent="0.2">
      <c r="D1515" s="109"/>
    </row>
    <row r="1516" spans="4:4" x14ac:dyDescent="0.2">
      <c r="D1516" s="109"/>
    </row>
    <row r="1517" spans="4:4" x14ac:dyDescent="0.2">
      <c r="D1517" s="109"/>
    </row>
    <row r="1518" spans="4:4" x14ac:dyDescent="0.2">
      <c r="D1518" s="109"/>
    </row>
    <row r="1519" spans="4:4" x14ac:dyDescent="0.2">
      <c r="D1519" s="109"/>
    </row>
    <row r="1520" spans="4:4" x14ac:dyDescent="0.2">
      <c r="D1520" s="109"/>
    </row>
    <row r="1521" spans="4:4" x14ac:dyDescent="0.2">
      <c r="D1521" s="109"/>
    </row>
    <row r="1522" spans="4:4" x14ac:dyDescent="0.2">
      <c r="D1522" s="109"/>
    </row>
    <row r="1523" spans="4:4" x14ac:dyDescent="0.2">
      <c r="D1523" s="109"/>
    </row>
    <row r="1524" spans="4:4" x14ac:dyDescent="0.2">
      <c r="D1524" s="109"/>
    </row>
    <row r="1525" spans="4:4" x14ac:dyDescent="0.2">
      <c r="D1525" s="109"/>
    </row>
    <row r="1526" spans="4:4" x14ac:dyDescent="0.2">
      <c r="D1526" s="109"/>
    </row>
    <row r="1527" spans="4:4" x14ac:dyDescent="0.2">
      <c r="D1527" s="109"/>
    </row>
    <row r="1528" spans="4:4" x14ac:dyDescent="0.2">
      <c r="D1528" s="109"/>
    </row>
    <row r="1529" spans="4:4" x14ac:dyDescent="0.2">
      <c r="D1529" s="109"/>
    </row>
    <row r="1530" spans="4:4" x14ac:dyDescent="0.2">
      <c r="D1530" s="109"/>
    </row>
    <row r="1531" spans="4:4" x14ac:dyDescent="0.2">
      <c r="D1531" s="109"/>
    </row>
    <row r="1532" spans="4:4" x14ac:dyDescent="0.2">
      <c r="D1532" s="109"/>
    </row>
    <row r="1533" spans="4:4" x14ac:dyDescent="0.2">
      <c r="D1533" s="109"/>
    </row>
    <row r="1534" spans="4:4" x14ac:dyDescent="0.2">
      <c r="D1534" s="109"/>
    </row>
    <row r="1535" spans="4:4" x14ac:dyDescent="0.2">
      <c r="D1535" s="109"/>
    </row>
    <row r="1536" spans="4:4" x14ac:dyDescent="0.2">
      <c r="D1536" s="109"/>
    </row>
    <row r="1537" spans="4:4" x14ac:dyDescent="0.2">
      <c r="D1537" s="109"/>
    </row>
    <row r="1538" spans="4:4" x14ac:dyDescent="0.2">
      <c r="D1538" s="109"/>
    </row>
    <row r="1539" spans="4:4" x14ac:dyDescent="0.2">
      <c r="D1539" s="109"/>
    </row>
    <row r="1540" spans="4:4" x14ac:dyDescent="0.2">
      <c r="D1540" s="109"/>
    </row>
    <row r="1541" spans="4:4" x14ac:dyDescent="0.2">
      <c r="D1541" s="109"/>
    </row>
    <row r="1542" spans="4:4" x14ac:dyDescent="0.2">
      <c r="D1542" s="109"/>
    </row>
    <row r="1543" spans="4:4" x14ac:dyDescent="0.2">
      <c r="D1543" s="109"/>
    </row>
    <row r="1544" spans="4:4" x14ac:dyDescent="0.2">
      <c r="D1544" s="109"/>
    </row>
    <row r="1545" spans="4:4" x14ac:dyDescent="0.2">
      <c r="D1545" s="109"/>
    </row>
    <row r="1546" spans="4:4" x14ac:dyDescent="0.2">
      <c r="D1546" s="109"/>
    </row>
    <row r="1547" spans="4:4" x14ac:dyDescent="0.2">
      <c r="D1547" s="109"/>
    </row>
    <row r="1548" spans="4:4" x14ac:dyDescent="0.2">
      <c r="D1548" s="109"/>
    </row>
    <row r="1549" spans="4:4" x14ac:dyDescent="0.2">
      <c r="D1549" s="109"/>
    </row>
    <row r="1550" spans="4:4" x14ac:dyDescent="0.2">
      <c r="D1550" s="109"/>
    </row>
    <row r="1551" spans="4:4" x14ac:dyDescent="0.2">
      <c r="D1551" s="109"/>
    </row>
    <row r="1552" spans="4:4" x14ac:dyDescent="0.2">
      <c r="D1552" s="109"/>
    </row>
    <row r="1553" spans="4:4" x14ac:dyDescent="0.2">
      <c r="D1553" s="109"/>
    </row>
    <row r="1554" spans="4:4" x14ac:dyDescent="0.2">
      <c r="D1554" s="109"/>
    </row>
    <row r="1555" spans="4:4" x14ac:dyDescent="0.2">
      <c r="D1555" s="109"/>
    </row>
    <row r="1556" spans="4:4" x14ac:dyDescent="0.2">
      <c r="D1556" s="109"/>
    </row>
    <row r="1557" spans="4:4" x14ac:dyDescent="0.2">
      <c r="D1557" s="109"/>
    </row>
    <row r="1558" spans="4:4" x14ac:dyDescent="0.2">
      <c r="D1558" s="109"/>
    </row>
    <row r="1559" spans="4:4" x14ac:dyDescent="0.2">
      <c r="D1559" s="109"/>
    </row>
    <row r="1560" spans="4:4" x14ac:dyDescent="0.2">
      <c r="D1560" s="109"/>
    </row>
    <row r="1561" spans="4:4" x14ac:dyDescent="0.2">
      <c r="D1561" s="109"/>
    </row>
    <row r="1562" spans="4:4" x14ac:dyDescent="0.2">
      <c r="D1562" s="109"/>
    </row>
    <row r="1563" spans="4:4" x14ac:dyDescent="0.2">
      <c r="D1563" s="109"/>
    </row>
    <row r="1564" spans="4:4" x14ac:dyDescent="0.2">
      <c r="D1564" s="109"/>
    </row>
    <row r="1565" spans="4:4" x14ac:dyDescent="0.2">
      <c r="D1565" s="109"/>
    </row>
    <row r="1566" spans="4:4" x14ac:dyDescent="0.2">
      <c r="D1566" s="109"/>
    </row>
    <row r="1567" spans="4:4" x14ac:dyDescent="0.2">
      <c r="D1567" s="109"/>
    </row>
    <row r="1568" spans="4:4" x14ac:dyDescent="0.2">
      <c r="D1568" s="109"/>
    </row>
    <row r="1569" spans="4:4" x14ac:dyDescent="0.2">
      <c r="D1569" s="109"/>
    </row>
    <row r="1570" spans="4:4" x14ac:dyDescent="0.2">
      <c r="D1570" s="109"/>
    </row>
    <row r="1571" spans="4:4" x14ac:dyDescent="0.2">
      <c r="D1571" s="109"/>
    </row>
    <row r="1572" spans="4:4" x14ac:dyDescent="0.2">
      <c r="D1572" s="109"/>
    </row>
    <row r="1573" spans="4:4" x14ac:dyDescent="0.2">
      <c r="D1573" s="109"/>
    </row>
    <row r="1574" spans="4:4" x14ac:dyDescent="0.2">
      <c r="D1574" s="109"/>
    </row>
    <row r="1575" spans="4:4" x14ac:dyDescent="0.2">
      <c r="D1575" s="109"/>
    </row>
    <row r="1576" spans="4:4" x14ac:dyDescent="0.2">
      <c r="D1576" s="109"/>
    </row>
    <row r="1577" spans="4:4" x14ac:dyDescent="0.2">
      <c r="D1577" s="109"/>
    </row>
    <row r="1578" spans="4:4" x14ac:dyDescent="0.2">
      <c r="D1578" s="109"/>
    </row>
    <row r="1579" spans="4:4" x14ac:dyDescent="0.2">
      <c r="D1579" s="109"/>
    </row>
    <row r="1580" spans="4:4" x14ac:dyDescent="0.2">
      <c r="D1580" s="109"/>
    </row>
    <row r="1581" spans="4:4" x14ac:dyDescent="0.2">
      <c r="D1581" s="109"/>
    </row>
    <row r="1582" spans="4:4" x14ac:dyDescent="0.2">
      <c r="D1582" s="109"/>
    </row>
    <row r="1583" spans="4:4" x14ac:dyDescent="0.2">
      <c r="D1583" s="109"/>
    </row>
    <row r="1584" spans="4:4" x14ac:dyDescent="0.2">
      <c r="D1584" s="109"/>
    </row>
    <row r="1585" spans="4:4" x14ac:dyDescent="0.2">
      <c r="D1585" s="109"/>
    </row>
    <row r="1586" spans="4:4" x14ac:dyDescent="0.2">
      <c r="D1586" s="109"/>
    </row>
    <row r="1587" spans="4:4" x14ac:dyDescent="0.2">
      <c r="D1587" s="109"/>
    </row>
    <row r="1588" spans="4:4" x14ac:dyDescent="0.2">
      <c r="D1588" s="109"/>
    </row>
    <row r="1589" spans="4:4" x14ac:dyDescent="0.2">
      <c r="D1589" s="109"/>
    </row>
    <row r="1590" spans="4:4" x14ac:dyDescent="0.2">
      <c r="D1590" s="109"/>
    </row>
    <row r="1591" spans="4:4" x14ac:dyDescent="0.2">
      <c r="D1591" s="109"/>
    </row>
    <row r="1592" spans="4:4" x14ac:dyDescent="0.2">
      <c r="D1592" s="109"/>
    </row>
    <row r="1593" spans="4:4" x14ac:dyDescent="0.2">
      <c r="D1593" s="109"/>
    </row>
    <row r="1594" spans="4:4" x14ac:dyDescent="0.2">
      <c r="D1594" s="109"/>
    </row>
    <row r="1595" spans="4:4" x14ac:dyDescent="0.2">
      <c r="D1595" s="109"/>
    </row>
    <row r="1596" spans="4:4" x14ac:dyDescent="0.2">
      <c r="D1596" s="109"/>
    </row>
    <row r="1597" spans="4:4" x14ac:dyDescent="0.2">
      <c r="D1597" s="109"/>
    </row>
    <row r="1598" spans="4:4" x14ac:dyDescent="0.2">
      <c r="D1598" s="109"/>
    </row>
    <row r="1599" spans="4:4" x14ac:dyDescent="0.2">
      <c r="D1599" s="109"/>
    </row>
    <row r="1600" spans="4:4" x14ac:dyDescent="0.2">
      <c r="D1600" s="109"/>
    </row>
    <row r="1601" spans="4:4" x14ac:dyDescent="0.2">
      <c r="D1601" s="109"/>
    </row>
    <row r="1602" spans="4:4" x14ac:dyDescent="0.2">
      <c r="D1602" s="109"/>
    </row>
    <row r="1603" spans="4:4" x14ac:dyDescent="0.2">
      <c r="D1603" s="109"/>
    </row>
    <row r="1604" spans="4:4" x14ac:dyDescent="0.2">
      <c r="D1604" s="109"/>
    </row>
    <row r="1605" spans="4:4" x14ac:dyDescent="0.2">
      <c r="D1605" s="109"/>
    </row>
    <row r="1606" spans="4:4" x14ac:dyDescent="0.2">
      <c r="D1606" s="109"/>
    </row>
    <row r="1607" spans="4:4" x14ac:dyDescent="0.2">
      <c r="D1607" s="109"/>
    </row>
    <row r="1608" spans="4:4" x14ac:dyDescent="0.2">
      <c r="D1608" s="109"/>
    </row>
    <row r="1609" spans="4:4" x14ac:dyDescent="0.2">
      <c r="D1609" s="109"/>
    </row>
    <row r="1610" spans="4:4" x14ac:dyDescent="0.2">
      <c r="D1610" s="109"/>
    </row>
    <row r="1611" spans="4:4" x14ac:dyDescent="0.2">
      <c r="D1611" s="109"/>
    </row>
    <row r="1612" spans="4:4" x14ac:dyDescent="0.2">
      <c r="D1612" s="109"/>
    </row>
    <row r="1613" spans="4:4" x14ac:dyDescent="0.2">
      <c r="D1613" s="109"/>
    </row>
    <row r="1614" spans="4:4" x14ac:dyDescent="0.2">
      <c r="D1614" s="109"/>
    </row>
    <row r="1615" spans="4:4" x14ac:dyDescent="0.2">
      <c r="D1615" s="109"/>
    </row>
    <row r="1616" spans="4:4" x14ac:dyDescent="0.2">
      <c r="D1616" s="109"/>
    </row>
    <row r="1617" spans="4:4" x14ac:dyDescent="0.2">
      <c r="D1617" s="109"/>
    </row>
    <row r="1618" spans="4:4" x14ac:dyDescent="0.2">
      <c r="D1618" s="109"/>
    </row>
    <row r="1619" spans="4:4" x14ac:dyDescent="0.2">
      <c r="D1619" s="109"/>
    </row>
    <row r="1620" spans="4:4" x14ac:dyDescent="0.2">
      <c r="D1620" s="109"/>
    </row>
    <row r="1621" spans="4:4" x14ac:dyDescent="0.2">
      <c r="D1621" s="109"/>
    </row>
    <row r="1622" spans="4:4" x14ac:dyDescent="0.2">
      <c r="D1622" s="109"/>
    </row>
    <row r="1623" spans="4:4" x14ac:dyDescent="0.2">
      <c r="D1623" s="109"/>
    </row>
    <row r="1624" spans="4:4" x14ac:dyDescent="0.2">
      <c r="D1624" s="109"/>
    </row>
    <row r="1625" spans="4:4" x14ac:dyDescent="0.2">
      <c r="D1625" s="109"/>
    </row>
    <row r="1626" spans="4:4" x14ac:dyDescent="0.2">
      <c r="D1626" s="109"/>
    </row>
    <row r="1627" spans="4:4" x14ac:dyDescent="0.2">
      <c r="D1627" s="109"/>
    </row>
    <row r="1628" spans="4:4" x14ac:dyDescent="0.2">
      <c r="D1628" s="109"/>
    </row>
    <row r="1629" spans="4:4" x14ac:dyDescent="0.2">
      <c r="D1629" s="109"/>
    </row>
    <row r="1630" spans="4:4" x14ac:dyDescent="0.2">
      <c r="D1630" s="109"/>
    </row>
    <row r="1631" spans="4:4" x14ac:dyDescent="0.2">
      <c r="D1631" s="109"/>
    </row>
    <row r="1632" spans="4:4" x14ac:dyDescent="0.2">
      <c r="D1632" s="109"/>
    </row>
    <row r="1633" spans="4:4" x14ac:dyDescent="0.2">
      <c r="D1633" s="109"/>
    </row>
    <row r="1634" spans="4:4" x14ac:dyDescent="0.2">
      <c r="D1634" s="109"/>
    </row>
    <row r="1635" spans="4:4" x14ac:dyDescent="0.2">
      <c r="D1635" s="109"/>
    </row>
    <row r="1636" spans="4:4" x14ac:dyDescent="0.2">
      <c r="D1636" s="109"/>
    </row>
    <row r="1637" spans="4:4" x14ac:dyDescent="0.2">
      <c r="D1637" s="109"/>
    </row>
    <row r="1638" spans="4:4" x14ac:dyDescent="0.2">
      <c r="D1638" s="109"/>
    </row>
    <row r="1639" spans="4:4" x14ac:dyDescent="0.2">
      <c r="D1639" s="109"/>
    </row>
    <row r="1640" spans="4:4" x14ac:dyDescent="0.2">
      <c r="D1640" s="109"/>
    </row>
    <row r="1641" spans="4:4" x14ac:dyDescent="0.2">
      <c r="D1641" s="109"/>
    </row>
    <row r="1642" spans="4:4" x14ac:dyDescent="0.2">
      <c r="D1642" s="109"/>
    </row>
    <row r="1643" spans="4:4" x14ac:dyDescent="0.2">
      <c r="D1643" s="109"/>
    </row>
    <row r="1644" spans="4:4" x14ac:dyDescent="0.2">
      <c r="D1644" s="109"/>
    </row>
    <row r="1645" spans="4:4" x14ac:dyDescent="0.2">
      <c r="D1645" s="109"/>
    </row>
    <row r="1646" spans="4:4" x14ac:dyDescent="0.2">
      <c r="D1646" s="109"/>
    </row>
    <row r="1647" spans="4:4" x14ac:dyDescent="0.2">
      <c r="D1647" s="109"/>
    </row>
    <row r="1648" spans="4:4" x14ac:dyDescent="0.2">
      <c r="D1648" s="109"/>
    </row>
    <row r="1649" spans="4:4" x14ac:dyDescent="0.2">
      <c r="D1649" s="109"/>
    </row>
    <row r="1650" spans="4:4" x14ac:dyDescent="0.2">
      <c r="D1650" s="109"/>
    </row>
    <row r="1651" spans="4:4" x14ac:dyDescent="0.2">
      <c r="D1651" s="109"/>
    </row>
    <row r="1652" spans="4:4" x14ac:dyDescent="0.2">
      <c r="D1652" s="109"/>
    </row>
    <row r="1653" spans="4:4" x14ac:dyDescent="0.2">
      <c r="D1653" s="109"/>
    </row>
    <row r="1654" spans="4:4" x14ac:dyDescent="0.2">
      <c r="D1654" s="109"/>
    </row>
    <row r="1655" spans="4:4" x14ac:dyDescent="0.2">
      <c r="D1655" s="109"/>
    </row>
    <row r="1656" spans="4:4" x14ac:dyDescent="0.2">
      <c r="D1656" s="109"/>
    </row>
    <row r="1657" spans="4:4" x14ac:dyDescent="0.2">
      <c r="D1657" s="109"/>
    </row>
    <row r="1658" spans="4:4" x14ac:dyDescent="0.2">
      <c r="D1658" s="109"/>
    </row>
    <row r="1659" spans="4:4" x14ac:dyDescent="0.2">
      <c r="D1659" s="109"/>
    </row>
    <row r="1660" spans="4:4" x14ac:dyDescent="0.2">
      <c r="D1660" s="109"/>
    </row>
    <row r="1661" spans="4:4" x14ac:dyDescent="0.2">
      <c r="D1661" s="109"/>
    </row>
    <row r="1662" spans="4:4" x14ac:dyDescent="0.2">
      <c r="D1662" s="109"/>
    </row>
    <row r="1663" spans="4:4" x14ac:dyDescent="0.2">
      <c r="D1663" s="109"/>
    </row>
    <row r="1664" spans="4:4" x14ac:dyDescent="0.2">
      <c r="D1664" s="109"/>
    </row>
    <row r="1665" spans="4:4" x14ac:dyDescent="0.2">
      <c r="D1665" s="109"/>
    </row>
    <row r="1666" spans="4:4" x14ac:dyDescent="0.2">
      <c r="D1666" s="109"/>
    </row>
    <row r="1667" spans="4:4" x14ac:dyDescent="0.2">
      <c r="D1667" s="109"/>
    </row>
    <row r="1668" spans="4:4" x14ac:dyDescent="0.2">
      <c r="D1668" s="109"/>
    </row>
    <row r="1669" spans="4:4" x14ac:dyDescent="0.2">
      <c r="D1669" s="109"/>
    </row>
    <row r="1670" spans="4:4" x14ac:dyDescent="0.2">
      <c r="D1670" s="109"/>
    </row>
    <row r="1671" spans="4:4" x14ac:dyDescent="0.2">
      <c r="D1671" s="109"/>
    </row>
    <row r="1672" spans="4:4" x14ac:dyDescent="0.2">
      <c r="D1672" s="109"/>
    </row>
    <row r="1673" spans="4:4" x14ac:dyDescent="0.2">
      <c r="D1673" s="109"/>
    </row>
    <row r="1674" spans="4:4" x14ac:dyDescent="0.2">
      <c r="D1674" s="109"/>
    </row>
    <row r="1675" spans="4:4" x14ac:dyDescent="0.2">
      <c r="D1675" s="109"/>
    </row>
    <row r="1676" spans="4:4" x14ac:dyDescent="0.2">
      <c r="D1676" s="109"/>
    </row>
    <row r="1677" spans="4:4" x14ac:dyDescent="0.2">
      <c r="D1677" s="109"/>
    </row>
    <row r="1678" spans="4:4" x14ac:dyDescent="0.2">
      <c r="D1678" s="109"/>
    </row>
    <row r="1679" spans="4:4" x14ac:dyDescent="0.2">
      <c r="D1679" s="109"/>
    </row>
    <row r="1680" spans="4:4" x14ac:dyDescent="0.2">
      <c r="D1680" s="109"/>
    </row>
    <row r="1681" spans="4:4" x14ac:dyDescent="0.2">
      <c r="D1681" s="109"/>
    </row>
    <row r="1682" spans="4:4" x14ac:dyDescent="0.2">
      <c r="D1682" s="109"/>
    </row>
    <row r="1683" spans="4:4" x14ac:dyDescent="0.2">
      <c r="D1683" s="109"/>
    </row>
    <row r="1684" spans="4:4" x14ac:dyDescent="0.2">
      <c r="D1684" s="109"/>
    </row>
    <row r="1685" spans="4:4" x14ac:dyDescent="0.2">
      <c r="D1685" s="109"/>
    </row>
    <row r="1686" spans="4:4" x14ac:dyDescent="0.2">
      <c r="D1686" s="109"/>
    </row>
    <row r="1687" spans="4:4" x14ac:dyDescent="0.2">
      <c r="D1687" s="109"/>
    </row>
    <row r="1688" spans="4:4" x14ac:dyDescent="0.2">
      <c r="D1688" s="109"/>
    </row>
    <row r="1689" spans="4:4" x14ac:dyDescent="0.2">
      <c r="D1689" s="109"/>
    </row>
    <row r="1690" spans="4:4" x14ac:dyDescent="0.2">
      <c r="D1690" s="109"/>
    </row>
    <row r="1691" spans="4:4" x14ac:dyDescent="0.2">
      <c r="D1691" s="109"/>
    </row>
    <row r="1692" spans="4:4" x14ac:dyDescent="0.2">
      <c r="D1692" s="109"/>
    </row>
    <row r="1693" spans="4:4" x14ac:dyDescent="0.2">
      <c r="D1693" s="109"/>
    </row>
    <row r="1694" spans="4:4" x14ac:dyDescent="0.2">
      <c r="D1694" s="109"/>
    </row>
    <row r="1695" spans="4:4" x14ac:dyDescent="0.2">
      <c r="D1695" s="109"/>
    </row>
    <row r="1696" spans="4:4" x14ac:dyDescent="0.2">
      <c r="D1696" s="109"/>
    </row>
    <row r="1697" spans="4:4" x14ac:dyDescent="0.2">
      <c r="D1697" s="109"/>
    </row>
    <row r="1698" spans="4:4" x14ac:dyDescent="0.2">
      <c r="D1698" s="109"/>
    </row>
    <row r="1699" spans="4:4" x14ac:dyDescent="0.2">
      <c r="D1699" s="109"/>
    </row>
    <row r="1700" spans="4:4" x14ac:dyDescent="0.2">
      <c r="D1700" s="109"/>
    </row>
    <row r="1701" spans="4:4" x14ac:dyDescent="0.2">
      <c r="D1701" s="109"/>
    </row>
    <row r="1702" spans="4:4" x14ac:dyDescent="0.2">
      <c r="D1702" s="109"/>
    </row>
    <row r="1703" spans="4:4" x14ac:dyDescent="0.2">
      <c r="D1703" s="109"/>
    </row>
    <row r="1704" spans="4:4" x14ac:dyDescent="0.2">
      <c r="D1704" s="109"/>
    </row>
    <row r="1705" spans="4:4" x14ac:dyDescent="0.2">
      <c r="D1705" s="109"/>
    </row>
    <row r="1706" spans="4:4" x14ac:dyDescent="0.2">
      <c r="D1706" s="109"/>
    </row>
    <row r="1707" spans="4:4" x14ac:dyDescent="0.2">
      <c r="D1707" s="109"/>
    </row>
    <row r="1708" spans="4:4" x14ac:dyDescent="0.2">
      <c r="D1708" s="109"/>
    </row>
    <row r="1709" spans="4:4" x14ac:dyDescent="0.2">
      <c r="D1709" s="109"/>
    </row>
    <row r="1710" spans="4:4" x14ac:dyDescent="0.2">
      <c r="D1710" s="109"/>
    </row>
    <row r="1711" spans="4:4" x14ac:dyDescent="0.2">
      <c r="D1711" s="109"/>
    </row>
    <row r="1712" spans="4:4" x14ac:dyDescent="0.2">
      <c r="D1712" s="109"/>
    </row>
    <row r="1713" spans="4:4" x14ac:dyDescent="0.2">
      <c r="D1713" s="109"/>
    </row>
    <row r="1714" spans="4:4" x14ac:dyDescent="0.2">
      <c r="D1714" s="109"/>
    </row>
    <row r="1715" spans="4:4" x14ac:dyDescent="0.2">
      <c r="D1715" s="109"/>
    </row>
    <row r="1716" spans="4:4" x14ac:dyDescent="0.2">
      <c r="D1716" s="109"/>
    </row>
    <row r="1717" spans="4:4" x14ac:dyDescent="0.2">
      <c r="D1717" s="109"/>
    </row>
    <row r="1718" spans="4:4" x14ac:dyDescent="0.2">
      <c r="D1718" s="109"/>
    </row>
    <row r="1719" spans="4:4" x14ac:dyDescent="0.2">
      <c r="D1719" s="109"/>
    </row>
    <row r="1720" spans="4:4" x14ac:dyDescent="0.2">
      <c r="D1720" s="109"/>
    </row>
    <row r="1721" spans="4:4" x14ac:dyDescent="0.2">
      <c r="D1721" s="109"/>
    </row>
    <row r="1722" spans="4:4" x14ac:dyDescent="0.2">
      <c r="D1722" s="109"/>
    </row>
    <row r="1723" spans="4:4" x14ac:dyDescent="0.2">
      <c r="D1723" s="109"/>
    </row>
    <row r="1724" spans="4:4" x14ac:dyDescent="0.2">
      <c r="D1724" s="109"/>
    </row>
    <row r="1725" spans="4:4" x14ac:dyDescent="0.2">
      <c r="D1725" s="109"/>
    </row>
    <row r="1726" spans="4:4" x14ac:dyDescent="0.2">
      <c r="D1726" s="109"/>
    </row>
    <row r="1727" spans="4:4" x14ac:dyDescent="0.2">
      <c r="D1727" s="109"/>
    </row>
    <row r="1728" spans="4:4" x14ac:dyDescent="0.2">
      <c r="D1728" s="109"/>
    </row>
    <row r="1729" spans="4:4" x14ac:dyDescent="0.2">
      <c r="D1729" s="109"/>
    </row>
    <row r="1730" spans="4:4" x14ac:dyDescent="0.2">
      <c r="D1730" s="109"/>
    </row>
    <row r="1731" spans="4:4" x14ac:dyDescent="0.2">
      <c r="D1731" s="109"/>
    </row>
    <row r="1732" spans="4:4" x14ac:dyDescent="0.2">
      <c r="D1732" s="109"/>
    </row>
    <row r="1733" spans="4:4" x14ac:dyDescent="0.2">
      <c r="D1733" s="109"/>
    </row>
    <row r="1734" spans="4:4" x14ac:dyDescent="0.2">
      <c r="D1734" s="109"/>
    </row>
    <row r="1735" spans="4:4" x14ac:dyDescent="0.2">
      <c r="D1735" s="109"/>
    </row>
    <row r="1736" spans="4:4" x14ac:dyDescent="0.2">
      <c r="D1736" s="109"/>
    </row>
    <row r="1737" spans="4:4" x14ac:dyDescent="0.2">
      <c r="D1737" s="109"/>
    </row>
    <row r="1738" spans="4:4" x14ac:dyDescent="0.2">
      <c r="D1738" s="109"/>
    </row>
    <row r="1739" spans="4:4" x14ac:dyDescent="0.2">
      <c r="D1739" s="109"/>
    </row>
    <row r="1740" spans="4:4" x14ac:dyDescent="0.2">
      <c r="D1740" s="109"/>
    </row>
    <row r="1741" spans="4:4" x14ac:dyDescent="0.2">
      <c r="D1741" s="109"/>
    </row>
    <row r="1742" spans="4:4" x14ac:dyDescent="0.2">
      <c r="D1742" s="109"/>
    </row>
    <row r="1743" spans="4:4" x14ac:dyDescent="0.2">
      <c r="D1743" s="109"/>
    </row>
    <row r="1744" spans="4:4" x14ac:dyDescent="0.2">
      <c r="D1744" s="109"/>
    </row>
    <row r="1745" spans="4:4" x14ac:dyDescent="0.2">
      <c r="D1745" s="109"/>
    </row>
    <row r="1746" spans="4:4" x14ac:dyDescent="0.2">
      <c r="D1746" s="109"/>
    </row>
    <row r="1747" spans="4:4" x14ac:dyDescent="0.2">
      <c r="D1747" s="109"/>
    </row>
    <row r="1748" spans="4:4" x14ac:dyDescent="0.2">
      <c r="D1748" s="109"/>
    </row>
    <row r="1749" spans="4:4" x14ac:dyDescent="0.2">
      <c r="D1749" s="109"/>
    </row>
    <row r="1750" spans="4:4" x14ac:dyDescent="0.2">
      <c r="D1750" s="109"/>
    </row>
    <row r="1751" spans="4:4" x14ac:dyDescent="0.2">
      <c r="D1751" s="109"/>
    </row>
    <row r="1752" spans="4:4" x14ac:dyDescent="0.2">
      <c r="D1752" s="109"/>
    </row>
    <row r="1753" spans="4:4" x14ac:dyDescent="0.2">
      <c r="D1753" s="109"/>
    </row>
    <row r="1754" spans="4:4" x14ac:dyDescent="0.2">
      <c r="D1754" s="109"/>
    </row>
    <row r="1755" spans="4:4" x14ac:dyDescent="0.2">
      <c r="D1755" s="109"/>
    </row>
    <row r="1756" spans="4:4" x14ac:dyDescent="0.2">
      <c r="D1756" s="109"/>
    </row>
    <row r="1757" spans="4:4" x14ac:dyDescent="0.2">
      <c r="D1757" s="109"/>
    </row>
    <row r="1758" spans="4:4" x14ac:dyDescent="0.2">
      <c r="D1758" s="109"/>
    </row>
    <row r="1759" spans="4:4" x14ac:dyDescent="0.2">
      <c r="D1759" s="109"/>
    </row>
    <row r="1760" spans="4:4" x14ac:dyDescent="0.2">
      <c r="D1760" s="109"/>
    </row>
    <row r="1761" spans="4:4" x14ac:dyDescent="0.2">
      <c r="D1761" s="109"/>
    </row>
    <row r="1762" spans="4:4" x14ac:dyDescent="0.2">
      <c r="D1762" s="109"/>
    </row>
    <row r="1763" spans="4:4" x14ac:dyDescent="0.2">
      <c r="D1763" s="109"/>
    </row>
    <row r="1764" spans="4:4" x14ac:dyDescent="0.2">
      <c r="D1764" s="109"/>
    </row>
    <row r="1765" spans="4:4" x14ac:dyDescent="0.2">
      <c r="D1765" s="109"/>
    </row>
    <row r="1766" spans="4:4" x14ac:dyDescent="0.2">
      <c r="D1766" s="109"/>
    </row>
    <row r="1767" spans="4:4" x14ac:dyDescent="0.2">
      <c r="D1767" s="109"/>
    </row>
    <row r="1768" spans="4:4" x14ac:dyDescent="0.2">
      <c r="D1768" s="109"/>
    </row>
    <row r="1769" spans="4:4" x14ac:dyDescent="0.2">
      <c r="D1769" s="109"/>
    </row>
    <row r="1770" spans="4:4" x14ac:dyDescent="0.2">
      <c r="D1770" s="109"/>
    </row>
    <row r="1771" spans="4:4" x14ac:dyDescent="0.2">
      <c r="D1771" s="109"/>
    </row>
    <row r="1772" spans="4:4" x14ac:dyDescent="0.2">
      <c r="D1772" s="109"/>
    </row>
    <row r="1773" spans="4:4" x14ac:dyDescent="0.2">
      <c r="D1773" s="109"/>
    </row>
    <row r="1774" spans="4:4" x14ac:dyDescent="0.2">
      <c r="D1774" s="109"/>
    </row>
    <row r="1775" spans="4:4" x14ac:dyDescent="0.2">
      <c r="D1775" s="109"/>
    </row>
    <row r="1776" spans="4:4" x14ac:dyDescent="0.2">
      <c r="D1776" s="109"/>
    </row>
    <row r="1777" spans="4:4" x14ac:dyDescent="0.2">
      <c r="D1777" s="109"/>
    </row>
    <row r="1778" spans="4:4" x14ac:dyDescent="0.2">
      <c r="D1778" s="109"/>
    </row>
    <row r="1779" spans="4:4" x14ac:dyDescent="0.2">
      <c r="D1779" s="109"/>
    </row>
    <row r="1780" spans="4:4" x14ac:dyDescent="0.2">
      <c r="D1780" s="109"/>
    </row>
    <row r="1781" spans="4:4" x14ac:dyDescent="0.2">
      <c r="D1781" s="109"/>
    </row>
    <row r="1782" spans="4:4" x14ac:dyDescent="0.2">
      <c r="D1782" s="109"/>
    </row>
    <row r="1783" spans="4:4" x14ac:dyDescent="0.2">
      <c r="D1783" s="109"/>
    </row>
    <row r="1784" spans="4:4" x14ac:dyDescent="0.2">
      <c r="D1784" s="109"/>
    </row>
    <row r="1785" spans="4:4" x14ac:dyDescent="0.2">
      <c r="D1785" s="109"/>
    </row>
    <row r="1786" spans="4:4" x14ac:dyDescent="0.2">
      <c r="D1786" s="109"/>
    </row>
    <row r="1787" spans="4:4" x14ac:dyDescent="0.2">
      <c r="D1787" s="109"/>
    </row>
    <row r="1788" spans="4:4" x14ac:dyDescent="0.2">
      <c r="D1788" s="109"/>
    </row>
    <row r="1789" spans="4:4" x14ac:dyDescent="0.2">
      <c r="D1789" s="109"/>
    </row>
    <row r="1790" spans="4:4" x14ac:dyDescent="0.2">
      <c r="D1790" s="109"/>
    </row>
    <row r="1791" spans="4:4" x14ac:dyDescent="0.2">
      <c r="D1791" s="109"/>
    </row>
    <row r="1792" spans="4:4" x14ac:dyDescent="0.2">
      <c r="D1792" s="109"/>
    </row>
    <row r="1793" spans="4:4" x14ac:dyDescent="0.2">
      <c r="D1793" s="109"/>
    </row>
    <row r="1794" spans="4:4" x14ac:dyDescent="0.2">
      <c r="D1794" s="109"/>
    </row>
    <row r="1795" spans="4:4" x14ac:dyDescent="0.2">
      <c r="D1795" s="109"/>
    </row>
    <row r="1796" spans="4:4" x14ac:dyDescent="0.2">
      <c r="D1796" s="109"/>
    </row>
    <row r="1797" spans="4:4" x14ac:dyDescent="0.2">
      <c r="D1797" s="109"/>
    </row>
    <row r="1798" spans="4:4" x14ac:dyDescent="0.2">
      <c r="D1798" s="109"/>
    </row>
    <row r="1799" spans="4:4" x14ac:dyDescent="0.2">
      <c r="D1799" s="109"/>
    </row>
    <row r="1800" spans="4:4" x14ac:dyDescent="0.2">
      <c r="D1800" s="109"/>
    </row>
    <row r="1801" spans="4:4" x14ac:dyDescent="0.2">
      <c r="D1801" s="109"/>
    </row>
    <row r="1802" spans="4:4" x14ac:dyDescent="0.2">
      <c r="D1802" s="109"/>
    </row>
    <row r="1803" spans="4:4" x14ac:dyDescent="0.2">
      <c r="D1803" s="109"/>
    </row>
    <row r="1804" spans="4:4" x14ac:dyDescent="0.2">
      <c r="D1804" s="109"/>
    </row>
    <row r="1805" spans="4:4" x14ac:dyDescent="0.2">
      <c r="D1805" s="109"/>
    </row>
    <row r="1806" spans="4:4" x14ac:dyDescent="0.2">
      <c r="D1806" s="109"/>
    </row>
    <row r="1807" spans="4:4" x14ac:dyDescent="0.2">
      <c r="D1807" s="109"/>
    </row>
    <row r="1808" spans="4:4" x14ac:dyDescent="0.2">
      <c r="D1808" s="109"/>
    </row>
    <row r="1809" spans="4:4" x14ac:dyDescent="0.2">
      <c r="D1809" s="109"/>
    </row>
    <row r="1810" spans="4:4" x14ac:dyDescent="0.2">
      <c r="D1810" s="109"/>
    </row>
    <row r="1811" spans="4:4" x14ac:dyDescent="0.2">
      <c r="D1811" s="109"/>
    </row>
    <row r="1812" spans="4:4" x14ac:dyDescent="0.2">
      <c r="D1812" s="109"/>
    </row>
    <row r="1813" spans="4:4" x14ac:dyDescent="0.2">
      <c r="D1813" s="109"/>
    </row>
    <row r="1814" spans="4:4" x14ac:dyDescent="0.2">
      <c r="D1814" s="109"/>
    </row>
    <row r="1815" spans="4:4" x14ac:dyDescent="0.2">
      <c r="D1815" s="109"/>
    </row>
    <row r="1816" spans="4:4" x14ac:dyDescent="0.2">
      <c r="D1816" s="109"/>
    </row>
    <row r="1817" spans="4:4" x14ac:dyDescent="0.2">
      <c r="D1817" s="109"/>
    </row>
    <row r="1818" spans="4:4" x14ac:dyDescent="0.2">
      <c r="D1818" s="109"/>
    </row>
    <row r="1819" spans="4:4" x14ac:dyDescent="0.2">
      <c r="D1819" s="109"/>
    </row>
    <row r="1820" spans="4:4" x14ac:dyDescent="0.2">
      <c r="D1820" s="109"/>
    </row>
    <row r="1821" spans="4:4" x14ac:dyDescent="0.2">
      <c r="D1821" s="109"/>
    </row>
    <row r="1822" spans="4:4" x14ac:dyDescent="0.2">
      <c r="D1822" s="109"/>
    </row>
    <row r="1823" spans="4:4" x14ac:dyDescent="0.2">
      <c r="D1823" s="109"/>
    </row>
    <row r="1824" spans="4:4" x14ac:dyDescent="0.2">
      <c r="D1824" s="109"/>
    </row>
    <row r="1825" spans="4:4" x14ac:dyDescent="0.2">
      <c r="D1825" s="109"/>
    </row>
    <row r="1826" spans="4:4" x14ac:dyDescent="0.2">
      <c r="D1826" s="109"/>
    </row>
    <row r="1827" spans="4:4" x14ac:dyDescent="0.2">
      <c r="D1827" s="109"/>
    </row>
    <row r="1828" spans="4:4" x14ac:dyDescent="0.2">
      <c r="D1828" s="109"/>
    </row>
    <row r="1829" spans="4:4" x14ac:dyDescent="0.2">
      <c r="D1829" s="109"/>
    </row>
    <row r="1830" spans="4:4" x14ac:dyDescent="0.2">
      <c r="D1830" s="109"/>
    </row>
    <row r="1831" spans="4:4" x14ac:dyDescent="0.2">
      <c r="D1831" s="109"/>
    </row>
    <row r="1832" spans="4:4" x14ac:dyDescent="0.2">
      <c r="D1832" s="109"/>
    </row>
    <row r="1833" spans="4:4" x14ac:dyDescent="0.2">
      <c r="D1833" s="109"/>
    </row>
    <row r="1834" spans="4:4" x14ac:dyDescent="0.2">
      <c r="D1834" s="109"/>
    </row>
    <row r="1835" spans="4:4" x14ac:dyDescent="0.2">
      <c r="D1835" s="109"/>
    </row>
    <row r="1836" spans="4:4" x14ac:dyDescent="0.2">
      <c r="D1836" s="109"/>
    </row>
    <row r="1837" spans="4:4" x14ac:dyDescent="0.2">
      <c r="D1837" s="109"/>
    </row>
    <row r="1838" spans="4:4" x14ac:dyDescent="0.2">
      <c r="D1838" s="109"/>
    </row>
    <row r="1839" spans="4:4" x14ac:dyDescent="0.2">
      <c r="D1839" s="109"/>
    </row>
    <row r="1840" spans="4:4" x14ac:dyDescent="0.2">
      <c r="D1840" s="109"/>
    </row>
    <row r="1841" spans="4:4" x14ac:dyDescent="0.2">
      <c r="D1841" s="109"/>
    </row>
    <row r="1842" spans="4:4" x14ac:dyDescent="0.2">
      <c r="D1842" s="109"/>
    </row>
    <row r="1843" spans="4:4" x14ac:dyDescent="0.2">
      <c r="D1843" s="109"/>
    </row>
    <row r="1844" spans="4:4" x14ac:dyDescent="0.2">
      <c r="D1844" s="109"/>
    </row>
    <row r="1845" spans="4:4" x14ac:dyDescent="0.2">
      <c r="D1845" s="109"/>
    </row>
    <row r="1846" spans="4:4" x14ac:dyDescent="0.2">
      <c r="D1846" s="109"/>
    </row>
    <row r="1847" spans="4:4" x14ac:dyDescent="0.2">
      <c r="D1847" s="109"/>
    </row>
    <row r="1848" spans="4:4" x14ac:dyDescent="0.2">
      <c r="D1848" s="109"/>
    </row>
    <row r="1849" spans="4:4" x14ac:dyDescent="0.2">
      <c r="D1849" s="109"/>
    </row>
    <row r="1850" spans="4:4" x14ac:dyDescent="0.2">
      <c r="D1850" s="109"/>
    </row>
    <row r="1851" spans="4:4" x14ac:dyDescent="0.2">
      <c r="D1851" s="109"/>
    </row>
    <row r="1852" spans="4:4" x14ac:dyDescent="0.2">
      <c r="D1852" s="109"/>
    </row>
    <row r="1853" spans="4:4" x14ac:dyDescent="0.2">
      <c r="D1853" s="109"/>
    </row>
    <row r="1854" spans="4:4" x14ac:dyDescent="0.2">
      <c r="D1854" s="109"/>
    </row>
    <row r="1855" spans="4:4" x14ac:dyDescent="0.2">
      <c r="D1855" s="109"/>
    </row>
    <row r="1856" spans="4:4" x14ac:dyDescent="0.2">
      <c r="D1856" s="109"/>
    </row>
    <row r="1857" spans="4:4" x14ac:dyDescent="0.2">
      <c r="D1857" s="109"/>
    </row>
    <row r="1858" spans="4:4" x14ac:dyDescent="0.2">
      <c r="D1858" s="109"/>
    </row>
    <row r="1859" spans="4:4" x14ac:dyDescent="0.2">
      <c r="D1859" s="109"/>
    </row>
    <row r="1860" spans="4:4" x14ac:dyDescent="0.2">
      <c r="D1860" s="109"/>
    </row>
    <row r="1861" spans="4:4" x14ac:dyDescent="0.2">
      <c r="D1861" s="109"/>
    </row>
    <row r="1862" spans="4:4" x14ac:dyDescent="0.2">
      <c r="D1862" s="109"/>
    </row>
    <row r="1863" spans="4:4" x14ac:dyDescent="0.2">
      <c r="D1863" s="109"/>
    </row>
    <row r="1864" spans="4:4" x14ac:dyDescent="0.2">
      <c r="D1864" s="109"/>
    </row>
    <row r="1865" spans="4:4" x14ac:dyDescent="0.2">
      <c r="D1865" s="109"/>
    </row>
    <row r="1866" spans="4:4" x14ac:dyDescent="0.2">
      <c r="D1866" s="109"/>
    </row>
    <row r="1867" spans="4:4" x14ac:dyDescent="0.2">
      <c r="D1867" s="109"/>
    </row>
    <row r="1868" spans="4:4" x14ac:dyDescent="0.2">
      <c r="D1868" s="109"/>
    </row>
    <row r="1869" spans="4:4" x14ac:dyDescent="0.2">
      <c r="D1869" s="109"/>
    </row>
    <row r="1870" spans="4:4" x14ac:dyDescent="0.2">
      <c r="D1870" s="109"/>
    </row>
    <row r="1871" spans="4:4" x14ac:dyDescent="0.2">
      <c r="D1871" s="109"/>
    </row>
    <row r="1872" spans="4:4" x14ac:dyDescent="0.2">
      <c r="D1872" s="109"/>
    </row>
    <row r="1873" spans="4:4" x14ac:dyDescent="0.2">
      <c r="D1873" s="109"/>
    </row>
    <row r="1874" spans="4:4" x14ac:dyDescent="0.2">
      <c r="D1874" s="109"/>
    </row>
    <row r="1875" spans="4:4" x14ac:dyDescent="0.2">
      <c r="D1875" s="109"/>
    </row>
    <row r="1876" spans="4:4" x14ac:dyDescent="0.2">
      <c r="D1876" s="109"/>
    </row>
    <row r="1877" spans="4:4" x14ac:dyDescent="0.2">
      <c r="D1877" s="109"/>
    </row>
    <row r="1878" spans="4:4" x14ac:dyDescent="0.2">
      <c r="D1878" s="109"/>
    </row>
    <row r="1879" spans="4:4" x14ac:dyDescent="0.2">
      <c r="D1879" s="109"/>
    </row>
    <row r="1880" spans="4:4" x14ac:dyDescent="0.2">
      <c r="D1880" s="109"/>
    </row>
    <row r="1881" spans="4:4" x14ac:dyDescent="0.2">
      <c r="D1881" s="109"/>
    </row>
    <row r="1882" spans="4:4" x14ac:dyDescent="0.2">
      <c r="D1882" s="109"/>
    </row>
    <row r="1883" spans="4:4" x14ac:dyDescent="0.2">
      <c r="D1883" s="109"/>
    </row>
    <row r="1884" spans="4:4" x14ac:dyDescent="0.2">
      <c r="D1884" s="109"/>
    </row>
    <row r="1885" spans="4:4" x14ac:dyDescent="0.2">
      <c r="D1885" s="109"/>
    </row>
    <row r="1886" spans="4:4" x14ac:dyDescent="0.2">
      <c r="D1886" s="109"/>
    </row>
    <row r="1887" spans="4:4" x14ac:dyDescent="0.2">
      <c r="D1887" s="109"/>
    </row>
    <row r="1888" spans="4:4" x14ac:dyDescent="0.2">
      <c r="D1888" s="109"/>
    </row>
    <row r="1889" spans="4:4" x14ac:dyDescent="0.2">
      <c r="D1889" s="109"/>
    </row>
    <row r="1890" spans="4:4" x14ac:dyDescent="0.2">
      <c r="D1890" s="109"/>
    </row>
    <row r="1891" spans="4:4" x14ac:dyDescent="0.2">
      <c r="D1891" s="109"/>
    </row>
    <row r="1892" spans="4:4" x14ac:dyDescent="0.2">
      <c r="D1892" s="109"/>
    </row>
    <row r="1893" spans="4:4" x14ac:dyDescent="0.2">
      <c r="D1893" s="109"/>
    </row>
    <row r="1894" spans="4:4" x14ac:dyDescent="0.2">
      <c r="D1894" s="109"/>
    </row>
    <row r="1895" spans="4:4" x14ac:dyDescent="0.2">
      <c r="D1895" s="109"/>
    </row>
    <row r="1896" spans="4:4" x14ac:dyDescent="0.2">
      <c r="D1896" s="109"/>
    </row>
    <row r="1897" spans="4:4" x14ac:dyDescent="0.2">
      <c r="D1897" s="109"/>
    </row>
    <row r="1898" spans="4:4" x14ac:dyDescent="0.2">
      <c r="D1898" s="109"/>
    </row>
    <row r="1899" spans="4:4" x14ac:dyDescent="0.2">
      <c r="D1899" s="109"/>
    </row>
    <row r="1900" spans="4:4" x14ac:dyDescent="0.2">
      <c r="D1900" s="109"/>
    </row>
    <row r="1901" spans="4:4" x14ac:dyDescent="0.2">
      <c r="D1901" s="109"/>
    </row>
    <row r="1902" spans="4:4" x14ac:dyDescent="0.2">
      <c r="D1902" s="109"/>
    </row>
    <row r="1903" spans="4:4" x14ac:dyDescent="0.2">
      <c r="D1903" s="109"/>
    </row>
    <row r="1904" spans="4:4" x14ac:dyDescent="0.2">
      <c r="D1904" s="109"/>
    </row>
    <row r="1905" spans="4:4" x14ac:dyDescent="0.2">
      <c r="D1905" s="109"/>
    </row>
    <row r="1906" spans="4:4" x14ac:dyDescent="0.2">
      <c r="D1906" s="109"/>
    </row>
    <row r="1907" spans="4:4" x14ac:dyDescent="0.2">
      <c r="D1907" s="109"/>
    </row>
    <row r="1908" spans="4:4" x14ac:dyDescent="0.2">
      <c r="D1908" s="109"/>
    </row>
    <row r="1909" spans="4:4" x14ac:dyDescent="0.2">
      <c r="D1909" s="109"/>
    </row>
    <row r="1910" spans="4:4" x14ac:dyDescent="0.2">
      <c r="D1910" s="109"/>
    </row>
    <row r="1911" spans="4:4" x14ac:dyDescent="0.2">
      <c r="D1911" s="109"/>
    </row>
    <row r="1912" spans="4:4" x14ac:dyDescent="0.2">
      <c r="D1912" s="109"/>
    </row>
    <row r="1913" spans="4:4" x14ac:dyDescent="0.2">
      <c r="D1913" s="109"/>
    </row>
    <row r="1914" spans="4:4" x14ac:dyDescent="0.2">
      <c r="D1914" s="109"/>
    </row>
    <row r="1915" spans="4:4" x14ac:dyDescent="0.2">
      <c r="D1915" s="109"/>
    </row>
    <row r="1916" spans="4:4" x14ac:dyDescent="0.2">
      <c r="D1916" s="109"/>
    </row>
    <row r="1917" spans="4:4" x14ac:dyDescent="0.2">
      <c r="D1917" s="109"/>
    </row>
    <row r="1918" spans="4:4" x14ac:dyDescent="0.2">
      <c r="D1918" s="109"/>
    </row>
    <row r="1919" spans="4:4" x14ac:dyDescent="0.2">
      <c r="D1919" s="109"/>
    </row>
    <row r="1920" spans="4:4" x14ac:dyDescent="0.2">
      <c r="D1920" s="109"/>
    </row>
    <row r="1921" spans="4:4" x14ac:dyDescent="0.2">
      <c r="D1921" s="109"/>
    </row>
    <row r="1922" spans="4:4" x14ac:dyDescent="0.2">
      <c r="D1922" s="109"/>
    </row>
    <row r="1923" spans="4:4" x14ac:dyDescent="0.2">
      <c r="D1923" s="109"/>
    </row>
    <row r="1924" spans="4:4" x14ac:dyDescent="0.2">
      <c r="D1924" s="109"/>
    </row>
    <row r="1925" spans="4:4" x14ac:dyDescent="0.2">
      <c r="D1925" s="109"/>
    </row>
    <row r="1926" spans="4:4" x14ac:dyDescent="0.2">
      <c r="D1926" s="109"/>
    </row>
    <row r="1927" spans="4:4" x14ac:dyDescent="0.2">
      <c r="D1927" s="109"/>
    </row>
    <row r="1928" spans="4:4" x14ac:dyDescent="0.2">
      <c r="D1928" s="109"/>
    </row>
    <row r="1929" spans="4:4" x14ac:dyDescent="0.2">
      <c r="D1929" s="109"/>
    </row>
    <row r="1930" spans="4:4" x14ac:dyDescent="0.2">
      <c r="D1930" s="109"/>
    </row>
    <row r="1931" spans="4:4" x14ac:dyDescent="0.2">
      <c r="D1931" s="109"/>
    </row>
    <row r="1932" spans="4:4" x14ac:dyDescent="0.2">
      <c r="D1932" s="109"/>
    </row>
    <row r="1933" spans="4:4" x14ac:dyDescent="0.2">
      <c r="D1933" s="109"/>
    </row>
    <row r="1934" spans="4:4" x14ac:dyDescent="0.2">
      <c r="D1934" s="109"/>
    </row>
    <row r="1935" spans="4:4" x14ac:dyDescent="0.2">
      <c r="D1935" s="109"/>
    </row>
    <row r="1936" spans="4:4" x14ac:dyDescent="0.2">
      <c r="D1936" s="109"/>
    </row>
    <row r="1937" spans="4:4" x14ac:dyDescent="0.2">
      <c r="D1937" s="109"/>
    </row>
    <row r="1938" spans="4:4" x14ac:dyDescent="0.2">
      <c r="D1938" s="109"/>
    </row>
    <row r="1939" spans="4:4" x14ac:dyDescent="0.2">
      <c r="D1939" s="109"/>
    </row>
    <row r="1940" spans="4:4" x14ac:dyDescent="0.2">
      <c r="D1940" s="109"/>
    </row>
    <row r="1941" spans="4:4" x14ac:dyDescent="0.2">
      <c r="D1941" s="109"/>
    </row>
    <row r="1942" spans="4:4" x14ac:dyDescent="0.2">
      <c r="D1942" s="109"/>
    </row>
    <row r="1943" spans="4:4" x14ac:dyDescent="0.2">
      <c r="D1943" s="109"/>
    </row>
    <row r="1944" spans="4:4" x14ac:dyDescent="0.2">
      <c r="D1944" s="109"/>
    </row>
    <row r="1945" spans="4:4" x14ac:dyDescent="0.2">
      <c r="D1945" s="109"/>
    </row>
    <row r="1946" spans="4:4" x14ac:dyDescent="0.2">
      <c r="D1946" s="109"/>
    </row>
    <row r="1947" spans="4:4" x14ac:dyDescent="0.2">
      <c r="D1947" s="109"/>
    </row>
    <row r="1948" spans="4:4" x14ac:dyDescent="0.2">
      <c r="D1948" s="109"/>
    </row>
    <row r="1949" spans="4:4" x14ac:dyDescent="0.2">
      <c r="D1949" s="109"/>
    </row>
    <row r="1950" spans="4:4" x14ac:dyDescent="0.2">
      <c r="D1950" s="109"/>
    </row>
    <row r="1951" spans="4:4" x14ac:dyDescent="0.2">
      <c r="D1951" s="109"/>
    </row>
    <row r="1952" spans="4:4" x14ac:dyDescent="0.2">
      <c r="D1952" s="109"/>
    </row>
    <row r="1953" spans="4:4" x14ac:dyDescent="0.2">
      <c r="D1953" s="109"/>
    </row>
    <row r="1954" spans="4:4" x14ac:dyDescent="0.2">
      <c r="D1954" s="109"/>
    </row>
    <row r="1955" spans="4:4" x14ac:dyDescent="0.2">
      <c r="D1955" s="109"/>
    </row>
    <row r="1956" spans="4:4" x14ac:dyDescent="0.2">
      <c r="D1956" s="109"/>
    </row>
    <row r="1957" spans="4:4" x14ac:dyDescent="0.2">
      <c r="D1957" s="109"/>
    </row>
    <row r="1958" spans="4:4" x14ac:dyDescent="0.2">
      <c r="D1958" s="109"/>
    </row>
    <row r="1959" spans="4:4" x14ac:dyDescent="0.2">
      <c r="D1959" s="109"/>
    </row>
    <row r="1960" spans="4:4" x14ac:dyDescent="0.2">
      <c r="D1960" s="109"/>
    </row>
    <row r="1961" spans="4:4" x14ac:dyDescent="0.2">
      <c r="D1961" s="109"/>
    </row>
    <row r="1962" spans="4:4" x14ac:dyDescent="0.2">
      <c r="D1962" s="109"/>
    </row>
    <row r="1963" spans="4:4" x14ac:dyDescent="0.2">
      <c r="D1963" s="109"/>
    </row>
    <row r="1964" spans="4:4" x14ac:dyDescent="0.2">
      <c r="D1964" s="109"/>
    </row>
    <row r="1965" spans="4:4" x14ac:dyDescent="0.2">
      <c r="D1965" s="109"/>
    </row>
    <row r="1966" spans="4:4" x14ac:dyDescent="0.2">
      <c r="D1966" s="109"/>
    </row>
    <row r="1967" spans="4:4" x14ac:dyDescent="0.2">
      <c r="D1967" s="109"/>
    </row>
    <row r="1968" spans="4:4" x14ac:dyDescent="0.2">
      <c r="D1968" s="109"/>
    </row>
    <row r="1969" spans="4:4" x14ac:dyDescent="0.2">
      <c r="D1969" s="109"/>
    </row>
    <row r="1970" spans="4:4" x14ac:dyDescent="0.2">
      <c r="D1970" s="109"/>
    </row>
    <row r="1971" spans="4:4" x14ac:dyDescent="0.2">
      <c r="D1971" s="109"/>
    </row>
    <row r="1972" spans="4:4" x14ac:dyDescent="0.2">
      <c r="D1972" s="109"/>
    </row>
    <row r="1973" spans="4:4" x14ac:dyDescent="0.2">
      <c r="D1973" s="109"/>
    </row>
    <row r="1974" spans="4:4" x14ac:dyDescent="0.2">
      <c r="D1974" s="109"/>
    </row>
    <row r="1975" spans="4:4" x14ac:dyDescent="0.2">
      <c r="D1975" s="109"/>
    </row>
    <row r="1976" spans="4:4" x14ac:dyDescent="0.2">
      <c r="D1976" s="109"/>
    </row>
    <row r="1977" spans="4:4" x14ac:dyDescent="0.2">
      <c r="D1977" s="109"/>
    </row>
    <row r="1978" spans="4:4" x14ac:dyDescent="0.2">
      <c r="D1978" s="109"/>
    </row>
    <row r="1979" spans="4:4" x14ac:dyDescent="0.2">
      <c r="D1979" s="109"/>
    </row>
    <row r="1980" spans="4:4" x14ac:dyDescent="0.2">
      <c r="D1980" s="109"/>
    </row>
    <row r="1981" spans="4:4" x14ac:dyDescent="0.2">
      <c r="D1981" s="109"/>
    </row>
    <row r="1982" spans="4:4" x14ac:dyDescent="0.2">
      <c r="D1982" s="109"/>
    </row>
    <row r="1983" spans="4:4" x14ac:dyDescent="0.2">
      <c r="D1983" s="109"/>
    </row>
    <row r="1984" spans="4:4" x14ac:dyDescent="0.2">
      <c r="D1984" s="109"/>
    </row>
    <row r="1985" spans="4:4" x14ac:dyDescent="0.2">
      <c r="D1985" s="109"/>
    </row>
    <row r="1986" spans="4:4" x14ac:dyDescent="0.2">
      <c r="D1986" s="109"/>
    </row>
    <row r="1987" spans="4:4" x14ac:dyDescent="0.2">
      <c r="D1987" s="109"/>
    </row>
    <row r="1988" spans="4:4" x14ac:dyDescent="0.2">
      <c r="D1988" s="109"/>
    </row>
    <row r="1989" spans="4:4" x14ac:dyDescent="0.2">
      <c r="D1989" s="109"/>
    </row>
    <row r="1990" spans="4:4" x14ac:dyDescent="0.2">
      <c r="D1990" s="109"/>
    </row>
    <row r="1991" spans="4:4" x14ac:dyDescent="0.2">
      <c r="D1991" s="109"/>
    </row>
    <row r="1992" spans="4:4" x14ac:dyDescent="0.2">
      <c r="D1992" s="109"/>
    </row>
    <row r="1993" spans="4:4" x14ac:dyDescent="0.2">
      <c r="D1993" s="109"/>
    </row>
    <row r="1994" spans="4:4" x14ac:dyDescent="0.2">
      <c r="D1994" s="109"/>
    </row>
    <row r="1995" spans="4:4" x14ac:dyDescent="0.2">
      <c r="D1995" s="109"/>
    </row>
    <row r="1996" spans="4:4" x14ac:dyDescent="0.2">
      <c r="D1996" s="109"/>
    </row>
    <row r="1997" spans="4:4" x14ac:dyDescent="0.2">
      <c r="D1997" s="109"/>
    </row>
    <row r="1998" spans="4:4" x14ac:dyDescent="0.2">
      <c r="D1998" s="109"/>
    </row>
    <row r="1999" spans="4:4" x14ac:dyDescent="0.2">
      <c r="D1999" s="109"/>
    </row>
    <row r="2000" spans="4:4" x14ac:dyDescent="0.2">
      <c r="D2000" s="109"/>
    </row>
    <row r="2001" spans="4:4" x14ac:dyDescent="0.2">
      <c r="D2001" s="109"/>
    </row>
    <row r="2002" spans="4:4" x14ac:dyDescent="0.2">
      <c r="D2002" s="109"/>
    </row>
    <row r="2003" spans="4:4" x14ac:dyDescent="0.2">
      <c r="D2003" s="109"/>
    </row>
    <row r="2004" spans="4:4" x14ac:dyDescent="0.2">
      <c r="D2004" s="109"/>
    </row>
    <row r="2005" spans="4:4" x14ac:dyDescent="0.2">
      <c r="D2005" s="109"/>
    </row>
    <row r="2006" spans="4:4" x14ac:dyDescent="0.2">
      <c r="D2006" s="109"/>
    </row>
    <row r="2007" spans="4:4" x14ac:dyDescent="0.2">
      <c r="D2007" s="109"/>
    </row>
    <row r="2008" spans="4:4" x14ac:dyDescent="0.2">
      <c r="D2008" s="109"/>
    </row>
    <row r="2009" spans="4:4" x14ac:dyDescent="0.2">
      <c r="D2009" s="109"/>
    </row>
    <row r="2010" spans="4:4" x14ac:dyDescent="0.2">
      <c r="D2010" s="109"/>
    </row>
    <row r="2011" spans="4:4" x14ac:dyDescent="0.2">
      <c r="D2011" s="109"/>
    </row>
    <row r="2012" spans="4:4" x14ac:dyDescent="0.2">
      <c r="D2012" s="109"/>
    </row>
    <row r="2013" spans="4:4" x14ac:dyDescent="0.2">
      <c r="D2013" s="109"/>
    </row>
    <row r="2014" spans="4:4" x14ac:dyDescent="0.2">
      <c r="D2014" s="109"/>
    </row>
    <row r="2015" spans="4:4" x14ac:dyDescent="0.2">
      <c r="D2015" s="109"/>
    </row>
    <row r="2016" spans="4:4" x14ac:dyDescent="0.2">
      <c r="D2016" s="109"/>
    </row>
    <row r="2017" spans="4:4" x14ac:dyDescent="0.2">
      <c r="D2017" s="109"/>
    </row>
    <row r="2018" spans="4:4" x14ac:dyDescent="0.2">
      <c r="D2018" s="109"/>
    </row>
    <row r="2019" spans="4:4" x14ac:dyDescent="0.2">
      <c r="D2019" s="109"/>
    </row>
    <row r="2020" spans="4:4" x14ac:dyDescent="0.2">
      <c r="D2020" s="109"/>
    </row>
    <row r="2021" spans="4:4" x14ac:dyDescent="0.2">
      <c r="D2021" s="109"/>
    </row>
    <row r="2022" spans="4:4" x14ac:dyDescent="0.2">
      <c r="D2022" s="109"/>
    </row>
    <row r="2023" spans="4:4" x14ac:dyDescent="0.2">
      <c r="D2023" s="109"/>
    </row>
    <row r="2024" spans="4:4" x14ac:dyDescent="0.2">
      <c r="D2024" s="109"/>
    </row>
    <row r="2025" spans="4:4" x14ac:dyDescent="0.2">
      <c r="D2025" s="109"/>
    </row>
    <row r="2026" spans="4:4" x14ac:dyDescent="0.2">
      <c r="D2026" s="109"/>
    </row>
    <row r="2027" spans="4:4" x14ac:dyDescent="0.2">
      <c r="D2027" s="109"/>
    </row>
    <row r="2028" spans="4:4" x14ac:dyDescent="0.2">
      <c r="D2028" s="109"/>
    </row>
    <row r="2029" spans="4:4" x14ac:dyDescent="0.2">
      <c r="D2029" s="109"/>
    </row>
    <row r="2030" spans="4:4" x14ac:dyDescent="0.2">
      <c r="D2030" s="109"/>
    </row>
    <row r="2031" spans="4:4" x14ac:dyDescent="0.2">
      <c r="D2031" s="109"/>
    </row>
    <row r="2032" spans="4:4" x14ac:dyDescent="0.2">
      <c r="D2032" s="109"/>
    </row>
    <row r="2033" spans="4:4" x14ac:dyDescent="0.2">
      <c r="D2033" s="109"/>
    </row>
    <row r="2034" spans="4:4" x14ac:dyDescent="0.2">
      <c r="D2034" s="109"/>
    </row>
    <row r="2035" spans="4:4" x14ac:dyDescent="0.2">
      <c r="D2035" s="109"/>
    </row>
    <row r="2036" spans="4:4" x14ac:dyDescent="0.2">
      <c r="D2036" s="109"/>
    </row>
    <row r="2037" spans="4:4" x14ac:dyDescent="0.2">
      <c r="D2037" s="109"/>
    </row>
    <row r="2038" spans="4:4" x14ac:dyDescent="0.2">
      <c r="D2038" s="109"/>
    </row>
    <row r="2039" spans="4:4" x14ac:dyDescent="0.2">
      <c r="D2039" s="109"/>
    </row>
    <row r="2040" spans="4:4" x14ac:dyDescent="0.2">
      <c r="D2040" s="109"/>
    </row>
    <row r="2041" spans="4:4" x14ac:dyDescent="0.2">
      <c r="D2041" s="109"/>
    </row>
    <row r="2042" spans="4:4" x14ac:dyDescent="0.2">
      <c r="D2042" s="109"/>
    </row>
    <row r="2043" spans="4:4" x14ac:dyDescent="0.2">
      <c r="D2043" s="109"/>
    </row>
    <row r="2044" spans="4:4" x14ac:dyDescent="0.2">
      <c r="D2044" s="109"/>
    </row>
    <row r="2045" spans="4:4" x14ac:dyDescent="0.2">
      <c r="D2045" s="109"/>
    </row>
    <row r="2046" spans="4:4" x14ac:dyDescent="0.2">
      <c r="D2046" s="109"/>
    </row>
    <row r="2047" spans="4:4" x14ac:dyDescent="0.2">
      <c r="D2047" s="109"/>
    </row>
    <row r="2048" spans="4:4" x14ac:dyDescent="0.2">
      <c r="D2048" s="109"/>
    </row>
    <row r="2049" spans="4:4" x14ac:dyDescent="0.2">
      <c r="D2049" s="109"/>
    </row>
    <row r="2050" spans="4:4" x14ac:dyDescent="0.2">
      <c r="D2050" s="109"/>
    </row>
    <row r="2051" spans="4:4" x14ac:dyDescent="0.2">
      <c r="D2051" s="109"/>
    </row>
    <row r="2052" spans="4:4" x14ac:dyDescent="0.2">
      <c r="D2052" s="109"/>
    </row>
    <row r="2053" spans="4:4" x14ac:dyDescent="0.2">
      <c r="D2053" s="109"/>
    </row>
    <row r="2054" spans="4:4" x14ac:dyDescent="0.2">
      <c r="D2054" s="109"/>
    </row>
    <row r="2055" spans="4:4" x14ac:dyDescent="0.2">
      <c r="D2055" s="109"/>
    </row>
    <row r="2056" spans="4:4" x14ac:dyDescent="0.2">
      <c r="D2056" s="109"/>
    </row>
    <row r="2057" spans="4:4" x14ac:dyDescent="0.2">
      <c r="D2057" s="109"/>
    </row>
    <row r="2058" spans="4:4" x14ac:dyDescent="0.2">
      <c r="D2058" s="109"/>
    </row>
    <row r="2059" spans="4:4" x14ac:dyDescent="0.2">
      <c r="D2059" s="109"/>
    </row>
    <row r="2060" spans="4:4" x14ac:dyDescent="0.2">
      <c r="D2060" s="109"/>
    </row>
    <row r="2061" spans="4:4" x14ac:dyDescent="0.2">
      <c r="D2061" s="109"/>
    </row>
    <row r="2062" spans="4:4" x14ac:dyDescent="0.2">
      <c r="D2062" s="109"/>
    </row>
    <row r="2063" spans="4:4" x14ac:dyDescent="0.2">
      <c r="D2063" s="109"/>
    </row>
    <row r="2064" spans="4:4" x14ac:dyDescent="0.2">
      <c r="D2064" s="109"/>
    </row>
    <row r="2065" spans="4:4" x14ac:dyDescent="0.2">
      <c r="D2065" s="109"/>
    </row>
    <row r="2066" spans="4:4" x14ac:dyDescent="0.2">
      <c r="D2066" s="109"/>
    </row>
    <row r="2067" spans="4:4" x14ac:dyDescent="0.2">
      <c r="D2067" s="109"/>
    </row>
    <row r="2068" spans="4:4" x14ac:dyDescent="0.2">
      <c r="D2068" s="109"/>
    </row>
    <row r="2069" spans="4:4" x14ac:dyDescent="0.2">
      <c r="D2069" s="109"/>
    </row>
    <row r="2070" spans="4:4" x14ac:dyDescent="0.2">
      <c r="D2070" s="109"/>
    </row>
    <row r="2071" spans="4:4" x14ac:dyDescent="0.2">
      <c r="D2071" s="109"/>
    </row>
    <row r="2072" spans="4:4" x14ac:dyDescent="0.2">
      <c r="D2072" s="109"/>
    </row>
    <row r="2073" spans="4:4" x14ac:dyDescent="0.2">
      <c r="D2073" s="109"/>
    </row>
    <row r="2074" spans="4:4" x14ac:dyDescent="0.2">
      <c r="D2074" s="109"/>
    </row>
    <row r="2075" spans="4:4" x14ac:dyDescent="0.2">
      <c r="D2075" s="109"/>
    </row>
    <row r="2076" spans="4:4" x14ac:dyDescent="0.2">
      <c r="D2076" s="109"/>
    </row>
    <row r="2077" spans="4:4" x14ac:dyDescent="0.2">
      <c r="D2077" s="109"/>
    </row>
    <row r="2078" spans="4:4" x14ac:dyDescent="0.2">
      <c r="D2078" s="109"/>
    </row>
    <row r="2079" spans="4:4" x14ac:dyDescent="0.2">
      <c r="D2079" s="109"/>
    </row>
    <row r="2080" spans="4:4" x14ac:dyDescent="0.2">
      <c r="D2080" s="109"/>
    </row>
    <row r="2081" spans="4:4" x14ac:dyDescent="0.2">
      <c r="D2081" s="109"/>
    </row>
    <row r="2082" spans="4:4" x14ac:dyDescent="0.2">
      <c r="D2082" s="109"/>
    </row>
    <row r="2083" spans="4:4" x14ac:dyDescent="0.2">
      <c r="D2083" s="109"/>
    </row>
    <row r="2084" spans="4:4" x14ac:dyDescent="0.2">
      <c r="D2084" s="109"/>
    </row>
    <row r="2085" spans="4:4" x14ac:dyDescent="0.2">
      <c r="D2085" s="109"/>
    </row>
    <row r="2086" spans="4:4" x14ac:dyDescent="0.2">
      <c r="D2086" s="109"/>
    </row>
    <row r="2087" spans="4:4" x14ac:dyDescent="0.2">
      <c r="D2087" s="109"/>
    </row>
    <row r="2088" spans="4:4" x14ac:dyDescent="0.2">
      <c r="D2088" s="109"/>
    </row>
    <row r="2089" spans="4:4" x14ac:dyDescent="0.2">
      <c r="D2089" s="109"/>
    </row>
    <row r="2090" spans="4:4" x14ac:dyDescent="0.2">
      <c r="D2090" s="109"/>
    </row>
    <row r="2091" spans="4:4" x14ac:dyDescent="0.2">
      <c r="D2091" s="109"/>
    </row>
    <row r="2092" spans="4:4" x14ac:dyDescent="0.2">
      <c r="D2092" s="109"/>
    </row>
    <row r="2093" spans="4:4" x14ac:dyDescent="0.2">
      <c r="D2093" s="109"/>
    </row>
    <row r="2094" spans="4:4" x14ac:dyDescent="0.2">
      <c r="D2094" s="109"/>
    </row>
    <row r="2095" spans="4:4" x14ac:dyDescent="0.2">
      <c r="D2095" s="109"/>
    </row>
    <row r="2096" spans="4:4" x14ac:dyDescent="0.2">
      <c r="D2096" s="109"/>
    </row>
    <row r="2097" spans="4:4" x14ac:dyDescent="0.2">
      <c r="D2097" s="109"/>
    </row>
    <row r="2098" spans="4:4" x14ac:dyDescent="0.2">
      <c r="D2098" s="109"/>
    </row>
    <row r="2099" spans="4:4" x14ac:dyDescent="0.2">
      <c r="D2099" s="109"/>
    </row>
    <row r="2100" spans="4:4" x14ac:dyDescent="0.2">
      <c r="D2100" s="109"/>
    </row>
    <row r="2101" spans="4:4" x14ac:dyDescent="0.2">
      <c r="D2101" s="109"/>
    </row>
    <row r="2102" spans="4:4" x14ac:dyDescent="0.2">
      <c r="D2102" s="109"/>
    </row>
    <row r="2103" spans="4:4" x14ac:dyDescent="0.2">
      <c r="D2103" s="109"/>
    </row>
    <row r="2104" spans="4:4" x14ac:dyDescent="0.2">
      <c r="D2104" s="109"/>
    </row>
    <row r="2105" spans="4:4" x14ac:dyDescent="0.2">
      <c r="D2105" s="109"/>
    </row>
    <row r="2106" spans="4:4" x14ac:dyDescent="0.2">
      <c r="D2106" s="109"/>
    </row>
    <row r="2107" spans="4:4" x14ac:dyDescent="0.2">
      <c r="D2107" s="109"/>
    </row>
    <row r="2108" spans="4:4" x14ac:dyDescent="0.2">
      <c r="D2108" s="109"/>
    </row>
    <row r="2109" spans="4:4" x14ac:dyDescent="0.2">
      <c r="D2109" s="109"/>
    </row>
    <row r="2110" spans="4:4" x14ac:dyDescent="0.2">
      <c r="D2110" s="109"/>
    </row>
    <row r="2111" spans="4:4" x14ac:dyDescent="0.2">
      <c r="D2111" s="109"/>
    </row>
    <row r="2112" spans="4:4" x14ac:dyDescent="0.2">
      <c r="D2112" s="109"/>
    </row>
    <row r="2113" spans="4:4" x14ac:dyDescent="0.2">
      <c r="D2113" s="109"/>
    </row>
    <row r="2114" spans="4:4" x14ac:dyDescent="0.2">
      <c r="D2114" s="109"/>
    </row>
    <row r="2115" spans="4:4" x14ac:dyDescent="0.2">
      <c r="D2115" s="109"/>
    </row>
    <row r="2116" spans="4:4" x14ac:dyDescent="0.2">
      <c r="D2116" s="109"/>
    </row>
    <row r="2117" spans="4:4" x14ac:dyDescent="0.2">
      <c r="D2117" s="109"/>
    </row>
    <row r="2118" spans="4:4" x14ac:dyDescent="0.2">
      <c r="D2118" s="109"/>
    </row>
    <row r="2119" spans="4:4" x14ac:dyDescent="0.2">
      <c r="D2119" s="109"/>
    </row>
    <row r="2120" spans="4:4" x14ac:dyDescent="0.2">
      <c r="D2120" s="109"/>
    </row>
    <row r="2121" spans="4:4" x14ac:dyDescent="0.2">
      <c r="D2121" s="109"/>
    </row>
    <row r="2122" spans="4:4" x14ac:dyDescent="0.2">
      <c r="D2122" s="109"/>
    </row>
    <row r="2123" spans="4:4" x14ac:dyDescent="0.2">
      <c r="D2123" s="109"/>
    </row>
    <row r="2124" spans="4:4" x14ac:dyDescent="0.2">
      <c r="D2124" s="109"/>
    </row>
    <row r="2125" spans="4:4" x14ac:dyDescent="0.2">
      <c r="D2125" s="109"/>
    </row>
    <row r="2126" spans="4:4" x14ac:dyDescent="0.2">
      <c r="D2126" s="109"/>
    </row>
    <row r="2127" spans="4:4" x14ac:dyDescent="0.2">
      <c r="D2127" s="109"/>
    </row>
    <row r="2128" spans="4:4" x14ac:dyDescent="0.2">
      <c r="D2128" s="109"/>
    </row>
    <row r="2129" spans="4:4" x14ac:dyDescent="0.2">
      <c r="D2129" s="109"/>
    </row>
    <row r="2130" spans="4:4" x14ac:dyDescent="0.2">
      <c r="D2130" s="109"/>
    </row>
    <row r="2131" spans="4:4" x14ac:dyDescent="0.2">
      <c r="D2131" s="109"/>
    </row>
    <row r="2132" spans="4:4" x14ac:dyDescent="0.2">
      <c r="D2132" s="109"/>
    </row>
    <row r="2133" spans="4:4" x14ac:dyDescent="0.2">
      <c r="D2133" s="109"/>
    </row>
    <row r="2134" spans="4:4" x14ac:dyDescent="0.2">
      <c r="D2134" s="109"/>
    </row>
    <row r="2135" spans="4:4" x14ac:dyDescent="0.2">
      <c r="D2135" s="109"/>
    </row>
    <row r="2136" spans="4:4" x14ac:dyDescent="0.2">
      <c r="D2136" s="109"/>
    </row>
    <row r="2137" spans="4:4" x14ac:dyDescent="0.2">
      <c r="D2137" s="109"/>
    </row>
    <row r="2138" spans="4:4" x14ac:dyDescent="0.2">
      <c r="D2138" s="109"/>
    </row>
    <row r="2139" spans="4:4" x14ac:dyDescent="0.2">
      <c r="D2139" s="109"/>
    </row>
    <row r="2140" spans="4:4" x14ac:dyDescent="0.2">
      <c r="D2140" s="109"/>
    </row>
    <row r="2141" spans="4:4" x14ac:dyDescent="0.2">
      <c r="D2141" s="109"/>
    </row>
    <row r="2142" spans="4:4" x14ac:dyDescent="0.2">
      <c r="D2142" s="109"/>
    </row>
    <row r="2143" spans="4:4" x14ac:dyDescent="0.2">
      <c r="D2143" s="109"/>
    </row>
    <row r="2144" spans="4:4" x14ac:dyDescent="0.2">
      <c r="D2144" s="109"/>
    </row>
    <row r="2145" spans="4:4" x14ac:dyDescent="0.2">
      <c r="D2145" s="109"/>
    </row>
    <row r="2146" spans="4:4" x14ac:dyDescent="0.2">
      <c r="D2146" s="109"/>
    </row>
    <row r="2147" spans="4:4" x14ac:dyDescent="0.2">
      <c r="D2147" s="109"/>
    </row>
    <row r="2148" spans="4:4" x14ac:dyDescent="0.2">
      <c r="D2148" s="109"/>
    </row>
    <row r="2149" spans="4:4" x14ac:dyDescent="0.2">
      <c r="D2149" s="109"/>
    </row>
    <row r="2150" spans="4:4" x14ac:dyDescent="0.2">
      <c r="D2150" s="109"/>
    </row>
    <row r="2151" spans="4:4" x14ac:dyDescent="0.2">
      <c r="D2151" s="109"/>
    </row>
    <row r="2152" spans="4:4" x14ac:dyDescent="0.2">
      <c r="D2152" s="109"/>
    </row>
    <row r="2153" spans="4:4" x14ac:dyDescent="0.2">
      <c r="D2153" s="109"/>
    </row>
    <row r="2154" spans="4:4" x14ac:dyDescent="0.2">
      <c r="D2154" s="109"/>
    </row>
    <row r="2155" spans="4:4" x14ac:dyDescent="0.2">
      <c r="D2155" s="109"/>
    </row>
    <row r="2156" spans="4:4" x14ac:dyDescent="0.2">
      <c r="D2156" s="109"/>
    </row>
    <row r="2157" spans="4:4" x14ac:dyDescent="0.2">
      <c r="D2157" s="109"/>
    </row>
    <row r="2158" spans="4:4" x14ac:dyDescent="0.2">
      <c r="D2158" s="109"/>
    </row>
    <row r="2159" spans="4:4" x14ac:dyDescent="0.2">
      <c r="D2159" s="109"/>
    </row>
    <row r="2160" spans="4:4" x14ac:dyDescent="0.2">
      <c r="D2160" s="109"/>
    </row>
    <row r="2161" spans="4:4" x14ac:dyDescent="0.2">
      <c r="D2161" s="109"/>
    </row>
    <row r="2162" spans="4:4" x14ac:dyDescent="0.2">
      <c r="D2162" s="109"/>
    </row>
    <row r="2163" spans="4:4" x14ac:dyDescent="0.2">
      <c r="D2163" s="109"/>
    </row>
    <row r="2164" spans="4:4" x14ac:dyDescent="0.2">
      <c r="D2164" s="109"/>
    </row>
    <row r="2165" spans="4:4" x14ac:dyDescent="0.2">
      <c r="D2165" s="109"/>
    </row>
    <row r="2166" spans="4:4" x14ac:dyDescent="0.2">
      <c r="D2166" s="109"/>
    </row>
    <row r="2167" spans="4:4" x14ac:dyDescent="0.2">
      <c r="D2167" s="109"/>
    </row>
    <row r="2168" spans="4:4" x14ac:dyDescent="0.2">
      <c r="D2168" s="109"/>
    </row>
    <row r="2169" spans="4:4" x14ac:dyDescent="0.2">
      <c r="D2169" s="109"/>
    </row>
    <row r="2170" spans="4:4" x14ac:dyDescent="0.2">
      <c r="D2170" s="109"/>
    </row>
    <row r="2171" spans="4:4" x14ac:dyDescent="0.2">
      <c r="D2171" s="109"/>
    </row>
    <row r="2172" spans="4:4" x14ac:dyDescent="0.2">
      <c r="D2172" s="109"/>
    </row>
    <row r="2173" spans="4:4" x14ac:dyDescent="0.2">
      <c r="D2173" s="109"/>
    </row>
    <row r="2174" spans="4:4" x14ac:dyDescent="0.2">
      <c r="D2174" s="109"/>
    </row>
    <row r="2175" spans="4:4" x14ac:dyDescent="0.2">
      <c r="D2175" s="109"/>
    </row>
    <row r="2176" spans="4:4" x14ac:dyDescent="0.2">
      <c r="D2176" s="109"/>
    </row>
    <row r="2177" spans="4:4" x14ac:dyDescent="0.2">
      <c r="D2177" s="109"/>
    </row>
    <row r="2178" spans="4:4" x14ac:dyDescent="0.2">
      <c r="D2178" s="109"/>
    </row>
    <row r="2179" spans="4:4" x14ac:dyDescent="0.2">
      <c r="D2179" s="109"/>
    </row>
    <row r="2180" spans="4:4" x14ac:dyDescent="0.2">
      <c r="D2180" s="109"/>
    </row>
    <row r="2181" spans="4:4" x14ac:dyDescent="0.2">
      <c r="D2181" s="109"/>
    </row>
    <row r="2182" spans="4:4" x14ac:dyDescent="0.2">
      <c r="D2182" s="109"/>
    </row>
    <row r="2183" spans="4:4" x14ac:dyDescent="0.2">
      <c r="D2183" s="109"/>
    </row>
    <row r="2184" spans="4:4" x14ac:dyDescent="0.2">
      <c r="D2184" s="109"/>
    </row>
    <row r="2185" spans="4:4" x14ac:dyDescent="0.2">
      <c r="D2185" s="109"/>
    </row>
    <row r="2186" spans="4:4" x14ac:dyDescent="0.2">
      <c r="D2186" s="109"/>
    </row>
    <row r="2187" spans="4:4" x14ac:dyDescent="0.2">
      <c r="D2187" s="109"/>
    </row>
    <row r="2188" spans="4:4" x14ac:dyDescent="0.2">
      <c r="D2188" s="109"/>
    </row>
    <row r="2189" spans="4:4" x14ac:dyDescent="0.2">
      <c r="D2189" s="109"/>
    </row>
    <row r="2190" spans="4:4" x14ac:dyDescent="0.2">
      <c r="D2190" s="109"/>
    </row>
    <row r="2191" spans="4:4" x14ac:dyDescent="0.2">
      <c r="D2191" s="109"/>
    </row>
    <row r="2192" spans="4:4" x14ac:dyDescent="0.2">
      <c r="D2192" s="109"/>
    </row>
    <row r="2193" spans="4:4" x14ac:dyDescent="0.2">
      <c r="D2193" s="109"/>
    </row>
    <row r="2194" spans="4:4" x14ac:dyDescent="0.2">
      <c r="D2194" s="109"/>
    </row>
    <row r="2195" spans="4:4" x14ac:dyDescent="0.2">
      <c r="D2195" s="109"/>
    </row>
    <row r="2196" spans="4:4" x14ac:dyDescent="0.2">
      <c r="D2196" s="109"/>
    </row>
    <row r="2197" spans="4:4" x14ac:dyDescent="0.2">
      <c r="D2197" s="109"/>
    </row>
    <row r="2198" spans="4:4" x14ac:dyDescent="0.2">
      <c r="D2198" s="109"/>
    </row>
    <row r="2199" spans="4:4" x14ac:dyDescent="0.2">
      <c r="D2199" s="109"/>
    </row>
    <row r="2200" spans="4:4" x14ac:dyDescent="0.2">
      <c r="D2200" s="109"/>
    </row>
    <row r="2201" spans="4:4" x14ac:dyDescent="0.2">
      <c r="D2201" s="109"/>
    </row>
    <row r="2202" spans="4:4" x14ac:dyDescent="0.2">
      <c r="D2202" s="109"/>
    </row>
    <row r="2203" spans="4:4" x14ac:dyDescent="0.2">
      <c r="D2203" s="109"/>
    </row>
    <row r="2204" spans="4:4" x14ac:dyDescent="0.2">
      <c r="D2204" s="109"/>
    </row>
    <row r="2205" spans="4:4" x14ac:dyDescent="0.2">
      <c r="D2205" s="109"/>
    </row>
    <row r="2206" spans="4:4" x14ac:dyDescent="0.2">
      <c r="D2206" s="109"/>
    </row>
    <row r="2207" spans="4:4" x14ac:dyDescent="0.2">
      <c r="D2207" s="109"/>
    </row>
    <row r="2208" spans="4:4" x14ac:dyDescent="0.2">
      <c r="D2208" s="109"/>
    </row>
    <row r="2209" spans="4:4" x14ac:dyDescent="0.2">
      <c r="D2209" s="109"/>
    </row>
    <row r="2210" spans="4:4" x14ac:dyDescent="0.2">
      <c r="D2210" s="109"/>
    </row>
    <row r="2211" spans="4:4" x14ac:dyDescent="0.2">
      <c r="D2211" s="109"/>
    </row>
    <row r="2212" spans="4:4" x14ac:dyDescent="0.2">
      <c r="D2212" s="109"/>
    </row>
    <row r="2213" spans="4:4" x14ac:dyDescent="0.2">
      <c r="D2213" s="109"/>
    </row>
    <row r="2214" spans="4:4" x14ac:dyDescent="0.2">
      <c r="D2214" s="109"/>
    </row>
    <row r="2215" spans="4:4" x14ac:dyDescent="0.2">
      <c r="D2215" s="109"/>
    </row>
    <row r="2216" spans="4:4" x14ac:dyDescent="0.2">
      <c r="D2216" s="109"/>
    </row>
    <row r="2217" spans="4:4" x14ac:dyDescent="0.2">
      <c r="D2217" s="109"/>
    </row>
    <row r="2218" spans="4:4" x14ac:dyDescent="0.2">
      <c r="D2218" s="109"/>
    </row>
    <row r="2219" spans="4:4" x14ac:dyDescent="0.2">
      <c r="D2219" s="109"/>
    </row>
    <row r="2220" spans="4:4" x14ac:dyDescent="0.2">
      <c r="D2220" s="109"/>
    </row>
    <row r="2221" spans="4:4" x14ac:dyDescent="0.2">
      <c r="D2221" s="109"/>
    </row>
    <row r="2222" spans="4:4" x14ac:dyDescent="0.2">
      <c r="D2222" s="109"/>
    </row>
    <row r="2223" spans="4:4" x14ac:dyDescent="0.2">
      <c r="D2223" s="109"/>
    </row>
    <row r="2224" spans="4:4" x14ac:dyDescent="0.2">
      <c r="D2224" s="109"/>
    </row>
    <row r="2225" spans="4:4" x14ac:dyDescent="0.2">
      <c r="D2225" s="109"/>
    </row>
    <row r="2226" spans="4:4" x14ac:dyDescent="0.2">
      <c r="D2226" s="109"/>
    </row>
    <row r="2227" spans="4:4" x14ac:dyDescent="0.2">
      <c r="D2227" s="109"/>
    </row>
    <row r="2228" spans="4:4" x14ac:dyDescent="0.2">
      <c r="D2228" s="109"/>
    </row>
    <row r="2229" spans="4:4" x14ac:dyDescent="0.2">
      <c r="D2229" s="109"/>
    </row>
    <row r="2230" spans="4:4" x14ac:dyDescent="0.2">
      <c r="D2230" s="109"/>
    </row>
    <row r="2231" spans="4:4" x14ac:dyDescent="0.2">
      <c r="D2231" s="109"/>
    </row>
    <row r="2232" spans="4:4" x14ac:dyDescent="0.2">
      <c r="D2232" s="109"/>
    </row>
    <row r="2233" spans="4:4" x14ac:dyDescent="0.2">
      <c r="D2233" s="109"/>
    </row>
    <row r="2234" spans="4:4" x14ac:dyDescent="0.2">
      <c r="D2234" s="109"/>
    </row>
    <row r="2235" spans="4:4" x14ac:dyDescent="0.2">
      <c r="D2235" s="109"/>
    </row>
    <row r="2236" spans="4:4" x14ac:dyDescent="0.2">
      <c r="D2236" s="109"/>
    </row>
    <row r="2237" spans="4:4" x14ac:dyDescent="0.2">
      <c r="D2237" s="109"/>
    </row>
    <row r="2238" spans="4:4" x14ac:dyDescent="0.2">
      <c r="D2238" s="109"/>
    </row>
    <row r="2239" spans="4:4" x14ac:dyDescent="0.2">
      <c r="D2239" s="109"/>
    </row>
    <row r="2240" spans="4:4" x14ac:dyDescent="0.2">
      <c r="D2240" s="109"/>
    </row>
    <row r="2241" spans="4:4" x14ac:dyDescent="0.2">
      <c r="D2241" s="109"/>
    </row>
    <row r="2242" spans="4:4" x14ac:dyDescent="0.2">
      <c r="D2242" s="109"/>
    </row>
    <row r="2243" spans="4:4" x14ac:dyDescent="0.2">
      <c r="D2243" s="109"/>
    </row>
    <row r="2244" spans="4:4" x14ac:dyDescent="0.2">
      <c r="D2244" s="109"/>
    </row>
    <row r="2245" spans="4:4" x14ac:dyDescent="0.2">
      <c r="D2245" s="109"/>
    </row>
    <row r="2246" spans="4:4" x14ac:dyDescent="0.2">
      <c r="D2246" s="109"/>
    </row>
    <row r="2247" spans="4:4" x14ac:dyDescent="0.2">
      <c r="D2247" s="109"/>
    </row>
    <row r="2248" spans="4:4" x14ac:dyDescent="0.2">
      <c r="D2248" s="109"/>
    </row>
    <row r="2249" spans="4:4" x14ac:dyDescent="0.2">
      <c r="D2249" s="109"/>
    </row>
    <row r="2250" spans="4:4" x14ac:dyDescent="0.2">
      <c r="D2250" s="109"/>
    </row>
    <row r="2251" spans="4:4" x14ac:dyDescent="0.2">
      <c r="D2251" s="109"/>
    </row>
    <row r="2252" spans="4:4" x14ac:dyDescent="0.2">
      <c r="D2252" s="109"/>
    </row>
    <row r="2253" spans="4:4" x14ac:dyDescent="0.2">
      <c r="D2253" s="109"/>
    </row>
    <row r="2254" spans="4:4" x14ac:dyDescent="0.2">
      <c r="D2254" s="109"/>
    </row>
    <row r="2255" spans="4:4" x14ac:dyDescent="0.2">
      <c r="D2255" s="109"/>
    </row>
    <row r="2256" spans="4:4" x14ac:dyDescent="0.2">
      <c r="D2256" s="109"/>
    </row>
    <row r="2257" spans="4:4" x14ac:dyDescent="0.2">
      <c r="D2257" s="109"/>
    </row>
    <row r="2258" spans="4:4" x14ac:dyDescent="0.2">
      <c r="D2258" s="109"/>
    </row>
    <row r="2259" spans="4:4" x14ac:dyDescent="0.2">
      <c r="D2259" s="109"/>
    </row>
    <row r="2260" spans="4:4" x14ac:dyDescent="0.2">
      <c r="D2260" s="109"/>
    </row>
    <row r="2261" spans="4:4" x14ac:dyDescent="0.2">
      <c r="D2261" s="109"/>
    </row>
    <row r="2262" spans="4:4" x14ac:dyDescent="0.2">
      <c r="D2262" s="109"/>
    </row>
    <row r="2263" spans="4:4" x14ac:dyDescent="0.2">
      <c r="D2263" s="109"/>
    </row>
    <row r="2264" spans="4:4" x14ac:dyDescent="0.2">
      <c r="D2264" s="109"/>
    </row>
    <row r="2265" spans="4:4" x14ac:dyDescent="0.2">
      <c r="D2265" s="109"/>
    </row>
    <row r="2266" spans="4:4" x14ac:dyDescent="0.2">
      <c r="D2266" s="109"/>
    </row>
    <row r="2267" spans="4:4" x14ac:dyDescent="0.2">
      <c r="D2267" s="109"/>
    </row>
    <row r="2268" spans="4:4" x14ac:dyDescent="0.2">
      <c r="D2268" s="109"/>
    </row>
    <row r="2269" spans="4:4" x14ac:dyDescent="0.2">
      <c r="D2269" s="109"/>
    </row>
    <row r="2270" spans="4:4" x14ac:dyDescent="0.2">
      <c r="D2270" s="109"/>
    </row>
    <row r="2271" spans="4:4" x14ac:dyDescent="0.2">
      <c r="D2271" s="109"/>
    </row>
    <row r="2272" spans="4:4" x14ac:dyDescent="0.2">
      <c r="D2272" s="109"/>
    </row>
    <row r="2273" spans="4:4" x14ac:dyDescent="0.2">
      <c r="D2273" s="109"/>
    </row>
    <row r="2274" spans="4:4" x14ac:dyDescent="0.2">
      <c r="D2274" s="109"/>
    </row>
    <row r="2275" spans="4:4" x14ac:dyDescent="0.2">
      <c r="D2275" s="109"/>
    </row>
    <row r="2276" spans="4:4" x14ac:dyDescent="0.2">
      <c r="D2276" s="109"/>
    </row>
    <row r="2277" spans="4:4" x14ac:dyDescent="0.2">
      <c r="D2277" s="109"/>
    </row>
    <row r="2278" spans="4:4" x14ac:dyDescent="0.2">
      <c r="D2278" s="109"/>
    </row>
    <row r="2279" spans="4:4" x14ac:dyDescent="0.2">
      <c r="D2279" s="109"/>
    </row>
    <row r="2280" spans="4:4" x14ac:dyDescent="0.2">
      <c r="D2280" s="109"/>
    </row>
    <row r="2281" spans="4:4" x14ac:dyDescent="0.2">
      <c r="D2281" s="109"/>
    </row>
    <row r="2282" spans="4:4" x14ac:dyDescent="0.2">
      <c r="D2282" s="109"/>
    </row>
    <row r="2283" spans="4:4" x14ac:dyDescent="0.2">
      <c r="D2283" s="109"/>
    </row>
    <row r="2284" spans="4:4" x14ac:dyDescent="0.2">
      <c r="D2284" s="109"/>
    </row>
    <row r="2285" spans="4:4" x14ac:dyDescent="0.2">
      <c r="D2285" s="109"/>
    </row>
    <row r="2286" spans="4:4" x14ac:dyDescent="0.2">
      <c r="D2286" s="109"/>
    </row>
    <row r="2287" spans="4:4" x14ac:dyDescent="0.2">
      <c r="D2287" s="109"/>
    </row>
    <row r="2288" spans="4:4" x14ac:dyDescent="0.2">
      <c r="D2288" s="109"/>
    </row>
    <row r="2289" spans="4:4" x14ac:dyDescent="0.2">
      <c r="D2289" s="109"/>
    </row>
    <row r="2290" spans="4:4" x14ac:dyDescent="0.2">
      <c r="D2290" s="109"/>
    </row>
    <row r="2291" spans="4:4" x14ac:dyDescent="0.2">
      <c r="D2291" s="109"/>
    </row>
    <row r="2292" spans="4:4" x14ac:dyDescent="0.2">
      <c r="D2292" s="109"/>
    </row>
    <row r="2293" spans="4:4" x14ac:dyDescent="0.2">
      <c r="D2293" s="109"/>
    </row>
    <row r="2294" spans="4:4" x14ac:dyDescent="0.2">
      <c r="D2294" s="109"/>
    </row>
    <row r="2295" spans="4:4" x14ac:dyDescent="0.2">
      <c r="D2295" s="109"/>
    </row>
    <row r="2296" spans="4:4" x14ac:dyDescent="0.2">
      <c r="D2296" s="109"/>
    </row>
    <row r="2297" spans="4:4" x14ac:dyDescent="0.2">
      <c r="D2297" s="109"/>
    </row>
    <row r="2298" spans="4:4" x14ac:dyDescent="0.2">
      <c r="D2298" s="109"/>
    </row>
    <row r="2299" spans="4:4" x14ac:dyDescent="0.2">
      <c r="D2299" s="109"/>
    </row>
    <row r="2300" spans="4:4" x14ac:dyDescent="0.2">
      <c r="D2300" s="109"/>
    </row>
    <row r="2301" spans="4:4" x14ac:dyDescent="0.2">
      <c r="D2301" s="109"/>
    </row>
    <row r="2302" spans="4:4" x14ac:dyDescent="0.2">
      <c r="D2302" s="109"/>
    </row>
    <row r="2303" spans="4:4" x14ac:dyDescent="0.2">
      <c r="D2303" s="109"/>
    </row>
    <row r="2304" spans="4:4" x14ac:dyDescent="0.2">
      <c r="D2304" s="109"/>
    </row>
    <row r="2305" spans="4:4" x14ac:dyDescent="0.2">
      <c r="D2305" s="109"/>
    </row>
    <row r="2306" spans="4:4" x14ac:dyDescent="0.2">
      <c r="D2306" s="109"/>
    </row>
    <row r="2307" spans="4:4" x14ac:dyDescent="0.2">
      <c r="D2307" s="109"/>
    </row>
    <row r="2308" spans="4:4" x14ac:dyDescent="0.2">
      <c r="D2308" s="109"/>
    </row>
    <row r="2309" spans="4:4" x14ac:dyDescent="0.2">
      <c r="D2309" s="109"/>
    </row>
    <row r="2310" spans="4:4" x14ac:dyDescent="0.2">
      <c r="D2310" s="109"/>
    </row>
    <row r="2311" spans="4:4" x14ac:dyDescent="0.2">
      <c r="D2311" s="109"/>
    </row>
    <row r="2312" spans="4:4" x14ac:dyDescent="0.2">
      <c r="D2312" s="109"/>
    </row>
    <row r="2313" spans="4:4" x14ac:dyDescent="0.2">
      <c r="D2313" s="109"/>
    </row>
    <row r="2314" spans="4:4" x14ac:dyDescent="0.2">
      <c r="D2314" s="109"/>
    </row>
    <row r="2315" spans="4:4" x14ac:dyDescent="0.2">
      <c r="D2315" s="109"/>
    </row>
    <row r="2316" spans="4:4" x14ac:dyDescent="0.2">
      <c r="D2316" s="109"/>
    </row>
    <row r="2317" spans="4:4" x14ac:dyDescent="0.2">
      <c r="D2317" s="109"/>
    </row>
    <row r="2318" spans="4:4" x14ac:dyDescent="0.2">
      <c r="D2318" s="109"/>
    </row>
    <row r="2319" spans="4:4" x14ac:dyDescent="0.2">
      <c r="D2319" s="109"/>
    </row>
    <row r="2320" spans="4:4" x14ac:dyDescent="0.2">
      <c r="D2320" s="109"/>
    </row>
    <row r="2321" spans="4:4" x14ac:dyDescent="0.2">
      <c r="D2321" s="109"/>
    </row>
    <row r="2322" spans="4:4" x14ac:dyDescent="0.2">
      <c r="D2322" s="109"/>
    </row>
    <row r="2323" spans="4:4" x14ac:dyDescent="0.2">
      <c r="D2323" s="109"/>
    </row>
    <row r="2324" spans="4:4" x14ac:dyDescent="0.2">
      <c r="D2324" s="109"/>
    </row>
    <row r="2325" spans="4:4" x14ac:dyDescent="0.2">
      <c r="D2325" s="109"/>
    </row>
    <row r="2326" spans="4:4" x14ac:dyDescent="0.2">
      <c r="D2326" s="109"/>
    </row>
    <row r="2327" spans="4:4" x14ac:dyDescent="0.2">
      <c r="D2327" s="109"/>
    </row>
    <row r="2328" spans="4:4" x14ac:dyDescent="0.2">
      <c r="D2328" s="109"/>
    </row>
    <row r="2329" spans="4:4" x14ac:dyDescent="0.2">
      <c r="D2329" s="109"/>
    </row>
    <row r="2330" spans="4:4" x14ac:dyDescent="0.2">
      <c r="D2330" s="109"/>
    </row>
    <row r="2331" spans="4:4" x14ac:dyDescent="0.2">
      <c r="D2331" s="109"/>
    </row>
    <row r="2332" spans="4:4" x14ac:dyDescent="0.2">
      <c r="D2332" s="109"/>
    </row>
    <row r="2333" spans="4:4" x14ac:dyDescent="0.2">
      <c r="D2333" s="109"/>
    </row>
    <row r="2334" spans="4:4" x14ac:dyDescent="0.2">
      <c r="D2334" s="109"/>
    </row>
    <row r="2335" spans="4:4" x14ac:dyDescent="0.2">
      <c r="D2335" s="109"/>
    </row>
    <row r="2336" spans="4:4" x14ac:dyDescent="0.2">
      <c r="D2336" s="109"/>
    </row>
    <row r="2337" spans="4:4" x14ac:dyDescent="0.2">
      <c r="D2337" s="109"/>
    </row>
    <row r="2338" spans="4:4" x14ac:dyDescent="0.2">
      <c r="D2338" s="109"/>
    </row>
    <row r="2339" spans="4:4" x14ac:dyDescent="0.2">
      <c r="D2339" s="109"/>
    </row>
    <row r="2340" spans="4:4" x14ac:dyDescent="0.2">
      <c r="D2340" s="109"/>
    </row>
    <row r="2341" spans="4:4" x14ac:dyDescent="0.2">
      <c r="D2341" s="109"/>
    </row>
    <row r="2342" spans="4:4" x14ac:dyDescent="0.2">
      <c r="D2342" s="109"/>
    </row>
    <row r="2343" spans="4:4" x14ac:dyDescent="0.2">
      <c r="D2343" s="109"/>
    </row>
    <row r="2344" spans="4:4" x14ac:dyDescent="0.2">
      <c r="D2344" s="109"/>
    </row>
    <row r="2345" spans="4:4" x14ac:dyDescent="0.2">
      <c r="D2345" s="109"/>
    </row>
    <row r="2346" spans="4:4" x14ac:dyDescent="0.2">
      <c r="D2346" s="109"/>
    </row>
    <row r="2347" spans="4:4" x14ac:dyDescent="0.2">
      <c r="D2347" s="109"/>
    </row>
    <row r="2348" spans="4:4" x14ac:dyDescent="0.2">
      <c r="D2348" s="109"/>
    </row>
    <row r="2349" spans="4:4" x14ac:dyDescent="0.2">
      <c r="D2349" s="109"/>
    </row>
    <row r="2350" spans="4:4" x14ac:dyDescent="0.2">
      <c r="D2350" s="109"/>
    </row>
    <row r="2351" spans="4:4" x14ac:dyDescent="0.2">
      <c r="D2351" s="109"/>
    </row>
    <row r="2352" spans="4:4" x14ac:dyDescent="0.2">
      <c r="D2352" s="109"/>
    </row>
    <row r="2353" spans="4:4" x14ac:dyDescent="0.2">
      <c r="D2353" s="109"/>
    </row>
    <row r="2354" spans="4:4" x14ac:dyDescent="0.2">
      <c r="D2354" s="109"/>
    </row>
    <row r="2355" spans="4:4" x14ac:dyDescent="0.2">
      <c r="D2355" s="109"/>
    </row>
    <row r="2356" spans="4:4" x14ac:dyDescent="0.2">
      <c r="D2356" s="109"/>
    </row>
    <row r="2357" spans="4:4" x14ac:dyDescent="0.2">
      <c r="D2357" s="109"/>
    </row>
    <row r="2358" spans="4:4" x14ac:dyDescent="0.2">
      <c r="D2358" s="109"/>
    </row>
    <row r="2359" spans="4:4" x14ac:dyDescent="0.2">
      <c r="D2359" s="109"/>
    </row>
    <row r="2360" spans="4:4" x14ac:dyDescent="0.2">
      <c r="D2360" s="109"/>
    </row>
    <row r="2361" spans="4:4" x14ac:dyDescent="0.2">
      <c r="D2361" s="109"/>
    </row>
    <row r="2362" spans="4:4" x14ac:dyDescent="0.2">
      <c r="D2362" s="109"/>
    </row>
    <row r="2363" spans="4:4" x14ac:dyDescent="0.2">
      <c r="D2363" s="109"/>
    </row>
    <row r="2364" spans="4:4" x14ac:dyDescent="0.2">
      <c r="D2364" s="109"/>
    </row>
    <row r="2365" spans="4:4" x14ac:dyDescent="0.2">
      <c r="D2365" s="109"/>
    </row>
    <row r="2366" spans="4:4" x14ac:dyDescent="0.2">
      <c r="D2366" s="109"/>
    </row>
    <row r="2367" spans="4:4" x14ac:dyDescent="0.2">
      <c r="D2367" s="109"/>
    </row>
    <row r="2368" spans="4:4" x14ac:dyDescent="0.2">
      <c r="D2368" s="109"/>
    </row>
    <row r="2369" spans="4:4" x14ac:dyDescent="0.2">
      <c r="D2369" s="109"/>
    </row>
    <row r="2370" spans="4:4" x14ac:dyDescent="0.2">
      <c r="D2370" s="109"/>
    </row>
    <row r="2371" spans="4:4" x14ac:dyDescent="0.2">
      <c r="D2371" s="109"/>
    </row>
    <row r="2372" spans="4:4" x14ac:dyDescent="0.2">
      <c r="D2372" s="109"/>
    </row>
    <row r="2373" spans="4:4" x14ac:dyDescent="0.2">
      <c r="D2373" s="109"/>
    </row>
    <row r="2374" spans="4:4" x14ac:dyDescent="0.2">
      <c r="D2374" s="109"/>
    </row>
    <row r="2375" spans="4:4" x14ac:dyDescent="0.2">
      <c r="D2375" s="109"/>
    </row>
    <row r="2376" spans="4:4" x14ac:dyDescent="0.2">
      <c r="D2376" s="109"/>
    </row>
    <row r="2377" spans="4:4" x14ac:dyDescent="0.2">
      <c r="D2377" s="109"/>
    </row>
    <row r="2378" spans="4:4" x14ac:dyDescent="0.2">
      <c r="D2378" s="109"/>
    </row>
    <row r="2379" spans="4:4" x14ac:dyDescent="0.2">
      <c r="D2379" s="109"/>
    </row>
    <row r="2380" spans="4:4" x14ac:dyDescent="0.2">
      <c r="D2380" s="109"/>
    </row>
    <row r="2381" spans="4:4" x14ac:dyDescent="0.2">
      <c r="D2381" s="109"/>
    </row>
    <row r="2382" spans="4:4" x14ac:dyDescent="0.2">
      <c r="D2382" s="109"/>
    </row>
    <row r="2383" spans="4:4" x14ac:dyDescent="0.2">
      <c r="D2383" s="109"/>
    </row>
    <row r="2384" spans="4:4" x14ac:dyDescent="0.2">
      <c r="D2384" s="109"/>
    </row>
    <row r="2385" spans="4:4" x14ac:dyDescent="0.2">
      <c r="D2385" s="109"/>
    </row>
    <row r="2386" spans="4:4" x14ac:dyDescent="0.2">
      <c r="D2386" s="109"/>
    </row>
    <row r="2387" spans="4:4" x14ac:dyDescent="0.2">
      <c r="D2387" s="109"/>
    </row>
    <row r="2388" spans="4:4" x14ac:dyDescent="0.2">
      <c r="D2388" s="109"/>
    </row>
    <row r="2389" spans="4:4" x14ac:dyDescent="0.2">
      <c r="D2389" s="109"/>
    </row>
    <row r="2390" spans="4:4" x14ac:dyDescent="0.2">
      <c r="D2390" s="109"/>
    </row>
    <row r="2391" spans="4:4" x14ac:dyDescent="0.2">
      <c r="D2391" s="109"/>
    </row>
    <row r="2392" spans="4:4" x14ac:dyDescent="0.2">
      <c r="D2392" s="109"/>
    </row>
    <row r="2393" spans="4:4" x14ac:dyDescent="0.2">
      <c r="D2393" s="109"/>
    </row>
    <row r="2394" spans="4:4" x14ac:dyDescent="0.2">
      <c r="D2394" s="109"/>
    </row>
    <row r="2395" spans="4:4" x14ac:dyDescent="0.2">
      <c r="D2395" s="109"/>
    </row>
    <row r="2396" spans="4:4" x14ac:dyDescent="0.2">
      <c r="D2396" s="109"/>
    </row>
    <row r="2397" spans="4:4" x14ac:dyDescent="0.2">
      <c r="D2397" s="109"/>
    </row>
    <row r="2398" spans="4:4" x14ac:dyDescent="0.2">
      <c r="D2398" s="109"/>
    </row>
    <row r="2399" spans="4:4" x14ac:dyDescent="0.2">
      <c r="D2399" s="109"/>
    </row>
    <row r="2400" spans="4:4" x14ac:dyDescent="0.2">
      <c r="D2400" s="109"/>
    </row>
    <row r="2401" spans="4:4" x14ac:dyDescent="0.2">
      <c r="D2401" s="109"/>
    </row>
    <row r="2402" spans="4:4" x14ac:dyDescent="0.2">
      <c r="D2402" s="109"/>
    </row>
    <row r="2403" spans="4:4" x14ac:dyDescent="0.2">
      <c r="D2403" s="109"/>
    </row>
    <row r="2404" spans="4:4" x14ac:dyDescent="0.2">
      <c r="D2404" s="109"/>
    </row>
    <row r="2405" spans="4:4" x14ac:dyDescent="0.2">
      <c r="D2405" s="109"/>
    </row>
    <row r="2406" spans="4:4" x14ac:dyDescent="0.2">
      <c r="D2406" s="109"/>
    </row>
    <row r="2407" spans="4:4" x14ac:dyDescent="0.2">
      <c r="D2407" s="109"/>
    </row>
    <row r="2408" spans="4:4" x14ac:dyDescent="0.2">
      <c r="D2408" s="109"/>
    </row>
    <row r="2409" spans="4:4" x14ac:dyDescent="0.2">
      <c r="D2409" s="109"/>
    </row>
    <row r="2410" spans="4:4" x14ac:dyDescent="0.2">
      <c r="D2410" s="109"/>
    </row>
    <row r="2411" spans="4:4" x14ac:dyDescent="0.2">
      <c r="D2411" s="109"/>
    </row>
    <row r="2412" spans="4:4" x14ac:dyDescent="0.2">
      <c r="D2412" s="109"/>
    </row>
    <row r="2413" spans="4:4" x14ac:dyDescent="0.2">
      <c r="D2413" s="109"/>
    </row>
    <row r="2414" spans="4:4" x14ac:dyDescent="0.2">
      <c r="D2414" s="109"/>
    </row>
    <row r="2415" spans="4:4" x14ac:dyDescent="0.2">
      <c r="D2415" s="109"/>
    </row>
    <row r="2416" spans="4:4" x14ac:dyDescent="0.2">
      <c r="D2416" s="109"/>
    </row>
    <row r="2417" spans="4:4" x14ac:dyDescent="0.2">
      <c r="D2417" s="109"/>
    </row>
    <row r="2418" spans="4:4" x14ac:dyDescent="0.2">
      <c r="D2418" s="109"/>
    </row>
    <row r="2419" spans="4:4" x14ac:dyDescent="0.2">
      <c r="D2419" s="109"/>
    </row>
    <row r="2420" spans="4:4" x14ac:dyDescent="0.2">
      <c r="D2420" s="109"/>
    </row>
    <row r="2421" spans="4:4" x14ac:dyDescent="0.2">
      <c r="D2421" s="109"/>
    </row>
    <row r="2422" spans="4:4" x14ac:dyDescent="0.2">
      <c r="D2422" s="109"/>
    </row>
    <row r="2423" spans="4:4" x14ac:dyDescent="0.2">
      <c r="D2423" s="109"/>
    </row>
    <row r="2424" spans="4:4" x14ac:dyDescent="0.2">
      <c r="D2424" s="109"/>
    </row>
    <row r="2425" spans="4:4" x14ac:dyDescent="0.2">
      <c r="D2425" s="109"/>
    </row>
    <row r="2426" spans="4:4" x14ac:dyDescent="0.2">
      <c r="D2426" s="109"/>
    </row>
    <row r="2427" spans="4:4" x14ac:dyDescent="0.2">
      <c r="D2427" s="109"/>
    </row>
    <row r="2428" spans="4:4" x14ac:dyDescent="0.2">
      <c r="D2428" s="109"/>
    </row>
    <row r="2429" spans="4:4" x14ac:dyDescent="0.2">
      <c r="D2429" s="109"/>
    </row>
    <row r="2430" spans="4:4" x14ac:dyDescent="0.2">
      <c r="D2430" s="109"/>
    </row>
    <row r="2431" spans="4:4" x14ac:dyDescent="0.2">
      <c r="D2431" s="109"/>
    </row>
    <row r="2432" spans="4:4" x14ac:dyDescent="0.2">
      <c r="D2432" s="109"/>
    </row>
    <row r="2433" spans="4:4" x14ac:dyDescent="0.2">
      <c r="D2433" s="109"/>
    </row>
    <row r="2434" spans="4:4" x14ac:dyDescent="0.2">
      <c r="D2434" s="109"/>
    </row>
    <row r="2435" spans="4:4" x14ac:dyDescent="0.2">
      <c r="D2435" s="109"/>
    </row>
    <row r="2436" spans="4:4" x14ac:dyDescent="0.2">
      <c r="D2436" s="109"/>
    </row>
    <row r="2437" spans="4:4" x14ac:dyDescent="0.2">
      <c r="D2437" s="109"/>
    </row>
    <row r="2438" spans="4:4" x14ac:dyDescent="0.2">
      <c r="D2438" s="109"/>
    </row>
    <row r="2439" spans="4:4" x14ac:dyDescent="0.2">
      <c r="D2439" s="109"/>
    </row>
    <row r="2440" spans="4:4" x14ac:dyDescent="0.2">
      <c r="D2440" s="109"/>
    </row>
    <row r="2441" spans="4:4" x14ac:dyDescent="0.2">
      <c r="D2441" s="109"/>
    </row>
    <row r="2442" spans="4:4" x14ac:dyDescent="0.2">
      <c r="D2442" s="109"/>
    </row>
    <row r="2443" spans="4:4" x14ac:dyDescent="0.2">
      <c r="D2443" s="109"/>
    </row>
    <row r="2444" spans="4:4" x14ac:dyDescent="0.2">
      <c r="D2444" s="109"/>
    </row>
    <row r="2445" spans="4:4" x14ac:dyDescent="0.2">
      <c r="D2445" s="109"/>
    </row>
    <row r="2446" spans="4:4" x14ac:dyDescent="0.2">
      <c r="D2446" s="109"/>
    </row>
    <row r="2447" spans="4:4" x14ac:dyDescent="0.2">
      <c r="D2447" s="109"/>
    </row>
    <row r="2448" spans="4:4" x14ac:dyDescent="0.2">
      <c r="D2448" s="109"/>
    </row>
    <row r="2449" spans="4:4" x14ac:dyDescent="0.2">
      <c r="D2449" s="109"/>
    </row>
    <row r="2450" spans="4:4" x14ac:dyDescent="0.2">
      <c r="D2450" s="109"/>
    </row>
    <row r="2451" spans="4:4" x14ac:dyDescent="0.2">
      <c r="D2451" s="109"/>
    </row>
    <row r="2452" spans="4:4" x14ac:dyDescent="0.2">
      <c r="D2452" s="109"/>
    </row>
    <row r="2453" spans="4:4" x14ac:dyDescent="0.2">
      <c r="D2453" s="109"/>
    </row>
    <row r="2454" spans="4:4" x14ac:dyDescent="0.2">
      <c r="D2454" s="109"/>
    </row>
    <row r="2455" spans="4:4" x14ac:dyDescent="0.2">
      <c r="D2455" s="109"/>
    </row>
    <row r="2456" spans="4:4" x14ac:dyDescent="0.2">
      <c r="D2456" s="109"/>
    </row>
    <row r="2457" spans="4:4" x14ac:dyDescent="0.2">
      <c r="D2457" s="109"/>
    </row>
    <row r="2458" spans="4:4" x14ac:dyDescent="0.2">
      <c r="D2458" s="109"/>
    </row>
    <row r="2459" spans="4:4" x14ac:dyDescent="0.2">
      <c r="D2459" s="109"/>
    </row>
    <row r="2460" spans="4:4" x14ac:dyDescent="0.2">
      <c r="D2460" s="109"/>
    </row>
    <row r="2461" spans="4:4" x14ac:dyDescent="0.2">
      <c r="D2461" s="109"/>
    </row>
    <row r="2462" spans="4:4" x14ac:dyDescent="0.2">
      <c r="D2462" s="109"/>
    </row>
    <row r="2463" spans="4:4" x14ac:dyDescent="0.2">
      <c r="D2463" s="109"/>
    </row>
    <row r="2464" spans="4:4" x14ac:dyDescent="0.2">
      <c r="D2464" s="109"/>
    </row>
    <row r="2465" spans="4:4" x14ac:dyDescent="0.2">
      <c r="D2465" s="109"/>
    </row>
    <row r="2466" spans="4:4" x14ac:dyDescent="0.2">
      <c r="D2466" s="109"/>
    </row>
    <row r="2467" spans="4:4" x14ac:dyDescent="0.2">
      <c r="D2467" s="109"/>
    </row>
    <row r="2468" spans="4:4" x14ac:dyDescent="0.2">
      <c r="D2468" s="109"/>
    </row>
    <row r="2469" spans="4:4" x14ac:dyDescent="0.2">
      <c r="D2469" s="109"/>
    </row>
    <row r="2470" spans="4:4" x14ac:dyDescent="0.2">
      <c r="D2470" s="109"/>
    </row>
    <row r="2471" spans="4:4" x14ac:dyDescent="0.2">
      <c r="D2471" s="109"/>
    </row>
    <row r="2472" spans="4:4" x14ac:dyDescent="0.2">
      <c r="D2472" s="109"/>
    </row>
    <row r="2473" spans="4:4" x14ac:dyDescent="0.2">
      <c r="D2473" s="109"/>
    </row>
    <row r="2474" spans="4:4" x14ac:dyDescent="0.2">
      <c r="D2474" s="109"/>
    </row>
    <row r="2475" spans="4:4" x14ac:dyDescent="0.2">
      <c r="D2475" s="109"/>
    </row>
    <row r="2476" spans="4:4" x14ac:dyDescent="0.2">
      <c r="D2476" s="109"/>
    </row>
    <row r="2477" spans="4:4" x14ac:dyDescent="0.2">
      <c r="D2477" s="109"/>
    </row>
    <row r="2478" spans="4:4" x14ac:dyDescent="0.2">
      <c r="D2478" s="109"/>
    </row>
    <row r="2479" spans="4:4" x14ac:dyDescent="0.2">
      <c r="D2479" s="109"/>
    </row>
    <row r="2480" spans="4:4" x14ac:dyDescent="0.2">
      <c r="D2480" s="109"/>
    </row>
    <row r="2481" spans="4:4" x14ac:dyDescent="0.2">
      <c r="D2481" s="109"/>
    </row>
    <row r="2482" spans="4:4" x14ac:dyDescent="0.2">
      <c r="D2482" s="109"/>
    </row>
    <row r="2483" spans="4:4" x14ac:dyDescent="0.2">
      <c r="D2483" s="109"/>
    </row>
    <row r="2484" spans="4:4" x14ac:dyDescent="0.2">
      <c r="D2484" s="109"/>
    </row>
    <row r="2485" spans="4:4" x14ac:dyDescent="0.2">
      <c r="D2485" s="109"/>
    </row>
    <row r="2486" spans="4:4" x14ac:dyDescent="0.2">
      <c r="D2486" s="109"/>
    </row>
    <row r="2487" spans="4:4" x14ac:dyDescent="0.2">
      <c r="D2487" s="109"/>
    </row>
    <row r="2488" spans="4:4" x14ac:dyDescent="0.2">
      <c r="D2488" s="109"/>
    </row>
    <row r="2489" spans="4:4" x14ac:dyDescent="0.2">
      <c r="D2489" s="109"/>
    </row>
    <row r="2490" spans="4:4" x14ac:dyDescent="0.2">
      <c r="D2490" s="109"/>
    </row>
    <row r="2491" spans="4:4" x14ac:dyDescent="0.2">
      <c r="D2491" s="109"/>
    </row>
    <row r="2492" spans="4:4" x14ac:dyDescent="0.2">
      <c r="D2492" s="109"/>
    </row>
    <row r="2493" spans="4:4" x14ac:dyDescent="0.2">
      <c r="D2493" s="109"/>
    </row>
    <row r="2494" spans="4:4" x14ac:dyDescent="0.2">
      <c r="D2494" s="109"/>
    </row>
    <row r="2495" spans="4:4" x14ac:dyDescent="0.2">
      <c r="D2495" s="109"/>
    </row>
    <row r="2496" spans="4:4" x14ac:dyDescent="0.2">
      <c r="D2496" s="109"/>
    </row>
    <row r="2497" spans="4:4" x14ac:dyDescent="0.2">
      <c r="D2497" s="109"/>
    </row>
    <row r="2498" spans="4:4" x14ac:dyDescent="0.2">
      <c r="D2498" s="109"/>
    </row>
    <row r="2499" spans="4:4" x14ac:dyDescent="0.2">
      <c r="D2499" s="109"/>
    </row>
    <row r="2500" spans="4:4" x14ac:dyDescent="0.2">
      <c r="D2500" s="109"/>
    </row>
    <row r="2501" spans="4:4" x14ac:dyDescent="0.2">
      <c r="D2501" s="109"/>
    </row>
    <row r="2502" spans="4:4" x14ac:dyDescent="0.2">
      <c r="D2502" s="109"/>
    </row>
    <row r="2503" spans="4:4" x14ac:dyDescent="0.2">
      <c r="D2503" s="109"/>
    </row>
    <row r="2504" spans="4:4" x14ac:dyDescent="0.2">
      <c r="D2504" s="109"/>
    </row>
    <row r="2505" spans="4:4" x14ac:dyDescent="0.2">
      <c r="D2505" s="109"/>
    </row>
    <row r="2506" spans="4:4" x14ac:dyDescent="0.2">
      <c r="D2506" s="109"/>
    </row>
    <row r="2507" spans="4:4" x14ac:dyDescent="0.2">
      <c r="D2507" s="109"/>
    </row>
    <row r="2508" spans="4:4" x14ac:dyDescent="0.2">
      <c r="D2508" s="109"/>
    </row>
    <row r="2509" spans="4:4" x14ac:dyDescent="0.2">
      <c r="D2509" s="109"/>
    </row>
    <row r="2510" spans="4:4" x14ac:dyDescent="0.2">
      <c r="D2510" s="109"/>
    </row>
    <row r="2511" spans="4:4" x14ac:dyDescent="0.2">
      <c r="D2511" s="109"/>
    </row>
    <row r="2512" spans="4:4" x14ac:dyDescent="0.2">
      <c r="D2512" s="109"/>
    </row>
    <row r="2513" spans="4:4" x14ac:dyDescent="0.2">
      <c r="D2513" s="109"/>
    </row>
    <row r="2514" spans="4:4" x14ac:dyDescent="0.2">
      <c r="D2514" s="109"/>
    </row>
    <row r="2515" spans="4:4" x14ac:dyDescent="0.2">
      <c r="D2515" s="109"/>
    </row>
    <row r="2516" spans="4:4" x14ac:dyDescent="0.2">
      <c r="D2516" s="109"/>
    </row>
    <row r="2517" spans="4:4" x14ac:dyDescent="0.2">
      <c r="D2517" s="109"/>
    </row>
    <row r="2518" spans="4:4" x14ac:dyDescent="0.2">
      <c r="D2518" s="109"/>
    </row>
    <row r="2519" spans="4:4" x14ac:dyDescent="0.2">
      <c r="D2519" s="109"/>
    </row>
    <row r="2520" spans="4:4" x14ac:dyDescent="0.2">
      <c r="D2520" s="109"/>
    </row>
    <row r="2521" spans="4:4" x14ac:dyDescent="0.2">
      <c r="D2521" s="109"/>
    </row>
    <row r="2522" spans="4:4" x14ac:dyDescent="0.2">
      <c r="D2522" s="109"/>
    </row>
    <row r="2523" spans="4:4" x14ac:dyDescent="0.2">
      <c r="D2523" s="109"/>
    </row>
    <row r="2524" spans="4:4" x14ac:dyDescent="0.2">
      <c r="D2524" s="109"/>
    </row>
    <row r="2525" spans="4:4" x14ac:dyDescent="0.2">
      <c r="D2525" s="109"/>
    </row>
    <row r="2526" spans="4:4" x14ac:dyDescent="0.2">
      <c r="D2526" s="109"/>
    </row>
    <row r="2527" spans="4:4" x14ac:dyDescent="0.2">
      <c r="D2527" s="109"/>
    </row>
    <row r="2528" spans="4:4" x14ac:dyDescent="0.2">
      <c r="D2528" s="109"/>
    </row>
    <row r="2529" spans="4:4" x14ac:dyDescent="0.2">
      <c r="D2529" s="109"/>
    </row>
    <row r="2530" spans="4:4" x14ac:dyDescent="0.2">
      <c r="D2530" s="109"/>
    </row>
    <row r="2531" spans="4:4" x14ac:dyDescent="0.2">
      <c r="D2531" s="109"/>
    </row>
    <row r="2532" spans="4:4" x14ac:dyDescent="0.2">
      <c r="D2532" s="109"/>
    </row>
    <row r="2533" spans="4:4" x14ac:dyDescent="0.2">
      <c r="D2533" s="109"/>
    </row>
    <row r="2534" spans="4:4" x14ac:dyDescent="0.2">
      <c r="D2534" s="109"/>
    </row>
    <row r="2535" spans="4:4" x14ac:dyDescent="0.2">
      <c r="D2535" s="109"/>
    </row>
    <row r="2536" spans="4:4" x14ac:dyDescent="0.2">
      <c r="D2536" s="109"/>
    </row>
    <row r="2537" spans="4:4" x14ac:dyDescent="0.2">
      <c r="D2537" s="109"/>
    </row>
    <row r="2538" spans="4:4" x14ac:dyDescent="0.2">
      <c r="D2538" s="109"/>
    </row>
    <row r="2539" spans="4:4" x14ac:dyDescent="0.2">
      <c r="D2539" s="109"/>
    </row>
    <row r="2540" spans="4:4" x14ac:dyDescent="0.2">
      <c r="D2540" s="109"/>
    </row>
    <row r="2541" spans="4:4" x14ac:dyDescent="0.2">
      <c r="D2541" s="109"/>
    </row>
    <row r="2542" spans="4:4" x14ac:dyDescent="0.2">
      <c r="D2542" s="109"/>
    </row>
    <row r="2543" spans="4:4" x14ac:dyDescent="0.2">
      <c r="D2543" s="109"/>
    </row>
    <row r="2544" spans="4:4" x14ac:dyDescent="0.2">
      <c r="D2544" s="109"/>
    </row>
    <row r="2545" spans="4:4" x14ac:dyDescent="0.2">
      <c r="D2545" s="109"/>
    </row>
    <row r="2546" spans="4:4" x14ac:dyDescent="0.2">
      <c r="D2546" s="109"/>
    </row>
    <row r="2547" spans="4:4" x14ac:dyDescent="0.2">
      <c r="D2547" s="109"/>
    </row>
    <row r="2548" spans="4:4" x14ac:dyDescent="0.2">
      <c r="D2548" s="109"/>
    </row>
    <row r="2549" spans="4:4" x14ac:dyDescent="0.2">
      <c r="D2549" s="109"/>
    </row>
    <row r="2550" spans="4:4" x14ac:dyDescent="0.2">
      <c r="D2550" s="109"/>
    </row>
    <row r="2551" spans="4:4" x14ac:dyDescent="0.2">
      <c r="D2551" s="109"/>
    </row>
    <row r="2552" spans="4:4" x14ac:dyDescent="0.2">
      <c r="D2552" s="109"/>
    </row>
    <row r="2553" spans="4:4" x14ac:dyDescent="0.2">
      <c r="D2553" s="109"/>
    </row>
    <row r="2554" spans="4:4" x14ac:dyDescent="0.2">
      <c r="D2554" s="109"/>
    </row>
    <row r="2555" spans="4:4" x14ac:dyDescent="0.2">
      <c r="D2555" s="109"/>
    </row>
    <row r="2556" spans="4:4" x14ac:dyDescent="0.2">
      <c r="D2556" s="109"/>
    </row>
    <row r="2557" spans="4:4" x14ac:dyDescent="0.2">
      <c r="D2557" s="109"/>
    </row>
    <row r="2558" spans="4:4" x14ac:dyDescent="0.2">
      <c r="D2558" s="109"/>
    </row>
    <row r="2559" spans="4:4" x14ac:dyDescent="0.2">
      <c r="D2559" s="109"/>
    </row>
    <row r="2560" spans="4:4" x14ac:dyDescent="0.2">
      <c r="D2560" s="109"/>
    </row>
    <row r="2561" spans="4:4" x14ac:dyDescent="0.2">
      <c r="D2561" s="109"/>
    </row>
    <row r="2562" spans="4:4" x14ac:dyDescent="0.2">
      <c r="D2562" s="109"/>
    </row>
    <row r="2563" spans="4:4" x14ac:dyDescent="0.2">
      <c r="D2563" s="109"/>
    </row>
    <row r="2564" spans="4:4" x14ac:dyDescent="0.2">
      <c r="D2564" s="109"/>
    </row>
    <row r="2565" spans="4:4" x14ac:dyDescent="0.2">
      <c r="D2565" s="109"/>
    </row>
    <row r="2566" spans="4:4" x14ac:dyDescent="0.2">
      <c r="D2566" s="109"/>
    </row>
    <row r="2567" spans="4:4" x14ac:dyDescent="0.2">
      <c r="D2567" s="109"/>
    </row>
    <row r="2568" spans="4:4" x14ac:dyDescent="0.2">
      <c r="D2568" s="109"/>
    </row>
    <row r="2569" spans="4:4" x14ac:dyDescent="0.2">
      <c r="D2569" s="109"/>
    </row>
    <row r="2570" spans="4:4" x14ac:dyDescent="0.2">
      <c r="D2570" s="109"/>
    </row>
    <row r="2571" spans="4:4" x14ac:dyDescent="0.2">
      <c r="D2571" s="109"/>
    </row>
    <row r="2572" spans="4:4" x14ac:dyDescent="0.2">
      <c r="D2572" s="109"/>
    </row>
    <row r="2573" spans="4:4" x14ac:dyDescent="0.2">
      <c r="D2573" s="109"/>
    </row>
    <row r="2574" spans="4:4" x14ac:dyDescent="0.2">
      <c r="D2574" s="109"/>
    </row>
    <row r="2575" spans="4:4" x14ac:dyDescent="0.2">
      <c r="D2575" s="109"/>
    </row>
    <row r="2576" spans="4:4" x14ac:dyDescent="0.2">
      <c r="D2576" s="109"/>
    </row>
    <row r="2577" spans="4:4" x14ac:dyDescent="0.2">
      <c r="D2577" s="109"/>
    </row>
    <row r="2578" spans="4:4" x14ac:dyDescent="0.2">
      <c r="D2578" s="109"/>
    </row>
    <row r="2579" spans="4:4" x14ac:dyDescent="0.2">
      <c r="D2579" s="109"/>
    </row>
    <row r="2580" spans="4:4" x14ac:dyDescent="0.2">
      <c r="D2580" s="109"/>
    </row>
    <row r="2581" spans="4:4" x14ac:dyDescent="0.2">
      <c r="D2581" s="109"/>
    </row>
    <row r="2582" spans="4:4" x14ac:dyDescent="0.2">
      <c r="D2582" s="109"/>
    </row>
    <row r="2583" spans="4:4" x14ac:dyDescent="0.2">
      <c r="D2583" s="109"/>
    </row>
    <row r="2584" spans="4:4" x14ac:dyDescent="0.2">
      <c r="D2584" s="109"/>
    </row>
    <row r="2585" spans="4:4" x14ac:dyDescent="0.2">
      <c r="D2585" s="109"/>
    </row>
    <row r="2586" spans="4:4" x14ac:dyDescent="0.2">
      <c r="D2586" s="109"/>
    </row>
    <row r="2587" spans="4:4" x14ac:dyDescent="0.2">
      <c r="D2587" s="109"/>
    </row>
    <row r="2588" spans="4:4" x14ac:dyDescent="0.2">
      <c r="D2588" s="109"/>
    </row>
    <row r="2589" spans="4:4" x14ac:dyDescent="0.2">
      <c r="D2589" s="109"/>
    </row>
    <row r="2590" spans="4:4" x14ac:dyDescent="0.2">
      <c r="D2590" s="109"/>
    </row>
    <row r="2591" spans="4:4" x14ac:dyDescent="0.2">
      <c r="D2591" s="109"/>
    </row>
    <row r="2592" spans="4:4" x14ac:dyDescent="0.2">
      <c r="D2592" s="109"/>
    </row>
    <row r="2593" spans="4:4" x14ac:dyDescent="0.2">
      <c r="D2593" s="109"/>
    </row>
    <row r="2594" spans="4:4" x14ac:dyDescent="0.2">
      <c r="D2594" s="109"/>
    </row>
    <row r="2595" spans="4:4" x14ac:dyDescent="0.2">
      <c r="D2595" s="109"/>
    </row>
    <row r="2596" spans="4:4" x14ac:dyDescent="0.2">
      <c r="D2596" s="109"/>
    </row>
    <row r="2597" spans="4:4" x14ac:dyDescent="0.2">
      <c r="D2597" s="109"/>
    </row>
    <row r="2598" spans="4:4" x14ac:dyDescent="0.2">
      <c r="D2598" s="109"/>
    </row>
    <row r="2599" spans="4:4" x14ac:dyDescent="0.2">
      <c r="D2599" s="109"/>
    </row>
    <row r="2600" spans="4:4" x14ac:dyDescent="0.2">
      <c r="D2600" s="109"/>
    </row>
    <row r="2601" spans="4:4" x14ac:dyDescent="0.2">
      <c r="D2601" s="109"/>
    </row>
    <row r="2602" spans="4:4" x14ac:dyDescent="0.2">
      <c r="D2602" s="109"/>
    </row>
    <row r="2603" spans="4:4" x14ac:dyDescent="0.2">
      <c r="D2603" s="109"/>
    </row>
    <row r="2604" spans="4:4" x14ac:dyDescent="0.2">
      <c r="D2604" s="109"/>
    </row>
    <row r="2605" spans="4:4" x14ac:dyDescent="0.2">
      <c r="D2605" s="109"/>
    </row>
    <row r="2606" spans="4:4" x14ac:dyDescent="0.2">
      <c r="D2606" s="109"/>
    </row>
    <row r="2607" spans="4:4" x14ac:dyDescent="0.2">
      <c r="D2607" s="109"/>
    </row>
    <row r="2608" spans="4:4" x14ac:dyDescent="0.2">
      <c r="D2608" s="109"/>
    </row>
    <row r="2609" spans="4:4" x14ac:dyDescent="0.2">
      <c r="D2609" s="109"/>
    </row>
    <row r="2610" spans="4:4" x14ac:dyDescent="0.2">
      <c r="D2610" s="109"/>
    </row>
    <row r="2611" spans="4:4" x14ac:dyDescent="0.2">
      <c r="D2611" s="109"/>
    </row>
    <row r="2612" spans="4:4" x14ac:dyDescent="0.2">
      <c r="D2612" s="109"/>
    </row>
    <row r="2613" spans="4:4" x14ac:dyDescent="0.2">
      <c r="D2613" s="109"/>
    </row>
    <row r="2614" spans="4:4" x14ac:dyDescent="0.2">
      <c r="D2614" s="109"/>
    </row>
    <row r="2615" spans="4:4" x14ac:dyDescent="0.2">
      <c r="D2615" s="109"/>
    </row>
    <row r="2616" spans="4:4" x14ac:dyDescent="0.2">
      <c r="D2616" s="109"/>
    </row>
    <row r="2617" spans="4:4" x14ac:dyDescent="0.2">
      <c r="D2617" s="109"/>
    </row>
    <row r="2618" spans="4:4" x14ac:dyDescent="0.2">
      <c r="D2618" s="109"/>
    </row>
    <row r="2619" spans="4:4" x14ac:dyDescent="0.2">
      <c r="D2619" s="109"/>
    </row>
    <row r="2620" spans="4:4" x14ac:dyDescent="0.2">
      <c r="D2620" s="109"/>
    </row>
    <row r="2621" spans="4:4" x14ac:dyDescent="0.2">
      <c r="D2621" s="109"/>
    </row>
    <row r="2622" spans="4:4" x14ac:dyDescent="0.2">
      <c r="D2622" s="109"/>
    </row>
    <row r="2623" spans="4:4" x14ac:dyDescent="0.2">
      <c r="D2623" s="109"/>
    </row>
    <row r="2624" spans="4:4" x14ac:dyDescent="0.2">
      <c r="D2624" s="109"/>
    </row>
    <row r="2625" spans="4:4" x14ac:dyDescent="0.2">
      <c r="D2625" s="109"/>
    </row>
    <row r="2626" spans="4:4" x14ac:dyDescent="0.2">
      <c r="D2626" s="109"/>
    </row>
    <row r="2627" spans="4:4" x14ac:dyDescent="0.2">
      <c r="D2627" s="109"/>
    </row>
    <row r="2628" spans="4:4" x14ac:dyDescent="0.2">
      <c r="D2628" s="109"/>
    </row>
    <row r="2629" spans="4:4" x14ac:dyDescent="0.2">
      <c r="D2629" s="109"/>
    </row>
    <row r="2630" spans="4:4" x14ac:dyDescent="0.2">
      <c r="D2630" s="109"/>
    </row>
    <row r="2631" spans="4:4" x14ac:dyDescent="0.2">
      <c r="D2631" s="109"/>
    </row>
    <row r="2632" spans="4:4" x14ac:dyDescent="0.2">
      <c r="D2632" s="109"/>
    </row>
    <row r="2633" spans="4:4" x14ac:dyDescent="0.2">
      <c r="D2633" s="109"/>
    </row>
    <row r="2634" spans="4:4" x14ac:dyDescent="0.2">
      <c r="D2634" s="109"/>
    </row>
    <row r="2635" spans="4:4" x14ac:dyDescent="0.2">
      <c r="D2635" s="109"/>
    </row>
    <row r="2636" spans="4:4" x14ac:dyDescent="0.2">
      <c r="D2636" s="109"/>
    </row>
    <row r="2637" spans="4:4" x14ac:dyDescent="0.2">
      <c r="D2637" s="109"/>
    </row>
    <row r="2638" spans="4:4" x14ac:dyDescent="0.2">
      <c r="D2638" s="109"/>
    </row>
    <row r="2639" spans="4:4" x14ac:dyDescent="0.2">
      <c r="D2639" s="109"/>
    </row>
    <row r="2640" spans="4:4" x14ac:dyDescent="0.2">
      <c r="D2640" s="109"/>
    </row>
    <row r="2641" spans="4:4" x14ac:dyDescent="0.2">
      <c r="D2641" s="109"/>
    </row>
    <row r="2642" spans="4:4" x14ac:dyDescent="0.2">
      <c r="D2642" s="109"/>
    </row>
    <row r="2643" spans="4:4" x14ac:dyDescent="0.2">
      <c r="D2643" s="109"/>
    </row>
    <row r="2644" spans="4:4" x14ac:dyDescent="0.2">
      <c r="D2644" s="109"/>
    </row>
    <row r="2645" spans="4:4" x14ac:dyDescent="0.2">
      <c r="D2645" s="109"/>
    </row>
    <row r="2646" spans="4:4" x14ac:dyDescent="0.2">
      <c r="D2646" s="109"/>
    </row>
    <row r="2647" spans="4:4" x14ac:dyDescent="0.2">
      <c r="D2647" s="109"/>
    </row>
    <row r="2648" spans="4:4" x14ac:dyDescent="0.2">
      <c r="D2648" s="109"/>
    </row>
    <row r="2649" spans="4:4" x14ac:dyDescent="0.2">
      <c r="D2649" s="109"/>
    </row>
    <row r="2650" spans="4:4" x14ac:dyDescent="0.2">
      <c r="D2650" s="109"/>
    </row>
    <row r="2651" spans="4:4" x14ac:dyDescent="0.2">
      <c r="D2651" s="109"/>
    </row>
    <row r="2652" spans="4:4" x14ac:dyDescent="0.2">
      <c r="D2652" s="109"/>
    </row>
    <row r="2653" spans="4:4" x14ac:dyDescent="0.2">
      <c r="D2653" s="109"/>
    </row>
    <row r="2654" spans="4:4" x14ac:dyDescent="0.2">
      <c r="D2654" s="109"/>
    </row>
    <row r="2655" spans="4:4" x14ac:dyDescent="0.2">
      <c r="D2655" s="109"/>
    </row>
    <row r="2656" spans="4:4" x14ac:dyDescent="0.2">
      <c r="D2656" s="109"/>
    </row>
    <row r="2657" spans="4:4" x14ac:dyDescent="0.2">
      <c r="D2657" s="109"/>
    </row>
    <row r="2658" spans="4:4" x14ac:dyDescent="0.2">
      <c r="D2658" s="109"/>
    </row>
    <row r="2659" spans="4:4" x14ac:dyDescent="0.2">
      <c r="D2659" s="109"/>
    </row>
    <row r="2660" spans="4:4" x14ac:dyDescent="0.2">
      <c r="D2660" s="109"/>
    </row>
    <row r="2661" spans="4:4" x14ac:dyDescent="0.2">
      <c r="D2661" s="109"/>
    </row>
    <row r="2662" spans="4:4" x14ac:dyDescent="0.2">
      <c r="D2662" s="109"/>
    </row>
    <row r="2663" spans="4:4" x14ac:dyDescent="0.2">
      <c r="D2663" s="109"/>
    </row>
    <row r="2664" spans="4:4" x14ac:dyDescent="0.2">
      <c r="D2664" s="109"/>
    </row>
    <row r="2665" spans="4:4" x14ac:dyDescent="0.2">
      <c r="D2665" s="109"/>
    </row>
    <row r="2666" spans="4:4" x14ac:dyDescent="0.2">
      <c r="D2666" s="109"/>
    </row>
    <row r="2667" spans="4:4" x14ac:dyDescent="0.2">
      <c r="D2667" s="109"/>
    </row>
    <row r="2668" spans="4:4" x14ac:dyDescent="0.2">
      <c r="D2668" s="109"/>
    </row>
    <row r="2669" spans="4:4" x14ac:dyDescent="0.2">
      <c r="D2669" s="109"/>
    </row>
    <row r="2670" spans="4:4" x14ac:dyDescent="0.2">
      <c r="D2670" s="109"/>
    </row>
    <row r="2671" spans="4:4" x14ac:dyDescent="0.2">
      <c r="D2671" s="109"/>
    </row>
    <row r="2672" spans="4:4" x14ac:dyDescent="0.2">
      <c r="D2672" s="109"/>
    </row>
    <row r="2673" spans="4:4" x14ac:dyDescent="0.2">
      <c r="D2673" s="109"/>
    </row>
    <row r="2674" spans="4:4" x14ac:dyDescent="0.2">
      <c r="D2674" s="109"/>
    </row>
    <row r="2675" spans="4:4" x14ac:dyDescent="0.2">
      <c r="D2675" s="109"/>
    </row>
    <row r="2676" spans="4:4" x14ac:dyDescent="0.2">
      <c r="D2676" s="109"/>
    </row>
    <row r="2677" spans="4:4" x14ac:dyDescent="0.2">
      <c r="D2677" s="109"/>
    </row>
    <row r="2678" spans="4:4" x14ac:dyDescent="0.2">
      <c r="D2678" s="109"/>
    </row>
    <row r="2679" spans="4:4" x14ac:dyDescent="0.2">
      <c r="D2679" s="109"/>
    </row>
    <row r="2680" spans="4:4" x14ac:dyDescent="0.2">
      <c r="D2680" s="109"/>
    </row>
    <row r="2681" spans="4:4" x14ac:dyDescent="0.2">
      <c r="D2681" s="109"/>
    </row>
    <row r="2682" spans="4:4" x14ac:dyDescent="0.2">
      <c r="D2682" s="109"/>
    </row>
    <row r="2683" spans="4:4" x14ac:dyDescent="0.2">
      <c r="D2683" s="109"/>
    </row>
    <row r="2684" spans="4:4" x14ac:dyDescent="0.2">
      <c r="D2684" s="109"/>
    </row>
    <row r="2685" spans="4:4" x14ac:dyDescent="0.2">
      <c r="D2685" s="109"/>
    </row>
    <row r="2686" spans="4:4" x14ac:dyDescent="0.2">
      <c r="D2686" s="109"/>
    </row>
    <row r="2687" spans="4:4" x14ac:dyDescent="0.2">
      <c r="D2687" s="109"/>
    </row>
    <row r="2688" spans="4:4" x14ac:dyDescent="0.2">
      <c r="D2688" s="109"/>
    </row>
    <row r="2689" spans="4:4" x14ac:dyDescent="0.2">
      <c r="D2689" s="109"/>
    </row>
    <row r="2690" spans="4:4" x14ac:dyDescent="0.2">
      <c r="D2690" s="109"/>
    </row>
    <row r="2691" spans="4:4" x14ac:dyDescent="0.2">
      <c r="D2691" s="109"/>
    </row>
    <row r="2692" spans="4:4" x14ac:dyDescent="0.2">
      <c r="D2692" s="109"/>
    </row>
    <row r="2693" spans="4:4" x14ac:dyDescent="0.2">
      <c r="D2693" s="109"/>
    </row>
    <row r="2694" spans="4:4" x14ac:dyDescent="0.2">
      <c r="D2694" s="109"/>
    </row>
    <row r="2695" spans="4:4" x14ac:dyDescent="0.2">
      <c r="D2695" s="109"/>
    </row>
    <row r="2696" spans="4:4" x14ac:dyDescent="0.2">
      <c r="D2696" s="109"/>
    </row>
    <row r="2697" spans="4:4" x14ac:dyDescent="0.2">
      <c r="D2697" s="109"/>
    </row>
    <row r="2698" spans="4:4" x14ac:dyDescent="0.2">
      <c r="D2698" s="109"/>
    </row>
    <row r="2699" spans="4:4" x14ac:dyDescent="0.2">
      <c r="D2699" s="109"/>
    </row>
    <row r="2700" spans="4:4" x14ac:dyDescent="0.2">
      <c r="D2700" s="109"/>
    </row>
    <row r="2701" spans="4:4" x14ac:dyDescent="0.2">
      <c r="D2701" s="109"/>
    </row>
    <row r="2702" spans="4:4" x14ac:dyDescent="0.2">
      <c r="D2702" s="109"/>
    </row>
    <row r="2703" spans="4:4" x14ac:dyDescent="0.2">
      <c r="D2703" s="109"/>
    </row>
    <row r="2704" spans="4:4" x14ac:dyDescent="0.2">
      <c r="D2704" s="109"/>
    </row>
    <row r="2705" spans="4:4" x14ac:dyDescent="0.2">
      <c r="D2705" s="109"/>
    </row>
    <row r="2706" spans="4:4" x14ac:dyDescent="0.2">
      <c r="D2706" s="109"/>
    </row>
    <row r="2707" spans="4:4" x14ac:dyDescent="0.2">
      <c r="D2707" s="109"/>
    </row>
    <row r="2708" spans="4:4" x14ac:dyDescent="0.2">
      <c r="D2708" s="109"/>
    </row>
    <row r="2709" spans="4:4" x14ac:dyDescent="0.2">
      <c r="D2709" s="109"/>
    </row>
    <row r="2710" spans="4:4" x14ac:dyDescent="0.2">
      <c r="D2710" s="109"/>
    </row>
    <row r="2711" spans="4:4" x14ac:dyDescent="0.2">
      <c r="D2711" s="109"/>
    </row>
    <row r="2712" spans="4:4" x14ac:dyDescent="0.2">
      <c r="D2712" s="109"/>
    </row>
    <row r="2713" spans="4:4" x14ac:dyDescent="0.2">
      <c r="D2713" s="109"/>
    </row>
    <row r="2714" spans="4:4" x14ac:dyDescent="0.2">
      <c r="D2714" s="109"/>
    </row>
    <row r="2715" spans="4:4" x14ac:dyDescent="0.2">
      <c r="D2715" s="109"/>
    </row>
    <row r="2716" spans="4:4" x14ac:dyDescent="0.2">
      <c r="D2716" s="109"/>
    </row>
    <row r="2717" spans="4:4" x14ac:dyDescent="0.2">
      <c r="D2717" s="109"/>
    </row>
    <row r="2718" spans="4:4" x14ac:dyDescent="0.2">
      <c r="D2718" s="109"/>
    </row>
    <row r="2719" spans="4:4" x14ac:dyDescent="0.2">
      <c r="D2719" s="109"/>
    </row>
    <row r="2720" spans="4:4" x14ac:dyDescent="0.2">
      <c r="D2720" s="109"/>
    </row>
    <row r="2721" spans="4:4" x14ac:dyDescent="0.2">
      <c r="D2721" s="109"/>
    </row>
    <row r="2722" spans="4:4" x14ac:dyDescent="0.2">
      <c r="D2722" s="109"/>
    </row>
    <row r="2723" spans="4:4" x14ac:dyDescent="0.2">
      <c r="D2723" s="109"/>
    </row>
    <row r="2724" spans="4:4" x14ac:dyDescent="0.2">
      <c r="D2724" s="109"/>
    </row>
    <row r="2725" spans="4:4" x14ac:dyDescent="0.2">
      <c r="D2725" s="109"/>
    </row>
    <row r="2726" spans="4:4" x14ac:dyDescent="0.2">
      <c r="D2726" s="109"/>
    </row>
    <row r="2727" spans="4:4" x14ac:dyDescent="0.2">
      <c r="D2727" s="109"/>
    </row>
    <row r="2728" spans="4:4" x14ac:dyDescent="0.2">
      <c r="D2728" s="109"/>
    </row>
    <row r="2729" spans="4:4" x14ac:dyDescent="0.2">
      <c r="D2729" s="109"/>
    </row>
    <row r="2730" spans="4:4" x14ac:dyDescent="0.2">
      <c r="D2730" s="109"/>
    </row>
    <row r="2731" spans="4:4" x14ac:dyDescent="0.2">
      <c r="D2731" s="109"/>
    </row>
    <row r="2732" spans="4:4" x14ac:dyDescent="0.2">
      <c r="D2732" s="109"/>
    </row>
    <row r="2733" spans="4:4" x14ac:dyDescent="0.2">
      <c r="D2733" s="109"/>
    </row>
    <row r="2734" spans="4:4" x14ac:dyDescent="0.2">
      <c r="D2734" s="109"/>
    </row>
    <row r="2735" spans="4:4" x14ac:dyDescent="0.2">
      <c r="D2735" s="109"/>
    </row>
    <row r="2736" spans="4:4" x14ac:dyDescent="0.2">
      <c r="D2736" s="109"/>
    </row>
    <row r="2737" spans="4:4" x14ac:dyDescent="0.2">
      <c r="D2737" s="109"/>
    </row>
    <row r="2738" spans="4:4" x14ac:dyDescent="0.2">
      <c r="D2738" s="109"/>
    </row>
    <row r="2739" spans="4:4" x14ac:dyDescent="0.2">
      <c r="D2739" s="109"/>
    </row>
    <row r="2740" spans="4:4" x14ac:dyDescent="0.2">
      <c r="D2740" s="109"/>
    </row>
    <row r="2741" spans="4:4" x14ac:dyDescent="0.2">
      <c r="D2741" s="109"/>
    </row>
    <row r="2742" spans="4:4" x14ac:dyDescent="0.2">
      <c r="D2742" s="109"/>
    </row>
    <row r="2743" spans="4:4" x14ac:dyDescent="0.2">
      <c r="D2743" s="109"/>
    </row>
    <row r="2744" spans="4:4" x14ac:dyDescent="0.2">
      <c r="D2744" s="109"/>
    </row>
    <row r="2745" spans="4:4" x14ac:dyDescent="0.2">
      <c r="D2745" s="109"/>
    </row>
    <row r="2746" spans="4:4" x14ac:dyDescent="0.2">
      <c r="D2746" s="109"/>
    </row>
    <row r="2747" spans="4:4" x14ac:dyDescent="0.2">
      <c r="D2747" s="109"/>
    </row>
    <row r="2748" spans="4:4" x14ac:dyDescent="0.2">
      <c r="D2748" s="109"/>
    </row>
    <row r="2749" spans="4:4" x14ac:dyDescent="0.2">
      <c r="D2749" s="109"/>
    </row>
    <row r="2750" spans="4:4" x14ac:dyDescent="0.2">
      <c r="D2750" s="109"/>
    </row>
    <row r="2751" spans="4:4" x14ac:dyDescent="0.2">
      <c r="D2751" s="109"/>
    </row>
    <row r="2752" spans="4:4" x14ac:dyDescent="0.2">
      <c r="D2752" s="109"/>
    </row>
    <row r="2753" spans="4:4" x14ac:dyDescent="0.2">
      <c r="D2753" s="109"/>
    </row>
    <row r="2754" spans="4:4" x14ac:dyDescent="0.2">
      <c r="D2754" s="109"/>
    </row>
    <row r="2755" spans="4:4" x14ac:dyDescent="0.2">
      <c r="D2755" s="109"/>
    </row>
    <row r="2756" spans="4:4" x14ac:dyDescent="0.2">
      <c r="D2756" s="109"/>
    </row>
    <row r="2757" spans="4:4" x14ac:dyDescent="0.2">
      <c r="D2757" s="109"/>
    </row>
    <row r="2758" spans="4:4" x14ac:dyDescent="0.2">
      <c r="D2758" s="109"/>
    </row>
    <row r="2759" spans="4:4" x14ac:dyDescent="0.2">
      <c r="D2759" s="109"/>
    </row>
    <row r="2760" spans="4:4" x14ac:dyDescent="0.2">
      <c r="D2760" s="109"/>
    </row>
    <row r="2761" spans="4:4" x14ac:dyDescent="0.2">
      <c r="D2761" s="109"/>
    </row>
    <row r="2762" spans="4:4" x14ac:dyDescent="0.2">
      <c r="D2762" s="109"/>
    </row>
    <row r="2763" spans="4:4" x14ac:dyDescent="0.2">
      <c r="D2763" s="109"/>
    </row>
    <row r="2764" spans="4:4" x14ac:dyDescent="0.2">
      <c r="D2764" s="109"/>
    </row>
    <row r="2765" spans="4:4" x14ac:dyDescent="0.2">
      <c r="D2765" s="109"/>
    </row>
    <row r="2766" spans="4:4" x14ac:dyDescent="0.2">
      <c r="D2766" s="109"/>
    </row>
    <row r="2767" spans="4:4" x14ac:dyDescent="0.2">
      <c r="D2767" s="109"/>
    </row>
    <row r="2768" spans="4:4" x14ac:dyDescent="0.2">
      <c r="D2768" s="109"/>
    </row>
    <row r="2769" spans="4:4" x14ac:dyDescent="0.2">
      <c r="D2769" s="109"/>
    </row>
    <row r="2770" spans="4:4" x14ac:dyDescent="0.2">
      <c r="D2770" s="109"/>
    </row>
    <row r="2771" spans="4:4" x14ac:dyDescent="0.2">
      <c r="D2771" s="109"/>
    </row>
    <row r="2772" spans="4:4" x14ac:dyDescent="0.2">
      <c r="D2772" s="109"/>
    </row>
    <row r="2773" spans="4:4" x14ac:dyDescent="0.2">
      <c r="D2773" s="109"/>
    </row>
    <row r="2774" spans="4:4" x14ac:dyDescent="0.2">
      <c r="D2774" s="109"/>
    </row>
    <row r="2775" spans="4:4" x14ac:dyDescent="0.2">
      <c r="D2775" s="109"/>
    </row>
    <row r="2776" spans="4:4" x14ac:dyDescent="0.2">
      <c r="D2776" s="109"/>
    </row>
    <row r="2777" spans="4:4" x14ac:dyDescent="0.2">
      <c r="D2777" s="109"/>
    </row>
    <row r="2778" spans="4:4" x14ac:dyDescent="0.2">
      <c r="D2778" s="109"/>
    </row>
    <row r="2779" spans="4:4" x14ac:dyDescent="0.2">
      <c r="D2779" s="109"/>
    </row>
    <row r="2780" spans="4:4" x14ac:dyDescent="0.2">
      <c r="D2780" s="109"/>
    </row>
    <row r="2781" spans="4:4" x14ac:dyDescent="0.2">
      <c r="D2781" s="109"/>
    </row>
    <row r="2782" spans="4:4" x14ac:dyDescent="0.2">
      <c r="D2782" s="109"/>
    </row>
    <row r="2783" spans="4:4" x14ac:dyDescent="0.2">
      <c r="D2783" s="109"/>
    </row>
    <row r="2784" spans="4:4" x14ac:dyDescent="0.2">
      <c r="D2784" s="109"/>
    </row>
    <row r="2785" spans="4:4" x14ac:dyDescent="0.2">
      <c r="D2785" s="109"/>
    </row>
    <row r="2786" spans="4:4" x14ac:dyDescent="0.2">
      <c r="D2786" s="109"/>
    </row>
    <row r="2787" spans="4:4" x14ac:dyDescent="0.2">
      <c r="D2787" s="109"/>
    </row>
    <row r="2788" spans="4:4" x14ac:dyDescent="0.2">
      <c r="D2788" s="109"/>
    </row>
    <row r="2789" spans="4:4" x14ac:dyDescent="0.2">
      <c r="D2789" s="109"/>
    </row>
    <row r="2790" spans="4:4" x14ac:dyDescent="0.2">
      <c r="D2790" s="109"/>
    </row>
    <row r="2791" spans="4:4" x14ac:dyDescent="0.2">
      <c r="D2791" s="109"/>
    </row>
    <row r="2792" spans="4:4" x14ac:dyDescent="0.2">
      <c r="D2792" s="109"/>
    </row>
    <row r="2793" spans="4:4" x14ac:dyDescent="0.2">
      <c r="D2793" s="109"/>
    </row>
    <row r="2794" spans="4:4" x14ac:dyDescent="0.2">
      <c r="D2794" s="109"/>
    </row>
    <row r="2795" spans="4:4" x14ac:dyDescent="0.2">
      <c r="D2795" s="109"/>
    </row>
    <row r="2796" spans="4:4" x14ac:dyDescent="0.2">
      <c r="D2796" s="109"/>
    </row>
    <row r="2797" spans="4:4" x14ac:dyDescent="0.2">
      <c r="D2797" s="109"/>
    </row>
    <row r="2798" spans="4:4" x14ac:dyDescent="0.2">
      <c r="D2798" s="109"/>
    </row>
    <row r="2799" spans="4:4" x14ac:dyDescent="0.2">
      <c r="D2799" s="109"/>
    </row>
    <row r="2800" spans="4:4" x14ac:dyDescent="0.2">
      <c r="D2800" s="109"/>
    </row>
    <row r="2801" spans="4:4" x14ac:dyDescent="0.2">
      <c r="D2801" s="109"/>
    </row>
    <row r="2802" spans="4:4" x14ac:dyDescent="0.2">
      <c r="D2802" s="109"/>
    </row>
    <row r="2803" spans="4:4" x14ac:dyDescent="0.2">
      <c r="D2803" s="109"/>
    </row>
    <row r="2804" spans="4:4" x14ac:dyDescent="0.2">
      <c r="D2804" s="109"/>
    </row>
    <row r="2805" spans="4:4" x14ac:dyDescent="0.2">
      <c r="D2805" s="109"/>
    </row>
    <row r="2806" spans="4:4" x14ac:dyDescent="0.2">
      <c r="D2806" s="109"/>
    </row>
    <row r="2807" spans="4:4" x14ac:dyDescent="0.2">
      <c r="D2807" s="109"/>
    </row>
    <row r="2808" spans="4:4" x14ac:dyDescent="0.2">
      <c r="D2808" s="109"/>
    </row>
    <row r="2809" spans="4:4" x14ac:dyDescent="0.2">
      <c r="D2809" s="109"/>
    </row>
    <row r="2810" spans="4:4" x14ac:dyDescent="0.2">
      <c r="D2810" s="109"/>
    </row>
    <row r="2811" spans="4:4" x14ac:dyDescent="0.2">
      <c r="D2811" s="109"/>
    </row>
    <row r="2812" spans="4:4" x14ac:dyDescent="0.2">
      <c r="D2812" s="109"/>
    </row>
    <row r="2813" spans="4:4" x14ac:dyDescent="0.2">
      <c r="D2813" s="109"/>
    </row>
    <row r="2814" spans="4:4" x14ac:dyDescent="0.2">
      <c r="D2814" s="109"/>
    </row>
    <row r="2815" spans="4:4" x14ac:dyDescent="0.2">
      <c r="D2815" s="109"/>
    </row>
    <row r="2816" spans="4:4" x14ac:dyDescent="0.2">
      <c r="D2816" s="109"/>
    </row>
    <row r="2817" spans="4:4" x14ac:dyDescent="0.2">
      <c r="D2817" s="109"/>
    </row>
    <row r="2818" spans="4:4" x14ac:dyDescent="0.2">
      <c r="D2818" s="109"/>
    </row>
    <row r="2819" spans="4:4" x14ac:dyDescent="0.2">
      <c r="D2819" s="109"/>
    </row>
    <row r="2820" spans="4:4" x14ac:dyDescent="0.2">
      <c r="D2820" s="109"/>
    </row>
    <row r="2821" spans="4:4" x14ac:dyDescent="0.2">
      <c r="D2821" s="109"/>
    </row>
    <row r="2822" spans="4:4" x14ac:dyDescent="0.2">
      <c r="D2822" s="109"/>
    </row>
    <row r="2823" spans="4:4" x14ac:dyDescent="0.2">
      <c r="D2823" s="109"/>
    </row>
    <row r="2824" spans="4:4" x14ac:dyDescent="0.2">
      <c r="D2824" s="109"/>
    </row>
    <row r="2825" spans="4:4" x14ac:dyDescent="0.2">
      <c r="D2825" s="109"/>
    </row>
    <row r="2826" spans="4:4" x14ac:dyDescent="0.2">
      <c r="D2826" s="109"/>
    </row>
    <row r="2827" spans="4:4" x14ac:dyDescent="0.2">
      <c r="D2827" s="109"/>
    </row>
    <row r="2828" spans="4:4" x14ac:dyDescent="0.2">
      <c r="D2828" s="109"/>
    </row>
    <row r="2829" spans="4:4" x14ac:dyDescent="0.2">
      <c r="D2829" s="109"/>
    </row>
    <row r="2830" spans="4:4" x14ac:dyDescent="0.2">
      <c r="D2830" s="109"/>
    </row>
    <row r="2831" spans="4:4" x14ac:dyDescent="0.2">
      <c r="D2831" s="109"/>
    </row>
    <row r="2832" spans="4:4" x14ac:dyDescent="0.2">
      <c r="D2832" s="109"/>
    </row>
    <row r="2833" spans="4:4" x14ac:dyDescent="0.2">
      <c r="D2833" s="109"/>
    </row>
    <row r="2834" spans="4:4" x14ac:dyDescent="0.2">
      <c r="D2834" s="109"/>
    </row>
    <row r="2835" spans="4:4" x14ac:dyDescent="0.2">
      <c r="D2835" s="109"/>
    </row>
    <row r="2836" spans="4:4" x14ac:dyDescent="0.2">
      <c r="D2836" s="109"/>
    </row>
    <row r="2837" spans="4:4" x14ac:dyDescent="0.2">
      <c r="D2837" s="109"/>
    </row>
    <row r="2838" spans="4:4" x14ac:dyDescent="0.2">
      <c r="D2838" s="109"/>
    </row>
    <row r="2839" spans="4:4" x14ac:dyDescent="0.2">
      <c r="D2839" s="109"/>
    </row>
    <row r="2840" spans="4:4" x14ac:dyDescent="0.2">
      <c r="D2840" s="109"/>
    </row>
    <row r="2841" spans="4:4" x14ac:dyDescent="0.2">
      <c r="D2841" s="109"/>
    </row>
    <row r="2842" spans="4:4" x14ac:dyDescent="0.2">
      <c r="D2842" s="109"/>
    </row>
    <row r="2843" spans="4:4" x14ac:dyDescent="0.2">
      <c r="D2843" s="109"/>
    </row>
    <row r="2844" spans="4:4" x14ac:dyDescent="0.2">
      <c r="D2844" s="109"/>
    </row>
    <row r="2845" spans="4:4" x14ac:dyDescent="0.2">
      <c r="D2845" s="109"/>
    </row>
    <row r="2846" spans="4:4" x14ac:dyDescent="0.2">
      <c r="D2846" s="109"/>
    </row>
    <row r="2847" spans="4:4" x14ac:dyDescent="0.2">
      <c r="D2847" s="109"/>
    </row>
    <row r="2848" spans="4:4" x14ac:dyDescent="0.2">
      <c r="D2848" s="109"/>
    </row>
    <row r="2849" spans="4:4" x14ac:dyDescent="0.2">
      <c r="D2849" s="109"/>
    </row>
    <row r="2850" spans="4:4" x14ac:dyDescent="0.2">
      <c r="D2850" s="109"/>
    </row>
    <row r="2851" spans="4:4" x14ac:dyDescent="0.2">
      <c r="D2851" s="109"/>
    </row>
    <row r="2852" spans="4:4" x14ac:dyDescent="0.2">
      <c r="D2852" s="109"/>
    </row>
    <row r="2853" spans="4:4" x14ac:dyDescent="0.2">
      <c r="D2853" s="109"/>
    </row>
    <row r="2854" spans="4:4" x14ac:dyDescent="0.2">
      <c r="D2854" s="109"/>
    </row>
    <row r="2855" spans="4:4" x14ac:dyDescent="0.2">
      <c r="D2855" s="109"/>
    </row>
    <row r="2856" spans="4:4" x14ac:dyDescent="0.2">
      <c r="D2856" s="109"/>
    </row>
    <row r="2857" spans="4:4" x14ac:dyDescent="0.2">
      <c r="D2857" s="109"/>
    </row>
    <row r="2858" spans="4:4" x14ac:dyDescent="0.2">
      <c r="D2858" s="109"/>
    </row>
    <row r="2859" spans="4:4" x14ac:dyDescent="0.2">
      <c r="D2859" s="109"/>
    </row>
    <row r="2860" spans="4:4" x14ac:dyDescent="0.2">
      <c r="D2860" s="109"/>
    </row>
    <row r="2861" spans="4:4" x14ac:dyDescent="0.2">
      <c r="D2861" s="109"/>
    </row>
    <row r="2862" spans="4:4" x14ac:dyDescent="0.2">
      <c r="D2862" s="109"/>
    </row>
    <row r="2863" spans="4:4" x14ac:dyDescent="0.2">
      <c r="D2863" s="109"/>
    </row>
    <row r="2864" spans="4:4" x14ac:dyDescent="0.2">
      <c r="D2864" s="109"/>
    </row>
    <row r="2865" spans="4:4" x14ac:dyDescent="0.2">
      <c r="D2865" s="109"/>
    </row>
    <row r="2866" spans="4:4" x14ac:dyDescent="0.2">
      <c r="D2866" s="109"/>
    </row>
    <row r="2867" spans="4:4" x14ac:dyDescent="0.2">
      <c r="D2867" s="109"/>
    </row>
    <row r="2868" spans="4:4" x14ac:dyDescent="0.2">
      <c r="D2868" s="109"/>
    </row>
    <row r="2869" spans="4:4" x14ac:dyDescent="0.2">
      <c r="D2869" s="109"/>
    </row>
    <row r="2870" spans="4:4" x14ac:dyDescent="0.2">
      <c r="D2870" s="109"/>
    </row>
    <row r="2871" spans="4:4" x14ac:dyDescent="0.2">
      <c r="D2871" s="109"/>
    </row>
    <row r="2872" spans="4:4" x14ac:dyDescent="0.2">
      <c r="D2872" s="109"/>
    </row>
    <row r="2873" spans="4:4" x14ac:dyDescent="0.2">
      <c r="D2873" s="109"/>
    </row>
    <row r="2874" spans="4:4" x14ac:dyDescent="0.2">
      <c r="D2874" s="109"/>
    </row>
    <row r="2875" spans="4:4" x14ac:dyDescent="0.2">
      <c r="D2875" s="109"/>
    </row>
    <row r="2876" spans="4:4" x14ac:dyDescent="0.2">
      <c r="D2876" s="109"/>
    </row>
    <row r="2877" spans="4:4" x14ac:dyDescent="0.2">
      <c r="D2877" s="109"/>
    </row>
    <row r="2878" spans="4:4" x14ac:dyDescent="0.2">
      <c r="D2878" s="109"/>
    </row>
    <row r="2879" spans="4:4" x14ac:dyDescent="0.2">
      <c r="D2879" s="109"/>
    </row>
    <row r="2880" spans="4:4" x14ac:dyDescent="0.2">
      <c r="D2880" s="109"/>
    </row>
    <row r="2881" spans="4:4" x14ac:dyDescent="0.2">
      <c r="D2881" s="109"/>
    </row>
    <row r="2882" spans="4:4" x14ac:dyDescent="0.2">
      <c r="D2882" s="109"/>
    </row>
    <row r="2883" spans="4:4" x14ac:dyDescent="0.2">
      <c r="D2883" s="109"/>
    </row>
    <row r="2884" spans="4:4" x14ac:dyDescent="0.2">
      <c r="D2884" s="109"/>
    </row>
    <row r="2885" spans="4:4" x14ac:dyDescent="0.2">
      <c r="D2885" s="109"/>
    </row>
    <row r="2886" spans="4:4" x14ac:dyDescent="0.2">
      <c r="D2886" s="109"/>
    </row>
    <row r="2887" spans="4:4" x14ac:dyDescent="0.2">
      <c r="D2887" s="109"/>
    </row>
    <row r="2888" spans="4:4" x14ac:dyDescent="0.2">
      <c r="D2888" s="109"/>
    </row>
    <row r="2889" spans="4:4" x14ac:dyDescent="0.2">
      <c r="D2889" s="109"/>
    </row>
    <row r="2890" spans="4:4" x14ac:dyDescent="0.2">
      <c r="D2890" s="109"/>
    </row>
    <row r="2891" spans="4:4" x14ac:dyDescent="0.2">
      <c r="D2891" s="109"/>
    </row>
    <row r="2892" spans="4:4" x14ac:dyDescent="0.2">
      <c r="D2892" s="109"/>
    </row>
    <row r="2893" spans="4:4" x14ac:dyDescent="0.2">
      <c r="D2893" s="109"/>
    </row>
    <row r="2894" spans="4:4" x14ac:dyDescent="0.2">
      <c r="D2894" s="109"/>
    </row>
    <row r="2895" spans="4:4" x14ac:dyDescent="0.2">
      <c r="D2895" s="109"/>
    </row>
    <row r="2896" spans="4:4" x14ac:dyDescent="0.2">
      <c r="D2896" s="109"/>
    </row>
    <row r="2897" spans="4:4" x14ac:dyDescent="0.2">
      <c r="D2897" s="109"/>
    </row>
    <row r="2898" spans="4:4" x14ac:dyDescent="0.2">
      <c r="D2898" s="109"/>
    </row>
    <row r="2899" spans="4:4" x14ac:dyDescent="0.2">
      <c r="D2899" s="109"/>
    </row>
    <row r="2900" spans="4:4" x14ac:dyDescent="0.2">
      <c r="D2900" s="109"/>
    </row>
    <row r="2901" spans="4:4" x14ac:dyDescent="0.2">
      <c r="D2901" s="109"/>
    </row>
    <row r="2902" spans="4:4" x14ac:dyDescent="0.2">
      <c r="D2902" s="109"/>
    </row>
    <row r="2903" spans="4:4" x14ac:dyDescent="0.2">
      <c r="D2903" s="109"/>
    </row>
    <row r="2904" spans="4:4" x14ac:dyDescent="0.2">
      <c r="D2904" s="109"/>
    </row>
    <row r="2905" spans="4:4" x14ac:dyDescent="0.2">
      <c r="D2905" s="109"/>
    </row>
    <row r="2906" spans="4:4" x14ac:dyDescent="0.2">
      <c r="D2906" s="109"/>
    </row>
    <row r="2907" spans="4:4" x14ac:dyDescent="0.2">
      <c r="D2907" s="109"/>
    </row>
    <row r="2908" spans="4:4" x14ac:dyDescent="0.2">
      <c r="D2908" s="109"/>
    </row>
    <row r="2909" spans="4:4" x14ac:dyDescent="0.2">
      <c r="D2909" s="109"/>
    </row>
    <row r="2910" spans="4:4" x14ac:dyDescent="0.2">
      <c r="D2910" s="109"/>
    </row>
    <row r="2911" spans="4:4" x14ac:dyDescent="0.2">
      <c r="D2911" s="109"/>
    </row>
    <row r="2912" spans="4:4" x14ac:dyDescent="0.2">
      <c r="D2912" s="109"/>
    </row>
    <row r="2913" spans="4:4" x14ac:dyDescent="0.2">
      <c r="D2913" s="109"/>
    </row>
    <row r="2914" spans="4:4" x14ac:dyDescent="0.2">
      <c r="D2914" s="109"/>
    </row>
    <row r="2915" spans="4:4" x14ac:dyDescent="0.2">
      <c r="D2915" s="109"/>
    </row>
    <row r="2916" spans="4:4" x14ac:dyDescent="0.2">
      <c r="D2916" s="109"/>
    </row>
    <row r="2917" spans="4:4" x14ac:dyDescent="0.2">
      <c r="D2917" s="109"/>
    </row>
    <row r="2918" spans="4:4" x14ac:dyDescent="0.2">
      <c r="D2918" s="109"/>
    </row>
    <row r="2919" spans="4:4" x14ac:dyDescent="0.2">
      <c r="D2919" s="109"/>
    </row>
    <row r="2920" spans="4:4" x14ac:dyDescent="0.2">
      <c r="D2920" s="109"/>
    </row>
    <row r="2921" spans="4:4" x14ac:dyDescent="0.2">
      <c r="D2921" s="109"/>
    </row>
    <row r="2922" spans="4:4" x14ac:dyDescent="0.2">
      <c r="D2922" s="109"/>
    </row>
    <row r="2923" spans="4:4" x14ac:dyDescent="0.2">
      <c r="D2923" s="109"/>
    </row>
    <row r="2924" spans="4:4" x14ac:dyDescent="0.2">
      <c r="D2924" s="109"/>
    </row>
    <row r="2925" spans="4:4" x14ac:dyDescent="0.2">
      <c r="D2925" s="109"/>
    </row>
    <row r="2926" spans="4:4" x14ac:dyDescent="0.2">
      <c r="D2926" s="109"/>
    </row>
    <row r="2927" spans="4:4" x14ac:dyDescent="0.2">
      <c r="D2927" s="109"/>
    </row>
    <row r="2928" spans="4:4" x14ac:dyDescent="0.2">
      <c r="D2928" s="109"/>
    </row>
    <row r="2929" spans="4:4" x14ac:dyDescent="0.2">
      <c r="D2929" s="109"/>
    </row>
    <row r="2930" spans="4:4" x14ac:dyDescent="0.2">
      <c r="D2930" s="109"/>
    </row>
    <row r="2931" spans="4:4" x14ac:dyDescent="0.2">
      <c r="D2931" s="109"/>
    </row>
    <row r="2932" spans="4:4" x14ac:dyDescent="0.2">
      <c r="D2932" s="109"/>
    </row>
    <row r="2933" spans="4:4" x14ac:dyDescent="0.2">
      <c r="D2933" s="109"/>
    </row>
    <row r="2934" spans="4:4" x14ac:dyDescent="0.2">
      <c r="D2934" s="109"/>
    </row>
    <row r="2935" spans="4:4" x14ac:dyDescent="0.2">
      <c r="D2935" s="109"/>
    </row>
    <row r="2936" spans="4:4" x14ac:dyDescent="0.2">
      <c r="D2936" s="109"/>
    </row>
    <row r="2937" spans="4:4" x14ac:dyDescent="0.2">
      <c r="D2937" s="109"/>
    </row>
    <row r="2938" spans="4:4" x14ac:dyDescent="0.2">
      <c r="D2938" s="109"/>
    </row>
    <row r="2939" spans="4:4" x14ac:dyDescent="0.2">
      <c r="D2939" s="109"/>
    </row>
    <row r="2940" spans="4:4" x14ac:dyDescent="0.2">
      <c r="D2940" s="109"/>
    </row>
    <row r="2941" spans="4:4" x14ac:dyDescent="0.2">
      <c r="D2941" s="109"/>
    </row>
    <row r="2942" spans="4:4" x14ac:dyDescent="0.2">
      <c r="D2942" s="109"/>
    </row>
    <row r="2943" spans="4:4" x14ac:dyDescent="0.2">
      <c r="D2943" s="109"/>
    </row>
    <row r="2944" spans="4:4" x14ac:dyDescent="0.2">
      <c r="D2944" s="109"/>
    </row>
    <row r="2945" spans="4:4" x14ac:dyDescent="0.2">
      <c r="D2945" s="109"/>
    </row>
    <row r="2946" spans="4:4" x14ac:dyDescent="0.2">
      <c r="D2946" s="109"/>
    </row>
    <row r="2947" spans="4:4" x14ac:dyDescent="0.2">
      <c r="D2947" s="109"/>
    </row>
    <row r="2948" spans="4:4" x14ac:dyDescent="0.2">
      <c r="D2948" s="109"/>
    </row>
    <row r="2949" spans="4:4" x14ac:dyDescent="0.2">
      <c r="D2949" s="109"/>
    </row>
    <row r="2950" spans="4:4" x14ac:dyDescent="0.2">
      <c r="D2950" s="109"/>
    </row>
    <row r="2951" spans="4:4" x14ac:dyDescent="0.2">
      <c r="D2951" s="109"/>
    </row>
    <row r="2952" spans="4:4" x14ac:dyDescent="0.2">
      <c r="D2952" s="109"/>
    </row>
    <row r="2953" spans="4:4" x14ac:dyDescent="0.2">
      <c r="D2953" s="109"/>
    </row>
    <row r="2954" spans="4:4" x14ac:dyDescent="0.2">
      <c r="D2954" s="109"/>
    </row>
    <row r="2955" spans="4:4" x14ac:dyDescent="0.2">
      <c r="D2955" s="109"/>
    </row>
    <row r="2956" spans="4:4" x14ac:dyDescent="0.2">
      <c r="D2956" s="109"/>
    </row>
    <row r="2957" spans="4:4" x14ac:dyDescent="0.2">
      <c r="D2957" s="109"/>
    </row>
    <row r="2958" spans="4:4" x14ac:dyDescent="0.2">
      <c r="D2958" s="109"/>
    </row>
    <row r="2959" spans="4:4" x14ac:dyDescent="0.2">
      <c r="D2959" s="109"/>
    </row>
    <row r="2960" spans="4:4" x14ac:dyDescent="0.2">
      <c r="D2960" s="109"/>
    </row>
    <row r="2961" spans="4:4" x14ac:dyDescent="0.2">
      <c r="D2961" s="109"/>
    </row>
    <row r="2962" spans="4:4" x14ac:dyDescent="0.2">
      <c r="D2962" s="109"/>
    </row>
    <row r="2963" spans="4:4" x14ac:dyDescent="0.2">
      <c r="D2963" s="109"/>
    </row>
    <row r="2964" spans="4:4" x14ac:dyDescent="0.2">
      <c r="D2964" s="109"/>
    </row>
    <row r="2965" spans="4:4" x14ac:dyDescent="0.2">
      <c r="D2965" s="109"/>
    </row>
    <row r="2966" spans="4:4" x14ac:dyDescent="0.2">
      <c r="D2966" s="109"/>
    </row>
    <row r="2967" spans="4:4" x14ac:dyDescent="0.2">
      <c r="D2967" s="109"/>
    </row>
    <row r="2968" spans="4:4" x14ac:dyDescent="0.2">
      <c r="D2968" s="109"/>
    </row>
    <row r="2969" spans="4:4" x14ac:dyDescent="0.2">
      <c r="D2969" s="109"/>
    </row>
    <row r="2970" spans="4:4" x14ac:dyDescent="0.2">
      <c r="D2970" s="109"/>
    </row>
    <row r="2971" spans="4:4" x14ac:dyDescent="0.2">
      <c r="D2971" s="109"/>
    </row>
    <row r="2972" spans="4:4" x14ac:dyDescent="0.2">
      <c r="D2972" s="109"/>
    </row>
    <row r="2973" spans="4:4" x14ac:dyDescent="0.2">
      <c r="D2973" s="109"/>
    </row>
    <row r="2974" spans="4:4" x14ac:dyDescent="0.2">
      <c r="D2974" s="109"/>
    </row>
    <row r="2975" spans="4:4" x14ac:dyDescent="0.2">
      <c r="D2975" s="109"/>
    </row>
    <row r="2976" spans="4:4" x14ac:dyDescent="0.2">
      <c r="D2976" s="109"/>
    </row>
    <row r="2977" spans="4:4" x14ac:dyDescent="0.2">
      <c r="D2977" s="109"/>
    </row>
    <row r="2978" spans="4:4" x14ac:dyDescent="0.2">
      <c r="D2978" s="109"/>
    </row>
    <row r="2979" spans="4:4" x14ac:dyDescent="0.2">
      <c r="D2979" s="109"/>
    </row>
    <row r="2980" spans="4:4" x14ac:dyDescent="0.2">
      <c r="D2980" s="109"/>
    </row>
    <row r="2981" spans="4:4" x14ac:dyDescent="0.2">
      <c r="D2981" s="109"/>
    </row>
    <row r="2982" spans="4:4" x14ac:dyDescent="0.2">
      <c r="D2982" s="109"/>
    </row>
    <row r="2983" spans="4:4" x14ac:dyDescent="0.2">
      <c r="D2983" s="109"/>
    </row>
    <row r="2984" spans="4:4" x14ac:dyDescent="0.2">
      <c r="D2984" s="109"/>
    </row>
    <row r="2985" spans="4:4" x14ac:dyDescent="0.2">
      <c r="D2985" s="109"/>
    </row>
    <row r="2986" spans="4:4" x14ac:dyDescent="0.2">
      <c r="D2986" s="109"/>
    </row>
    <row r="2987" spans="4:4" x14ac:dyDescent="0.2">
      <c r="D2987" s="109"/>
    </row>
    <row r="2988" spans="4:4" x14ac:dyDescent="0.2">
      <c r="D2988" s="109"/>
    </row>
    <row r="2989" spans="4:4" x14ac:dyDescent="0.2">
      <c r="D2989" s="109"/>
    </row>
    <row r="2990" spans="4:4" x14ac:dyDescent="0.2">
      <c r="D2990" s="109"/>
    </row>
    <row r="2991" spans="4:4" x14ac:dyDescent="0.2">
      <c r="D2991" s="109"/>
    </row>
    <row r="2992" spans="4:4" x14ac:dyDescent="0.2">
      <c r="D2992" s="109"/>
    </row>
    <row r="2993" spans="4:4" x14ac:dyDescent="0.2">
      <c r="D2993" s="109"/>
    </row>
    <row r="2994" spans="4:4" x14ac:dyDescent="0.2">
      <c r="D2994" s="109"/>
    </row>
    <row r="2995" spans="4:4" x14ac:dyDescent="0.2">
      <c r="D2995" s="109"/>
    </row>
    <row r="2996" spans="4:4" x14ac:dyDescent="0.2">
      <c r="D2996" s="109"/>
    </row>
    <row r="2997" spans="4:4" x14ac:dyDescent="0.2">
      <c r="D2997" s="109"/>
    </row>
    <row r="2998" spans="4:4" x14ac:dyDescent="0.2">
      <c r="D2998" s="109"/>
    </row>
    <row r="2999" spans="4:4" x14ac:dyDescent="0.2">
      <c r="D2999" s="109"/>
    </row>
    <row r="3000" spans="4:4" x14ac:dyDescent="0.2">
      <c r="D3000" s="109"/>
    </row>
    <row r="3001" spans="4:4" x14ac:dyDescent="0.2">
      <c r="D3001" s="109"/>
    </row>
    <row r="3002" spans="4:4" x14ac:dyDescent="0.2">
      <c r="D3002" s="109"/>
    </row>
    <row r="3003" spans="4:4" x14ac:dyDescent="0.2">
      <c r="D3003" s="109"/>
    </row>
    <row r="3004" spans="4:4" x14ac:dyDescent="0.2">
      <c r="D3004" s="109"/>
    </row>
    <row r="3005" spans="4:4" x14ac:dyDescent="0.2">
      <c r="D3005" s="109"/>
    </row>
    <row r="3006" spans="4:4" x14ac:dyDescent="0.2">
      <c r="D3006" s="109"/>
    </row>
    <row r="3007" spans="4:4" x14ac:dyDescent="0.2">
      <c r="D3007" s="109"/>
    </row>
    <row r="3008" spans="4:4" x14ac:dyDescent="0.2">
      <c r="D3008" s="109"/>
    </row>
    <row r="3009" spans="4:4" x14ac:dyDescent="0.2">
      <c r="D3009" s="109"/>
    </row>
    <row r="3010" spans="4:4" x14ac:dyDescent="0.2">
      <c r="D3010" s="109"/>
    </row>
    <row r="3011" spans="4:4" x14ac:dyDescent="0.2">
      <c r="D3011" s="109"/>
    </row>
    <row r="3012" spans="4:4" x14ac:dyDescent="0.2">
      <c r="D3012" s="109"/>
    </row>
    <row r="3013" spans="4:4" x14ac:dyDescent="0.2">
      <c r="D3013" s="109"/>
    </row>
    <row r="3014" spans="4:4" x14ac:dyDescent="0.2">
      <c r="D3014" s="109"/>
    </row>
    <row r="3015" spans="4:4" x14ac:dyDescent="0.2">
      <c r="D3015" s="109"/>
    </row>
    <row r="3016" spans="4:4" x14ac:dyDescent="0.2">
      <c r="D3016" s="109"/>
    </row>
    <row r="3017" spans="4:4" x14ac:dyDescent="0.2">
      <c r="D3017" s="109"/>
    </row>
    <row r="3018" spans="4:4" x14ac:dyDescent="0.2">
      <c r="D3018" s="109"/>
    </row>
    <row r="3019" spans="4:4" x14ac:dyDescent="0.2">
      <c r="D3019" s="109"/>
    </row>
    <row r="3020" spans="4:4" x14ac:dyDescent="0.2">
      <c r="D3020" s="109"/>
    </row>
    <row r="3021" spans="4:4" x14ac:dyDescent="0.2">
      <c r="D3021" s="109"/>
    </row>
    <row r="3022" spans="4:4" x14ac:dyDescent="0.2">
      <c r="D3022" s="109"/>
    </row>
    <row r="3023" spans="4:4" x14ac:dyDescent="0.2">
      <c r="D3023" s="109"/>
    </row>
    <row r="3024" spans="4:4" x14ac:dyDescent="0.2">
      <c r="D3024" s="109"/>
    </row>
    <row r="3025" spans="4:4" x14ac:dyDescent="0.2">
      <c r="D3025" s="109"/>
    </row>
    <row r="3026" spans="4:4" x14ac:dyDescent="0.2">
      <c r="D3026" s="109"/>
    </row>
    <row r="3027" spans="4:4" x14ac:dyDescent="0.2">
      <c r="D3027" s="109"/>
    </row>
    <row r="3028" spans="4:4" x14ac:dyDescent="0.2">
      <c r="D3028" s="109"/>
    </row>
    <row r="3029" spans="4:4" x14ac:dyDescent="0.2">
      <c r="D3029" s="109"/>
    </row>
    <row r="3030" spans="4:4" x14ac:dyDescent="0.2">
      <c r="D3030" s="109"/>
    </row>
    <row r="3031" spans="4:4" x14ac:dyDescent="0.2">
      <c r="D3031" s="109"/>
    </row>
    <row r="3032" spans="4:4" x14ac:dyDescent="0.2">
      <c r="D3032" s="109"/>
    </row>
    <row r="3033" spans="4:4" x14ac:dyDescent="0.2">
      <c r="D3033" s="109"/>
    </row>
    <row r="3034" spans="4:4" x14ac:dyDescent="0.2">
      <c r="D3034" s="109"/>
    </row>
    <row r="3035" spans="4:4" x14ac:dyDescent="0.2">
      <c r="D3035" s="109"/>
    </row>
    <row r="3036" spans="4:4" x14ac:dyDescent="0.2">
      <c r="D3036" s="109"/>
    </row>
    <row r="3037" spans="4:4" x14ac:dyDescent="0.2">
      <c r="D3037" s="109"/>
    </row>
    <row r="3038" spans="4:4" x14ac:dyDescent="0.2">
      <c r="D3038" s="109"/>
    </row>
    <row r="3039" spans="4:4" x14ac:dyDescent="0.2">
      <c r="D3039" s="109"/>
    </row>
    <row r="3040" spans="4:4" x14ac:dyDescent="0.2">
      <c r="D3040" s="109"/>
    </row>
    <row r="3041" spans="4:4" x14ac:dyDescent="0.2">
      <c r="D3041" s="109"/>
    </row>
    <row r="3042" spans="4:4" x14ac:dyDescent="0.2">
      <c r="D3042" s="109"/>
    </row>
    <row r="3043" spans="4:4" x14ac:dyDescent="0.2">
      <c r="D3043" s="109"/>
    </row>
    <row r="3044" spans="4:4" x14ac:dyDescent="0.2">
      <c r="D3044" s="109"/>
    </row>
    <row r="3045" spans="4:4" x14ac:dyDescent="0.2">
      <c r="D3045" s="109"/>
    </row>
    <row r="3046" spans="4:4" x14ac:dyDescent="0.2">
      <c r="D3046" s="109"/>
    </row>
    <row r="3047" spans="4:4" x14ac:dyDescent="0.2">
      <c r="D3047" s="109"/>
    </row>
    <row r="3048" spans="4:4" x14ac:dyDescent="0.2">
      <c r="D3048" s="109"/>
    </row>
    <row r="3049" spans="4:4" x14ac:dyDescent="0.2">
      <c r="D3049" s="109"/>
    </row>
    <row r="3050" spans="4:4" x14ac:dyDescent="0.2">
      <c r="D3050" s="109"/>
    </row>
    <row r="3051" spans="4:4" x14ac:dyDescent="0.2">
      <c r="D3051" s="109"/>
    </row>
    <row r="3052" spans="4:4" x14ac:dyDescent="0.2">
      <c r="D3052" s="109"/>
    </row>
    <row r="3053" spans="4:4" x14ac:dyDescent="0.2">
      <c r="D3053" s="109"/>
    </row>
    <row r="3054" spans="4:4" x14ac:dyDescent="0.2">
      <c r="D3054" s="109"/>
    </row>
    <row r="3055" spans="4:4" x14ac:dyDescent="0.2">
      <c r="D3055" s="109"/>
    </row>
    <row r="3056" spans="4:4" x14ac:dyDescent="0.2">
      <c r="D3056" s="109"/>
    </row>
    <row r="3057" spans="4:4" x14ac:dyDescent="0.2">
      <c r="D3057" s="109"/>
    </row>
    <row r="3058" spans="4:4" x14ac:dyDescent="0.2">
      <c r="D3058" s="109"/>
    </row>
    <row r="3059" spans="4:4" x14ac:dyDescent="0.2">
      <c r="D3059" s="109"/>
    </row>
    <row r="3060" spans="4:4" x14ac:dyDescent="0.2">
      <c r="D3060" s="109"/>
    </row>
    <row r="3061" spans="4:4" x14ac:dyDescent="0.2">
      <c r="D3061" s="109"/>
    </row>
    <row r="3062" spans="4:4" x14ac:dyDescent="0.2">
      <c r="D3062" s="109"/>
    </row>
    <row r="3063" spans="4:4" x14ac:dyDescent="0.2">
      <c r="D3063" s="109"/>
    </row>
    <row r="3064" spans="4:4" x14ac:dyDescent="0.2">
      <c r="D3064" s="109"/>
    </row>
    <row r="3065" spans="4:4" x14ac:dyDescent="0.2">
      <c r="D3065" s="109"/>
    </row>
    <row r="3066" spans="4:4" x14ac:dyDescent="0.2">
      <c r="D3066" s="109"/>
    </row>
    <row r="3067" spans="4:4" x14ac:dyDescent="0.2">
      <c r="D3067" s="109"/>
    </row>
    <row r="3068" spans="4:4" x14ac:dyDescent="0.2">
      <c r="D3068" s="109"/>
    </row>
    <row r="3069" spans="4:4" x14ac:dyDescent="0.2">
      <c r="D3069" s="109"/>
    </row>
    <row r="3070" spans="4:4" x14ac:dyDescent="0.2">
      <c r="D3070" s="109"/>
    </row>
    <row r="3071" spans="4:4" x14ac:dyDescent="0.2">
      <c r="D3071" s="109"/>
    </row>
    <row r="3072" spans="4:4" x14ac:dyDescent="0.2">
      <c r="D3072" s="109"/>
    </row>
    <row r="3073" spans="4:4" x14ac:dyDescent="0.2">
      <c r="D3073" s="109"/>
    </row>
    <row r="3074" spans="4:4" x14ac:dyDescent="0.2">
      <c r="D3074" s="109"/>
    </row>
    <row r="3075" spans="4:4" x14ac:dyDescent="0.2">
      <c r="D3075" s="109"/>
    </row>
    <row r="3076" spans="4:4" x14ac:dyDescent="0.2">
      <c r="D3076" s="109"/>
    </row>
    <row r="3077" spans="4:4" x14ac:dyDescent="0.2">
      <c r="D3077" s="109"/>
    </row>
    <row r="3078" spans="4:4" x14ac:dyDescent="0.2">
      <c r="D3078" s="109"/>
    </row>
    <row r="3079" spans="4:4" x14ac:dyDescent="0.2">
      <c r="D3079" s="109"/>
    </row>
    <row r="3080" spans="4:4" x14ac:dyDescent="0.2">
      <c r="D3080" s="109"/>
    </row>
    <row r="3081" spans="4:4" x14ac:dyDescent="0.2">
      <c r="D3081" s="109"/>
    </row>
    <row r="3082" spans="4:4" x14ac:dyDescent="0.2">
      <c r="D3082" s="109"/>
    </row>
    <row r="3083" spans="4:4" x14ac:dyDescent="0.2">
      <c r="D3083" s="109"/>
    </row>
    <row r="3084" spans="4:4" x14ac:dyDescent="0.2">
      <c r="D3084" s="109"/>
    </row>
    <row r="3085" spans="4:4" x14ac:dyDescent="0.2">
      <c r="D3085" s="109"/>
    </row>
    <row r="3086" spans="4:4" x14ac:dyDescent="0.2">
      <c r="D3086" s="109"/>
    </row>
    <row r="3087" spans="4:4" x14ac:dyDescent="0.2">
      <c r="D3087" s="109"/>
    </row>
    <row r="3088" spans="4:4" x14ac:dyDescent="0.2">
      <c r="D3088" s="109"/>
    </row>
    <row r="3089" spans="4:4" x14ac:dyDescent="0.2">
      <c r="D3089" s="109"/>
    </row>
    <row r="3090" spans="4:4" x14ac:dyDescent="0.2">
      <c r="D3090" s="109"/>
    </row>
    <row r="3091" spans="4:4" x14ac:dyDescent="0.2">
      <c r="D3091" s="109"/>
    </row>
    <row r="3092" spans="4:4" x14ac:dyDescent="0.2">
      <c r="D3092" s="109"/>
    </row>
    <row r="3093" spans="4:4" x14ac:dyDescent="0.2">
      <c r="D3093" s="109"/>
    </row>
    <row r="3094" spans="4:4" x14ac:dyDescent="0.2">
      <c r="D3094" s="109"/>
    </row>
    <row r="3095" spans="4:4" x14ac:dyDescent="0.2">
      <c r="D3095" s="109"/>
    </row>
    <row r="3096" spans="4:4" x14ac:dyDescent="0.2">
      <c r="D3096" s="109"/>
    </row>
    <row r="3097" spans="4:4" x14ac:dyDescent="0.2">
      <c r="D3097" s="109"/>
    </row>
    <row r="3098" spans="4:4" x14ac:dyDescent="0.2">
      <c r="D3098" s="109"/>
    </row>
    <row r="3099" spans="4:4" x14ac:dyDescent="0.2">
      <c r="D3099" s="109"/>
    </row>
    <row r="3100" spans="4:4" x14ac:dyDescent="0.2">
      <c r="D3100" s="109"/>
    </row>
    <row r="3101" spans="4:4" x14ac:dyDescent="0.2">
      <c r="D3101" s="109"/>
    </row>
    <row r="3102" spans="4:4" x14ac:dyDescent="0.2">
      <c r="D3102" s="109"/>
    </row>
    <row r="3103" spans="4:4" x14ac:dyDescent="0.2">
      <c r="D3103" s="109"/>
    </row>
    <row r="3104" spans="4:4" x14ac:dyDescent="0.2">
      <c r="D3104" s="109"/>
    </row>
    <row r="3105" spans="4:4" x14ac:dyDescent="0.2">
      <c r="D3105" s="109"/>
    </row>
    <row r="3106" spans="4:4" x14ac:dyDescent="0.2">
      <c r="D3106" s="109"/>
    </row>
    <row r="3107" spans="4:4" x14ac:dyDescent="0.2">
      <c r="D3107" s="109"/>
    </row>
    <row r="3108" spans="4:4" x14ac:dyDescent="0.2">
      <c r="D3108" s="109"/>
    </row>
    <row r="3109" spans="4:4" x14ac:dyDescent="0.2">
      <c r="D3109" s="109"/>
    </row>
    <row r="3110" spans="4:4" x14ac:dyDescent="0.2">
      <c r="D3110" s="109"/>
    </row>
    <row r="3111" spans="4:4" x14ac:dyDescent="0.2">
      <c r="D3111" s="109"/>
    </row>
    <row r="3112" spans="4:4" x14ac:dyDescent="0.2">
      <c r="D3112" s="109"/>
    </row>
    <row r="3113" spans="4:4" x14ac:dyDescent="0.2">
      <c r="D3113" s="109"/>
    </row>
    <row r="3114" spans="4:4" x14ac:dyDescent="0.2">
      <c r="D3114" s="109"/>
    </row>
    <row r="3115" spans="4:4" x14ac:dyDescent="0.2">
      <c r="D3115" s="109"/>
    </row>
    <row r="3116" spans="4:4" x14ac:dyDescent="0.2">
      <c r="D3116" s="109"/>
    </row>
    <row r="3117" spans="4:4" x14ac:dyDescent="0.2">
      <c r="D3117" s="109"/>
    </row>
    <row r="3118" spans="4:4" x14ac:dyDescent="0.2">
      <c r="D3118" s="109"/>
    </row>
    <row r="3119" spans="4:4" x14ac:dyDescent="0.2">
      <c r="D3119" s="109"/>
    </row>
    <row r="3120" spans="4:4" x14ac:dyDescent="0.2">
      <c r="D3120" s="109"/>
    </row>
    <row r="3121" spans="4:4" x14ac:dyDescent="0.2">
      <c r="D3121" s="109"/>
    </row>
    <row r="3122" spans="4:4" x14ac:dyDescent="0.2">
      <c r="D3122" s="109"/>
    </row>
    <row r="3123" spans="4:4" x14ac:dyDescent="0.2">
      <c r="D3123" s="109"/>
    </row>
    <row r="3124" spans="4:4" x14ac:dyDescent="0.2">
      <c r="D3124" s="109"/>
    </row>
    <row r="3125" spans="4:4" x14ac:dyDescent="0.2">
      <c r="D3125" s="109"/>
    </row>
    <row r="3126" spans="4:4" x14ac:dyDescent="0.2">
      <c r="D3126" s="109"/>
    </row>
    <row r="3127" spans="4:4" x14ac:dyDescent="0.2">
      <c r="D3127" s="109"/>
    </row>
    <row r="3128" spans="4:4" x14ac:dyDescent="0.2">
      <c r="D3128" s="109"/>
    </row>
    <row r="3129" spans="4:4" x14ac:dyDescent="0.2">
      <c r="D3129" s="109"/>
    </row>
    <row r="3130" spans="4:4" x14ac:dyDescent="0.2">
      <c r="D3130" s="109"/>
    </row>
    <row r="3131" spans="4:4" x14ac:dyDescent="0.2">
      <c r="D3131" s="109"/>
    </row>
    <row r="3132" spans="4:4" x14ac:dyDescent="0.2">
      <c r="D3132" s="109"/>
    </row>
    <row r="3133" spans="4:4" x14ac:dyDescent="0.2">
      <c r="D3133" s="109"/>
    </row>
    <row r="3134" spans="4:4" x14ac:dyDescent="0.2">
      <c r="D3134" s="109"/>
    </row>
    <row r="3135" spans="4:4" x14ac:dyDescent="0.2">
      <c r="D3135" s="109"/>
    </row>
    <row r="3136" spans="4:4" x14ac:dyDescent="0.2">
      <c r="D3136" s="109"/>
    </row>
    <row r="3137" spans="4:4" x14ac:dyDescent="0.2">
      <c r="D3137" s="109"/>
    </row>
    <row r="3138" spans="4:4" x14ac:dyDescent="0.2">
      <c r="D3138" s="109"/>
    </row>
    <row r="3139" spans="4:4" x14ac:dyDescent="0.2">
      <c r="D3139" s="109"/>
    </row>
    <row r="3140" spans="4:4" x14ac:dyDescent="0.2">
      <c r="D3140" s="109"/>
    </row>
    <row r="3141" spans="4:4" x14ac:dyDescent="0.2">
      <c r="D3141" s="109"/>
    </row>
    <row r="3142" spans="4:4" x14ac:dyDescent="0.2">
      <c r="D3142" s="109"/>
    </row>
    <row r="3143" spans="4:4" x14ac:dyDescent="0.2">
      <c r="D3143" s="109"/>
    </row>
    <row r="3144" spans="4:4" x14ac:dyDescent="0.2">
      <c r="D3144" s="109"/>
    </row>
    <row r="3145" spans="4:4" x14ac:dyDescent="0.2">
      <c r="D3145" s="109"/>
    </row>
    <row r="3146" spans="4:4" x14ac:dyDescent="0.2">
      <c r="D3146" s="109"/>
    </row>
    <row r="3147" spans="4:4" x14ac:dyDescent="0.2">
      <c r="D3147" s="109"/>
    </row>
    <row r="3148" spans="4:4" x14ac:dyDescent="0.2">
      <c r="D3148" s="109"/>
    </row>
    <row r="3149" spans="4:4" x14ac:dyDescent="0.2">
      <c r="D3149" s="109"/>
    </row>
    <row r="3150" spans="4:4" x14ac:dyDescent="0.2">
      <c r="D3150" s="109"/>
    </row>
    <row r="3151" spans="4:4" x14ac:dyDescent="0.2">
      <c r="D3151" s="109"/>
    </row>
    <row r="3152" spans="4:4" x14ac:dyDescent="0.2">
      <c r="D3152" s="109"/>
    </row>
    <row r="3153" spans="4:4" x14ac:dyDescent="0.2">
      <c r="D3153" s="109"/>
    </row>
    <row r="3154" spans="4:4" x14ac:dyDescent="0.2">
      <c r="D3154" s="109"/>
    </row>
    <row r="3155" spans="4:4" x14ac:dyDescent="0.2">
      <c r="D3155" s="109"/>
    </row>
    <row r="3156" spans="4:4" x14ac:dyDescent="0.2">
      <c r="D3156" s="109"/>
    </row>
    <row r="3157" spans="4:4" x14ac:dyDescent="0.2">
      <c r="D3157" s="109"/>
    </row>
    <row r="3158" spans="4:4" x14ac:dyDescent="0.2">
      <c r="D3158" s="109"/>
    </row>
    <row r="3159" spans="4:4" x14ac:dyDescent="0.2">
      <c r="D3159" s="109"/>
    </row>
    <row r="3160" spans="4:4" x14ac:dyDescent="0.2">
      <c r="D3160" s="109"/>
    </row>
    <row r="3161" spans="4:4" x14ac:dyDescent="0.2">
      <c r="D3161" s="109"/>
    </row>
    <row r="3162" spans="4:4" x14ac:dyDescent="0.2">
      <c r="D3162" s="109"/>
    </row>
    <row r="3163" spans="4:4" x14ac:dyDescent="0.2">
      <c r="D3163" s="109"/>
    </row>
    <row r="3164" spans="4:4" x14ac:dyDescent="0.2">
      <c r="D3164" s="109"/>
    </row>
    <row r="3165" spans="4:4" x14ac:dyDescent="0.2">
      <c r="D3165" s="109"/>
    </row>
    <row r="3166" spans="4:4" x14ac:dyDescent="0.2">
      <c r="D3166" s="109"/>
    </row>
    <row r="3167" spans="4:4" x14ac:dyDescent="0.2">
      <c r="D3167" s="109"/>
    </row>
    <row r="3168" spans="4:4" x14ac:dyDescent="0.2">
      <c r="D3168" s="109"/>
    </row>
    <row r="3169" spans="4:4" x14ac:dyDescent="0.2">
      <c r="D3169" s="109"/>
    </row>
    <row r="3170" spans="4:4" x14ac:dyDescent="0.2">
      <c r="D3170" s="109"/>
    </row>
    <row r="3171" spans="4:4" x14ac:dyDescent="0.2">
      <c r="D3171" s="109"/>
    </row>
    <row r="3172" spans="4:4" x14ac:dyDescent="0.2">
      <c r="D3172" s="109"/>
    </row>
    <row r="3173" spans="4:4" x14ac:dyDescent="0.2">
      <c r="D3173" s="109"/>
    </row>
    <row r="3174" spans="4:4" x14ac:dyDescent="0.2">
      <c r="D3174" s="109"/>
    </row>
    <row r="3175" spans="4:4" x14ac:dyDescent="0.2">
      <c r="D3175" s="109"/>
    </row>
    <row r="3176" spans="4:4" x14ac:dyDescent="0.2">
      <c r="D3176" s="109"/>
    </row>
    <row r="3177" spans="4:4" x14ac:dyDescent="0.2">
      <c r="D3177" s="109"/>
    </row>
    <row r="3178" spans="4:4" x14ac:dyDescent="0.2">
      <c r="D3178" s="109"/>
    </row>
    <row r="3179" spans="4:4" x14ac:dyDescent="0.2">
      <c r="D3179" s="109"/>
    </row>
    <row r="3180" spans="4:4" x14ac:dyDescent="0.2">
      <c r="D3180" s="109"/>
    </row>
    <row r="3181" spans="4:4" x14ac:dyDescent="0.2">
      <c r="D3181" s="109"/>
    </row>
    <row r="3182" spans="4:4" x14ac:dyDescent="0.2">
      <c r="D3182" s="109"/>
    </row>
    <row r="3183" spans="4:4" x14ac:dyDescent="0.2">
      <c r="D3183" s="109"/>
    </row>
    <row r="3184" spans="4:4" x14ac:dyDescent="0.2">
      <c r="D3184" s="109"/>
    </row>
    <row r="3185" spans="4:4" x14ac:dyDescent="0.2">
      <c r="D3185" s="109"/>
    </row>
    <row r="3186" spans="4:4" x14ac:dyDescent="0.2">
      <c r="D3186" s="109"/>
    </row>
    <row r="3187" spans="4:4" x14ac:dyDescent="0.2">
      <c r="D3187" s="109"/>
    </row>
    <row r="3188" spans="4:4" x14ac:dyDescent="0.2">
      <c r="D3188" s="109"/>
    </row>
    <row r="3189" spans="4:4" x14ac:dyDescent="0.2">
      <c r="D3189" s="109"/>
    </row>
    <row r="3190" spans="4:4" x14ac:dyDescent="0.2">
      <c r="D3190" s="109"/>
    </row>
    <row r="3191" spans="4:4" x14ac:dyDescent="0.2">
      <c r="D3191" s="109"/>
    </row>
    <row r="3192" spans="4:4" x14ac:dyDescent="0.2">
      <c r="D3192" s="109"/>
    </row>
    <row r="3193" spans="4:4" x14ac:dyDescent="0.2">
      <c r="D3193" s="109"/>
    </row>
    <row r="3194" spans="4:4" x14ac:dyDescent="0.2">
      <c r="D3194" s="109"/>
    </row>
    <row r="3195" spans="4:4" x14ac:dyDescent="0.2">
      <c r="D3195" s="109"/>
    </row>
    <row r="3196" spans="4:4" x14ac:dyDescent="0.2">
      <c r="D3196" s="109"/>
    </row>
    <row r="3197" spans="4:4" x14ac:dyDescent="0.2">
      <c r="D3197" s="109"/>
    </row>
    <row r="3198" spans="4:4" x14ac:dyDescent="0.2">
      <c r="D3198" s="109"/>
    </row>
    <row r="3199" spans="4:4" x14ac:dyDescent="0.2">
      <c r="D3199" s="109"/>
    </row>
    <row r="3200" spans="4:4" x14ac:dyDescent="0.2">
      <c r="D3200" s="109"/>
    </row>
    <row r="3201" spans="4:4" x14ac:dyDescent="0.2">
      <c r="D3201" s="109"/>
    </row>
    <row r="3202" spans="4:4" x14ac:dyDescent="0.2">
      <c r="D3202" s="109"/>
    </row>
    <row r="3203" spans="4:4" x14ac:dyDescent="0.2">
      <c r="D3203" s="109"/>
    </row>
    <row r="3204" spans="4:4" x14ac:dyDescent="0.2">
      <c r="D3204" s="109"/>
    </row>
    <row r="3205" spans="4:4" x14ac:dyDescent="0.2">
      <c r="D3205" s="109"/>
    </row>
    <row r="3206" spans="4:4" x14ac:dyDescent="0.2">
      <c r="D3206" s="109"/>
    </row>
    <row r="3207" spans="4:4" x14ac:dyDescent="0.2">
      <c r="D3207" s="109"/>
    </row>
    <row r="3208" spans="4:4" x14ac:dyDescent="0.2">
      <c r="D3208" s="109"/>
    </row>
    <row r="3209" spans="4:4" x14ac:dyDescent="0.2">
      <c r="D3209" s="109"/>
    </row>
    <row r="3210" spans="4:4" x14ac:dyDescent="0.2">
      <c r="D3210" s="109"/>
    </row>
    <row r="3211" spans="4:4" x14ac:dyDescent="0.2">
      <c r="D3211" s="109"/>
    </row>
    <row r="3212" spans="4:4" x14ac:dyDescent="0.2">
      <c r="D3212" s="109"/>
    </row>
    <row r="3213" spans="4:4" x14ac:dyDescent="0.2">
      <c r="D3213" s="109"/>
    </row>
    <row r="3214" spans="4:4" x14ac:dyDescent="0.2">
      <c r="D3214" s="109"/>
    </row>
    <row r="3215" spans="4:4" x14ac:dyDescent="0.2">
      <c r="D3215" s="109"/>
    </row>
    <row r="3216" spans="4:4" x14ac:dyDescent="0.2">
      <c r="D3216" s="109"/>
    </row>
    <row r="3217" spans="4:4" x14ac:dyDescent="0.2">
      <c r="D3217" s="109"/>
    </row>
    <row r="3218" spans="4:4" x14ac:dyDescent="0.2">
      <c r="D3218" s="109"/>
    </row>
    <row r="3219" spans="4:4" x14ac:dyDescent="0.2">
      <c r="D3219" s="109"/>
    </row>
    <row r="3220" spans="4:4" x14ac:dyDescent="0.2">
      <c r="D3220" s="109"/>
    </row>
    <row r="3221" spans="4:4" x14ac:dyDescent="0.2">
      <c r="D3221" s="109"/>
    </row>
    <row r="3222" spans="4:4" x14ac:dyDescent="0.2">
      <c r="D3222" s="109"/>
    </row>
    <row r="3223" spans="4:4" x14ac:dyDescent="0.2">
      <c r="D3223" s="109"/>
    </row>
    <row r="3224" spans="4:4" x14ac:dyDescent="0.2">
      <c r="D3224" s="109"/>
    </row>
    <row r="3225" spans="4:4" x14ac:dyDescent="0.2">
      <c r="D3225" s="109"/>
    </row>
    <row r="3226" spans="4:4" x14ac:dyDescent="0.2">
      <c r="D3226" s="109"/>
    </row>
    <row r="3227" spans="4:4" x14ac:dyDescent="0.2">
      <c r="D3227" s="109"/>
    </row>
    <row r="3228" spans="4:4" x14ac:dyDescent="0.2">
      <c r="D3228" s="109"/>
    </row>
    <row r="3229" spans="4:4" x14ac:dyDescent="0.2">
      <c r="D3229" s="109"/>
    </row>
    <row r="3230" spans="4:4" x14ac:dyDescent="0.2">
      <c r="D3230" s="109"/>
    </row>
    <row r="3231" spans="4:4" x14ac:dyDescent="0.2">
      <c r="D3231" s="109"/>
    </row>
    <row r="3232" spans="4:4" x14ac:dyDescent="0.2">
      <c r="D3232" s="109"/>
    </row>
    <row r="3233" spans="4:4" x14ac:dyDescent="0.2">
      <c r="D3233" s="109"/>
    </row>
    <row r="3234" spans="4:4" x14ac:dyDescent="0.2">
      <c r="D3234" s="109"/>
    </row>
    <row r="3235" spans="4:4" x14ac:dyDescent="0.2">
      <c r="D3235" s="109"/>
    </row>
    <row r="3236" spans="4:4" x14ac:dyDescent="0.2">
      <c r="D3236" s="109"/>
    </row>
    <row r="3237" spans="4:4" x14ac:dyDescent="0.2">
      <c r="D3237" s="109"/>
    </row>
    <row r="3238" spans="4:4" x14ac:dyDescent="0.2">
      <c r="D3238" s="109"/>
    </row>
    <row r="3239" spans="4:4" x14ac:dyDescent="0.2">
      <c r="D3239" s="109"/>
    </row>
    <row r="3240" spans="4:4" x14ac:dyDescent="0.2">
      <c r="D3240" s="109"/>
    </row>
    <row r="3241" spans="4:4" x14ac:dyDescent="0.2">
      <c r="D3241" s="109"/>
    </row>
    <row r="3242" spans="4:4" x14ac:dyDescent="0.2">
      <c r="D3242" s="109"/>
    </row>
    <row r="3243" spans="4:4" x14ac:dyDescent="0.2">
      <c r="D3243" s="109"/>
    </row>
    <row r="3244" spans="4:4" x14ac:dyDescent="0.2">
      <c r="D3244" s="109"/>
    </row>
    <row r="3245" spans="4:4" x14ac:dyDescent="0.2">
      <c r="D3245" s="109"/>
    </row>
    <row r="3246" spans="4:4" x14ac:dyDescent="0.2">
      <c r="D3246" s="109"/>
    </row>
    <row r="3247" spans="4:4" x14ac:dyDescent="0.2">
      <c r="D3247" s="109"/>
    </row>
    <row r="3248" spans="4:4" x14ac:dyDescent="0.2">
      <c r="D3248" s="109"/>
    </row>
    <row r="3249" spans="4:4" x14ac:dyDescent="0.2">
      <c r="D3249" s="109"/>
    </row>
    <row r="3250" spans="4:4" x14ac:dyDescent="0.2">
      <c r="D3250" s="109"/>
    </row>
    <row r="3251" spans="4:4" x14ac:dyDescent="0.2">
      <c r="D3251" s="109"/>
    </row>
    <row r="3252" spans="4:4" x14ac:dyDescent="0.2">
      <c r="D3252" s="109"/>
    </row>
    <row r="3253" spans="4:4" x14ac:dyDescent="0.2">
      <c r="D3253" s="109"/>
    </row>
    <row r="3254" spans="4:4" x14ac:dyDescent="0.2">
      <c r="D3254" s="109"/>
    </row>
    <row r="3255" spans="4:4" x14ac:dyDescent="0.2">
      <c r="D3255" s="109"/>
    </row>
    <row r="3256" spans="4:4" x14ac:dyDescent="0.2">
      <c r="D3256" s="109"/>
    </row>
    <row r="3257" spans="4:4" x14ac:dyDescent="0.2">
      <c r="D3257" s="109"/>
    </row>
    <row r="3258" spans="4:4" x14ac:dyDescent="0.2">
      <c r="D3258" s="109"/>
    </row>
    <row r="3259" spans="4:4" x14ac:dyDescent="0.2">
      <c r="D3259" s="109"/>
    </row>
    <row r="3260" spans="4:4" x14ac:dyDescent="0.2">
      <c r="D3260" s="109"/>
    </row>
    <row r="3261" spans="4:4" x14ac:dyDescent="0.2">
      <c r="D3261" s="109"/>
    </row>
    <row r="3262" spans="4:4" x14ac:dyDescent="0.2">
      <c r="D3262" s="109"/>
    </row>
    <row r="3263" spans="4:4" x14ac:dyDescent="0.2">
      <c r="D3263" s="109"/>
    </row>
    <row r="3264" spans="4:4" x14ac:dyDescent="0.2">
      <c r="D3264" s="109"/>
    </row>
    <row r="3265" spans="4:4" x14ac:dyDescent="0.2">
      <c r="D3265" s="109"/>
    </row>
    <row r="3266" spans="4:4" x14ac:dyDescent="0.2">
      <c r="D3266" s="109"/>
    </row>
    <row r="3267" spans="4:4" x14ac:dyDescent="0.2">
      <c r="D3267" s="109"/>
    </row>
    <row r="3268" spans="4:4" x14ac:dyDescent="0.2">
      <c r="D3268" s="109"/>
    </row>
    <row r="3269" spans="4:4" x14ac:dyDescent="0.2">
      <c r="D3269" s="109"/>
    </row>
    <row r="3270" spans="4:4" x14ac:dyDescent="0.2">
      <c r="D3270" s="109"/>
    </row>
    <row r="3271" spans="4:4" x14ac:dyDescent="0.2">
      <c r="D3271" s="109"/>
    </row>
    <row r="3272" spans="4:4" x14ac:dyDescent="0.2">
      <c r="D3272" s="109"/>
    </row>
    <row r="3273" spans="4:4" x14ac:dyDescent="0.2">
      <c r="D3273" s="109"/>
    </row>
    <row r="3274" spans="4:4" x14ac:dyDescent="0.2">
      <c r="D3274" s="109"/>
    </row>
    <row r="3275" spans="4:4" x14ac:dyDescent="0.2">
      <c r="D3275" s="109"/>
    </row>
    <row r="3276" spans="4:4" x14ac:dyDescent="0.2">
      <c r="D3276" s="109"/>
    </row>
    <row r="3277" spans="4:4" x14ac:dyDescent="0.2">
      <c r="D3277" s="109"/>
    </row>
    <row r="3278" spans="4:4" x14ac:dyDescent="0.2">
      <c r="D3278" s="109"/>
    </row>
    <row r="3279" spans="4:4" x14ac:dyDescent="0.2">
      <c r="D3279" s="109"/>
    </row>
    <row r="3280" spans="4:4" x14ac:dyDescent="0.2">
      <c r="D3280" s="109"/>
    </row>
    <row r="3281" spans="4:4" x14ac:dyDescent="0.2">
      <c r="D3281" s="109"/>
    </row>
    <row r="3282" spans="4:4" x14ac:dyDescent="0.2">
      <c r="D3282" s="109"/>
    </row>
    <row r="3283" spans="4:4" x14ac:dyDescent="0.2">
      <c r="D3283" s="109"/>
    </row>
    <row r="3284" spans="4:4" x14ac:dyDescent="0.2">
      <c r="D3284" s="109"/>
    </row>
    <row r="3285" spans="4:4" x14ac:dyDescent="0.2">
      <c r="D3285" s="109"/>
    </row>
    <row r="3286" spans="4:4" x14ac:dyDescent="0.2">
      <c r="D3286" s="109"/>
    </row>
    <row r="3287" spans="4:4" x14ac:dyDescent="0.2">
      <c r="D3287" s="109"/>
    </row>
    <row r="3288" spans="4:4" x14ac:dyDescent="0.2">
      <c r="D3288" s="109"/>
    </row>
    <row r="3289" spans="4:4" x14ac:dyDescent="0.2">
      <c r="D3289" s="109"/>
    </row>
    <row r="3290" spans="4:4" x14ac:dyDescent="0.2">
      <c r="D3290" s="109"/>
    </row>
    <row r="3291" spans="4:4" x14ac:dyDescent="0.2">
      <c r="D3291" s="109"/>
    </row>
    <row r="3292" spans="4:4" x14ac:dyDescent="0.2">
      <c r="D3292" s="109"/>
    </row>
    <row r="3293" spans="4:4" x14ac:dyDescent="0.2">
      <c r="D3293" s="109"/>
    </row>
    <row r="3294" spans="4:4" x14ac:dyDescent="0.2">
      <c r="D3294" s="109"/>
    </row>
    <row r="3295" spans="4:4" x14ac:dyDescent="0.2">
      <c r="D3295" s="109"/>
    </row>
    <row r="3296" spans="4:4" x14ac:dyDescent="0.2">
      <c r="D3296" s="109"/>
    </row>
    <row r="3297" spans="4:4" x14ac:dyDescent="0.2">
      <c r="D3297" s="109"/>
    </row>
    <row r="3298" spans="4:4" x14ac:dyDescent="0.2">
      <c r="D3298" s="109"/>
    </row>
    <row r="3299" spans="4:4" x14ac:dyDescent="0.2">
      <c r="D3299" s="109"/>
    </row>
    <row r="3300" spans="4:4" x14ac:dyDescent="0.2">
      <c r="D3300" s="109"/>
    </row>
    <row r="3301" spans="4:4" x14ac:dyDescent="0.2">
      <c r="D3301" s="109"/>
    </row>
    <row r="3302" spans="4:4" x14ac:dyDescent="0.2">
      <c r="D3302" s="109"/>
    </row>
    <row r="3303" spans="4:4" x14ac:dyDescent="0.2">
      <c r="D3303" s="109"/>
    </row>
    <row r="3304" spans="4:4" x14ac:dyDescent="0.2">
      <c r="D3304" s="109"/>
    </row>
    <row r="3305" spans="4:4" x14ac:dyDescent="0.2">
      <c r="D3305" s="109"/>
    </row>
    <row r="3306" spans="4:4" x14ac:dyDescent="0.2">
      <c r="D3306" s="109"/>
    </row>
    <row r="3307" spans="4:4" x14ac:dyDescent="0.2">
      <c r="D3307" s="109"/>
    </row>
    <row r="3308" spans="4:4" x14ac:dyDescent="0.2">
      <c r="D3308" s="109"/>
    </row>
    <row r="3309" spans="4:4" x14ac:dyDescent="0.2">
      <c r="D3309" s="109"/>
    </row>
    <row r="3310" spans="4:4" x14ac:dyDescent="0.2">
      <c r="D3310" s="109"/>
    </row>
    <row r="3311" spans="4:4" x14ac:dyDescent="0.2">
      <c r="D3311" s="109"/>
    </row>
    <row r="3312" spans="4:4" x14ac:dyDescent="0.2">
      <c r="D3312" s="109"/>
    </row>
    <row r="3313" spans="4:4" x14ac:dyDescent="0.2">
      <c r="D3313" s="109"/>
    </row>
    <row r="3314" spans="4:4" x14ac:dyDescent="0.2">
      <c r="D3314" s="109"/>
    </row>
    <row r="3315" spans="4:4" x14ac:dyDescent="0.2">
      <c r="D3315" s="109"/>
    </row>
    <row r="3316" spans="4:4" x14ac:dyDescent="0.2">
      <c r="D3316" s="109"/>
    </row>
    <row r="3317" spans="4:4" x14ac:dyDescent="0.2">
      <c r="D3317" s="109"/>
    </row>
    <row r="3318" spans="4:4" x14ac:dyDescent="0.2">
      <c r="D3318" s="109"/>
    </row>
    <row r="3319" spans="4:4" x14ac:dyDescent="0.2">
      <c r="D3319" s="109"/>
    </row>
    <row r="3320" spans="4:4" x14ac:dyDescent="0.2">
      <c r="D3320" s="109"/>
    </row>
    <row r="3321" spans="4:4" x14ac:dyDescent="0.2">
      <c r="D3321" s="109"/>
    </row>
    <row r="3322" spans="4:4" x14ac:dyDescent="0.2">
      <c r="D3322" s="109"/>
    </row>
    <row r="3323" spans="4:4" x14ac:dyDescent="0.2">
      <c r="D3323" s="109"/>
    </row>
    <row r="3324" spans="4:4" x14ac:dyDescent="0.2">
      <c r="D3324" s="109"/>
    </row>
    <row r="3325" spans="4:4" x14ac:dyDescent="0.2">
      <c r="D3325" s="109"/>
    </row>
    <row r="3326" spans="4:4" x14ac:dyDescent="0.2">
      <c r="D3326" s="109"/>
    </row>
    <row r="3327" spans="4:4" x14ac:dyDescent="0.2">
      <c r="D3327" s="109"/>
    </row>
    <row r="3328" spans="4:4" x14ac:dyDescent="0.2">
      <c r="D3328" s="109"/>
    </row>
    <row r="3329" spans="4:4" x14ac:dyDescent="0.2">
      <c r="D3329" s="109"/>
    </row>
    <row r="3330" spans="4:4" x14ac:dyDescent="0.2">
      <c r="D3330" s="109"/>
    </row>
    <row r="3331" spans="4:4" x14ac:dyDescent="0.2">
      <c r="D3331" s="109"/>
    </row>
    <row r="3332" spans="4:4" x14ac:dyDescent="0.2">
      <c r="D3332" s="109"/>
    </row>
    <row r="3333" spans="4:4" x14ac:dyDescent="0.2">
      <c r="D3333" s="109"/>
    </row>
    <row r="3334" spans="4:4" x14ac:dyDescent="0.2">
      <c r="D3334" s="109"/>
    </row>
    <row r="3335" spans="4:4" x14ac:dyDescent="0.2">
      <c r="D3335" s="109"/>
    </row>
    <row r="3336" spans="4:4" x14ac:dyDescent="0.2">
      <c r="D3336" s="109"/>
    </row>
    <row r="3337" spans="4:4" x14ac:dyDescent="0.2">
      <c r="D3337" s="109"/>
    </row>
    <row r="3338" spans="4:4" x14ac:dyDescent="0.2">
      <c r="D3338" s="109"/>
    </row>
    <row r="3339" spans="4:4" x14ac:dyDescent="0.2">
      <c r="D3339" s="109"/>
    </row>
    <row r="3340" spans="4:4" x14ac:dyDescent="0.2">
      <c r="D3340" s="109"/>
    </row>
    <row r="3341" spans="4:4" x14ac:dyDescent="0.2">
      <c r="D3341" s="109"/>
    </row>
    <row r="3342" spans="4:4" x14ac:dyDescent="0.2">
      <c r="D3342" s="109"/>
    </row>
    <row r="3343" spans="4:4" x14ac:dyDescent="0.2">
      <c r="D3343" s="109"/>
    </row>
    <row r="3344" spans="4:4" x14ac:dyDescent="0.2">
      <c r="D3344" s="109"/>
    </row>
    <row r="3345" spans="4:4" x14ac:dyDescent="0.2">
      <c r="D3345" s="109"/>
    </row>
    <row r="3346" spans="4:4" x14ac:dyDescent="0.2">
      <c r="D3346" s="109"/>
    </row>
    <row r="3347" spans="4:4" x14ac:dyDescent="0.2">
      <c r="D3347" s="109"/>
    </row>
    <row r="3348" spans="4:4" x14ac:dyDescent="0.2">
      <c r="D3348" s="109"/>
    </row>
    <row r="3349" spans="4:4" x14ac:dyDescent="0.2">
      <c r="D3349" s="109"/>
    </row>
    <row r="3350" spans="4:4" x14ac:dyDescent="0.2">
      <c r="D3350" s="109"/>
    </row>
    <row r="3351" spans="4:4" x14ac:dyDescent="0.2">
      <c r="D3351" s="109"/>
    </row>
    <row r="3352" spans="4:4" x14ac:dyDescent="0.2">
      <c r="D3352" s="109"/>
    </row>
    <row r="3353" spans="4:4" x14ac:dyDescent="0.2">
      <c r="D3353" s="109"/>
    </row>
    <row r="3354" spans="4:4" x14ac:dyDescent="0.2">
      <c r="D3354" s="109"/>
    </row>
    <row r="3355" spans="4:4" x14ac:dyDescent="0.2">
      <c r="D3355" s="109"/>
    </row>
    <row r="3356" spans="4:4" x14ac:dyDescent="0.2">
      <c r="D3356" s="109"/>
    </row>
    <row r="3357" spans="4:4" x14ac:dyDescent="0.2">
      <c r="D3357" s="109"/>
    </row>
    <row r="3358" spans="4:4" x14ac:dyDescent="0.2">
      <c r="D3358" s="109"/>
    </row>
    <row r="3359" spans="4:4" x14ac:dyDescent="0.2">
      <c r="D3359" s="109"/>
    </row>
    <row r="3360" spans="4:4" x14ac:dyDescent="0.2">
      <c r="D3360" s="109"/>
    </row>
    <row r="3361" spans="4:4" x14ac:dyDescent="0.2">
      <c r="D3361" s="109"/>
    </row>
    <row r="3362" spans="4:4" x14ac:dyDescent="0.2">
      <c r="D3362" s="109"/>
    </row>
    <row r="3363" spans="4:4" x14ac:dyDescent="0.2">
      <c r="D3363" s="109"/>
    </row>
    <row r="3364" spans="4:4" x14ac:dyDescent="0.2">
      <c r="D3364" s="109"/>
    </row>
    <row r="3365" spans="4:4" x14ac:dyDescent="0.2">
      <c r="D3365" s="109"/>
    </row>
    <row r="3366" spans="4:4" x14ac:dyDescent="0.2">
      <c r="D3366" s="109"/>
    </row>
    <row r="3367" spans="4:4" x14ac:dyDescent="0.2">
      <c r="D3367" s="109"/>
    </row>
    <row r="3368" spans="4:4" x14ac:dyDescent="0.2">
      <c r="D3368" s="109"/>
    </row>
    <row r="3369" spans="4:4" x14ac:dyDescent="0.2">
      <c r="D3369" s="109"/>
    </row>
    <row r="3370" spans="4:4" x14ac:dyDescent="0.2">
      <c r="D3370" s="109"/>
    </row>
    <row r="3371" spans="4:4" x14ac:dyDescent="0.2">
      <c r="D3371" s="109"/>
    </row>
    <row r="3372" spans="4:4" x14ac:dyDescent="0.2">
      <c r="D3372" s="109"/>
    </row>
    <row r="3373" spans="4:4" x14ac:dyDescent="0.2">
      <c r="D3373" s="109"/>
    </row>
    <row r="3374" spans="4:4" x14ac:dyDescent="0.2">
      <c r="D3374" s="109"/>
    </row>
    <row r="3375" spans="4:4" x14ac:dyDescent="0.2">
      <c r="D3375" s="109"/>
    </row>
    <row r="3376" spans="4:4" x14ac:dyDescent="0.2">
      <c r="D3376" s="109"/>
    </row>
    <row r="3377" spans="4:4" x14ac:dyDescent="0.2">
      <c r="D3377" s="109"/>
    </row>
    <row r="3378" spans="4:4" x14ac:dyDescent="0.2">
      <c r="D3378" s="109"/>
    </row>
    <row r="3379" spans="4:4" x14ac:dyDescent="0.2">
      <c r="D3379" s="109"/>
    </row>
    <row r="3380" spans="4:4" x14ac:dyDescent="0.2">
      <c r="D3380" s="109"/>
    </row>
    <row r="3381" spans="4:4" x14ac:dyDescent="0.2">
      <c r="D3381" s="109"/>
    </row>
    <row r="3382" spans="4:4" x14ac:dyDescent="0.2">
      <c r="D3382" s="109"/>
    </row>
    <row r="3383" spans="4:4" x14ac:dyDescent="0.2">
      <c r="D3383" s="109"/>
    </row>
    <row r="3384" spans="4:4" x14ac:dyDescent="0.2">
      <c r="D3384" s="109"/>
    </row>
    <row r="3385" spans="4:4" x14ac:dyDescent="0.2">
      <c r="D3385" s="109"/>
    </row>
    <row r="3386" spans="4:4" x14ac:dyDescent="0.2">
      <c r="D3386" s="109"/>
    </row>
    <row r="3387" spans="4:4" x14ac:dyDescent="0.2">
      <c r="D3387" s="109"/>
    </row>
    <row r="3388" spans="4:4" x14ac:dyDescent="0.2">
      <c r="D3388" s="109"/>
    </row>
    <row r="3389" spans="4:4" x14ac:dyDescent="0.2">
      <c r="D3389" s="109"/>
    </row>
    <row r="3390" spans="4:4" x14ac:dyDescent="0.2">
      <c r="D3390" s="109"/>
    </row>
    <row r="3391" spans="4:4" x14ac:dyDescent="0.2">
      <c r="D3391" s="109"/>
    </row>
    <row r="3392" spans="4:4" x14ac:dyDescent="0.2">
      <c r="D3392" s="109"/>
    </row>
    <row r="3393" spans="4:4" x14ac:dyDescent="0.2">
      <c r="D3393" s="109"/>
    </row>
    <row r="3394" spans="4:4" x14ac:dyDescent="0.2">
      <c r="D3394" s="109"/>
    </row>
    <row r="3395" spans="4:4" x14ac:dyDescent="0.2">
      <c r="D3395" s="109"/>
    </row>
    <row r="3396" spans="4:4" x14ac:dyDescent="0.2">
      <c r="D3396" s="109"/>
    </row>
    <row r="3397" spans="4:4" x14ac:dyDescent="0.2">
      <c r="D3397" s="109"/>
    </row>
    <row r="3398" spans="4:4" x14ac:dyDescent="0.2">
      <c r="D3398" s="109"/>
    </row>
    <row r="3399" spans="4:4" x14ac:dyDescent="0.2">
      <c r="D3399" s="109"/>
    </row>
    <row r="3400" spans="4:4" x14ac:dyDescent="0.2">
      <c r="D3400" s="109"/>
    </row>
    <row r="3401" spans="4:4" x14ac:dyDescent="0.2">
      <c r="D3401" s="109"/>
    </row>
    <row r="3402" spans="4:4" x14ac:dyDescent="0.2">
      <c r="D3402" s="109"/>
    </row>
    <row r="3403" spans="4:4" x14ac:dyDescent="0.2">
      <c r="D3403" s="109"/>
    </row>
    <row r="3404" spans="4:4" x14ac:dyDescent="0.2">
      <c r="D3404" s="109"/>
    </row>
    <row r="3405" spans="4:4" x14ac:dyDescent="0.2">
      <c r="D3405" s="109"/>
    </row>
    <row r="3406" spans="4:4" x14ac:dyDescent="0.2">
      <c r="D3406" s="109"/>
    </row>
    <row r="3407" spans="4:4" x14ac:dyDescent="0.2">
      <c r="D3407" s="109"/>
    </row>
    <row r="3408" spans="4:4" x14ac:dyDescent="0.2">
      <c r="D3408" s="109"/>
    </row>
    <row r="3409" spans="4:4" x14ac:dyDescent="0.2">
      <c r="D3409" s="109"/>
    </row>
    <row r="3410" spans="4:4" x14ac:dyDescent="0.2">
      <c r="D3410" s="109"/>
    </row>
    <row r="3411" spans="4:4" x14ac:dyDescent="0.2">
      <c r="D3411" s="109"/>
    </row>
    <row r="3412" spans="4:4" x14ac:dyDescent="0.2">
      <c r="D3412" s="109"/>
    </row>
    <row r="3413" spans="4:4" x14ac:dyDescent="0.2">
      <c r="D3413" s="109"/>
    </row>
    <row r="3414" spans="4:4" x14ac:dyDescent="0.2">
      <c r="D3414" s="109"/>
    </row>
    <row r="3415" spans="4:4" x14ac:dyDescent="0.2">
      <c r="D3415" s="109"/>
    </row>
    <row r="3416" spans="4:4" x14ac:dyDescent="0.2">
      <c r="D3416" s="109"/>
    </row>
    <row r="3417" spans="4:4" x14ac:dyDescent="0.2">
      <c r="D3417" s="109"/>
    </row>
    <row r="3418" spans="4:4" x14ac:dyDescent="0.2">
      <c r="D3418" s="109"/>
    </row>
    <row r="3419" spans="4:4" x14ac:dyDescent="0.2">
      <c r="D3419" s="109"/>
    </row>
    <row r="3420" spans="4:4" x14ac:dyDescent="0.2">
      <c r="D3420" s="109"/>
    </row>
    <row r="3421" spans="4:4" x14ac:dyDescent="0.2">
      <c r="D3421" s="109"/>
    </row>
    <row r="3422" spans="4:4" x14ac:dyDescent="0.2">
      <c r="D3422" s="109"/>
    </row>
    <row r="3423" spans="4:4" x14ac:dyDescent="0.2">
      <c r="D3423" s="109"/>
    </row>
    <row r="3424" spans="4:4" x14ac:dyDescent="0.2">
      <c r="D3424" s="109"/>
    </row>
    <row r="3425" spans="4:4" x14ac:dyDescent="0.2">
      <c r="D3425" s="109"/>
    </row>
    <row r="3426" spans="4:4" x14ac:dyDescent="0.2">
      <c r="D3426" s="109"/>
    </row>
    <row r="3427" spans="4:4" x14ac:dyDescent="0.2">
      <c r="D3427" s="109"/>
    </row>
    <row r="3428" spans="4:4" x14ac:dyDescent="0.2">
      <c r="D3428" s="109"/>
    </row>
    <row r="3429" spans="4:4" x14ac:dyDescent="0.2">
      <c r="D3429" s="109"/>
    </row>
    <row r="3430" spans="4:4" x14ac:dyDescent="0.2">
      <c r="D3430" s="109"/>
    </row>
    <row r="3431" spans="4:4" x14ac:dyDescent="0.2">
      <c r="D3431" s="109"/>
    </row>
    <row r="3432" spans="4:4" x14ac:dyDescent="0.2">
      <c r="D3432" s="109"/>
    </row>
    <row r="3433" spans="4:4" x14ac:dyDescent="0.2">
      <c r="D3433" s="109"/>
    </row>
    <row r="3434" spans="4:4" x14ac:dyDescent="0.2">
      <c r="D3434" s="109"/>
    </row>
    <row r="3435" spans="4:4" x14ac:dyDescent="0.2">
      <c r="D3435" s="109"/>
    </row>
    <row r="3436" spans="4:4" x14ac:dyDescent="0.2">
      <c r="D3436" s="109"/>
    </row>
    <row r="3437" spans="4:4" x14ac:dyDescent="0.2">
      <c r="D3437" s="109"/>
    </row>
    <row r="3438" spans="4:4" x14ac:dyDescent="0.2">
      <c r="D3438" s="109"/>
    </row>
    <row r="3439" spans="4:4" x14ac:dyDescent="0.2">
      <c r="D3439" s="109"/>
    </row>
    <row r="3440" spans="4:4" x14ac:dyDescent="0.2">
      <c r="D3440" s="109"/>
    </row>
    <row r="3441" spans="4:4" x14ac:dyDescent="0.2">
      <c r="D3441" s="109"/>
    </row>
    <row r="3442" spans="4:4" x14ac:dyDescent="0.2">
      <c r="D3442" s="109"/>
    </row>
    <row r="3443" spans="4:4" x14ac:dyDescent="0.2">
      <c r="D3443" s="109"/>
    </row>
    <row r="3444" spans="4:4" x14ac:dyDescent="0.2">
      <c r="D3444" s="109"/>
    </row>
    <row r="3445" spans="4:4" x14ac:dyDescent="0.2">
      <c r="D3445" s="109"/>
    </row>
    <row r="3446" spans="4:4" x14ac:dyDescent="0.2">
      <c r="D3446" s="109"/>
    </row>
    <row r="3447" spans="4:4" x14ac:dyDescent="0.2">
      <c r="D3447" s="109"/>
    </row>
    <row r="3448" spans="4:4" x14ac:dyDescent="0.2">
      <c r="D3448" s="109"/>
    </row>
    <row r="3449" spans="4:4" x14ac:dyDescent="0.2">
      <c r="D3449" s="109"/>
    </row>
    <row r="3450" spans="4:4" x14ac:dyDescent="0.2">
      <c r="D3450" s="109"/>
    </row>
    <row r="3451" spans="4:4" x14ac:dyDescent="0.2">
      <c r="D3451" s="109"/>
    </row>
    <row r="3452" spans="4:4" x14ac:dyDescent="0.2">
      <c r="D3452" s="109"/>
    </row>
    <row r="3453" spans="4:4" x14ac:dyDescent="0.2">
      <c r="D3453" s="109"/>
    </row>
    <row r="3454" spans="4:4" x14ac:dyDescent="0.2">
      <c r="D3454" s="109"/>
    </row>
    <row r="3455" spans="4:4" x14ac:dyDescent="0.2">
      <c r="D3455" s="109"/>
    </row>
    <row r="3456" spans="4:4" x14ac:dyDescent="0.2">
      <c r="D3456" s="109"/>
    </row>
    <row r="3457" spans="4:4" x14ac:dyDescent="0.2">
      <c r="D3457" s="109"/>
    </row>
    <row r="3458" spans="4:4" x14ac:dyDescent="0.2">
      <c r="D3458" s="109"/>
    </row>
    <row r="3459" spans="4:4" x14ac:dyDescent="0.2">
      <c r="D3459" s="109"/>
    </row>
    <row r="3460" spans="4:4" x14ac:dyDescent="0.2">
      <c r="D3460" s="109"/>
    </row>
    <row r="3461" spans="4:4" x14ac:dyDescent="0.2">
      <c r="D3461" s="109"/>
    </row>
    <row r="3462" spans="4:4" x14ac:dyDescent="0.2">
      <c r="D3462" s="109"/>
    </row>
    <row r="3463" spans="4:4" x14ac:dyDescent="0.2">
      <c r="D3463" s="109"/>
    </row>
    <row r="3464" spans="4:4" x14ac:dyDescent="0.2">
      <c r="D3464" s="109"/>
    </row>
    <row r="3465" spans="4:4" x14ac:dyDescent="0.2">
      <c r="D3465" s="109"/>
    </row>
    <row r="3466" spans="4:4" x14ac:dyDescent="0.2">
      <c r="D3466" s="109"/>
    </row>
    <row r="3467" spans="4:4" x14ac:dyDescent="0.2">
      <c r="D3467" s="109"/>
    </row>
    <row r="3468" spans="4:4" x14ac:dyDescent="0.2">
      <c r="D3468" s="109"/>
    </row>
    <row r="3469" spans="4:4" x14ac:dyDescent="0.2">
      <c r="D3469" s="109"/>
    </row>
    <row r="3470" spans="4:4" x14ac:dyDescent="0.2">
      <c r="D3470" s="109"/>
    </row>
    <row r="3471" spans="4:4" x14ac:dyDescent="0.2">
      <c r="D3471" s="109"/>
    </row>
    <row r="3472" spans="4:4" x14ac:dyDescent="0.2">
      <c r="D3472" s="109"/>
    </row>
    <row r="3473" spans="4:4" x14ac:dyDescent="0.2">
      <c r="D3473" s="109"/>
    </row>
    <row r="3474" spans="4:4" x14ac:dyDescent="0.2">
      <c r="D3474" s="109"/>
    </row>
    <row r="3475" spans="4:4" x14ac:dyDescent="0.2">
      <c r="D3475" s="109"/>
    </row>
    <row r="3476" spans="4:4" x14ac:dyDescent="0.2">
      <c r="D3476" s="109"/>
    </row>
    <row r="3477" spans="4:4" x14ac:dyDescent="0.2">
      <c r="D3477" s="109"/>
    </row>
    <row r="3478" spans="4:4" x14ac:dyDescent="0.2">
      <c r="D3478" s="109"/>
    </row>
    <row r="3479" spans="4:4" x14ac:dyDescent="0.2">
      <c r="D3479" s="109"/>
    </row>
    <row r="3480" spans="4:4" x14ac:dyDescent="0.2">
      <c r="D3480" s="109"/>
    </row>
    <row r="3481" spans="4:4" x14ac:dyDescent="0.2">
      <c r="D3481" s="109"/>
    </row>
    <row r="3482" spans="4:4" x14ac:dyDescent="0.2">
      <c r="D3482" s="109"/>
    </row>
    <row r="3483" spans="4:4" x14ac:dyDescent="0.2">
      <c r="D3483" s="109"/>
    </row>
    <row r="3484" spans="4:4" x14ac:dyDescent="0.2">
      <c r="D3484" s="109"/>
    </row>
    <row r="3485" spans="4:4" x14ac:dyDescent="0.2">
      <c r="D3485" s="109"/>
    </row>
    <row r="3486" spans="4:4" x14ac:dyDescent="0.2">
      <c r="D3486" s="109"/>
    </row>
    <row r="3487" spans="4:4" x14ac:dyDescent="0.2">
      <c r="D3487" s="109"/>
    </row>
    <row r="3488" spans="4:4" x14ac:dyDescent="0.2">
      <c r="D3488" s="109"/>
    </row>
    <row r="3489" spans="4:4" x14ac:dyDescent="0.2">
      <c r="D3489" s="109"/>
    </row>
    <row r="3490" spans="4:4" x14ac:dyDescent="0.2">
      <c r="D3490" s="109"/>
    </row>
    <row r="3491" spans="4:4" x14ac:dyDescent="0.2">
      <c r="D3491" s="109"/>
    </row>
    <row r="3492" spans="4:4" x14ac:dyDescent="0.2">
      <c r="D3492" s="109"/>
    </row>
    <row r="3493" spans="4:4" x14ac:dyDescent="0.2">
      <c r="D3493" s="109"/>
    </row>
    <row r="3494" spans="4:4" x14ac:dyDescent="0.2">
      <c r="D3494" s="109"/>
    </row>
    <row r="3495" spans="4:4" x14ac:dyDescent="0.2">
      <c r="D3495" s="109"/>
    </row>
    <row r="3496" spans="4:4" x14ac:dyDescent="0.2">
      <c r="D3496" s="109"/>
    </row>
    <row r="3497" spans="4:4" x14ac:dyDescent="0.2">
      <c r="D3497" s="109"/>
    </row>
    <row r="3498" spans="4:4" x14ac:dyDescent="0.2">
      <c r="D3498" s="109"/>
    </row>
    <row r="3499" spans="4:4" x14ac:dyDescent="0.2">
      <c r="D3499" s="109"/>
    </row>
    <row r="3500" spans="4:4" x14ac:dyDescent="0.2">
      <c r="D3500" s="109"/>
    </row>
    <row r="3501" spans="4:4" x14ac:dyDescent="0.2">
      <c r="D3501" s="109"/>
    </row>
    <row r="3502" spans="4:4" x14ac:dyDescent="0.2">
      <c r="D3502" s="109"/>
    </row>
    <row r="3503" spans="4:4" x14ac:dyDescent="0.2">
      <c r="D3503" s="109"/>
    </row>
    <row r="3504" spans="4:4" x14ac:dyDescent="0.2">
      <c r="D3504" s="109"/>
    </row>
    <row r="3505" spans="4:4" x14ac:dyDescent="0.2">
      <c r="D3505" s="109"/>
    </row>
    <row r="3506" spans="4:4" x14ac:dyDescent="0.2">
      <c r="D3506" s="109"/>
    </row>
    <row r="3507" spans="4:4" x14ac:dyDescent="0.2">
      <c r="D3507" s="109"/>
    </row>
    <row r="3508" spans="4:4" x14ac:dyDescent="0.2">
      <c r="D3508" s="109"/>
    </row>
    <row r="3509" spans="4:4" x14ac:dyDescent="0.2">
      <c r="D3509" s="109"/>
    </row>
    <row r="3510" spans="4:4" x14ac:dyDescent="0.2">
      <c r="D3510" s="109"/>
    </row>
    <row r="3511" spans="4:4" x14ac:dyDescent="0.2">
      <c r="D3511" s="109"/>
    </row>
    <row r="3512" spans="4:4" x14ac:dyDescent="0.2">
      <c r="D3512" s="109"/>
    </row>
    <row r="3513" spans="4:4" x14ac:dyDescent="0.2">
      <c r="D3513" s="109"/>
    </row>
    <row r="3514" spans="4:4" x14ac:dyDescent="0.2">
      <c r="D3514" s="109"/>
    </row>
    <row r="3515" spans="4:4" x14ac:dyDescent="0.2">
      <c r="D3515" s="109"/>
    </row>
    <row r="3516" spans="4:4" x14ac:dyDescent="0.2">
      <c r="D3516" s="109"/>
    </row>
    <row r="3517" spans="4:4" x14ac:dyDescent="0.2">
      <c r="D3517" s="109"/>
    </row>
    <row r="3518" spans="4:4" x14ac:dyDescent="0.2">
      <c r="D3518" s="109"/>
    </row>
    <row r="3519" spans="4:4" x14ac:dyDescent="0.2">
      <c r="D3519" s="109"/>
    </row>
    <row r="3520" spans="4:4" x14ac:dyDescent="0.2">
      <c r="D3520" s="109"/>
    </row>
    <row r="3521" spans="4:4" x14ac:dyDescent="0.2">
      <c r="D3521" s="109"/>
    </row>
    <row r="3522" spans="4:4" x14ac:dyDescent="0.2">
      <c r="D3522" s="109"/>
    </row>
    <row r="3523" spans="4:4" x14ac:dyDescent="0.2">
      <c r="D3523" s="109"/>
    </row>
    <row r="3524" spans="4:4" x14ac:dyDescent="0.2">
      <c r="D3524" s="109"/>
    </row>
    <row r="3525" spans="4:4" x14ac:dyDescent="0.2">
      <c r="D3525" s="109"/>
    </row>
    <row r="3526" spans="4:4" x14ac:dyDescent="0.2">
      <c r="D3526" s="109"/>
    </row>
    <row r="3527" spans="4:4" x14ac:dyDescent="0.2">
      <c r="D3527" s="109"/>
    </row>
    <row r="3528" spans="4:4" x14ac:dyDescent="0.2">
      <c r="D3528" s="109"/>
    </row>
    <row r="3529" spans="4:4" x14ac:dyDescent="0.2">
      <c r="D3529" s="109"/>
    </row>
    <row r="3530" spans="4:4" x14ac:dyDescent="0.2">
      <c r="D3530" s="109"/>
    </row>
    <row r="3531" spans="4:4" x14ac:dyDescent="0.2">
      <c r="D3531" s="109"/>
    </row>
    <row r="3532" spans="4:4" x14ac:dyDescent="0.2">
      <c r="D3532" s="109"/>
    </row>
    <row r="3533" spans="4:4" x14ac:dyDescent="0.2">
      <c r="D3533" s="109"/>
    </row>
    <row r="3534" spans="4:4" x14ac:dyDescent="0.2">
      <c r="D3534" s="109"/>
    </row>
    <row r="3535" spans="4:4" x14ac:dyDescent="0.2">
      <c r="D3535" s="109"/>
    </row>
    <row r="3536" spans="4:4" x14ac:dyDescent="0.2">
      <c r="D3536" s="109"/>
    </row>
    <row r="3537" spans="4:4" x14ac:dyDescent="0.2">
      <c r="D3537" s="109"/>
    </row>
    <row r="3538" spans="4:4" x14ac:dyDescent="0.2">
      <c r="D3538" s="109"/>
    </row>
    <row r="3539" spans="4:4" x14ac:dyDescent="0.2">
      <c r="D3539" s="109"/>
    </row>
    <row r="3540" spans="4:4" x14ac:dyDescent="0.2">
      <c r="D3540" s="109"/>
    </row>
    <row r="3541" spans="4:4" x14ac:dyDescent="0.2">
      <c r="D3541" s="109"/>
    </row>
    <row r="3542" spans="4:4" x14ac:dyDescent="0.2">
      <c r="D3542" s="109"/>
    </row>
    <row r="3543" spans="4:4" x14ac:dyDescent="0.2">
      <c r="D3543" s="109"/>
    </row>
    <row r="3544" spans="4:4" x14ac:dyDescent="0.2">
      <c r="D3544" s="109"/>
    </row>
    <row r="3545" spans="4:4" x14ac:dyDescent="0.2">
      <c r="D3545" s="109"/>
    </row>
    <row r="3546" spans="4:4" x14ac:dyDescent="0.2">
      <c r="D3546" s="109"/>
    </row>
    <row r="3547" spans="4:4" x14ac:dyDescent="0.2">
      <c r="D3547" s="109"/>
    </row>
    <row r="3548" spans="4:4" x14ac:dyDescent="0.2">
      <c r="D3548" s="109"/>
    </row>
    <row r="3549" spans="4:4" x14ac:dyDescent="0.2">
      <c r="D3549" s="109"/>
    </row>
    <row r="3550" spans="4:4" x14ac:dyDescent="0.2">
      <c r="D3550" s="109"/>
    </row>
    <row r="3551" spans="4:4" x14ac:dyDescent="0.2">
      <c r="D3551" s="109"/>
    </row>
    <row r="3552" spans="4:4" x14ac:dyDescent="0.2">
      <c r="D3552" s="109"/>
    </row>
    <row r="3553" spans="4:4" x14ac:dyDescent="0.2">
      <c r="D3553" s="109"/>
    </row>
    <row r="3554" spans="4:4" x14ac:dyDescent="0.2">
      <c r="D3554" s="109"/>
    </row>
    <row r="3555" spans="4:4" x14ac:dyDescent="0.2">
      <c r="D3555" s="109"/>
    </row>
    <row r="3556" spans="4:4" x14ac:dyDescent="0.2">
      <c r="D3556" s="109"/>
    </row>
    <row r="3557" spans="4:4" x14ac:dyDescent="0.2">
      <c r="D3557" s="109"/>
    </row>
    <row r="3558" spans="4:4" x14ac:dyDescent="0.2">
      <c r="D3558" s="109"/>
    </row>
    <row r="3559" spans="4:4" x14ac:dyDescent="0.2">
      <c r="D3559" s="109"/>
    </row>
    <row r="3560" spans="4:4" x14ac:dyDescent="0.2">
      <c r="D3560" s="109"/>
    </row>
    <row r="3561" spans="4:4" x14ac:dyDescent="0.2">
      <c r="D3561" s="109"/>
    </row>
    <row r="3562" spans="4:4" x14ac:dyDescent="0.2">
      <c r="D3562" s="109"/>
    </row>
    <row r="3563" spans="4:4" x14ac:dyDescent="0.2">
      <c r="D3563" s="109"/>
    </row>
    <row r="3564" spans="4:4" x14ac:dyDescent="0.2">
      <c r="D3564" s="109"/>
    </row>
    <row r="3565" spans="4:4" x14ac:dyDescent="0.2">
      <c r="D3565" s="109"/>
    </row>
    <row r="3566" spans="4:4" x14ac:dyDescent="0.2">
      <c r="D3566" s="109"/>
    </row>
    <row r="3567" spans="4:4" x14ac:dyDescent="0.2">
      <c r="D3567" s="109"/>
    </row>
    <row r="3568" spans="4:4" x14ac:dyDescent="0.2">
      <c r="D3568" s="109"/>
    </row>
    <row r="3569" spans="4:4" x14ac:dyDescent="0.2">
      <c r="D3569" s="109"/>
    </row>
    <row r="3570" spans="4:4" x14ac:dyDescent="0.2">
      <c r="D3570" s="109"/>
    </row>
    <row r="3571" spans="4:4" x14ac:dyDescent="0.2">
      <c r="D3571" s="109"/>
    </row>
    <row r="3572" spans="4:4" x14ac:dyDescent="0.2">
      <c r="D3572" s="109"/>
    </row>
    <row r="3573" spans="4:4" x14ac:dyDescent="0.2">
      <c r="D3573" s="109"/>
    </row>
    <row r="3574" spans="4:4" x14ac:dyDescent="0.2">
      <c r="D3574" s="109"/>
    </row>
    <row r="3575" spans="4:4" x14ac:dyDescent="0.2">
      <c r="D3575" s="109"/>
    </row>
    <row r="3576" spans="4:4" x14ac:dyDescent="0.2">
      <c r="D3576" s="109"/>
    </row>
    <row r="3577" spans="4:4" x14ac:dyDescent="0.2">
      <c r="D3577" s="109"/>
    </row>
    <row r="3578" spans="4:4" x14ac:dyDescent="0.2">
      <c r="D3578" s="109"/>
    </row>
    <row r="3579" spans="4:4" x14ac:dyDescent="0.2">
      <c r="D3579" s="109"/>
    </row>
    <row r="3580" spans="4:4" x14ac:dyDescent="0.2">
      <c r="D3580" s="109"/>
    </row>
    <row r="3581" spans="4:4" x14ac:dyDescent="0.2">
      <c r="D3581" s="109"/>
    </row>
    <row r="3582" spans="4:4" x14ac:dyDescent="0.2">
      <c r="D3582" s="109"/>
    </row>
    <row r="3583" spans="4:4" x14ac:dyDescent="0.2">
      <c r="D3583" s="109"/>
    </row>
    <row r="3584" spans="4:4" x14ac:dyDescent="0.2">
      <c r="D3584" s="109"/>
    </row>
    <row r="3585" spans="4:4" x14ac:dyDescent="0.2">
      <c r="D3585" s="109"/>
    </row>
    <row r="3586" spans="4:4" x14ac:dyDescent="0.2">
      <c r="D3586" s="109"/>
    </row>
    <row r="3587" spans="4:4" x14ac:dyDescent="0.2">
      <c r="D3587" s="109"/>
    </row>
    <row r="3588" spans="4:4" x14ac:dyDescent="0.2">
      <c r="D3588" s="109"/>
    </row>
    <row r="3589" spans="4:4" x14ac:dyDescent="0.2">
      <c r="D3589" s="109"/>
    </row>
    <row r="3590" spans="4:4" x14ac:dyDescent="0.2">
      <c r="D3590" s="109"/>
    </row>
    <row r="3591" spans="4:4" x14ac:dyDescent="0.2">
      <c r="D3591" s="109"/>
    </row>
    <row r="3592" spans="4:4" x14ac:dyDescent="0.2">
      <c r="D3592" s="109"/>
    </row>
    <row r="3593" spans="4:4" x14ac:dyDescent="0.2">
      <c r="D3593" s="109"/>
    </row>
    <row r="3594" spans="4:4" x14ac:dyDescent="0.2">
      <c r="D3594" s="109"/>
    </row>
    <row r="3595" spans="4:4" x14ac:dyDescent="0.2">
      <c r="D3595" s="109"/>
    </row>
    <row r="3596" spans="4:4" x14ac:dyDescent="0.2">
      <c r="D3596" s="109"/>
    </row>
    <row r="3597" spans="4:4" x14ac:dyDescent="0.2">
      <c r="D3597" s="109"/>
    </row>
    <row r="3598" spans="4:4" x14ac:dyDescent="0.2">
      <c r="D3598" s="109"/>
    </row>
    <row r="3599" spans="4:4" x14ac:dyDescent="0.2">
      <c r="D3599" s="109"/>
    </row>
    <row r="3600" spans="4:4" x14ac:dyDescent="0.2">
      <c r="D3600" s="109"/>
    </row>
    <row r="3601" spans="4:4" x14ac:dyDescent="0.2">
      <c r="D3601" s="109"/>
    </row>
    <row r="3602" spans="4:4" x14ac:dyDescent="0.2">
      <c r="D3602" s="109"/>
    </row>
    <row r="3603" spans="4:4" x14ac:dyDescent="0.2">
      <c r="D3603" s="109"/>
    </row>
    <row r="3604" spans="4:4" x14ac:dyDescent="0.2">
      <c r="D3604" s="109"/>
    </row>
    <row r="3605" spans="4:4" x14ac:dyDescent="0.2">
      <c r="D3605" s="109"/>
    </row>
    <row r="3606" spans="4:4" x14ac:dyDescent="0.2">
      <c r="D3606" s="109"/>
    </row>
    <row r="3607" spans="4:4" x14ac:dyDescent="0.2">
      <c r="D3607" s="109"/>
    </row>
    <row r="3608" spans="4:4" x14ac:dyDescent="0.2">
      <c r="D3608" s="109"/>
    </row>
    <row r="3609" spans="4:4" x14ac:dyDescent="0.2">
      <c r="D3609" s="109"/>
    </row>
    <row r="3610" spans="4:4" x14ac:dyDescent="0.2">
      <c r="D3610" s="109"/>
    </row>
    <row r="3611" spans="4:4" x14ac:dyDescent="0.2">
      <c r="D3611" s="109"/>
    </row>
    <row r="3612" spans="4:4" x14ac:dyDescent="0.2">
      <c r="D3612" s="109"/>
    </row>
    <row r="3613" spans="4:4" x14ac:dyDescent="0.2">
      <c r="D3613" s="109"/>
    </row>
    <row r="3614" spans="4:4" x14ac:dyDescent="0.2">
      <c r="D3614" s="109"/>
    </row>
    <row r="3615" spans="4:4" x14ac:dyDescent="0.2">
      <c r="D3615" s="109"/>
    </row>
    <row r="3616" spans="4:4" x14ac:dyDescent="0.2">
      <c r="D3616" s="109"/>
    </row>
    <row r="3617" spans="4:4" x14ac:dyDescent="0.2">
      <c r="D3617" s="109"/>
    </row>
    <row r="3618" spans="4:4" x14ac:dyDescent="0.2">
      <c r="D3618" s="109"/>
    </row>
    <row r="3619" spans="4:4" x14ac:dyDescent="0.2">
      <c r="D3619" s="109"/>
    </row>
    <row r="3620" spans="4:4" x14ac:dyDescent="0.2">
      <c r="D3620" s="109"/>
    </row>
    <row r="3621" spans="4:4" x14ac:dyDescent="0.2">
      <c r="D3621" s="109"/>
    </row>
    <row r="3622" spans="4:4" x14ac:dyDescent="0.2">
      <c r="D3622" s="109"/>
    </row>
    <row r="3623" spans="4:4" x14ac:dyDescent="0.2">
      <c r="D3623" s="109"/>
    </row>
    <row r="3624" spans="4:4" x14ac:dyDescent="0.2">
      <c r="D3624" s="109"/>
    </row>
    <row r="3625" spans="4:4" x14ac:dyDescent="0.2">
      <c r="D3625" s="109"/>
    </row>
    <row r="3626" spans="4:4" x14ac:dyDescent="0.2">
      <c r="D3626" s="109"/>
    </row>
    <row r="3627" spans="4:4" x14ac:dyDescent="0.2">
      <c r="D3627" s="109"/>
    </row>
    <row r="3628" spans="4:4" x14ac:dyDescent="0.2">
      <c r="D3628" s="109"/>
    </row>
    <row r="3629" spans="4:4" x14ac:dyDescent="0.2">
      <c r="D3629" s="109"/>
    </row>
    <row r="3630" spans="4:4" x14ac:dyDescent="0.2">
      <c r="D3630" s="109"/>
    </row>
    <row r="3631" spans="4:4" x14ac:dyDescent="0.2">
      <c r="D3631" s="109"/>
    </row>
    <row r="3632" spans="4:4" x14ac:dyDescent="0.2">
      <c r="D3632" s="109"/>
    </row>
    <row r="3633" spans="4:4" x14ac:dyDescent="0.2">
      <c r="D3633" s="109"/>
    </row>
    <row r="3634" spans="4:4" x14ac:dyDescent="0.2">
      <c r="D3634" s="109"/>
    </row>
    <row r="3635" spans="4:4" x14ac:dyDescent="0.2">
      <c r="D3635" s="109"/>
    </row>
    <row r="3636" spans="4:4" x14ac:dyDescent="0.2">
      <c r="D3636" s="109"/>
    </row>
    <row r="3637" spans="4:4" x14ac:dyDescent="0.2">
      <c r="D3637" s="109"/>
    </row>
    <row r="3638" spans="4:4" x14ac:dyDescent="0.2">
      <c r="D3638" s="109"/>
    </row>
    <row r="3639" spans="4:4" x14ac:dyDescent="0.2">
      <c r="D3639" s="109"/>
    </row>
    <row r="3640" spans="4:4" x14ac:dyDescent="0.2">
      <c r="D3640" s="109"/>
    </row>
    <row r="3641" spans="4:4" x14ac:dyDescent="0.2">
      <c r="D3641" s="109"/>
    </row>
    <row r="3642" spans="4:4" x14ac:dyDescent="0.2">
      <c r="D3642" s="109"/>
    </row>
    <row r="3643" spans="4:4" x14ac:dyDescent="0.2">
      <c r="D3643" s="109"/>
    </row>
    <row r="3644" spans="4:4" x14ac:dyDescent="0.2">
      <c r="D3644" s="109"/>
    </row>
    <row r="3645" spans="4:4" x14ac:dyDescent="0.2">
      <c r="D3645" s="109"/>
    </row>
    <row r="3646" spans="4:4" x14ac:dyDescent="0.2">
      <c r="D3646" s="109"/>
    </row>
    <row r="3647" spans="4:4" x14ac:dyDescent="0.2">
      <c r="D3647" s="109"/>
    </row>
    <row r="3648" spans="4:4" x14ac:dyDescent="0.2">
      <c r="D3648" s="109"/>
    </row>
    <row r="3649" spans="4:4" x14ac:dyDescent="0.2">
      <c r="D3649" s="109"/>
    </row>
    <row r="3650" spans="4:4" x14ac:dyDescent="0.2">
      <c r="D3650" s="109"/>
    </row>
    <row r="3651" spans="4:4" x14ac:dyDescent="0.2">
      <c r="D3651" s="109"/>
    </row>
    <row r="3652" spans="4:4" x14ac:dyDescent="0.2">
      <c r="D3652" s="109"/>
    </row>
    <row r="3653" spans="4:4" x14ac:dyDescent="0.2">
      <c r="D3653" s="109"/>
    </row>
    <row r="3654" spans="4:4" x14ac:dyDescent="0.2">
      <c r="D3654" s="109"/>
    </row>
    <row r="3655" spans="4:4" x14ac:dyDescent="0.2">
      <c r="D3655" s="109"/>
    </row>
    <row r="3656" spans="4:4" x14ac:dyDescent="0.2">
      <c r="D3656" s="109"/>
    </row>
    <row r="3657" spans="4:4" x14ac:dyDescent="0.2">
      <c r="D3657" s="109"/>
    </row>
    <row r="3658" spans="4:4" x14ac:dyDescent="0.2">
      <c r="D3658" s="109"/>
    </row>
    <row r="3659" spans="4:4" x14ac:dyDescent="0.2">
      <c r="D3659" s="109"/>
    </row>
    <row r="3660" spans="4:4" x14ac:dyDescent="0.2">
      <c r="D3660" s="109"/>
    </row>
    <row r="3661" spans="4:4" x14ac:dyDescent="0.2">
      <c r="D3661" s="109"/>
    </row>
    <row r="3662" spans="4:4" x14ac:dyDescent="0.2">
      <c r="D3662" s="109"/>
    </row>
    <row r="3663" spans="4:4" x14ac:dyDescent="0.2">
      <c r="D3663" s="109"/>
    </row>
    <row r="3664" spans="4:4" x14ac:dyDescent="0.2">
      <c r="D3664" s="109"/>
    </row>
    <row r="3665" spans="4:4" x14ac:dyDescent="0.2">
      <c r="D3665" s="109"/>
    </row>
    <row r="3666" spans="4:4" x14ac:dyDescent="0.2">
      <c r="D3666" s="109"/>
    </row>
    <row r="3667" spans="4:4" x14ac:dyDescent="0.2">
      <c r="D3667" s="109"/>
    </row>
    <row r="3668" spans="4:4" x14ac:dyDescent="0.2">
      <c r="D3668" s="109"/>
    </row>
    <row r="3669" spans="4:4" x14ac:dyDescent="0.2">
      <c r="D3669" s="109"/>
    </row>
    <row r="3670" spans="4:4" x14ac:dyDescent="0.2">
      <c r="D3670" s="109"/>
    </row>
    <row r="3671" spans="4:4" x14ac:dyDescent="0.2">
      <c r="D3671" s="109"/>
    </row>
    <row r="3672" spans="4:4" x14ac:dyDescent="0.2">
      <c r="D3672" s="109"/>
    </row>
    <row r="3673" spans="4:4" x14ac:dyDescent="0.2">
      <c r="D3673" s="109"/>
    </row>
    <row r="3674" spans="4:4" x14ac:dyDescent="0.2">
      <c r="D3674" s="109"/>
    </row>
    <row r="3675" spans="4:4" x14ac:dyDescent="0.2">
      <c r="D3675" s="109"/>
    </row>
    <row r="3676" spans="4:4" x14ac:dyDescent="0.2">
      <c r="D3676" s="109"/>
    </row>
    <row r="3677" spans="4:4" x14ac:dyDescent="0.2">
      <c r="D3677" s="109"/>
    </row>
    <row r="3678" spans="4:4" x14ac:dyDescent="0.2">
      <c r="D3678" s="109"/>
    </row>
    <row r="3679" spans="4:4" x14ac:dyDescent="0.2">
      <c r="D3679" s="109"/>
    </row>
    <row r="3680" spans="4:4" x14ac:dyDescent="0.2">
      <c r="D3680" s="109"/>
    </row>
    <row r="3681" spans="4:4" x14ac:dyDescent="0.2">
      <c r="D3681" s="109"/>
    </row>
    <row r="3682" spans="4:4" x14ac:dyDescent="0.2">
      <c r="D3682" s="109"/>
    </row>
    <row r="3683" spans="4:4" x14ac:dyDescent="0.2">
      <c r="D3683" s="109"/>
    </row>
    <row r="3684" spans="4:4" x14ac:dyDescent="0.2">
      <c r="D3684" s="109"/>
    </row>
    <row r="3685" spans="4:4" x14ac:dyDescent="0.2">
      <c r="D3685" s="109"/>
    </row>
    <row r="3686" spans="4:4" x14ac:dyDescent="0.2">
      <c r="D3686" s="109"/>
    </row>
    <row r="3687" spans="4:4" x14ac:dyDescent="0.2">
      <c r="D3687" s="109"/>
    </row>
    <row r="3688" spans="4:4" x14ac:dyDescent="0.2">
      <c r="D3688" s="109"/>
    </row>
    <row r="3689" spans="4:4" x14ac:dyDescent="0.2">
      <c r="D3689" s="109"/>
    </row>
    <row r="3690" spans="4:4" x14ac:dyDescent="0.2">
      <c r="D3690" s="109"/>
    </row>
    <row r="3691" spans="4:4" x14ac:dyDescent="0.2">
      <c r="D3691" s="109"/>
    </row>
    <row r="3692" spans="4:4" x14ac:dyDescent="0.2">
      <c r="D3692" s="109"/>
    </row>
    <row r="3693" spans="4:4" x14ac:dyDescent="0.2">
      <c r="D3693" s="109"/>
    </row>
    <row r="3694" spans="4:4" x14ac:dyDescent="0.2">
      <c r="D3694" s="109"/>
    </row>
    <row r="3695" spans="4:4" x14ac:dyDescent="0.2">
      <c r="D3695" s="109"/>
    </row>
    <row r="3696" spans="4:4" x14ac:dyDescent="0.2">
      <c r="D3696" s="109"/>
    </row>
    <row r="3697" spans="4:4" x14ac:dyDescent="0.2">
      <c r="D3697" s="109"/>
    </row>
    <row r="3698" spans="4:4" x14ac:dyDescent="0.2">
      <c r="D3698" s="109"/>
    </row>
    <row r="3699" spans="4:4" x14ac:dyDescent="0.2">
      <c r="D3699" s="109"/>
    </row>
    <row r="3700" spans="4:4" x14ac:dyDescent="0.2">
      <c r="D3700" s="109"/>
    </row>
    <row r="3701" spans="4:4" x14ac:dyDescent="0.2">
      <c r="D3701" s="109"/>
    </row>
    <row r="3702" spans="4:4" x14ac:dyDescent="0.2">
      <c r="D3702" s="109"/>
    </row>
    <row r="3703" spans="4:4" x14ac:dyDescent="0.2">
      <c r="D3703" s="109"/>
    </row>
    <row r="3704" spans="4:4" x14ac:dyDescent="0.2">
      <c r="D3704" s="109"/>
    </row>
    <row r="3705" spans="4:4" x14ac:dyDescent="0.2">
      <c r="D3705" s="109"/>
    </row>
    <row r="3706" spans="4:4" x14ac:dyDescent="0.2">
      <c r="D3706" s="109"/>
    </row>
    <row r="3707" spans="4:4" x14ac:dyDescent="0.2">
      <c r="D3707" s="109"/>
    </row>
    <row r="3708" spans="4:4" x14ac:dyDescent="0.2">
      <c r="D3708" s="109"/>
    </row>
    <row r="3709" spans="4:4" x14ac:dyDescent="0.2">
      <c r="D3709" s="109"/>
    </row>
    <row r="3710" spans="4:4" x14ac:dyDescent="0.2">
      <c r="D3710" s="109"/>
    </row>
    <row r="3711" spans="4:4" x14ac:dyDescent="0.2">
      <c r="D3711" s="109"/>
    </row>
    <row r="3712" spans="4:4" x14ac:dyDescent="0.2">
      <c r="D3712" s="109"/>
    </row>
    <row r="3713" spans="4:4" x14ac:dyDescent="0.2">
      <c r="D3713" s="109"/>
    </row>
    <row r="3714" spans="4:4" x14ac:dyDescent="0.2">
      <c r="D3714" s="109"/>
    </row>
    <row r="3715" spans="4:4" x14ac:dyDescent="0.2">
      <c r="D3715" s="109"/>
    </row>
    <row r="3716" spans="4:4" x14ac:dyDescent="0.2">
      <c r="D3716" s="109"/>
    </row>
    <row r="3717" spans="4:4" x14ac:dyDescent="0.2">
      <c r="D3717" s="109"/>
    </row>
    <row r="3718" spans="4:4" x14ac:dyDescent="0.2">
      <c r="D3718" s="109"/>
    </row>
    <row r="3719" spans="4:4" x14ac:dyDescent="0.2">
      <c r="D3719" s="109"/>
    </row>
    <row r="3720" spans="4:4" x14ac:dyDescent="0.2">
      <c r="D3720" s="109"/>
    </row>
    <row r="3721" spans="4:4" x14ac:dyDescent="0.2">
      <c r="D3721" s="109"/>
    </row>
    <row r="3722" spans="4:4" x14ac:dyDescent="0.2">
      <c r="D3722" s="109"/>
    </row>
    <row r="3723" spans="4:4" x14ac:dyDescent="0.2">
      <c r="D3723" s="109"/>
    </row>
    <row r="3724" spans="4:4" x14ac:dyDescent="0.2">
      <c r="D3724" s="109"/>
    </row>
    <row r="3725" spans="4:4" x14ac:dyDescent="0.2">
      <c r="D3725" s="109"/>
    </row>
    <row r="3726" spans="4:4" x14ac:dyDescent="0.2">
      <c r="D3726" s="109"/>
    </row>
    <row r="3727" spans="4:4" x14ac:dyDescent="0.2">
      <c r="D3727" s="109"/>
    </row>
    <row r="3728" spans="4:4" x14ac:dyDescent="0.2">
      <c r="D3728" s="109"/>
    </row>
    <row r="3729" spans="4:4" x14ac:dyDescent="0.2">
      <c r="D3729" s="109"/>
    </row>
    <row r="3730" spans="4:4" x14ac:dyDescent="0.2">
      <c r="D3730" s="109"/>
    </row>
    <row r="3731" spans="4:4" x14ac:dyDescent="0.2">
      <c r="D3731" s="109"/>
    </row>
    <row r="3732" spans="4:4" x14ac:dyDescent="0.2">
      <c r="D3732" s="109"/>
    </row>
    <row r="3733" spans="4:4" x14ac:dyDescent="0.2">
      <c r="D3733" s="109"/>
    </row>
    <row r="3734" spans="4:4" x14ac:dyDescent="0.2">
      <c r="D3734" s="109"/>
    </row>
    <row r="3735" spans="4:4" x14ac:dyDescent="0.2">
      <c r="D3735" s="109"/>
    </row>
    <row r="3736" spans="4:4" x14ac:dyDescent="0.2">
      <c r="D3736" s="109"/>
    </row>
    <row r="3737" spans="4:4" x14ac:dyDescent="0.2">
      <c r="D3737" s="109"/>
    </row>
    <row r="3738" spans="4:4" x14ac:dyDescent="0.2">
      <c r="D3738" s="109"/>
    </row>
    <row r="3739" spans="4:4" x14ac:dyDescent="0.2">
      <c r="D3739" s="109"/>
    </row>
    <row r="3740" spans="4:4" x14ac:dyDescent="0.2">
      <c r="D3740" s="109"/>
    </row>
    <row r="3741" spans="4:4" x14ac:dyDescent="0.2">
      <c r="D3741" s="109"/>
    </row>
    <row r="3742" spans="4:4" x14ac:dyDescent="0.2">
      <c r="D3742" s="109"/>
    </row>
    <row r="3743" spans="4:4" x14ac:dyDescent="0.2">
      <c r="D3743" s="109"/>
    </row>
    <row r="3744" spans="4:4" x14ac:dyDescent="0.2">
      <c r="D3744" s="109"/>
    </row>
    <row r="3745" spans="4:4" x14ac:dyDescent="0.2">
      <c r="D3745" s="109"/>
    </row>
    <row r="3746" spans="4:4" x14ac:dyDescent="0.2">
      <c r="D3746" s="109"/>
    </row>
    <row r="3747" spans="4:4" x14ac:dyDescent="0.2">
      <c r="D3747" s="109"/>
    </row>
    <row r="3748" spans="4:4" x14ac:dyDescent="0.2">
      <c r="D3748" s="109"/>
    </row>
    <row r="3749" spans="4:4" x14ac:dyDescent="0.2">
      <c r="D3749" s="109"/>
    </row>
    <row r="3750" spans="4:4" x14ac:dyDescent="0.2">
      <c r="D3750" s="109"/>
    </row>
    <row r="3751" spans="4:4" x14ac:dyDescent="0.2">
      <c r="D3751" s="109"/>
    </row>
    <row r="3752" spans="4:4" x14ac:dyDescent="0.2">
      <c r="D3752" s="109"/>
    </row>
    <row r="3753" spans="4:4" x14ac:dyDescent="0.2">
      <c r="D3753" s="109"/>
    </row>
    <row r="3754" spans="4:4" x14ac:dyDescent="0.2">
      <c r="D3754" s="109"/>
    </row>
    <row r="3755" spans="4:4" x14ac:dyDescent="0.2">
      <c r="D3755" s="109"/>
    </row>
    <row r="3756" spans="4:4" x14ac:dyDescent="0.2">
      <c r="D3756" s="109"/>
    </row>
    <row r="3757" spans="4:4" x14ac:dyDescent="0.2">
      <c r="D3757" s="109"/>
    </row>
    <row r="3758" spans="4:4" x14ac:dyDescent="0.2">
      <c r="D3758" s="109"/>
    </row>
    <row r="3759" spans="4:4" x14ac:dyDescent="0.2">
      <c r="D3759" s="109"/>
    </row>
    <row r="3760" spans="4:4" x14ac:dyDescent="0.2">
      <c r="D3760" s="109"/>
    </row>
    <row r="3761" spans="4:4" x14ac:dyDescent="0.2">
      <c r="D3761" s="109"/>
    </row>
    <row r="3762" spans="4:4" x14ac:dyDescent="0.2">
      <c r="D3762" s="109"/>
    </row>
    <row r="3763" spans="4:4" x14ac:dyDescent="0.2">
      <c r="D3763" s="109"/>
    </row>
    <row r="3764" spans="4:4" x14ac:dyDescent="0.2">
      <c r="D3764" s="109"/>
    </row>
    <row r="3765" spans="4:4" x14ac:dyDescent="0.2">
      <c r="D3765" s="109"/>
    </row>
    <row r="3766" spans="4:4" x14ac:dyDescent="0.2">
      <c r="D3766" s="109"/>
    </row>
    <row r="3767" spans="4:4" x14ac:dyDescent="0.2">
      <c r="D3767" s="109"/>
    </row>
    <row r="3768" spans="4:4" x14ac:dyDescent="0.2">
      <c r="D3768" s="109"/>
    </row>
    <row r="3769" spans="4:4" x14ac:dyDescent="0.2">
      <c r="D3769" s="109"/>
    </row>
    <row r="3770" spans="4:4" x14ac:dyDescent="0.2">
      <c r="D3770" s="109"/>
    </row>
    <row r="3771" spans="4:4" x14ac:dyDescent="0.2">
      <c r="D3771" s="109"/>
    </row>
    <row r="3772" spans="4:4" x14ac:dyDescent="0.2">
      <c r="D3772" s="109"/>
    </row>
    <row r="3773" spans="4:4" x14ac:dyDescent="0.2">
      <c r="D3773" s="109"/>
    </row>
    <row r="3774" spans="4:4" x14ac:dyDescent="0.2">
      <c r="D3774" s="109"/>
    </row>
    <row r="3775" spans="4:4" x14ac:dyDescent="0.2">
      <c r="D3775" s="109"/>
    </row>
    <row r="3776" spans="4:4" x14ac:dyDescent="0.2">
      <c r="D3776" s="109"/>
    </row>
    <row r="3777" spans="4:4" x14ac:dyDescent="0.2">
      <c r="D3777" s="109"/>
    </row>
    <row r="3778" spans="4:4" x14ac:dyDescent="0.2">
      <c r="D3778" s="109"/>
    </row>
    <row r="3779" spans="4:4" x14ac:dyDescent="0.2">
      <c r="D3779" s="109"/>
    </row>
    <row r="3780" spans="4:4" x14ac:dyDescent="0.2">
      <c r="D3780" s="109"/>
    </row>
    <row r="3781" spans="4:4" x14ac:dyDescent="0.2">
      <c r="D3781" s="109"/>
    </row>
    <row r="3782" spans="4:4" x14ac:dyDescent="0.2">
      <c r="D3782" s="109"/>
    </row>
    <row r="3783" spans="4:4" x14ac:dyDescent="0.2">
      <c r="D3783" s="109"/>
    </row>
    <row r="3784" spans="4:4" x14ac:dyDescent="0.2">
      <c r="D3784" s="109"/>
    </row>
    <row r="3785" spans="4:4" x14ac:dyDescent="0.2">
      <c r="D3785" s="109"/>
    </row>
    <row r="3786" spans="4:4" x14ac:dyDescent="0.2">
      <c r="D3786" s="109"/>
    </row>
    <row r="3787" spans="4:4" x14ac:dyDescent="0.2">
      <c r="D3787" s="109"/>
    </row>
    <row r="3788" spans="4:4" x14ac:dyDescent="0.2">
      <c r="D3788" s="109"/>
    </row>
    <row r="3789" spans="4:4" x14ac:dyDescent="0.2">
      <c r="D3789" s="109"/>
    </row>
    <row r="3790" spans="4:4" x14ac:dyDescent="0.2">
      <c r="D3790" s="109"/>
    </row>
    <row r="3791" spans="4:4" x14ac:dyDescent="0.2">
      <c r="D3791" s="109"/>
    </row>
    <row r="3792" spans="4:4" x14ac:dyDescent="0.2">
      <c r="D3792" s="109"/>
    </row>
    <row r="3793" spans="4:4" x14ac:dyDescent="0.2">
      <c r="D3793" s="109"/>
    </row>
    <row r="3794" spans="4:4" x14ac:dyDescent="0.2">
      <c r="D3794" s="109"/>
    </row>
    <row r="3795" spans="4:4" x14ac:dyDescent="0.2">
      <c r="D3795" s="109"/>
    </row>
    <row r="3796" spans="4:4" x14ac:dyDescent="0.2">
      <c r="D3796" s="109"/>
    </row>
    <row r="3797" spans="4:4" x14ac:dyDescent="0.2">
      <c r="D3797" s="109"/>
    </row>
    <row r="3798" spans="4:4" x14ac:dyDescent="0.2">
      <c r="D3798" s="109"/>
    </row>
    <row r="3799" spans="4:4" x14ac:dyDescent="0.2">
      <c r="D3799" s="109"/>
    </row>
    <row r="3800" spans="4:4" x14ac:dyDescent="0.2">
      <c r="D3800" s="109"/>
    </row>
    <row r="3801" spans="4:4" x14ac:dyDescent="0.2">
      <c r="D3801" s="109"/>
    </row>
    <row r="3802" spans="4:4" x14ac:dyDescent="0.2">
      <c r="D3802" s="109"/>
    </row>
    <row r="3803" spans="4:4" x14ac:dyDescent="0.2">
      <c r="D3803" s="109"/>
    </row>
    <row r="3804" spans="4:4" x14ac:dyDescent="0.2">
      <c r="D3804" s="109"/>
    </row>
    <row r="3805" spans="4:4" x14ac:dyDescent="0.2">
      <c r="D3805" s="109"/>
    </row>
    <row r="3806" spans="4:4" x14ac:dyDescent="0.2">
      <c r="D3806" s="109"/>
    </row>
    <row r="3807" spans="4:4" x14ac:dyDescent="0.2">
      <c r="D3807" s="109"/>
    </row>
    <row r="3808" spans="4:4" x14ac:dyDescent="0.2">
      <c r="D3808" s="109"/>
    </row>
    <row r="3809" spans="4:4" x14ac:dyDescent="0.2">
      <c r="D3809" s="109"/>
    </row>
    <row r="3810" spans="4:4" x14ac:dyDescent="0.2">
      <c r="D3810" s="109"/>
    </row>
    <row r="3811" spans="4:4" x14ac:dyDescent="0.2">
      <c r="D3811" s="109"/>
    </row>
    <row r="3812" spans="4:4" x14ac:dyDescent="0.2">
      <c r="D3812" s="109"/>
    </row>
    <row r="3813" spans="4:4" x14ac:dyDescent="0.2">
      <c r="D3813" s="109"/>
    </row>
    <row r="3814" spans="4:4" x14ac:dyDescent="0.2">
      <c r="D3814" s="109"/>
    </row>
    <row r="3815" spans="4:4" x14ac:dyDescent="0.2">
      <c r="D3815" s="109"/>
    </row>
    <row r="3816" spans="4:4" x14ac:dyDescent="0.2">
      <c r="D3816" s="109"/>
    </row>
    <row r="3817" spans="4:4" x14ac:dyDescent="0.2">
      <c r="D3817" s="109"/>
    </row>
    <row r="3818" spans="4:4" x14ac:dyDescent="0.2">
      <c r="D3818" s="109"/>
    </row>
    <row r="3819" spans="4:4" x14ac:dyDescent="0.2">
      <c r="D3819" s="109"/>
    </row>
    <row r="3820" spans="4:4" x14ac:dyDescent="0.2">
      <c r="D3820" s="109"/>
    </row>
    <row r="3821" spans="4:4" x14ac:dyDescent="0.2">
      <c r="D3821" s="109"/>
    </row>
    <row r="3822" spans="4:4" x14ac:dyDescent="0.2">
      <c r="D3822" s="109"/>
    </row>
    <row r="3823" spans="4:4" x14ac:dyDescent="0.2">
      <c r="D3823" s="109"/>
    </row>
    <row r="3824" spans="4:4" x14ac:dyDescent="0.2">
      <c r="D3824" s="109"/>
    </row>
    <row r="3825" spans="4:4" x14ac:dyDescent="0.2">
      <c r="D3825" s="109"/>
    </row>
    <row r="3826" spans="4:4" x14ac:dyDescent="0.2">
      <c r="D3826" s="109"/>
    </row>
    <row r="3827" spans="4:4" x14ac:dyDescent="0.2">
      <c r="D3827" s="109"/>
    </row>
    <row r="3828" spans="4:4" x14ac:dyDescent="0.2">
      <c r="D3828" s="109"/>
    </row>
    <row r="3829" spans="4:4" x14ac:dyDescent="0.2">
      <c r="D3829" s="109"/>
    </row>
    <row r="3830" spans="4:4" x14ac:dyDescent="0.2">
      <c r="D3830" s="109"/>
    </row>
    <row r="3831" spans="4:4" x14ac:dyDescent="0.2">
      <c r="D3831" s="109"/>
    </row>
    <row r="3832" spans="4:4" x14ac:dyDescent="0.2">
      <c r="D3832" s="109"/>
    </row>
    <row r="3833" spans="4:4" x14ac:dyDescent="0.2">
      <c r="D3833" s="109"/>
    </row>
    <row r="3834" spans="4:4" x14ac:dyDescent="0.2">
      <c r="D3834" s="109"/>
    </row>
    <row r="3835" spans="4:4" x14ac:dyDescent="0.2">
      <c r="D3835" s="109"/>
    </row>
    <row r="3836" spans="4:4" x14ac:dyDescent="0.2">
      <c r="D3836" s="109"/>
    </row>
    <row r="3837" spans="4:4" x14ac:dyDescent="0.2">
      <c r="D3837" s="109"/>
    </row>
    <row r="3838" spans="4:4" x14ac:dyDescent="0.2">
      <c r="D3838" s="109"/>
    </row>
    <row r="3839" spans="4:4" x14ac:dyDescent="0.2">
      <c r="D3839" s="109"/>
    </row>
    <row r="3840" spans="4:4" x14ac:dyDescent="0.2">
      <c r="D3840" s="109"/>
    </row>
    <row r="3841" spans="4:4" x14ac:dyDescent="0.2">
      <c r="D3841" s="109"/>
    </row>
    <row r="3842" spans="4:4" x14ac:dyDescent="0.2">
      <c r="D3842" s="109"/>
    </row>
    <row r="3843" spans="4:4" x14ac:dyDescent="0.2">
      <c r="D3843" s="109"/>
    </row>
    <row r="3844" spans="4:4" x14ac:dyDescent="0.2">
      <c r="D3844" s="109"/>
    </row>
    <row r="3845" spans="4:4" x14ac:dyDescent="0.2">
      <c r="D3845" s="109"/>
    </row>
    <row r="3846" spans="4:4" x14ac:dyDescent="0.2">
      <c r="D3846" s="109"/>
    </row>
    <row r="3847" spans="4:4" x14ac:dyDescent="0.2">
      <c r="D3847" s="109"/>
    </row>
    <row r="3848" spans="4:4" x14ac:dyDescent="0.2">
      <c r="D3848" s="109"/>
    </row>
    <row r="3849" spans="4:4" x14ac:dyDescent="0.2">
      <c r="D3849" s="109"/>
    </row>
    <row r="3850" spans="4:4" x14ac:dyDescent="0.2">
      <c r="D3850" s="109"/>
    </row>
    <row r="3851" spans="4:4" x14ac:dyDescent="0.2">
      <c r="D3851" s="109"/>
    </row>
    <row r="3852" spans="4:4" x14ac:dyDescent="0.2">
      <c r="D3852" s="109"/>
    </row>
    <row r="3853" spans="4:4" x14ac:dyDescent="0.2">
      <c r="D3853" s="109"/>
    </row>
    <row r="3854" spans="4:4" x14ac:dyDescent="0.2">
      <c r="D3854" s="109"/>
    </row>
    <row r="3855" spans="4:4" x14ac:dyDescent="0.2">
      <c r="D3855" s="109"/>
    </row>
    <row r="3856" spans="4:4" x14ac:dyDescent="0.2">
      <c r="D3856" s="109"/>
    </row>
    <row r="3857" spans="4:4" x14ac:dyDescent="0.2">
      <c r="D3857" s="109"/>
    </row>
    <row r="3858" spans="4:4" x14ac:dyDescent="0.2">
      <c r="D3858" s="109"/>
    </row>
    <row r="3859" spans="4:4" x14ac:dyDescent="0.2">
      <c r="D3859" s="109"/>
    </row>
    <row r="3860" spans="4:4" x14ac:dyDescent="0.2">
      <c r="D3860" s="109"/>
    </row>
    <row r="3861" spans="4:4" x14ac:dyDescent="0.2">
      <c r="D3861" s="109"/>
    </row>
    <row r="3862" spans="4:4" x14ac:dyDescent="0.2">
      <c r="D3862" s="109"/>
    </row>
    <row r="3863" spans="4:4" x14ac:dyDescent="0.2">
      <c r="D3863" s="109"/>
    </row>
    <row r="3864" spans="4:4" x14ac:dyDescent="0.2">
      <c r="D3864" s="109"/>
    </row>
    <row r="3865" spans="4:4" x14ac:dyDescent="0.2">
      <c r="D3865" s="109"/>
    </row>
    <row r="3866" spans="4:4" x14ac:dyDescent="0.2">
      <c r="D3866" s="109"/>
    </row>
    <row r="3867" spans="4:4" x14ac:dyDescent="0.2">
      <c r="D3867" s="109"/>
    </row>
    <row r="3868" spans="4:4" x14ac:dyDescent="0.2">
      <c r="D3868" s="109"/>
    </row>
    <row r="3869" spans="4:4" x14ac:dyDescent="0.2">
      <c r="D3869" s="109"/>
    </row>
    <row r="3870" spans="4:4" x14ac:dyDescent="0.2">
      <c r="D3870" s="109"/>
    </row>
    <row r="3871" spans="4:4" x14ac:dyDescent="0.2">
      <c r="D3871" s="109"/>
    </row>
    <row r="3872" spans="4:4" x14ac:dyDescent="0.2">
      <c r="D3872" s="109"/>
    </row>
    <row r="3873" spans="4:4" x14ac:dyDescent="0.2">
      <c r="D3873" s="109"/>
    </row>
    <row r="3874" spans="4:4" x14ac:dyDescent="0.2">
      <c r="D3874" s="109"/>
    </row>
    <row r="3875" spans="4:4" x14ac:dyDescent="0.2">
      <c r="D3875" s="109"/>
    </row>
    <row r="3876" spans="4:4" x14ac:dyDescent="0.2">
      <c r="D3876" s="109"/>
    </row>
    <row r="3877" spans="4:4" x14ac:dyDescent="0.2">
      <c r="D3877" s="109"/>
    </row>
    <row r="3878" spans="4:4" x14ac:dyDescent="0.2">
      <c r="D3878" s="109"/>
    </row>
    <row r="3879" spans="4:4" x14ac:dyDescent="0.2">
      <c r="D3879" s="109"/>
    </row>
    <row r="3880" spans="4:4" x14ac:dyDescent="0.2">
      <c r="D3880" s="109"/>
    </row>
    <row r="3881" spans="4:4" x14ac:dyDescent="0.2">
      <c r="D3881" s="109"/>
    </row>
    <row r="3882" spans="4:4" x14ac:dyDescent="0.2">
      <c r="D3882" s="109"/>
    </row>
    <row r="3883" spans="4:4" x14ac:dyDescent="0.2">
      <c r="D3883" s="109"/>
    </row>
    <row r="3884" spans="4:4" x14ac:dyDescent="0.2">
      <c r="D3884" s="109"/>
    </row>
    <row r="3885" spans="4:4" x14ac:dyDescent="0.2">
      <c r="D3885" s="109"/>
    </row>
    <row r="3886" spans="4:4" x14ac:dyDescent="0.2">
      <c r="D3886" s="109"/>
    </row>
    <row r="3887" spans="4:4" x14ac:dyDescent="0.2">
      <c r="D3887" s="109"/>
    </row>
    <row r="3888" spans="4:4" x14ac:dyDescent="0.2">
      <c r="D3888" s="109"/>
    </row>
    <row r="3889" spans="4:4" x14ac:dyDescent="0.2">
      <c r="D3889" s="109"/>
    </row>
    <row r="3890" spans="4:4" x14ac:dyDescent="0.2">
      <c r="D3890" s="109"/>
    </row>
    <row r="3891" spans="4:4" x14ac:dyDescent="0.2">
      <c r="D3891" s="109"/>
    </row>
    <row r="3892" spans="4:4" x14ac:dyDescent="0.2">
      <c r="D3892" s="109"/>
    </row>
    <row r="3893" spans="4:4" x14ac:dyDescent="0.2">
      <c r="D3893" s="109"/>
    </row>
    <row r="3894" spans="4:4" x14ac:dyDescent="0.2">
      <c r="D3894" s="109"/>
    </row>
    <row r="3895" spans="4:4" x14ac:dyDescent="0.2">
      <c r="D3895" s="109"/>
    </row>
    <row r="3896" spans="4:4" x14ac:dyDescent="0.2">
      <c r="D3896" s="109"/>
    </row>
    <row r="3897" spans="4:4" x14ac:dyDescent="0.2">
      <c r="D3897" s="109"/>
    </row>
    <row r="3898" spans="4:4" x14ac:dyDescent="0.2">
      <c r="D3898" s="109"/>
    </row>
    <row r="3899" spans="4:4" x14ac:dyDescent="0.2">
      <c r="D3899" s="109"/>
    </row>
    <row r="3900" spans="4:4" x14ac:dyDescent="0.2">
      <c r="D3900" s="109"/>
    </row>
    <row r="3901" spans="4:4" x14ac:dyDescent="0.2">
      <c r="D3901" s="109"/>
    </row>
    <row r="3902" spans="4:4" x14ac:dyDescent="0.2">
      <c r="D3902" s="109"/>
    </row>
    <row r="3903" spans="4:4" x14ac:dyDescent="0.2">
      <c r="D3903" s="109"/>
    </row>
    <row r="3904" spans="4:4" x14ac:dyDescent="0.2">
      <c r="D3904" s="109"/>
    </row>
    <row r="3905" spans="4:4" x14ac:dyDescent="0.2">
      <c r="D3905" s="109"/>
    </row>
    <row r="3906" spans="4:4" x14ac:dyDescent="0.2">
      <c r="D3906" s="109"/>
    </row>
    <row r="3907" spans="4:4" x14ac:dyDescent="0.2">
      <c r="D3907" s="109"/>
    </row>
    <row r="3908" spans="4:4" x14ac:dyDescent="0.2">
      <c r="D3908" s="109"/>
    </row>
    <row r="3909" spans="4:4" x14ac:dyDescent="0.2">
      <c r="D3909" s="109"/>
    </row>
    <row r="3910" spans="4:4" x14ac:dyDescent="0.2">
      <c r="D3910" s="109"/>
    </row>
    <row r="3911" spans="4:4" x14ac:dyDescent="0.2">
      <c r="D3911" s="109"/>
    </row>
    <row r="3912" spans="4:4" x14ac:dyDescent="0.2">
      <c r="D3912" s="109"/>
    </row>
    <row r="3913" spans="4:4" x14ac:dyDescent="0.2">
      <c r="D3913" s="109"/>
    </row>
    <row r="3914" spans="4:4" x14ac:dyDescent="0.2">
      <c r="D3914" s="109"/>
    </row>
    <row r="3915" spans="4:4" x14ac:dyDescent="0.2">
      <c r="D3915" s="109"/>
    </row>
    <row r="3916" spans="4:4" x14ac:dyDescent="0.2">
      <c r="D3916" s="109"/>
    </row>
    <row r="3917" spans="4:4" x14ac:dyDescent="0.2">
      <c r="D3917" s="109"/>
    </row>
    <row r="3918" spans="4:4" x14ac:dyDescent="0.2">
      <c r="D3918" s="109"/>
    </row>
    <row r="3919" spans="4:4" x14ac:dyDescent="0.2">
      <c r="D3919" s="109"/>
    </row>
    <row r="3920" spans="4:4" x14ac:dyDescent="0.2">
      <c r="D3920" s="109"/>
    </row>
    <row r="3921" spans="4:4" x14ac:dyDescent="0.2">
      <c r="D3921" s="109"/>
    </row>
    <row r="3922" spans="4:4" x14ac:dyDescent="0.2">
      <c r="D3922" s="109"/>
    </row>
    <row r="3923" spans="4:4" x14ac:dyDescent="0.2">
      <c r="D3923" s="109"/>
    </row>
    <row r="3924" spans="4:4" x14ac:dyDescent="0.2">
      <c r="D3924" s="109"/>
    </row>
    <row r="3925" spans="4:4" x14ac:dyDescent="0.2">
      <c r="D3925" s="109"/>
    </row>
    <row r="3926" spans="4:4" x14ac:dyDescent="0.2">
      <c r="D3926" s="109"/>
    </row>
    <row r="3927" spans="4:4" x14ac:dyDescent="0.2">
      <c r="D3927" s="109"/>
    </row>
    <row r="3928" spans="4:4" x14ac:dyDescent="0.2">
      <c r="D3928" s="109"/>
    </row>
    <row r="3929" spans="4:4" x14ac:dyDescent="0.2">
      <c r="D3929" s="109"/>
    </row>
    <row r="3930" spans="4:4" x14ac:dyDescent="0.2">
      <c r="D3930" s="109"/>
    </row>
    <row r="3931" spans="4:4" x14ac:dyDescent="0.2">
      <c r="D3931" s="109"/>
    </row>
    <row r="3932" spans="4:4" x14ac:dyDescent="0.2">
      <c r="D3932" s="109"/>
    </row>
    <row r="3933" spans="4:4" x14ac:dyDescent="0.2">
      <c r="D3933" s="109"/>
    </row>
    <row r="3934" spans="4:4" x14ac:dyDescent="0.2">
      <c r="D3934" s="109"/>
    </row>
    <row r="3935" spans="4:4" x14ac:dyDescent="0.2">
      <c r="D3935" s="109"/>
    </row>
    <row r="3936" spans="4:4" x14ac:dyDescent="0.2">
      <c r="D3936" s="109"/>
    </row>
    <row r="3937" spans="4:4" x14ac:dyDescent="0.2">
      <c r="D3937" s="109"/>
    </row>
    <row r="3938" spans="4:4" x14ac:dyDescent="0.2">
      <c r="D3938" s="109"/>
    </row>
    <row r="3939" spans="4:4" x14ac:dyDescent="0.2">
      <c r="D3939" s="109"/>
    </row>
    <row r="3940" spans="4:4" x14ac:dyDescent="0.2">
      <c r="D3940" s="109"/>
    </row>
    <row r="3941" spans="4:4" x14ac:dyDescent="0.2">
      <c r="D3941" s="109"/>
    </row>
    <row r="3942" spans="4:4" x14ac:dyDescent="0.2">
      <c r="D3942" s="109"/>
    </row>
    <row r="3943" spans="4:4" x14ac:dyDescent="0.2">
      <c r="D3943" s="109"/>
    </row>
    <row r="3944" spans="4:4" x14ac:dyDescent="0.2">
      <c r="D3944" s="109"/>
    </row>
    <row r="3945" spans="4:4" x14ac:dyDescent="0.2">
      <c r="D3945" s="109"/>
    </row>
    <row r="3946" spans="4:4" x14ac:dyDescent="0.2">
      <c r="D3946" s="109"/>
    </row>
    <row r="3947" spans="4:4" x14ac:dyDescent="0.2">
      <c r="D3947" s="109"/>
    </row>
    <row r="3948" spans="4:4" x14ac:dyDescent="0.2">
      <c r="D3948" s="109"/>
    </row>
    <row r="3949" spans="4:4" x14ac:dyDescent="0.2">
      <c r="D3949" s="109"/>
    </row>
    <row r="3950" spans="4:4" x14ac:dyDescent="0.2">
      <c r="D3950" s="109"/>
    </row>
    <row r="3951" spans="4:4" x14ac:dyDescent="0.2">
      <c r="D3951" s="109"/>
    </row>
    <row r="3952" spans="4:4" x14ac:dyDescent="0.2">
      <c r="D3952" s="109"/>
    </row>
    <row r="3953" spans="4:4" x14ac:dyDescent="0.2">
      <c r="D3953" s="109"/>
    </row>
    <row r="3954" spans="4:4" x14ac:dyDescent="0.2">
      <c r="D3954" s="109"/>
    </row>
    <row r="3955" spans="4:4" x14ac:dyDescent="0.2">
      <c r="D3955" s="109"/>
    </row>
    <row r="3956" spans="4:4" x14ac:dyDescent="0.2">
      <c r="D3956" s="109"/>
    </row>
    <row r="3957" spans="4:4" x14ac:dyDescent="0.2">
      <c r="D3957" s="109"/>
    </row>
    <row r="3958" spans="4:4" x14ac:dyDescent="0.2">
      <c r="D3958" s="109"/>
    </row>
    <row r="3959" spans="4:4" x14ac:dyDescent="0.2">
      <c r="D3959" s="109"/>
    </row>
    <row r="3960" spans="4:4" x14ac:dyDescent="0.2">
      <c r="D3960" s="109"/>
    </row>
    <row r="3961" spans="4:4" x14ac:dyDescent="0.2">
      <c r="D3961" s="109"/>
    </row>
    <row r="3962" spans="4:4" x14ac:dyDescent="0.2">
      <c r="D3962" s="109"/>
    </row>
    <row r="3963" spans="4:4" x14ac:dyDescent="0.2">
      <c r="D3963" s="109"/>
    </row>
    <row r="3964" spans="4:4" x14ac:dyDescent="0.2">
      <c r="D3964" s="109"/>
    </row>
    <row r="3965" spans="4:4" x14ac:dyDescent="0.2">
      <c r="D3965" s="109"/>
    </row>
    <row r="3966" spans="4:4" x14ac:dyDescent="0.2">
      <c r="D3966" s="109"/>
    </row>
    <row r="3967" spans="4:4" x14ac:dyDescent="0.2">
      <c r="D3967" s="109"/>
    </row>
    <row r="3968" spans="4:4" x14ac:dyDescent="0.2">
      <c r="D3968" s="109"/>
    </row>
    <row r="3969" spans="4:4" x14ac:dyDescent="0.2">
      <c r="D3969" s="109"/>
    </row>
    <row r="3970" spans="4:4" x14ac:dyDescent="0.2">
      <c r="D3970" s="109"/>
    </row>
    <row r="3971" spans="4:4" x14ac:dyDescent="0.2">
      <c r="D3971" s="109"/>
    </row>
    <row r="3972" spans="4:4" x14ac:dyDescent="0.2">
      <c r="D3972" s="109"/>
    </row>
    <row r="3973" spans="4:4" x14ac:dyDescent="0.2">
      <c r="D3973" s="109"/>
    </row>
    <row r="3974" spans="4:4" x14ac:dyDescent="0.2">
      <c r="D3974" s="109"/>
    </row>
    <row r="3975" spans="4:4" x14ac:dyDescent="0.2">
      <c r="D3975" s="109"/>
    </row>
    <row r="3976" spans="4:4" x14ac:dyDescent="0.2">
      <c r="D3976" s="109"/>
    </row>
    <row r="3977" spans="4:4" x14ac:dyDescent="0.2">
      <c r="D3977" s="109"/>
    </row>
    <row r="3978" spans="4:4" x14ac:dyDescent="0.2">
      <c r="D3978" s="109"/>
    </row>
    <row r="3979" spans="4:4" x14ac:dyDescent="0.2">
      <c r="D3979" s="109"/>
    </row>
    <row r="3980" spans="4:4" x14ac:dyDescent="0.2">
      <c r="D3980" s="109"/>
    </row>
    <row r="3981" spans="4:4" x14ac:dyDescent="0.2">
      <c r="D3981" s="109"/>
    </row>
    <row r="3982" spans="4:4" x14ac:dyDescent="0.2">
      <c r="D3982" s="109"/>
    </row>
    <row r="3983" spans="4:4" x14ac:dyDescent="0.2">
      <c r="D3983" s="109"/>
    </row>
    <row r="3984" spans="4:4" x14ac:dyDescent="0.2">
      <c r="D3984" s="109"/>
    </row>
    <row r="3985" spans="4:4" x14ac:dyDescent="0.2">
      <c r="D3985" s="109"/>
    </row>
    <row r="3986" spans="4:4" x14ac:dyDescent="0.2">
      <c r="D3986" s="109"/>
    </row>
    <row r="3987" spans="4:4" x14ac:dyDescent="0.2">
      <c r="D3987" s="109"/>
    </row>
    <row r="3988" spans="4:4" x14ac:dyDescent="0.2">
      <c r="D3988" s="109"/>
    </row>
    <row r="3989" spans="4:4" x14ac:dyDescent="0.2">
      <c r="D3989" s="109"/>
    </row>
    <row r="3990" spans="4:4" x14ac:dyDescent="0.2">
      <c r="D3990" s="109"/>
    </row>
    <row r="3991" spans="4:4" x14ac:dyDescent="0.2">
      <c r="D3991" s="109"/>
    </row>
    <row r="3992" spans="4:4" x14ac:dyDescent="0.2">
      <c r="D3992" s="109"/>
    </row>
    <row r="3993" spans="4:4" x14ac:dyDescent="0.2">
      <c r="D3993" s="109"/>
    </row>
    <row r="3994" spans="4:4" x14ac:dyDescent="0.2">
      <c r="D3994" s="109"/>
    </row>
    <row r="3995" spans="4:4" x14ac:dyDescent="0.2">
      <c r="D3995" s="109"/>
    </row>
    <row r="3996" spans="4:4" x14ac:dyDescent="0.2">
      <c r="D3996" s="109"/>
    </row>
    <row r="3997" spans="4:4" x14ac:dyDescent="0.2">
      <c r="D3997" s="109"/>
    </row>
    <row r="3998" spans="4:4" x14ac:dyDescent="0.2">
      <c r="D3998" s="109"/>
    </row>
    <row r="3999" spans="4:4" x14ac:dyDescent="0.2">
      <c r="D3999" s="109"/>
    </row>
    <row r="4000" spans="4:4" x14ac:dyDescent="0.2">
      <c r="D4000" s="109"/>
    </row>
    <row r="4001" spans="4:4" x14ac:dyDescent="0.2">
      <c r="D4001" s="109"/>
    </row>
    <row r="4002" spans="4:4" x14ac:dyDescent="0.2">
      <c r="D4002" s="109"/>
    </row>
    <row r="4003" spans="4:4" x14ac:dyDescent="0.2">
      <c r="D4003" s="109"/>
    </row>
    <row r="4004" spans="4:4" x14ac:dyDescent="0.2">
      <c r="D4004" s="109"/>
    </row>
    <row r="4005" spans="4:4" x14ac:dyDescent="0.2">
      <c r="D4005" s="109"/>
    </row>
    <row r="4006" spans="4:4" x14ac:dyDescent="0.2">
      <c r="D4006" s="109"/>
    </row>
    <row r="4007" spans="4:4" x14ac:dyDescent="0.2">
      <c r="D4007" s="109"/>
    </row>
    <row r="4008" spans="4:4" x14ac:dyDescent="0.2">
      <c r="D4008" s="109"/>
    </row>
    <row r="4009" spans="4:4" x14ac:dyDescent="0.2">
      <c r="D4009" s="109"/>
    </row>
    <row r="4010" spans="4:4" x14ac:dyDescent="0.2">
      <c r="D4010" s="109"/>
    </row>
    <row r="4011" spans="4:4" x14ac:dyDescent="0.2">
      <c r="D4011" s="109"/>
    </row>
    <row r="4012" spans="4:4" x14ac:dyDescent="0.2">
      <c r="D4012" s="109"/>
    </row>
    <row r="4013" spans="4:4" x14ac:dyDescent="0.2">
      <c r="D4013" s="109"/>
    </row>
    <row r="4014" spans="4:4" x14ac:dyDescent="0.2">
      <c r="D4014" s="109"/>
    </row>
    <row r="4015" spans="4:4" x14ac:dyDescent="0.2">
      <c r="D4015" s="109"/>
    </row>
    <row r="4016" spans="4:4" x14ac:dyDescent="0.2">
      <c r="D4016" s="109"/>
    </row>
    <row r="4017" spans="4:4" x14ac:dyDescent="0.2">
      <c r="D4017" s="109"/>
    </row>
    <row r="4018" spans="4:4" x14ac:dyDescent="0.2">
      <c r="D4018" s="109"/>
    </row>
    <row r="4019" spans="4:4" x14ac:dyDescent="0.2">
      <c r="D4019" s="109"/>
    </row>
    <row r="4020" spans="4:4" x14ac:dyDescent="0.2">
      <c r="D4020" s="109"/>
    </row>
    <row r="4021" spans="4:4" x14ac:dyDescent="0.2">
      <c r="D4021" s="109"/>
    </row>
    <row r="4022" spans="4:4" x14ac:dyDescent="0.2">
      <c r="D4022" s="109"/>
    </row>
    <row r="4023" spans="4:4" x14ac:dyDescent="0.2">
      <c r="D4023" s="109"/>
    </row>
    <row r="4024" spans="4:4" x14ac:dyDescent="0.2">
      <c r="D4024" s="109"/>
    </row>
    <row r="4025" spans="4:4" x14ac:dyDescent="0.2">
      <c r="D4025" s="109"/>
    </row>
    <row r="4026" spans="4:4" x14ac:dyDescent="0.2">
      <c r="D4026" s="109"/>
    </row>
    <row r="4027" spans="4:4" x14ac:dyDescent="0.2">
      <c r="D4027" s="109"/>
    </row>
    <row r="4028" spans="4:4" x14ac:dyDescent="0.2">
      <c r="D4028" s="109"/>
    </row>
    <row r="4029" spans="4:4" x14ac:dyDescent="0.2">
      <c r="D4029" s="109"/>
    </row>
    <row r="4030" spans="4:4" x14ac:dyDescent="0.2">
      <c r="D4030" s="109"/>
    </row>
    <row r="4031" spans="4:4" x14ac:dyDescent="0.2">
      <c r="D4031" s="109"/>
    </row>
    <row r="4032" spans="4:4" x14ac:dyDescent="0.2">
      <c r="D4032" s="109"/>
    </row>
    <row r="4033" spans="4:4" x14ac:dyDescent="0.2">
      <c r="D4033" s="109"/>
    </row>
    <row r="4034" spans="4:4" x14ac:dyDescent="0.2">
      <c r="D4034" s="109"/>
    </row>
    <row r="4035" spans="4:4" x14ac:dyDescent="0.2">
      <c r="D4035" s="109"/>
    </row>
    <row r="4036" spans="4:4" x14ac:dyDescent="0.2">
      <c r="D4036" s="109"/>
    </row>
    <row r="4037" spans="4:4" x14ac:dyDescent="0.2">
      <c r="D4037" s="109"/>
    </row>
    <row r="4038" spans="4:4" x14ac:dyDescent="0.2">
      <c r="D4038" s="109"/>
    </row>
    <row r="4039" spans="4:4" x14ac:dyDescent="0.2">
      <c r="D4039" s="109"/>
    </row>
    <row r="4040" spans="4:4" x14ac:dyDescent="0.2">
      <c r="D4040" s="109"/>
    </row>
    <row r="4041" spans="4:4" x14ac:dyDescent="0.2">
      <c r="D4041" s="109"/>
    </row>
    <row r="4042" spans="4:4" x14ac:dyDescent="0.2">
      <c r="D4042" s="109"/>
    </row>
    <row r="4043" spans="4:4" x14ac:dyDescent="0.2">
      <c r="D4043" s="109"/>
    </row>
    <row r="4044" spans="4:4" x14ac:dyDescent="0.2">
      <c r="D4044" s="109"/>
    </row>
    <row r="4045" spans="4:4" x14ac:dyDescent="0.2">
      <c r="D4045" s="109"/>
    </row>
    <row r="4046" spans="4:4" x14ac:dyDescent="0.2">
      <c r="D4046" s="109"/>
    </row>
    <row r="4047" spans="4:4" x14ac:dyDescent="0.2">
      <c r="D4047" s="109"/>
    </row>
    <row r="4048" spans="4:4" x14ac:dyDescent="0.2">
      <c r="D4048" s="109"/>
    </row>
    <row r="4049" spans="4:4" x14ac:dyDescent="0.2">
      <c r="D4049" s="109"/>
    </row>
    <row r="4050" spans="4:4" x14ac:dyDescent="0.2">
      <c r="D4050" s="109"/>
    </row>
    <row r="4051" spans="4:4" x14ac:dyDescent="0.2">
      <c r="D4051" s="109"/>
    </row>
    <row r="4052" spans="4:4" x14ac:dyDescent="0.2">
      <c r="D4052" s="109"/>
    </row>
    <row r="4053" spans="4:4" x14ac:dyDescent="0.2">
      <c r="D4053" s="109"/>
    </row>
    <row r="4054" spans="4:4" x14ac:dyDescent="0.2">
      <c r="D4054" s="109"/>
    </row>
    <row r="4055" spans="4:4" x14ac:dyDescent="0.2">
      <c r="D4055" s="109"/>
    </row>
    <row r="4056" spans="4:4" x14ac:dyDescent="0.2">
      <c r="D4056" s="109"/>
    </row>
    <row r="4057" spans="4:4" x14ac:dyDescent="0.2">
      <c r="D4057" s="109"/>
    </row>
    <row r="4058" spans="4:4" x14ac:dyDescent="0.2">
      <c r="D4058" s="109"/>
    </row>
    <row r="4059" spans="4:4" x14ac:dyDescent="0.2">
      <c r="D4059" s="109"/>
    </row>
    <row r="4060" spans="4:4" x14ac:dyDescent="0.2">
      <c r="D4060" s="109"/>
    </row>
    <row r="4061" spans="4:4" x14ac:dyDescent="0.2">
      <c r="D4061" s="109"/>
    </row>
    <row r="4062" spans="4:4" x14ac:dyDescent="0.2">
      <c r="D4062" s="109"/>
    </row>
    <row r="4063" spans="4:4" x14ac:dyDescent="0.2">
      <c r="D4063" s="109"/>
    </row>
    <row r="4064" spans="4:4" x14ac:dyDescent="0.2">
      <c r="D4064" s="109"/>
    </row>
    <row r="4065" spans="4:4" x14ac:dyDescent="0.2">
      <c r="D4065" s="109"/>
    </row>
    <row r="4066" spans="4:4" x14ac:dyDescent="0.2">
      <c r="D4066" s="109"/>
    </row>
    <row r="4067" spans="4:4" x14ac:dyDescent="0.2">
      <c r="D4067" s="109"/>
    </row>
    <row r="4068" spans="4:4" x14ac:dyDescent="0.2">
      <c r="D4068" s="109"/>
    </row>
    <row r="4069" spans="4:4" x14ac:dyDescent="0.2">
      <c r="D4069" s="109"/>
    </row>
    <row r="4070" spans="4:4" x14ac:dyDescent="0.2">
      <c r="D4070" s="109"/>
    </row>
    <row r="4071" spans="4:4" x14ac:dyDescent="0.2">
      <c r="D4071" s="109"/>
    </row>
    <row r="4072" spans="4:4" x14ac:dyDescent="0.2">
      <c r="D4072" s="109"/>
    </row>
    <row r="4073" spans="4:4" x14ac:dyDescent="0.2">
      <c r="D4073" s="109"/>
    </row>
    <row r="4074" spans="4:4" x14ac:dyDescent="0.2">
      <c r="D4074" s="109"/>
    </row>
    <row r="4075" spans="4:4" x14ac:dyDescent="0.2">
      <c r="D4075" s="109"/>
    </row>
    <row r="4076" spans="4:4" x14ac:dyDescent="0.2">
      <c r="D4076" s="109"/>
    </row>
    <row r="4077" spans="4:4" x14ac:dyDescent="0.2">
      <c r="D4077" s="109"/>
    </row>
    <row r="4078" spans="4:4" x14ac:dyDescent="0.2">
      <c r="D4078" s="109"/>
    </row>
    <row r="4079" spans="4:4" x14ac:dyDescent="0.2">
      <c r="D4079" s="109"/>
    </row>
    <row r="4080" spans="4:4" x14ac:dyDescent="0.2">
      <c r="D4080" s="109"/>
    </row>
    <row r="4081" spans="4:4" x14ac:dyDescent="0.2">
      <c r="D4081" s="109"/>
    </row>
    <row r="4082" spans="4:4" x14ac:dyDescent="0.2">
      <c r="D4082" s="109"/>
    </row>
    <row r="4083" spans="4:4" x14ac:dyDescent="0.2">
      <c r="D4083" s="109"/>
    </row>
    <row r="4084" spans="4:4" x14ac:dyDescent="0.2">
      <c r="D4084" s="109"/>
    </row>
    <row r="4085" spans="4:4" x14ac:dyDescent="0.2">
      <c r="D4085" s="109"/>
    </row>
    <row r="4086" spans="4:4" x14ac:dyDescent="0.2">
      <c r="D4086" s="109"/>
    </row>
    <row r="4087" spans="4:4" x14ac:dyDescent="0.2">
      <c r="D4087" s="109"/>
    </row>
    <row r="4088" spans="4:4" x14ac:dyDescent="0.2">
      <c r="D4088" s="109"/>
    </row>
    <row r="4089" spans="4:4" x14ac:dyDescent="0.2">
      <c r="D4089" s="109"/>
    </row>
    <row r="4090" spans="4:4" x14ac:dyDescent="0.2">
      <c r="D4090" s="109"/>
    </row>
    <row r="4091" spans="4:4" x14ac:dyDescent="0.2">
      <c r="D4091" s="109"/>
    </row>
    <row r="4092" spans="4:4" x14ac:dyDescent="0.2">
      <c r="D4092" s="109"/>
    </row>
    <row r="4093" spans="4:4" x14ac:dyDescent="0.2">
      <c r="D4093" s="109"/>
    </row>
    <row r="4094" spans="4:4" x14ac:dyDescent="0.2">
      <c r="D4094" s="109"/>
    </row>
    <row r="4095" spans="4:4" x14ac:dyDescent="0.2">
      <c r="D4095" s="109"/>
    </row>
    <row r="4096" spans="4:4" x14ac:dyDescent="0.2">
      <c r="D4096" s="109"/>
    </row>
    <row r="4097" spans="4:4" x14ac:dyDescent="0.2">
      <c r="D4097" s="109"/>
    </row>
    <row r="4098" spans="4:4" x14ac:dyDescent="0.2">
      <c r="D4098" s="109"/>
    </row>
    <row r="4099" spans="4:4" x14ac:dyDescent="0.2">
      <c r="D4099" s="109"/>
    </row>
    <row r="4100" spans="4:4" x14ac:dyDescent="0.2">
      <c r="D4100" s="109"/>
    </row>
    <row r="4101" spans="4:4" x14ac:dyDescent="0.2">
      <c r="D4101" s="109"/>
    </row>
    <row r="4102" spans="4:4" x14ac:dyDescent="0.2">
      <c r="D4102" s="109"/>
    </row>
    <row r="4103" spans="4:4" x14ac:dyDescent="0.2">
      <c r="D4103" s="109"/>
    </row>
    <row r="4104" spans="4:4" x14ac:dyDescent="0.2">
      <c r="D4104" s="109"/>
    </row>
    <row r="4105" spans="4:4" x14ac:dyDescent="0.2">
      <c r="D4105" s="109"/>
    </row>
    <row r="4106" spans="4:4" x14ac:dyDescent="0.2">
      <c r="D4106" s="109"/>
    </row>
    <row r="4107" spans="4:4" x14ac:dyDescent="0.2">
      <c r="D4107" s="109"/>
    </row>
    <row r="4108" spans="4:4" x14ac:dyDescent="0.2">
      <c r="D4108" s="109"/>
    </row>
    <row r="4109" spans="4:4" x14ac:dyDescent="0.2">
      <c r="D4109" s="109"/>
    </row>
    <row r="4110" spans="4:4" x14ac:dyDescent="0.2">
      <c r="D4110" s="109"/>
    </row>
    <row r="4111" spans="4:4" x14ac:dyDescent="0.2">
      <c r="D4111" s="109"/>
    </row>
    <row r="4112" spans="4:4" x14ac:dyDescent="0.2">
      <c r="D4112" s="109"/>
    </row>
    <row r="4113" spans="4:4" x14ac:dyDescent="0.2">
      <c r="D4113" s="109"/>
    </row>
    <row r="4114" spans="4:4" x14ac:dyDescent="0.2">
      <c r="D4114" s="109"/>
    </row>
    <row r="4115" spans="4:4" x14ac:dyDescent="0.2">
      <c r="D4115" s="109"/>
    </row>
    <row r="4116" spans="4:4" x14ac:dyDescent="0.2">
      <c r="D4116" s="109"/>
    </row>
    <row r="4117" spans="4:4" x14ac:dyDescent="0.2">
      <c r="D4117" s="109"/>
    </row>
    <row r="4118" spans="4:4" x14ac:dyDescent="0.2">
      <c r="D4118" s="109"/>
    </row>
    <row r="4119" spans="4:4" x14ac:dyDescent="0.2">
      <c r="D4119" s="109"/>
    </row>
    <row r="4120" spans="4:4" x14ac:dyDescent="0.2">
      <c r="D4120" s="109"/>
    </row>
    <row r="4121" spans="4:4" x14ac:dyDescent="0.2">
      <c r="D4121" s="109"/>
    </row>
    <row r="4122" spans="4:4" x14ac:dyDescent="0.2">
      <c r="D4122" s="109"/>
    </row>
    <row r="4123" spans="4:4" x14ac:dyDescent="0.2">
      <c r="D4123" s="109"/>
    </row>
    <row r="4124" spans="4:4" x14ac:dyDescent="0.2">
      <c r="D4124" s="109"/>
    </row>
    <row r="4125" spans="4:4" x14ac:dyDescent="0.2">
      <c r="D4125" s="109"/>
    </row>
    <row r="4126" spans="4:4" x14ac:dyDescent="0.2">
      <c r="D4126" s="109"/>
    </row>
    <row r="4127" spans="4:4" x14ac:dyDescent="0.2">
      <c r="D4127" s="109"/>
    </row>
    <row r="4128" spans="4:4" x14ac:dyDescent="0.2">
      <c r="D4128" s="109"/>
    </row>
    <row r="4129" spans="4:4" x14ac:dyDescent="0.2">
      <c r="D4129" s="109"/>
    </row>
    <row r="4130" spans="4:4" x14ac:dyDescent="0.2">
      <c r="D4130" s="109"/>
    </row>
    <row r="4131" spans="4:4" x14ac:dyDescent="0.2">
      <c r="D4131" s="109"/>
    </row>
    <row r="4132" spans="4:4" x14ac:dyDescent="0.2">
      <c r="D4132" s="109"/>
    </row>
    <row r="4133" spans="4:4" x14ac:dyDescent="0.2">
      <c r="D4133" s="109"/>
    </row>
    <row r="4134" spans="4:4" x14ac:dyDescent="0.2">
      <c r="D4134" s="109"/>
    </row>
    <row r="4135" spans="4:4" x14ac:dyDescent="0.2">
      <c r="D4135" s="109"/>
    </row>
    <row r="4136" spans="4:4" x14ac:dyDescent="0.2">
      <c r="D4136" s="109"/>
    </row>
    <row r="4137" spans="4:4" x14ac:dyDescent="0.2">
      <c r="D4137" s="109"/>
    </row>
    <row r="4138" spans="4:4" x14ac:dyDescent="0.2">
      <c r="D4138" s="109"/>
    </row>
    <row r="4139" spans="4:4" x14ac:dyDescent="0.2">
      <c r="D4139" s="109"/>
    </row>
    <row r="4140" spans="4:4" x14ac:dyDescent="0.2">
      <c r="D4140" s="109"/>
    </row>
    <row r="4141" spans="4:4" x14ac:dyDescent="0.2">
      <c r="D4141" s="109"/>
    </row>
    <row r="4142" spans="4:4" x14ac:dyDescent="0.2">
      <c r="D4142" s="109"/>
    </row>
    <row r="4143" spans="4:4" x14ac:dyDescent="0.2">
      <c r="D4143" s="109"/>
    </row>
    <row r="4144" spans="4:4" x14ac:dyDescent="0.2">
      <c r="D4144" s="109"/>
    </row>
    <row r="4145" spans="4:4" x14ac:dyDescent="0.2">
      <c r="D4145" s="109"/>
    </row>
    <row r="4146" spans="4:4" x14ac:dyDescent="0.2">
      <c r="D4146" s="109"/>
    </row>
    <row r="4147" spans="4:4" x14ac:dyDescent="0.2">
      <c r="D4147" s="109"/>
    </row>
    <row r="4148" spans="4:4" x14ac:dyDescent="0.2">
      <c r="D4148" s="109"/>
    </row>
    <row r="4149" spans="4:4" x14ac:dyDescent="0.2">
      <c r="D4149" s="109"/>
    </row>
    <row r="4150" spans="4:4" x14ac:dyDescent="0.2">
      <c r="D4150" s="109"/>
    </row>
    <row r="4151" spans="4:4" x14ac:dyDescent="0.2">
      <c r="D4151" s="109"/>
    </row>
    <row r="4152" spans="4:4" x14ac:dyDescent="0.2">
      <c r="D4152" s="109"/>
    </row>
    <row r="4153" spans="4:4" x14ac:dyDescent="0.2">
      <c r="D4153" s="109"/>
    </row>
    <row r="4154" spans="4:4" x14ac:dyDescent="0.2">
      <c r="D4154" s="109"/>
    </row>
    <row r="4155" spans="4:4" x14ac:dyDescent="0.2">
      <c r="D4155" s="109"/>
    </row>
    <row r="4156" spans="4:4" x14ac:dyDescent="0.2">
      <c r="D4156" s="109"/>
    </row>
    <row r="4157" spans="4:4" x14ac:dyDescent="0.2">
      <c r="D4157" s="109"/>
    </row>
    <row r="4158" spans="4:4" x14ac:dyDescent="0.2">
      <c r="D4158" s="109"/>
    </row>
    <row r="4159" spans="4:4" x14ac:dyDescent="0.2">
      <c r="D4159" s="109"/>
    </row>
    <row r="4160" spans="4:4" x14ac:dyDescent="0.2">
      <c r="D4160" s="109"/>
    </row>
    <row r="4161" spans="4:4" x14ac:dyDescent="0.2">
      <c r="D4161" s="109"/>
    </row>
    <row r="4162" spans="4:4" x14ac:dyDescent="0.2">
      <c r="D4162" s="109"/>
    </row>
    <row r="4163" spans="4:4" x14ac:dyDescent="0.2">
      <c r="D4163" s="109"/>
    </row>
    <row r="4164" spans="4:4" x14ac:dyDescent="0.2">
      <c r="D4164" s="109"/>
    </row>
    <row r="4165" spans="4:4" x14ac:dyDescent="0.2">
      <c r="D4165" s="109"/>
    </row>
    <row r="4166" spans="4:4" x14ac:dyDescent="0.2">
      <c r="D4166" s="109"/>
    </row>
    <row r="4167" spans="4:4" x14ac:dyDescent="0.2">
      <c r="D4167" s="109"/>
    </row>
    <row r="4168" spans="4:4" x14ac:dyDescent="0.2">
      <c r="D4168" s="109"/>
    </row>
    <row r="4169" spans="4:4" x14ac:dyDescent="0.2">
      <c r="D4169" s="109"/>
    </row>
    <row r="4170" spans="4:4" x14ac:dyDescent="0.2">
      <c r="D4170" s="109"/>
    </row>
    <row r="4171" spans="4:4" x14ac:dyDescent="0.2">
      <c r="D4171" s="109"/>
    </row>
    <row r="4172" spans="4:4" x14ac:dyDescent="0.2">
      <c r="D4172" s="109"/>
    </row>
    <row r="4173" spans="4:4" x14ac:dyDescent="0.2">
      <c r="D4173" s="109"/>
    </row>
    <row r="4174" spans="4:4" x14ac:dyDescent="0.2">
      <c r="D4174" s="109"/>
    </row>
    <row r="4175" spans="4:4" x14ac:dyDescent="0.2">
      <c r="D4175" s="109"/>
    </row>
    <row r="4176" spans="4:4" x14ac:dyDescent="0.2">
      <c r="D4176" s="109"/>
    </row>
    <row r="4177" spans="4:4" x14ac:dyDescent="0.2">
      <c r="D4177" s="109"/>
    </row>
    <row r="4178" spans="4:4" x14ac:dyDescent="0.2">
      <c r="D4178" s="109"/>
    </row>
    <row r="4179" spans="4:4" x14ac:dyDescent="0.2">
      <c r="D4179" s="109"/>
    </row>
    <row r="4180" spans="4:4" x14ac:dyDescent="0.2">
      <c r="D4180" s="109"/>
    </row>
    <row r="4181" spans="4:4" x14ac:dyDescent="0.2">
      <c r="D4181" s="109"/>
    </row>
    <row r="4182" spans="4:4" x14ac:dyDescent="0.2">
      <c r="D4182" s="109"/>
    </row>
    <row r="4183" spans="4:4" x14ac:dyDescent="0.2">
      <c r="D4183" s="109"/>
    </row>
    <row r="4184" spans="4:4" x14ac:dyDescent="0.2">
      <c r="D4184" s="109"/>
    </row>
    <row r="4185" spans="4:4" x14ac:dyDescent="0.2">
      <c r="D4185" s="109"/>
    </row>
    <row r="4186" spans="4:4" x14ac:dyDescent="0.2">
      <c r="D4186" s="109"/>
    </row>
    <row r="4187" spans="4:4" x14ac:dyDescent="0.2">
      <c r="D4187" s="109"/>
    </row>
    <row r="4188" spans="4:4" x14ac:dyDescent="0.2">
      <c r="D4188" s="109"/>
    </row>
    <row r="4189" spans="4:4" x14ac:dyDescent="0.2">
      <c r="D4189" s="109"/>
    </row>
    <row r="4190" spans="4:4" x14ac:dyDescent="0.2">
      <c r="D4190" s="109"/>
    </row>
    <row r="4191" spans="4:4" x14ac:dyDescent="0.2">
      <c r="D4191" s="109"/>
    </row>
    <row r="4192" spans="4:4" x14ac:dyDescent="0.2">
      <c r="D4192" s="109"/>
    </row>
    <row r="4193" spans="4:4" x14ac:dyDescent="0.2">
      <c r="D4193" s="109"/>
    </row>
    <row r="4194" spans="4:4" x14ac:dyDescent="0.2">
      <c r="D4194" s="109"/>
    </row>
    <row r="4195" spans="4:4" x14ac:dyDescent="0.2">
      <c r="D4195" s="109"/>
    </row>
    <row r="4196" spans="4:4" x14ac:dyDescent="0.2">
      <c r="D4196" s="109"/>
    </row>
    <row r="4197" spans="4:4" x14ac:dyDescent="0.2">
      <c r="D4197" s="109"/>
    </row>
    <row r="4198" spans="4:4" x14ac:dyDescent="0.2">
      <c r="D4198" s="109"/>
    </row>
    <row r="4199" spans="4:4" x14ac:dyDescent="0.2">
      <c r="D4199" s="109"/>
    </row>
    <row r="4200" spans="4:4" x14ac:dyDescent="0.2">
      <c r="D4200" s="109"/>
    </row>
    <row r="4201" spans="4:4" x14ac:dyDescent="0.2">
      <c r="D4201" s="109"/>
    </row>
    <row r="4202" spans="4:4" x14ac:dyDescent="0.2">
      <c r="D4202" s="109"/>
    </row>
    <row r="4203" spans="4:4" x14ac:dyDescent="0.2">
      <c r="D4203" s="109"/>
    </row>
    <row r="4204" spans="4:4" x14ac:dyDescent="0.2">
      <c r="D4204" s="109"/>
    </row>
    <row r="4205" spans="4:4" x14ac:dyDescent="0.2">
      <c r="D4205" s="109"/>
    </row>
    <row r="4206" spans="4:4" x14ac:dyDescent="0.2">
      <c r="D4206" s="109"/>
    </row>
    <row r="4207" spans="4:4" x14ac:dyDescent="0.2">
      <c r="D4207" s="109"/>
    </row>
    <row r="4208" spans="4:4" x14ac:dyDescent="0.2">
      <c r="D4208" s="109"/>
    </row>
    <row r="4209" spans="4:4" x14ac:dyDescent="0.2">
      <c r="D4209" s="109"/>
    </row>
    <row r="4210" spans="4:4" x14ac:dyDescent="0.2">
      <c r="D4210" s="109"/>
    </row>
    <row r="4211" spans="4:4" x14ac:dyDescent="0.2">
      <c r="D4211" s="109"/>
    </row>
    <row r="4212" spans="4:4" x14ac:dyDescent="0.2">
      <c r="D4212" s="109"/>
    </row>
    <row r="4213" spans="4:4" x14ac:dyDescent="0.2">
      <c r="D4213" s="109"/>
    </row>
    <row r="4214" spans="4:4" x14ac:dyDescent="0.2">
      <c r="D4214" s="109"/>
    </row>
    <row r="4215" spans="4:4" x14ac:dyDescent="0.2">
      <c r="D4215" s="109"/>
    </row>
    <row r="4216" spans="4:4" x14ac:dyDescent="0.2">
      <c r="D4216" s="109"/>
    </row>
    <row r="4217" spans="4:4" x14ac:dyDescent="0.2">
      <c r="D4217" s="109"/>
    </row>
    <row r="4218" spans="4:4" x14ac:dyDescent="0.2">
      <c r="D4218" s="109"/>
    </row>
    <row r="4219" spans="4:4" x14ac:dyDescent="0.2">
      <c r="D4219" s="109"/>
    </row>
    <row r="4220" spans="4:4" x14ac:dyDescent="0.2">
      <c r="D4220" s="109"/>
    </row>
    <row r="4221" spans="4:4" x14ac:dyDescent="0.2">
      <c r="D4221" s="109"/>
    </row>
    <row r="4222" spans="4:4" x14ac:dyDescent="0.2">
      <c r="D4222" s="109"/>
    </row>
    <row r="4223" spans="4:4" x14ac:dyDescent="0.2">
      <c r="D4223" s="109"/>
    </row>
    <row r="4224" spans="4:4" x14ac:dyDescent="0.2">
      <c r="D4224" s="109"/>
    </row>
    <row r="4225" spans="4:4" x14ac:dyDescent="0.2">
      <c r="D4225" s="109"/>
    </row>
    <row r="4226" spans="4:4" x14ac:dyDescent="0.2">
      <c r="D4226" s="109"/>
    </row>
    <row r="4227" spans="4:4" x14ac:dyDescent="0.2">
      <c r="D4227" s="109"/>
    </row>
    <row r="4228" spans="4:4" x14ac:dyDescent="0.2">
      <c r="D4228" s="109"/>
    </row>
    <row r="4229" spans="4:4" x14ac:dyDescent="0.2">
      <c r="D4229" s="109"/>
    </row>
    <row r="4230" spans="4:4" x14ac:dyDescent="0.2">
      <c r="D4230" s="109"/>
    </row>
    <row r="4231" spans="4:4" x14ac:dyDescent="0.2">
      <c r="D4231" s="109"/>
    </row>
    <row r="4232" spans="4:4" x14ac:dyDescent="0.2">
      <c r="D4232" s="109"/>
    </row>
    <row r="4233" spans="4:4" x14ac:dyDescent="0.2">
      <c r="D4233" s="109"/>
    </row>
    <row r="4234" spans="4:4" x14ac:dyDescent="0.2">
      <c r="D4234" s="109"/>
    </row>
    <row r="4235" spans="4:4" x14ac:dyDescent="0.2">
      <c r="D4235" s="109"/>
    </row>
    <row r="4236" spans="4:4" x14ac:dyDescent="0.2">
      <c r="D4236" s="109"/>
    </row>
    <row r="4237" spans="4:4" x14ac:dyDescent="0.2">
      <c r="D4237" s="109"/>
    </row>
    <row r="4238" spans="4:4" x14ac:dyDescent="0.2">
      <c r="D4238" s="109"/>
    </row>
    <row r="4239" spans="4:4" x14ac:dyDescent="0.2">
      <c r="D4239" s="109"/>
    </row>
    <row r="4240" spans="4:4" x14ac:dyDescent="0.2">
      <c r="D4240" s="109"/>
    </row>
    <row r="4241" spans="4:4" x14ac:dyDescent="0.2">
      <c r="D4241" s="109"/>
    </row>
    <row r="4242" spans="4:4" x14ac:dyDescent="0.2">
      <c r="D4242" s="109"/>
    </row>
    <row r="4243" spans="4:4" x14ac:dyDescent="0.2">
      <c r="D4243" s="109"/>
    </row>
    <row r="4244" spans="4:4" x14ac:dyDescent="0.2">
      <c r="D4244" s="109"/>
    </row>
    <row r="4245" spans="4:4" x14ac:dyDescent="0.2">
      <c r="D4245" s="109"/>
    </row>
    <row r="4246" spans="4:4" x14ac:dyDescent="0.2">
      <c r="D4246" s="109"/>
    </row>
    <row r="4247" spans="4:4" x14ac:dyDescent="0.2">
      <c r="D4247" s="109"/>
    </row>
    <row r="4248" spans="4:4" x14ac:dyDescent="0.2">
      <c r="D4248" s="109"/>
    </row>
    <row r="4249" spans="4:4" x14ac:dyDescent="0.2">
      <c r="D4249" s="109"/>
    </row>
    <row r="4250" spans="4:4" x14ac:dyDescent="0.2">
      <c r="D4250" s="109"/>
    </row>
    <row r="4251" spans="4:4" x14ac:dyDescent="0.2">
      <c r="D4251" s="109"/>
    </row>
    <row r="4252" spans="4:4" x14ac:dyDescent="0.2">
      <c r="D4252" s="109"/>
    </row>
    <row r="4253" spans="4:4" x14ac:dyDescent="0.2">
      <c r="D4253" s="109"/>
    </row>
    <row r="4254" spans="4:4" x14ac:dyDescent="0.2">
      <c r="D4254" s="109"/>
    </row>
    <row r="4255" spans="4:4" x14ac:dyDescent="0.2">
      <c r="D4255" s="109"/>
    </row>
    <row r="4256" spans="4:4" x14ac:dyDescent="0.2">
      <c r="D4256" s="109"/>
    </row>
    <row r="4257" spans="4:4" x14ac:dyDescent="0.2">
      <c r="D4257" s="109"/>
    </row>
    <row r="4258" spans="4:4" x14ac:dyDescent="0.2">
      <c r="D4258" s="109"/>
    </row>
    <row r="4259" spans="4:4" x14ac:dyDescent="0.2">
      <c r="D4259" s="109"/>
    </row>
    <row r="4260" spans="4:4" x14ac:dyDescent="0.2">
      <c r="D4260" s="109"/>
    </row>
    <row r="4261" spans="4:4" x14ac:dyDescent="0.2">
      <c r="D4261" s="109"/>
    </row>
    <row r="4262" spans="4:4" x14ac:dyDescent="0.2">
      <c r="D4262" s="109"/>
    </row>
    <row r="4263" spans="4:4" x14ac:dyDescent="0.2">
      <c r="D4263" s="109"/>
    </row>
    <row r="4264" spans="4:4" x14ac:dyDescent="0.2">
      <c r="D4264" s="109"/>
    </row>
    <row r="4265" spans="4:4" x14ac:dyDescent="0.2">
      <c r="D4265" s="109"/>
    </row>
    <row r="4266" spans="4:4" x14ac:dyDescent="0.2">
      <c r="D4266" s="109"/>
    </row>
    <row r="4267" spans="4:4" x14ac:dyDescent="0.2">
      <c r="D4267" s="109"/>
    </row>
    <row r="4268" spans="4:4" x14ac:dyDescent="0.2">
      <c r="D4268" s="109"/>
    </row>
    <row r="4269" spans="4:4" x14ac:dyDescent="0.2">
      <c r="D4269" s="109"/>
    </row>
    <row r="4270" spans="4:4" x14ac:dyDescent="0.2">
      <c r="D4270" s="109"/>
    </row>
    <row r="4271" spans="4:4" x14ac:dyDescent="0.2">
      <c r="D4271" s="109"/>
    </row>
    <row r="4272" spans="4:4" x14ac:dyDescent="0.2">
      <c r="D4272" s="109"/>
    </row>
    <row r="4273" spans="4:4" x14ac:dyDescent="0.2">
      <c r="D4273" s="109"/>
    </row>
    <row r="4274" spans="4:4" x14ac:dyDescent="0.2">
      <c r="D4274" s="109"/>
    </row>
    <row r="4275" spans="4:4" x14ac:dyDescent="0.2">
      <c r="D4275" s="109"/>
    </row>
    <row r="4276" spans="4:4" x14ac:dyDescent="0.2">
      <c r="D4276" s="109"/>
    </row>
    <row r="4277" spans="4:4" x14ac:dyDescent="0.2">
      <c r="D4277" s="109"/>
    </row>
    <row r="4278" spans="4:4" x14ac:dyDescent="0.2">
      <c r="D4278" s="109"/>
    </row>
    <row r="4279" spans="4:4" x14ac:dyDescent="0.2">
      <c r="D4279" s="109"/>
    </row>
    <row r="4280" spans="4:4" x14ac:dyDescent="0.2">
      <c r="D4280" s="109"/>
    </row>
    <row r="4281" spans="4:4" x14ac:dyDescent="0.2">
      <c r="D4281" s="109"/>
    </row>
    <row r="4282" spans="4:4" x14ac:dyDescent="0.2">
      <c r="D4282" s="109"/>
    </row>
    <row r="4283" spans="4:4" x14ac:dyDescent="0.2">
      <c r="D4283" s="109"/>
    </row>
    <row r="4284" spans="4:4" x14ac:dyDescent="0.2">
      <c r="D4284" s="109"/>
    </row>
    <row r="4285" spans="4:4" x14ac:dyDescent="0.2">
      <c r="D4285" s="109"/>
    </row>
    <row r="4286" spans="4:4" x14ac:dyDescent="0.2">
      <c r="D4286" s="109"/>
    </row>
    <row r="4287" spans="4:4" x14ac:dyDescent="0.2">
      <c r="D4287" s="109"/>
    </row>
    <row r="4288" spans="4:4" x14ac:dyDescent="0.2">
      <c r="D4288" s="109"/>
    </row>
    <row r="4289" spans="4:4" x14ac:dyDescent="0.2">
      <c r="D4289" s="109"/>
    </row>
    <row r="4290" spans="4:4" x14ac:dyDescent="0.2">
      <c r="D4290" s="109"/>
    </row>
    <row r="4291" spans="4:4" x14ac:dyDescent="0.2">
      <c r="D4291" s="109"/>
    </row>
    <row r="4292" spans="4:4" x14ac:dyDescent="0.2">
      <c r="D4292" s="109"/>
    </row>
    <row r="4293" spans="4:4" x14ac:dyDescent="0.2">
      <c r="D4293" s="109"/>
    </row>
    <row r="4294" spans="4:4" x14ac:dyDescent="0.2">
      <c r="D4294" s="109"/>
    </row>
    <row r="4295" spans="4:4" x14ac:dyDescent="0.2">
      <c r="D4295" s="109"/>
    </row>
    <row r="4296" spans="4:4" x14ac:dyDescent="0.2">
      <c r="D4296" s="109"/>
    </row>
    <row r="4297" spans="4:4" x14ac:dyDescent="0.2">
      <c r="D4297" s="109"/>
    </row>
    <row r="4298" spans="4:4" x14ac:dyDescent="0.2">
      <c r="D4298" s="109"/>
    </row>
    <row r="4299" spans="4:4" x14ac:dyDescent="0.2">
      <c r="D4299" s="109"/>
    </row>
    <row r="4300" spans="4:4" x14ac:dyDescent="0.2">
      <c r="D4300" s="109"/>
    </row>
    <row r="4301" spans="4:4" x14ac:dyDescent="0.2">
      <c r="D4301" s="109"/>
    </row>
    <row r="4302" spans="4:4" x14ac:dyDescent="0.2">
      <c r="D4302" s="109"/>
    </row>
    <row r="4303" spans="4:4" x14ac:dyDescent="0.2">
      <c r="D4303" s="109"/>
    </row>
    <row r="4304" spans="4:4" x14ac:dyDescent="0.2">
      <c r="D4304" s="109"/>
    </row>
    <row r="4305" spans="4:4" x14ac:dyDescent="0.2">
      <c r="D4305" s="109"/>
    </row>
    <row r="4306" spans="4:4" x14ac:dyDescent="0.2">
      <c r="D4306" s="109"/>
    </row>
    <row r="4307" spans="4:4" x14ac:dyDescent="0.2">
      <c r="D4307" s="109"/>
    </row>
    <row r="4308" spans="4:4" x14ac:dyDescent="0.2">
      <c r="D4308" s="109"/>
    </row>
    <row r="4309" spans="4:4" x14ac:dyDescent="0.2">
      <c r="D4309" s="109"/>
    </row>
    <row r="4310" spans="4:4" x14ac:dyDescent="0.2">
      <c r="D4310" s="109"/>
    </row>
    <row r="4311" spans="4:4" x14ac:dyDescent="0.2">
      <c r="D4311" s="109"/>
    </row>
    <row r="4312" spans="4:4" x14ac:dyDescent="0.2">
      <c r="D4312" s="109"/>
    </row>
    <row r="4313" spans="4:4" x14ac:dyDescent="0.2">
      <c r="D4313" s="109"/>
    </row>
    <row r="4314" spans="4:4" x14ac:dyDescent="0.2">
      <c r="D4314" s="109"/>
    </row>
    <row r="4315" spans="4:4" x14ac:dyDescent="0.2">
      <c r="D4315" s="109"/>
    </row>
    <row r="4316" spans="4:4" x14ac:dyDescent="0.2">
      <c r="D4316" s="109"/>
    </row>
    <row r="4317" spans="4:4" x14ac:dyDescent="0.2">
      <c r="D4317" s="109"/>
    </row>
    <row r="4318" spans="4:4" x14ac:dyDescent="0.2">
      <c r="D4318" s="109"/>
    </row>
    <row r="4319" spans="4:4" x14ac:dyDescent="0.2">
      <c r="D4319" s="109"/>
    </row>
    <row r="4320" spans="4:4" x14ac:dyDescent="0.2">
      <c r="D4320" s="109"/>
    </row>
    <row r="4321" spans="4:4" x14ac:dyDescent="0.2">
      <c r="D4321" s="109"/>
    </row>
    <row r="4322" spans="4:4" x14ac:dyDescent="0.2">
      <c r="D4322" s="109"/>
    </row>
    <row r="4323" spans="4:4" x14ac:dyDescent="0.2">
      <c r="D4323" s="109"/>
    </row>
    <row r="4324" spans="4:4" x14ac:dyDescent="0.2">
      <c r="D4324" s="109"/>
    </row>
    <row r="4325" spans="4:4" x14ac:dyDescent="0.2">
      <c r="D4325" s="109"/>
    </row>
    <row r="4326" spans="4:4" x14ac:dyDescent="0.2">
      <c r="D4326" s="109"/>
    </row>
    <row r="4327" spans="4:4" x14ac:dyDescent="0.2">
      <c r="D4327" s="109"/>
    </row>
    <row r="4328" spans="4:4" x14ac:dyDescent="0.2">
      <c r="D4328" s="109"/>
    </row>
    <row r="4329" spans="4:4" x14ac:dyDescent="0.2">
      <c r="D4329" s="109"/>
    </row>
    <row r="4330" spans="4:4" x14ac:dyDescent="0.2">
      <c r="D4330" s="109"/>
    </row>
    <row r="4331" spans="4:4" x14ac:dyDescent="0.2">
      <c r="D4331" s="109"/>
    </row>
    <row r="4332" spans="4:4" x14ac:dyDescent="0.2">
      <c r="D4332" s="109"/>
    </row>
    <row r="4333" spans="4:4" x14ac:dyDescent="0.2">
      <c r="D4333" s="109"/>
    </row>
    <row r="4334" spans="4:4" x14ac:dyDescent="0.2">
      <c r="D4334" s="109"/>
    </row>
    <row r="4335" spans="4:4" x14ac:dyDescent="0.2">
      <c r="D4335" s="109"/>
    </row>
    <row r="4336" spans="4:4" x14ac:dyDescent="0.2">
      <c r="D4336" s="109"/>
    </row>
    <row r="4337" spans="4:4" x14ac:dyDescent="0.2">
      <c r="D4337" s="109"/>
    </row>
    <row r="4338" spans="4:4" x14ac:dyDescent="0.2">
      <c r="D4338" s="109"/>
    </row>
    <row r="4339" spans="4:4" x14ac:dyDescent="0.2">
      <c r="D4339" s="109"/>
    </row>
    <row r="4340" spans="4:4" x14ac:dyDescent="0.2">
      <c r="D4340" s="109"/>
    </row>
    <row r="4341" spans="4:4" x14ac:dyDescent="0.2">
      <c r="D4341" s="109"/>
    </row>
    <row r="4342" spans="4:4" x14ac:dyDescent="0.2">
      <c r="D4342" s="109"/>
    </row>
    <row r="4343" spans="4:4" x14ac:dyDescent="0.2">
      <c r="D4343" s="109"/>
    </row>
    <row r="4344" spans="4:4" x14ac:dyDescent="0.2">
      <c r="D4344" s="109"/>
    </row>
    <row r="4345" spans="4:4" x14ac:dyDescent="0.2">
      <c r="D4345" s="109"/>
    </row>
    <row r="4346" spans="4:4" x14ac:dyDescent="0.2">
      <c r="D4346" s="109"/>
    </row>
    <row r="4347" spans="4:4" x14ac:dyDescent="0.2">
      <c r="D4347" s="109"/>
    </row>
    <row r="4348" spans="4:4" x14ac:dyDescent="0.2">
      <c r="D4348" s="109"/>
    </row>
    <row r="4349" spans="4:4" x14ac:dyDescent="0.2">
      <c r="D4349" s="109"/>
    </row>
    <row r="4350" spans="4:4" x14ac:dyDescent="0.2">
      <c r="D4350" s="109"/>
    </row>
    <row r="4351" spans="4:4" x14ac:dyDescent="0.2">
      <c r="D4351" s="109"/>
    </row>
    <row r="4352" spans="4:4" x14ac:dyDescent="0.2">
      <c r="D4352" s="109"/>
    </row>
    <row r="4353" spans="4:4" x14ac:dyDescent="0.2">
      <c r="D4353" s="109"/>
    </row>
    <row r="4354" spans="4:4" x14ac:dyDescent="0.2">
      <c r="D4354" s="109"/>
    </row>
    <row r="4355" spans="4:4" x14ac:dyDescent="0.2">
      <c r="D4355" s="109"/>
    </row>
    <row r="4356" spans="4:4" x14ac:dyDescent="0.2">
      <c r="D4356" s="109"/>
    </row>
    <row r="4357" spans="4:4" x14ac:dyDescent="0.2">
      <c r="D4357" s="109"/>
    </row>
    <row r="4358" spans="4:4" x14ac:dyDescent="0.2">
      <c r="D4358" s="109"/>
    </row>
    <row r="4359" spans="4:4" x14ac:dyDescent="0.2">
      <c r="D4359" s="109"/>
    </row>
    <row r="4360" spans="4:4" x14ac:dyDescent="0.2">
      <c r="D4360" s="109"/>
    </row>
    <row r="4361" spans="4:4" x14ac:dyDescent="0.2">
      <c r="D4361" s="109"/>
    </row>
    <row r="4362" spans="4:4" x14ac:dyDescent="0.2">
      <c r="D4362" s="109"/>
    </row>
    <row r="4363" spans="4:4" x14ac:dyDescent="0.2">
      <c r="D4363" s="109"/>
    </row>
    <row r="4364" spans="4:4" x14ac:dyDescent="0.2">
      <c r="D4364" s="109"/>
    </row>
    <row r="4365" spans="4:4" x14ac:dyDescent="0.2">
      <c r="D4365" s="109"/>
    </row>
    <row r="4366" spans="4:4" x14ac:dyDescent="0.2">
      <c r="D4366" s="109"/>
    </row>
    <row r="4367" spans="4:4" x14ac:dyDescent="0.2">
      <c r="D4367" s="109"/>
    </row>
    <row r="4368" spans="4:4" x14ac:dyDescent="0.2">
      <c r="D4368" s="109"/>
    </row>
    <row r="4369" spans="4:4" x14ac:dyDescent="0.2">
      <c r="D4369" s="109"/>
    </row>
    <row r="4370" spans="4:4" x14ac:dyDescent="0.2">
      <c r="D4370" s="109"/>
    </row>
    <row r="4371" spans="4:4" x14ac:dyDescent="0.2">
      <c r="D4371" s="109"/>
    </row>
    <row r="4372" spans="4:4" x14ac:dyDescent="0.2">
      <c r="D4372" s="109"/>
    </row>
    <row r="4373" spans="4:4" x14ac:dyDescent="0.2">
      <c r="D4373" s="109"/>
    </row>
    <row r="4374" spans="4:4" x14ac:dyDescent="0.2">
      <c r="D4374" s="109"/>
    </row>
    <row r="4375" spans="4:4" x14ac:dyDescent="0.2">
      <c r="D4375" s="109"/>
    </row>
    <row r="4376" spans="4:4" x14ac:dyDescent="0.2">
      <c r="D4376" s="109"/>
    </row>
    <row r="4377" spans="4:4" x14ac:dyDescent="0.2">
      <c r="D4377" s="109"/>
    </row>
    <row r="4378" spans="4:4" x14ac:dyDescent="0.2">
      <c r="D4378" s="109"/>
    </row>
    <row r="4379" spans="4:4" x14ac:dyDescent="0.2">
      <c r="D4379" s="109"/>
    </row>
    <row r="4380" spans="4:4" x14ac:dyDescent="0.2">
      <c r="D4380" s="109"/>
    </row>
    <row r="4381" spans="4:4" x14ac:dyDescent="0.2">
      <c r="D4381" s="109"/>
    </row>
    <row r="4382" spans="4:4" x14ac:dyDescent="0.2">
      <c r="D4382" s="109"/>
    </row>
    <row r="4383" spans="4:4" x14ac:dyDescent="0.2">
      <c r="D4383" s="109"/>
    </row>
    <row r="4384" spans="4:4" x14ac:dyDescent="0.2">
      <c r="D4384" s="109"/>
    </row>
    <row r="4385" spans="4:4" x14ac:dyDescent="0.2">
      <c r="D4385" s="109"/>
    </row>
    <row r="4386" spans="4:4" x14ac:dyDescent="0.2">
      <c r="D4386" s="109"/>
    </row>
    <row r="4387" spans="4:4" x14ac:dyDescent="0.2">
      <c r="D4387" s="109"/>
    </row>
    <row r="4388" spans="4:4" x14ac:dyDescent="0.2">
      <c r="D4388" s="109"/>
    </row>
    <row r="4389" spans="4:4" x14ac:dyDescent="0.2">
      <c r="D4389" s="109"/>
    </row>
    <row r="4390" spans="4:4" x14ac:dyDescent="0.2">
      <c r="D4390" s="109"/>
    </row>
    <row r="4391" spans="4:4" x14ac:dyDescent="0.2">
      <c r="D4391" s="109"/>
    </row>
    <row r="4392" spans="4:4" x14ac:dyDescent="0.2">
      <c r="D4392" s="109"/>
    </row>
    <row r="4393" spans="4:4" x14ac:dyDescent="0.2">
      <c r="D4393" s="109"/>
    </row>
    <row r="4394" spans="4:4" x14ac:dyDescent="0.2">
      <c r="D4394" s="109"/>
    </row>
    <row r="4395" spans="4:4" x14ac:dyDescent="0.2">
      <c r="D4395" s="109"/>
    </row>
    <row r="4396" spans="4:4" x14ac:dyDescent="0.2">
      <c r="D4396" s="109"/>
    </row>
    <row r="4397" spans="4:4" x14ac:dyDescent="0.2">
      <c r="D4397" s="109"/>
    </row>
    <row r="4398" spans="4:4" x14ac:dyDescent="0.2">
      <c r="D4398" s="109"/>
    </row>
    <row r="4399" spans="4:4" x14ac:dyDescent="0.2">
      <c r="D4399" s="109"/>
    </row>
    <row r="4400" spans="4:4" x14ac:dyDescent="0.2">
      <c r="D4400" s="109"/>
    </row>
    <row r="4401" spans="4:4" x14ac:dyDescent="0.2">
      <c r="D4401" s="109"/>
    </row>
    <row r="4402" spans="4:4" x14ac:dyDescent="0.2">
      <c r="D4402" s="109"/>
    </row>
    <row r="4403" spans="4:4" x14ac:dyDescent="0.2">
      <c r="D4403" s="109"/>
    </row>
    <row r="4404" spans="4:4" x14ac:dyDescent="0.2">
      <c r="D4404" s="109"/>
    </row>
    <row r="4405" spans="4:4" x14ac:dyDescent="0.2">
      <c r="D4405" s="109"/>
    </row>
    <row r="4406" spans="4:4" x14ac:dyDescent="0.2">
      <c r="D4406" s="109"/>
    </row>
    <row r="4407" spans="4:4" x14ac:dyDescent="0.2">
      <c r="D4407" s="109"/>
    </row>
    <row r="4408" spans="4:4" x14ac:dyDescent="0.2">
      <c r="D4408" s="109"/>
    </row>
    <row r="4409" spans="4:4" x14ac:dyDescent="0.2">
      <c r="D4409" s="109"/>
    </row>
    <row r="4410" spans="4:4" x14ac:dyDescent="0.2">
      <c r="D4410" s="109"/>
    </row>
    <row r="4411" spans="4:4" x14ac:dyDescent="0.2">
      <c r="D4411" s="109"/>
    </row>
    <row r="4412" spans="4:4" x14ac:dyDescent="0.2">
      <c r="D4412" s="109"/>
    </row>
    <row r="4413" spans="4:4" x14ac:dyDescent="0.2">
      <c r="D4413" s="109"/>
    </row>
    <row r="4414" spans="4:4" x14ac:dyDescent="0.2">
      <c r="D4414" s="109"/>
    </row>
    <row r="4415" spans="4:4" x14ac:dyDescent="0.2">
      <c r="D4415" s="109"/>
    </row>
    <row r="4416" spans="4:4" x14ac:dyDescent="0.2">
      <c r="D4416" s="109"/>
    </row>
    <row r="4417" spans="4:4" x14ac:dyDescent="0.2">
      <c r="D4417" s="109"/>
    </row>
    <row r="4418" spans="4:4" x14ac:dyDescent="0.2">
      <c r="D4418" s="109"/>
    </row>
    <row r="4419" spans="4:4" x14ac:dyDescent="0.2">
      <c r="D4419" s="109"/>
    </row>
    <row r="4420" spans="4:4" x14ac:dyDescent="0.2">
      <c r="D4420" s="109"/>
    </row>
    <row r="4421" spans="4:4" x14ac:dyDescent="0.2">
      <c r="D4421" s="109"/>
    </row>
    <row r="4422" spans="4:4" x14ac:dyDescent="0.2">
      <c r="D4422" s="109"/>
    </row>
    <row r="4423" spans="4:4" x14ac:dyDescent="0.2">
      <c r="D4423" s="109"/>
    </row>
    <row r="4424" spans="4:4" x14ac:dyDescent="0.2">
      <c r="D4424" s="109"/>
    </row>
    <row r="4425" spans="4:4" x14ac:dyDescent="0.2">
      <c r="D4425" s="109"/>
    </row>
    <row r="4426" spans="4:4" x14ac:dyDescent="0.2">
      <c r="D4426" s="109"/>
    </row>
    <row r="4427" spans="4:4" x14ac:dyDescent="0.2">
      <c r="D4427" s="109"/>
    </row>
    <row r="4428" spans="4:4" x14ac:dyDescent="0.2">
      <c r="D4428" s="109"/>
    </row>
    <row r="4429" spans="4:4" x14ac:dyDescent="0.2">
      <c r="D4429" s="109"/>
    </row>
    <row r="4430" spans="4:4" x14ac:dyDescent="0.2">
      <c r="D4430" s="109"/>
    </row>
    <row r="4431" spans="4:4" x14ac:dyDescent="0.2">
      <c r="D4431" s="109"/>
    </row>
    <row r="4432" spans="4:4" x14ac:dyDescent="0.2">
      <c r="D4432" s="109"/>
    </row>
    <row r="4433" spans="4:4" x14ac:dyDescent="0.2">
      <c r="D4433" s="109"/>
    </row>
    <row r="4434" spans="4:4" x14ac:dyDescent="0.2">
      <c r="D4434" s="109"/>
    </row>
    <row r="4435" spans="4:4" x14ac:dyDescent="0.2">
      <c r="D4435" s="109"/>
    </row>
    <row r="4436" spans="4:4" x14ac:dyDescent="0.2">
      <c r="D4436" s="109"/>
    </row>
    <row r="4437" spans="4:4" x14ac:dyDescent="0.2">
      <c r="D4437" s="109"/>
    </row>
    <row r="4438" spans="4:4" x14ac:dyDescent="0.2">
      <c r="D4438" s="109"/>
    </row>
    <row r="4439" spans="4:4" x14ac:dyDescent="0.2">
      <c r="D4439" s="109"/>
    </row>
    <row r="4440" spans="4:4" x14ac:dyDescent="0.2">
      <c r="D4440" s="109"/>
    </row>
    <row r="4441" spans="4:4" x14ac:dyDescent="0.2">
      <c r="D4441" s="109"/>
    </row>
    <row r="4442" spans="4:4" x14ac:dyDescent="0.2">
      <c r="D4442" s="109"/>
    </row>
    <row r="4443" spans="4:4" x14ac:dyDescent="0.2">
      <c r="D4443" s="109"/>
    </row>
    <row r="4444" spans="4:4" x14ac:dyDescent="0.2">
      <c r="D4444" s="109"/>
    </row>
    <row r="4445" spans="4:4" x14ac:dyDescent="0.2">
      <c r="D4445" s="109"/>
    </row>
    <row r="4446" spans="4:4" x14ac:dyDescent="0.2">
      <c r="D4446" s="109"/>
    </row>
    <row r="4447" spans="4:4" x14ac:dyDescent="0.2">
      <c r="D4447" s="109"/>
    </row>
    <row r="4448" spans="4:4" x14ac:dyDescent="0.2">
      <c r="D4448" s="109"/>
    </row>
    <row r="4449" spans="4:4" x14ac:dyDescent="0.2">
      <c r="D4449" s="109"/>
    </row>
    <row r="4450" spans="4:4" x14ac:dyDescent="0.2">
      <c r="D4450" s="109"/>
    </row>
    <row r="4451" spans="4:4" x14ac:dyDescent="0.2">
      <c r="D4451" s="109"/>
    </row>
    <row r="4452" spans="4:4" x14ac:dyDescent="0.2">
      <c r="D4452" s="109"/>
    </row>
    <row r="4453" spans="4:4" x14ac:dyDescent="0.2">
      <c r="D4453" s="109"/>
    </row>
    <row r="4454" spans="4:4" x14ac:dyDescent="0.2">
      <c r="D4454" s="109"/>
    </row>
    <row r="4455" spans="4:4" x14ac:dyDescent="0.2">
      <c r="D4455" s="109"/>
    </row>
    <row r="4456" spans="4:4" x14ac:dyDescent="0.2">
      <c r="D4456" s="109"/>
    </row>
    <row r="4457" spans="4:4" x14ac:dyDescent="0.2">
      <c r="D4457" s="109"/>
    </row>
    <row r="4458" spans="4:4" x14ac:dyDescent="0.2">
      <c r="D4458" s="109"/>
    </row>
    <row r="4459" spans="4:4" x14ac:dyDescent="0.2">
      <c r="D4459" s="109"/>
    </row>
    <row r="4460" spans="4:4" x14ac:dyDescent="0.2">
      <c r="D4460" s="109"/>
    </row>
    <row r="4461" spans="4:4" x14ac:dyDescent="0.2">
      <c r="D4461" s="109"/>
    </row>
    <row r="4462" spans="4:4" x14ac:dyDescent="0.2">
      <c r="D4462" s="109"/>
    </row>
    <row r="4463" spans="4:4" x14ac:dyDescent="0.2">
      <c r="D4463" s="109"/>
    </row>
    <row r="4464" spans="4:4" x14ac:dyDescent="0.2">
      <c r="D4464" s="109"/>
    </row>
    <row r="4465" spans="4:4" x14ac:dyDescent="0.2">
      <c r="D4465" s="109"/>
    </row>
    <row r="4466" spans="4:4" x14ac:dyDescent="0.2">
      <c r="D4466" s="109"/>
    </row>
    <row r="4467" spans="4:4" x14ac:dyDescent="0.2">
      <c r="D4467" s="109"/>
    </row>
    <row r="4468" spans="4:4" x14ac:dyDescent="0.2">
      <c r="D4468" s="109"/>
    </row>
    <row r="4469" spans="4:4" x14ac:dyDescent="0.2">
      <c r="D4469" s="109"/>
    </row>
    <row r="4470" spans="4:4" x14ac:dyDescent="0.2">
      <c r="D4470" s="109"/>
    </row>
    <row r="4471" spans="4:4" x14ac:dyDescent="0.2">
      <c r="D4471" s="109"/>
    </row>
    <row r="4472" spans="4:4" x14ac:dyDescent="0.2">
      <c r="D4472" s="109"/>
    </row>
    <row r="4473" spans="4:4" x14ac:dyDescent="0.2">
      <c r="D4473" s="109"/>
    </row>
    <row r="4474" spans="4:4" x14ac:dyDescent="0.2">
      <c r="D4474" s="109"/>
    </row>
    <row r="4475" spans="4:4" x14ac:dyDescent="0.2">
      <c r="D4475" s="109"/>
    </row>
    <row r="4476" spans="4:4" x14ac:dyDescent="0.2">
      <c r="D4476" s="109"/>
    </row>
    <row r="4477" spans="4:4" x14ac:dyDescent="0.2">
      <c r="D4477" s="109"/>
    </row>
    <row r="4478" spans="4:4" x14ac:dyDescent="0.2">
      <c r="D4478" s="109"/>
    </row>
    <row r="4479" spans="4:4" x14ac:dyDescent="0.2">
      <c r="D4479" s="109"/>
    </row>
    <row r="4480" spans="4:4" x14ac:dyDescent="0.2">
      <c r="D4480" s="109"/>
    </row>
    <row r="4481" spans="4:4" x14ac:dyDescent="0.2">
      <c r="D4481" s="109"/>
    </row>
    <row r="4482" spans="4:4" x14ac:dyDescent="0.2">
      <c r="D4482" s="109"/>
    </row>
    <row r="4483" spans="4:4" x14ac:dyDescent="0.2">
      <c r="D4483" s="109"/>
    </row>
    <row r="4484" spans="4:4" x14ac:dyDescent="0.2">
      <c r="D4484" s="109"/>
    </row>
    <row r="4485" spans="4:4" x14ac:dyDescent="0.2">
      <c r="D4485" s="109"/>
    </row>
    <row r="4486" spans="4:4" x14ac:dyDescent="0.2">
      <c r="D4486" s="109"/>
    </row>
    <row r="4487" spans="4:4" x14ac:dyDescent="0.2">
      <c r="D4487" s="109"/>
    </row>
    <row r="4488" spans="4:4" x14ac:dyDescent="0.2">
      <c r="D4488" s="109"/>
    </row>
    <row r="4489" spans="4:4" x14ac:dyDescent="0.2">
      <c r="D4489" s="109"/>
    </row>
    <row r="4490" spans="4:4" x14ac:dyDescent="0.2">
      <c r="D4490" s="109"/>
    </row>
    <row r="4491" spans="4:4" x14ac:dyDescent="0.2">
      <c r="D4491" s="109"/>
    </row>
    <row r="4492" spans="4:4" x14ac:dyDescent="0.2">
      <c r="D4492" s="109"/>
    </row>
    <row r="4493" spans="4:4" x14ac:dyDescent="0.2">
      <c r="D4493" s="109"/>
    </row>
    <row r="4494" spans="4:4" x14ac:dyDescent="0.2">
      <c r="D4494" s="109"/>
    </row>
    <row r="4495" spans="4:4" x14ac:dyDescent="0.2">
      <c r="D4495" s="109"/>
    </row>
    <row r="4496" spans="4:4" x14ac:dyDescent="0.2">
      <c r="D4496" s="109"/>
    </row>
    <row r="4497" spans="4:4" x14ac:dyDescent="0.2">
      <c r="D4497" s="109"/>
    </row>
    <row r="4498" spans="4:4" x14ac:dyDescent="0.2">
      <c r="D4498" s="109"/>
    </row>
    <row r="4499" spans="4:4" x14ac:dyDescent="0.2">
      <c r="D4499" s="109"/>
    </row>
    <row r="4500" spans="4:4" x14ac:dyDescent="0.2">
      <c r="D4500" s="109"/>
    </row>
    <row r="4501" spans="4:4" x14ac:dyDescent="0.2">
      <c r="D4501" s="109"/>
    </row>
    <row r="4502" spans="4:4" x14ac:dyDescent="0.2">
      <c r="D4502" s="109"/>
    </row>
    <row r="4503" spans="4:4" x14ac:dyDescent="0.2">
      <c r="D4503" s="109"/>
    </row>
    <row r="4504" spans="4:4" x14ac:dyDescent="0.2">
      <c r="D4504" s="109"/>
    </row>
    <row r="4505" spans="4:4" x14ac:dyDescent="0.2">
      <c r="D4505" s="109"/>
    </row>
    <row r="4506" spans="4:4" x14ac:dyDescent="0.2">
      <c r="D4506" s="109"/>
    </row>
    <row r="4507" spans="4:4" x14ac:dyDescent="0.2">
      <c r="D4507" s="109"/>
    </row>
    <row r="4508" spans="4:4" x14ac:dyDescent="0.2">
      <c r="D4508" s="109"/>
    </row>
    <row r="4509" spans="4:4" x14ac:dyDescent="0.2">
      <c r="D4509" s="109"/>
    </row>
    <row r="4510" spans="4:4" x14ac:dyDescent="0.2">
      <c r="D4510" s="109"/>
    </row>
    <row r="4511" spans="4:4" x14ac:dyDescent="0.2">
      <c r="D4511" s="109"/>
    </row>
    <row r="4512" spans="4:4" x14ac:dyDescent="0.2">
      <c r="D4512" s="109"/>
    </row>
    <row r="4513" spans="4:4" x14ac:dyDescent="0.2">
      <c r="D4513" s="109"/>
    </row>
    <row r="4514" spans="4:4" x14ac:dyDescent="0.2">
      <c r="D4514" s="109"/>
    </row>
    <row r="4515" spans="4:4" x14ac:dyDescent="0.2">
      <c r="D4515" s="109"/>
    </row>
    <row r="4516" spans="4:4" x14ac:dyDescent="0.2">
      <c r="D4516" s="109"/>
    </row>
    <row r="4517" spans="4:4" x14ac:dyDescent="0.2">
      <c r="D4517" s="109"/>
    </row>
    <row r="4518" spans="4:4" x14ac:dyDescent="0.2">
      <c r="D4518" s="109"/>
    </row>
    <row r="4519" spans="4:4" x14ac:dyDescent="0.2">
      <c r="D4519" s="109"/>
    </row>
    <row r="4520" spans="4:4" x14ac:dyDescent="0.2">
      <c r="D4520" s="109"/>
    </row>
    <row r="4521" spans="4:4" x14ac:dyDescent="0.2">
      <c r="D4521" s="109"/>
    </row>
    <row r="4522" spans="4:4" x14ac:dyDescent="0.2">
      <c r="D4522" s="109"/>
    </row>
    <row r="4523" spans="4:4" x14ac:dyDescent="0.2">
      <c r="D4523" s="109"/>
    </row>
    <row r="4524" spans="4:4" x14ac:dyDescent="0.2">
      <c r="D4524" s="109"/>
    </row>
    <row r="4525" spans="4:4" x14ac:dyDescent="0.2">
      <c r="D4525" s="109"/>
    </row>
    <row r="4526" spans="4:4" x14ac:dyDescent="0.2">
      <c r="D4526" s="109"/>
    </row>
    <row r="4527" spans="4:4" x14ac:dyDescent="0.2">
      <c r="D4527" s="109"/>
    </row>
    <row r="4528" spans="4:4" x14ac:dyDescent="0.2">
      <c r="D4528" s="109"/>
    </row>
    <row r="4529" spans="4:4" x14ac:dyDescent="0.2">
      <c r="D4529" s="109"/>
    </row>
    <row r="4530" spans="4:4" x14ac:dyDescent="0.2">
      <c r="D4530" s="109"/>
    </row>
    <row r="4531" spans="4:4" x14ac:dyDescent="0.2">
      <c r="D4531" s="109"/>
    </row>
    <row r="4532" spans="4:4" x14ac:dyDescent="0.2">
      <c r="D4532" s="109"/>
    </row>
    <row r="4533" spans="4:4" x14ac:dyDescent="0.2">
      <c r="D4533" s="109"/>
    </row>
    <row r="4534" spans="4:4" x14ac:dyDescent="0.2">
      <c r="D4534" s="109"/>
    </row>
    <row r="4535" spans="4:4" x14ac:dyDescent="0.2">
      <c r="D4535" s="109"/>
    </row>
    <row r="4536" spans="4:4" x14ac:dyDescent="0.2">
      <c r="D4536" s="109"/>
    </row>
    <row r="4537" spans="4:4" x14ac:dyDescent="0.2">
      <c r="D4537" s="109"/>
    </row>
    <row r="4538" spans="4:4" x14ac:dyDescent="0.2">
      <c r="D4538" s="109"/>
    </row>
    <row r="4539" spans="4:4" x14ac:dyDescent="0.2">
      <c r="D4539" s="109"/>
    </row>
    <row r="4540" spans="4:4" x14ac:dyDescent="0.2">
      <c r="D4540" s="109"/>
    </row>
    <row r="4541" spans="4:4" x14ac:dyDescent="0.2">
      <c r="D4541" s="109"/>
    </row>
    <row r="4542" spans="4:4" x14ac:dyDescent="0.2">
      <c r="D4542" s="109"/>
    </row>
    <row r="4543" spans="4:4" x14ac:dyDescent="0.2">
      <c r="D4543" s="109"/>
    </row>
    <row r="4544" spans="4:4" x14ac:dyDescent="0.2">
      <c r="D4544" s="109"/>
    </row>
    <row r="4545" spans="4:4" x14ac:dyDescent="0.2">
      <c r="D4545" s="109"/>
    </row>
    <row r="4546" spans="4:4" x14ac:dyDescent="0.2">
      <c r="D4546" s="109"/>
    </row>
    <row r="4547" spans="4:4" x14ac:dyDescent="0.2">
      <c r="D4547" s="109"/>
    </row>
    <row r="4548" spans="4:4" x14ac:dyDescent="0.2">
      <c r="D4548" s="109"/>
    </row>
    <row r="4549" spans="4:4" x14ac:dyDescent="0.2">
      <c r="D4549" s="109"/>
    </row>
    <row r="4550" spans="4:4" x14ac:dyDescent="0.2">
      <c r="D4550" s="109"/>
    </row>
    <row r="4551" spans="4:4" x14ac:dyDescent="0.2">
      <c r="D4551" s="109"/>
    </row>
    <row r="4552" spans="4:4" x14ac:dyDescent="0.2">
      <c r="D4552" s="109"/>
    </row>
    <row r="4553" spans="4:4" x14ac:dyDescent="0.2">
      <c r="D4553" s="109"/>
    </row>
    <row r="4554" spans="4:4" x14ac:dyDescent="0.2">
      <c r="D4554" s="109"/>
    </row>
    <row r="4555" spans="4:4" x14ac:dyDescent="0.2">
      <c r="D4555" s="109"/>
    </row>
    <row r="4556" spans="4:4" x14ac:dyDescent="0.2">
      <c r="D4556" s="109"/>
    </row>
    <row r="4557" spans="4:4" x14ac:dyDescent="0.2">
      <c r="D4557" s="109"/>
    </row>
    <row r="4558" spans="4:4" x14ac:dyDescent="0.2">
      <c r="D4558" s="109"/>
    </row>
    <row r="4559" spans="4:4" x14ac:dyDescent="0.2">
      <c r="D4559" s="109"/>
    </row>
    <row r="4560" spans="4:4" x14ac:dyDescent="0.2">
      <c r="D4560" s="109"/>
    </row>
    <row r="4561" spans="4:4" x14ac:dyDescent="0.2">
      <c r="D4561" s="109"/>
    </row>
    <row r="4562" spans="4:4" x14ac:dyDescent="0.2">
      <c r="D4562" s="109"/>
    </row>
    <row r="4563" spans="4:4" x14ac:dyDescent="0.2">
      <c r="D4563" s="109"/>
    </row>
    <row r="4564" spans="4:4" x14ac:dyDescent="0.2">
      <c r="D4564" s="109"/>
    </row>
    <row r="4565" spans="4:4" x14ac:dyDescent="0.2">
      <c r="D4565" s="109"/>
    </row>
    <row r="4566" spans="4:4" x14ac:dyDescent="0.2">
      <c r="D4566" s="109"/>
    </row>
    <row r="4567" spans="4:4" x14ac:dyDescent="0.2">
      <c r="D4567" s="109"/>
    </row>
    <row r="4568" spans="4:4" x14ac:dyDescent="0.2">
      <c r="D4568" s="109"/>
    </row>
    <row r="4569" spans="4:4" x14ac:dyDescent="0.2">
      <c r="D4569" s="109"/>
    </row>
    <row r="4570" spans="4:4" x14ac:dyDescent="0.2">
      <c r="D4570" s="109"/>
    </row>
    <row r="4571" spans="4:4" x14ac:dyDescent="0.2">
      <c r="D4571" s="109"/>
    </row>
    <row r="4572" spans="4:4" x14ac:dyDescent="0.2">
      <c r="D4572" s="109"/>
    </row>
    <row r="4573" spans="4:4" x14ac:dyDescent="0.2">
      <c r="D4573" s="109"/>
    </row>
    <row r="4574" spans="4:4" x14ac:dyDescent="0.2">
      <c r="D4574" s="109"/>
    </row>
    <row r="4575" spans="4:4" x14ac:dyDescent="0.2">
      <c r="D4575" s="109"/>
    </row>
    <row r="4576" spans="4:4" x14ac:dyDescent="0.2">
      <c r="D4576" s="109"/>
    </row>
    <row r="4577" spans="4:4" x14ac:dyDescent="0.2">
      <c r="D4577" s="109"/>
    </row>
    <row r="4578" spans="4:4" x14ac:dyDescent="0.2">
      <c r="D4578" s="109"/>
    </row>
    <row r="4579" spans="4:4" x14ac:dyDescent="0.2">
      <c r="D4579" s="109"/>
    </row>
    <row r="4580" spans="4:4" x14ac:dyDescent="0.2">
      <c r="D4580" s="109"/>
    </row>
    <row r="4581" spans="4:4" x14ac:dyDescent="0.2">
      <c r="D4581" s="109"/>
    </row>
    <row r="4582" spans="4:4" x14ac:dyDescent="0.2">
      <c r="D4582" s="109"/>
    </row>
    <row r="4583" spans="4:4" x14ac:dyDescent="0.2">
      <c r="D4583" s="109"/>
    </row>
    <row r="4584" spans="4:4" x14ac:dyDescent="0.2">
      <c r="D4584" s="109"/>
    </row>
    <row r="4585" spans="4:4" x14ac:dyDescent="0.2">
      <c r="D4585" s="109"/>
    </row>
    <row r="4586" spans="4:4" x14ac:dyDescent="0.2">
      <c r="D4586" s="109"/>
    </row>
    <row r="4587" spans="4:4" x14ac:dyDescent="0.2">
      <c r="D4587" s="109"/>
    </row>
    <row r="4588" spans="4:4" x14ac:dyDescent="0.2">
      <c r="D4588" s="109"/>
    </row>
    <row r="4589" spans="4:4" x14ac:dyDescent="0.2">
      <c r="D4589" s="109"/>
    </row>
    <row r="4590" spans="4:4" x14ac:dyDescent="0.2">
      <c r="D4590" s="109"/>
    </row>
    <row r="4591" spans="4:4" x14ac:dyDescent="0.2">
      <c r="D4591" s="109"/>
    </row>
    <row r="4592" spans="4:4" x14ac:dyDescent="0.2">
      <c r="D4592" s="109"/>
    </row>
    <row r="4593" spans="4:4" x14ac:dyDescent="0.2">
      <c r="D4593" s="109"/>
    </row>
    <row r="4594" spans="4:4" x14ac:dyDescent="0.2">
      <c r="D4594" s="109"/>
    </row>
    <row r="4595" spans="4:4" x14ac:dyDescent="0.2">
      <c r="D4595" s="109"/>
    </row>
    <row r="4596" spans="4:4" x14ac:dyDescent="0.2">
      <c r="D4596" s="109"/>
    </row>
    <row r="4597" spans="4:4" x14ac:dyDescent="0.2">
      <c r="D4597" s="109"/>
    </row>
    <row r="4598" spans="4:4" x14ac:dyDescent="0.2">
      <c r="D4598" s="109"/>
    </row>
    <row r="4599" spans="4:4" x14ac:dyDescent="0.2">
      <c r="D4599" s="109"/>
    </row>
    <row r="4600" spans="4:4" x14ac:dyDescent="0.2">
      <c r="D4600" s="109"/>
    </row>
    <row r="4601" spans="4:4" x14ac:dyDescent="0.2">
      <c r="D4601" s="109"/>
    </row>
    <row r="4602" spans="4:4" x14ac:dyDescent="0.2">
      <c r="D4602" s="109"/>
    </row>
    <row r="4603" spans="4:4" x14ac:dyDescent="0.2">
      <c r="D4603" s="109"/>
    </row>
    <row r="4604" spans="4:4" x14ac:dyDescent="0.2">
      <c r="D4604" s="109"/>
    </row>
    <row r="4605" spans="4:4" x14ac:dyDescent="0.2">
      <c r="D4605" s="109"/>
    </row>
    <row r="4606" spans="4:4" x14ac:dyDescent="0.2">
      <c r="D4606" s="109"/>
    </row>
    <row r="4607" spans="4:4" x14ac:dyDescent="0.2">
      <c r="D4607" s="109"/>
    </row>
    <row r="4608" spans="4:4" x14ac:dyDescent="0.2">
      <c r="D4608" s="109"/>
    </row>
    <row r="4609" spans="4:4" x14ac:dyDescent="0.2">
      <c r="D4609" s="109"/>
    </row>
    <row r="4610" spans="4:4" x14ac:dyDescent="0.2">
      <c r="D4610" s="109"/>
    </row>
    <row r="4611" spans="4:4" x14ac:dyDescent="0.2">
      <c r="D4611" s="109"/>
    </row>
    <row r="4612" spans="4:4" x14ac:dyDescent="0.2">
      <c r="D4612" s="109"/>
    </row>
    <row r="4613" spans="4:4" x14ac:dyDescent="0.2">
      <c r="D4613" s="109"/>
    </row>
    <row r="4614" spans="4:4" x14ac:dyDescent="0.2">
      <c r="D4614" s="109"/>
    </row>
    <row r="4615" spans="4:4" x14ac:dyDescent="0.2">
      <c r="D4615" s="109"/>
    </row>
    <row r="4616" spans="4:4" x14ac:dyDescent="0.2">
      <c r="D4616" s="109"/>
    </row>
    <row r="4617" spans="4:4" x14ac:dyDescent="0.2">
      <c r="D4617" s="109"/>
    </row>
    <row r="4618" spans="4:4" x14ac:dyDescent="0.2">
      <c r="D4618" s="109"/>
    </row>
    <row r="4619" spans="4:4" x14ac:dyDescent="0.2">
      <c r="D4619" s="109"/>
    </row>
    <row r="4620" spans="4:4" x14ac:dyDescent="0.2">
      <c r="D4620" s="109"/>
    </row>
    <row r="4621" spans="4:4" x14ac:dyDescent="0.2">
      <c r="D4621" s="109"/>
    </row>
    <row r="4622" spans="4:4" x14ac:dyDescent="0.2">
      <c r="D4622" s="109"/>
    </row>
    <row r="4623" spans="4:4" x14ac:dyDescent="0.2">
      <c r="D4623" s="109"/>
    </row>
    <row r="4624" spans="4:4" x14ac:dyDescent="0.2">
      <c r="D4624" s="109"/>
    </row>
    <row r="4625" spans="4:4" x14ac:dyDescent="0.2">
      <c r="D4625" s="109"/>
    </row>
    <row r="4626" spans="4:4" x14ac:dyDescent="0.2">
      <c r="D4626" s="109"/>
    </row>
    <row r="4627" spans="4:4" x14ac:dyDescent="0.2">
      <c r="D4627" s="109"/>
    </row>
    <row r="4628" spans="4:4" x14ac:dyDescent="0.2">
      <c r="D4628" s="109"/>
    </row>
    <row r="4629" spans="4:4" x14ac:dyDescent="0.2">
      <c r="D4629" s="109"/>
    </row>
    <row r="4630" spans="4:4" x14ac:dyDescent="0.2">
      <c r="D4630" s="109"/>
    </row>
    <row r="4631" spans="4:4" x14ac:dyDescent="0.2">
      <c r="D4631" s="109"/>
    </row>
    <row r="4632" spans="4:4" x14ac:dyDescent="0.2">
      <c r="D4632" s="109"/>
    </row>
    <row r="4633" spans="4:4" x14ac:dyDescent="0.2">
      <c r="D4633" s="109"/>
    </row>
    <row r="4634" spans="4:4" x14ac:dyDescent="0.2">
      <c r="D4634" s="109"/>
    </row>
    <row r="4635" spans="4:4" x14ac:dyDescent="0.2">
      <c r="D4635" s="109"/>
    </row>
    <row r="4636" spans="4:4" x14ac:dyDescent="0.2">
      <c r="D4636" s="109"/>
    </row>
    <row r="4637" spans="4:4" x14ac:dyDescent="0.2">
      <c r="D4637" s="109"/>
    </row>
    <row r="4638" spans="4:4" x14ac:dyDescent="0.2">
      <c r="D4638" s="109"/>
    </row>
    <row r="4639" spans="4:4" x14ac:dyDescent="0.2">
      <c r="D4639" s="109"/>
    </row>
    <row r="4640" spans="4:4" x14ac:dyDescent="0.2">
      <c r="D4640" s="109"/>
    </row>
    <row r="4641" spans="4:4" x14ac:dyDescent="0.2">
      <c r="D4641" s="109"/>
    </row>
    <row r="4642" spans="4:4" x14ac:dyDescent="0.2">
      <c r="D4642" s="109"/>
    </row>
    <row r="4643" spans="4:4" x14ac:dyDescent="0.2">
      <c r="D4643" s="109"/>
    </row>
    <row r="4644" spans="4:4" x14ac:dyDescent="0.2">
      <c r="D4644" s="109"/>
    </row>
    <row r="4645" spans="4:4" x14ac:dyDescent="0.2">
      <c r="D4645" s="109"/>
    </row>
    <row r="4646" spans="4:4" x14ac:dyDescent="0.2">
      <c r="D4646" s="109"/>
    </row>
    <row r="4647" spans="4:4" x14ac:dyDescent="0.2">
      <c r="D4647" s="109"/>
    </row>
    <row r="4648" spans="4:4" x14ac:dyDescent="0.2">
      <c r="D4648" s="109"/>
    </row>
    <row r="4649" spans="4:4" x14ac:dyDescent="0.2">
      <c r="D4649" s="109"/>
    </row>
    <row r="4650" spans="4:4" x14ac:dyDescent="0.2">
      <c r="D4650" s="109"/>
    </row>
    <row r="4651" spans="4:4" x14ac:dyDescent="0.2">
      <c r="D4651" s="109"/>
    </row>
    <row r="4652" spans="4:4" x14ac:dyDescent="0.2">
      <c r="D4652" s="109"/>
    </row>
    <row r="4653" spans="4:4" x14ac:dyDescent="0.2">
      <c r="D4653" s="109"/>
    </row>
    <row r="4654" spans="4:4" x14ac:dyDescent="0.2">
      <c r="D4654" s="109"/>
    </row>
    <row r="4655" spans="4:4" x14ac:dyDescent="0.2">
      <c r="D4655" s="109"/>
    </row>
    <row r="4656" spans="4:4" x14ac:dyDescent="0.2">
      <c r="D4656" s="109"/>
    </row>
    <row r="4657" spans="4:4" x14ac:dyDescent="0.2">
      <c r="D4657" s="109"/>
    </row>
    <row r="4658" spans="4:4" x14ac:dyDescent="0.2">
      <c r="D4658" s="109"/>
    </row>
    <row r="4659" spans="4:4" x14ac:dyDescent="0.2">
      <c r="D4659" s="109"/>
    </row>
    <row r="4660" spans="4:4" x14ac:dyDescent="0.2">
      <c r="D4660" s="109"/>
    </row>
    <row r="4661" spans="4:4" x14ac:dyDescent="0.2">
      <c r="D4661" s="109"/>
    </row>
    <row r="4662" spans="4:4" x14ac:dyDescent="0.2">
      <c r="D4662" s="109"/>
    </row>
    <row r="4663" spans="4:4" x14ac:dyDescent="0.2">
      <c r="D4663" s="109"/>
    </row>
    <row r="4664" spans="4:4" x14ac:dyDescent="0.2">
      <c r="D4664" s="109"/>
    </row>
    <row r="4665" spans="4:4" x14ac:dyDescent="0.2">
      <c r="D4665" s="109"/>
    </row>
    <row r="4666" spans="4:4" x14ac:dyDescent="0.2">
      <c r="D4666" s="109"/>
    </row>
    <row r="4667" spans="4:4" x14ac:dyDescent="0.2">
      <c r="D4667" s="109"/>
    </row>
    <row r="4668" spans="4:4" x14ac:dyDescent="0.2">
      <c r="D4668" s="109"/>
    </row>
    <row r="4669" spans="4:4" x14ac:dyDescent="0.2">
      <c r="D4669" s="109"/>
    </row>
    <row r="4670" spans="4:4" x14ac:dyDescent="0.2">
      <c r="D4670" s="109"/>
    </row>
    <row r="4671" spans="4:4" x14ac:dyDescent="0.2">
      <c r="D4671" s="109"/>
    </row>
    <row r="4672" spans="4:4" x14ac:dyDescent="0.2">
      <c r="D4672" s="109"/>
    </row>
    <row r="4673" spans="4:4" x14ac:dyDescent="0.2">
      <c r="D4673" s="109"/>
    </row>
    <row r="4674" spans="4:4" x14ac:dyDescent="0.2">
      <c r="D4674" s="109"/>
    </row>
    <row r="4675" spans="4:4" x14ac:dyDescent="0.2">
      <c r="D4675" s="109"/>
    </row>
    <row r="4676" spans="4:4" x14ac:dyDescent="0.2">
      <c r="D4676" s="109"/>
    </row>
    <row r="4677" spans="4:4" x14ac:dyDescent="0.2">
      <c r="D4677" s="109"/>
    </row>
    <row r="4678" spans="4:4" x14ac:dyDescent="0.2">
      <c r="D4678" s="109"/>
    </row>
    <row r="4679" spans="4:4" x14ac:dyDescent="0.2">
      <c r="D4679" s="109"/>
    </row>
    <row r="4680" spans="4:4" x14ac:dyDescent="0.2">
      <c r="D4680" s="109"/>
    </row>
    <row r="4681" spans="4:4" x14ac:dyDescent="0.2">
      <c r="D4681" s="109"/>
    </row>
    <row r="4682" spans="4:4" x14ac:dyDescent="0.2">
      <c r="D4682" s="109"/>
    </row>
    <row r="4683" spans="4:4" x14ac:dyDescent="0.2">
      <c r="D4683" s="109"/>
    </row>
    <row r="4684" spans="4:4" x14ac:dyDescent="0.2">
      <c r="D4684" s="109"/>
    </row>
    <row r="4685" spans="4:4" x14ac:dyDescent="0.2">
      <c r="D4685" s="109"/>
    </row>
    <row r="4686" spans="4:4" x14ac:dyDescent="0.2">
      <c r="D4686" s="109"/>
    </row>
    <row r="4687" spans="4:4" x14ac:dyDescent="0.2">
      <c r="D4687" s="109"/>
    </row>
    <row r="4688" spans="4:4" x14ac:dyDescent="0.2">
      <c r="D4688" s="109"/>
    </row>
    <row r="4689" spans="4:4" x14ac:dyDescent="0.2">
      <c r="D4689" s="109"/>
    </row>
    <row r="4690" spans="4:4" x14ac:dyDescent="0.2">
      <c r="D4690" s="109"/>
    </row>
    <row r="4691" spans="4:4" x14ac:dyDescent="0.2">
      <c r="D4691" s="109"/>
    </row>
    <row r="4692" spans="4:4" x14ac:dyDescent="0.2">
      <c r="D4692" s="109"/>
    </row>
    <row r="4693" spans="4:4" x14ac:dyDescent="0.2">
      <c r="D4693" s="109"/>
    </row>
    <row r="4694" spans="4:4" x14ac:dyDescent="0.2">
      <c r="D4694" s="109"/>
    </row>
    <row r="4695" spans="4:4" x14ac:dyDescent="0.2">
      <c r="D4695" s="109"/>
    </row>
    <row r="4696" spans="4:4" x14ac:dyDescent="0.2">
      <c r="D4696" s="109"/>
    </row>
    <row r="4697" spans="4:4" x14ac:dyDescent="0.2">
      <c r="D4697" s="109"/>
    </row>
    <row r="4698" spans="4:4" x14ac:dyDescent="0.2">
      <c r="D4698" s="109"/>
    </row>
    <row r="4699" spans="4:4" x14ac:dyDescent="0.2">
      <c r="D4699" s="109"/>
    </row>
    <row r="4700" spans="4:4" x14ac:dyDescent="0.2">
      <c r="D4700" s="109"/>
    </row>
    <row r="4701" spans="4:4" x14ac:dyDescent="0.2">
      <c r="D4701" s="109"/>
    </row>
    <row r="4702" spans="4:4" x14ac:dyDescent="0.2">
      <c r="D4702" s="109"/>
    </row>
    <row r="4703" spans="4:4" x14ac:dyDescent="0.2">
      <c r="D4703" s="109"/>
    </row>
    <row r="4704" spans="4:4" x14ac:dyDescent="0.2">
      <c r="D4704" s="109"/>
    </row>
    <row r="4705" spans="4:4" x14ac:dyDescent="0.2">
      <c r="D4705" s="109"/>
    </row>
    <row r="4706" spans="4:4" x14ac:dyDescent="0.2">
      <c r="D4706" s="109"/>
    </row>
    <row r="4707" spans="4:4" x14ac:dyDescent="0.2">
      <c r="D4707" s="109"/>
    </row>
    <row r="4708" spans="4:4" x14ac:dyDescent="0.2">
      <c r="D4708" s="109"/>
    </row>
    <row r="4709" spans="4:4" x14ac:dyDescent="0.2">
      <c r="D4709" s="109"/>
    </row>
    <row r="4710" spans="4:4" x14ac:dyDescent="0.2">
      <c r="D4710" s="109"/>
    </row>
    <row r="4711" spans="4:4" x14ac:dyDescent="0.2">
      <c r="D4711" s="109"/>
    </row>
    <row r="4712" spans="4:4" x14ac:dyDescent="0.2">
      <c r="D4712" s="109"/>
    </row>
    <row r="4713" spans="4:4" x14ac:dyDescent="0.2">
      <c r="D4713" s="109"/>
    </row>
    <row r="4714" spans="4:4" x14ac:dyDescent="0.2">
      <c r="D4714" s="109"/>
    </row>
    <row r="4715" spans="4:4" x14ac:dyDescent="0.2">
      <c r="D4715" s="109"/>
    </row>
    <row r="4716" spans="4:4" x14ac:dyDescent="0.2">
      <c r="D4716" s="109"/>
    </row>
    <row r="4717" spans="4:4" x14ac:dyDescent="0.2">
      <c r="D4717" s="109"/>
    </row>
    <row r="4718" spans="4:4" x14ac:dyDescent="0.2">
      <c r="D4718" s="109"/>
    </row>
    <row r="4719" spans="4:4" x14ac:dyDescent="0.2">
      <c r="D4719" s="109"/>
    </row>
    <row r="4720" spans="4:4" x14ac:dyDescent="0.2">
      <c r="D4720" s="109"/>
    </row>
    <row r="4721" spans="4:4" x14ac:dyDescent="0.2">
      <c r="D4721" s="109"/>
    </row>
    <row r="4722" spans="4:4" x14ac:dyDescent="0.2">
      <c r="D4722" s="109"/>
    </row>
    <row r="4723" spans="4:4" x14ac:dyDescent="0.2">
      <c r="D4723" s="109"/>
    </row>
    <row r="4724" spans="4:4" x14ac:dyDescent="0.2">
      <c r="D4724" s="109"/>
    </row>
    <row r="4725" spans="4:4" x14ac:dyDescent="0.2">
      <c r="D4725" s="109"/>
    </row>
    <row r="4726" spans="4:4" x14ac:dyDescent="0.2">
      <c r="D4726" s="109"/>
    </row>
    <row r="4727" spans="4:4" x14ac:dyDescent="0.2">
      <c r="D4727" s="109"/>
    </row>
    <row r="4728" spans="4:4" x14ac:dyDescent="0.2">
      <c r="D4728" s="109"/>
    </row>
    <row r="4729" spans="4:4" x14ac:dyDescent="0.2">
      <c r="D4729" s="109"/>
    </row>
    <row r="4730" spans="4:4" x14ac:dyDescent="0.2">
      <c r="D4730" s="109"/>
    </row>
    <row r="4731" spans="4:4" x14ac:dyDescent="0.2">
      <c r="D4731" s="109"/>
    </row>
    <row r="4732" spans="4:4" x14ac:dyDescent="0.2">
      <c r="D4732" s="109"/>
    </row>
    <row r="4733" spans="4:4" x14ac:dyDescent="0.2">
      <c r="D4733" s="109"/>
    </row>
    <row r="4734" spans="4:4" x14ac:dyDescent="0.2">
      <c r="D4734" s="109"/>
    </row>
    <row r="4735" spans="4:4" x14ac:dyDescent="0.2">
      <c r="D4735" s="109"/>
    </row>
    <row r="4736" spans="4:4" x14ac:dyDescent="0.2">
      <c r="D4736" s="109"/>
    </row>
    <row r="4737" spans="4:4" x14ac:dyDescent="0.2">
      <c r="D4737" s="109"/>
    </row>
    <row r="4738" spans="4:4" x14ac:dyDescent="0.2">
      <c r="D4738" s="109"/>
    </row>
    <row r="4739" spans="4:4" x14ac:dyDescent="0.2">
      <c r="D4739" s="109"/>
    </row>
    <row r="4740" spans="4:4" x14ac:dyDescent="0.2">
      <c r="D4740" s="109"/>
    </row>
    <row r="4741" spans="4:4" x14ac:dyDescent="0.2">
      <c r="D4741" s="109"/>
    </row>
    <row r="4742" spans="4:4" x14ac:dyDescent="0.2">
      <c r="D4742" s="109"/>
    </row>
    <row r="4743" spans="4:4" x14ac:dyDescent="0.2">
      <c r="D4743" s="109"/>
    </row>
    <row r="4744" spans="4:4" x14ac:dyDescent="0.2">
      <c r="D4744" s="109"/>
    </row>
    <row r="4745" spans="4:4" x14ac:dyDescent="0.2">
      <c r="D4745" s="109"/>
    </row>
    <row r="4746" spans="4:4" x14ac:dyDescent="0.2">
      <c r="D4746" s="109"/>
    </row>
    <row r="4747" spans="4:4" x14ac:dyDescent="0.2">
      <c r="D4747" s="109"/>
    </row>
    <row r="4748" spans="4:4" x14ac:dyDescent="0.2">
      <c r="D4748" s="109"/>
    </row>
    <row r="4749" spans="4:4" x14ac:dyDescent="0.2">
      <c r="D4749" s="109"/>
    </row>
    <row r="4750" spans="4:4" x14ac:dyDescent="0.2">
      <c r="D4750" s="109"/>
    </row>
    <row r="4751" spans="4:4" x14ac:dyDescent="0.2">
      <c r="D4751" s="109"/>
    </row>
    <row r="4752" spans="4:4" x14ac:dyDescent="0.2">
      <c r="D4752" s="109"/>
    </row>
    <row r="4753" spans="4:4" x14ac:dyDescent="0.2">
      <c r="D4753" s="109"/>
    </row>
    <row r="4754" spans="4:4" x14ac:dyDescent="0.2">
      <c r="D4754" s="109"/>
    </row>
    <row r="4755" spans="4:4" x14ac:dyDescent="0.2">
      <c r="D4755" s="109"/>
    </row>
    <row r="4756" spans="4:4" x14ac:dyDescent="0.2">
      <c r="D4756" s="109"/>
    </row>
    <row r="4757" spans="4:4" x14ac:dyDescent="0.2">
      <c r="D4757" s="109"/>
    </row>
    <row r="4758" spans="4:4" x14ac:dyDescent="0.2">
      <c r="D4758" s="109"/>
    </row>
    <row r="4759" spans="4:4" x14ac:dyDescent="0.2">
      <c r="D4759" s="109"/>
    </row>
    <row r="4760" spans="4:4" x14ac:dyDescent="0.2">
      <c r="D4760" s="109"/>
    </row>
    <row r="4761" spans="4:4" x14ac:dyDescent="0.2">
      <c r="D4761" s="109"/>
    </row>
    <row r="4762" spans="4:4" x14ac:dyDescent="0.2">
      <c r="D4762" s="109"/>
    </row>
    <row r="4763" spans="4:4" x14ac:dyDescent="0.2">
      <c r="D4763" s="109"/>
    </row>
    <row r="4764" spans="4:4" x14ac:dyDescent="0.2">
      <c r="D4764" s="109"/>
    </row>
    <row r="4765" spans="4:4" x14ac:dyDescent="0.2">
      <c r="D4765" s="109"/>
    </row>
    <row r="4766" spans="4:4" x14ac:dyDescent="0.2">
      <c r="D4766" s="109"/>
    </row>
    <row r="4767" spans="4:4" x14ac:dyDescent="0.2">
      <c r="D4767" s="109"/>
    </row>
    <row r="4768" spans="4:4" x14ac:dyDescent="0.2">
      <c r="D4768" s="109"/>
    </row>
    <row r="4769" spans="4:4" x14ac:dyDescent="0.2">
      <c r="D4769" s="109"/>
    </row>
    <row r="4770" spans="4:4" x14ac:dyDescent="0.2">
      <c r="D4770" s="109"/>
    </row>
    <row r="4771" spans="4:4" x14ac:dyDescent="0.2">
      <c r="D4771" s="109"/>
    </row>
    <row r="4772" spans="4:4" x14ac:dyDescent="0.2">
      <c r="D4772" s="109"/>
    </row>
    <row r="4773" spans="4:4" x14ac:dyDescent="0.2">
      <c r="D4773" s="109"/>
    </row>
    <row r="4774" spans="4:4" x14ac:dyDescent="0.2">
      <c r="D4774" s="109"/>
    </row>
    <row r="4775" spans="4:4" x14ac:dyDescent="0.2">
      <c r="D4775" s="109"/>
    </row>
    <row r="4776" spans="4:4" x14ac:dyDescent="0.2">
      <c r="D4776" s="109"/>
    </row>
    <row r="4777" spans="4:4" x14ac:dyDescent="0.2">
      <c r="D4777" s="109"/>
    </row>
    <row r="4778" spans="4:4" x14ac:dyDescent="0.2">
      <c r="D4778" s="109"/>
    </row>
    <row r="4779" spans="4:4" x14ac:dyDescent="0.2">
      <c r="D4779" s="109"/>
    </row>
    <row r="4780" spans="4:4" x14ac:dyDescent="0.2">
      <c r="D4780" s="109"/>
    </row>
    <row r="4781" spans="4:4" x14ac:dyDescent="0.2">
      <c r="D4781" s="109"/>
    </row>
    <row r="4782" spans="4:4" x14ac:dyDescent="0.2">
      <c r="D4782" s="109"/>
    </row>
    <row r="4783" spans="4:4" x14ac:dyDescent="0.2">
      <c r="D4783" s="109"/>
    </row>
    <row r="4784" spans="4:4" x14ac:dyDescent="0.2">
      <c r="D4784" s="109"/>
    </row>
    <row r="4785" spans="4:4" x14ac:dyDescent="0.2">
      <c r="D4785" s="109"/>
    </row>
    <row r="4786" spans="4:4" x14ac:dyDescent="0.2">
      <c r="D4786" s="109"/>
    </row>
    <row r="4787" spans="4:4" x14ac:dyDescent="0.2">
      <c r="D4787" s="109"/>
    </row>
    <row r="4788" spans="4:4" x14ac:dyDescent="0.2">
      <c r="D4788" s="109"/>
    </row>
    <row r="4789" spans="4:4" x14ac:dyDescent="0.2">
      <c r="D4789" s="109"/>
    </row>
    <row r="4790" spans="4:4" x14ac:dyDescent="0.2">
      <c r="D4790" s="109"/>
    </row>
    <row r="4791" spans="4:4" x14ac:dyDescent="0.2">
      <c r="D4791" s="109"/>
    </row>
    <row r="4792" spans="4:4" x14ac:dyDescent="0.2">
      <c r="D4792" s="109"/>
    </row>
    <row r="4793" spans="4:4" x14ac:dyDescent="0.2">
      <c r="D4793" s="109"/>
    </row>
    <row r="4794" spans="4:4" x14ac:dyDescent="0.2">
      <c r="D4794" s="109"/>
    </row>
    <row r="4795" spans="4:4" x14ac:dyDescent="0.2">
      <c r="D4795" s="109"/>
    </row>
    <row r="4796" spans="4:4" x14ac:dyDescent="0.2">
      <c r="D4796" s="109"/>
    </row>
    <row r="4797" spans="4:4" x14ac:dyDescent="0.2">
      <c r="D4797" s="109"/>
    </row>
    <row r="4798" spans="4:4" x14ac:dyDescent="0.2">
      <c r="D4798" s="109"/>
    </row>
    <row r="4799" spans="4:4" x14ac:dyDescent="0.2">
      <c r="D4799" s="109"/>
    </row>
    <row r="4800" spans="4:4" x14ac:dyDescent="0.2">
      <c r="D4800" s="109"/>
    </row>
    <row r="4801" spans="4:4" x14ac:dyDescent="0.2">
      <c r="D4801" s="109"/>
    </row>
    <row r="4802" spans="4:4" x14ac:dyDescent="0.2">
      <c r="D4802" s="109"/>
    </row>
    <row r="4803" spans="4:4" x14ac:dyDescent="0.2">
      <c r="D4803" s="109"/>
    </row>
    <row r="4804" spans="4:4" x14ac:dyDescent="0.2">
      <c r="D4804" s="109"/>
    </row>
    <row r="4805" spans="4:4" x14ac:dyDescent="0.2">
      <c r="D4805" s="109"/>
    </row>
    <row r="4806" spans="4:4" x14ac:dyDescent="0.2">
      <c r="D4806" s="109"/>
    </row>
    <row r="4807" spans="4:4" x14ac:dyDescent="0.2">
      <c r="D4807" s="109"/>
    </row>
    <row r="4808" spans="4:4" x14ac:dyDescent="0.2">
      <c r="D4808" s="109"/>
    </row>
    <row r="4809" spans="4:4" x14ac:dyDescent="0.2">
      <c r="D4809" s="109"/>
    </row>
    <row r="4810" spans="4:4" x14ac:dyDescent="0.2">
      <c r="D4810" s="109"/>
    </row>
    <row r="4811" spans="4:4" x14ac:dyDescent="0.2">
      <c r="D4811" s="109"/>
    </row>
    <row r="4812" spans="4:4" x14ac:dyDescent="0.2">
      <c r="D4812" s="109"/>
    </row>
    <row r="4813" spans="4:4" x14ac:dyDescent="0.2">
      <c r="D4813" s="109"/>
    </row>
    <row r="4814" spans="4:4" x14ac:dyDescent="0.2">
      <c r="D4814" s="109"/>
    </row>
    <row r="4815" spans="4:4" x14ac:dyDescent="0.2">
      <c r="D4815" s="109"/>
    </row>
    <row r="4816" spans="4:4" x14ac:dyDescent="0.2">
      <c r="D4816" s="109"/>
    </row>
    <row r="4817" spans="4:4" x14ac:dyDescent="0.2">
      <c r="D4817" s="109"/>
    </row>
    <row r="4818" spans="4:4" x14ac:dyDescent="0.2">
      <c r="D4818" s="109"/>
    </row>
    <row r="4819" spans="4:4" x14ac:dyDescent="0.2">
      <c r="D4819" s="109"/>
    </row>
    <row r="4820" spans="4:4" x14ac:dyDescent="0.2">
      <c r="D4820" s="109"/>
    </row>
    <row r="4821" spans="4:4" x14ac:dyDescent="0.2">
      <c r="D4821" s="109"/>
    </row>
    <row r="4822" spans="4:4" x14ac:dyDescent="0.2">
      <c r="D4822" s="109"/>
    </row>
    <row r="4823" spans="4:4" x14ac:dyDescent="0.2">
      <c r="D4823" s="109"/>
    </row>
    <row r="4824" spans="4:4" x14ac:dyDescent="0.2">
      <c r="D4824" s="109"/>
    </row>
    <row r="4825" spans="4:4" x14ac:dyDescent="0.2">
      <c r="D4825" s="109"/>
    </row>
    <row r="4826" spans="4:4" x14ac:dyDescent="0.2">
      <c r="D4826" s="109"/>
    </row>
    <row r="4827" spans="4:4" x14ac:dyDescent="0.2">
      <c r="D4827" s="109"/>
    </row>
    <row r="4828" spans="4:4" x14ac:dyDescent="0.2">
      <c r="D4828" s="109"/>
    </row>
    <row r="4829" spans="4:4" x14ac:dyDescent="0.2">
      <c r="D4829" s="109"/>
    </row>
    <row r="4830" spans="4:4" x14ac:dyDescent="0.2">
      <c r="D4830" s="109"/>
    </row>
    <row r="4831" spans="4:4" x14ac:dyDescent="0.2">
      <c r="D4831" s="109"/>
    </row>
    <row r="4832" spans="4:4" x14ac:dyDescent="0.2">
      <c r="D4832" s="109"/>
    </row>
    <row r="4833" spans="4:4" x14ac:dyDescent="0.2">
      <c r="D4833" s="109"/>
    </row>
    <row r="4834" spans="4:4" x14ac:dyDescent="0.2">
      <c r="D4834" s="109"/>
    </row>
    <row r="4835" spans="4:4" x14ac:dyDescent="0.2">
      <c r="D4835" s="109"/>
    </row>
    <row r="4836" spans="4:4" x14ac:dyDescent="0.2">
      <c r="D4836" s="109"/>
    </row>
    <row r="4837" spans="4:4" x14ac:dyDescent="0.2">
      <c r="D4837" s="109"/>
    </row>
    <row r="4838" spans="4:4" x14ac:dyDescent="0.2">
      <c r="D4838" s="109"/>
    </row>
    <row r="4839" spans="4:4" x14ac:dyDescent="0.2">
      <c r="D4839" s="109"/>
    </row>
    <row r="4840" spans="4:4" x14ac:dyDescent="0.2">
      <c r="D4840" s="109"/>
    </row>
    <row r="4841" spans="4:4" x14ac:dyDescent="0.2">
      <c r="D4841" s="109"/>
    </row>
    <row r="4842" spans="4:4" x14ac:dyDescent="0.2">
      <c r="D4842" s="109"/>
    </row>
    <row r="4843" spans="4:4" x14ac:dyDescent="0.2">
      <c r="D4843" s="109"/>
    </row>
    <row r="4844" spans="4:4" x14ac:dyDescent="0.2">
      <c r="D4844" s="109"/>
    </row>
    <row r="4845" spans="4:4" x14ac:dyDescent="0.2">
      <c r="D4845" s="109"/>
    </row>
    <row r="4846" spans="4:4" x14ac:dyDescent="0.2">
      <c r="D4846" s="109"/>
    </row>
    <row r="4847" spans="4:4" x14ac:dyDescent="0.2">
      <c r="D4847" s="109"/>
    </row>
    <row r="4848" spans="4:4" x14ac:dyDescent="0.2">
      <c r="D4848" s="109"/>
    </row>
    <row r="4849" spans="4:4" x14ac:dyDescent="0.2">
      <c r="D4849" s="109"/>
    </row>
    <row r="4850" spans="4:4" x14ac:dyDescent="0.2">
      <c r="D4850" s="109"/>
    </row>
    <row r="4851" spans="4:4" x14ac:dyDescent="0.2">
      <c r="D4851" s="109"/>
    </row>
    <row r="4852" spans="4:4" x14ac:dyDescent="0.2">
      <c r="D4852" s="109"/>
    </row>
    <row r="4853" spans="4:4" x14ac:dyDescent="0.2">
      <c r="D4853" s="109"/>
    </row>
    <row r="4854" spans="4:4" x14ac:dyDescent="0.2">
      <c r="D4854" s="109"/>
    </row>
    <row r="4855" spans="4:4" x14ac:dyDescent="0.2">
      <c r="D4855" s="109"/>
    </row>
    <row r="4856" spans="4:4" x14ac:dyDescent="0.2">
      <c r="D4856" s="109"/>
    </row>
    <row r="4857" spans="4:4" x14ac:dyDescent="0.2">
      <c r="D4857" s="109"/>
    </row>
    <row r="4858" spans="4:4" x14ac:dyDescent="0.2">
      <c r="D4858" s="109"/>
    </row>
    <row r="4859" spans="4:4" x14ac:dyDescent="0.2">
      <c r="D4859" s="109"/>
    </row>
    <row r="4860" spans="4:4" x14ac:dyDescent="0.2">
      <c r="D4860" s="109"/>
    </row>
    <row r="4861" spans="4:4" x14ac:dyDescent="0.2">
      <c r="D4861" s="109"/>
    </row>
    <row r="4862" spans="4:4" x14ac:dyDescent="0.2">
      <c r="D4862" s="109"/>
    </row>
    <row r="4863" spans="4:4" x14ac:dyDescent="0.2">
      <c r="D4863" s="109"/>
    </row>
    <row r="4864" spans="4:4" x14ac:dyDescent="0.2">
      <c r="D4864" s="109"/>
    </row>
    <row r="4865" spans="4:4" x14ac:dyDescent="0.2">
      <c r="D4865" s="109"/>
    </row>
    <row r="4866" spans="4:4" x14ac:dyDescent="0.2">
      <c r="D4866" s="109"/>
    </row>
    <row r="4867" spans="4:4" x14ac:dyDescent="0.2">
      <c r="D4867" s="109"/>
    </row>
    <row r="4868" spans="4:4" x14ac:dyDescent="0.2">
      <c r="D4868" s="109"/>
    </row>
    <row r="4869" spans="4:4" x14ac:dyDescent="0.2">
      <c r="D4869" s="109"/>
    </row>
    <row r="4870" spans="4:4" x14ac:dyDescent="0.2">
      <c r="D4870" s="109"/>
    </row>
    <row r="4871" spans="4:4" x14ac:dyDescent="0.2">
      <c r="D4871" s="109"/>
    </row>
    <row r="4872" spans="4:4" x14ac:dyDescent="0.2">
      <c r="D4872" s="109"/>
    </row>
    <row r="4873" spans="4:4" x14ac:dyDescent="0.2">
      <c r="D4873" s="109"/>
    </row>
    <row r="4874" spans="4:4" x14ac:dyDescent="0.2">
      <c r="D4874" s="109"/>
    </row>
    <row r="4875" spans="4:4" x14ac:dyDescent="0.2">
      <c r="D4875" s="109"/>
    </row>
    <row r="4876" spans="4:4" x14ac:dyDescent="0.2">
      <c r="D4876" s="109"/>
    </row>
    <row r="4877" spans="4:4" x14ac:dyDescent="0.2">
      <c r="D4877" s="109"/>
    </row>
    <row r="4878" spans="4:4" x14ac:dyDescent="0.2">
      <c r="D4878" s="109"/>
    </row>
    <row r="4879" spans="4:4" x14ac:dyDescent="0.2">
      <c r="D4879" s="109"/>
    </row>
    <row r="4880" spans="4:4" x14ac:dyDescent="0.2">
      <c r="D4880" s="109"/>
    </row>
    <row r="4881" spans="4:4" x14ac:dyDescent="0.2">
      <c r="D4881" s="109"/>
    </row>
    <row r="4882" spans="4:4" x14ac:dyDescent="0.2">
      <c r="D4882" s="109"/>
    </row>
    <row r="4883" spans="4:4" x14ac:dyDescent="0.2">
      <c r="D4883" s="109"/>
    </row>
    <row r="4884" spans="4:4" x14ac:dyDescent="0.2">
      <c r="D4884" s="109"/>
    </row>
    <row r="4885" spans="4:4" x14ac:dyDescent="0.2">
      <c r="D4885" s="109"/>
    </row>
    <row r="4886" spans="4:4" x14ac:dyDescent="0.2">
      <c r="D4886" s="109"/>
    </row>
    <row r="4887" spans="4:4" x14ac:dyDescent="0.2">
      <c r="D4887" s="109"/>
    </row>
    <row r="4888" spans="4:4" x14ac:dyDescent="0.2">
      <c r="D4888" s="109"/>
    </row>
    <row r="4889" spans="4:4" x14ac:dyDescent="0.2">
      <c r="D4889" s="109"/>
    </row>
    <row r="4890" spans="4:4" x14ac:dyDescent="0.2">
      <c r="D4890" s="109"/>
    </row>
    <row r="4891" spans="4:4" x14ac:dyDescent="0.2">
      <c r="D4891" s="109"/>
    </row>
    <row r="4892" spans="4:4" x14ac:dyDescent="0.2">
      <c r="D4892" s="109"/>
    </row>
    <row r="4893" spans="4:4" x14ac:dyDescent="0.2">
      <c r="D4893" s="109"/>
    </row>
    <row r="4894" spans="4:4" x14ac:dyDescent="0.2">
      <c r="D4894" s="109"/>
    </row>
    <row r="4895" spans="4:4" x14ac:dyDescent="0.2">
      <c r="D4895" s="109"/>
    </row>
    <row r="4896" spans="4:4" x14ac:dyDescent="0.2">
      <c r="D4896" s="109"/>
    </row>
    <row r="4897" spans="4:4" x14ac:dyDescent="0.2">
      <c r="D4897" s="109"/>
    </row>
    <row r="4898" spans="4:4" x14ac:dyDescent="0.2">
      <c r="D4898" s="109"/>
    </row>
    <row r="4899" spans="4:4" x14ac:dyDescent="0.2">
      <c r="D4899" s="109"/>
    </row>
    <row r="4900" spans="4:4" x14ac:dyDescent="0.2">
      <c r="D4900" s="109"/>
    </row>
    <row r="4901" spans="4:4" x14ac:dyDescent="0.2">
      <c r="D4901" s="109"/>
    </row>
    <row r="4902" spans="4:4" x14ac:dyDescent="0.2">
      <c r="D4902" s="109"/>
    </row>
    <row r="4903" spans="4:4" x14ac:dyDescent="0.2">
      <c r="D4903" s="109"/>
    </row>
    <row r="4904" spans="4:4" x14ac:dyDescent="0.2">
      <c r="D4904" s="109"/>
    </row>
    <row r="4905" spans="4:4" x14ac:dyDescent="0.2">
      <c r="D4905" s="109"/>
    </row>
    <row r="4906" spans="4:4" x14ac:dyDescent="0.2">
      <c r="D4906" s="109"/>
    </row>
    <row r="4907" spans="4:4" x14ac:dyDescent="0.2">
      <c r="D4907" s="109"/>
    </row>
    <row r="4908" spans="4:4" x14ac:dyDescent="0.2">
      <c r="D4908" s="109"/>
    </row>
    <row r="4909" spans="4:4" x14ac:dyDescent="0.2">
      <c r="D4909" s="109"/>
    </row>
    <row r="4910" spans="4:4" x14ac:dyDescent="0.2">
      <c r="D4910" s="109"/>
    </row>
    <row r="4911" spans="4:4" x14ac:dyDescent="0.2">
      <c r="D4911" s="109"/>
    </row>
    <row r="4912" spans="4:4" x14ac:dyDescent="0.2">
      <c r="D4912" s="109"/>
    </row>
    <row r="4913" spans="4:4" x14ac:dyDescent="0.2">
      <c r="D4913" s="109"/>
    </row>
    <row r="4914" spans="4:4" x14ac:dyDescent="0.2">
      <c r="D4914" s="109"/>
    </row>
    <row r="4915" spans="4:4" x14ac:dyDescent="0.2">
      <c r="D4915" s="109"/>
    </row>
    <row r="4916" spans="4:4" x14ac:dyDescent="0.2">
      <c r="D4916" s="109"/>
    </row>
    <row r="4917" spans="4:4" x14ac:dyDescent="0.2">
      <c r="D4917" s="109"/>
    </row>
    <row r="4918" spans="4:4" x14ac:dyDescent="0.2">
      <c r="D4918" s="109"/>
    </row>
    <row r="4919" spans="4:4" x14ac:dyDescent="0.2">
      <c r="D4919" s="109"/>
    </row>
    <row r="4920" spans="4:4" x14ac:dyDescent="0.2">
      <c r="D4920" s="109"/>
    </row>
    <row r="4921" spans="4:4" x14ac:dyDescent="0.2">
      <c r="D4921" s="109"/>
    </row>
    <row r="4922" spans="4:4" x14ac:dyDescent="0.2">
      <c r="D4922" s="109"/>
    </row>
    <row r="4923" spans="4:4" x14ac:dyDescent="0.2">
      <c r="D4923" s="109"/>
    </row>
    <row r="4924" spans="4:4" x14ac:dyDescent="0.2">
      <c r="D4924" s="109"/>
    </row>
    <row r="4925" spans="4:4" x14ac:dyDescent="0.2">
      <c r="D4925" s="109"/>
    </row>
    <row r="4926" spans="4:4" x14ac:dyDescent="0.2">
      <c r="D4926" s="109"/>
    </row>
    <row r="4927" spans="4:4" x14ac:dyDescent="0.2">
      <c r="D4927" s="109"/>
    </row>
    <row r="4928" spans="4:4" x14ac:dyDescent="0.2">
      <c r="D4928" s="109"/>
    </row>
    <row r="4929" spans="4:4" x14ac:dyDescent="0.2">
      <c r="D4929" s="109"/>
    </row>
    <row r="4930" spans="4:4" x14ac:dyDescent="0.2">
      <c r="D4930" s="109"/>
    </row>
    <row r="4931" spans="4:4" x14ac:dyDescent="0.2">
      <c r="D4931" s="109"/>
    </row>
    <row r="4932" spans="4:4" x14ac:dyDescent="0.2">
      <c r="D4932" s="109"/>
    </row>
    <row r="4933" spans="4:4" x14ac:dyDescent="0.2">
      <c r="D4933" s="109"/>
    </row>
    <row r="4934" spans="4:4" x14ac:dyDescent="0.2">
      <c r="D4934" s="109"/>
    </row>
    <row r="4935" spans="4:4" x14ac:dyDescent="0.2">
      <c r="D4935" s="109"/>
    </row>
    <row r="4936" spans="4:4" x14ac:dyDescent="0.2">
      <c r="D4936" s="109"/>
    </row>
    <row r="4937" spans="4:4" x14ac:dyDescent="0.2">
      <c r="D4937" s="109"/>
    </row>
    <row r="4938" spans="4:4" x14ac:dyDescent="0.2">
      <c r="D4938" s="109"/>
    </row>
    <row r="4939" spans="4:4" x14ac:dyDescent="0.2">
      <c r="D4939" s="109"/>
    </row>
    <row r="4940" spans="4:4" x14ac:dyDescent="0.2">
      <c r="D4940" s="109"/>
    </row>
    <row r="4941" spans="4:4" x14ac:dyDescent="0.2">
      <c r="D4941" s="109"/>
    </row>
    <row r="4942" spans="4:4" x14ac:dyDescent="0.2">
      <c r="D4942" s="109"/>
    </row>
    <row r="4943" spans="4:4" x14ac:dyDescent="0.2">
      <c r="D4943" s="109"/>
    </row>
    <row r="4944" spans="4:4" x14ac:dyDescent="0.2">
      <c r="D4944" s="109"/>
    </row>
    <row r="4945" spans="4:4" x14ac:dyDescent="0.2">
      <c r="D4945" s="109"/>
    </row>
    <row r="4946" spans="4:4" x14ac:dyDescent="0.2">
      <c r="D4946" s="109"/>
    </row>
    <row r="4947" spans="4:4" x14ac:dyDescent="0.2">
      <c r="D4947" s="109"/>
    </row>
    <row r="4948" spans="4:4" x14ac:dyDescent="0.2">
      <c r="D4948" s="109"/>
    </row>
    <row r="4949" spans="4:4" x14ac:dyDescent="0.2">
      <c r="D4949" s="109"/>
    </row>
    <row r="4950" spans="4:4" x14ac:dyDescent="0.2">
      <c r="D4950" s="109"/>
    </row>
    <row r="4951" spans="4:4" x14ac:dyDescent="0.2">
      <c r="D4951" s="109"/>
    </row>
    <row r="4952" spans="4:4" x14ac:dyDescent="0.2">
      <c r="D4952" s="109"/>
    </row>
    <row r="4953" spans="4:4" x14ac:dyDescent="0.2">
      <c r="D4953" s="109"/>
    </row>
    <row r="4954" spans="4:4" x14ac:dyDescent="0.2">
      <c r="D4954" s="109"/>
    </row>
    <row r="4955" spans="4:4" x14ac:dyDescent="0.2">
      <c r="D4955" s="109"/>
    </row>
    <row r="4956" spans="4:4" x14ac:dyDescent="0.2">
      <c r="D4956" s="109"/>
    </row>
    <row r="4957" spans="4:4" x14ac:dyDescent="0.2">
      <c r="D4957" s="109"/>
    </row>
    <row r="4958" spans="4:4" x14ac:dyDescent="0.2">
      <c r="D4958" s="109"/>
    </row>
    <row r="4959" spans="4:4" x14ac:dyDescent="0.2">
      <c r="D4959" s="109"/>
    </row>
    <row r="4960" spans="4:4" x14ac:dyDescent="0.2">
      <c r="D4960" s="109"/>
    </row>
    <row r="4961" spans="4:4" x14ac:dyDescent="0.2">
      <c r="D4961" s="109"/>
    </row>
    <row r="4962" spans="4:4" x14ac:dyDescent="0.2">
      <c r="D4962" s="109"/>
    </row>
    <row r="4963" spans="4:4" x14ac:dyDescent="0.2">
      <c r="D4963" s="109"/>
    </row>
    <row r="4964" spans="4:4" x14ac:dyDescent="0.2">
      <c r="D4964" s="109"/>
    </row>
    <row r="4965" spans="4:4" x14ac:dyDescent="0.2">
      <c r="D4965" s="109"/>
    </row>
    <row r="4966" spans="4:4" x14ac:dyDescent="0.2">
      <c r="D4966" s="109"/>
    </row>
    <row r="4967" spans="4:4" x14ac:dyDescent="0.2">
      <c r="D4967" s="109"/>
    </row>
    <row r="4968" spans="4:4" x14ac:dyDescent="0.2">
      <c r="D4968" s="109"/>
    </row>
    <row r="4969" spans="4:4" x14ac:dyDescent="0.2">
      <c r="D4969" s="109"/>
    </row>
    <row r="4970" spans="4:4" x14ac:dyDescent="0.2">
      <c r="D4970" s="109"/>
    </row>
    <row r="4971" spans="4:4" x14ac:dyDescent="0.2">
      <c r="D4971" s="109"/>
    </row>
    <row r="4972" spans="4:4" x14ac:dyDescent="0.2">
      <c r="D4972" s="109"/>
    </row>
    <row r="4973" spans="4:4" x14ac:dyDescent="0.2">
      <c r="D4973" s="109"/>
    </row>
    <row r="4974" spans="4:4" x14ac:dyDescent="0.2">
      <c r="D4974" s="109"/>
    </row>
    <row r="4975" spans="4:4" x14ac:dyDescent="0.2">
      <c r="D4975" s="109"/>
    </row>
    <row r="4976" spans="4:4" x14ac:dyDescent="0.2">
      <c r="D4976" s="109"/>
    </row>
    <row r="4977" spans="4:4" x14ac:dyDescent="0.2">
      <c r="D4977" s="109"/>
    </row>
    <row r="4978" spans="4:4" x14ac:dyDescent="0.2">
      <c r="D4978" s="109"/>
    </row>
    <row r="4979" spans="4:4" x14ac:dyDescent="0.2">
      <c r="D4979" s="109"/>
    </row>
    <row r="4980" spans="4:4" x14ac:dyDescent="0.2">
      <c r="D4980" s="109"/>
    </row>
    <row r="4981" spans="4:4" x14ac:dyDescent="0.2">
      <c r="D4981" s="109"/>
    </row>
    <row r="4982" spans="4:4" x14ac:dyDescent="0.2">
      <c r="D4982" s="109"/>
    </row>
    <row r="4983" spans="4:4" x14ac:dyDescent="0.2">
      <c r="D4983" s="109"/>
    </row>
    <row r="4984" spans="4:4" x14ac:dyDescent="0.2">
      <c r="D4984" s="109"/>
    </row>
    <row r="4985" spans="4:4" x14ac:dyDescent="0.2">
      <c r="D4985" s="109"/>
    </row>
    <row r="4986" spans="4:4" x14ac:dyDescent="0.2">
      <c r="D4986" s="109"/>
    </row>
    <row r="4987" spans="4:4" x14ac:dyDescent="0.2">
      <c r="D4987" s="109"/>
    </row>
    <row r="4988" spans="4:4" x14ac:dyDescent="0.2">
      <c r="D4988" s="109"/>
    </row>
    <row r="4989" spans="4:4" x14ac:dyDescent="0.2">
      <c r="D4989" s="109"/>
    </row>
    <row r="4990" spans="4:4" x14ac:dyDescent="0.2">
      <c r="D4990" s="109"/>
    </row>
    <row r="4991" spans="4:4" x14ac:dyDescent="0.2">
      <c r="D4991" s="109"/>
    </row>
    <row r="4992" spans="4:4" x14ac:dyDescent="0.2">
      <c r="D4992" s="109"/>
    </row>
    <row r="4993" spans="4:4" x14ac:dyDescent="0.2">
      <c r="D4993" s="109"/>
    </row>
    <row r="4994" spans="4:4" x14ac:dyDescent="0.2">
      <c r="D4994" s="109"/>
    </row>
    <row r="4995" spans="4:4" x14ac:dyDescent="0.2">
      <c r="D4995" s="109"/>
    </row>
    <row r="4996" spans="4:4" x14ac:dyDescent="0.2">
      <c r="D4996" s="109"/>
    </row>
    <row r="4997" spans="4:4" x14ac:dyDescent="0.2">
      <c r="D4997" s="109"/>
    </row>
    <row r="4998" spans="4:4" x14ac:dyDescent="0.2">
      <c r="D4998" s="109"/>
    </row>
    <row r="4999" spans="4:4" x14ac:dyDescent="0.2">
      <c r="D4999" s="109"/>
    </row>
    <row r="5000" spans="4:4" x14ac:dyDescent="0.2">
      <c r="D5000" s="109"/>
    </row>
  </sheetData>
  <mergeCells count="4">
    <mergeCell ref="A1:G1"/>
    <mergeCell ref="C2:G2"/>
    <mergeCell ref="C3:G3"/>
    <mergeCell ref="C4:G4"/>
  </mergeCells>
  <hyperlinks>
    <hyperlink ref="C2:G2" location="REKAPITULACE!A1" display="ZŠ Hapalova - Brno" xr:uid="{5C09B257-75B5-44F1-B51F-3C48B2281236}"/>
  </hyperlink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DA68-9F76-4987-871D-9F6BDA33E263}">
  <sheetPr codeName="List17">
    <tabColor rgb="FF00B0F0"/>
    <pageSetUpPr fitToPage="1"/>
  </sheetPr>
  <dimension ref="A1:J138"/>
  <sheetViews>
    <sheetView showZeros="0" zoomScaleNormal="100" zoomScaleSheetLayoutView="100" workbookViewId="0">
      <selection activeCell="E12" sqref="E12"/>
    </sheetView>
  </sheetViews>
  <sheetFormatPr defaultColWidth="9.140625" defaultRowHeight="12.75" x14ac:dyDescent="0.2"/>
  <cols>
    <col min="1" max="1" width="11.7109375" style="287" customWidth="1"/>
    <col min="2" max="2" width="75.140625" style="288" customWidth="1"/>
    <col min="3" max="3" width="6.7109375" style="289" customWidth="1"/>
    <col min="4" max="4" width="6.7109375" style="290" customWidth="1"/>
    <col min="5" max="6" width="13.7109375" style="291" customWidth="1"/>
    <col min="7" max="7" width="15" style="291" bestFit="1" customWidth="1"/>
    <col min="8" max="8" width="16.7109375" style="291" customWidth="1"/>
    <col min="9" max="9" width="9.140625" style="285"/>
    <col min="10" max="16384" width="9.140625" style="229"/>
  </cols>
  <sheetData>
    <row r="1" spans="1:10" ht="45.75" customHeight="1" x14ac:dyDescent="0.25">
      <c r="A1" s="227" t="s">
        <v>3712</v>
      </c>
      <c r="B1" s="1595" t="s">
        <v>5199</v>
      </c>
      <c r="C1" s="1595"/>
      <c r="D1" s="1595"/>
      <c r="E1" s="1595"/>
      <c r="F1" s="1595"/>
      <c r="G1" s="1596"/>
      <c r="H1" s="228"/>
      <c r="I1" s="229"/>
    </row>
    <row r="2" spans="1:10" ht="45.75" customHeight="1" x14ac:dyDescent="0.25">
      <c r="A2" s="1608" t="s">
        <v>4809</v>
      </c>
      <c r="B2" s="1609"/>
      <c r="C2" s="1609"/>
      <c r="D2" s="1609"/>
      <c r="E2" s="1609"/>
      <c r="F2" s="1609"/>
      <c r="G2" s="1609"/>
      <c r="H2" s="1610"/>
      <c r="I2" s="229"/>
    </row>
    <row r="3" spans="1:10" ht="45.75" customHeight="1" x14ac:dyDescent="0.25">
      <c r="A3" s="1608" t="s">
        <v>5847</v>
      </c>
      <c r="B3" s="1609"/>
      <c r="C3" s="1609"/>
      <c r="D3" s="1609"/>
      <c r="E3" s="1609"/>
      <c r="F3" s="1609"/>
      <c r="G3" s="1609"/>
      <c r="H3" s="1610"/>
      <c r="I3" s="229"/>
    </row>
    <row r="4" spans="1:10" x14ac:dyDescent="0.25">
      <c r="A4" s="230" t="s">
        <v>3714</v>
      </c>
      <c r="B4" s="231"/>
      <c r="C4" s="232"/>
      <c r="D4" s="233"/>
      <c r="E4" s="234"/>
      <c r="F4" s="234"/>
      <c r="G4" s="234"/>
      <c r="H4" s="235"/>
      <c r="I4" s="229"/>
    </row>
    <row r="5" spans="1:10" x14ac:dyDescent="0.25">
      <c r="A5" s="1597" t="s">
        <v>3715</v>
      </c>
      <c r="B5" s="1599" t="s">
        <v>2955</v>
      </c>
      <c r="C5" s="1601" t="s">
        <v>3716</v>
      </c>
      <c r="D5" s="1603" t="s">
        <v>3717</v>
      </c>
      <c r="E5" s="1643" t="s">
        <v>3718</v>
      </c>
      <c r="F5" s="1606"/>
      <c r="G5" s="1643" t="s">
        <v>3719</v>
      </c>
      <c r="H5" s="1607"/>
      <c r="I5" s="229"/>
    </row>
    <row r="6" spans="1:10" x14ac:dyDescent="0.25">
      <c r="A6" s="1598"/>
      <c r="B6" s="1600"/>
      <c r="C6" s="1602"/>
      <c r="D6" s="1604"/>
      <c r="E6" s="236" t="s">
        <v>2964</v>
      </c>
      <c r="F6" s="236" t="s">
        <v>2965</v>
      </c>
      <c r="G6" s="236" t="s">
        <v>2964</v>
      </c>
      <c r="H6" s="237" t="s">
        <v>2965</v>
      </c>
      <c r="I6" s="229"/>
    </row>
    <row r="7" spans="1:10" s="244" customFormat="1" thickBot="1" x14ac:dyDescent="0.2">
      <c r="A7" s="238" t="s">
        <v>3720</v>
      </c>
      <c r="B7" s="239" t="s">
        <v>3720</v>
      </c>
      <c r="C7" s="240" t="s">
        <v>3720</v>
      </c>
      <c r="D7" s="241" t="s">
        <v>3720</v>
      </c>
      <c r="E7" s="242" t="s">
        <v>3721</v>
      </c>
      <c r="F7" s="242" t="s">
        <v>3721</v>
      </c>
      <c r="G7" s="242" t="s">
        <v>3721</v>
      </c>
      <c r="H7" s="243" t="s">
        <v>3721</v>
      </c>
    </row>
    <row r="8" spans="1:10" s="251" customFormat="1" ht="12" x14ac:dyDescent="0.25">
      <c r="A8" s="245"/>
      <c r="B8" s="246"/>
      <c r="C8" s="247"/>
      <c r="D8" s="248"/>
      <c r="E8" s="249"/>
      <c r="F8" s="249"/>
      <c r="G8" s="249"/>
      <c r="H8" s="250"/>
    </row>
    <row r="9" spans="1:10" ht="15" x14ac:dyDescent="0.25">
      <c r="A9" s="252" t="s">
        <v>5060</v>
      </c>
      <c r="B9" s="659" t="s">
        <v>5061</v>
      </c>
      <c r="C9" s="660">
        <v>0</v>
      </c>
      <c r="D9" s="661">
        <v>0</v>
      </c>
      <c r="E9" s="662">
        <v>0</v>
      </c>
      <c r="F9" s="662">
        <v>0</v>
      </c>
      <c r="G9" s="662">
        <f t="shared" ref="G9:G32" si="0">E9*D9</f>
        <v>0</v>
      </c>
      <c r="H9" s="257">
        <f t="shared" ref="H9:H32" si="1">F9*D9</f>
        <v>0</v>
      </c>
      <c r="I9" s="229"/>
      <c r="J9" s="258"/>
    </row>
    <row r="10" spans="1:10" x14ac:dyDescent="0.25">
      <c r="A10" s="259">
        <v>0</v>
      </c>
      <c r="B10" s="260">
        <v>0</v>
      </c>
      <c r="C10" s="261">
        <v>0</v>
      </c>
      <c r="D10" s="262">
        <v>0</v>
      </c>
      <c r="E10" s="263">
        <v>0</v>
      </c>
      <c r="F10" s="263">
        <v>0</v>
      </c>
      <c r="G10" s="264">
        <f t="shared" si="0"/>
        <v>0</v>
      </c>
      <c r="H10" s="265">
        <f t="shared" si="1"/>
        <v>0</v>
      </c>
      <c r="I10" s="229"/>
      <c r="J10" s="258"/>
    </row>
    <row r="11" spans="1:10" ht="24" x14ac:dyDescent="0.25">
      <c r="A11" s="259" t="s">
        <v>5062</v>
      </c>
      <c r="B11" s="266" t="s">
        <v>5063</v>
      </c>
      <c r="C11" s="261" t="s">
        <v>3726</v>
      </c>
      <c r="D11" s="262">
        <v>1</v>
      </c>
      <c r="E11" s="1239">
        <v>0</v>
      </c>
      <c r="F11" s="1239"/>
      <c r="G11" s="1264">
        <f t="shared" si="0"/>
        <v>0</v>
      </c>
      <c r="H11" s="265">
        <f t="shared" si="1"/>
        <v>0</v>
      </c>
      <c r="I11" s="229"/>
      <c r="J11" s="258"/>
    </row>
    <row r="12" spans="1:10" x14ac:dyDescent="0.25">
      <c r="A12" s="259" t="s">
        <v>5064</v>
      </c>
      <c r="B12" s="266" t="s">
        <v>5065</v>
      </c>
      <c r="C12" s="261" t="s">
        <v>3726</v>
      </c>
      <c r="D12" s="262">
        <v>2</v>
      </c>
      <c r="E12" s="1239"/>
      <c r="F12" s="1239"/>
      <c r="G12" s="1264">
        <f t="shared" si="0"/>
        <v>0</v>
      </c>
      <c r="H12" s="265">
        <f t="shared" si="1"/>
        <v>0</v>
      </c>
      <c r="I12" s="229"/>
      <c r="J12" s="258"/>
    </row>
    <row r="13" spans="1:10" x14ac:dyDescent="0.25">
      <c r="A13" s="259" t="s">
        <v>5066</v>
      </c>
      <c r="B13" s="266" t="s">
        <v>3795</v>
      </c>
      <c r="C13" s="261" t="s">
        <v>3726</v>
      </c>
      <c r="D13" s="262">
        <v>1</v>
      </c>
      <c r="E13" s="1239"/>
      <c r="F13" s="1239"/>
      <c r="G13" s="1264">
        <f t="shared" si="0"/>
        <v>0</v>
      </c>
      <c r="H13" s="265">
        <f t="shared" si="1"/>
        <v>0</v>
      </c>
      <c r="I13" s="229"/>
      <c r="J13" s="258"/>
    </row>
    <row r="14" spans="1:10" x14ac:dyDescent="0.25">
      <c r="A14" s="259" t="s">
        <v>5067</v>
      </c>
      <c r="B14" s="266" t="s">
        <v>5068</v>
      </c>
      <c r="C14" s="261" t="s">
        <v>3726</v>
      </c>
      <c r="D14" s="262">
        <v>1</v>
      </c>
      <c r="E14" s="1239"/>
      <c r="F14" s="1239"/>
      <c r="G14" s="1264">
        <f t="shared" si="0"/>
        <v>0</v>
      </c>
      <c r="H14" s="265">
        <f t="shared" si="1"/>
        <v>0</v>
      </c>
      <c r="I14" s="229"/>
      <c r="J14" s="258"/>
    </row>
    <row r="15" spans="1:10" x14ac:dyDescent="0.25">
      <c r="A15" s="259" t="s">
        <v>5069</v>
      </c>
      <c r="B15" s="266" t="s">
        <v>5070</v>
      </c>
      <c r="C15" s="261" t="s">
        <v>3726</v>
      </c>
      <c r="D15" s="262">
        <v>2</v>
      </c>
      <c r="E15" s="1239"/>
      <c r="F15" s="1239"/>
      <c r="G15" s="1264">
        <f t="shared" si="0"/>
        <v>0</v>
      </c>
      <c r="H15" s="265">
        <f t="shared" si="1"/>
        <v>0</v>
      </c>
      <c r="I15" s="229"/>
      <c r="J15" s="258"/>
    </row>
    <row r="16" spans="1:10" x14ac:dyDescent="0.25">
      <c r="A16" s="259" t="s">
        <v>5071</v>
      </c>
      <c r="B16" s="266" t="s">
        <v>5072</v>
      </c>
      <c r="C16" s="261" t="s">
        <v>3726</v>
      </c>
      <c r="D16" s="262">
        <v>1</v>
      </c>
      <c r="E16" s="1239"/>
      <c r="F16" s="1239"/>
      <c r="G16" s="1264">
        <f t="shared" si="0"/>
        <v>0</v>
      </c>
      <c r="H16" s="265">
        <f t="shared" si="1"/>
        <v>0</v>
      </c>
      <c r="I16" s="229"/>
      <c r="J16" s="258"/>
    </row>
    <row r="17" spans="1:10" x14ac:dyDescent="0.25">
      <c r="A17" s="259" t="s">
        <v>5073</v>
      </c>
      <c r="B17" s="266" t="s">
        <v>3811</v>
      </c>
      <c r="C17" s="261" t="s">
        <v>3726</v>
      </c>
      <c r="D17" s="262">
        <v>3</v>
      </c>
      <c r="E17" s="1239"/>
      <c r="F17" s="1239"/>
      <c r="G17" s="1264">
        <f t="shared" si="0"/>
        <v>0</v>
      </c>
      <c r="H17" s="265">
        <f t="shared" si="1"/>
        <v>0</v>
      </c>
      <c r="I17" s="229"/>
      <c r="J17" s="258"/>
    </row>
    <row r="18" spans="1:10" x14ac:dyDescent="0.25">
      <c r="A18" s="259" t="s">
        <v>5074</v>
      </c>
      <c r="B18" s="266" t="s">
        <v>3813</v>
      </c>
      <c r="C18" s="261" t="s">
        <v>3726</v>
      </c>
      <c r="D18" s="262">
        <v>2</v>
      </c>
      <c r="E18" s="1239"/>
      <c r="F18" s="1239"/>
      <c r="G18" s="1264">
        <f t="shared" si="0"/>
        <v>0</v>
      </c>
      <c r="H18" s="265">
        <f t="shared" si="1"/>
        <v>0</v>
      </c>
      <c r="I18" s="229"/>
      <c r="J18" s="258"/>
    </row>
    <row r="19" spans="1:10" x14ac:dyDescent="0.25">
      <c r="A19" s="259" t="s">
        <v>5075</v>
      </c>
      <c r="B19" s="266" t="s">
        <v>3835</v>
      </c>
      <c r="C19" s="261" t="s">
        <v>1509</v>
      </c>
      <c r="D19" s="262">
        <v>3</v>
      </c>
      <c r="E19" s="1239"/>
      <c r="F19" s="1239"/>
      <c r="G19" s="1264">
        <f t="shared" si="0"/>
        <v>0</v>
      </c>
      <c r="H19" s="265">
        <f t="shared" si="1"/>
        <v>0</v>
      </c>
      <c r="I19" s="229"/>
      <c r="J19" s="258"/>
    </row>
    <row r="20" spans="1:10" x14ac:dyDescent="0.25">
      <c r="A20" s="259" t="s">
        <v>5076</v>
      </c>
      <c r="B20" s="266" t="s">
        <v>3837</v>
      </c>
      <c r="C20" s="261" t="s">
        <v>1509</v>
      </c>
      <c r="D20" s="262">
        <v>2</v>
      </c>
      <c r="E20" s="1239"/>
      <c r="F20" s="1239"/>
      <c r="G20" s="1264">
        <f t="shared" si="0"/>
        <v>0</v>
      </c>
      <c r="H20" s="265">
        <f t="shared" si="1"/>
        <v>0</v>
      </c>
      <c r="I20" s="229"/>
      <c r="J20" s="258"/>
    </row>
    <row r="21" spans="1:10" x14ac:dyDescent="0.25">
      <c r="A21" s="259">
        <v>0</v>
      </c>
      <c r="B21" s="266">
        <v>0</v>
      </c>
      <c r="C21" s="261">
        <v>0</v>
      </c>
      <c r="D21" s="262">
        <v>0</v>
      </c>
      <c r="E21" s="263">
        <v>0</v>
      </c>
      <c r="F21" s="263">
        <v>0</v>
      </c>
      <c r="G21" s="1264">
        <f t="shared" si="0"/>
        <v>0</v>
      </c>
      <c r="H21" s="265">
        <f t="shared" si="1"/>
        <v>0</v>
      </c>
      <c r="I21" s="229"/>
      <c r="J21" s="258"/>
    </row>
    <row r="22" spans="1:10" s="267" customFormat="1" ht="15" x14ac:dyDescent="0.25">
      <c r="A22" s="259">
        <v>0</v>
      </c>
      <c r="B22" s="266" t="s">
        <v>3854</v>
      </c>
      <c r="C22" s="261">
        <v>0</v>
      </c>
      <c r="D22" s="262">
        <v>0</v>
      </c>
      <c r="E22" s="263">
        <v>0</v>
      </c>
      <c r="F22" s="263">
        <v>0</v>
      </c>
      <c r="G22" s="1264">
        <f t="shared" si="0"/>
        <v>0</v>
      </c>
      <c r="H22" s="265">
        <f t="shared" si="1"/>
        <v>0</v>
      </c>
      <c r="J22" s="258"/>
    </row>
    <row r="23" spans="1:10" x14ac:dyDescent="0.25">
      <c r="A23" s="259">
        <v>0</v>
      </c>
      <c r="B23" s="266" t="s">
        <v>3855</v>
      </c>
      <c r="C23" s="261" t="s">
        <v>1509</v>
      </c>
      <c r="D23" s="262">
        <v>4.4849999999999994</v>
      </c>
      <c r="E23" s="1239"/>
      <c r="F23" s="1239"/>
      <c r="G23" s="1264">
        <f t="shared" si="0"/>
        <v>0</v>
      </c>
      <c r="H23" s="265">
        <f t="shared" si="1"/>
        <v>0</v>
      </c>
      <c r="I23" s="229"/>
      <c r="J23" s="258"/>
    </row>
    <row r="24" spans="1:10" x14ac:dyDescent="0.25">
      <c r="A24" s="259">
        <v>0</v>
      </c>
      <c r="B24" s="266" t="s">
        <v>3856</v>
      </c>
      <c r="C24" s="261" t="s">
        <v>1509</v>
      </c>
      <c r="D24" s="262">
        <v>2.875</v>
      </c>
      <c r="E24" s="1239"/>
      <c r="F24" s="1239"/>
      <c r="G24" s="1264">
        <f t="shared" si="0"/>
        <v>0</v>
      </c>
      <c r="H24" s="265">
        <f t="shared" si="1"/>
        <v>0</v>
      </c>
      <c r="I24" s="229"/>
      <c r="J24" s="258"/>
    </row>
    <row r="25" spans="1:10" s="267" customFormat="1" ht="15" x14ac:dyDescent="0.25">
      <c r="A25" s="259">
        <v>0</v>
      </c>
      <c r="B25" s="266" t="s">
        <v>3858</v>
      </c>
      <c r="C25" s="261" t="s">
        <v>1509</v>
      </c>
      <c r="D25" s="262">
        <v>6.152499999999999</v>
      </c>
      <c r="E25" s="1239"/>
      <c r="F25" s="1239"/>
      <c r="G25" s="1264">
        <f t="shared" si="0"/>
        <v>0</v>
      </c>
      <c r="H25" s="265">
        <f t="shared" si="1"/>
        <v>0</v>
      </c>
      <c r="J25" s="258"/>
    </row>
    <row r="26" spans="1:10" x14ac:dyDescent="0.25">
      <c r="A26" s="259">
        <v>0</v>
      </c>
      <c r="B26" s="266">
        <v>0</v>
      </c>
      <c r="C26" s="261">
        <v>0</v>
      </c>
      <c r="D26" s="262">
        <v>0</v>
      </c>
      <c r="E26" s="263">
        <v>0</v>
      </c>
      <c r="F26" s="263">
        <v>0</v>
      </c>
      <c r="G26" s="1264">
        <f t="shared" si="0"/>
        <v>0</v>
      </c>
      <c r="H26" s="265">
        <f t="shared" si="1"/>
        <v>0</v>
      </c>
      <c r="I26" s="229"/>
      <c r="J26" s="258"/>
    </row>
    <row r="27" spans="1:10" s="267" customFormat="1" ht="15" x14ac:dyDescent="0.25">
      <c r="A27" s="259">
        <v>0</v>
      </c>
      <c r="B27" s="266" t="s">
        <v>3867</v>
      </c>
      <c r="C27" s="261" t="s">
        <v>261</v>
      </c>
      <c r="D27" s="262">
        <v>0.57805304826052195</v>
      </c>
      <c r="E27" s="1239"/>
      <c r="F27" s="1239"/>
      <c r="G27" s="1264">
        <f t="shared" si="0"/>
        <v>0</v>
      </c>
      <c r="H27" s="265">
        <f t="shared" si="1"/>
        <v>0</v>
      </c>
      <c r="J27" s="258"/>
    </row>
    <row r="28" spans="1:10" x14ac:dyDescent="0.25">
      <c r="A28" s="259">
        <v>0</v>
      </c>
      <c r="B28" s="266" t="s">
        <v>3868</v>
      </c>
      <c r="C28" s="261" t="s">
        <v>261</v>
      </c>
      <c r="D28" s="262">
        <v>1.5075623498634412</v>
      </c>
      <c r="E28" s="1239"/>
      <c r="F28" s="1239"/>
      <c r="G28" s="1264">
        <f t="shared" si="0"/>
        <v>0</v>
      </c>
      <c r="H28" s="265">
        <f t="shared" si="1"/>
        <v>0</v>
      </c>
      <c r="I28" s="229"/>
      <c r="J28" s="258"/>
    </row>
    <row r="29" spans="1:10" x14ac:dyDescent="0.25">
      <c r="A29" s="259">
        <v>0</v>
      </c>
      <c r="B29" s="266">
        <v>0</v>
      </c>
      <c r="C29" s="261">
        <v>0</v>
      </c>
      <c r="D29" s="262">
        <v>0</v>
      </c>
      <c r="E29" s="263">
        <v>0</v>
      </c>
      <c r="F29" s="263">
        <v>0</v>
      </c>
      <c r="G29" s="264">
        <f t="shared" si="0"/>
        <v>0</v>
      </c>
      <c r="H29" s="265">
        <f t="shared" si="1"/>
        <v>0</v>
      </c>
      <c r="I29" s="229"/>
      <c r="J29" s="258"/>
    </row>
    <row r="30" spans="1:10" s="267" customFormat="1" ht="15" x14ac:dyDescent="0.25">
      <c r="A30" s="252">
        <v>0</v>
      </c>
      <c r="B30" s="659" t="s">
        <v>3322</v>
      </c>
      <c r="C30" s="660">
        <v>0</v>
      </c>
      <c r="D30" s="661">
        <v>0</v>
      </c>
      <c r="E30" s="662">
        <v>0</v>
      </c>
      <c r="F30" s="662">
        <v>0</v>
      </c>
      <c r="G30" s="662">
        <f t="shared" si="0"/>
        <v>0</v>
      </c>
      <c r="H30" s="257">
        <f t="shared" si="1"/>
        <v>0</v>
      </c>
      <c r="J30" s="258"/>
    </row>
    <row r="31" spans="1:10" s="267" customFormat="1" ht="15" x14ac:dyDescent="0.25">
      <c r="A31" s="259">
        <v>0</v>
      </c>
      <c r="B31" s="266">
        <v>0</v>
      </c>
      <c r="C31" s="261">
        <v>0</v>
      </c>
      <c r="D31" s="262">
        <v>0</v>
      </c>
      <c r="E31" s="263">
        <v>0</v>
      </c>
      <c r="F31" s="263">
        <v>0</v>
      </c>
      <c r="G31" s="264">
        <f t="shared" si="0"/>
        <v>0</v>
      </c>
      <c r="H31" s="265">
        <f t="shared" si="1"/>
        <v>0</v>
      </c>
      <c r="J31" s="258"/>
    </row>
    <row r="32" spans="1:10" s="267" customFormat="1" ht="15" x14ac:dyDescent="0.25">
      <c r="A32" s="259">
        <v>0</v>
      </c>
      <c r="B32" s="266" t="s">
        <v>4290</v>
      </c>
      <c r="C32" s="261" t="s">
        <v>2554</v>
      </c>
      <c r="D32" s="262">
        <v>170</v>
      </c>
      <c r="E32" s="1239"/>
      <c r="F32" s="263">
        <v>0</v>
      </c>
      <c r="G32" s="1264">
        <f t="shared" si="0"/>
        <v>0</v>
      </c>
      <c r="H32" s="265">
        <f t="shared" si="1"/>
        <v>0</v>
      </c>
      <c r="J32" s="258"/>
    </row>
    <row r="33" spans="1:10" s="267" customFormat="1" ht="146.25" customHeight="1" x14ac:dyDescent="0.25">
      <c r="A33" s="259">
        <v>0</v>
      </c>
      <c r="B33" s="1591" t="s">
        <v>4294</v>
      </c>
      <c r="C33" s="1591"/>
      <c r="D33" s="1591"/>
      <c r="E33" s="1591"/>
      <c r="F33" s="1591"/>
      <c r="G33" s="1591"/>
      <c r="H33" s="1592"/>
      <c r="J33" s="258"/>
    </row>
    <row r="34" spans="1:10" s="267" customFormat="1" ht="15.75" thickBot="1" x14ac:dyDescent="0.3">
      <c r="A34" s="259"/>
      <c r="B34" s="266">
        <v>0</v>
      </c>
      <c r="C34" s="261">
        <v>0</v>
      </c>
      <c r="D34" s="262">
        <v>0</v>
      </c>
      <c r="E34" s="263">
        <v>0</v>
      </c>
      <c r="F34" s="263">
        <v>0</v>
      </c>
      <c r="G34" s="264">
        <f t="shared" ref="G34" si="2">E34*D34</f>
        <v>0</v>
      </c>
      <c r="H34" s="265">
        <f t="shared" ref="H34" si="3">F34*D34</f>
        <v>0</v>
      </c>
      <c r="J34" s="258"/>
    </row>
    <row r="35" spans="1:10" s="267" customFormat="1" ht="15" x14ac:dyDescent="0.25">
      <c r="A35" s="269">
        <v>0</v>
      </c>
      <c r="B35" s="270" t="s">
        <v>4291</v>
      </c>
      <c r="C35" s="271">
        <v>0</v>
      </c>
      <c r="D35" s="272"/>
      <c r="E35" s="273">
        <v>0</v>
      </c>
      <c r="F35" s="273">
        <v>0</v>
      </c>
      <c r="G35" s="274">
        <f>SUM(G9:G34)</f>
        <v>0</v>
      </c>
      <c r="H35" s="275">
        <f>SUM(H9:H34)</f>
        <v>0</v>
      </c>
      <c r="J35" s="258"/>
    </row>
    <row r="36" spans="1:10" s="283" customFormat="1" ht="19.5" thickBot="1" x14ac:dyDescent="0.3">
      <c r="A36" s="278">
        <v>0</v>
      </c>
      <c r="B36" s="279" t="s">
        <v>4293</v>
      </c>
      <c r="C36" s="280">
        <v>0</v>
      </c>
      <c r="D36" s="281">
        <v>0</v>
      </c>
      <c r="E36" s="282">
        <v>0</v>
      </c>
      <c r="F36" s="282">
        <v>0</v>
      </c>
      <c r="G36" s="1593">
        <f>SUM(G35:H35)</f>
        <v>0</v>
      </c>
      <c r="H36" s="1594"/>
      <c r="J36" s="284"/>
    </row>
    <row r="37" spans="1:10" x14ac:dyDescent="0.25">
      <c r="A37" s="259"/>
      <c r="B37" s="266"/>
      <c r="C37" s="261"/>
      <c r="D37" s="262"/>
      <c r="E37" s="276"/>
      <c r="F37" s="276"/>
      <c r="G37" s="276"/>
      <c r="H37" s="276"/>
      <c r="J37" s="258"/>
    </row>
    <row r="38" spans="1:10" x14ac:dyDescent="0.25">
      <c r="A38" s="259"/>
      <c r="B38" s="266"/>
      <c r="C38" s="261"/>
      <c r="D38" s="262"/>
      <c r="E38" s="276"/>
      <c r="F38" s="276"/>
      <c r="G38" s="276"/>
      <c r="H38" s="276"/>
      <c r="J38" s="258"/>
    </row>
    <row r="39" spans="1:10" x14ac:dyDescent="0.25">
      <c r="A39" s="259"/>
      <c r="B39" s="266"/>
      <c r="C39" s="261"/>
      <c r="D39" s="262"/>
      <c r="E39" s="276"/>
      <c r="F39" s="276"/>
      <c r="G39" s="276"/>
      <c r="H39" s="276"/>
      <c r="J39" s="258"/>
    </row>
    <row r="40" spans="1:10" x14ac:dyDescent="0.25">
      <c r="A40" s="259"/>
      <c r="B40" s="266"/>
      <c r="C40" s="261"/>
      <c r="D40" s="262"/>
      <c r="E40" s="276"/>
      <c r="F40" s="276"/>
      <c r="G40" s="276"/>
      <c r="H40" s="276"/>
    </row>
    <row r="41" spans="1:10" x14ac:dyDescent="0.25">
      <c r="A41" s="259"/>
      <c r="B41" s="266"/>
      <c r="C41" s="261"/>
      <c r="D41" s="262"/>
      <c r="E41" s="276"/>
      <c r="F41" s="276"/>
      <c r="G41" s="276"/>
      <c r="H41" s="276"/>
    </row>
    <row r="42" spans="1:10" x14ac:dyDescent="0.25">
      <c r="A42" s="259"/>
      <c r="B42" s="266"/>
      <c r="C42" s="261"/>
      <c r="D42" s="262"/>
      <c r="E42" s="276"/>
      <c r="F42" s="276"/>
      <c r="G42" s="276"/>
      <c r="H42" s="276"/>
    </row>
    <row r="43" spans="1:10" x14ac:dyDescent="0.25">
      <c r="A43" s="259"/>
      <c r="B43" s="266"/>
      <c r="C43" s="261"/>
      <c r="D43" s="262"/>
      <c r="E43" s="276"/>
      <c r="F43" s="276"/>
      <c r="G43" s="276"/>
      <c r="H43" s="276"/>
    </row>
    <row r="44" spans="1:10" x14ac:dyDescent="0.25">
      <c r="A44" s="259"/>
      <c r="B44" s="266"/>
      <c r="C44" s="261"/>
      <c r="D44" s="262"/>
      <c r="E44" s="276"/>
      <c r="F44" s="276"/>
      <c r="G44" s="276"/>
      <c r="H44" s="276"/>
    </row>
    <row r="45" spans="1:10" x14ac:dyDescent="0.25">
      <c r="A45" s="259"/>
      <c r="B45" s="266"/>
      <c r="C45" s="261"/>
      <c r="D45" s="262"/>
      <c r="E45" s="276"/>
      <c r="F45" s="276"/>
      <c r="G45" s="276"/>
      <c r="H45" s="276"/>
    </row>
    <row r="46" spans="1:10" s="285" customFormat="1" x14ac:dyDescent="0.25">
      <c r="A46" s="259"/>
      <c r="B46" s="266"/>
      <c r="C46" s="261"/>
      <c r="D46" s="262"/>
      <c r="E46" s="276"/>
      <c r="F46" s="276"/>
      <c r="G46" s="276"/>
      <c r="H46" s="276"/>
      <c r="J46" s="229"/>
    </row>
    <row r="47" spans="1:10" s="285" customFormat="1" x14ac:dyDescent="0.25">
      <c r="A47" s="259"/>
      <c r="B47" s="266"/>
      <c r="C47" s="261"/>
      <c r="D47" s="262"/>
      <c r="E47" s="276"/>
      <c r="F47" s="276"/>
      <c r="G47" s="276"/>
      <c r="H47" s="276"/>
      <c r="J47" s="229"/>
    </row>
    <row r="48" spans="1:10" s="285" customFormat="1" x14ac:dyDescent="0.25">
      <c r="A48" s="259"/>
      <c r="B48" s="266"/>
      <c r="C48" s="261"/>
      <c r="D48" s="262"/>
      <c r="E48" s="276"/>
      <c r="F48" s="276"/>
      <c r="G48" s="276"/>
      <c r="H48" s="276"/>
      <c r="J48" s="229"/>
    </row>
    <row r="49" spans="1:10" s="285" customFormat="1" x14ac:dyDescent="0.25">
      <c r="A49" s="259"/>
      <c r="B49" s="266"/>
      <c r="C49" s="261"/>
      <c r="D49" s="262"/>
      <c r="E49" s="276"/>
      <c r="F49" s="276"/>
      <c r="G49" s="276"/>
      <c r="H49" s="276"/>
      <c r="J49" s="229"/>
    </row>
    <row r="50" spans="1:10" s="285" customFormat="1" x14ac:dyDescent="0.25">
      <c r="A50" s="259"/>
      <c r="B50" s="266"/>
      <c r="C50" s="261"/>
      <c r="D50" s="262"/>
      <c r="E50" s="276"/>
      <c r="F50" s="276"/>
      <c r="G50" s="276"/>
      <c r="H50" s="276"/>
      <c r="J50" s="229"/>
    </row>
    <row r="51" spans="1:10" s="285" customFormat="1" x14ac:dyDescent="0.25">
      <c r="A51" s="259"/>
      <c r="B51" s="266"/>
      <c r="C51" s="261"/>
      <c r="D51" s="262"/>
      <c r="E51" s="276"/>
      <c r="F51" s="276"/>
      <c r="G51" s="276"/>
      <c r="H51" s="276"/>
      <c r="J51" s="229"/>
    </row>
    <row r="52" spans="1:10" s="285" customFormat="1" x14ac:dyDescent="0.25">
      <c r="A52" s="259"/>
      <c r="B52" s="266"/>
      <c r="C52" s="261"/>
      <c r="D52" s="262"/>
      <c r="E52" s="276"/>
      <c r="F52" s="276"/>
      <c r="G52" s="276"/>
      <c r="H52" s="276"/>
      <c r="J52" s="229"/>
    </row>
    <row r="53" spans="1:10" s="285" customFormat="1" x14ac:dyDescent="0.25">
      <c r="A53" s="259"/>
      <c r="B53" s="266"/>
      <c r="C53" s="261"/>
      <c r="D53" s="262"/>
      <c r="E53" s="276"/>
      <c r="F53" s="276"/>
      <c r="G53" s="276"/>
      <c r="H53" s="276"/>
      <c r="J53" s="229"/>
    </row>
    <row r="54" spans="1:10" s="285" customFormat="1" x14ac:dyDescent="0.25">
      <c r="A54" s="259"/>
      <c r="B54" s="266"/>
      <c r="C54" s="261"/>
      <c r="D54" s="262"/>
      <c r="E54" s="276"/>
      <c r="F54" s="276"/>
      <c r="G54" s="276"/>
      <c r="H54" s="276"/>
      <c r="J54" s="229"/>
    </row>
    <row r="55" spans="1:10" s="285" customFormat="1" x14ac:dyDescent="0.25">
      <c r="A55" s="259"/>
      <c r="B55" s="266"/>
      <c r="C55" s="261"/>
      <c r="D55" s="262"/>
      <c r="E55" s="276"/>
      <c r="F55" s="276"/>
      <c r="G55" s="276"/>
      <c r="H55" s="276"/>
      <c r="J55" s="229"/>
    </row>
    <row r="56" spans="1:10" s="285" customFormat="1" x14ac:dyDescent="0.25">
      <c r="A56" s="259"/>
      <c r="B56" s="266"/>
      <c r="C56" s="261"/>
      <c r="D56" s="262"/>
      <c r="E56" s="276"/>
      <c r="F56" s="276"/>
      <c r="G56" s="276"/>
      <c r="H56" s="276"/>
      <c r="J56" s="229"/>
    </row>
    <row r="57" spans="1:10" s="285" customFormat="1" x14ac:dyDescent="0.25">
      <c r="A57" s="259"/>
      <c r="B57" s="266"/>
      <c r="C57" s="261"/>
      <c r="D57" s="262"/>
      <c r="E57" s="276"/>
      <c r="F57" s="276"/>
      <c r="G57" s="276"/>
      <c r="H57" s="276"/>
      <c r="J57" s="229"/>
    </row>
    <row r="58" spans="1:10" s="285" customFormat="1" x14ac:dyDescent="0.25">
      <c r="A58" s="259"/>
      <c r="B58" s="266"/>
      <c r="C58" s="261"/>
      <c r="D58" s="262"/>
      <c r="E58" s="276"/>
      <c r="F58" s="276"/>
      <c r="G58" s="276"/>
      <c r="H58" s="276"/>
      <c r="J58" s="229"/>
    </row>
    <row r="59" spans="1:10" s="285" customFormat="1" x14ac:dyDescent="0.25">
      <c r="A59" s="259"/>
      <c r="B59" s="266"/>
      <c r="C59" s="261"/>
      <c r="D59" s="262"/>
      <c r="E59" s="276"/>
      <c r="F59" s="276"/>
      <c r="G59" s="276"/>
      <c r="H59" s="276"/>
      <c r="J59" s="229"/>
    </row>
    <row r="60" spans="1:10" s="285" customFormat="1" x14ac:dyDescent="0.25">
      <c r="A60" s="259"/>
      <c r="B60" s="266"/>
      <c r="C60" s="261"/>
      <c r="D60" s="262"/>
      <c r="E60" s="276"/>
      <c r="F60" s="276"/>
      <c r="G60" s="276"/>
      <c r="H60" s="276"/>
      <c r="J60" s="229"/>
    </row>
    <row r="61" spans="1:10" s="285" customFormat="1" x14ac:dyDescent="0.25">
      <c r="A61" s="259"/>
      <c r="B61" s="266"/>
      <c r="C61" s="261"/>
      <c r="D61" s="262"/>
      <c r="E61" s="276"/>
      <c r="F61" s="276"/>
      <c r="G61" s="276"/>
      <c r="H61" s="276"/>
      <c r="J61" s="229"/>
    </row>
    <row r="62" spans="1:10" s="285" customFormat="1" x14ac:dyDescent="0.25">
      <c r="A62" s="259"/>
      <c r="B62" s="266"/>
      <c r="C62" s="261"/>
      <c r="D62" s="262"/>
      <c r="E62" s="276"/>
      <c r="F62" s="276"/>
      <c r="G62" s="276"/>
      <c r="H62" s="276"/>
      <c r="J62" s="229"/>
    </row>
    <row r="63" spans="1:10" s="285" customFormat="1" x14ac:dyDescent="0.25">
      <c r="A63" s="259"/>
      <c r="B63" s="266"/>
      <c r="C63" s="261"/>
      <c r="D63" s="262"/>
      <c r="E63" s="276"/>
      <c r="F63" s="276"/>
      <c r="G63" s="276"/>
      <c r="H63" s="276"/>
      <c r="J63" s="229"/>
    </row>
    <row r="64" spans="1:10" s="285" customFormat="1" x14ac:dyDescent="0.25">
      <c r="A64" s="259"/>
      <c r="B64" s="266"/>
      <c r="C64" s="261"/>
      <c r="D64" s="262"/>
      <c r="E64" s="276"/>
      <c r="F64" s="276"/>
      <c r="G64" s="276"/>
      <c r="H64" s="276"/>
      <c r="J64" s="229"/>
    </row>
    <row r="65" spans="1:10" s="285" customFormat="1" x14ac:dyDescent="0.25">
      <c r="A65" s="259"/>
      <c r="B65" s="266"/>
      <c r="C65" s="261"/>
      <c r="D65" s="262"/>
      <c r="E65" s="276"/>
      <c r="F65" s="276"/>
      <c r="G65" s="276"/>
      <c r="H65" s="276"/>
      <c r="J65" s="229"/>
    </row>
    <row r="66" spans="1:10" s="285" customFormat="1" x14ac:dyDescent="0.25">
      <c r="A66" s="259"/>
      <c r="B66" s="266"/>
      <c r="C66" s="261"/>
      <c r="D66" s="262"/>
      <c r="E66" s="276"/>
      <c r="F66" s="276"/>
      <c r="G66" s="276"/>
      <c r="H66" s="276"/>
      <c r="J66" s="229"/>
    </row>
    <row r="67" spans="1:10" s="285" customFormat="1" x14ac:dyDescent="0.25">
      <c r="A67" s="259"/>
      <c r="B67" s="266"/>
      <c r="C67" s="261"/>
      <c r="D67" s="262"/>
      <c r="E67" s="276"/>
      <c r="F67" s="276"/>
      <c r="G67" s="276"/>
      <c r="H67" s="276"/>
      <c r="J67" s="229"/>
    </row>
    <row r="68" spans="1:10" s="285" customFormat="1" x14ac:dyDescent="0.25">
      <c r="A68" s="259"/>
      <c r="B68" s="266"/>
      <c r="C68" s="261"/>
      <c r="D68" s="262"/>
      <c r="E68" s="276"/>
      <c r="F68" s="276"/>
      <c r="G68" s="276"/>
      <c r="H68" s="276"/>
      <c r="J68" s="229"/>
    </row>
    <row r="69" spans="1:10" s="285" customFormat="1" x14ac:dyDescent="0.25">
      <c r="A69" s="259"/>
      <c r="B69" s="266"/>
      <c r="C69" s="261"/>
      <c r="D69" s="262"/>
      <c r="E69" s="276"/>
      <c r="F69" s="276"/>
      <c r="G69" s="276"/>
      <c r="H69" s="276"/>
      <c r="J69" s="229"/>
    </row>
    <row r="70" spans="1:10" s="285" customFormat="1" x14ac:dyDescent="0.25">
      <c r="A70" s="259"/>
      <c r="B70" s="266"/>
      <c r="C70" s="261"/>
      <c r="D70" s="262"/>
      <c r="E70" s="276"/>
      <c r="F70" s="276"/>
      <c r="G70" s="276"/>
      <c r="H70" s="276"/>
      <c r="J70" s="229"/>
    </row>
    <row r="71" spans="1:10" s="285" customFormat="1" x14ac:dyDescent="0.25">
      <c r="A71" s="259"/>
      <c r="B71" s="266"/>
      <c r="C71" s="261"/>
      <c r="D71" s="262"/>
      <c r="E71" s="276"/>
      <c r="F71" s="276"/>
      <c r="G71" s="276"/>
      <c r="H71" s="276"/>
      <c r="J71" s="229"/>
    </row>
    <row r="72" spans="1:10" s="285" customFormat="1" x14ac:dyDescent="0.25">
      <c r="A72" s="259"/>
      <c r="B72" s="266"/>
      <c r="C72" s="261"/>
      <c r="D72" s="262"/>
      <c r="E72" s="276"/>
      <c r="F72" s="276"/>
      <c r="G72" s="276"/>
      <c r="H72" s="276"/>
      <c r="J72" s="229"/>
    </row>
    <row r="73" spans="1:10" s="285" customFormat="1" x14ac:dyDescent="0.25">
      <c r="A73" s="259"/>
      <c r="B73" s="266"/>
      <c r="C73" s="261"/>
      <c r="D73" s="262"/>
      <c r="E73" s="276"/>
      <c r="F73" s="276"/>
      <c r="G73" s="276"/>
      <c r="H73" s="276"/>
      <c r="J73" s="229"/>
    </row>
    <row r="74" spans="1:10" s="285" customFormat="1" x14ac:dyDescent="0.25">
      <c r="A74" s="259"/>
      <c r="B74" s="266"/>
      <c r="C74" s="261"/>
      <c r="D74" s="262"/>
      <c r="E74" s="276"/>
      <c r="F74" s="276"/>
      <c r="G74" s="276"/>
      <c r="H74" s="276"/>
      <c r="J74" s="229"/>
    </row>
    <row r="75" spans="1:10" s="285" customFormat="1" x14ac:dyDescent="0.25">
      <c r="A75" s="259"/>
      <c r="B75" s="266"/>
      <c r="C75" s="261"/>
      <c r="D75" s="262"/>
      <c r="E75" s="276"/>
      <c r="F75" s="276"/>
      <c r="G75" s="276"/>
      <c r="H75" s="276"/>
      <c r="J75" s="229"/>
    </row>
    <row r="76" spans="1:10" s="285" customFormat="1" x14ac:dyDescent="0.25">
      <c r="A76" s="259"/>
      <c r="B76" s="266"/>
      <c r="C76" s="261"/>
      <c r="D76" s="262"/>
      <c r="E76" s="276"/>
      <c r="F76" s="276"/>
      <c r="G76" s="276"/>
      <c r="H76" s="276"/>
      <c r="J76" s="229"/>
    </row>
    <row r="77" spans="1:10" s="285" customFormat="1" x14ac:dyDescent="0.25">
      <c r="A77" s="259"/>
      <c r="B77" s="266"/>
      <c r="C77" s="261"/>
      <c r="D77" s="262"/>
      <c r="E77" s="276"/>
      <c r="F77" s="276"/>
      <c r="G77" s="276"/>
      <c r="H77" s="276"/>
      <c r="J77" s="229"/>
    </row>
    <row r="78" spans="1:10" s="285" customFormat="1" x14ac:dyDescent="0.25">
      <c r="A78" s="259"/>
      <c r="B78" s="266"/>
      <c r="C78" s="261"/>
      <c r="D78" s="262"/>
      <c r="E78" s="276"/>
      <c r="F78" s="276"/>
      <c r="G78" s="276"/>
      <c r="H78" s="276"/>
      <c r="J78" s="229"/>
    </row>
    <row r="79" spans="1:10" s="285" customFormat="1" x14ac:dyDescent="0.25">
      <c r="A79" s="259"/>
      <c r="B79" s="266"/>
      <c r="C79" s="261"/>
      <c r="D79" s="262"/>
      <c r="E79" s="276"/>
      <c r="F79" s="276"/>
      <c r="G79" s="276"/>
      <c r="H79" s="276"/>
      <c r="J79" s="229"/>
    </row>
    <row r="80" spans="1:10" s="285" customFormat="1" x14ac:dyDescent="0.25">
      <c r="A80" s="259"/>
      <c r="B80" s="266"/>
      <c r="C80" s="261"/>
      <c r="D80" s="262"/>
      <c r="E80" s="276"/>
      <c r="F80" s="276"/>
      <c r="G80" s="276"/>
      <c r="H80" s="276"/>
      <c r="J80" s="229"/>
    </row>
    <row r="81" spans="1:10" s="285" customFormat="1" x14ac:dyDescent="0.25">
      <c r="A81" s="259"/>
      <c r="B81" s="266"/>
      <c r="C81" s="261"/>
      <c r="D81" s="262"/>
      <c r="E81" s="276"/>
      <c r="F81" s="276"/>
      <c r="G81" s="276"/>
      <c r="H81" s="276"/>
      <c r="J81" s="229"/>
    </row>
    <row r="82" spans="1:10" s="285" customFormat="1" x14ac:dyDescent="0.25">
      <c r="A82" s="259"/>
      <c r="B82" s="266"/>
      <c r="C82" s="261"/>
      <c r="D82" s="262"/>
      <c r="E82" s="276"/>
      <c r="F82" s="276"/>
      <c r="G82" s="276"/>
      <c r="H82" s="276"/>
      <c r="J82" s="229"/>
    </row>
    <row r="83" spans="1:10" s="285" customFormat="1" x14ac:dyDescent="0.25">
      <c r="A83" s="259"/>
      <c r="B83" s="266"/>
      <c r="C83" s="261"/>
      <c r="D83" s="262"/>
      <c r="E83" s="276"/>
      <c r="F83" s="276"/>
      <c r="G83" s="276"/>
      <c r="H83" s="276"/>
      <c r="J83" s="229"/>
    </row>
    <row r="84" spans="1:10" s="285" customFormat="1" x14ac:dyDescent="0.25">
      <c r="A84" s="259"/>
      <c r="B84" s="266"/>
      <c r="C84" s="261"/>
      <c r="D84" s="262"/>
      <c r="E84" s="276"/>
      <c r="F84" s="276"/>
      <c r="G84" s="276"/>
      <c r="H84" s="276"/>
      <c r="J84" s="229"/>
    </row>
    <row r="85" spans="1:10" s="285" customFormat="1" x14ac:dyDescent="0.25">
      <c r="A85" s="259"/>
      <c r="B85" s="266"/>
      <c r="C85" s="261"/>
      <c r="D85" s="262"/>
      <c r="E85" s="276"/>
      <c r="F85" s="276"/>
      <c r="G85" s="276"/>
      <c r="H85" s="276"/>
      <c r="J85" s="229"/>
    </row>
    <row r="86" spans="1:10" s="285" customFormat="1" x14ac:dyDescent="0.25">
      <c r="A86" s="259"/>
      <c r="B86" s="266"/>
      <c r="C86" s="261"/>
      <c r="D86" s="262"/>
      <c r="E86" s="276"/>
      <c r="F86" s="276"/>
      <c r="G86" s="276"/>
      <c r="H86" s="276"/>
      <c r="J86" s="229"/>
    </row>
    <row r="87" spans="1:10" s="285" customFormat="1" x14ac:dyDescent="0.25">
      <c r="A87" s="259"/>
      <c r="B87" s="266"/>
      <c r="C87" s="261"/>
      <c r="D87" s="262"/>
      <c r="E87" s="276"/>
      <c r="F87" s="276"/>
      <c r="G87" s="276"/>
      <c r="H87" s="276"/>
      <c r="J87" s="229"/>
    </row>
    <row r="88" spans="1:10" s="285" customFormat="1" x14ac:dyDescent="0.25">
      <c r="A88" s="259"/>
      <c r="B88" s="266"/>
      <c r="C88" s="261"/>
      <c r="D88" s="262"/>
      <c r="E88" s="276"/>
      <c r="F88" s="276"/>
      <c r="G88" s="276"/>
      <c r="H88" s="276"/>
      <c r="J88" s="229"/>
    </row>
    <row r="89" spans="1:10" s="285" customFormat="1" x14ac:dyDescent="0.25">
      <c r="A89" s="259"/>
      <c r="B89" s="266"/>
      <c r="C89" s="261"/>
      <c r="D89" s="262"/>
      <c r="E89" s="276"/>
      <c r="F89" s="276"/>
      <c r="G89" s="276"/>
      <c r="H89" s="276"/>
      <c r="J89" s="229"/>
    </row>
    <row r="90" spans="1:10" s="285" customFormat="1" x14ac:dyDescent="0.25">
      <c r="A90" s="259"/>
      <c r="B90" s="266"/>
      <c r="C90" s="261"/>
      <c r="D90" s="262"/>
      <c r="E90" s="276"/>
      <c r="F90" s="276"/>
      <c r="G90" s="276"/>
      <c r="H90" s="276"/>
      <c r="J90" s="229"/>
    </row>
    <row r="91" spans="1:10" s="285" customFormat="1" x14ac:dyDescent="0.25">
      <c r="A91" s="259"/>
      <c r="B91" s="266"/>
      <c r="C91" s="261"/>
      <c r="D91" s="262"/>
      <c r="E91" s="276"/>
      <c r="F91" s="276"/>
      <c r="G91" s="276"/>
      <c r="H91" s="276"/>
      <c r="J91" s="229"/>
    </row>
    <row r="92" spans="1:10" s="285" customFormat="1" x14ac:dyDescent="0.25">
      <c r="A92" s="259"/>
      <c r="B92" s="266"/>
      <c r="C92" s="261"/>
      <c r="D92" s="262"/>
      <c r="E92" s="276"/>
      <c r="F92" s="276"/>
      <c r="G92" s="276"/>
      <c r="H92" s="276"/>
      <c r="J92" s="229"/>
    </row>
    <row r="93" spans="1:10" s="285" customFormat="1" x14ac:dyDescent="0.25">
      <c r="A93" s="259"/>
      <c r="B93" s="266"/>
      <c r="C93" s="261"/>
      <c r="D93" s="262"/>
      <c r="E93" s="276"/>
      <c r="F93" s="276"/>
      <c r="G93" s="276"/>
      <c r="H93" s="276"/>
      <c r="J93" s="229"/>
    </row>
    <row r="94" spans="1:10" s="285" customFormat="1" x14ac:dyDescent="0.25">
      <c r="A94" s="259"/>
      <c r="B94" s="266"/>
      <c r="C94" s="261"/>
      <c r="D94" s="262"/>
      <c r="E94" s="276"/>
      <c r="F94" s="276"/>
      <c r="G94" s="276"/>
      <c r="H94" s="276"/>
      <c r="J94" s="229"/>
    </row>
    <row r="95" spans="1:10" s="285" customFormat="1" x14ac:dyDescent="0.25">
      <c r="A95" s="259"/>
      <c r="B95" s="266"/>
      <c r="C95" s="261"/>
      <c r="D95" s="262"/>
      <c r="E95" s="276"/>
      <c r="F95" s="276"/>
      <c r="G95" s="276"/>
      <c r="H95" s="276"/>
      <c r="J95" s="229"/>
    </row>
    <row r="96" spans="1:10" s="285" customFormat="1" x14ac:dyDescent="0.25">
      <c r="A96" s="259"/>
      <c r="B96" s="266"/>
      <c r="C96" s="261"/>
      <c r="D96" s="262"/>
      <c r="E96" s="276"/>
      <c r="F96" s="276"/>
      <c r="G96" s="276"/>
      <c r="H96" s="276"/>
      <c r="J96" s="229"/>
    </row>
    <row r="97" spans="1:10" s="285" customFormat="1" x14ac:dyDescent="0.25">
      <c r="A97" s="259"/>
      <c r="B97" s="266"/>
      <c r="C97" s="261"/>
      <c r="D97" s="262"/>
      <c r="E97" s="276"/>
      <c r="F97" s="276"/>
      <c r="G97" s="276"/>
      <c r="H97" s="276"/>
      <c r="J97" s="229"/>
    </row>
    <row r="98" spans="1:10" s="285" customFormat="1" x14ac:dyDescent="0.25">
      <c r="A98" s="259"/>
      <c r="B98" s="266"/>
      <c r="C98" s="261"/>
      <c r="D98" s="262"/>
      <c r="E98" s="276"/>
      <c r="F98" s="276"/>
      <c r="G98" s="276"/>
      <c r="H98" s="276"/>
      <c r="J98" s="229"/>
    </row>
    <row r="99" spans="1:10" s="285" customFormat="1" x14ac:dyDescent="0.25">
      <c r="A99" s="259"/>
      <c r="B99" s="266"/>
      <c r="C99" s="261"/>
      <c r="D99" s="262"/>
      <c r="E99" s="276"/>
      <c r="F99" s="276"/>
      <c r="G99" s="276"/>
      <c r="H99" s="276"/>
      <c r="J99" s="229"/>
    </row>
    <row r="100" spans="1:10" s="285" customFormat="1" x14ac:dyDescent="0.25">
      <c r="A100" s="259"/>
      <c r="B100" s="266"/>
      <c r="C100" s="261"/>
      <c r="D100" s="262"/>
      <c r="E100" s="276"/>
      <c r="F100" s="276"/>
      <c r="G100" s="276"/>
      <c r="H100" s="276"/>
      <c r="J100" s="229"/>
    </row>
    <row r="101" spans="1:10" s="285" customFormat="1" x14ac:dyDescent="0.25">
      <c r="A101" s="259"/>
      <c r="B101" s="266"/>
      <c r="C101" s="261"/>
      <c r="D101" s="262"/>
      <c r="E101" s="276"/>
      <c r="F101" s="276"/>
      <c r="G101" s="276"/>
      <c r="H101" s="276"/>
      <c r="J101" s="229"/>
    </row>
    <row r="102" spans="1:10" s="285" customFormat="1" x14ac:dyDescent="0.25">
      <c r="A102" s="259"/>
      <c r="B102" s="266"/>
      <c r="C102" s="261"/>
      <c r="D102" s="262"/>
      <c r="E102" s="276"/>
      <c r="F102" s="276"/>
      <c r="G102" s="276"/>
      <c r="H102" s="276"/>
      <c r="J102" s="229"/>
    </row>
    <row r="103" spans="1:10" s="285" customFormat="1" x14ac:dyDescent="0.25">
      <c r="A103" s="259"/>
      <c r="B103" s="266"/>
      <c r="C103" s="261"/>
      <c r="D103" s="262"/>
      <c r="E103" s="276"/>
      <c r="F103" s="276"/>
      <c r="G103" s="276"/>
      <c r="H103" s="276"/>
      <c r="J103" s="229"/>
    </row>
    <row r="104" spans="1:10" s="285" customFormat="1" x14ac:dyDescent="0.25">
      <c r="A104" s="259"/>
      <c r="B104" s="266"/>
      <c r="C104" s="261"/>
      <c r="D104" s="262"/>
      <c r="E104" s="276"/>
      <c r="F104" s="276"/>
      <c r="G104" s="276"/>
      <c r="H104" s="276"/>
      <c r="J104" s="229"/>
    </row>
    <row r="105" spans="1:10" s="285" customFormat="1" x14ac:dyDescent="0.25">
      <c r="A105" s="259"/>
      <c r="B105" s="266"/>
      <c r="C105" s="261"/>
      <c r="D105" s="262"/>
      <c r="E105" s="276"/>
      <c r="F105" s="276"/>
      <c r="G105" s="276"/>
      <c r="H105" s="276"/>
      <c r="J105" s="229"/>
    </row>
    <row r="106" spans="1:10" s="285" customFormat="1" x14ac:dyDescent="0.25">
      <c r="A106" s="259"/>
      <c r="B106" s="266"/>
      <c r="C106" s="261"/>
      <c r="D106" s="262"/>
      <c r="E106" s="276"/>
      <c r="F106" s="276"/>
      <c r="G106" s="276"/>
      <c r="H106" s="276"/>
      <c r="J106" s="229"/>
    </row>
    <row r="107" spans="1:10" s="285" customFormat="1" x14ac:dyDescent="0.25">
      <c r="A107" s="259"/>
      <c r="B107" s="266"/>
      <c r="C107" s="261"/>
      <c r="D107" s="262"/>
      <c r="E107" s="276"/>
      <c r="F107" s="276"/>
      <c r="G107" s="276"/>
      <c r="H107" s="276"/>
      <c r="J107" s="229"/>
    </row>
    <row r="108" spans="1:10" s="285" customFormat="1" x14ac:dyDescent="0.25">
      <c r="A108" s="259"/>
      <c r="B108" s="266"/>
      <c r="C108" s="261"/>
      <c r="D108" s="262"/>
      <c r="E108" s="276"/>
      <c r="F108" s="276"/>
      <c r="G108" s="276"/>
      <c r="H108" s="276"/>
      <c r="J108" s="229"/>
    </row>
    <row r="109" spans="1:10" s="285" customFormat="1" x14ac:dyDescent="0.25">
      <c r="A109" s="259"/>
      <c r="B109" s="266"/>
      <c r="C109" s="261"/>
      <c r="D109" s="262"/>
      <c r="E109" s="276"/>
      <c r="F109" s="276"/>
      <c r="G109" s="276"/>
      <c r="H109" s="276"/>
      <c r="J109" s="229"/>
    </row>
    <row r="110" spans="1:10" s="285" customFormat="1" x14ac:dyDescent="0.25">
      <c r="A110" s="259"/>
      <c r="B110" s="266"/>
      <c r="C110" s="261"/>
      <c r="D110" s="262"/>
      <c r="E110" s="276"/>
      <c r="F110" s="276"/>
      <c r="G110" s="276"/>
      <c r="H110" s="276"/>
      <c r="J110" s="229"/>
    </row>
    <row r="111" spans="1:10" s="285" customFormat="1" x14ac:dyDescent="0.25">
      <c r="A111" s="259"/>
      <c r="B111" s="266"/>
      <c r="C111" s="261"/>
      <c r="D111" s="262"/>
      <c r="E111" s="276"/>
      <c r="F111" s="276"/>
      <c r="G111" s="276"/>
      <c r="H111" s="276"/>
      <c r="J111" s="229"/>
    </row>
    <row r="112" spans="1:10" s="285" customFormat="1" x14ac:dyDescent="0.25">
      <c r="A112" s="259"/>
      <c r="B112" s="266"/>
      <c r="C112" s="261"/>
      <c r="D112" s="262"/>
      <c r="E112" s="276"/>
      <c r="F112" s="276"/>
      <c r="G112" s="276"/>
      <c r="H112" s="276"/>
      <c r="J112" s="229"/>
    </row>
    <row r="113" spans="1:10" s="285" customFormat="1" x14ac:dyDescent="0.25">
      <c r="A113" s="259"/>
      <c r="B113" s="266"/>
      <c r="C113" s="261"/>
      <c r="D113" s="262"/>
      <c r="E113" s="276"/>
      <c r="F113" s="276"/>
      <c r="G113" s="276"/>
      <c r="H113" s="276"/>
      <c r="J113" s="229"/>
    </row>
    <row r="114" spans="1:10" s="285" customFormat="1" x14ac:dyDescent="0.25">
      <c r="A114" s="259"/>
      <c r="B114" s="266"/>
      <c r="C114" s="261"/>
      <c r="D114" s="262"/>
      <c r="E114" s="276"/>
      <c r="F114" s="276"/>
      <c r="G114" s="276"/>
      <c r="H114" s="276"/>
      <c r="J114" s="229"/>
    </row>
    <row r="115" spans="1:10" s="285" customFormat="1" x14ac:dyDescent="0.25">
      <c r="A115" s="259"/>
      <c r="B115" s="266"/>
      <c r="C115" s="261"/>
      <c r="D115" s="262"/>
      <c r="E115" s="276"/>
      <c r="F115" s="276"/>
      <c r="G115" s="276"/>
      <c r="H115" s="276"/>
      <c r="J115" s="229"/>
    </row>
    <row r="116" spans="1:10" s="285" customFormat="1" x14ac:dyDescent="0.25">
      <c r="A116" s="259"/>
      <c r="B116" s="266"/>
      <c r="C116" s="261"/>
      <c r="D116" s="262"/>
      <c r="E116" s="276"/>
      <c r="F116" s="276"/>
      <c r="G116" s="276"/>
      <c r="H116" s="276"/>
      <c r="J116" s="229"/>
    </row>
    <row r="117" spans="1:10" s="285" customFormat="1" x14ac:dyDescent="0.25">
      <c r="A117" s="259"/>
      <c r="B117" s="266"/>
      <c r="C117" s="261"/>
      <c r="D117" s="262"/>
      <c r="E117" s="276"/>
      <c r="F117" s="276"/>
      <c r="G117" s="276"/>
      <c r="H117" s="276"/>
      <c r="J117" s="229"/>
    </row>
    <row r="118" spans="1:10" s="285" customFormat="1" x14ac:dyDescent="0.25">
      <c r="A118" s="259"/>
      <c r="B118" s="266"/>
      <c r="C118" s="261"/>
      <c r="D118" s="262"/>
      <c r="E118" s="276"/>
      <c r="F118" s="276"/>
      <c r="G118" s="276"/>
      <c r="H118" s="276"/>
      <c r="J118" s="229"/>
    </row>
    <row r="119" spans="1:10" s="285" customFormat="1" x14ac:dyDescent="0.25">
      <c r="A119" s="259"/>
      <c r="B119" s="266"/>
      <c r="C119" s="261"/>
      <c r="D119" s="262"/>
      <c r="E119" s="276"/>
      <c r="F119" s="276"/>
      <c r="G119" s="276"/>
      <c r="H119" s="276"/>
      <c r="J119" s="229"/>
    </row>
    <row r="120" spans="1:10" s="285" customFormat="1" x14ac:dyDescent="0.25">
      <c r="A120" s="259"/>
      <c r="B120" s="266"/>
      <c r="C120" s="261"/>
      <c r="D120" s="262"/>
      <c r="E120" s="276"/>
      <c r="F120" s="276"/>
      <c r="G120" s="276"/>
      <c r="H120" s="276"/>
      <c r="J120" s="229"/>
    </row>
    <row r="121" spans="1:10" s="285" customFormat="1" x14ac:dyDescent="0.25">
      <c r="A121" s="259"/>
      <c r="B121" s="266"/>
      <c r="C121" s="261"/>
      <c r="D121" s="262"/>
      <c r="E121" s="276"/>
      <c r="F121" s="276"/>
      <c r="G121" s="276"/>
      <c r="H121" s="276"/>
      <c r="J121" s="229"/>
    </row>
    <row r="122" spans="1:10" s="285" customFormat="1" x14ac:dyDescent="0.25">
      <c r="A122" s="259"/>
      <c r="B122" s="266"/>
      <c r="C122" s="261"/>
      <c r="D122" s="262"/>
      <c r="E122" s="276"/>
      <c r="F122" s="276"/>
      <c r="G122" s="276"/>
      <c r="H122" s="276"/>
      <c r="J122" s="229"/>
    </row>
    <row r="123" spans="1:10" s="285" customFormat="1" x14ac:dyDescent="0.25">
      <c r="A123" s="259"/>
      <c r="B123" s="266"/>
      <c r="C123" s="261"/>
      <c r="D123" s="262"/>
      <c r="E123" s="276"/>
      <c r="F123" s="276"/>
      <c r="G123" s="276"/>
      <c r="H123" s="276"/>
      <c r="J123" s="229"/>
    </row>
    <row r="124" spans="1:10" s="285" customFormat="1" x14ac:dyDescent="0.25">
      <c r="A124" s="259"/>
      <c r="B124" s="266"/>
      <c r="C124" s="261"/>
      <c r="D124" s="262"/>
      <c r="E124" s="276"/>
      <c r="F124" s="276"/>
      <c r="G124" s="276"/>
      <c r="H124" s="276"/>
      <c r="J124" s="229"/>
    </row>
    <row r="125" spans="1:10" s="285" customFormat="1" x14ac:dyDescent="0.25">
      <c r="A125" s="259"/>
      <c r="B125" s="266"/>
      <c r="C125" s="261"/>
      <c r="D125" s="262"/>
      <c r="E125" s="276"/>
      <c r="F125" s="276"/>
      <c r="G125" s="276"/>
      <c r="H125" s="276"/>
      <c r="J125" s="229"/>
    </row>
    <row r="126" spans="1:10" s="285" customFormat="1" x14ac:dyDescent="0.25">
      <c r="A126" s="259"/>
      <c r="B126" s="266"/>
      <c r="C126" s="261"/>
      <c r="D126" s="262"/>
      <c r="E126" s="276"/>
      <c r="F126" s="276"/>
      <c r="G126" s="276"/>
      <c r="H126" s="276"/>
      <c r="J126" s="229"/>
    </row>
    <row r="127" spans="1:10" s="285" customFormat="1" x14ac:dyDescent="0.25">
      <c r="A127" s="259"/>
      <c r="B127" s="266"/>
      <c r="C127" s="261"/>
      <c r="D127" s="262"/>
      <c r="E127" s="276"/>
      <c r="F127" s="276"/>
      <c r="G127" s="276"/>
      <c r="H127" s="276"/>
      <c r="J127" s="229"/>
    </row>
    <row r="128" spans="1:10" s="285" customFormat="1" x14ac:dyDescent="0.25">
      <c r="A128" s="259"/>
      <c r="B128" s="266"/>
      <c r="C128" s="261"/>
      <c r="D128" s="262"/>
      <c r="E128" s="276"/>
      <c r="F128" s="276"/>
      <c r="G128" s="276"/>
      <c r="H128" s="276"/>
      <c r="J128" s="229"/>
    </row>
    <row r="129" spans="1:10" s="285" customFormat="1" x14ac:dyDescent="0.25">
      <c r="A129" s="286"/>
      <c r="B129" s="266"/>
      <c r="C129" s="261"/>
      <c r="D129" s="262"/>
      <c r="E129" s="276"/>
      <c r="F129" s="276"/>
      <c r="G129" s="276"/>
      <c r="H129" s="276"/>
      <c r="J129" s="229"/>
    </row>
    <row r="130" spans="1:10" s="285" customFormat="1" x14ac:dyDescent="0.25">
      <c r="A130" s="286"/>
      <c r="B130" s="266"/>
      <c r="C130" s="261"/>
      <c r="D130" s="262"/>
      <c r="E130" s="276"/>
      <c r="F130" s="276"/>
      <c r="G130" s="276"/>
      <c r="H130" s="276"/>
      <c r="J130" s="229"/>
    </row>
    <row r="131" spans="1:10" s="285" customFormat="1" x14ac:dyDescent="0.25">
      <c r="A131" s="286"/>
      <c r="B131" s="266"/>
      <c r="C131" s="261"/>
      <c r="D131" s="262"/>
      <c r="E131" s="276"/>
      <c r="F131" s="276"/>
      <c r="G131" s="276"/>
      <c r="H131" s="276"/>
      <c r="J131" s="229"/>
    </row>
    <row r="132" spans="1:10" s="285" customFormat="1" x14ac:dyDescent="0.25">
      <c r="A132" s="286"/>
      <c r="B132" s="266"/>
      <c r="C132" s="261"/>
      <c r="D132" s="262"/>
      <c r="E132" s="276"/>
      <c r="F132" s="276"/>
      <c r="G132" s="276"/>
      <c r="H132" s="276"/>
      <c r="J132" s="229"/>
    </row>
    <row r="133" spans="1:10" s="285" customFormat="1" x14ac:dyDescent="0.25">
      <c r="A133" s="286"/>
      <c r="B133" s="266"/>
      <c r="C133" s="261"/>
      <c r="D133" s="262"/>
      <c r="E133" s="276"/>
      <c r="F133" s="276"/>
      <c r="G133" s="276"/>
      <c r="H133" s="276"/>
      <c r="J133" s="229"/>
    </row>
    <row r="134" spans="1:10" s="285" customFormat="1" x14ac:dyDescent="0.25">
      <c r="A134" s="286"/>
      <c r="B134" s="266"/>
      <c r="C134" s="261"/>
      <c r="D134" s="262"/>
      <c r="E134" s="276"/>
      <c r="F134" s="276"/>
      <c r="G134" s="276"/>
      <c r="H134" s="276"/>
      <c r="J134" s="229"/>
    </row>
    <row r="135" spans="1:10" s="285" customFormat="1" x14ac:dyDescent="0.25">
      <c r="A135" s="286"/>
      <c r="B135" s="266"/>
      <c r="C135" s="261"/>
      <c r="D135" s="262"/>
      <c r="E135" s="276"/>
      <c r="F135" s="276"/>
      <c r="G135" s="276"/>
      <c r="H135" s="276"/>
      <c r="J135" s="229"/>
    </row>
    <row r="136" spans="1:10" s="285" customFormat="1" x14ac:dyDescent="0.25">
      <c r="A136" s="286"/>
      <c r="B136" s="266"/>
      <c r="C136" s="261"/>
      <c r="D136" s="262"/>
      <c r="E136" s="276"/>
      <c r="F136" s="276"/>
      <c r="G136" s="276"/>
      <c r="H136" s="276"/>
      <c r="J136" s="229"/>
    </row>
    <row r="137" spans="1:10" s="285" customFormat="1" x14ac:dyDescent="0.25">
      <c r="A137" s="286"/>
      <c r="B137" s="266"/>
      <c r="C137" s="261"/>
      <c r="D137" s="262"/>
      <c r="E137" s="276"/>
      <c r="F137" s="276"/>
      <c r="G137" s="276"/>
      <c r="H137" s="276"/>
      <c r="J137" s="229"/>
    </row>
    <row r="138" spans="1:10" s="285" customFormat="1" x14ac:dyDescent="0.25">
      <c r="A138" s="286"/>
      <c r="B138" s="266"/>
      <c r="C138" s="261"/>
      <c r="D138" s="262"/>
      <c r="E138" s="276"/>
      <c r="F138" s="276"/>
      <c r="G138" s="276"/>
      <c r="H138" s="276"/>
      <c r="J138" s="229"/>
    </row>
  </sheetData>
  <autoFilter ref="A8:H38" xr:uid="{00000000-0009-0000-0000-000001000000}"/>
  <mergeCells count="11">
    <mergeCell ref="B33:H33"/>
    <mergeCell ref="G36:H36"/>
    <mergeCell ref="B1:G1"/>
    <mergeCell ref="A5:A6"/>
    <mergeCell ref="B5:B6"/>
    <mergeCell ref="C5:C6"/>
    <mergeCell ref="D5:D6"/>
    <mergeCell ref="E5:F5"/>
    <mergeCell ref="G5:H5"/>
    <mergeCell ref="A2:H2"/>
    <mergeCell ref="A3:H3"/>
  </mergeCells>
  <hyperlinks>
    <hyperlink ref="B1:G1" location="REKAPITULACE!A1" display="ZŠ Hapalova - Marie Hübnerové 1, Brno-Řečkovice - Vzduchotechnika" xr:uid="{36DDF003-9234-4886-AAF9-977A28273915}"/>
  </hyperlinks>
  <printOptions horizontalCentered="1"/>
  <pageMargins left="0.39370078740157483" right="0.47244094488188981" top="0.62992125984251968" bottom="0.6692913385826772" header="0.43307086614173229" footer="0.39370078740157483"/>
  <pageSetup paperSize="9" scale="59" fitToHeight="0" orientation="portrait" horizontalDpi="196" r:id="rId1"/>
  <headerFooter alignWithMargins="0">
    <oddFooter>&amp;R&amp;"Arial CE,Tučné"&amp;9Strana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AD5E0-ACA8-43E0-9242-A9AAC76B5382}">
  <sheetPr codeName="List18">
    <tabColor rgb="FF00B0F0"/>
    <pageSetUpPr fitToPage="1"/>
  </sheetPr>
  <dimension ref="A1:F19"/>
  <sheetViews>
    <sheetView zoomScaleNormal="100" workbookViewId="0">
      <pane ySplit="4" topLeftCell="A5" activePane="bottomLeft" state="frozen"/>
      <selection pane="bottomLeft" activeCell="F9" sqref="F9"/>
    </sheetView>
  </sheetViews>
  <sheetFormatPr defaultRowHeight="12.75" x14ac:dyDescent="0.2"/>
  <cols>
    <col min="1" max="1" width="11" style="294" customWidth="1"/>
    <col min="2" max="2" width="54.42578125" style="294" customWidth="1"/>
    <col min="3" max="3" width="6.7109375" style="294" customWidth="1"/>
    <col min="4" max="4" width="7.85546875" style="294" customWidth="1"/>
    <col min="5" max="5" width="12.85546875" style="294" customWidth="1"/>
    <col min="6" max="6" width="17.140625" style="294" customWidth="1"/>
    <col min="7" max="256" width="9.140625" style="294"/>
    <col min="257" max="257" width="11" style="294" customWidth="1"/>
    <col min="258" max="258" width="54.42578125" style="294" customWidth="1"/>
    <col min="259" max="259" width="6.7109375" style="294" customWidth="1"/>
    <col min="260" max="260" width="7.85546875" style="294" customWidth="1"/>
    <col min="261" max="261" width="12.85546875" style="294" customWidth="1"/>
    <col min="262" max="262" width="17.140625" style="294" customWidth="1"/>
    <col min="263" max="512" width="9.140625" style="294"/>
    <col min="513" max="513" width="11" style="294" customWidth="1"/>
    <col min="514" max="514" width="54.42578125" style="294" customWidth="1"/>
    <col min="515" max="515" width="6.7109375" style="294" customWidth="1"/>
    <col min="516" max="516" width="7.85546875" style="294" customWidth="1"/>
    <col min="517" max="517" width="12.85546875" style="294" customWidth="1"/>
    <col min="518" max="518" width="17.140625" style="294" customWidth="1"/>
    <col min="519" max="768" width="9.140625" style="294"/>
    <col min="769" max="769" width="11" style="294" customWidth="1"/>
    <col min="770" max="770" width="54.42578125" style="294" customWidth="1"/>
    <col min="771" max="771" width="6.7109375" style="294" customWidth="1"/>
    <col min="772" max="772" width="7.85546875" style="294" customWidth="1"/>
    <col min="773" max="773" width="12.85546875" style="294" customWidth="1"/>
    <col min="774" max="774" width="17.140625" style="294" customWidth="1"/>
    <col min="775" max="1024" width="9.140625" style="294"/>
    <col min="1025" max="1025" width="11" style="294" customWidth="1"/>
    <col min="1026" max="1026" width="54.42578125" style="294" customWidth="1"/>
    <col min="1027" max="1027" width="6.7109375" style="294" customWidth="1"/>
    <col min="1028" max="1028" width="7.85546875" style="294" customWidth="1"/>
    <col min="1029" max="1029" width="12.85546875" style="294" customWidth="1"/>
    <col min="1030" max="1030" width="17.140625" style="294" customWidth="1"/>
    <col min="1031" max="1280" width="9.140625" style="294"/>
    <col min="1281" max="1281" width="11" style="294" customWidth="1"/>
    <col min="1282" max="1282" width="54.42578125" style="294" customWidth="1"/>
    <col min="1283" max="1283" width="6.7109375" style="294" customWidth="1"/>
    <col min="1284" max="1284" width="7.85546875" style="294" customWidth="1"/>
    <col min="1285" max="1285" width="12.85546875" style="294" customWidth="1"/>
    <col min="1286" max="1286" width="17.140625" style="294" customWidth="1"/>
    <col min="1287" max="1536" width="9.140625" style="294"/>
    <col min="1537" max="1537" width="11" style="294" customWidth="1"/>
    <col min="1538" max="1538" width="54.42578125" style="294" customWidth="1"/>
    <col min="1539" max="1539" width="6.7109375" style="294" customWidth="1"/>
    <col min="1540" max="1540" width="7.85546875" style="294" customWidth="1"/>
    <col min="1541" max="1541" width="12.85546875" style="294" customWidth="1"/>
    <col min="1542" max="1542" width="17.140625" style="294" customWidth="1"/>
    <col min="1543" max="1792" width="9.140625" style="294"/>
    <col min="1793" max="1793" width="11" style="294" customWidth="1"/>
    <col min="1794" max="1794" width="54.42578125" style="294" customWidth="1"/>
    <col min="1795" max="1795" width="6.7109375" style="294" customWidth="1"/>
    <col min="1796" max="1796" width="7.85546875" style="294" customWidth="1"/>
    <col min="1797" max="1797" width="12.85546875" style="294" customWidth="1"/>
    <col min="1798" max="1798" width="17.140625" style="294" customWidth="1"/>
    <col min="1799" max="2048" width="9.140625" style="294"/>
    <col min="2049" max="2049" width="11" style="294" customWidth="1"/>
    <col min="2050" max="2050" width="54.42578125" style="294" customWidth="1"/>
    <col min="2051" max="2051" width="6.7109375" style="294" customWidth="1"/>
    <col min="2052" max="2052" width="7.85546875" style="294" customWidth="1"/>
    <col min="2053" max="2053" width="12.85546875" style="294" customWidth="1"/>
    <col min="2054" max="2054" width="17.140625" style="294" customWidth="1"/>
    <col min="2055" max="2304" width="9.140625" style="294"/>
    <col min="2305" max="2305" width="11" style="294" customWidth="1"/>
    <col min="2306" max="2306" width="54.42578125" style="294" customWidth="1"/>
    <col min="2307" max="2307" width="6.7109375" style="294" customWidth="1"/>
    <col min="2308" max="2308" width="7.85546875" style="294" customWidth="1"/>
    <col min="2309" max="2309" width="12.85546875" style="294" customWidth="1"/>
    <col min="2310" max="2310" width="17.140625" style="294" customWidth="1"/>
    <col min="2311" max="2560" width="9.140625" style="294"/>
    <col min="2561" max="2561" width="11" style="294" customWidth="1"/>
    <col min="2562" max="2562" width="54.42578125" style="294" customWidth="1"/>
    <col min="2563" max="2563" width="6.7109375" style="294" customWidth="1"/>
    <col min="2564" max="2564" width="7.85546875" style="294" customWidth="1"/>
    <col min="2565" max="2565" width="12.85546875" style="294" customWidth="1"/>
    <col min="2566" max="2566" width="17.140625" style="294" customWidth="1"/>
    <col min="2567" max="2816" width="9.140625" style="294"/>
    <col min="2817" max="2817" width="11" style="294" customWidth="1"/>
    <col min="2818" max="2818" width="54.42578125" style="294" customWidth="1"/>
    <col min="2819" max="2819" width="6.7109375" style="294" customWidth="1"/>
    <col min="2820" max="2820" width="7.85546875" style="294" customWidth="1"/>
    <col min="2821" max="2821" width="12.85546875" style="294" customWidth="1"/>
    <col min="2822" max="2822" width="17.140625" style="294" customWidth="1"/>
    <col min="2823" max="3072" width="9.140625" style="294"/>
    <col min="3073" max="3073" width="11" style="294" customWidth="1"/>
    <col min="3074" max="3074" width="54.42578125" style="294" customWidth="1"/>
    <col min="3075" max="3075" width="6.7109375" style="294" customWidth="1"/>
    <col min="3076" max="3076" width="7.85546875" style="294" customWidth="1"/>
    <col min="3077" max="3077" width="12.85546875" style="294" customWidth="1"/>
    <col min="3078" max="3078" width="17.140625" style="294" customWidth="1"/>
    <col min="3079" max="3328" width="9.140625" style="294"/>
    <col min="3329" max="3329" width="11" style="294" customWidth="1"/>
    <col min="3330" max="3330" width="54.42578125" style="294" customWidth="1"/>
    <col min="3331" max="3331" width="6.7109375" style="294" customWidth="1"/>
    <col min="3332" max="3332" width="7.85546875" style="294" customWidth="1"/>
    <col min="3333" max="3333" width="12.85546875" style="294" customWidth="1"/>
    <col min="3334" max="3334" width="17.140625" style="294" customWidth="1"/>
    <col min="3335" max="3584" width="9.140625" style="294"/>
    <col min="3585" max="3585" width="11" style="294" customWidth="1"/>
    <col min="3586" max="3586" width="54.42578125" style="294" customWidth="1"/>
    <col min="3587" max="3587" width="6.7109375" style="294" customWidth="1"/>
    <col min="3588" max="3588" width="7.85546875" style="294" customWidth="1"/>
    <col min="3589" max="3589" width="12.85546875" style="294" customWidth="1"/>
    <col min="3590" max="3590" width="17.140625" style="294" customWidth="1"/>
    <col min="3591" max="3840" width="9.140625" style="294"/>
    <col min="3841" max="3841" width="11" style="294" customWidth="1"/>
    <col min="3842" max="3842" width="54.42578125" style="294" customWidth="1"/>
    <col min="3843" max="3843" width="6.7109375" style="294" customWidth="1"/>
    <col min="3844" max="3844" width="7.85546875" style="294" customWidth="1"/>
    <col min="3845" max="3845" width="12.85546875" style="294" customWidth="1"/>
    <col min="3846" max="3846" width="17.140625" style="294" customWidth="1"/>
    <col min="3847" max="4096" width="9.140625" style="294"/>
    <col min="4097" max="4097" width="11" style="294" customWidth="1"/>
    <col min="4098" max="4098" width="54.42578125" style="294" customWidth="1"/>
    <col min="4099" max="4099" width="6.7109375" style="294" customWidth="1"/>
    <col min="4100" max="4100" width="7.85546875" style="294" customWidth="1"/>
    <col min="4101" max="4101" width="12.85546875" style="294" customWidth="1"/>
    <col min="4102" max="4102" width="17.140625" style="294" customWidth="1"/>
    <col min="4103" max="4352" width="9.140625" style="294"/>
    <col min="4353" max="4353" width="11" style="294" customWidth="1"/>
    <col min="4354" max="4354" width="54.42578125" style="294" customWidth="1"/>
    <col min="4355" max="4355" width="6.7109375" style="294" customWidth="1"/>
    <col min="4356" max="4356" width="7.85546875" style="294" customWidth="1"/>
    <col min="4357" max="4357" width="12.85546875" style="294" customWidth="1"/>
    <col min="4358" max="4358" width="17.140625" style="294" customWidth="1"/>
    <col min="4359" max="4608" width="9.140625" style="294"/>
    <col min="4609" max="4609" width="11" style="294" customWidth="1"/>
    <col min="4610" max="4610" width="54.42578125" style="294" customWidth="1"/>
    <col min="4611" max="4611" width="6.7109375" style="294" customWidth="1"/>
    <col min="4612" max="4612" width="7.85546875" style="294" customWidth="1"/>
    <col min="4613" max="4613" width="12.85546875" style="294" customWidth="1"/>
    <col min="4614" max="4614" width="17.140625" style="294" customWidth="1"/>
    <col min="4615" max="4864" width="9.140625" style="294"/>
    <col min="4865" max="4865" width="11" style="294" customWidth="1"/>
    <col min="4866" max="4866" width="54.42578125" style="294" customWidth="1"/>
    <col min="4867" max="4867" width="6.7109375" style="294" customWidth="1"/>
    <col min="4868" max="4868" width="7.85546875" style="294" customWidth="1"/>
    <col min="4869" max="4869" width="12.85546875" style="294" customWidth="1"/>
    <col min="4870" max="4870" width="17.140625" style="294" customWidth="1"/>
    <col min="4871" max="5120" width="9.140625" style="294"/>
    <col min="5121" max="5121" width="11" style="294" customWidth="1"/>
    <col min="5122" max="5122" width="54.42578125" style="294" customWidth="1"/>
    <col min="5123" max="5123" width="6.7109375" style="294" customWidth="1"/>
    <col min="5124" max="5124" width="7.85546875" style="294" customWidth="1"/>
    <col min="5125" max="5125" width="12.85546875" style="294" customWidth="1"/>
    <col min="5126" max="5126" width="17.140625" style="294" customWidth="1"/>
    <col min="5127" max="5376" width="9.140625" style="294"/>
    <col min="5377" max="5377" width="11" style="294" customWidth="1"/>
    <col min="5378" max="5378" width="54.42578125" style="294" customWidth="1"/>
    <col min="5379" max="5379" width="6.7109375" style="294" customWidth="1"/>
    <col min="5380" max="5380" width="7.85546875" style="294" customWidth="1"/>
    <col min="5381" max="5381" width="12.85546875" style="294" customWidth="1"/>
    <col min="5382" max="5382" width="17.140625" style="294" customWidth="1"/>
    <col min="5383" max="5632" width="9.140625" style="294"/>
    <col min="5633" max="5633" width="11" style="294" customWidth="1"/>
    <col min="5634" max="5634" width="54.42578125" style="294" customWidth="1"/>
    <col min="5635" max="5635" width="6.7109375" style="294" customWidth="1"/>
    <col min="5636" max="5636" width="7.85546875" style="294" customWidth="1"/>
    <col min="5637" max="5637" width="12.85546875" style="294" customWidth="1"/>
    <col min="5638" max="5638" width="17.140625" style="294" customWidth="1"/>
    <col min="5639" max="5888" width="9.140625" style="294"/>
    <col min="5889" max="5889" width="11" style="294" customWidth="1"/>
    <col min="5890" max="5890" width="54.42578125" style="294" customWidth="1"/>
    <col min="5891" max="5891" width="6.7109375" style="294" customWidth="1"/>
    <col min="5892" max="5892" width="7.85546875" style="294" customWidth="1"/>
    <col min="5893" max="5893" width="12.85546875" style="294" customWidth="1"/>
    <col min="5894" max="5894" width="17.140625" style="294" customWidth="1"/>
    <col min="5895" max="6144" width="9.140625" style="294"/>
    <col min="6145" max="6145" width="11" style="294" customWidth="1"/>
    <col min="6146" max="6146" width="54.42578125" style="294" customWidth="1"/>
    <col min="6147" max="6147" width="6.7109375" style="294" customWidth="1"/>
    <col min="6148" max="6148" width="7.85546875" style="294" customWidth="1"/>
    <col min="6149" max="6149" width="12.85546875" style="294" customWidth="1"/>
    <col min="6150" max="6150" width="17.140625" style="294" customWidth="1"/>
    <col min="6151" max="6400" width="9.140625" style="294"/>
    <col min="6401" max="6401" width="11" style="294" customWidth="1"/>
    <col min="6402" max="6402" width="54.42578125" style="294" customWidth="1"/>
    <col min="6403" max="6403" width="6.7109375" style="294" customWidth="1"/>
    <col min="6404" max="6404" width="7.85546875" style="294" customWidth="1"/>
    <col min="6405" max="6405" width="12.85546875" style="294" customWidth="1"/>
    <col min="6406" max="6406" width="17.140625" style="294" customWidth="1"/>
    <col min="6407" max="6656" width="9.140625" style="294"/>
    <col min="6657" max="6657" width="11" style="294" customWidth="1"/>
    <col min="6658" max="6658" width="54.42578125" style="294" customWidth="1"/>
    <col min="6659" max="6659" width="6.7109375" style="294" customWidth="1"/>
    <col min="6660" max="6660" width="7.85546875" style="294" customWidth="1"/>
    <col min="6661" max="6661" width="12.85546875" style="294" customWidth="1"/>
    <col min="6662" max="6662" width="17.140625" style="294" customWidth="1"/>
    <col min="6663" max="6912" width="9.140625" style="294"/>
    <col min="6913" max="6913" width="11" style="294" customWidth="1"/>
    <col min="6914" max="6914" width="54.42578125" style="294" customWidth="1"/>
    <col min="6915" max="6915" width="6.7109375" style="294" customWidth="1"/>
    <col min="6916" max="6916" width="7.85546875" style="294" customWidth="1"/>
    <col min="6917" max="6917" width="12.85546875" style="294" customWidth="1"/>
    <col min="6918" max="6918" width="17.140625" style="294" customWidth="1"/>
    <col min="6919" max="7168" width="9.140625" style="294"/>
    <col min="7169" max="7169" width="11" style="294" customWidth="1"/>
    <col min="7170" max="7170" width="54.42578125" style="294" customWidth="1"/>
    <col min="7171" max="7171" width="6.7109375" style="294" customWidth="1"/>
    <col min="7172" max="7172" width="7.85546875" style="294" customWidth="1"/>
    <col min="7173" max="7173" width="12.85546875" style="294" customWidth="1"/>
    <col min="7174" max="7174" width="17.140625" style="294" customWidth="1"/>
    <col min="7175" max="7424" width="9.140625" style="294"/>
    <col min="7425" max="7425" width="11" style="294" customWidth="1"/>
    <col min="7426" max="7426" width="54.42578125" style="294" customWidth="1"/>
    <col min="7427" max="7427" width="6.7109375" style="294" customWidth="1"/>
    <col min="7428" max="7428" width="7.85546875" style="294" customWidth="1"/>
    <col min="7429" max="7429" width="12.85546875" style="294" customWidth="1"/>
    <col min="7430" max="7430" width="17.140625" style="294" customWidth="1"/>
    <col min="7431" max="7680" width="9.140625" style="294"/>
    <col min="7681" max="7681" width="11" style="294" customWidth="1"/>
    <col min="7682" max="7682" width="54.42578125" style="294" customWidth="1"/>
    <col min="7683" max="7683" width="6.7109375" style="294" customWidth="1"/>
    <col min="7684" max="7684" width="7.85546875" style="294" customWidth="1"/>
    <col min="7685" max="7685" width="12.85546875" style="294" customWidth="1"/>
    <col min="7686" max="7686" width="17.140625" style="294" customWidth="1"/>
    <col min="7687" max="7936" width="9.140625" style="294"/>
    <col min="7937" max="7937" width="11" style="294" customWidth="1"/>
    <col min="7938" max="7938" width="54.42578125" style="294" customWidth="1"/>
    <col min="7939" max="7939" width="6.7109375" style="294" customWidth="1"/>
    <col min="7940" max="7940" width="7.85546875" style="294" customWidth="1"/>
    <col min="7941" max="7941" width="12.85546875" style="294" customWidth="1"/>
    <col min="7942" max="7942" width="17.140625" style="294" customWidth="1"/>
    <col min="7943" max="8192" width="9.140625" style="294"/>
    <col min="8193" max="8193" width="11" style="294" customWidth="1"/>
    <col min="8194" max="8194" width="54.42578125" style="294" customWidth="1"/>
    <col min="8195" max="8195" width="6.7109375" style="294" customWidth="1"/>
    <col min="8196" max="8196" width="7.85546875" style="294" customWidth="1"/>
    <col min="8197" max="8197" width="12.85546875" style="294" customWidth="1"/>
    <col min="8198" max="8198" width="17.140625" style="294" customWidth="1"/>
    <col min="8199" max="8448" width="9.140625" style="294"/>
    <col min="8449" max="8449" width="11" style="294" customWidth="1"/>
    <col min="8450" max="8450" width="54.42578125" style="294" customWidth="1"/>
    <col min="8451" max="8451" width="6.7109375" style="294" customWidth="1"/>
    <col min="8452" max="8452" width="7.85546875" style="294" customWidth="1"/>
    <col min="8453" max="8453" width="12.85546875" style="294" customWidth="1"/>
    <col min="8454" max="8454" width="17.140625" style="294" customWidth="1"/>
    <col min="8455" max="8704" width="9.140625" style="294"/>
    <col min="8705" max="8705" width="11" style="294" customWidth="1"/>
    <col min="8706" max="8706" width="54.42578125" style="294" customWidth="1"/>
    <col min="8707" max="8707" width="6.7109375" style="294" customWidth="1"/>
    <col min="8708" max="8708" width="7.85546875" style="294" customWidth="1"/>
    <col min="8709" max="8709" width="12.85546875" style="294" customWidth="1"/>
    <col min="8710" max="8710" width="17.140625" style="294" customWidth="1"/>
    <col min="8711" max="8960" width="9.140625" style="294"/>
    <col min="8961" max="8961" width="11" style="294" customWidth="1"/>
    <col min="8962" max="8962" width="54.42578125" style="294" customWidth="1"/>
    <col min="8963" max="8963" width="6.7109375" style="294" customWidth="1"/>
    <col min="8964" max="8964" width="7.85546875" style="294" customWidth="1"/>
    <col min="8965" max="8965" width="12.85546875" style="294" customWidth="1"/>
    <col min="8966" max="8966" width="17.140625" style="294" customWidth="1"/>
    <col min="8967" max="9216" width="9.140625" style="294"/>
    <col min="9217" max="9217" width="11" style="294" customWidth="1"/>
    <col min="9218" max="9218" width="54.42578125" style="294" customWidth="1"/>
    <col min="9219" max="9219" width="6.7109375" style="294" customWidth="1"/>
    <col min="9220" max="9220" width="7.85546875" style="294" customWidth="1"/>
    <col min="9221" max="9221" width="12.85546875" style="294" customWidth="1"/>
    <col min="9222" max="9222" width="17.140625" style="294" customWidth="1"/>
    <col min="9223" max="9472" width="9.140625" style="294"/>
    <col min="9473" max="9473" width="11" style="294" customWidth="1"/>
    <col min="9474" max="9474" width="54.42578125" style="294" customWidth="1"/>
    <col min="9475" max="9475" width="6.7109375" style="294" customWidth="1"/>
    <col min="9476" max="9476" width="7.85546875" style="294" customWidth="1"/>
    <col min="9477" max="9477" width="12.85546875" style="294" customWidth="1"/>
    <col min="9478" max="9478" width="17.140625" style="294" customWidth="1"/>
    <col min="9479" max="9728" width="9.140625" style="294"/>
    <col min="9729" max="9729" width="11" style="294" customWidth="1"/>
    <col min="9730" max="9730" width="54.42578125" style="294" customWidth="1"/>
    <col min="9731" max="9731" width="6.7109375" style="294" customWidth="1"/>
    <col min="9732" max="9732" width="7.85546875" style="294" customWidth="1"/>
    <col min="9733" max="9733" width="12.85546875" style="294" customWidth="1"/>
    <col min="9734" max="9734" width="17.140625" style="294" customWidth="1"/>
    <col min="9735" max="9984" width="9.140625" style="294"/>
    <col min="9985" max="9985" width="11" style="294" customWidth="1"/>
    <col min="9986" max="9986" width="54.42578125" style="294" customWidth="1"/>
    <col min="9987" max="9987" width="6.7109375" style="294" customWidth="1"/>
    <col min="9988" max="9988" width="7.85546875" style="294" customWidth="1"/>
    <col min="9989" max="9989" width="12.85546875" style="294" customWidth="1"/>
    <col min="9990" max="9990" width="17.140625" style="294" customWidth="1"/>
    <col min="9991" max="10240" width="9.140625" style="294"/>
    <col min="10241" max="10241" width="11" style="294" customWidth="1"/>
    <col min="10242" max="10242" width="54.42578125" style="294" customWidth="1"/>
    <col min="10243" max="10243" width="6.7109375" style="294" customWidth="1"/>
    <col min="10244" max="10244" width="7.85546875" style="294" customWidth="1"/>
    <col min="10245" max="10245" width="12.85546875" style="294" customWidth="1"/>
    <col min="10246" max="10246" width="17.140625" style="294" customWidth="1"/>
    <col min="10247" max="10496" width="9.140625" style="294"/>
    <col min="10497" max="10497" width="11" style="294" customWidth="1"/>
    <col min="10498" max="10498" width="54.42578125" style="294" customWidth="1"/>
    <col min="10499" max="10499" width="6.7109375" style="294" customWidth="1"/>
    <col min="10500" max="10500" width="7.85546875" style="294" customWidth="1"/>
    <col min="10501" max="10501" width="12.85546875" style="294" customWidth="1"/>
    <col min="10502" max="10502" width="17.140625" style="294" customWidth="1"/>
    <col min="10503" max="10752" width="9.140625" style="294"/>
    <col min="10753" max="10753" width="11" style="294" customWidth="1"/>
    <col min="10754" max="10754" width="54.42578125" style="294" customWidth="1"/>
    <col min="10755" max="10755" width="6.7109375" style="294" customWidth="1"/>
    <col min="10756" max="10756" width="7.85546875" style="294" customWidth="1"/>
    <col min="10757" max="10757" width="12.85546875" style="294" customWidth="1"/>
    <col min="10758" max="10758" width="17.140625" style="294" customWidth="1"/>
    <col min="10759" max="11008" width="9.140625" style="294"/>
    <col min="11009" max="11009" width="11" style="294" customWidth="1"/>
    <col min="11010" max="11010" width="54.42578125" style="294" customWidth="1"/>
    <col min="11011" max="11011" width="6.7109375" style="294" customWidth="1"/>
    <col min="11012" max="11012" width="7.85546875" style="294" customWidth="1"/>
    <col min="11013" max="11013" width="12.85546875" style="294" customWidth="1"/>
    <col min="11014" max="11014" width="17.140625" style="294" customWidth="1"/>
    <col min="11015" max="11264" width="9.140625" style="294"/>
    <col min="11265" max="11265" width="11" style="294" customWidth="1"/>
    <col min="11266" max="11266" width="54.42578125" style="294" customWidth="1"/>
    <col min="11267" max="11267" width="6.7109375" style="294" customWidth="1"/>
    <col min="11268" max="11268" width="7.85546875" style="294" customWidth="1"/>
    <col min="11269" max="11269" width="12.85546875" style="294" customWidth="1"/>
    <col min="11270" max="11270" width="17.140625" style="294" customWidth="1"/>
    <col min="11271" max="11520" width="9.140625" style="294"/>
    <col min="11521" max="11521" width="11" style="294" customWidth="1"/>
    <col min="11522" max="11522" width="54.42578125" style="294" customWidth="1"/>
    <col min="11523" max="11523" width="6.7109375" style="294" customWidth="1"/>
    <col min="11524" max="11524" width="7.85546875" style="294" customWidth="1"/>
    <col min="11525" max="11525" width="12.85546875" style="294" customWidth="1"/>
    <col min="11526" max="11526" width="17.140625" style="294" customWidth="1"/>
    <col min="11527" max="11776" width="9.140625" style="294"/>
    <col min="11777" max="11777" width="11" style="294" customWidth="1"/>
    <col min="11778" max="11778" width="54.42578125" style="294" customWidth="1"/>
    <col min="11779" max="11779" width="6.7109375" style="294" customWidth="1"/>
    <col min="11780" max="11780" width="7.85546875" style="294" customWidth="1"/>
    <col min="11781" max="11781" width="12.85546875" style="294" customWidth="1"/>
    <col min="11782" max="11782" width="17.140625" style="294" customWidth="1"/>
    <col min="11783" max="12032" width="9.140625" style="294"/>
    <col min="12033" max="12033" width="11" style="294" customWidth="1"/>
    <col min="12034" max="12034" width="54.42578125" style="294" customWidth="1"/>
    <col min="12035" max="12035" width="6.7109375" style="294" customWidth="1"/>
    <col min="12036" max="12036" width="7.85546875" style="294" customWidth="1"/>
    <col min="12037" max="12037" width="12.85546875" style="294" customWidth="1"/>
    <col min="12038" max="12038" width="17.140625" style="294" customWidth="1"/>
    <col min="12039" max="12288" width="9.140625" style="294"/>
    <col min="12289" max="12289" width="11" style="294" customWidth="1"/>
    <col min="12290" max="12290" width="54.42578125" style="294" customWidth="1"/>
    <col min="12291" max="12291" width="6.7109375" style="294" customWidth="1"/>
    <col min="12292" max="12292" width="7.85546875" style="294" customWidth="1"/>
    <col min="12293" max="12293" width="12.85546875" style="294" customWidth="1"/>
    <col min="12294" max="12294" width="17.140625" style="294" customWidth="1"/>
    <col min="12295" max="12544" width="9.140625" style="294"/>
    <col min="12545" max="12545" width="11" style="294" customWidth="1"/>
    <col min="12546" max="12546" width="54.42578125" style="294" customWidth="1"/>
    <col min="12547" max="12547" width="6.7109375" style="294" customWidth="1"/>
    <col min="12548" max="12548" width="7.85546875" style="294" customWidth="1"/>
    <col min="12549" max="12549" width="12.85546875" style="294" customWidth="1"/>
    <col min="12550" max="12550" width="17.140625" style="294" customWidth="1"/>
    <col min="12551" max="12800" width="9.140625" style="294"/>
    <col min="12801" max="12801" width="11" style="294" customWidth="1"/>
    <col min="12802" max="12802" width="54.42578125" style="294" customWidth="1"/>
    <col min="12803" max="12803" width="6.7109375" style="294" customWidth="1"/>
    <col min="12804" max="12804" width="7.85546875" style="294" customWidth="1"/>
    <col min="12805" max="12805" width="12.85546875" style="294" customWidth="1"/>
    <col min="12806" max="12806" width="17.140625" style="294" customWidth="1"/>
    <col min="12807" max="13056" width="9.140625" style="294"/>
    <col min="13057" max="13057" width="11" style="294" customWidth="1"/>
    <col min="13058" max="13058" width="54.42578125" style="294" customWidth="1"/>
    <col min="13059" max="13059" width="6.7109375" style="294" customWidth="1"/>
    <col min="13060" max="13060" width="7.85546875" style="294" customWidth="1"/>
    <col min="13061" max="13061" width="12.85546875" style="294" customWidth="1"/>
    <col min="13062" max="13062" width="17.140625" style="294" customWidth="1"/>
    <col min="13063" max="13312" width="9.140625" style="294"/>
    <col min="13313" max="13313" width="11" style="294" customWidth="1"/>
    <col min="13314" max="13314" width="54.42578125" style="294" customWidth="1"/>
    <col min="13315" max="13315" width="6.7109375" style="294" customWidth="1"/>
    <col min="13316" max="13316" width="7.85546875" style="294" customWidth="1"/>
    <col min="13317" max="13317" width="12.85546875" style="294" customWidth="1"/>
    <col min="13318" max="13318" width="17.140625" style="294" customWidth="1"/>
    <col min="13319" max="13568" width="9.140625" style="294"/>
    <col min="13569" max="13569" width="11" style="294" customWidth="1"/>
    <col min="13570" max="13570" width="54.42578125" style="294" customWidth="1"/>
    <col min="13571" max="13571" width="6.7109375" style="294" customWidth="1"/>
    <col min="13572" max="13572" width="7.85546875" style="294" customWidth="1"/>
    <col min="13573" max="13573" width="12.85546875" style="294" customWidth="1"/>
    <col min="13574" max="13574" width="17.140625" style="294" customWidth="1"/>
    <col min="13575" max="13824" width="9.140625" style="294"/>
    <col min="13825" max="13825" width="11" style="294" customWidth="1"/>
    <col min="13826" max="13826" width="54.42578125" style="294" customWidth="1"/>
    <col min="13827" max="13827" width="6.7109375" style="294" customWidth="1"/>
    <col min="13828" max="13828" width="7.85546875" style="294" customWidth="1"/>
    <col min="13829" max="13829" width="12.85546875" style="294" customWidth="1"/>
    <col min="13830" max="13830" width="17.140625" style="294" customWidth="1"/>
    <col min="13831" max="14080" width="9.140625" style="294"/>
    <col min="14081" max="14081" width="11" style="294" customWidth="1"/>
    <col min="14082" max="14082" width="54.42578125" style="294" customWidth="1"/>
    <col min="14083" max="14083" width="6.7109375" style="294" customWidth="1"/>
    <col min="14084" max="14084" width="7.85546875" style="294" customWidth="1"/>
    <col min="14085" max="14085" width="12.85546875" style="294" customWidth="1"/>
    <col min="14086" max="14086" width="17.140625" style="294" customWidth="1"/>
    <col min="14087" max="14336" width="9.140625" style="294"/>
    <col min="14337" max="14337" width="11" style="294" customWidth="1"/>
    <col min="14338" max="14338" width="54.42578125" style="294" customWidth="1"/>
    <col min="14339" max="14339" width="6.7109375" style="294" customWidth="1"/>
    <col min="14340" max="14340" width="7.85546875" style="294" customWidth="1"/>
    <col min="14341" max="14341" width="12.85546875" style="294" customWidth="1"/>
    <col min="14342" max="14342" width="17.140625" style="294" customWidth="1"/>
    <col min="14343" max="14592" width="9.140625" style="294"/>
    <col min="14593" max="14593" width="11" style="294" customWidth="1"/>
    <col min="14594" max="14594" width="54.42578125" style="294" customWidth="1"/>
    <col min="14595" max="14595" width="6.7109375" style="294" customWidth="1"/>
    <col min="14596" max="14596" width="7.85546875" style="294" customWidth="1"/>
    <col min="14597" max="14597" width="12.85546875" style="294" customWidth="1"/>
    <col min="14598" max="14598" width="17.140625" style="294" customWidth="1"/>
    <col min="14599" max="14848" width="9.140625" style="294"/>
    <col min="14849" max="14849" width="11" style="294" customWidth="1"/>
    <col min="14850" max="14850" width="54.42578125" style="294" customWidth="1"/>
    <col min="14851" max="14851" width="6.7109375" style="294" customWidth="1"/>
    <col min="14852" max="14852" width="7.85546875" style="294" customWidth="1"/>
    <col min="14853" max="14853" width="12.85546875" style="294" customWidth="1"/>
    <col min="14854" max="14854" width="17.140625" style="294" customWidth="1"/>
    <col min="14855" max="15104" width="9.140625" style="294"/>
    <col min="15105" max="15105" width="11" style="294" customWidth="1"/>
    <col min="15106" max="15106" width="54.42578125" style="294" customWidth="1"/>
    <col min="15107" max="15107" width="6.7109375" style="294" customWidth="1"/>
    <col min="15108" max="15108" width="7.85546875" style="294" customWidth="1"/>
    <col min="15109" max="15109" width="12.85546875" style="294" customWidth="1"/>
    <col min="15110" max="15110" width="17.140625" style="294" customWidth="1"/>
    <col min="15111" max="15360" width="9.140625" style="294"/>
    <col min="15361" max="15361" width="11" style="294" customWidth="1"/>
    <col min="15362" max="15362" width="54.42578125" style="294" customWidth="1"/>
    <col min="15363" max="15363" width="6.7109375" style="294" customWidth="1"/>
    <col min="15364" max="15364" width="7.85546875" style="294" customWidth="1"/>
    <col min="15365" max="15365" width="12.85546875" style="294" customWidth="1"/>
    <col min="15366" max="15366" width="17.140625" style="294" customWidth="1"/>
    <col min="15367" max="15616" width="9.140625" style="294"/>
    <col min="15617" max="15617" width="11" style="294" customWidth="1"/>
    <col min="15618" max="15618" width="54.42578125" style="294" customWidth="1"/>
    <col min="15619" max="15619" width="6.7109375" style="294" customWidth="1"/>
    <col min="15620" max="15620" width="7.85546875" style="294" customWidth="1"/>
    <col min="15621" max="15621" width="12.85546875" style="294" customWidth="1"/>
    <col min="15622" max="15622" width="17.140625" style="294" customWidth="1"/>
    <col min="15623" max="15872" width="9.140625" style="294"/>
    <col min="15873" max="15873" width="11" style="294" customWidth="1"/>
    <col min="15874" max="15874" width="54.42578125" style="294" customWidth="1"/>
    <col min="15875" max="15875" width="6.7109375" style="294" customWidth="1"/>
    <col min="15876" max="15876" width="7.85546875" style="294" customWidth="1"/>
    <col min="15877" max="15877" width="12.85546875" style="294" customWidth="1"/>
    <col min="15878" max="15878" width="17.140625" style="294" customWidth="1"/>
    <col min="15879" max="16128" width="9.140625" style="294"/>
    <col min="16129" max="16129" width="11" style="294" customWidth="1"/>
    <col min="16130" max="16130" width="54.42578125" style="294" customWidth="1"/>
    <col min="16131" max="16131" width="6.7109375" style="294" customWidth="1"/>
    <col min="16132" max="16132" width="7.85546875" style="294" customWidth="1"/>
    <col min="16133" max="16133" width="12.85546875" style="294" customWidth="1"/>
    <col min="16134" max="16134" width="17.140625" style="294" customWidth="1"/>
    <col min="16135" max="16384" width="9.140625" style="294"/>
  </cols>
  <sheetData>
    <row r="1" spans="1:6" ht="13.5" thickBot="1" x14ac:dyDescent="0.25">
      <c r="A1" s="292"/>
      <c r="B1" s="293" t="b">
        <v>1</v>
      </c>
    </row>
    <row r="2" spans="1:6" ht="15" x14ac:dyDescent="0.25">
      <c r="A2" s="1611" t="s">
        <v>5077</v>
      </c>
      <c r="B2" s="1612"/>
      <c r="C2" s="1612"/>
      <c r="D2" s="1612"/>
      <c r="E2" s="1612"/>
      <c r="F2" s="1613"/>
    </row>
    <row r="3" spans="1:6" ht="18.75" x14ac:dyDescent="0.3">
      <c r="A3" s="1614" t="s">
        <v>4809</v>
      </c>
      <c r="B3" s="1644"/>
      <c r="C3" s="1644"/>
      <c r="D3" s="1644"/>
      <c r="E3" s="1644"/>
      <c r="F3" s="1616"/>
    </row>
    <row r="4" spans="1:6" ht="19.5" thickBot="1" x14ac:dyDescent="0.35">
      <c r="A4" s="1617" t="s">
        <v>5078</v>
      </c>
      <c r="B4" s="1618"/>
      <c r="C4" s="1618"/>
      <c r="D4" s="1618"/>
      <c r="E4" s="1618"/>
      <c r="F4" s="1619"/>
    </row>
    <row r="5" spans="1:6" x14ac:dyDescent="0.2">
      <c r="A5" s="295"/>
      <c r="B5" s="296"/>
      <c r="C5" s="297"/>
      <c r="D5" s="297"/>
      <c r="E5" s="298"/>
      <c r="F5" s="299"/>
    </row>
    <row r="6" spans="1:6" x14ac:dyDescent="0.2">
      <c r="A6" s="295"/>
      <c r="B6" s="296"/>
      <c r="C6" s="297"/>
      <c r="D6" s="297"/>
      <c r="E6" s="298"/>
      <c r="F6" s="299"/>
    </row>
    <row r="7" spans="1:6" ht="15.75" x14ac:dyDescent="0.25">
      <c r="A7" s="300"/>
      <c r="B7" s="301" t="s">
        <v>4296</v>
      </c>
      <c r="C7" s="302"/>
      <c r="D7" s="302"/>
      <c r="E7" s="302"/>
      <c r="F7" s="303"/>
    </row>
    <row r="8" spans="1:6" ht="15" x14ac:dyDescent="0.25">
      <c r="A8" s="304"/>
      <c r="B8" s="305" t="s">
        <v>4297</v>
      </c>
      <c r="C8" s="306"/>
      <c r="D8" s="306"/>
      <c r="E8" s="306"/>
      <c r="F8" s="307"/>
    </row>
    <row r="9" spans="1:6" x14ac:dyDescent="0.2">
      <c r="A9" s="295"/>
      <c r="B9" s="298" t="s">
        <v>4298</v>
      </c>
      <c r="C9" s="298"/>
      <c r="D9" s="298"/>
      <c r="E9" s="298"/>
      <c r="F9" s="1314">
        <f>nn_21!I25+nn_22!I39+nn_23!I12+nn_24!I17</f>
        <v>0</v>
      </c>
    </row>
    <row r="10" spans="1:6" x14ac:dyDescent="0.2">
      <c r="A10" s="295"/>
      <c r="B10" s="298" t="s">
        <v>4299</v>
      </c>
      <c r="C10" s="298"/>
      <c r="D10" s="298"/>
      <c r="E10" s="298"/>
      <c r="F10" s="1315">
        <f>nn_21!K25+nn_22!K39+nn_23!K12+nn_24!K17</f>
        <v>0</v>
      </c>
    </row>
    <row r="11" spans="1:6" x14ac:dyDescent="0.2">
      <c r="A11" s="295"/>
      <c r="B11" s="298" t="s">
        <v>4300</v>
      </c>
      <c r="C11" s="298"/>
      <c r="D11" s="298"/>
      <c r="E11" s="298"/>
      <c r="F11" s="1316">
        <f>F9*0.036</f>
        <v>0</v>
      </c>
    </row>
    <row r="12" spans="1:6" x14ac:dyDescent="0.2">
      <c r="A12" s="295"/>
      <c r="B12" s="298" t="s">
        <v>4301</v>
      </c>
      <c r="C12" s="298"/>
      <c r="D12" s="298"/>
      <c r="E12" s="298"/>
      <c r="F12" s="1316">
        <f>F9*0.01</f>
        <v>0</v>
      </c>
    </row>
    <row r="13" spans="1:6" x14ac:dyDescent="0.2">
      <c r="A13" s="295"/>
      <c r="B13" s="298" t="s">
        <v>4302</v>
      </c>
      <c r="C13" s="298"/>
      <c r="D13" s="298"/>
      <c r="E13" s="298"/>
      <c r="F13" s="1316">
        <f>F10*0.06</f>
        <v>0</v>
      </c>
    </row>
    <row r="14" spans="1:6" ht="15" customHeight="1" thickBot="1" x14ac:dyDescent="0.3">
      <c r="A14" s="308"/>
      <c r="B14" s="309" t="s">
        <v>178</v>
      </c>
      <c r="C14" s="310"/>
      <c r="D14" s="310"/>
      <c r="E14" s="310"/>
      <c r="F14" s="1317">
        <f>SUM(F9:F13)</f>
        <v>0</v>
      </c>
    </row>
    <row r="15" spans="1:6" ht="15" x14ac:dyDescent="0.25">
      <c r="A15" s="304"/>
      <c r="B15" s="305" t="s">
        <v>4303</v>
      </c>
      <c r="C15" s="306"/>
      <c r="D15" s="306"/>
      <c r="E15" s="306"/>
      <c r="F15" s="1318"/>
    </row>
    <row r="16" spans="1:6" ht="15" x14ac:dyDescent="0.25">
      <c r="A16" s="304"/>
      <c r="B16" s="298" t="s">
        <v>4304</v>
      </c>
      <c r="C16" s="306"/>
      <c r="D16" s="306"/>
      <c r="E16" s="306"/>
      <c r="F16" s="1320">
        <v>0</v>
      </c>
    </row>
    <row r="17" spans="1:6" x14ac:dyDescent="0.2">
      <c r="A17" s="311" t="s">
        <v>5079</v>
      </c>
      <c r="B17" s="298" t="s">
        <v>4306</v>
      </c>
      <c r="C17" s="298"/>
      <c r="D17" s="298"/>
      <c r="E17" s="298"/>
      <c r="F17" s="1320">
        <v>0</v>
      </c>
    </row>
    <row r="18" spans="1:6" ht="15.75" thickBot="1" x14ac:dyDescent="0.3">
      <c r="A18" s="308"/>
      <c r="B18" s="309" t="s">
        <v>178</v>
      </c>
      <c r="C18" s="310"/>
      <c r="D18" s="310"/>
      <c r="E18" s="310"/>
      <c r="F18" s="1317">
        <f>SUM(F16:F17)</f>
        <v>0</v>
      </c>
    </row>
    <row r="19" spans="1:6" ht="15.75" thickBot="1" x14ac:dyDescent="0.3">
      <c r="A19" s="312"/>
      <c r="B19" s="313" t="s">
        <v>4307</v>
      </c>
      <c r="C19" s="314"/>
      <c r="D19" s="314"/>
      <c r="E19" s="314"/>
      <c r="F19" s="1319">
        <f>F18+F14</f>
        <v>0</v>
      </c>
    </row>
  </sheetData>
  <mergeCells count="3">
    <mergeCell ref="A2:F2"/>
    <mergeCell ref="A3:F3"/>
    <mergeCell ref="A4:F4"/>
  </mergeCells>
  <dataValidations count="1">
    <dataValidation type="list" showInputMessage="1" showErrorMessage="1" sqref="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D4DD0E0-583D-46F4-9F72-35D5F486BEF9}">
      <formula1>"15,21"</formula1>
    </dataValidation>
  </dataValidations>
  <hyperlinks>
    <hyperlink ref="A2:F2" location="REKAPITULACE!A1" display="Rekonstrukce areálu ZŠ Hapalova – Marie Hübnerové" xr:uid="{6425030E-C0FF-4FDE-8AA6-618A5A502A45}"/>
  </hyperlinks>
  <pageMargins left="0.98425196850393704" right="0.19685039370078741" top="0.70866141732283472" bottom="0.6692913385826772" header="0.31496062992125984" footer="0.31496062992125984"/>
  <pageSetup paperSize="9" fitToHeight="0" orientation="landscape" cellComments="atEnd" verticalDpi="300" r:id="rId1"/>
  <headerFooter alignWithMargins="0">
    <oddHeader xml:space="preserve">&amp;R
&amp;"Arial Narrow,Obyčejné"
</oddHeader>
    <oddFooter>&amp;LIng. Kateřina Svobodová
29.04.2019</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B841-3835-4211-ACFF-4CE507538695}">
  <sheetPr codeName="List19">
    <tabColor theme="8" tint="0.39997558519241921"/>
    <pageSetUpPr fitToPage="1"/>
  </sheetPr>
  <dimension ref="A1:O27"/>
  <sheetViews>
    <sheetView zoomScale="110" zoomScaleNormal="110" workbookViewId="0">
      <pane ySplit="1" topLeftCell="A2" activePane="bottomLeft" state="frozen"/>
      <selection activeCell="L2" sqref="L2"/>
      <selection pane="bottomLeft" activeCell="H5" sqref="H5"/>
    </sheetView>
  </sheetViews>
  <sheetFormatPr defaultRowHeight="12" x14ac:dyDescent="0.2"/>
  <cols>
    <col min="1" max="1" width="3.7109375" style="368" customWidth="1"/>
    <col min="2" max="2" width="3.7109375" style="331" customWidth="1"/>
    <col min="3" max="3" width="14.7109375" style="368" customWidth="1"/>
    <col min="4" max="4" width="11.7109375" style="368" customWidth="1"/>
    <col min="5" max="5" width="80.7109375" style="369" customWidth="1"/>
    <col min="6" max="6" width="4.28515625" style="368" customWidth="1"/>
    <col min="7" max="7" width="8.7109375" style="368" customWidth="1"/>
    <col min="8" max="11" width="12.7109375" style="368" customWidth="1"/>
    <col min="12" max="12" width="15.5703125" style="330" hidden="1" customWidth="1"/>
    <col min="13" max="13" width="9.140625" style="331" collapsed="1"/>
    <col min="14" max="256" width="9.140625" style="331"/>
    <col min="257" max="258" width="3.7109375" style="331" customWidth="1"/>
    <col min="259" max="259" width="14.7109375" style="331" customWidth="1"/>
    <col min="260" max="260" width="11.7109375" style="331" customWidth="1"/>
    <col min="261" max="261" width="80.7109375" style="331" customWidth="1"/>
    <col min="262" max="262" width="4.28515625" style="331" customWidth="1"/>
    <col min="263" max="263" width="8.7109375" style="331" customWidth="1"/>
    <col min="264" max="267" width="12.7109375" style="331" customWidth="1"/>
    <col min="268" max="268" width="0" style="331" hidden="1" customWidth="1"/>
    <col min="269" max="512" width="9.140625" style="331"/>
    <col min="513" max="514" width="3.7109375" style="331" customWidth="1"/>
    <col min="515" max="515" width="14.7109375" style="331" customWidth="1"/>
    <col min="516" max="516" width="11.7109375" style="331" customWidth="1"/>
    <col min="517" max="517" width="80.7109375" style="331" customWidth="1"/>
    <col min="518" max="518" width="4.28515625" style="331" customWidth="1"/>
    <col min="519" max="519" width="8.7109375" style="331" customWidth="1"/>
    <col min="520" max="523" width="12.7109375" style="331" customWidth="1"/>
    <col min="524" max="524" width="0" style="331" hidden="1" customWidth="1"/>
    <col min="525" max="768" width="9.140625" style="331"/>
    <col min="769" max="770" width="3.7109375" style="331" customWidth="1"/>
    <col min="771" max="771" width="14.7109375" style="331" customWidth="1"/>
    <col min="772" max="772" width="11.7109375" style="331" customWidth="1"/>
    <col min="773" max="773" width="80.7109375" style="331" customWidth="1"/>
    <col min="774" max="774" width="4.28515625" style="331" customWidth="1"/>
    <col min="775" max="775" width="8.7109375" style="331" customWidth="1"/>
    <col min="776" max="779" width="12.7109375" style="331" customWidth="1"/>
    <col min="780" max="780" width="0" style="331" hidden="1" customWidth="1"/>
    <col min="781" max="1024" width="9.140625" style="331"/>
    <col min="1025" max="1026" width="3.7109375" style="331" customWidth="1"/>
    <col min="1027" max="1027" width="14.7109375" style="331" customWidth="1"/>
    <col min="1028" max="1028" width="11.7109375" style="331" customWidth="1"/>
    <col min="1029" max="1029" width="80.7109375" style="331" customWidth="1"/>
    <col min="1030" max="1030" width="4.28515625" style="331" customWidth="1"/>
    <col min="1031" max="1031" width="8.7109375" style="331" customWidth="1"/>
    <col min="1032" max="1035" width="12.7109375" style="331" customWidth="1"/>
    <col min="1036" max="1036" width="0" style="331" hidden="1" customWidth="1"/>
    <col min="1037" max="1280" width="9.140625" style="331"/>
    <col min="1281" max="1282" width="3.7109375" style="331" customWidth="1"/>
    <col min="1283" max="1283" width="14.7109375" style="331" customWidth="1"/>
    <col min="1284" max="1284" width="11.7109375" style="331" customWidth="1"/>
    <col min="1285" max="1285" width="80.7109375" style="331" customWidth="1"/>
    <col min="1286" max="1286" width="4.28515625" style="331" customWidth="1"/>
    <col min="1287" max="1287" width="8.7109375" style="331" customWidth="1"/>
    <col min="1288" max="1291" width="12.7109375" style="331" customWidth="1"/>
    <col min="1292" max="1292" width="0" style="331" hidden="1" customWidth="1"/>
    <col min="1293" max="1536" width="9.140625" style="331"/>
    <col min="1537" max="1538" width="3.7109375" style="331" customWidth="1"/>
    <col min="1539" max="1539" width="14.7109375" style="331" customWidth="1"/>
    <col min="1540" max="1540" width="11.7109375" style="331" customWidth="1"/>
    <col min="1541" max="1541" width="80.7109375" style="331" customWidth="1"/>
    <col min="1542" max="1542" width="4.28515625" style="331" customWidth="1"/>
    <col min="1543" max="1543" width="8.7109375" style="331" customWidth="1"/>
    <col min="1544" max="1547" width="12.7109375" style="331" customWidth="1"/>
    <col min="1548" max="1548" width="0" style="331" hidden="1" customWidth="1"/>
    <col min="1549" max="1792" width="9.140625" style="331"/>
    <col min="1793" max="1794" width="3.7109375" style="331" customWidth="1"/>
    <col min="1795" max="1795" width="14.7109375" style="331" customWidth="1"/>
    <col min="1796" max="1796" width="11.7109375" style="331" customWidth="1"/>
    <col min="1797" max="1797" width="80.7109375" style="331" customWidth="1"/>
    <col min="1798" max="1798" width="4.28515625" style="331" customWidth="1"/>
    <col min="1799" max="1799" width="8.7109375" style="331" customWidth="1"/>
    <col min="1800" max="1803" width="12.7109375" style="331" customWidth="1"/>
    <col min="1804" max="1804" width="0" style="331" hidden="1" customWidth="1"/>
    <col min="1805" max="2048" width="9.140625" style="331"/>
    <col min="2049" max="2050" width="3.7109375" style="331" customWidth="1"/>
    <col min="2051" max="2051" width="14.7109375" style="331" customWidth="1"/>
    <col min="2052" max="2052" width="11.7109375" style="331" customWidth="1"/>
    <col min="2053" max="2053" width="80.7109375" style="331" customWidth="1"/>
    <col min="2054" max="2054" width="4.28515625" style="331" customWidth="1"/>
    <col min="2055" max="2055" width="8.7109375" style="331" customWidth="1"/>
    <col min="2056" max="2059" width="12.7109375" style="331" customWidth="1"/>
    <col min="2060" max="2060" width="0" style="331" hidden="1" customWidth="1"/>
    <col min="2061" max="2304" width="9.140625" style="331"/>
    <col min="2305" max="2306" width="3.7109375" style="331" customWidth="1"/>
    <col min="2307" max="2307" width="14.7109375" style="331" customWidth="1"/>
    <col min="2308" max="2308" width="11.7109375" style="331" customWidth="1"/>
    <col min="2309" max="2309" width="80.7109375" style="331" customWidth="1"/>
    <col min="2310" max="2310" width="4.28515625" style="331" customWidth="1"/>
    <col min="2311" max="2311" width="8.7109375" style="331" customWidth="1"/>
    <col min="2312" max="2315" width="12.7109375" style="331" customWidth="1"/>
    <col min="2316" max="2316" width="0" style="331" hidden="1" customWidth="1"/>
    <col min="2317" max="2560" width="9.140625" style="331"/>
    <col min="2561" max="2562" width="3.7109375" style="331" customWidth="1"/>
    <col min="2563" max="2563" width="14.7109375" style="331" customWidth="1"/>
    <col min="2564" max="2564" width="11.7109375" style="331" customWidth="1"/>
    <col min="2565" max="2565" width="80.7109375" style="331" customWidth="1"/>
    <col min="2566" max="2566" width="4.28515625" style="331" customWidth="1"/>
    <col min="2567" max="2567" width="8.7109375" style="331" customWidth="1"/>
    <col min="2568" max="2571" width="12.7109375" style="331" customWidth="1"/>
    <col min="2572" max="2572" width="0" style="331" hidden="1" customWidth="1"/>
    <col min="2573" max="2816" width="9.140625" style="331"/>
    <col min="2817" max="2818" width="3.7109375" style="331" customWidth="1"/>
    <col min="2819" max="2819" width="14.7109375" style="331" customWidth="1"/>
    <col min="2820" max="2820" width="11.7109375" style="331" customWidth="1"/>
    <col min="2821" max="2821" width="80.7109375" style="331" customWidth="1"/>
    <col min="2822" max="2822" width="4.28515625" style="331" customWidth="1"/>
    <col min="2823" max="2823" width="8.7109375" style="331" customWidth="1"/>
    <col min="2824" max="2827" width="12.7109375" style="331" customWidth="1"/>
    <col min="2828" max="2828" width="0" style="331" hidden="1" customWidth="1"/>
    <col min="2829" max="3072" width="9.140625" style="331"/>
    <col min="3073" max="3074" width="3.7109375" style="331" customWidth="1"/>
    <col min="3075" max="3075" width="14.7109375" style="331" customWidth="1"/>
    <col min="3076" max="3076" width="11.7109375" style="331" customWidth="1"/>
    <col min="3077" max="3077" width="80.7109375" style="331" customWidth="1"/>
    <col min="3078" max="3078" width="4.28515625" style="331" customWidth="1"/>
    <col min="3079" max="3079" width="8.7109375" style="331" customWidth="1"/>
    <col min="3080" max="3083" width="12.7109375" style="331" customWidth="1"/>
    <col min="3084" max="3084" width="0" style="331" hidden="1" customWidth="1"/>
    <col min="3085" max="3328" width="9.140625" style="331"/>
    <col min="3329" max="3330" width="3.7109375" style="331" customWidth="1"/>
    <col min="3331" max="3331" width="14.7109375" style="331" customWidth="1"/>
    <col min="3332" max="3332" width="11.7109375" style="331" customWidth="1"/>
    <col min="3333" max="3333" width="80.7109375" style="331" customWidth="1"/>
    <col min="3334" max="3334" width="4.28515625" style="331" customWidth="1"/>
    <col min="3335" max="3335" width="8.7109375" style="331" customWidth="1"/>
    <col min="3336" max="3339" width="12.7109375" style="331" customWidth="1"/>
    <col min="3340" max="3340" width="0" style="331" hidden="1" customWidth="1"/>
    <col min="3341" max="3584" width="9.140625" style="331"/>
    <col min="3585" max="3586" width="3.7109375" style="331" customWidth="1"/>
    <col min="3587" max="3587" width="14.7109375" style="331" customWidth="1"/>
    <col min="3588" max="3588" width="11.7109375" style="331" customWidth="1"/>
    <col min="3589" max="3589" width="80.7109375" style="331" customWidth="1"/>
    <col min="3590" max="3590" width="4.28515625" style="331" customWidth="1"/>
    <col min="3591" max="3591" width="8.7109375" style="331" customWidth="1"/>
    <col min="3592" max="3595" width="12.7109375" style="331" customWidth="1"/>
    <col min="3596" max="3596" width="0" style="331" hidden="1" customWidth="1"/>
    <col min="3597" max="3840" width="9.140625" style="331"/>
    <col min="3841" max="3842" width="3.7109375" style="331" customWidth="1"/>
    <col min="3843" max="3843" width="14.7109375" style="331" customWidth="1"/>
    <col min="3844" max="3844" width="11.7109375" style="331" customWidth="1"/>
    <col min="3845" max="3845" width="80.7109375" style="331" customWidth="1"/>
    <col min="3846" max="3846" width="4.28515625" style="331" customWidth="1"/>
    <col min="3847" max="3847" width="8.7109375" style="331" customWidth="1"/>
    <col min="3848" max="3851" width="12.7109375" style="331" customWidth="1"/>
    <col min="3852" max="3852" width="0" style="331" hidden="1" customWidth="1"/>
    <col min="3853" max="4096" width="9.140625" style="331"/>
    <col min="4097" max="4098" width="3.7109375" style="331" customWidth="1"/>
    <col min="4099" max="4099" width="14.7109375" style="331" customWidth="1"/>
    <col min="4100" max="4100" width="11.7109375" style="331" customWidth="1"/>
    <col min="4101" max="4101" width="80.7109375" style="331" customWidth="1"/>
    <col min="4102" max="4102" width="4.28515625" style="331" customWidth="1"/>
    <col min="4103" max="4103" width="8.7109375" style="331" customWidth="1"/>
    <col min="4104" max="4107" width="12.7109375" style="331" customWidth="1"/>
    <col min="4108" max="4108" width="0" style="331" hidden="1" customWidth="1"/>
    <col min="4109" max="4352" width="9.140625" style="331"/>
    <col min="4353" max="4354" width="3.7109375" style="331" customWidth="1"/>
    <col min="4355" max="4355" width="14.7109375" style="331" customWidth="1"/>
    <col min="4356" max="4356" width="11.7109375" style="331" customWidth="1"/>
    <col min="4357" max="4357" width="80.7109375" style="331" customWidth="1"/>
    <col min="4358" max="4358" width="4.28515625" style="331" customWidth="1"/>
    <col min="4359" max="4359" width="8.7109375" style="331" customWidth="1"/>
    <col min="4360" max="4363" width="12.7109375" style="331" customWidth="1"/>
    <col min="4364" max="4364" width="0" style="331" hidden="1" customWidth="1"/>
    <col min="4365" max="4608" width="9.140625" style="331"/>
    <col min="4609" max="4610" width="3.7109375" style="331" customWidth="1"/>
    <col min="4611" max="4611" width="14.7109375" style="331" customWidth="1"/>
    <col min="4612" max="4612" width="11.7109375" style="331" customWidth="1"/>
    <col min="4613" max="4613" width="80.7109375" style="331" customWidth="1"/>
    <col min="4614" max="4614" width="4.28515625" style="331" customWidth="1"/>
    <col min="4615" max="4615" width="8.7109375" style="331" customWidth="1"/>
    <col min="4616" max="4619" width="12.7109375" style="331" customWidth="1"/>
    <col min="4620" max="4620" width="0" style="331" hidden="1" customWidth="1"/>
    <col min="4621" max="4864" width="9.140625" style="331"/>
    <col min="4865" max="4866" width="3.7109375" style="331" customWidth="1"/>
    <col min="4867" max="4867" width="14.7109375" style="331" customWidth="1"/>
    <col min="4868" max="4868" width="11.7109375" style="331" customWidth="1"/>
    <col min="4869" max="4869" width="80.7109375" style="331" customWidth="1"/>
    <col min="4870" max="4870" width="4.28515625" style="331" customWidth="1"/>
    <col min="4871" max="4871" width="8.7109375" style="331" customWidth="1"/>
    <col min="4872" max="4875" width="12.7109375" style="331" customWidth="1"/>
    <col min="4876" max="4876" width="0" style="331" hidden="1" customWidth="1"/>
    <col min="4877" max="5120" width="9.140625" style="331"/>
    <col min="5121" max="5122" width="3.7109375" style="331" customWidth="1"/>
    <col min="5123" max="5123" width="14.7109375" style="331" customWidth="1"/>
    <col min="5124" max="5124" width="11.7109375" style="331" customWidth="1"/>
    <col min="5125" max="5125" width="80.7109375" style="331" customWidth="1"/>
    <col min="5126" max="5126" width="4.28515625" style="331" customWidth="1"/>
    <col min="5127" max="5127" width="8.7109375" style="331" customWidth="1"/>
    <col min="5128" max="5131" width="12.7109375" style="331" customWidth="1"/>
    <col min="5132" max="5132" width="0" style="331" hidden="1" customWidth="1"/>
    <col min="5133" max="5376" width="9.140625" style="331"/>
    <col min="5377" max="5378" width="3.7109375" style="331" customWidth="1"/>
    <col min="5379" max="5379" width="14.7109375" style="331" customWidth="1"/>
    <col min="5380" max="5380" width="11.7109375" style="331" customWidth="1"/>
    <col min="5381" max="5381" width="80.7109375" style="331" customWidth="1"/>
    <col min="5382" max="5382" width="4.28515625" style="331" customWidth="1"/>
    <col min="5383" max="5383" width="8.7109375" style="331" customWidth="1"/>
    <col min="5384" max="5387" width="12.7109375" style="331" customWidth="1"/>
    <col min="5388" max="5388" width="0" style="331" hidden="1" customWidth="1"/>
    <col min="5389" max="5632" width="9.140625" style="331"/>
    <col min="5633" max="5634" width="3.7109375" style="331" customWidth="1"/>
    <col min="5635" max="5635" width="14.7109375" style="331" customWidth="1"/>
    <col min="5636" max="5636" width="11.7109375" style="331" customWidth="1"/>
    <col min="5637" max="5637" width="80.7109375" style="331" customWidth="1"/>
    <col min="5638" max="5638" width="4.28515625" style="331" customWidth="1"/>
    <col min="5639" max="5639" width="8.7109375" style="331" customWidth="1"/>
    <col min="5640" max="5643" width="12.7109375" style="331" customWidth="1"/>
    <col min="5644" max="5644" width="0" style="331" hidden="1" customWidth="1"/>
    <col min="5645" max="5888" width="9.140625" style="331"/>
    <col min="5889" max="5890" width="3.7109375" style="331" customWidth="1"/>
    <col min="5891" max="5891" width="14.7109375" style="331" customWidth="1"/>
    <col min="5892" max="5892" width="11.7109375" style="331" customWidth="1"/>
    <col min="5893" max="5893" width="80.7109375" style="331" customWidth="1"/>
    <col min="5894" max="5894" width="4.28515625" style="331" customWidth="1"/>
    <col min="5895" max="5895" width="8.7109375" style="331" customWidth="1"/>
    <col min="5896" max="5899" width="12.7109375" style="331" customWidth="1"/>
    <col min="5900" max="5900" width="0" style="331" hidden="1" customWidth="1"/>
    <col min="5901" max="6144" width="9.140625" style="331"/>
    <col min="6145" max="6146" width="3.7109375" style="331" customWidth="1"/>
    <col min="6147" max="6147" width="14.7109375" style="331" customWidth="1"/>
    <col min="6148" max="6148" width="11.7109375" style="331" customWidth="1"/>
    <col min="6149" max="6149" width="80.7109375" style="331" customWidth="1"/>
    <col min="6150" max="6150" width="4.28515625" style="331" customWidth="1"/>
    <col min="6151" max="6151" width="8.7109375" style="331" customWidth="1"/>
    <col min="6152" max="6155" width="12.7109375" style="331" customWidth="1"/>
    <col min="6156" max="6156" width="0" style="331" hidden="1" customWidth="1"/>
    <col min="6157" max="6400" width="9.140625" style="331"/>
    <col min="6401" max="6402" width="3.7109375" style="331" customWidth="1"/>
    <col min="6403" max="6403" width="14.7109375" style="331" customWidth="1"/>
    <col min="6404" max="6404" width="11.7109375" style="331" customWidth="1"/>
    <col min="6405" max="6405" width="80.7109375" style="331" customWidth="1"/>
    <col min="6406" max="6406" width="4.28515625" style="331" customWidth="1"/>
    <col min="6407" max="6407" width="8.7109375" style="331" customWidth="1"/>
    <col min="6408" max="6411" width="12.7109375" style="331" customWidth="1"/>
    <col min="6412" max="6412" width="0" style="331" hidden="1" customWidth="1"/>
    <col min="6413" max="6656" width="9.140625" style="331"/>
    <col min="6657" max="6658" width="3.7109375" style="331" customWidth="1"/>
    <col min="6659" max="6659" width="14.7109375" style="331" customWidth="1"/>
    <col min="6660" max="6660" width="11.7109375" style="331" customWidth="1"/>
    <col min="6661" max="6661" width="80.7109375" style="331" customWidth="1"/>
    <col min="6662" max="6662" width="4.28515625" style="331" customWidth="1"/>
    <col min="6663" max="6663" width="8.7109375" style="331" customWidth="1"/>
    <col min="6664" max="6667" width="12.7109375" style="331" customWidth="1"/>
    <col min="6668" max="6668" width="0" style="331" hidden="1" customWidth="1"/>
    <col min="6669" max="6912" width="9.140625" style="331"/>
    <col min="6913" max="6914" width="3.7109375" style="331" customWidth="1"/>
    <col min="6915" max="6915" width="14.7109375" style="331" customWidth="1"/>
    <col min="6916" max="6916" width="11.7109375" style="331" customWidth="1"/>
    <col min="6917" max="6917" width="80.7109375" style="331" customWidth="1"/>
    <col min="6918" max="6918" width="4.28515625" style="331" customWidth="1"/>
    <col min="6919" max="6919" width="8.7109375" style="331" customWidth="1"/>
    <col min="6920" max="6923" width="12.7109375" style="331" customWidth="1"/>
    <col min="6924" max="6924" width="0" style="331" hidden="1" customWidth="1"/>
    <col min="6925" max="7168" width="9.140625" style="331"/>
    <col min="7169" max="7170" width="3.7109375" style="331" customWidth="1"/>
    <col min="7171" max="7171" width="14.7109375" style="331" customWidth="1"/>
    <col min="7172" max="7172" width="11.7109375" style="331" customWidth="1"/>
    <col min="7173" max="7173" width="80.7109375" style="331" customWidth="1"/>
    <col min="7174" max="7174" width="4.28515625" style="331" customWidth="1"/>
    <col min="7175" max="7175" width="8.7109375" style="331" customWidth="1"/>
    <col min="7176" max="7179" width="12.7109375" style="331" customWidth="1"/>
    <col min="7180" max="7180" width="0" style="331" hidden="1" customWidth="1"/>
    <col min="7181" max="7424" width="9.140625" style="331"/>
    <col min="7425" max="7426" width="3.7109375" style="331" customWidth="1"/>
    <col min="7427" max="7427" width="14.7109375" style="331" customWidth="1"/>
    <col min="7428" max="7428" width="11.7109375" style="331" customWidth="1"/>
    <col min="7429" max="7429" width="80.7109375" style="331" customWidth="1"/>
    <col min="7430" max="7430" width="4.28515625" style="331" customWidth="1"/>
    <col min="7431" max="7431" width="8.7109375" style="331" customWidth="1"/>
    <col min="7432" max="7435" width="12.7109375" style="331" customWidth="1"/>
    <col min="7436" max="7436" width="0" style="331" hidden="1" customWidth="1"/>
    <col min="7437" max="7680" width="9.140625" style="331"/>
    <col min="7681" max="7682" width="3.7109375" style="331" customWidth="1"/>
    <col min="7683" max="7683" width="14.7109375" style="331" customWidth="1"/>
    <col min="7684" max="7684" width="11.7109375" style="331" customWidth="1"/>
    <col min="7685" max="7685" width="80.7109375" style="331" customWidth="1"/>
    <col min="7686" max="7686" width="4.28515625" style="331" customWidth="1"/>
    <col min="7687" max="7687" width="8.7109375" style="331" customWidth="1"/>
    <col min="7688" max="7691" width="12.7109375" style="331" customWidth="1"/>
    <col min="7692" max="7692" width="0" style="331" hidden="1" customWidth="1"/>
    <col min="7693" max="7936" width="9.140625" style="331"/>
    <col min="7937" max="7938" width="3.7109375" style="331" customWidth="1"/>
    <col min="7939" max="7939" width="14.7109375" style="331" customWidth="1"/>
    <col min="7940" max="7940" width="11.7109375" style="331" customWidth="1"/>
    <col min="7941" max="7941" width="80.7109375" style="331" customWidth="1"/>
    <col min="7942" max="7942" width="4.28515625" style="331" customWidth="1"/>
    <col min="7943" max="7943" width="8.7109375" style="331" customWidth="1"/>
    <col min="7944" max="7947" width="12.7109375" style="331" customWidth="1"/>
    <col min="7948" max="7948" width="0" style="331" hidden="1" customWidth="1"/>
    <col min="7949" max="8192" width="9.140625" style="331"/>
    <col min="8193" max="8194" width="3.7109375" style="331" customWidth="1"/>
    <col min="8195" max="8195" width="14.7109375" style="331" customWidth="1"/>
    <col min="8196" max="8196" width="11.7109375" style="331" customWidth="1"/>
    <col min="8197" max="8197" width="80.7109375" style="331" customWidth="1"/>
    <col min="8198" max="8198" width="4.28515625" style="331" customWidth="1"/>
    <col min="8199" max="8199" width="8.7109375" style="331" customWidth="1"/>
    <col min="8200" max="8203" width="12.7109375" style="331" customWidth="1"/>
    <col min="8204" max="8204" width="0" style="331" hidden="1" customWidth="1"/>
    <col min="8205" max="8448" width="9.140625" style="331"/>
    <col min="8449" max="8450" width="3.7109375" style="331" customWidth="1"/>
    <col min="8451" max="8451" width="14.7109375" style="331" customWidth="1"/>
    <col min="8452" max="8452" width="11.7109375" style="331" customWidth="1"/>
    <col min="8453" max="8453" width="80.7109375" style="331" customWidth="1"/>
    <col min="8454" max="8454" width="4.28515625" style="331" customWidth="1"/>
    <col min="8455" max="8455" width="8.7109375" style="331" customWidth="1"/>
    <col min="8456" max="8459" width="12.7109375" style="331" customWidth="1"/>
    <col min="8460" max="8460" width="0" style="331" hidden="1" customWidth="1"/>
    <col min="8461" max="8704" width="9.140625" style="331"/>
    <col min="8705" max="8706" width="3.7109375" style="331" customWidth="1"/>
    <col min="8707" max="8707" width="14.7109375" style="331" customWidth="1"/>
    <col min="8708" max="8708" width="11.7109375" style="331" customWidth="1"/>
    <col min="8709" max="8709" width="80.7109375" style="331" customWidth="1"/>
    <col min="8710" max="8710" width="4.28515625" style="331" customWidth="1"/>
    <col min="8711" max="8711" width="8.7109375" style="331" customWidth="1"/>
    <col min="8712" max="8715" width="12.7109375" style="331" customWidth="1"/>
    <col min="8716" max="8716" width="0" style="331" hidden="1" customWidth="1"/>
    <col min="8717" max="8960" width="9.140625" style="331"/>
    <col min="8961" max="8962" width="3.7109375" style="331" customWidth="1"/>
    <col min="8963" max="8963" width="14.7109375" style="331" customWidth="1"/>
    <col min="8964" max="8964" width="11.7109375" style="331" customWidth="1"/>
    <col min="8965" max="8965" width="80.7109375" style="331" customWidth="1"/>
    <col min="8966" max="8966" width="4.28515625" style="331" customWidth="1"/>
    <col min="8967" max="8967" width="8.7109375" style="331" customWidth="1"/>
    <col min="8968" max="8971" width="12.7109375" style="331" customWidth="1"/>
    <col min="8972" max="8972" width="0" style="331" hidden="1" customWidth="1"/>
    <col min="8973" max="9216" width="9.140625" style="331"/>
    <col min="9217" max="9218" width="3.7109375" style="331" customWidth="1"/>
    <col min="9219" max="9219" width="14.7109375" style="331" customWidth="1"/>
    <col min="9220" max="9220" width="11.7109375" style="331" customWidth="1"/>
    <col min="9221" max="9221" width="80.7109375" style="331" customWidth="1"/>
    <col min="9222" max="9222" width="4.28515625" style="331" customWidth="1"/>
    <col min="9223" max="9223" width="8.7109375" style="331" customWidth="1"/>
    <col min="9224" max="9227" width="12.7109375" style="331" customWidth="1"/>
    <col min="9228" max="9228" width="0" style="331" hidden="1" customWidth="1"/>
    <col min="9229" max="9472" width="9.140625" style="331"/>
    <col min="9473" max="9474" width="3.7109375" style="331" customWidth="1"/>
    <col min="9475" max="9475" width="14.7109375" style="331" customWidth="1"/>
    <col min="9476" max="9476" width="11.7109375" style="331" customWidth="1"/>
    <col min="9477" max="9477" width="80.7109375" style="331" customWidth="1"/>
    <col min="9478" max="9478" width="4.28515625" style="331" customWidth="1"/>
    <col min="9479" max="9479" width="8.7109375" style="331" customWidth="1"/>
    <col min="9480" max="9483" width="12.7109375" style="331" customWidth="1"/>
    <col min="9484" max="9484" width="0" style="331" hidden="1" customWidth="1"/>
    <col min="9485" max="9728" width="9.140625" style="331"/>
    <col min="9729" max="9730" width="3.7109375" style="331" customWidth="1"/>
    <col min="9731" max="9731" width="14.7109375" style="331" customWidth="1"/>
    <col min="9732" max="9732" width="11.7109375" style="331" customWidth="1"/>
    <col min="9733" max="9733" width="80.7109375" style="331" customWidth="1"/>
    <col min="9734" max="9734" width="4.28515625" style="331" customWidth="1"/>
    <col min="9735" max="9735" width="8.7109375" style="331" customWidth="1"/>
    <col min="9736" max="9739" width="12.7109375" style="331" customWidth="1"/>
    <col min="9740" max="9740" width="0" style="331" hidden="1" customWidth="1"/>
    <col min="9741" max="9984" width="9.140625" style="331"/>
    <col min="9985" max="9986" width="3.7109375" style="331" customWidth="1"/>
    <col min="9987" max="9987" width="14.7109375" style="331" customWidth="1"/>
    <col min="9988" max="9988" width="11.7109375" style="331" customWidth="1"/>
    <col min="9989" max="9989" width="80.7109375" style="331" customWidth="1"/>
    <col min="9990" max="9990" width="4.28515625" style="331" customWidth="1"/>
    <col min="9991" max="9991" width="8.7109375" style="331" customWidth="1"/>
    <col min="9992" max="9995" width="12.7109375" style="331" customWidth="1"/>
    <col min="9996" max="9996" width="0" style="331" hidden="1" customWidth="1"/>
    <col min="9997" max="10240" width="9.140625" style="331"/>
    <col min="10241" max="10242" width="3.7109375" style="331" customWidth="1"/>
    <col min="10243" max="10243" width="14.7109375" style="331" customWidth="1"/>
    <col min="10244" max="10244" width="11.7109375" style="331" customWidth="1"/>
    <col min="10245" max="10245" width="80.7109375" style="331" customWidth="1"/>
    <col min="10246" max="10246" width="4.28515625" style="331" customWidth="1"/>
    <col min="10247" max="10247" width="8.7109375" style="331" customWidth="1"/>
    <col min="10248" max="10251" width="12.7109375" style="331" customWidth="1"/>
    <col min="10252" max="10252" width="0" style="331" hidden="1" customWidth="1"/>
    <col min="10253" max="10496" width="9.140625" style="331"/>
    <col min="10497" max="10498" width="3.7109375" style="331" customWidth="1"/>
    <col min="10499" max="10499" width="14.7109375" style="331" customWidth="1"/>
    <col min="10500" max="10500" width="11.7109375" style="331" customWidth="1"/>
    <col min="10501" max="10501" width="80.7109375" style="331" customWidth="1"/>
    <col min="10502" max="10502" width="4.28515625" style="331" customWidth="1"/>
    <col min="10503" max="10503" width="8.7109375" style="331" customWidth="1"/>
    <col min="10504" max="10507" width="12.7109375" style="331" customWidth="1"/>
    <col min="10508" max="10508" width="0" style="331" hidden="1" customWidth="1"/>
    <col min="10509" max="10752" width="9.140625" style="331"/>
    <col min="10753" max="10754" width="3.7109375" style="331" customWidth="1"/>
    <col min="10755" max="10755" width="14.7109375" style="331" customWidth="1"/>
    <col min="10756" max="10756" width="11.7109375" style="331" customWidth="1"/>
    <col min="10757" max="10757" width="80.7109375" style="331" customWidth="1"/>
    <col min="10758" max="10758" width="4.28515625" style="331" customWidth="1"/>
    <col min="10759" max="10759" width="8.7109375" style="331" customWidth="1"/>
    <col min="10760" max="10763" width="12.7109375" style="331" customWidth="1"/>
    <col min="10764" max="10764" width="0" style="331" hidden="1" customWidth="1"/>
    <col min="10765" max="11008" width="9.140625" style="331"/>
    <col min="11009" max="11010" width="3.7109375" style="331" customWidth="1"/>
    <col min="11011" max="11011" width="14.7109375" style="331" customWidth="1"/>
    <col min="11012" max="11012" width="11.7109375" style="331" customWidth="1"/>
    <col min="11013" max="11013" width="80.7109375" style="331" customWidth="1"/>
    <col min="11014" max="11014" width="4.28515625" style="331" customWidth="1"/>
    <col min="11015" max="11015" width="8.7109375" style="331" customWidth="1"/>
    <col min="11016" max="11019" width="12.7109375" style="331" customWidth="1"/>
    <col min="11020" max="11020" width="0" style="331" hidden="1" customWidth="1"/>
    <col min="11021" max="11264" width="9.140625" style="331"/>
    <col min="11265" max="11266" width="3.7109375" style="331" customWidth="1"/>
    <col min="11267" max="11267" width="14.7109375" style="331" customWidth="1"/>
    <col min="11268" max="11268" width="11.7109375" style="331" customWidth="1"/>
    <col min="11269" max="11269" width="80.7109375" style="331" customWidth="1"/>
    <col min="11270" max="11270" width="4.28515625" style="331" customWidth="1"/>
    <col min="11271" max="11271" width="8.7109375" style="331" customWidth="1"/>
    <col min="11272" max="11275" width="12.7109375" style="331" customWidth="1"/>
    <col min="11276" max="11276" width="0" style="331" hidden="1" customWidth="1"/>
    <col min="11277" max="11520" width="9.140625" style="331"/>
    <col min="11521" max="11522" width="3.7109375" style="331" customWidth="1"/>
    <col min="11523" max="11523" width="14.7109375" style="331" customWidth="1"/>
    <col min="11524" max="11524" width="11.7109375" style="331" customWidth="1"/>
    <col min="11525" max="11525" width="80.7109375" style="331" customWidth="1"/>
    <col min="11526" max="11526" width="4.28515625" style="331" customWidth="1"/>
    <col min="11527" max="11527" width="8.7109375" style="331" customWidth="1"/>
    <col min="11528" max="11531" width="12.7109375" style="331" customWidth="1"/>
    <col min="11532" max="11532" width="0" style="331" hidden="1" customWidth="1"/>
    <col min="11533" max="11776" width="9.140625" style="331"/>
    <col min="11777" max="11778" width="3.7109375" style="331" customWidth="1"/>
    <col min="11779" max="11779" width="14.7109375" style="331" customWidth="1"/>
    <col min="11780" max="11780" width="11.7109375" style="331" customWidth="1"/>
    <col min="11781" max="11781" width="80.7109375" style="331" customWidth="1"/>
    <col min="11782" max="11782" width="4.28515625" style="331" customWidth="1"/>
    <col min="11783" max="11783" width="8.7109375" style="331" customWidth="1"/>
    <col min="11784" max="11787" width="12.7109375" style="331" customWidth="1"/>
    <col min="11788" max="11788" width="0" style="331" hidden="1" customWidth="1"/>
    <col min="11789" max="12032" width="9.140625" style="331"/>
    <col min="12033" max="12034" width="3.7109375" style="331" customWidth="1"/>
    <col min="12035" max="12035" width="14.7109375" style="331" customWidth="1"/>
    <col min="12036" max="12036" width="11.7109375" style="331" customWidth="1"/>
    <col min="12037" max="12037" width="80.7109375" style="331" customWidth="1"/>
    <col min="12038" max="12038" width="4.28515625" style="331" customWidth="1"/>
    <col min="12039" max="12039" width="8.7109375" style="331" customWidth="1"/>
    <col min="12040" max="12043" width="12.7109375" style="331" customWidth="1"/>
    <col min="12044" max="12044" width="0" style="331" hidden="1" customWidth="1"/>
    <col min="12045" max="12288" width="9.140625" style="331"/>
    <col min="12289" max="12290" width="3.7109375" style="331" customWidth="1"/>
    <col min="12291" max="12291" width="14.7109375" style="331" customWidth="1"/>
    <col min="12292" max="12292" width="11.7109375" style="331" customWidth="1"/>
    <col min="12293" max="12293" width="80.7109375" style="331" customWidth="1"/>
    <col min="12294" max="12294" width="4.28515625" style="331" customWidth="1"/>
    <col min="12295" max="12295" width="8.7109375" style="331" customWidth="1"/>
    <col min="12296" max="12299" width="12.7109375" style="331" customWidth="1"/>
    <col min="12300" max="12300" width="0" style="331" hidden="1" customWidth="1"/>
    <col min="12301" max="12544" width="9.140625" style="331"/>
    <col min="12545" max="12546" width="3.7109375" style="331" customWidth="1"/>
    <col min="12547" max="12547" width="14.7109375" style="331" customWidth="1"/>
    <col min="12548" max="12548" width="11.7109375" style="331" customWidth="1"/>
    <col min="12549" max="12549" width="80.7109375" style="331" customWidth="1"/>
    <col min="12550" max="12550" width="4.28515625" style="331" customWidth="1"/>
    <col min="12551" max="12551" width="8.7109375" style="331" customWidth="1"/>
    <col min="12552" max="12555" width="12.7109375" style="331" customWidth="1"/>
    <col min="12556" max="12556" width="0" style="331" hidden="1" customWidth="1"/>
    <col min="12557" max="12800" width="9.140625" style="331"/>
    <col min="12801" max="12802" width="3.7109375" style="331" customWidth="1"/>
    <col min="12803" max="12803" width="14.7109375" style="331" customWidth="1"/>
    <col min="12804" max="12804" width="11.7109375" style="331" customWidth="1"/>
    <col min="12805" max="12805" width="80.7109375" style="331" customWidth="1"/>
    <col min="12806" max="12806" width="4.28515625" style="331" customWidth="1"/>
    <col min="12807" max="12807" width="8.7109375" style="331" customWidth="1"/>
    <col min="12808" max="12811" width="12.7109375" style="331" customWidth="1"/>
    <col min="12812" max="12812" width="0" style="331" hidden="1" customWidth="1"/>
    <col min="12813" max="13056" width="9.140625" style="331"/>
    <col min="13057" max="13058" width="3.7109375" style="331" customWidth="1"/>
    <col min="13059" max="13059" width="14.7109375" style="331" customWidth="1"/>
    <col min="13060" max="13060" width="11.7109375" style="331" customWidth="1"/>
    <col min="13061" max="13061" width="80.7109375" style="331" customWidth="1"/>
    <col min="13062" max="13062" width="4.28515625" style="331" customWidth="1"/>
    <col min="13063" max="13063" width="8.7109375" style="331" customWidth="1"/>
    <col min="13064" max="13067" width="12.7109375" style="331" customWidth="1"/>
    <col min="13068" max="13068" width="0" style="331" hidden="1" customWidth="1"/>
    <col min="13069" max="13312" width="9.140625" style="331"/>
    <col min="13313" max="13314" width="3.7109375" style="331" customWidth="1"/>
    <col min="13315" max="13315" width="14.7109375" style="331" customWidth="1"/>
    <col min="13316" max="13316" width="11.7109375" style="331" customWidth="1"/>
    <col min="13317" max="13317" width="80.7109375" style="331" customWidth="1"/>
    <col min="13318" max="13318" width="4.28515625" style="331" customWidth="1"/>
    <col min="13319" max="13319" width="8.7109375" style="331" customWidth="1"/>
    <col min="13320" max="13323" width="12.7109375" style="331" customWidth="1"/>
    <col min="13324" max="13324" width="0" style="331" hidden="1" customWidth="1"/>
    <col min="13325" max="13568" width="9.140625" style="331"/>
    <col min="13569" max="13570" width="3.7109375" style="331" customWidth="1"/>
    <col min="13571" max="13571" width="14.7109375" style="331" customWidth="1"/>
    <col min="13572" max="13572" width="11.7109375" style="331" customWidth="1"/>
    <col min="13573" max="13573" width="80.7109375" style="331" customWidth="1"/>
    <col min="13574" max="13574" width="4.28515625" style="331" customWidth="1"/>
    <col min="13575" max="13575" width="8.7109375" style="331" customWidth="1"/>
    <col min="13576" max="13579" width="12.7109375" style="331" customWidth="1"/>
    <col min="13580" max="13580" width="0" style="331" hidden="1" customWidth="1"/>
    <col min="13581" max="13824" width="9.140625" style="331"/>
    <col min="13825" max="13826" width="3.7109375" style="331" customWidth="1"/>
    <col min="13827" max="13827" width="14.7109375" style="331" customWidth="1"/>
    <col min="13828" max="13828" width="11.7109375" style="331" customWidth="1"/>
    <col min="13829" max="13829" width="80.7109375" style="331" customWidth="1"/>
    <col min="13830" max="13830" width="4.28515625" style="331" customWidth="1"/>
    <col min="13831" max="13831" width="8.7109375" style="331" customWidth="1"/>
    <col min="13832" max="13835" width="12.7109375" style="331" customWidth="1"/>
    <col min="13836" max="13836" width="0" style="331" hidden="1" customWidth="1"/>
    <col min="13837" max="14080" width="9.140625" style="331"/>
    <col min="14081" max="14082" width="3.7109375" style="331" customWidth="1"/>
    <col min="14083" max="14083" width="14.7109375" style="331" customWidth="1"/>
    <col min="14084" max="14084" width="11.7109375" style="331" customWidth="1"/>
    <col min="14085" max="14085" width="80.7109375" style="331" customWidth="1"/>
    <col min="14086" max="14086" width="4.28515625" style="331" customWidth="1"/>
    <col min="14087" max="14087" width="8.7109375" style="331" customWidth="1"/>
    <col min="14088" max="14091" width="12.7109375" style="331" customWidth="1"/>
    <col min="14092" max="14092" width="0" style="331" hidden="1" customWidth="1"/>
    <col min="14093" max="14336" width="9.140625" style="331"/>
    <col min="14337" max="14338" width="3.7109375" style="331" customWidth="1"/>
    <col min="14339" max="14339" width="14.7109375" style="331" customWidth="1"/>
    <col min="14340" max="14340" width="11.7109375" style="331" customWidth="1"/>
    <col min="14341" max="14341" width="80.7109375" style="331" customWidth="1"/>
    <col min="14342" max="14342" width="4.28515625" style="331" customWidth="1"/>
    <col min="14343" max="14343" width="8.7109375" style="331" customWidth="1"/>
    <col min="14344" max="14347" width="12.7109375" style="331" customWidth="1"/>
    <col min="14348" max="14348" width="0" style="331" hidden="1" customWidth="1"/>
    <col min="14349" max="14592" width="9.140625" style="331"/>
    <col min="14593" max="14594" width="3.7109375" style="331" customWidth="1"/>
    <col min="14595" max="14595" width="14.7109375" style="331" customWidth="1"/>
    <col min="14596" max="14596" width="11.7109375" style="331" customWidth="1"/>
    <col min="14597" max="14597" width="80.7109375" style="331" customWidth="1"/>
    <col min="14598" max="14598" width="4.28515625" style="331" customWidth="1"/>
    <col min="14599" max="14599" width="8.7109375" style="331" customWidth="1"/>
    <col min="14600" max="14603" width="12.7109375" style="331" customWidth="1"/>
    <col min="14604" max="14604" width="0" style="331" hidden="1" customWidth="1"/>
    <col min="14605" max="14848" width="9.140625" style="331"/>
    <col min="14849" max="14850" width="3.7109375" style="331" customWidth="1"/>
    <col min="14851" max="14851" width="14.7109375" style="331" customWidth="1"/>
    <col min="14852" max="14852" width="11.7109375" style="331" customWidth="1"/>
    <col min="14853" max="14853" width="80.7109375" style="331" customWidth="1"/>
    <col min="14854" max="14854" width="4.28515625" style="331" customWidth="1"/>
    <col min="14855" max="14855" width="8.7109375" style="331" customWidth="1"/>
    <col min="14856" max="14859" width="12.7109375" style="331" customWidth="1"/>
    <col min="14860" max="14860" width="0" style="331" hidden="1" customWidth="1"/>
    <col min="14861" max="15104" width="9.140625" style="331"/>
    <col min="15105" max="15106" width="3.7109375" style="331" customWidth="1"/>
    <col min="15107" max="15107" width="14.7109375" style="331" customWidth="1"/>
    <col min="15108" max="15108" width="11.7109375" style="331" customWidth="1"/>
    <col min="15109" max="15109" width="80.7109375" style="331" customWidth="1"/>
    <col min="15110" max="15110" width="4.28515625" style="331" customWidth="1"/>
    <col min="15111" max="15111" width="8.7109375" style="331" customWidth="1"/>
    <col min="15112" max="15115" width="12.7109375" style="331" customWidth="1"/>
    <col min="15116" max="15116" width="0" style="331" hidden="1" customWidth="1"/>
    <col min="15117" max="15360" width="9.140625" style="331"/>
    <col min="15361" max="15362" width="3.7109375" style="331" customWidth="1"/>
    <col min="15363" max="15363" width="14.7109375" style="331" customWidth="1"/>
    <col min="15364" max="15364" width="11.7109375" style="331" customWidth="1"/>
    <col min="15365" max="15365" width="80.7109375" style="331" customWidth="1"/>
    <col min="15366" max="15366" width="4.28515625" style="331" customWidth="1"/>
    <col min="15367" max="15367" width="8.7109375" style="331" customWidth="1"/>
    <col min="15368" max="15371" width="12.7109375" style="331" customWidth="1"/>
    <col min="15372" max="15372" width="0" style="331" hidden="1" customWidth="1"/>
    <col min="15373" max="15616" width="9.140625" style="331"/>
    <col min="15617" max="15618" width="3.7109375" style="331" customWidth="1"/>
    <col min="15619" max="15619" width="14.7109375" style="331" customWidth="1"/>
    <col min="15620" max="15620" width="11.7109375" style="331" customWidth="1"/>
    <col min="15621" max="15621" width="80.7109375" style="331" customWidth="1"/>
    <col min="15622" max="15622" width="4.28515625" style="331" customWidth="1"/>
    <col min="15623" max="15623" width="8.7109375" style="331" customWidth="1"/>
    <col min="15624" max="15627" width="12.7109375" style="331" customWidth="1"/>
    <col min="15628" max="15628" width="0" style="331" hidden="1" customWidth="1"/>
    <col min="15629" max="15872" width="9.140625" style="331"/>
    <col min="15873" max="15874" width="3.7109375" style="331" customWidth="1"/>
    <col min="15875" max="15875" width="14.7109375" style="331" customWidth="1"/>
    <col min="15876" max="15876" width="11.7109375" style="331" customWidth="1"/>
    <col min="15877" max="15877" width="80.7109375" style="331" customWidth="1"/>
    <col min="15878" max="15878" width="4.28515625" style="331" customWidth="1"/>
    <col min="15879" max="15879" width="8.7109375" style="331" customWidth="1"/>
    <col min="15880" max="15883" width="12.7109375" style="331" customWidth="1"/>
    <col min="15884" max="15884" width="0" style="331" hidden="1" customWidth="1"/>
    <col min="15885" max="16128" width="9.140625" style="331"/>
    <col min="16129" max="16130" width="3.7109375" style="331" customWidth="1"/>
    <col min="16131" max="16131" width="14.7109375" style="331" customWidth="1"/>
    <col min="16132" max="16132" width="11.7109375" style="331" customWidth="1"/>
    <col min="16133" max="16133" width="80.7109375" style="331" customWidth="1"/>
    <col min="16134" max="16134" width="4.28515625" style="331" customWidth="1"/>
    <col min="16135" max="16135" width="8.7109375" style="331" customWidth="1"/>
    <col min="16136" max="16139" width="12.7109375" style="331" customWidth="1"/>
    <col min="16140" max="16140" width="0" style="331" hidden="1" customWidth="1"/>
    <col min="16141" max="16384" width="9.140625" style="331"/>
  </cols>
  <sheetData>
    <row r="1" spans="1:15" s="323" customFormat="1" ht="36" x14ac:dyDescent="0.25">
      <c r="A1" s="317" t="s">
        <v>4308</v>
      </c>
      <c r="B1" s="318"/>
      <c r="C1" s="319" t="s">
        <v>4309</v>
      </c>
      <c r="D1" s="320" t="s">
        <v>4310</v>
      </c>
      <c r="E1" s="320" t="s">
        <v>82</v>
      </c>
      <c r="F1" s="321" t="s">
        <v>83</v>
      </c>
      <c r="G1" s="320" t="s">
        <v>2962</v>
      </c>
      <c r="H1" s="320" t="s">
        <v>4311</v>
      </c>
      <c r="I1" s="320" t="s">
        <v>4312</v>
      </c>
      <c r="J1" s="320" t="s">
        <v>4313</v>
      </c>
      <c r="K1" s="320" t="s">
        <v>4312</v>
      </c>
      <c r="L1" s="322"/>
    </row>
    <row r="2" spans="1:15" ht="2.1" customHeight="1" x14ac:dyDescent="0.2">
      <c r="A2" s="324">
        <v>0</v>
      </c>
      <c r="B2" s="325">
        <v>0</v>
      </c>
      <c r="C2" s="326"/>
      <c r="D2" s="327">
        <v>0</v>
      </c>
      <c r="E2" s="327">
        <v>0</v>
      </c>
      <c r="F2" s="326">
        <v>0</v>
      </c>
      <c r="G2" s="328">
        <v>0</v>
      </c>
      <c r="H2" s="328">
        <v>0</v>
      </c>
      <c r="I2" s="328">
        <v>0</v>
      </c>
      <c r="J2" s="328">
        <v>0</v>
      </c>
      <c r="K2" s="329"/>
    </row>
    <row r="3" spans="1:15" x14ac:dyDescent="0.2">
      <c r="A3" s="332"/>
      <c r="B3" s="325">
        <v>0</v>
      </c>
      <c r="C3" s="326"/>
      <c r="D3" s="327">
        <v>0</v>
      </c>
      <c r="E3" s="333" t="s">
        <v>4314</v>
      </c>
      <c r="F3" s="326">
        <v>0</v>
      </c>
      <c r="G3" s="328">
        <v>0</v>
      </c>
      <c r="H3" s="328">
        <v>0</v>
      </c>
      <c r="I3" s="328">
        <v>0</v>
      </c>
      <c r="J3" s="328">
        <v>0</v>
      </c>
      <c r="K3" s="334">
        <v>0</v>
      </c>
    </row>
    <row r="4" spans="1:15" x14ac:dyDescent="0.2">
      <c r="A4" s="335">
        <f>A3+1</f>
        <v>1</v>
      </c>
      <c r="B4" s="336"/>
      <c r="C4" s="337" t="s">
        <v>4315</v>
      </c>
      <c r="D4" s="338" t="s">
        <v>5080</v>
      </c>
      <c r="E4" s="339" t="s">
        <v>5081</v>
      </c>
      <c r="F4" s="338" t="s">
        <v>3726</v>
      </c>
      <c r="G4" s="340">
        <v>15</v>
      </c>
      <c r="H4" s="1234">
        <v>0</v>
      </c>
      <c r="I4" s="340">
        <f>G4*H4</f>
        <v>0</v>
      </c>
      <c r="J4" s="1234">
        <v>0</v>
      </c>
      <c r="K4" s="341">
        <f t="shared" ref="K4:K22" si="0">G4*J4</f>
        <v>0</v>
      </c>
    </row>
    <row r="5" spans="1:15" x14ac:dyDescent="0.2">
      <c r="A5" s="335">
        <f t="shared" ref="A5:A23" si="1">A4+1</f>
        <v>2</v>
      </c>
      <c r="B5" s="336"/>
      <c r="C5" s="337" t="s">
        <v>4315</v>
      </c>
      <c r="D5" s="338" t="s">
        <v>5082</v>
      </c>
      <c r="E5" s="339" t="s">
        <v>5083</v>
      </c>
      <c r="F5" s="338" t="s">
        <v>3726</v>
      </c>
      <c r="G5" s="340">
        <v>15</v>
      </c>
      <c r="H5" s="340"/>
      <c r="I5" s="340"/>
      <c r="J5" s="1234">
        <v>0</v>
      </c>
      <c r="K5" s="341">
        <f t="shared" si="0"/>
        <v>0</v>
      </c>
    </row>
    <row r="6" spans="1:15" x14ac:dyDescent="0.2">
      <c r="A6" s="335">
        <f t="shared" si="1"/>
        <v>3</v>
      </c>
      <c r="B6" s="336"/>
      <c r="C6" s="337" t="s">
        <v>4315</v>
      </c>
      <c r="D6" s="338" t="s">
        <v>4337</v>
      </c>
      <c r="E6" s="339" t="s">
        <v>5084</v>
      </c>
      <c r="F6" s="338" t="s">
        <v>383</v>
      </c>
      <c r="G6" s="340">
        <v>20</v>
      </c>
      <c r="H6" s="1234">
        <v>0</v>
      </c>
      <c r="I6" s="340">
        <f>G6*H6</f>
        <v>0</v>
      </c>
      <c r="J6" s="1234">
        <v>0</v>
      </c>
      <c r="K6" s="341">
        <f>G6*J6</f>
        <v>0</v>
      </c>
      <c r="L6" s="330">
        <v>22019</v>
      </c>
    </row>
    <row r="7" spans="1:15" x14ac:dyDescent="0.2">
      <c r="A7" s="335">
        <f t="shared" si="1"/>
        <v>4</v>
      </c>
      <c r="B7" s="336"/>
      <c r="C7" s="337" t="s">
        <v>4315</v>
      </c>
      <c r="D7" s="338" t="s">
        <v>4339</v>
      </c>
      <c r="E7" s="339" t="s">
        <v>4341</v>
      </c>
      <c r="F7" s="338" t="s">
        <v>383</v>
      </c>
      <c r="G7" s="340">
        <v>5</v>
      </c>
      <c r="H7" s="1234">
        <v>0</v>
      </c>
      <c r="I7" s="340">
        <f t="shared" ref="I7:I19" si="2">G7*H7</f>
        <v>0</v>
      </c>
      <c r="J7" s="1234">
        <v>0</v>
      </c>
      <c r="K7" s="341">
        <f t="shared" si="0"/>
        <v>0</v>
      </c>
      <c r="L7" s="330">
        <v>17139</v>
      </c>
    </row>
    <row r="8" spans="1:15" x14ac:dyDescent="0.2">
      <c r="A8" s="335">
        <f t="shared" si="1"/>
        <v>5</v>
      </c>
      <c r="B8" s="336"/>
      <c r="C8" s="337" t="s">
        <v>4315</v>
      </c>
      <c r="D8" s="338" t="s">
        <v>4346</v>
      </c>
      <c r="E8" s="339" t="s">
        <v>4347</v>
      </c>
      <c r="F8" s="338" t="s">
        <v>383</v>
      </c>
      <c r="G8" s="340">
        <v>180</v>
      </c>
      <c r="H8" s="1234">
        <v>0</v>
      </c>
      <c r="I8" s="340">
        <f t="shared" si="2"/>
        <v>0</v>
      </c>
      <c r="J8" s="1234">
        <v>0</v>
      </c>
      <c r="K8" s="341">
        <f t="shared" si="0"/>
        <v>0</v>
      </c>
      <c r="L8" s="330">
        <v>17018</v>
      </c>
    </row>
    <row r="9" spans="1:15" x14ac:dyDescent="0.2">
      <c r="A9" s="335">
        <f t="shared" si="1"/>
        <v>6</v>
      </c>
      <c r="B9" s="336"/>
      <c r="C9" s="337" t="s">
        <v>4315</v>
      </c>
      <c r="D9" s="338" t="s">
        <v>4348</v>
      </c>
      <c r="E9" s="339" t="s">
        <v>4349</v>
      </c>
      <c r="F9" s="338" t="s">
        <v>383</v>
      </c>
      <c r="G9" s="340">
        <v>320</v>
      </c>
      <c r="H9" s="1234">
        <v>0</v>
      </c>
      <c r="I9" s="340">
        <f t="shared" si="2"/>
        <v>0</v>
      </c>
      <c r="J9" s="1234">
        <v>0</v>
      </c>
      <c r="K9" s="341">
        <f t="shared" si="0"/>
        <v>0</v>
      </c>
      <c r="L9" s="330">
        <v>17022</v>
      </c>
    </row>
    <row r="10" spans="1:15" x14ac:dyDescent="0.2">
      <c r="A10" s="335">
        <f t="shared" si="1"/>
        <v>7</v>
      </c>
      <c r="B10" s="336"/>
      <c r="C10" s="337" t="s">
        <v>4315</v>
      </c>
      <c r="D10" s="338" t="s">
        <v>4356</v>
      </c>
      <c r="E10" s="339" t="s">
        <v>4358</v>
      </c>
      <c r="F10" s="338" t="s">
        <v>383</v>
      </c>
      <c r="G10" s="340">
        <v>150</v>
      </c>
      <c r="H10" s="1234">
        <v>0</v>
      </c>
      <c r="I10" s="340">
        <f t="shared" si="2"/>
        <v>0</v>
      </c>
      <c r="J10" s="1234">
        <v>0</v>
      </c>
      <c r="K10" s="341">
        <f t="shared" si="0"/>
        <v>0</v>
      </c>
    </row>
    <row r="11" spans="1:15" ht="12.75" x14ac:dyDescent="0.2">
      <c r="A11" s="335">
        <f t="shared" si="1"/>
        <v>8</v>
      </c>
      <c r="B11" s="336"/>
      <c r="C11" s="337" t="s">
        <v>4315</v>
      </c>
      <c r="D11" s="338" t="s">
        <v>5085</v>
      </c>
      <c r="E11" s="339" t="s">
        <v>5086</v>
      </c>
      <c r="F11" s="338" t="s">
        <v>383</v>
      </c>
      <c r="G11" s="340">
        <v>24</v>
      </c>
      <c r="H11" s="1234">
        <v>0</v>
      </c>
      <c r="I11" s="340">
        <f t="shared" si="2"/>
        <v>0</v>
      </c>
      <c r="J11" s="1234">
        <v>0</v>
      </c>
      <c r="K11" s="341">
        <f t="shared" si="0"/>
        <v>0</v>
      </c>
      <c r="L11" s="347" t="s">
        <v>4379</v>
      </c>
    </row>
    <row r="12" spans="1:15" ht="12.75" x14ac:dyDescent="0.2">
      <c r="A12" s="335">
        <f t="shared" si="1"/>
        <v>9</v>
      </c>
      <c r="B12" s="336"/>
      <c r="C12" s="337" t="s">
        <v>4315</v>
      </c>
      <c r="D12" s="338" t="s">
        <v>5087</v>
      </c>
      <c r="E12" s="339" t="s">
        <v>5088</v>
      </c>
      <c r="F12" s="338" t="s">
        <v>383</v>
      </c>
      <c r="G12" s="340">
        <v>100</v>
      </c>
      <c r="H12" s="1234">
        <v>0</v>
      </c>
      <c r="I12" s="340">
        <f>G12*H12</f>
        <v>0</v>
      </c>
      <c r="J12" s="1234">
        <v>0</v>
      </c>
      <c r="K12" s="341">
        <f t="shared" si="0"/>
        <v>0</v>
      </c>
      <c r="L12" s="347" t="s">
        <v>4379</v>
      </c>
    </row>
    <row r="13" spans="1:15" s="343" customFormat="1" ht="12.75" x14ac:dyDescent="0.2">
      <c r="A13" s="335">
        <f t="shared" si="1"/>
        <v>10</v>
      </c>
      <c r="B13" s="336"/>
      <c r="C13" s="337" t="s">
        <v>4315</v>
      </c>
      <c r="D13" s="338" t="s">
        <v>4391</v>
      </c>
      <c r="E13" s="339" t="s">
        <v>5089</v>
      </c>
      <c r="F13" s="338" t="s">
        <v>3726</v>
      </c>
      <c r="G13" s="340">
        <v>7</v>
      </c>
      <c r="H13" s="1234">
        <v>0</v>
      </c>
      <c r="I13" s="340">
        <f t="shared" si="2"/>
        <v>0</v>
      </c>
      <c r="J13" s="1234">
        <v>0</v>
      </c>
      <c r="K13" s="341">
        <f t="shared" si="0"/>
        <v>0</v>
      </c>
      <c r="L13" s="348" t="s">
        <v>4393</v>
      </c>
    </row>
    <row r="14" spans="1:15" s="343" customFormat="1" ht="24" x14ac:dyDescent="0.2">
      <c r="A14" s="335">
        <f t="shared" si="1"/>
        <v>11</v>
      </c>
      <c r="B14" s="336"/>
      <c r="C14" s="337" t="s">
        <v>4315</v>
      </c>
      <c r="D14" s="338" t="s">
        <v>4413</v>
      </c>
      <c r="E14" s="339" t="s">
        <v>5090</v>
      </c>
      <c r="F14" s="338" t="s">
        <v>3726</v>
      </c>
      <c r="G14" s="340">
        <v>16</v>
      </c>
      <c r="H14" s="1234">
        <v>0</v>
      </c>
      <c r="I14" s="340">
        <f t="shared" si="2"/>
        <v>0</v>
      </c>
      <c r="J14" s="1234">
        <v>0</v>
      </c>
      <c r="K14" s="341">
        <f t="shared" si="0"/>
        <v>0</v>
      </c>
      <c r="L14" s="349" t="s">
        <v>4415</v>
      </c>
    </row>
    <row r="15" spans="1:15" s="343" customFormat="1" ht="12.75" x14ac:dyDescent="0.2">
      <c r="A15" s="335">
        <f t="shared" si="1"/>
        <v>12</v>
      </c>
      <c r="B15" s="336"/>
      <c r="C15" s="337" t="s">
        <v>4315</v>
      </c>
      <c r="D15" s="338" t="s">
        <v>4424</v>
      </c>
      <c r="E15" s="339" t="s">
        <v>5091</v>
      </c>
      <c r="F15" s="338" t="s">
        <v>3726</v>
      </c>
      <c r="G15" s="340">
        <v>3</v>
      </c>
      <c r="H15" s="1234">
        <v>0</v>
      </c>
      <c r="I15" s="340">
        <f t="shared" si="2"/>
        <v>0</v>
      </c>
      <c r="J15" s="1234">
        <v>0</v>
      </c>
      <c r="K15" s="341">
        <f t="shared" si="0"/>
        <v>0</v>
      </c>
      <c r="L15" s="349" t="s">
        <v>4426</v>
      </c>
    </row>
    <row r="16" spans="1:15" s="343" customFormat="1" x14ac:dyDescent="0.2">
      <c r="A16" s="335">
        <f t="shared" si="1"/>
        <v>13</v>
      </c>
      <c r="B16" s="336" t="s">
        <v>4461</v>
      </c>
      <c r="C16" s="337" t="s">
        <v>4315</v>
      </c>
      <c r="D16" s="338" t="s">
        <v>4437</v>
      </c>
      <c r="E16" s="339" t="s">
        <v>5092</v>
      </c>
      <c r="F16" s="338" t="s">
        <v>3726</v>
      </c>
      <c r="G16" s="340">
        <v>1</v>
      </c>
      <c r="H16" s="1234">
        <v>0</v>
      </c>
      <c r="I16" s="340">
        <f t="shared" si="2"/>
        <v>0</v>
      </c>
      <c r="J16" s="1234">
        <v>0</v>
      </c>
      <c r="K16" s="341">
        <f t="shared" si="0"/>
        <v>0</v>
      </c>
      <c r="L16" s="353" t="s">
        <v>4439</v>
      </c>
      <c r="O16" s="351"/>
    </row>
    <row r="17" spans="1:12" s="343" customFormat="1" x14ac:dyDescent="0.2">
      <c r="A17" s="335">
        <f t="shared" si="1"/>
        <v>14</v>
      </c>
      <c r="B17" s="336" t="s">
        <v>4465</v>
      </c>
      <c r="C17" s="337" t="s">
        <v>4315</v>
      </c>
      <c r="D17" s="338" t="s">
        <v>4437</v>
      </c>
      <c r="E17" s="339" t="s">
        <v>5093</v>
      </c>
      <c r="F17" s="338" t="s">
        <v>3726</v>
      </c>
      <c r="G17" s="340">
        <v>4</v>
      </c>
      <c r="H17" s="1234">
        <v>0</v>
      </c>
      <c r="I17" s="340">
        <f t="shared" si="2"/>
        <v>0</v>
      </c>
      <c r="J17" s="1234">
        <v>0</v>
      </c>
      <c r="K17" s="341">
        <f t="shared" si="0"/>
        <v>0</v>
      </c>
      <c r="L17" s="353" t="s">
        <v>4443</v>
      </c>
    </row>
    <row r="18" spans="1:12" s="343" customFormat="1" x14ac:dyDescent="0.2">
      <c r="A18" s="335">
        <f t="shared" si="1"/>
        <v>15</v>
      </c>
      <c r="B18" s="336" t="s">
        <v>4470</v>
      </c>
      <c r="C18" s="337" t="s">
        <v>4315</v>
      </c>
      <c r="D18" s="338" t="s">
        <v>4437</v>
      </c>
      <c r="E18" s="339" t="s">
        <v>5094</v>
      </c>
      <c r="F18" s="338" t="s">
        <v>3726</v>
      </c>
      <c r="G18" s="340">
        <v>6</v>
      </c>
      <c r="H18" s="1234">
        <v>0</v>
      </c>
      <c r="I18" s="340">
        <f t="shared" si="2"/>
        <v>0</v>
      </c>
      <c r="J18" s="1234">
        <v>0</v>
      </c>
      <c r="K18" s="341">
        <f t="shared" si="0"/>
        <v>0</v>
      </c>
      <c r="L18" s="353" t="s">
        <v>4446</v>
      </c>
    </row>
    <row r="19" spans="1:12" s="343" customFormat="1" ht="12.75" x14ac:dyDescent="0.2">
      <c r="A19" s="335">
        <f t="shared" si="1"/>
        <v>16</v>
      </c>
      <c r="B19" s="336" t="s">
        <v>5095</v>
      </c>
      <c r="C19" s="337" t="s">
        <v>4315</v>
      </c>
      <c r="D19" s="338" t="s">
        <v>4481</v>
      </c>
      <c r="E19" s="339" t="s">
        <v>5096</v>
      </c>
      <c r="F19" s="338" t="s">
        <v>3726</v>
      </c>
      <c r="G19" s="340">
        <v>4</v>
      </c>
      <c r="H19" s="1234">
        <v>0</v>
      </c>
      <c r="I19" s="340">
        <f t="shared" si="2"/>
        <v>0</v>
      </c>
      <c r="J19" s="1234">
        <v>0</v>
      </c>
      <c r="K19" s="341">
        <f t="shared" si="0"/>
        <v>0</v>
      </c>
      <c r="L19" s="348" t="s">
        <v>4479</v>
      </c>
    </row>
    <row r="20" spans="1:12" s="343" customFormat="1" ht="13.5" x14ac:dyDescent="0.2">
      <c r="A20" s="335">
        <f t="shared" si="1"/>
        <v>17</v>
      </c>
      <c r="B20" s="336"/>
      <c r="C20" s="337" t="s">
        <v>98</v>
      </c>
      <c r="D20" s="338"/>
      <c r="E20" s="339" t="s">
        <v>5097</v>
      </c>
      <c r="F20" s="338" t="s">
        <v>3726</v>
      </c>
      <c r="G20" s="340">
        <v>2</v>
      </c>
      <c r="H20" s="340"/>
      <c r="I20" s="340"/>
      <c r="J20" s="1234">
        <v>0</v>
      </c>
      <c r="K20" s="341">
        <f t="shared" si="0"/>
        <v>0</v>
      </c>
      <c r="L20" s="353"/>
    </row>
    <row r="21" spans="1:12" x14ac:dyDescent="0.2">
      <c r="A21" s="335">
        <f t="shared" si="1"/>
        <v>18</v>
      </c>
      <c r="B21" s="336"/>
      <c r="C21" s="337" t="s">
        <v>4315</v>
      </c>
      <c r="D21" s="338" t="s">
        <v>4513</v>
      </c>
      <c r="E21" s="339" t="s">
        <v>4515</v>
      </c>
      <c r="F21" s="338" t="s">
        <v>135</v>
      </c>
      <c r="G21" s="340">
        <v>5</v>
      </c>
      <c r="H21" s="340"/>
      <c r="I21" s="340"/>
      <c r="J21" s="1234">
        <v>0</v>
      </c>
      <c r="K21" s="341">
        <f t="shared" si="0"/>
        <v>0</v>
      </c>
      <c r="L21" s="356"/>
    </row>
    <row r="22" spans="1:12" x14ac:dyDescent="0.2">
      <c r="A22" s="335">
        <f t="shared" si="1"/>
        <v>19</v>
      </c>
      <c r="B22" s="336"/>
      <c r="C22" s="337" t="s">
        <v>4315</v>
      </c>
      <c r="D22" s="338" t="s">
        <v>4513</v>
      </c>
      <c r="E22" s="339" t="s">
        <v>4516</v>
      </c>
      <c r="F22" s="338" t="s">
        <v>135</v>
      </c>
      <c r="G22" s="340">
        <v>5</v>
      </c>
      <c r="H22" s="340"/>
      <c r="I22" s="340"/>
      <c r="J22" s="1234">
        <v>0</v>
      </c>
      <c r="K22" s="341">
        <f t="shared" si="0"/>
        <v>0</v>
      </c>
      <c r="L22" s="356"/>
    </row>
    <row r="23" spans="1:12" x14ac:dyDescent="0.2">
      <c r="A23" s="335">
        <f t="shared" si="1"/>
        <v>20</v>
      </c>
      <c r="B23" s="336"/>
      <c r="C23" s="337"/>
      <c r="D23" s="338"/>
      <c r="E23" s="357" t="s">
        <v>4517</v>
      </c>
      <c r="F23" s="358" t="s">
        <v>1878</v>
      </c>
      <c r="G23" s="1234">
        <v>3</v>
      </c>
      <c r="H23" s="359">
        <f>CEILING(SUM(I3:I22),1)</f>
        <v>0</v>
      </c>
      <c r="I23" s="340">
        <f>CEILING(H23/100*G23,50)</f>
        <v>0</v>
      </c>
      <c r="J23" s="359"/>
      <c r="K23" s="341"/>
      <c r="L23" s="356"/>
    </row>
    <row r="24" spans="1:12" x14ac:dyDescent="0.2">
      <c r="A24" s="335"/>
      <c r="B24" s="336"/>
      <c r="C24" s="337"/>
      <c r="D24" s="360"/>
      <c r="E24" s="357"/>
      <c r="F24" s="361" t="s">
        <v>4518</v>
      </c>
      <c r="G24" s="362">
        <v>0</v>
      </c>
      <c r="H24" s="340"/>
      <c r="I24" s="340"/>
      <c r="J24" s="340"/>
      <c r="K24" s="341"/>
    </row>
    <row r="25" spans="1:12" x14ac:dyDescent="0.2">
      <c r="A25" s="363"/>
      <c r="B25" s="336"/>
      <c r="C25" s="337"/>
      <c r="D25" s="364"/>
      <c r="E25" s="365" t="s">
        <v>4519</v>
      </c>
      <c r="F25" s="361" t="s">
        <v>4518</v>
      </c>
      <c r="G25" s="362">
        <v>0</v>
      </c>
      <c r="H25" s="340"/>
      <c r="I25" s="366">
        <f>SUM(I3:I24)</f>
        <v>0</v>
      </c>
      <c r="J25" s="366"/>
      <c r="K25" s="367">
        <f>SUM(K3:K24)</f>
        <v>0</v>
      </c>
    </row>
    <row r="26" spans="1:12" x14ac:dyDescent="0.2">
      <c r="A26" s="663"/>
      <c r="B26" s="664"/>
      <c r="C26" s="664"/>
      <c r="D26" s="664"/>
      <c r="E26" s="665"/>
      <c r="F26" s="666" t="s">
        <v>4518</v>
      </c>
      <c r="G26" s="667">
        <v>0</v>
      </c>
      <c r="H26" s="668"/>
      <c r="I26" s="668"/>
      <c r="J26" s="668"/>
      <c r="K26" s="669"/>
    </row>
    <row r="27" spans="1:12" x14ac:dyDescent="0.2">
      <c r="B27" s="368"/>
      <c r="E27" s="368"/>
      <c r="H27" s="331"/>
      <c r="I27" s="331"/>
      <c r="J27" s="331"/>
    </row>
  </sheetData>
  <hyperlinks>
    <hyperlink ref="L13" r:id="rId1" xr:uid="{1A94C36F-8424-4C71-B261-BB2512625D9A}"/>
    <hyperlink ref="L14" r:id="rId2" display="http://www117.abb.com/catalog.asp?thema=4032&amp;item=32956&amp;category=1728" xr:uid="{DD32CBDA-BBD0-4010-9A54-B6B200BC7FA2}"/>
    <hyperlink ref="L11" r:id="rId3" xr:uid="{BEDD54E5-69E6-4634-816E-3C7A4A9F27C6}"/>
    <hyperlink ref="L15" r:id="rId4" display="http://www117.abb.com/catalog.asp?thema=4773&amp;item=32211&amp;category=1284" xr:uid="{BAE30035-5037-470A-931B-A7856D232D9B}"/>
    <hyperlink ref="L12" r:id="rId5" xr:uid="{2C4FEC11-F3CD-44C7-8C90-91A2E6DB7F42}"/>
  </hyperlinks>
  <pageMargins left="0.39370078740157483" right="0.39370078740157483" top="0.70866141732283472" bottom="0.59055118110236227" header="0.31496062992125984" footer="0.31496062992125984"/>
  <pageSetup paperSize="9" scale="97" fitToHeight="0" orientation="landscape" verticalDpi="4294967293" r:id="rId6"/>
  <headerFooter alignWithMargins="0"/>
  <drawing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6E6B9-076E-445F-A6A8-DFC0D6D33908}">
  <sheetPr codeName="List20">
    <tabColor theme="4" tint="0.59999389629810485"/>
    <pageSetUpPr fitToPage="1"/>
  </sheetPr>
  <dimension ref="A1:M2013"/>
  <sheetViews>
    <sheetView zoomScale="110" zoomScaleNormal="110" workbookViewId="0">
      <pane ySplit="1" topLeftCell="A2" activePane="bottomLeft" state="frozen"/>
      <selection activeCell="M9" sqref="M9"/>
      <selection pane="bottomLeft" activeCell="H5" sqref="H5"/>
    </sheetView>
  </sheetViews>
  <sheetFormatPr defaultRowHeight="12" x14ac:dyDescent="0.25"/>
  <cols>
    <col min="1" max="1" width="3.7109375" style="323" customWidth="1"/>
    <col min="2" max="2" width="3.7109375" style="409" customWidth="1"/>
    <col min="3" max="3" width="14.7109375" style="323" customWidth="1"/>
    <col min="4" max="4" width="11.7109375" style="323" customWidth="1"/>
    <col min="5" max="5" width="80.7109375" style="438" customWidth="1"/>
    <col min="6" max="6" width="4.28515625" style="323" customWidth="1"/>
    <col min="7" max="7" width="8.7109375" style="323" customWidth="1"/>
    <col min="8" max="11" width="12.7109375" style="323" customWidth="1"/>
    <col min="12" max="12" width="15.7109375" style="408" hidden="1" customWidth="1"/>
    <col min="13" max="14" width="9.140625" style="409"/>
    <col min="15" max="15" width="9.85546875" style="409" bestFit="1" customWidth="1"/>
    <col min="16" max="256" width="9.140625" style="409"/>
    <col min="257" max="258" width="3.7109375" style="409" customWidth="1"/>
    <col min="259" max="259" width="14.7109375" style="409" customWidth="1"/>
    <col min="260" max="260" width="11.7109375" style="409" customWidth="1"/>
    <col min="261" max="261" width="80.7109375" style="409" customWidth="1"/>
    <col min="262" max="262" width="4.28515625" style="409" customWidth="1"/>
    <col min="263" max="263" width="8.7109375" style="409" customWidth="1"/>
    <col min="264" max="267" width="12.7109375" style="409" customWidth="1"/>
    <col min="268" max="268" width="0" style="409" hidden="1" customWidth="1"/>
    <col min="269" max="270" width="9.140625" style="409"/>
    <col min="271" max="271" width="9.85546875" style="409" bestFit="1" customWidth="1"/>
    <col min="272" max="512" width="9.140625" style="409"/>
    <col min="513" max="514" width="3.7109375" style="409" customWidth="1"/>
    <col min="515" max="515" width="14.7109375" style="409" customWidth="1"/>
    <col min="516" max="516" width="11.7109375" style="409" customWidth="1"/>
    <col min="517" max="517" width="80.7109375" style="409" customWidth="1"/>
    <col min="518" max="518" width="4.28515625" style="409" customWidth="1"/>
    <col min="519" max="519" width="8.7109375" style="409" customWidth="1"/>
    <col min="520" max="523" width="12.7109375" style="409" customWidth="1"/>
    <col min="524" max="524" width="0" style="409" hidden="1" customWidth="1"/>
    <col min="525" max="526" width="9.140625" style="409"/>
    <col min="527" max="527" width="9.85546875" style="409" bestFit="1" customWidth="1"/>
    <col min="528" max="768" width="9.140625" style="409"/>
    <col min="769" max="770" width="3.7109375" style="409" customWidth="1"/>
    <col min="771" max="771" width="14.7109375" style="409" customWidth="1"/>
    <col min="772" max="772" width="11.7109375" style="409" customWidth="1"/>
    <col min="773" max="773" width="80.7109375" style="409" customWidth="1"/>
    <col min="774" max="774" width="4.28515625" style="409" customWidth="1"/>
    <col min="775" max="775" width="8.7109375" style="409" customWidth="1"/>
    <col min="776" max="779" width="12.7109375" style="409" customWidth="1"/>
    <col min="780" max="780" width="0" style="409" hidden="1" customWidth="1"/>
    <col min="781" max="782" width="9.140625" style="409"/>
    <col min="783" max="783" width="9.85546875" style="409" bestFit="1" customWidth="1"/>
    <col min="784" max="1024" width="9.140625" style="409"/>
    <col min="1025" max="1026" width="3.7109375" style="409" customWidth="1"/>
    <col min="1027" max="1027" width="14.7109375" style="409" customWidth="1"/>
    <col min="1028" max="1028" width="11.7109375" style="409" customWidth="1"/>
    <col min="1029" max="1029" width="80.7109375" style="409" customWidth="1"/>
    <col min="1030" max="1030" width="4.28515625" style="409" customWidth="1"/>
    <col min="1031" max="1031" width="8.7109375" style="409" customWidth="1"/>
    <col min="1032" max="1035" width="12.7109375" style="409" customWidth="1"/>
    <col min="1036" max="1036" width="0" style="409" hidden="1" customWidth="1"/>
    <col min="1037" max="1038" width="9.140625" style="409"/>
    <col min="1039" max="1039" width="9.85546875" style="409" bestFit="1" customWidth="1"/>
    <col min="1040" max="1280" width="9.140625" style="409"/>
    <col min="1281" max="1282" width="3.7109375" style="409" customWidth="1"/>
    <col min="1283" max="1283" width="14.7109375" style="409" customWidth="1"/>
    <col min="1284" max="1284" width="11.7109375" style="409" customWidth="1"/>
    <col min="1285" max="1285" width="80.7109375" style="409" customWidth="1"/>
    <col min="1286" max="1286" width="4.28515625" style="409" customWidth="1"/>
    <col min="1287" max="1287" width="8.7109375" style="409" customWidth="1"/>
    <col min="1288" max="1291" width="12.7109375" style="409" customWidth="1"/>
    <col min="1292" max="1292" width="0" style="409" hidden="1" customWidth="1"/>
    <col min="1293" max="1294" width="9.140625" style="409"/>
    <col min="1295" max="1295" width="9.85546875" style="409" bestFit="1" customWidth="1"/>
    <col min="1296" max="1536" width="9.140625" style="409"/>
    <col min="1537" max="1538" width="3.7109375" style="409" customWidth="1"/>
    <col min="1539" max="1539" width="14.7109375" style="409" customWidth="1"/>
    <col min="1540" max="1540" width="11.7109375" style="409" customWidth="1"/>
    <col min="1541" max="1541" width="80.7109375" style="409" customWidth="1"/>
    <col min="1542" max="1542" width="4.28515625" style="409" customWidth="1"/>
    <col min="1543" max="1543" width="8.7109375" style="409" customWidth="1"/>
    <col min="1544" max="1547" width="12.7109375" style="409" customWidth="1"/>
    <col min="1548" max="1548" width="0" style="409" hidden="1" customWidth="1"/>
    <col min="1549" max="1550" width="9.140625" style="409"/>
    <col min="1551" max="1551" width="9.85546875" style="409" bestFit="1" customWidth="1"/>
    <col min="1552" max="1792" width="9.140625" style="409"/>
    <col min="1793" max="1794" width="3.7109375" style="409" customWidth="1"/>
    <col min="1795" max="1795" width="14.7109375" style="409" customWidth="1"/>
    <col min="1796" max="1796" width="11.7109375" style="409" customWidth="1"/>
    <col min="1797" max="1797" width="80.7109375" style="409" customWidth="1"/>
    <col min="1798" max="1798" width="4.28515625" style="409" customWidth="1"/>
    <col min="1799" max="1799" width="8.7109375" style="409" customWidth="1"/>
    <col min="1800" max="1803" width="12.7109375" style="409" customWidth="1"/>
    <col min="1804" max="1804" width="0" style="409" hidden="1" customWidth="1"/>
    <col min="1805" max="1806" width="9.140625" style="409"/>
    <col min="1807" max="1807" width="9.85546875" style="409" bestFit="1" customWidth="1"/>
    <col min="1808" max="2048" width="9.140625" style="409"/>
    <col min="2049" max="2050" width="3.7109375" style="409" customWidth="1"/>
    <col min="2051" max="2051" width="14.7109375" style="409" customWidth="1"/>
    <col min="2052" max="2052" width="11.7109375" style="409" customWidth="1"/>
    <col min="2053" max="2053" width="80.7109375" style="409" customWidth="1"/>
    <col min="2054" max="2054" width="4.28515625" style="409" customWidth="1"/>
    <col min="2055" max="2055" width="8.7109375" style="409" customWidth="1"/>
    <col min="2056" max="2059" width="12.7109375" style="409" customWidth="1"/>
    <col min="2060" max="2060" width="0" style="409" hidden="1" customWidth="1"/>
    <col min="2061" max="2062" width="9.140625" style="409"/>
    <col min="2063" max="2063" width="9.85546875" style="409" bestFit="1" customWidth="1"/>
    <col min="2064" max="2304" width="9.140625" style="409"/>
    <col min="2305" max="2306" width="3.7109375" style="409" customWidth="1"/>
    <col min="2307" max="2307" width="14.7109375" style="409" customWidth="1"/>
    <col min="2308" max="2308" width="11.7109375" style="409" customWidth="1"/>
    <col min="2309" max="2309" width="80.7109375" style="409" customWidth="1"/>
    <col min="2310" max="2310" width="4.28515625" style="409" customWidth="1"/>
    <col min="2311" max="2311" width="8.7109375" style="409" customWidth="1"/>
    <col min="2312" max="2315" width="12.7109375" style="409" customWidth="1"/>
    <col min="2316" max="2316" width="0" style="409" hidden="1" customWidth="1"/>
    <col min="2317" max="2318" width="9.140625" style="409"/>
    <col min="2319" max="2319" width="9.85546875" style="409" bestFit="1" customWidth="1"/>
    <col min="2320" max="2560" width="9.140625" style="409"/>
    <col min="2561" max="2562" width="3.7109375" style="409" customWidth="1"/>
    <col min="2563" max="2563" width="14.7109375" style="409" customWidth="1"/>
    <col min="2564" max="2564" width="11.7109375" style="409" customWidth="1"/>
    <col min="2565" max="2565" width="80.7109375" style="409" customWidth="1"/>
    <col min="2566" max="2566" width="4.28515625" style="409" customWidth="1"/>
    <col min="2567" max="2567" width="8.7109375" style="409" customWidth="1"/>
    <col min="2568" max="2571" width="12.7109375" style="409" customWidth="1"/>
    <col min="2572" max="2572" width="0" style="409" hidden="1" customWidth="1"/>
    <col min="2573" max="2574" width="9.140625" style="409"/>
    <col min="2575" max="2575" width="9.85546875" style="409" bestFit="1" customWidth="1"/>
    <col min="2576" max="2816" width="9.140625" style="409"/>
    <col min="2817" max="2818" width="3.7109375" style="409" customWidth="1"/>
    <col min="2819" max="2819" width="14.7109375" style="409" customWidth="1"/>
    <col min="2820" max="2820" width="11.7109375" style="409" customWidth="1"/>
    <col min="2821" max="2821" width="80.7109375" style="409" customWidth="1"/>
    <col min="2822" max="2822" width="4.28515625" style="409" customWidth="1"/>
    <col min="2823" max="2823" width="8.7109375" style="409" customWidth="1"/>
    <col min="2824" max="2827" width="12.7109375" style="409" customWidth="1"/>
    <col min="2828" max="2828" width="0" style="409" hidden="1" customWidth="1"/>
    <col min="2829" max="2830" width="9.140625" style="409"/>
    <col min="2831" max="2831" width="9.85546875" style="409" bestFit="1" customWidth="1"/>
    <col min="2832" max="3072" width="9.140625" style="409"/>
    <col min="3073" max="3074" width="3.7109375" style="409" customWidth="1"/>
    <col min="3075" max="3075" width="14.7109375" style="409" customWidth="1"/>
    <col min="3076" max="3076" width="11.7109375" style="409" customWidth="1"/>
    <col min="3077" max="3077" width="80.7109375" style="409" customWidth="1"/>
    <col min="3078" max="3078" width="4.28515625" style="409" customWidth="1"/>
    <col min="3079" max="3079" width="8.7109375" style="409" customWidth="1"/>
    <col min="3080" max="3083" width="12.7109375" style="409" customWidth="1"/>
    <col min="3084" max="3084" width="0" style="409" hidden="1" customWidth="1"/>
    <col min="3085" max="3086" width="9.140625" style="409"/>
    <col min="3087" max="3087" width="9.85546875" style="409" bestFit="1" customWidth="1"/>
    <col min="3088" max="3328" width="9.140625" style="409"/>
    <col min="3329" max="3330" width="3.7109375" style="409" customWidth="1"/>
    <col min="3331" max="3331" width="14.7109375" style="409" customWidth="1"/>
    <col min="3332" max="3332" width="11.7109375" style="409" customWidth="1"/>
    <col min="3333" max="3333" width="80.7109375" style="409" customWidth="1"/>
    <col min="3334" max="3334" width="4.28515625" style="409" customWidth="1"/>
    <col min="3335" max="3335" width="8.7109375" style="409" customWidth="1"/>
    <col min="3336" max="3339" width="12.7109375" style="409" customWidth="1"/>
    <col min="3340" max="3340" width="0" style="409" hidden="1" customWidth="1"/>
    <col min="3341" max="3342" width="9.140625" style="409"/>
    <col min="3343" max="3343" width="9.85546875" style="409" bestFit="1" customWidth="1"/>
    <col min="3344" max="3584" width="9.140625" style="409"/>
    <col min="3585" max="3586" width="3.7109375" style="409" customWidth="1"/>
    <col min="3587" max="3587" width="14.7109375" style="409" customWidth="1"/>
    <col min="3588" max="3588" width="11.7109375" style="409" customWidth="1"/>
    <col min="3589" max="3589" width="80.7109375" style="409" customWidth="1"/>
    <col min="3590" max="3590" width="4.28515625" style="409" customWidth="1"/>
    <col min="3591" max="3591" width="8.7109375" style="409" customWidth="1"/>
    <col min="3592" max="3595" width="12.7109375" style="409" customWidth="1"/>
    <col min="3596" max="3596" width="0" style="409" hidden="1" customWidth="1"/>
    <col min="3597" max="3598" width="9.140625" style="409"/>
    <col min="3599" max="3599" width="9.85546875" style="409" bestFit="1" customWidth="1"/>
    <col min="3600" max="3840" width="9.140625" style="409"/>
    <col min="3841" max="3842" width="3.7109375" style="409" customWidth="1"/>
    <col min="3843" max="3843" width="14.7109375" style="409" customWidth="1"/>
    <col min="3844" max="3844" width="11.7109375" style="409" customWidth="1"/>
    <col min="3845" max="3845" width="80.7109375" style="409" customWidth="1"/>
    <col min="3846" max="3846" width="4.28515625" style="409" customWidth="1"/>
    <col min="3847" max="3847" width="8.7109375" style="409" customWidth="1"/>
    <col min="3848" max="3851" width="12.7109375" style="409" customWidth="1"/>
    <col min="3852" max="3852" width="0" style="409" hidden="1" customWidth="1"/>
    <col min="3853" max="3854" width="9.140625" style="409"/>
    <col min="3855" max="3855" width="9.85546875" style="409" bestFit="1" customWidth="1"/>
    <col min="3856" max="4096" width="9.140625" style="409"/>
    <col min="4097" max="4098" width="3.7109375" style="409" customWidth="1"/>
    <col min="4099" max="4099" width="14.7109375" style="409" customWidth="1"/>
    <col min="4100" max="4100" width="11.7109375" style="409" customWidth="1"/>
    <col min="4101" max="4101" width="80.7109375" style="409" customWidth="1"/>
    <col min="4102" max="4102" width="4.28515625" style="409" customWidth="1"/>
    <col min="4103" max="4103" width="8.7109375" style="409" customWidth="1"/>
    <col min="4104" max="4107" width="12.7109375" style="409" customWidth="1"/>
    <col min="4108" max="4108" width="0" style="409" hidden="1" customWidth="1"/>
    <col min="4109" max="4110" width="9.140625" style="409"/>
    <col min="4111" max="4111" width="9.85546875" style="409" bestFit="1" customWidth="1"/>
    <col min="4112" max="4352" width="9.140625" style="409"/>
    <col min="4353" max="4354" width="3.7109375" style="409" customWidth="1"/>
    <col min="4355" max="4355" width="14.7109375" style="409" customWidth="1"/>
    <col min="4356" max="4356" width="11.7109375" style="409" customWidth="1"/>
    <col min="4357" max="4357" width="80.7109375" style="409" customWidth="1"/>
    <col min="4358" max="4358" width="4.28515625" style="409" customWidth="1"/>
    <col min="4359" max="4359" width="8.7109375" style="409" customWidth="1"/>
    <col min="4360" max="4363" width="12.7109375" style="409" customWidth="1"/>
    <col min="4364" max="4364" width="0" style="409" hidden="1" customWidth="1"/>
    <col min="4365" max="4366" width="9.140625" style="409"/>
    <col min="4367" max="4367" width="9.85546875" style="409" bestFit="1" customWidth="1"/>
    <col min="4368" max="4608" width="9.140625" style="409"/>
    <col min="4609" max="4610" width="3.7109375" style="409" customWidth="1"/>
    <col min="4611" max="4611" width="14.7109375" style="409" customWidth="1"/>
    <col min="4612" max="4612" width="11.7109375" style="409" customWidth="1"/>
    <col min="4613" max="4613" width="80.7109375" style="409" customWidth="1"/>
    <col min="4614" max="4614" width="4.28515625" style="409" customWidth="1"/>
    <col min="4615" max="4615" width="8.7109375" style="409" customWidth="1"/>
    <col min="4616" max="4619" width="12.7109375" style="409" customWidth="1"/>
    <col min="4620" max="4620" width="0" style="409" hidden="1" customWidth="1"/>
    <col min="4621" max="4622" width="9.140625" style="409"/>
    <col min="4623" max="4623" width="9.85546875" style="409" bestFit="1" customWidth="1"/>
    <col min="4624" max="4864" width="9.140625" style="409"/>
    <col min="4865" max="4866" width="3.7109375" style="409" customWidth="1"/>
    <col min="4867" max="4867" width="14.7109375" style="409" customWidth="1"/>
    <col min="4868" max="4868" width="11.7109375" style="409" customWidth="1"/>
    <col min="4869" max="4869" width="80.7109375" style="409" customWidth="1"/>
    <col min="4870" max="4870" width="4.28515625" style="409" customWidth="1"/>
    <col min="4871" max="4871" width="8.7109375" style="409" customWidth="1"/>
    <col min="4872" max="4875" width="12.7109375" style="409" customWidth="1"/>
    <col min="4876" max="4876" width="0" style="409" hidden="1" customWidth="1"/>
    <col min="4877" max="4878" width="9.140625" style="409"/>
    <col min="4879" max="4879" width="9.85546875" style="409" bestFit="1" customWidth="1"/>
    <col min="4880" max="5120" width="9.140625" style="409"/>
    <col min="5121" max="5122" width="3.7109375" style="409" customWidth="1"/>
    <col min="5123" max="5123" width="14.7109375" style="409" customWidth="1"/>
    <col min="5124" max="5124" width="11.7109375" style="409" customWidth="1"/>
    <col min="5125" max="5125" width="80.7109375" style="409" customWidth="1"/>
    <col min="5126" max="5126" width="4.28515625" style="409" customWidth="1"/>
    <col min="5127" max="5127" width="8.7109375" style="409" customWidth="1"/>
    <col min="5128" max="5131" width="12.7109375" style="409" customWidth="1"/>
    <col min="5132" max="5132" width="0" style="409" hidden="1" customWidth="1"/>
    <col min="5133" max="5134" width="9.140625" style="409"/>
    <col min="5135" max="5135" width="9.85546875" style="409" bestFit="1" customWidth="1"/>
    <col min="5136" max="5376" width="9.140625" style="409"/>
    <col min="5377" max="5378" width="3.7109375" style="409" customWidth="1"/>
    <col min="5379" max="5379" width="14.7109375" style="409" customWidth="1"/>
    <col min="5380" max="5380" width="11.7109375" style="409" customWidth="1"/>
    <col min="5381" max="5381" width="80.7109375" style="409" customWidth="1"/>
    <col min="5382" max="5382" width="4.28515625" style="409" customWidth="1"/>
    <col min="5383" max="5383" width="8.7109375" style="409" customWidth="1"/>
    <col min="5384" max="5387" width="12.7109375" style="409" customWidth="1"/>
    <col min="5388" max="5388" width="0" style="409" hidden="1" customWidth="1"/>
    <col min="5389" max="5390" width="9.140625" style="409"/>
    <col min="5391" max="5391" width="9.85546875" style="409" bestFit="1" customWidth="1"/>
    <col min="5392" max="5632" width="9.140625" style="409"/>
    <col min="5633" max="5634" width="3.7109375" style="409" customWidth="1"/>
    <col min="5635" max="5635" width="14.7109375" style="409" customWidth="1"/>
    <col min="5636" max="5636" width="11.7109375" style="409" customWidth="1"/>
    <col min="5637" max="5637" width="80.7109375" style="409" customWidth="1"/>
    <col min="5638" max="5638" width="4.28515625" style="409" customWidth="1"/>
    <col min="5639" max="5639" width="8.7109375" style="409" customWidth="1"/>
    <col min="5640" max="5643" width="12.7109375" style="409" customWidth="1"/>
    <col min="5644" max="5644" width="0" style="409" hidden="1" customWidth="1"/>
    <col min="5645" max="5646" width="9.140625" style="409"/>
    <col min="5647" max="5647" width="9.85546875" style="409" bestFit="1" customWidth="1"/>
    <col min="5648" max="5888" width="9.140625" style="409"/>
    <col min="5889" max="5890" width="3.7109375" style="409" customWidth="1"/>
    <col min="5891" max="5891" width="14.7109375" style="409" customWidth="1"/>
    <col min="5892" max="5892" width="11.7109375" style="409" customWidth="1"/>
    <col min="5893" max="5893" width="80.7109375" style="409" customWidth="1"/>
    <col min="5894" max="5894" width="4.28515625" style="409" customWidth="1"/>
    <col min="5895" max="5895" width="8.7109375" style="409" customWidth="1"/>
    <col min="5896" max="5899" width="12.7109375" style="409" customWidth="1"/>
    <col min="5900" max="5900" width="0" style="409" hidden="1" customWidth="1"/>
    <col min="5901" max="5902" width="9.140625" style="409"/>
    <col min="5903" max="5903" width="9.85546875" style="409" bestFit="1" customWidth="1"/>
    <col min="5904" max="6144" width="9.140625" style="409"/>
    <col min="6145" max="6146" width="3.7109375" style="409" customWidth="1"/>
    <col min="6147" max="6147" width="14.7109375" style="409" customWidth="1"/>
    <col min="6148" max="6148" width="11.7109375" style="409" customWidth="1"/>
    <col min="6149" max="6149" width="80.7109375" style="409" customWidth="1"/>
    <col min="6150" max="6150" width="4.28515625" style="409" customWidth="1"/>
    <col min="6151" max="6151" width="8.7109375" style="409" customWidth="1"/>
    <col min="6152" max="6155" width="12.7109375" style="409" customWidth="1"/>
    <col min="6156" max="6156" width="0" style="409" hidden="1" customWidth="1"/>
    <col min="6157" max="6158" width="9.140625" style="409"/>
    <col min="6159" max="6159" width="9.85546875" style="409" bestFit="1" customWidth="1"/>
    <col min="6160" max="6400" width="9.140625" style="409"/>
    <col min="6401" max="6402" width="3.7109375" style="409" customWidth="1"/>
    <col min="6403" max="6403" width="14.7109375" style="409" customWidth="1"/>
    <col min="6404" max="6404" width="11.7109375" style="409" customWidth="1"/>
    <col min="6405" max="6405" width="80.7109375" style="409" customWidth="1"/>
    <col min="6406" max="6406" width="4.28515625" style="409" customWidth="1"/>
    <col min="6407" max="6407" width="8.7109375" style="409" customWidth="1"/>
    <col min="6408" max="6411" width="12.7109375" style="409" customWidth="1"/>
    <col min="6412" max="6412" width="0" style="409" hidden="1" customWidth="1"/>
    <col min="6413" max="6414" width="9.140625" style="409"/>
    <col min="6415" max="6415" width="9.85546875" style="409" bestFit="1" customWidth="1"/>
    <col min="6416" max="6656" width="9.140625" style="409"/>
    <col min="6657" max="6658" width="3.7109375" style="409" customWidth="1"/>
    <col min="6659" max="6659" width="14.7109375" style="409" customWidth="1"/>
    <col min="6660" max="6660" width="11.7109375" style="409" customWidth="1"/>
    <col min="6661" max="6661" width="80.7109375" style="409" customWidth="1"/>
    <col min="6662" max="6662" width="4.28515625" style="409" customWidth="1"/>
    <col min="6663" max="6663" width="8.7109375" style="409" customWidth="1"/>
    <col min="6664" max="6667" width="12.7109375" style="409" customWidth="1"/>
    <col min="6668" max="6668" width="0" style="409" hidden="1" customWidth="1"/>
    <col min="6669" max="6670" width="9.140625" style="409"/>
    <col min="6671" max="6671" width="9.85546875" style="409" bestFit="1" customWidth="1"/>
    <col min="6672" max="6912" width="9.140625" style="409"/>
    <col min="6913" max="6914" width="3.7109375" style="409" customWidth="1"/>
    <col min="6915" max="6915" width="14.7109375" style="409" customWidth="1"/>
    <col min="6916" max="6916" width="11.7109375" style="409" customWidth="1"/>
    <col min="6917" max="6917" width="80.7109375" style="409" customWidth="1"/>
    <col min="6918" max="6918" width="4.28515625" style="409" customWidth="1"/>
    <col min="6919" max="6919" width="8.7109375" style="409" customWidth="1"/>
    <col min="6920" max="6923" width="12.7109375" style="409" customWidth="1"/>
    <col min="6924" max="6924" width="0" style="409" hidden="1" customWidth="1"/>
    <col min="6925" max="6926" width="9.140625" style="409"/>
    <col min="6927" max="6927" width="9.85546875" style="409" bestFit="1" customWidth="1"/>
    <col min="6928" max="7168" width="9.140625" style="409"/>
    <col min="7169" max="7170" width="3.7109375" style="409" customWidth="1"/>
    <col min="7171" max="7171" width="14.7109375" style="409" customWidth="1"/>
    <col min="7172" max="7172" width="11.7109375" style="409" customWidth="1"/>
    <col min="7173" max="7173" width="80.7109375" style="409" customWidth="1"/>
    <col min="7174" max="7174" width="4.28515625" style="409" customWidth="1"/>
    <col min="7175" max="7175" width="8.7109375" style="409" customWidth="1"/>
    <col min="7176" max="7179" width="12.7109375" style="409" customWidth="1"/>
    <col min="7180" max="7180" width="0" style="409" hidden="1" customWidth="1"/>
    <col min="7181" max="7182" width="9.140625" style="409"/>
    <col min="7183" max="7183" width="9.85546875" style="409" bestFit="1" customWidth="1"/>
    <col min="7184" max="7424" width="9.140625" style="409"/>
    <col min="7425" max="7426" width="3.7109375" style="409" customWidth="1"/>
    <col min="7427" max="7427" width="14.7109375" style="409" customWidth="1"/>
    <col min="7428" max="7428" width="11.7109375" style="409" customWidth="1"/>
    <col min="7429" max="7429" width="80.7109375" style="409" customWidth="1"/>
    <col min="7430" max="7430" width="4.28515625" style="409" customWidth="1"/>
    <col min="7431" max="7431" width="8.7109375" style="409" customWidth="1"/>
    <col min="7432" max="7435" width="12.7109375" style="409" customWidth="1"/>
    <col min="7436" max="7436" width="0" style="409" hidden="1" customWidth="1"/>
    <col min="7437" max="7438" width="9.140625" style="409"/>
    <col min="7439" max="7439" width="9.85546875" style="409" bestFit="1" customWidth="1"/>
    <col min="7440" max="7680" width="9.140625" style="409"/>
    <col min="7681" max="7682" width="3.7109375" style="409" customWidth="1"/>
    <col min="7683" max="7683" width="14.7109375" style="409" customWidth="1"/>
    <col min="7684" max="7684" width="11.7109375" style="409" customWidth="1"/>
    <col min="7685" max="7685" width="80.7109375" style="409" customWidth="1"/>
    <col min="7686" max="7686" width="4.28515625" style="409" customWidth="1"/>
    <col min="7687" max="7687" width="8.7109375" style="409" customWidth="1"/>
    <col min="7688" max="7691" width="12.7109375" style="409" customWidth="1"/>
    <col min="7692" max="7692" width="0" style="409" hidden="1" customWidth="1"/>
    <col min="7693" max="7694" width="9.140625" style="409"/>
    <col min="7695" max="7695" width="9.85546875" style="409" bestFit="1" customWidth="1"/>
    <col min="7696" max="7936" width="9.140625" style="409"/>
    <col min="7937" max="7938" width="3.7109375" style="409" customWidth="1"/>
    <col min="7939" max="7939" width="14.7109375" style="409" customWidth="1"/>
    <col min="7940" max="7940" width="11.7109375" style="409" customWidth="1"/>
    <col min="7941" max="7941" width="80.7109375" style="409" customWidth="1"/>
    <col min="7942" max="7942" width="4.28515625" style="409" customWidth="1"/>
    <col min="7943" max="7943" width="8.7109375" style="409" customWidth="1"/>
    <col min="7944" max="7947" width="12.7109375" style="409" customWidth="1"/>
    <col min="7948" max="7948" width="0" style="409" hidden="1" customWidth="1"/>
    <col min="7949" max="7950" width="9.140625" style="409"/>
    <col min="7951" max="7951" width="9.85546875" style="409" bestFit="1" customWidth="1"/>
    <col min="7952" max="8192" width="9.140625" style="409"/>
    <col min="8193" max="8194" width="3.7109375" style="409" customWidth="1"/>
    <col min="8195" max="8195" width="14.7109375" style="409" customWidth="1"/>
    <col min="8196" max="8196" width="11.7109375" style="409" customWidth="1"/>
    <col min="8197" max="8197" width="80.7109375" style="409" customWidth="1"/>
    <col min="8198" max="8198" width="4.28515625" style="409" customWidth="1"/>
    <col min="8199" max="8199" width="8.7109375" style="409" customWidth="1"/>
    <col min="8200" max="8203" width="12.7109375" style="409" customWidth="1"/>
    <col min="8204" max="8204" width="0" style="409" hidden="1" customWidth="1"/>
    <col min="8205" max="8206" width="9.140625" style="409"/>
    <col min="8207" max="8207" width="9.85546875" style="409" bestFit="1" customWidth="1"/>
    <col min="8208" max="8448" width="9.140625" style="409"/>
    <col min="8449" max="8450" width="3.7109375" style="409" customWidth="1"/>
    <col min="8451" max="8451" width="14.7109375" style="409" customWidth="1"/>
    <col min="8452" max="8452" width="11.7109375" style="409" customWidth="1"/>
    <col min="8453" max="8453" width="80.7109375" style="409" customWidth="1"/>
    <col min="8454" max="8454" width="4.28515625" style="409" customWidth="1"/>
    <col min="8455" max="8455" width="8.7109375" style="409" customWidth="1"/>
    <col min="8456" max="8459" width="12.7109375" style="409" customWidth="1"/>
    <col min="8460" max="8460" width="0" style="409" hidden="1" customWidth="1"/>
    <col min="8461" max="8462" width="9.140625" style="409"/>
    <col min="8463" max="8463" width="9.85546875" style="409" bestFit="1" customWidth="1"/>
    <col min="8464" max="8704" width="9.140625" style="409"/>
    <col min="8705" max="8706" width="3.7109375" style="409" customWidth="1"/>
    <col min="8707" max="8707" width="14.7109375" style="409" customWidth="1"/>
    <col min="8708" max="8708" width="11.7109375" style="409" customWidth="1"/>
    <col min="8709" max="8709" width="80.7109375" style="409" customWidth="1"/>
    <col min="8710" max="8710" width="4.28515625" style="409" customWidth="1"/>
    <col min="8711" max="8711" width="8.7109375" style="409" customWidth="1"/>
    <col min="8712" max="8715" width="12.7109375" style="409" customWidth="1"/>
    <col min="8716" max="8716" width="0" style="409" hidden="1" customWidth="1"/>
    <col min="8717" max="8718" width="9.140625" style="409"/>
    <col min="8719" max="8719" width="9.85546875" style="409" bestFit="1" customWidth="1"/>
    <col min="8720" max="8960" width="9.140625" style="409"/>
    <col min="8961" max="8962" width="3.7109375" style="409" customWidth="1"/>
    <col min="8963" max="8963" width="14.7109375" style="409" customWidth="1"/>
    <col min="8964" max="8964" width="11.7109375" style="409" customWidth="1"/>
    <col min="8965" max="8965" width="80.7109375" style="409" customWidth="1"/>
    <col min="8966" max="8966" width="4.28515625" style="409" customWidth="1"/>
    <col min="8967" max="8967" width="8.7109375" style="409" customWidth="1"/>
    <col min="8968" max="8971" width="12.7109375" style="409" customWidth="1"/>
    <col min="8972" max="8972" width="0" style="409" hidden="1" customWidth="1"/>
    <col min="8973" max="8974" width="9.140625" style="409"/>
    <col min="8975" max="8975" width="9.85546875" style="409" bestFit="1" customWidth="1"/>
    <col min="8976" max="9216" width="9.140625" style="409"/>
    <col min="9217" max="9218" width="3.7109375" style="409" customWidth="1"/>
    <col min="9219" max="9219" width="14.7109375" style="409" customWidth="1"/>
    <col min="9220" max="9220" width="11.7109375" style="409" customWidth="1"/>
    <col min="9221" max="9221" width="80.7109375" style="409" customWidth="1"/>
    <col min="9222" max="9222" width="4.28515625" style="409" customWidth="1"/>
    <col min="9223" max="9223" width="8.7109375" style="409" customWidth="1"/>
    <col min="9224" max="9227" width="12.7109375" style="409" customWidth="1"/>
    <col min="9228" max="9228" width="0" style="409" hidden="1" customWidth="1"/>
    <col min="9229" max="9230" width="9.140625" style="409"/>
    <col min="9231" max="9231" width="9.85546875" style="409" bestFit="1" customWidth="1"/>
    <col min="9232" max="9472" width="9.140625" style="409"/>
    <col min="9473" max="9474" width="3.7109375" style="409" customWidth="1"/>
    <col min="9475" max="9475" width="14.7109375" style="409" customWidth="1"/>
    <col min="9476" max="9476" width="11.7109375" style="409" customWidth="1"/>
    <col min="9477" max="9477" width="80.7109375" style="409" customWidth="1"/>
    <col min="9478" max="9478" width="4.28515625" style="409" customWidth="1"/>
    <col min="9479" max="9479" width="8.7109375" style="409" customWidth="1"/>
    <col min="9480" max="9483" width="12.7109375" style="409" customWidth="1"/>
    <col min="9484" max="9484" width="0" style="409" hidden="1" customWidth="1"/>
    <col min="9485" max="9486" width="9.140625" style="409"/>
    <col min="9487" max="9487" width="9.85546875" style="409" bestFit="1" customWidth="1"/>
    <col min="9488" max="9728" width="9.140625" style="409"/>
    <col min="9729" max="9730" width="3.7109375" style="409" customWidth="1"/>
    <col min="9731" max="9731" width="14.7109375" style="409" customWidth="1"/>
    <col min="9732" max="9732" width="11.7109375" style="409" customWidth="1"/>
    <col min="9733" max="9733" width="80.7109375" style="409" customWidth="1"/>
    <col min="9734" max="9734" width="4.28515625" style="409" customWidth="1"/>
    <col min="9735" max="9735" width="8.7109375" style="409" customWidth="1"/>
    <col min="9736" max="9739" width="12.7109375" style="409" customWidth="1"/>
    <col min="9740" max="9740" width="0" style="409" hidden="1" customWidth="1"/>
    <col min="9741" max="9742" width="9.140625" style="409"/>
    <col min="9743" max="9743" width="9.85546875" style="409" bestFit="1" customWidth="1"/>
    <col min="9744" max="9984" width="9.140625" style="409"/>
    <col min="9985" max="9986" width="3.7109375" style="409" customWidth="1"/>
    <col min="9987" max="9987" width="14.7109375" style="409" customWidth="1"/>
    <col min="9988" max="9988" width="11.7109375" style="409" customWidth="1"/>
    <col min="9989" max="9989" width="80.7109375" style="409" customWidth="1"/>
    <col min="9990" max="9990" width="4.28515625" style="409" customWidth="1"/>
    <col min="9991" max="9991" width="8.7109375" style="409" customWidth="1"/>
    <col min="9992" max="9995" width="12.7109375" style="409" customWidth="1"/>
    <col min="9996" max="9996" width="0" style="409" hidden="1" customWidth="1"/>
    <col min="9997" max="9998" width="9.140625" style="409"/>
    <col min="9999" max="9999" width="9.85546875" style="409" bestFit="1" customWidth="1"/>
    <col min="10000" max="10240" width="9.140625" style="409"/>
    <col min="10241" max="10242" width="3.7109375" style="409" customWidth="1"/>
    <col min="10243" max="10243" width="14.7109375" style="409" customWidth="1"/>
    <col min="10244" max="10244" width="11.7109375" style="409" customWidth="1"/>
    <col min="10245" max="10245" width="80.7109375" style="409" customWidth="1"/>
    <col min="10246" max="10246" width="4.28515625" style="409" customWidth="1"/>
    <col min="10247" max="10247" width="8.7109375" style="409" customWidth="1"/>
    <col min="10248" max="10251" width="12.7109375" style="409" customWidth="1"/>
    <col min="10252" max="10252" width="0" style="409" hidden="1" customWidth="1"/>
    <col min="10253" max="10254" width="9.140625" style="409"/>
    <col min="10255" max="10255" width="9.85546875" style="409" bestFit="1" customWidth="1"/>
    <col min="10256" max="10496" width="9.140625" style="409"/>
    <col min="10497" max="10498" width="3.7109375" style="409" customWidth="1"/>
    <col min="10499" max="10499" width="14.7109375" style="409" customWidth="1"/>
    <col min="10500" max="10500" width="11.7109375" style="409" customWidth="1"/>
    <col min="10501" max="10501" width="80.7109375" style="409" customWidth="1"/>
    <col min="10502" max="10502" width="4.28515625" style="409" customWidth="1"/>
    <col min="10503" max="10503" width="8.7109375" style="409" customWidth="1"/>
    <col min="10504" max="10507" width="12.7109375" style="409" customWidth="1"/>
    <col min="10508" max="10508" width="0" style="409" hidden="1" customWidth="1"/>
    <col min="10509" max="10510" width="9.140625" style="409"/>
    <col min="10511" max="10511" width="9.85546875" style="409" bestFit="1" customWidth="1"/>
    <col min="10512" max="10752" width="9.140625" style="409"/>
    <col min="10753" max="10754" width="3.7109375" style="409" customWidth="1"/>
    <col min="10755" max="10755" width="14.7109375" style="409" customWidth="1"/>
    <col min="10756" max="10756" width="11.7109375" style="409" customWidth="1"/>
    <col min="10757" max="10757" width="80.7109375" style="409" customWidth="1"/>
    <col min="10758" max="10758" width="4.28515625" style="409" customWidth="1"/>
    <col min="10759" max="10759" width="8.7109375" style="409" customWidth="1"/>
    <col min="10760" max="10763" width="12.7109375" style="409" customWidth="1"/>
    <col min="10764" max="10764" width="0" style="409" hidden="1" customWidth="1"/>
    <col min="10765" max="10766" width="9.140625" style="409"/>
    <col min="10767" max="10767" width="9.85546875" style="409" bestFit="1" customWidth="1"/>
    <col min="10768" max="11008" width="9.140625" style="409"/>
    <col min="11009" max="11010" width="3.7109375" style="409" customWidth="1"/>
    <col min="11011" max="11011" width="14.7109375" style="409" customWidth="1"/>
    <col min="11012" max="11012" width="11.7109375" style="409" customWidth="1"/>
    <col min="11013" max="11013" width="80.7109375" style="409" customWidth="1"/>
    <col min="11014" max="11014" width="4.28515625" style="409" customWidth="1"/>
    <col min="11015" max="11015" width="8.7109375" style="409" customWidth="1"/>
    <col min="11016" max="11019" width="12.7109375" style="409" customWidth="1"/>
    <col min="11020" max="11020" width="0" style="409" hidden="1" customWidth="1"/>
    <col min="11021" max="11022" width="9.140625" style="409"/>
    <col min="11023" max="11023" width="9.85546875" style="409" bestFit="1" customWidth="1"/>
    <col min="11024" max="11264" width="9.140625" style="409"/>
    <col min="11265" max="11266" width="3.7109375" style="409" customWidth="1"/>
    <col min="11267" max="11267" width="14.7109375" style="409" customWidth="1"/>
    <col min="11268" max="11268" width="11.7109375" style="409" customWidth="1"/>
    <col min="11269" max="11269" width="80.7109375" style="409" customWidth="1"/>
    <col min="11270" max="11270" width="4.28515625" style="409" customWidth="1"/>
    <col min="11271" max="11271" width="8.7109375" style="409" customWidth="1"/>
    <col min="11272" max="11275" width="12.7109375" style="409" customWidth="1"/>
    <col min="11276" max="11276" width="0" style="409" hidden="1" customWidth="1"/>
    <col min="11277" max="11278" width="9.140625" style="409"/>
    <col min="11279" max="11279" width="9.85546875" style="409" bestFit="1" customWidth="1"/>
    <col min="11280" max="11520" width="9.140625" style="409"/>
    <col min="11521" max="11522" width="3.7109375" style="409" customWidth="1"/>
    <col min="11523" max="11523" width="14.7109375" style="409" customWidth="1"/>
    <col min="11524" max="11524" width="11.7109375" style="409" customWidth="1"/>
    <col min="11525" max="11525" width="80.7109375" style="409" customWidth="1"/>
    <col min="11526" max="11526" width="4.28515625" style="409" customWidth="1"/>
    <col min="11527" max="11527" width="8.7109375" style="409" customWidth="1"/>
    <col min="11528" max="11531" width="12.7109375" style="409" customWidth="1"/>
    <col min="11532" max="11532" width="0" style="409" hidden="1" customWidth="1"/>
    <col min="11533" max="11534" width="9.140625" style="409"/>
    <col min="11535" max="11535" width="9.85546875" style="409" bestFit="1" customWidth="1"/>
    <col min="11536" max="11776" width="9.140625" style="409"/>
    <col min="11777" max="11778" width="3.7109375" style="409" customWidth="1"/>
    <col min="11779" max="11779" width="14.7109375" style="409" customWidth="1"/>
    <col min="11780" max="11780" width="11.7109375" style="409" customWidth="1"/>
    <col min="11781" max="11781" width="80.7109375" style="409" customWidth="1"/>
    <col min="11782" max="11782" width="4.28515625" style="409" customWidth="1"/>
    <col min="11783" max="11783" width="8.7109375" style="409" customWidth="1"/>
    <col min="11784" max="11787" width="12.7109375" style="409" customWidth="1"/>
    <col min="11788" max="11788" width="0" style="409" hidden="1" customWidth="1"/>
    <col min="11789" max="11790" width="9.140625" style="409"/>
    <col min="11791" max="11791" width="9.85546875" style="409" bestFit="1" customWidth="1"/>
    <col min="11792" max="12032" width="9.140625" style="409"/>
    <col min="12033" max="12034" width="3.7109375" style="409" customWidth="1"/>
    <col min="12035" max="12035" width="14.7109375" style="409" customWidth="1"/>
    <col min="12036" max="12036" width="11.7109375" style="409" customWidth="1"/>
    <col min="12037" max="12037" width="80.7109375" style="409" customWidth="1"/>
    <col min="12038" max="12038" width="4.28515625" style="409" customWidth="1"/>
    <col min="12039" max="12039" width="8.7109375" style="409" customWidth="1"/>
    <col min="12040" max="12043" width="12.7109375" style="409" customWidth="1"/>
    <col min="12044" max="12044" width="0" style="409" hidden="1" customWidth="1"/>
    <col min="12045" max="12046" width="9.140625" style="409"/>
    <col min="12047" max="12047" width="9.85546875" style="409" bestFit="1" customWidth="1"/>
    <col min="12048" max="12288" width="9.140625" style="409"/>
    <col min="12289" max="12290" width="3.7109375" style="409" customWidth="1"/>
    <col min="12291" max="12291" width="14.7109375" style="409" customWidth="1"/>
    <col min="12292" max="12292" width="11.7109375" style="409" customWidth="1"/>
    <col min="12293" max="12293" width="80.7109375" style="409" customWidth="1"/>
    <col min="12294" max="12294" width="4.28515625" style="409" customWidth="1"/>
    <col min="12295" max="12295" width="8.7109375" style="409" customWidth="1"/>
    <col min="12296" max="12299" width="12.7109375" style="409" customWidth="1"/>
    <col min="12300" max="12300" width="0" style="409" hidden="1" customWidth="1"/>
    <col min="12301" max="12302" width="9.140625" style="409"/>
    <col min="12303" max="12303" width="9.85546875" style="409" bestFit="1" customWidth="1"/>
    <col min="12304" max="12544" width="9.140625" style="409"/>
    <col min="12545" max="12546" width="3.7109375" style="409" customWidth="1"/>
    <col min="12547" max="12547" width="14.7109375" style="409" customWidth="1"/>
    <col min="12548" max="12548" width="11.7109375" style="409" customWidth="1"/>
    <col min="12549" max="12549" width="80.7109375" style="409" customWidth="1"/>
    <col min="12550" max="12550" width="4.28515625" style="409" customWidth="1"/>
    <col min="12551" max="12551" width="8.7109375" style="409" customWidth="1"/>
    <col min="12552" max="12555" width="12.7109375" style="409" customWidth="1"/>
    <col min="12556" max="12556" width="0" style="409" hidden="1" customWidth="1"/>
    <col min="12557" max="12558" width="9.140625" style="409"/>
    <col min="12559" max="12559" width="9.85546875" style="409" bestFit="1" customWidth="1"/>
    <col min="12560" max="12800" width="9.140625" style="409"/>
    <col min="12801" max="12802" width="3.7109375" style="409" customWidth="1"/>
    <col min="12803" max="12803" width="14.7109375" style="409" customWidth="1"/>
    <col min="12804" max="12804" width="11.7109375" style="409" customWidth="1"/>
    <col min="12805" max="12805" width="80.7109375" style="409" customWidth="1"/>
    <col min="12806" max="12806" width="4.28515625" style="409" customWidth="1"/>
    <col min="12807" max="12807" width="8.7109375" style="409" customWidth="1"/>
    <col min="12808" max="12811" width="12.7109375" style="409" customWidth="1"/>
    <col min="12812" max="12812" width="0" style="409" hidden="1" customWidth="1"/>
    <col min="12813" max="12814" width="9.140625" style="409"/>
    <col min="12815" max="12815" width="9.85546875" style="409" bestFit="1" customWidth="1"/>
    <col min="12816" max="13056" width="9.140625" style="409"/>
    <col min="13057" max="13058" width="3.7109375" style="409" customWidth="1"/>
    <col min="13059" max="13059" width="14.7109375" style="409" customWidth="1"/>
    <col min="13060" max="13060" width="11.7109375" style="409" customWidth="1"/>
    <col min="13061" max="13061" width="80.7109375" style="409" customWidth="1"/>
    <col min="13062" max="13062" width="4.28515625" style="409" customWidth="1"/>
    <col min="13063" max="13063" width="8.7109375" style="409" customWidth="1"/>
    <col min="13064" max="13067" width="12.7109375" style="409" customWidth="1"/>
    <col min="13068" max="13068" width="0" style="409" hidden="1" customWidth="1"/>
    <col min="13069" max="13070" width="9.140625" style="409"/>
    <col min="13071" max="13071" width="9.85546875" style="409" bestFit="1" customWidth="1"/>
    <col min="13072" max="13312" width="9.140625" style="409"/>
    <col min="13313" max="13314" width="3.7109375" style="409" customWidth="1"/>
    <col min="13315" max="13315" width="14.7109375" style="409" customWidth="1"/>
    <col min="13316" max="13316" width="11.7109375" style="409" customWidth="1"/>
    <col min="13317" max="13317" width="80.7109375" style="409" customWidth="1"/>
    <col min="13318" max="13318" width="4.28515625" style="409" customWidth="1"/>
    <col min="13319" max="13319" width="8.7109375" style="409" customWidth="1"/>
    <col min="13320" max="13323" width="12.7109375" style="409" customWidth="1"/>
    <col min="13324" max="13324" width="0" style="409" hidden="1" customWidth="1"/>
    <col min="13325" max="13326" width="9.140625" style="409"/>
    <col min="13327" max="13327" width="9.85546875" style="409" bestFit="1" customWidth="1"/>
    <col min="13328" max="13568" width="9.140625" style="409"/>
    <col min="13569" max="13570" width="3.7109375" style="409" customWidth="1"/>
    <col min="13571" max="13571" width="14.7109375" style="409" customWidth="1"/>
    <col min="13572" max="13572" width="11.7109375" style="409" customWidth="1"/>
    <col min="13573" max="13573" width="80.7109375" style="409" customWidth="1"/>
    <col min="13574" max="13574" width="4.28515625" style="409" customWidth="1"/>
    <col min="13575" max="13575" width="8.7109375" style="409" customWidth="1"/>
    <col min="13576" max="13579" width="12.7109375" style="409" customWidth="1"/>
    <col min="13580" max="13580" width="0" style="409" hidden="1" customWidth="1"/>
    <col min="13581" max="13582" width="9.140625" style="409"/>
    <col min="13583" max="13583" width="9.85546875" style="409" bestFit="1" customWidth="1"/>
    <col min="13584" max="13824" width="9.140625" style="409"/>
    <col min="13825" max="13826" width="3.7109375" style="409" customWidth="1"/>
    <col min="13827" max="13827" width="14.7109375" style="409" customWidth="1"/>
    <col min="13828" max="13828" width="11.7109375" style="409" customWidth="1"/>
    <col min="13829" max="13829" width="80.7109375" style="409" customWidth="1"/>
    <col min="13830" max="13830" width="4.28515625" style="409" customWidth="1"/>
    <col min="13831" max="13831" width="8.7109375" style="409" customWidth="1"/>
    <col min="13832" max="13835" width="12.7109375" style="409" customWidth="1"/>
    <col min="13836" max="13836" width="0" style="409" hidden="1" customWidth="1"/>
    <col min="13837" max="13838" width="9.140625" style="409"/>
    <col min="13839" max="13839" width="9.85546875" style="409" bestFit="1" customWidth="1"/>
    <col min="13840" max="14080" width="9.140625" style="409"/>
    <col min="14081" max="14082" width="3.7109375" style="409" customWidth="1"/>
    <col min="14083" max="14083" width="14.7109375" style="409" customWidth="1"/>
    <col min="14084" max="14084" width="11.7109375" style="409" customWidth="1"/>
    <col min="14085" max="14085" width="80.7109375" style="409" customWidth="1"/>
    <col min="14086" max="14086" width="4.28515625" style="409" customWidth="1"/>
    <col min="14087" max="14087" width="8.7109375" style="409" customWidth="1"/>
    <col min="14088" max="14091" width="12.7109375" style="409" customWidth="1"/>
    <col min="14092" max="14092" width="0" style="409" hidden="1" customWidth="1"/>
    <col min="14093" max="14094" width="9.140625" style="409"/>
    <col min="14095" max="14095" width="9.85546875" style="409" bestFit="1" customWidth="1"/>
    <col min="14096" max="14336" width="9.140625" style="409"/>
    <col min="14337" max="14338" width="3.7109375" style="409" customWidth="1"/>
    <col min="14339" max="14339" width="14.7109375" style="409" customWidth="1"/>
    <col min="14340" max="14340" width="11.7109375" style="409" customWidth="1"/>
    <col min="14341" max="14341" width="80.7109375" style="409" customWidth="1"/>
    <col min="14342" max="14342" width="4.28515625" style="409" customWidth="1"/>
    <col min="14343" max="14343" width="8.7109375" style="409" customWidth="1"/>
    <col min="14344" max="14347" width="12.7109375" style="409" customWidth="1"/>
    <col min="14348" max="14348" width="0" style="409" hidden="1" customWidth="1"/>
    <col min="14349" max="14350" width="9.140625" style="409"/>
    <col min="14351" max="14351" width="9.85546875" style="409" bestFit="1" customWidth="1"/>
    <col min="14352" max="14592" width="9.140625" style="409"/>
    <col min="14593" max="14594" width="3.7109375" style="409" customWidth="1"/>
    <col min="14595" max="14595" width="14.7109375" style="409" customWidth="1"/>
    <col min="14596" max="14596" width="11.7109375" style="409" customWidth="1"/>
    <col min="14597" max="14597" width="80.7109375" style="409" customWidth="1"/>
    <col min="14598" max="14598" width="4.28515625" style="409" customWidth="1"/>
    <col min="14599" max="14599" width="8.7109375" style="409" customWidth="1"/>
    <col min="14600" max="14603" width="12.7109375" style="409" customWidth="1"/>
    <col min="14604" max="14604" width="0" style="409" hidden="1" customWidth="1"/>
    <col min="14605" max="14606" width="9.140625" style="409"/>
    <col min="14607" max="14607" width="9.85546875" style="409" bestFit="1" customWidth="1"/>
    <col min="14608" max="14848" width="9.140625" style="409"/>
    <col min="14849" max="14850" width="3.7109375" style="409" customWidth="1"/>
    <col min="14851" max="14851" width="14.7109375" style="409" customWidth="1"/>
    <col min="14852" max="14852" width="11.7109375" style="409" customWidth="1"/>
    <col min="14853" max="14853" width="80.7109375" style="409" customWidth="1"/>
    <col min="14854" max="14854" width="4.28515625" style="409" customWidth="1"/>
    <col min="14855" max="14855" width="8.7109375" style="409" customWidth="1"/>
    <col min="14856" max="14859" width="12.7109375" style="409" customWidth="1"/>
    <col min="14860" max="14860" width="0" style="409" hidden="1" customWidth="1"/>
    <col min="14861" max="14862" width="9.140625" style="409"/>
    <col min="14863" max="14863" width="9.85546875" style="409" bestFit="1" customWidth="1"/>
    <col min="14864" max="15104" width="9.140625" style="409"/>
    <col min="15105" max="15106" width="3.7109375" style="409" customWidth="1"/>
    <col min="15107" max="15107" width="14.7109375" style="409" customWidth="1"/>
    <col min="15108" max="15108" width="11.7109375" style="409" customWidth="1"/>
    <col min="15109" max="15109" width="80.7109375" style="409" customWidth="1"/>
    <col min="15110" max="15110" width="4.28515625" style="409" customWidth="1"/>
    <col min="15111" max="15111" width="8.7109375" style="409" customWidth="1"/>
    <col min="15112" max="15115" width="12.7109375" style="409" customWidth="1"/>
    <col min="15116" max="15116" width="0" style="409" hidden="1" customWidth="1"/>
    <col min="15117" max="15118" width="9.140625" style="409"/>
    <col min="15119" max="15119" width="9.85546875" style="409" bestFit="1" customWidth="1"/>
    <col min="15120" max="15360" width="9.140625" style="409"/>
    <col min="15361" max="15362" width="3.7109375" style="409" customWidth="1"/>
    <col min="15363" max="15363" width="14.7109375" style="409" customWidth="1"/>
    <col min="15364" max="15364" width="11.7109375" style="409" customWidth="1"/>
    <col min="15365" max="15365" width="80.7109375" style="409" customWidth="1"/>
    <col min="15366" max="15366" width="4.28515625" style="409" customWidth="1"/>
    <col min="15367" max="15367" width="8.7109375" style="409" customWidth="1"/>
    <col min="15368" max="15371" width="12.7109375" style="409" customWidth="1"/>
    <col min="15372" max="15372" width="0" style="409" hidden="1" customWidth="1"/>
    <col min="15373" max="15374" width="9.140625" style="409"/>
    <col min="15375" max="15375" width="9.85546875" style="409" bestFit="1" customWidth="1"/>
    <col min="15376" max="15616" width="9.140625" style="409"/>
    <col min="15617" max="15618" width="3.7109375" style="409" customWidth="1"/>
    <col min="15619" max="15619" width="14.7109375" style="409" customWidth="1"/>
    <col min="15620" max="15620" width="11.7109375" style="409" customWidth="1"/>
    <col min="15621" max="15621" width="80.7109375" style="409" customWidth="1"/>
    <col min="15622" max="15622" width="4.28515625" style="409" customWidth="1"/>
    <col min="15623" max="15623" width="8.7109375" style="409" customWidth="1"/>
    <col min="15624" max="15627" width="12.7109375" style="409" customWidth="1"/>
    <col min="15628" max="15628" width="0" style="409" hidden="1" customWidth="1"/>
    <col min="15629" max="15630" width="9.140625" style="409"/>
    <col min="15631" max="15631" width="9.85546875" style="409" bestFit="1" customWidth="1"/>
    <col min="15632" max="15872" width="9.140625" style="409"/>
    <col min="15873" max="15874" width="3.7109375" style="409" customWidth="1"/>
    <col min="15875" max="15875" width="14.7109375" style="409" customWidth="1"/>
    <col min="15876" max="15876" width="11.7109375" style="409" customWidth="1"/>
    <col min="15877" max="15877" width="80.7109375" style="409" customWidth="1"/>
    <col min="15878" max="15878" width="4.28515625" style="409" customWidth="1"/>
    <col min="15879" max="15879" width="8.7109375" style="409" customWidth="1"/>
    <col min="15880" max="15883" width="12.7109375" style="409" customWidth="1"/>
    <col min="15884" max="15884" width="0" style="409" hidden="1" customWidth="1"/>
    <col min="15885" max="15886" width="9.140625" style="409"/>
    <col min="15887" max="15887" width="9.85546875" style="409" bestFit="1" customWidth="1"/>
    <col min="15888" max="16128" width="9.140625" style="409"/>
    <col min="16129" max="16130" width="3.7109375" style="409" customWidth="1"/>
    <col min="16131" max="16131" width="14.7109375" style="409" customWidth="1"/>
    <col min="16132" max="16132" width="11.7109375" style="409" customWidth="1"/>
    <col min="16133" max="16133" width="80.7109375" style="409" customWidth="1"/>
    <col min="16134" max="16134" width="4.28515625" style="409" customWidth="1"/>
    <col min="16135" max="16135" width="8.7109375" style="409" customWidth="1"/>
    <col min="16136" max="16139" width="12.7109375" style="409" customWidth="1"/>
    <col min="16140" max="16140" width="0" style="409" hidden="1" customWidth="1"/>
    <col min="16141" max="16142" width="9.140625" style="409"/>
    <col min="16143" max="16143" width="9.85546875" style="409" bestFit="1" customWidth="1"/>
    <col min="16144" max="16384" width="9.140625" style="409"/>
  </cols>
  <sheetData>
    <row r="1" spans="1:12" s="323" customFormat="1" ht="36" x14ac:dyDescent="0.25">
      <c r="A1" s="317" t="s">
        <v>4308</v>
      </c>
      <c r="B1" s="321"/>
      <c r="C1" s="321" t="s">
        <v>4309</v>
      </c>
      <c r="D1" s="320" t="s">
        <v>4310</v>
      </c>
      <c r="E1" s="320" t="s">
        <v>82</v>
      </c>
      <c r="F1" s="321" t="s">
        <v>83</v>
      </c>
      <c r="G1" s="320" t="s">
        <v>2962</v>
      </c>
      <c r="H1" s="320" t="s">
        <v>4311</v>
      </c>
      <c r="I1" s="320" t="s">
        <v>4312</v>
      </c>
      <c r="J1" s="320" t="s">
        <v>4313</v>
      </c>
      <c r="K1" s="320" t="s">
        <v>4312</v>
      </c>
      <c r="L1" s="322"/>
    </row>
    <row r="2" spans="1:12" ht="2.1" customHeight="1" x14ac:dyDescent="0.25">
      <c r="A2" s="374">
        <v>0</v>
      </c>
      <c r="B2" s="375"/>
      <c r="C2" s="376"/>
      <c r="D2" s="376">
        <v>0</v>
      </c>
      <c r="E2" s="377">
        <v>0</v>
      </c>
      <c r="F2" s="376">
        <v>0</v>
      </c>
      <c r="G2" s="378">
        <v>0</v>
      </c>
      <c r="H2" s="379">
        <v>0</v>
      </c>
      <c r="I2" s="379">
        <v>0</v>
      </c>
      <c r="J2" s="379">
        <v>0</v>
      </c>
      <c r="K2" s="380">
        <v>0</v>
      </c>
      <c r="L2" s="393"/>
    </row>
    <row r="3" spans="1:12" ht="12.75" x14ac:dyDescent="0.25">
      <c r="A3" s="399"/>
      <c r="B3" s="375"/>
      <c r="C3" s="376"/>
      <c r="D3" s="376">
        <v>0</v>
      </c>
      <c r="E3" s="410" t="s">
        <v>5098</v>
      </c>
      <c r="F3" s="376">
        <v>0</v>
      </c>
      <c r="G3" s="378">
        <v>0</v>
      </c>
      <c r="H3" s="379">
        <v>0</v>
      </c>
      <c r="I3" s="379">
        <v>0</v>
      </c>
      <c r="J3" s="379">
        <v>0</v>
      </c>
      <c r="K3" s="380">
        <v>0</v>
      </c>
      <c r="L3" s="393"/>
    </row>
    <row r="4" spans="1:12" ht="12.75" x14ac:dyDescent="0.25">
      <c r="A4" s="399">
        <v>1</v>
      </c>
      <c r="B4" s="403"/>
      <c r="C4" s="390" t="s">
        <v>4315</v>
      </c>
      <c r="D4" s="385" t="s">
        <v>4651</v>
      </c>
      <c r="E4" s="411" t="s">
        <v>5099</v>
      </c>
      <c r="F4" s="390" t="s">
        <v>3726</v>
      </c>
      <c r="G4" s="386">
        <v>1</v>
      </c>
      <c r="H4" s="1237">
        <v>0</v>
      </c>
      <c r="I4" s="391">
        <f t="shared" ref="I4:I13" si="0">G4*H4</f>
        <v>0</v>
      </c>
      <c r="J4" s="1237">
        <v>0</v>
      </c>
      <c r="K4" s="392">
        <f t="shared" ref="K4:K20" si="1">G4*J4</f>
        <v>0</v>
      </c>
      <c r="L4" s="393" t="s">
        <v>4523</v>
      </c>
    </row>
    <row r="5" spans="1:12" s="381" customFormat="1" ht="12.75" x14ac:dyDescent="0.25">
      <c r="A5" s="399">
        <v>2</v>
      </c>
      <c r="B5" s="384"/>
      <c r="C5" s="390" t="s">
        <v>4315</v>
      </c>
      <c r="D5" s="385" t="s">
        <v>4597</v>
      </c>
      <c r="E5" s="389" t="s">
        <v>4598</v>
      </c>
      <c r="F5" s="385" t="s">
        <v>3726</v>
      </c>
      <c r="G5" s="386">
        <v>1</v>
      </c>
      <c r="H5" s="1237">
        <v>0</v>
      </c>
      <c r="I5" s="391">
        <f t="shared" si="0"/>
        <v>0</v>
      </c>
      <c r="J5" s="1237">
        <v>0</v>
      </c>
      <c r="K5" s="392">
        <f t="shared" si="1"/>
        <v>0</v>
      </c>
      <c r="L5" s="393" t="s">
        <v>4599</v>
      </c>
    </row>
    <row r="6" spans="1:12" s="381" customFormat="1" ht="12.75" x14ac:dyDescent="0.25">
      <c r="A6" s="399">
        <v>3</v>
      </c>
      <c r="B6" s="384"/>
      <c r="C6" s="390" t="s">
        <v>4315</v>
      </c>
      <c r="D6" s="385" t="s">
        <v>4528</v>
      </c>
      <c r="E6" s="389" t="s">
        <v>4529</v>
      </c>
      <c r="F6" s="385" t="s">
        <v>3726</v>
      </c>
      <c r="G6" s="386">
        <v>1</v>
      </c>
      <c r="H6" s="1237">
        <v>0</v>
      </c>
      <c r="I6" s="391">
        <f t="shared" si="0"/>
        <v>0</v>
      </c>
      <c r="J6" s="1237">
        <v>0</v>
      </c>
      <c r="K6" s="392">
        <f t="shared" si="1"/>
        <v>0</v>
      </c>
      <c r="L6" s="393" t="s">
        <v>4530</v>
      </c>
    </row>
    <row r="7" spans="1:12" s="381" customFormat="1" ht="12.75" x14ac:dyDescent="0.25">
      <c r="A7" s="399">
        <v>4</v>
      </c>
      <c r="B7" s="384"/>
      <c r="C7" s="390" t="s">
        <v>4315</v>
      </c>
      <c r="D7" s="385" t="s">
        <v>4528</v>
      </c>
      <c r="E7" s="389" t="s">
        <v>4531</v>
      </c>
      <c r="F7" s="385" t="s">
        <v>3726</v>
      </c>
      <c r="G7" s="386">
        <v>4</v>
      </c>
      <c r="H7" s="1237">
        <v>0</v>
      </c>
      <c r="I7" s="391">
        <f>G7*H7</f>
        <v>0</v>
      </c>
      <c r="J7" s="1237">
        <v>0</v>
      </c>
      <c r="K7" s="392">
        <f>G7*J7</f>
        <v>0</v>
      </c>
      <c r="L7" s="393" t="s">
        <v>4530</v>
      </c>
    </row>
    <row r="8" spans="1:12" s="381" customFormat="1" ht="12.75" x14ac:dyDescent="0.25">
      <c r="A8" s="399">
        <v>5</v>
      </c>
      <c r="B8" s="384"/>
      <c r="C8" s="390" t="s">
        <v>4315</v>
      </c>
      <c r="D8" s="385" t="s">
        <v>4528</v>
      </c>
      <c r="E8" s="389" t="s">
        <v>4532</v>
      </c>
      <c r="F8" s="385" t="s">
        <v>3726</v>
      </c>
      <c r="G8" s="386">
        <v>14</v>
      </c>
      <c r="H8" s="1237">
        <v>0</v>
      </c>
      <c r="I8" s="391">
        <f t="shared" si="0"/>
        <v>0</v>
      </c>
      <c r="J8" s="1237">
        <v>0</v>
      </c>
      <c r="K8" s="392">
        <f t="shared" si="1"/>
        <v>0</v>
      </c>
      <c r="L8" s="393" t="s">
        <v>4533</v>
      </c>
    </row>
    <row r="9" spans="1:12" s="381" customFormat="1" ht="12.75" x14ac:dyDescent="0.25">
      <c r="A9" s="399">
        <v>6</v>
      </c>
      <c r="B9" s="384"/>
      <c r="C9" s="390" t="s">
        <v>4315</v>
      </c>
      <c r="D9" s="385" t="s">
        <v>4600</v>
      </c>
      <c r="E9" s="389" t="s">
        <v>4624</v>
      </c>
      <c r="F9" s="385" t="s">
        <v>3726</v>
      </c>
      <c r="G9" s="386">
        <v>1</v>
      </c>
      <c r="H9" s="1237">
        <v>0</v>
      </c>
      <c r="I9" s="391">
        <f t="shared" si="0"/>
        <v>0</v>
      </c>
      <c r="J9" s="1237">
        <v>0</v>
      </c>
      <c r="K9" s="392">
        <f t="shared" si="1"/>
        <v>0</v>
      </c>
      <c r="L9" s="393" t="s">
        <v>4602</v>
      </c>
    </row>
    <row r="10" spans="1:12" s="381" customFormat="1" ht="12.75" x14ac:dyDescent="0.25">
      <c r="A10" s="399">
        <v>7</v>
      </c>
      <c r="B10" s="384"/>
      <c r="C10" s="390" t="s">
        <v>4315</v>
      </c>
      <c r="D10" s="385" t="s">
        <v>4603</v>
      </c>
      <c r="E10" s="389" t="s">
        <v>5100</v>
      </c>
      <c r="F10" s="385" t="s">
        <v>3726</v>
      </c>
      <c r="G10" s="386">
        <v>1</v>
      </c>
      <c r="H10" s="1237">
        <v>0</v>
      </c>
      <c r="I10" s="391">
        <f>G10*H10</f>
        <v>0</v>
      </c>
      <c r="J10" s="1237">
        <v>0</v>
      </c>
      <c r="K10" s="392">
        <f>G10*J10</f>
        <v>0</v>
      </c>
      <c r="L10" s="393" t="s">
        <v>4605</v>
      </c>
    </row>
    <row r="11" spans="1:12" s="381" customFormat="1" ht="12.75" x14ac:dyDescent="0.25">
      <c r="A11" s="399">
        <v>8</v>
      </c>
      <c r="B11" s="384"/>
      <c r="C11" s="390" t="s">
        <v>4315</v>
      </c>
      <c r="D11" s="385" t="s">
        <v>4603</v>
      </c>
      <c r="E11" s="389" t="s">
        <v>5101</v>
      </c>
      <c r="F11" s="385" t="s">
        <v>3726</v>
      </c>
      <c r="G11" s="386">
        <v>1</v>
      </c>
      <c r="H11" s="1237">
        <v>0</v>
      </c>
      <c r="I11" s="391">
        <f t="shared" si="0"/>
        <v>0</v>
      </c>
      <c r="J11" s="1237">
        <v>0</v>
      </c>
      <c r="K11" s="392">
        <f t="shared" si="1"/>
        <v>0</v>
      </c>
      <c r="L11" s="393" t="s">
        <v>4605</v>
      </c>
    </row>
    <row r="12" spans="1:12" s="381" customFormat="1" ht="12.75" x14ac:dyDescent="0.25">
      <c r="A12" s="399">
        <v>9</v>
      </c>
      <c r="B12" s="384"/>
      <c r="C12" s="390" t="s">
        <v>4315</v>
      </c>
      <c r="D12" s="385" t="s">
        <v>4540</v>
      </c>
      <c r="E12" s="389" t="s">
        <v>4606</v>
      </c>
      <c r="F12" s="385" t="s">
        <v>3726</v>
      </c>
      <c r="G12" s="386">
        <v>2</v>
      </c>
      <c r="H12" s="1237">
        <v>0</v>
      </c>
      <c r="I12" s="391">
        <f t="shared" si="0"/>
        <v>0</v>
      </c>
      <c r="J12" s="1237">
        <v>0</v>
      </c>
      <c r="K12" s="392">
        <f t="shared" si="1"/>
        <v>0</v>
      </c>
      <c r="L12" s="393" t="s">
        <v>4542</v>
      </c>
    </row>
    <row r="13" spans="1:12" ht="13.5" thickBot="1" x14ac:dyDescent="0.3">
      <c r="A13" s="399">
        <v>10</v>
      </c>
      <c r="B13" s="384"/>
      <c r="C13" s="390" t="s">
        <v>4315</v>
      </c>
      <c r="D13" s="385" t="s">
        <v>4545</v>
      </c>
      <c r="E13" s="389" t="s">
        <v>4607</v>
      </c>
      <c r="F13" s="385" t="s">
        <v>3726</v>
      </c>
      <c r="G13" s="386">
        <v>1</v>
      </c>
      <c r="H13" s="1237">
        <v>0</v>
      </c>
      <c r="I13" s="391">
        <f t="shared" si="0"/>
        <v>0</v>
      </c>
      <c r="J13" s="1237">
        <v>0</v>
      </c>
      <c r="K13" s="392">
        <f t="shared" si="1"/>
        <v>0</v>
      </c>
      <c r="L13" s="412" t="s">
        <v>4547</v>
      </c>
    </row>
    <row r="14" spans="1:12" x14ac:dyDescent="0.25">
      <c r="A14" s="399">
        <v>11</v>
      </c>
      <c r="B14" s="384"/>
      <c r="C14" s="390" t="s">
        <v>4315</v>
      </c>
      <c r="D14" s="385" t="s">
        <v>4548</v>
      </c>
      <c r="E14" s="413" t="s">
        <v>4608</v>
      </c>
      <c r="F14" s="390" t="s">
        <v>3726</v>
      </c>
      <c r="G14" s="386">
        <v>3</v>
      </c>
      <c r="H14" s="1237">
        <v>0</v>
      </c>
      <c r="I14" s="391">
        <f>G14*H14</f>
        <v>0</v>
      </c>
      <c r="J14" s="1237">
        <v>0</v>
      </c>
      <c r="K14" s="392">
        <f t="shared" si="1"/>
        <v>0</v>
      </c>
    </row>
    <row r="15" spans="1:12" x14ac:dyDescent="0.25">
      <c r="A15" s="399">
        <v>12</v>
      </c>
      <c r="B15" s="384"/>
      <c r="C15" s="390" t="s">
        <v>4315</v>
      </c>
      <c r="D15" s="385" t="s">
        <v>4611</v>
      </c>
      <c r="E15" s="413" t="s">
        <v>5102</v>
      </c>
      <c r="F15" s="390" t="s">
        <v>3726</v>
      </c>
      <c r="G15" s="386">
        <v>1</v>
      </c>
      <c r="H15" s="1237">
        <v>0</v>
      </c>
      <c r="I15" s="391">
        <f>G15*H15</f>
        <v>0</v>
      </c>
      <c r="J15" s="1237">
        <v>0</v>
      </c>
      <c r="K15" s="392">
        <f t="shared" si="1"/>
        <v>0</v>
      </c>
      <c r="L15" s="408">
        <v>10734</v>
      </c>
    </row>
    <row r="16" spans="1:12" x14ac:dyDescent="0.25">
      <c r="A16" s="399">
        <v>13</v>
      </c>
      <c r="B16" s="384"/>
      <c r="C16" s="390" t="s">
        <v>4315</v>
      </c>
      <c r="D16" s="385" t="s">
        <v>5103</v>
      </c>
      <c r="E16" s="418" t="s">
        <v>5104</v>
      </c>
      <c r="F16" s="419" t="s">
        <v>3726</v>
      </c>
      <c r="G16" s="386">
        <v>1</v>
      </c>
      <c r="H16" s="1237">
        <v>0</v>
      </c>
      <c r="I16" s="391">
        <f>G16*H16</f>
        <v>0</v>
      </c>
      <c r="J16" s="1237">
        <v>0</v>
      </c>
      <c r="K16" s="392">
        <f t="shared" si="1"/>
        <v>0</v>
      </c>
    </row>
    <row r="17" spans="1:13" x14ac:dyDescent="0.25">
      <c r="A17" s="399">
        <v>14</v>
      </c>
      <c r="B17" s="403"/>
      <c r="C17" s="390" t="s">
        <v>4315</v>
      </c>
      <c r="D17" s="385" t="s">
        <v>4571</v>
      </c>
      <c r="E17" s="413" t="s">
        <v>4572</v>
      </c>
      <c r="F17" s="390" t="s">
        <v>3726</v>
      </c>
      <c r="G17" s="386">
        <v>39</v>
      </c>
      <c r="H17" s="391"/>
      <c r="I17" s="391"/>
      <c r="J17" s="1237">
        <v>0</v>
      </c>
      <c r="K17" s="392">
        <f t="shared" si="1"/>
        <v>0</v>
      </c>
    </row>
    <row r="18" spans="1:13" x14ac:dyDescent="0.25">
      <c r="A18" s="399">
        <v>15</v>
      </c>
      <c r="B18" s="403"/>
      <c r="C18" s="390" t="s">
        <v>4315</v>
      </c>
      <c r="D18" s="385" t="s">
        <v>4575</v>
      </c>
      <c r="E18" s="413" t="s">
        <v>4574</v>
      </c>
      <c r="F18" s="390" t="s">
        <v>3726</v>
      </c>
      <c r="G18" s="386">
        <v>2</v>
      </c>
      <c r="H18" s="391"/>
      <c r="I18" s="391"/>
      <c r="J18" s="1237">
        <v>0</v>
      </c>
      <c r="K18" s="392">
        <f t="shared" si="1"/>
        <v>0</v>
      </c>
    </row>
    <row r="19" spans="1:13" x14ac:dyDescent="0.25">
      <c r="A19" s="399">
        <v>16</v>
      </c>
      <c r="B19" s="403"/>
      <c r="C19" s="390" t="s">
        <v>4315</v>
      </c>
      <c r="D19" s="385" t="s">
        <v>4577</v>
      </c>
      <c r="E19" s="413" t="s">
        <v>4578</v>
      </c>
      <c r="F19" s="390" t="s">
        <v>3726</v>
      </c>
      <c r="G19" s="386">
        <v>4</v>
      </c>
      <c r="H19" s="391"/>
      <c r="I19" s="391"/>
      <c r="J19" s="1237">
        <v>0</v>
      </c>
      <c r="K19" s="392">
        <f t="shared" si="1"/>
        <v>0</v>
      </c>
    </row>
    <row r="20" spans="1:13" s="417" customFormat="1" x14ac:dyDescent="0.25">
      <c r="A20" s="399">
        <v>17</v>
      </c>
      <c r="B20" s="414"/>
      <c r="C20" s="390" t="s">
        <v>4315</v>
      </c>
      <c r="D20" s="385" t="s">
        <v>4585</v>
      </c>
      <c r="E20" s="411" t="s">
        <v>4586</v>
      </c>
      <c r="F20" s="360" t="s">
        <v>3726</v>
      </c>
      <c r="G20" s="386">
        <v>1</v>
      </c>
      <c r="H20" s="1238">
        <v>0</v>
      </c>
      <c r="I20" s="415">
        <f>H20*G20</f>
        <v>0</v>
      </c>
      <c r="J20" s="1237">
        <v>0</v>
      </c>
      <c r="K20" s="392">
        <f t="shared" si="1"/>
        <v>0</v>
      </c>
      <c r="L20" s="416" t="s">
        <v>4587</v>
      </c>
    </row>
    <row r="21" spans="1:13" x14ac:dyDescent="0.25">
      <c r="A21" s="399">
        <v>18</v>
      </c>
      <c r="B21" s="403"/>
      <c r="C21" s="390" t="s">
        <v>4315</v>
      </c>
      <c r="D21" s="360" t="s">
        <v>4513</v>
      </c>
      <c r="E21" s="413" t="s">
        <v>4588</v>
      </c>
      <c r="F21" s="390" t="s">
        <v>135</v>
      </c>
      <c r="G21" s="386">
        <v>6</v>
      </c>
      <c r="H21" s="391"/>
      <c r="I21" s="391"/>
      <c r="J21" s="1237">
        <v>0</v>
      </c>
      <c r="K21" s="392">
        <f>G21*J21</f>
        <v>0</v>
      </c>
    </row>
    <row r="22" spans="1:13" x14ac:dyDescent="0.25">
      <c r="A22" s="399">
        <v>19</v>
      </c>
      <c r="B22" s="403"/>
      <c r="C22" s="390" t="s">
        <v>4315</v>
      </c>
      <c r="D22" s="360" t="s">
        <v>4513</v>
      </c>
      <c r="E22" s="411" t="s">
        <v>4515</v>
      </c>
      <c r="F22" s="360" t="s">
        <v>135</v>
      </c>
      <c r="G22" s="386">
        <v>2</v>
      </c>
      <c r="H22" s="387"/>
      <c r="I22" s="387"/>
      <c r="J22" s="1237">
        <v>0</v>
      </c>
      <c r="K22" s="388">
        <f>G22*J22</f>
        <v>0</v>
      </c>
      <c r="L22" s="398"/>
    </row>
    <row r="23" spans="1:13" x14ac:dyDescent="0.25">
      <c r="A23" s="399">
        <v>20</v>
      </c>
      <c r="B23" s="403"/>
      <c r="C23" s="390" t="s">
        <v>4315</v>
      </c>
      <c r="D23" s="360" t="s">
        <v>4513</v>
      </c>
      <c r="E23" s="411" t="s">
        <v>4516</v>
      </c>
      <c r="F23" s="360" t="s">
        <v>135</v>
      </c>
      <c r="G23" s="386">
        <v>2</v>
      </c>
      <c r="H23" s="387"/>
      <c r="I23" s="387"/>
      <c r="J23" s="1237">
        <v>0</v>
      </c>
      <c r="K23" s="388">
        <f>G23*J23</f>
        <v>0</v>
      </c>
      <c r="L23" s="398"/>
    </row>
    <row r="24" spans="1:13" x14ac:dyDescent="0.25">
      <c r="A24" s="399">
        <v>21</v>
      </c>
      <c r="B24" s="403"/>
      <c r="C24" s="390"/>
      <c r="D24" s="360"/>
      <c r="E24" s="411" t="s">
        <v>4517</v>
      </c>
      <c r="F24" s="360" t="s">
        <v>1878</v>
      </c>
      <c r="G24" s="1238">
        <v>3</v>
      </c>
      <c r="H24" s="391">
        <f>CEILING(SUM(I4:I23),1)</f>
        <v>0</v>
      </c>
      <c r="I24" s="387">
        <f>CEILING(H24/100*G24,50)</f>
        <v>0</v>
      </c>
      <c r="J24" s="391"/>
      <c r="K24" s="388"/>
      <c r="L24" s="398"/>
    </row>
    <row r="25" spans="1:13" x14ac:dyDescent="0.25">
      <c r="A25" s="399"/>
      <c r="B25" s="403"/>
      <c r="C25" s="390"/>
      <c r="D25" s="390"/>
      <c r="E25" s="413"/>
      <c r="F25" s="390"/>
      <c r="G25" s="378">
        <v>0</v>
      </c>
      <c r="H25" s="387"/>
      <c r="I25" s="387"/>
      <c r="J25" s="387"/>
      <c r="K25" s="388"/>
    </row>
    <row r="26" spans="1:13" x14ac:dyDescent="0.25">
      <c r="A26" s="399"/>
      <c r="B26" s="403"/>
      <c r="C26" s="390"/>
      <c r="D26" s="390"/>
      <c r="E26" s="404" t="s">
        <v>5105</v>
      </c>
      <c r="F26" s="390"/>
      <c r="G26" s="378">
        <v>0</v>
      </c>
      <c r="H26" s="387"/>
      <c r="I26" s="401">
        <f>SUM(I4:I24)</f>
        <v>0</v>
      </c>
      <c r="J26" s="401"/>
      <c r="K26" s="402">
        <f>SUM(K4:K24)</f>
        <v>0</v>
      </c>
    </row>
    <row r="27" spans="1:13" x14ac:dyDescent="0.25">
      <c r="A27" s="399"/>
      <c r="B27" s="403"/>
      <c r="C27" s="390"/>
      <c r="D27" s="390"/>
      <c r="E27" s="404"/>
      <c r="F27" s="390"/>
      <c r="G27" s="405">
        <v>0</v>
      </c>
      <c r="H27" s="391"/>
      <c r="I27" s="406"/>
      <c r="J27" s="406"/>
      <c r="K27" s="407"/>
    </row>
    <row r="28" spans="1:13" s="331" customFormat="1" x14ac:dyDescent="0.2">
      <c r="A28" s="363"/>
      <c r="B28" s="336"/>
      <c r="C28" s="336"/>
      <c r="D28" s="390"/>
      <c r="E28" s="410" t="s">
        <v>5106</v>
      </c>
      <c r="F28" s="390"/>
      <c r="G28" s="670">
        <v>0</v>
      </c>
      <c r="H28" s="359"/>
      <c r="I28" s="359"/>
      <c r="J28" s="359"/>
      <c r="K28" s="513"/>
      <c r="L28" s="330"/>
      <c r="M28" s="343"/>
    </row>
    <row r="29" spans="1:13" s="331" customFormat="1" x14ac:dyDescent="0.2">
      <c r="A29" s="363">
        <v>1</v>
      </c>
      <c r="B29" s="336"/>
      <c r="C29" s="390" t="s">
        <v>4315</v>
      </c>
      <c r="D29" s="338" t="s">
        <v>5107</v>
      </c>
      <c r="E29" s="357" t="s">
        <v>5108</v>
      </c>
      <c r="F29" s="337" t="s">
        <v>3726</v>
      </c>
      <c r="G29" s="359">
        <v>1</v>
      </c>
      <c r="H29" s="1234">
        <v>0</v>
      </c>
      <c r="I29" s="359">
        <f>G29*H29</f>
        <v>0</v>
      </c>
      <c r="J29" s="1234">
        <v>0</v>
      </c>
      <c r="K29" s="513">
        <f t="shared" ref="K29:K34" si="2">G29*J29</f>
        <v>0</v>
      </c>
      <c r="L29" s="330"/>
      <c r="M29" s="343"/>
    </row>
    <row r="30" spans="1:13" s="331" customFormat="1" x14ac:dyDescent="0.2">
      <c r="A30" s="363">
        <v>2</v>
      </c>
      <c r="B30" s="336"/>
      <c r="C30" s="390" t="s">
        <v>98</v>
      </c>
      <c r="D30" s="337"/>
      <c r="E30" s="671" t="s">
        <v>5109</v>
      </c>
      <c r="F30" s="337" t="s">
        <v>3726</v>
      </c>
      <c r="G30" s="359">
        <v>1</v>
      </c>
      <c r="H30" s="1234">
        <v>0</v>
      </c>
      <c r="I30" s="359">
        <f>G30*H30</f>
        <v>0</v>
      </c>
      <c r="J30" s="1234">
        <v>0</v>
      </c>
      <c r="K30" s="513">
        <f t="shared" si="2"/>
        <v>0</v>
      </c>
      <c r="L30" s="330"/>
      <c r="M30" s="343"/>
    </row>
    <row r="31" spans="1:13" x14ac:dyDescent="0.2">
      <c r="A31" s="363">
        <v>3</v>
      </c>
      <c r="B31" s="403"/>
      <c r="C31" s="390" t="s">
        <v>4315</v>
      </c>
      <c r="D31" s="385" t="s">
        <v>4575</v>
      </c>
      <c r="E31" s="413" t="s">
        <v>4574</v>
      </c>
      <c r="F31" s="390" t="s">
        <v>3726</v>
      </c>
      <c r="G31" s="386">
        <v>1</v>
      </c>
      <c r="H31" s="391"/>
      <c r="I31" s="391"/>
      <c r="J31" s="1237">
        <v>0</v>
      </c>
      <c r="K31" s="392">
        <f t="shared" si="2"/>
        <v>0</v>
      </c>
    </row>
    <row r="32" spans="1:13" x14ac:dyDescent="0.2">
      <c r="A32" s="363">
        <v>4</v>
      </c>
      <c r="B32" s="403"/>
      <c r="C32" s="390" t="s">
        <v>4315</v>
      </c>
      <c r="D32" s="385" t="s">
        <v>4577</v>
      </c>
      <c r="E32" s="413" t="s">
        <v>4578</v>
      </c>
      <c r="F32" s="390" t="s">
        <v>3726</v>
      </c>
      <c r="G32" s="386">
        <v>4</v>
      </c>
      <c r="H32" s="391"/>
      <c r="I32" s="391"/>
      <c r="J32" s="1237">
        <v>0</v>
      </c>
      <c r="K32" s="392">
        <f t="shared" si="2"/>
        <v>0</v>
      </c>
    </row>
    <row r="33" spans="1:13" s="331" customFormat="1" x14ac:dyDescent="0.2">
      <c r="A33" s="363">
        <v>5</v>
      </c>
      <c r="B33" s="336"/>
      <c r="C33" s="390" t="s">
        <v>4315</v>
      </c>
      <c r="D33" s="360" t="s">
        <v>4513</v>
      </c>
      <c r="E33" s="357" t="s">
        <v>4515</v>
      </c>
      <c r="F33" s="358" t="s">
        <v>135</v>
      </c>
      <c r="G33" s="359">
        <v>1</v>
      </c>
      <c r="H33" s="340"/>
      <c r="I33" s="340"/>
      <c r="J33" s="1234">
        <v>0</v>
      </c>
      <c r="K33" s="341">
        <f t="shared" si="2"/>
        <v>0</v>
      </c>
      <c r="L33" s="356"/>
      <c r="M33" s="343"/>
    </row>
    <row r="34" spans="1:13" s="331" customFormat="1" x14ac:dyDescent="0.2">
      <c r="A34" s="363">
        <v>6</v>
      </c>
      <c r="B34" s="336"/>
      <c r="C34" s="390" t="s">
        <v>4315</v>
      </c>
      <c r="D34" s="360" t="s">
        <v>4513</v>
      </c>
      <c r="E34" s="357" t="s">
        <v>4516</v>
      </c>
      <c r="F34" s="358" t="s">
        <v>135</v>
      </c>
      <c r="G34" s="359">
        <v>1</v>
      </c>
      <c r="H34" s="340"/>
      <c r="I34" s="340"/>
      <c r="J34" s="1234">
        <v>0</v>
      </c>
      <c r="K34" s="341">
        <f t="shared" si="2"/>
        <v>0</v>
      </c>
      <c r="L34" s="356"/>
      <c r="M34" s="343"/>
    </row>
    <row r="35" spans="1:13" s="331" customFormat="1" x14ac:dyDescent="0.2">
      <c r="A35" s="363">
        <v>7</v>
      </c>
      <c r="B35" s="336"/>
      <c r="C35" s="390" t="s">
        <v>4315</v>
      </c>
      <c r="D35" s="360" t="s">
        <v>4513</v>
      </c>
      <c r="E35" s="357" t="s">
        <v>4517</v>
      </c>
      <c r="F35" s="358" t="s">
        <v>1878</v>
      </c>
      <c r="G35" s="1238">
        <v>3</v>
      </c>
      <c r="H35" s="359">
        <f>CEILING(SUM(I28:I34),1)</f>
        <v>0</v>
      </c>
      <c r="I35" s="340">
        <f>CEILING(H35/100*G35,50)</f>
        <v>0</v>
      </c>
      <c r="J35" s="359"/>
      <c r="K35" s="341"/>
      <c r="L35" s="356"/>
      <c r="M35" s="343"/>
    </row>
    <row r="36" spans="1:13" s="331" customFormat="1" x14ac:dyDescent="0.2">
      <c r="A36" s="363"/>
      <c r="B36" s="336"/>
      <c r="C36" s="336"/>
      <c r="D36" s="337"/>
      <c r="E36" s="671"/>
      <c r="F36" s="337"/>
      <c r="G36" s="672">
        <v>0</v>
      </c>
      <c r="H36" s="340"/>
      <c r="I36" s="340"/>
      <c r="J36" s="340"/>
      <c r="K36" s="341"/>
      <c r="L36" s="330"/>
      <c r="M36" s="343"/>
    </row>
    <row r="37" spans="1:13" s="331" customFormat="1" x14ac:dyDescent="0.2">
      <c r="A37" s="363"/>
      <c r="B37" s="336"/>
      <c r="C37" s="336"/>
      <c r="D37" s="337"/>
      <c r="E37" s="673" t="s">
        <v>5110</v>
      </c>
      <c r="F37" s="337"/>
      <c r="G37" s="672">
        <v>0</v>
      </c>
      <c r="H37" s="340"/>
      <c r="I37" s="366">
        <f>SUM(I29:I35)</f>
        <v>0</v>
      </c>
      <c r="J37" s="366"/>
      <c r="K37" s="367">
        <f>SUM(K29:K35)</f>
        <v>0</v>
      </c>
      <c r="L37" s="330"/>
      <c r="M37" s="343"/>
    </row>
    <row r="38" spans="1:13" x14ac:dyDescent="0.25">
      <c r="A38" s="399"/>
      <c r="B38" s="403"/>
      <c r="C38" s="390"/>
      <c r="D38" s="390"/>
      <c r="E38" s="404"/>
      <c r="F38" s="390"/>
      <c r="G38" s="405">
        <v>0</v>
      </c>
      <c r="H38" s="391"/>
      <c r="I38" s="406"/>
      <c r="J38" s="406"/>
      <c r="K38" s="407"/>
    </row>
    <row r="39" spans="1:13" s="433" customFormat="1" x14ac:dyDescent="0.25">
      <c r="A39" s="426"/>
      <c r="B39" s="427"/>
      <c r="C39" s="428"/>
      <c r="D39" s="428"/>
      <c r="E39" s="429" t="s">
        <v>4519</v>
      </c>
      <c r="F39" s="428"/>
      <c r="G39" s="430" t="s">
        <v>4666</v>
      </c>
      <c r="H39" s="431"/>
      <c r="I39" s="406">
        <f>I26+I37</f>
        <v>0</v>
      </c>
      <c r="J39" s="406"/>
      <c r="K39" s="407">
        <f>K26+K37</f>
        <v>0</v>
      </c>
      <c r="L39" s="432"/>
    </row>
    <row r="40" spans="1:13" x14ac:dyDescent="0.25">
      <c r="A40" s="674"/>
      <c r="B40" s="675"/>
      <c r="C40" s="676"/>
      <c r="D40" s="676"/>
      <c r="E40" s="677"/>
      <c r="F40" s="676"/>
      <c r="G40" s="678">
        <v>0</v>
      </c>
      <c r="H40" s="679"/>
      <c r="I40" s="679"/>
      <c r="J40" s="679"/>
      <c r="K40" s="680"/>
    </row>
    <row r="41" spans="1:13" x14ac:dyDescent="0.25">
      <c r="B41" s="434"/>
      <c r="E41" s="435"/>
      <c r="G41" s="436"/>
      <c r="H41" s="437"/>
      <c r="I41" s="437"/>
      <c r="J41" s="437"/>
      <c r="K41" s="437"/>
    </row>
    <row r="42" spans="1:13" x14ac:dyDescent="0.25">
      <c r="B42" s="434"/>
      <c r="E42" s="435"/>
      <c r="G42" s="436"/>
      <c r="H42" s="437"/>
      <c r="I42" s="437"/>
      <c r="J42" s="437"/>
      <c r="K42" s="437"/>
    </row>
    <row r="43" spans="1:13" x14ac:dyDescent="0.25">
      <c r="B43" s="434"/>
      <c r="E43" s="435"/>
      <c r="G43" s="436"/>
      <c r="H43" s="437"/>
      <c r="I43" s="437"/>
      <c r="J43" s="437"/>
      <c r="K43" s="437"/>
    </row>
    <row r="44" spans="1:13" x14ac:dyDescent="0.25">
      <c r="B44" s="434"/>
      <c r="E44" s="435"/>
      <c r="G44" s="436"/>
      <c r="H44" s="437"/>
      <c r="I44" s="437"/>
      <c r="J44" s="437"/>
      <c r="K44" s="437"/>
    </row>
    <row r="45" spans="1:13" x14ac:dyDescent="0.25">
      <c r="B45" s="434"/>
      <c r="E45" s="435"/>
      <c r="G45" s="436"/>
      <c r="H45" s="437"/>
      <c r="I45" s="437"/>
      <c r="J45" s="437"/>
      <c r="K45" s="437"/>
    </row>
    <row r="46" spans="1:13" x14ac:dyDescent="0.25">
      <c r="B46" s="434"/>
      <c r="E46" s="435"/>
      <c r="G46" s="436"/>
      <c r="H46" s="437"/>
      <c r="I46" s="437"/>
      <c r="J46" s="437"/>
      <c r="K46" s="437"/>
    </row>
    <row r="47" spans="1:13" x14ac:dyDescent="0.25">
      <c r="B47" s="434"/>
      <c r="E47" s="435"/>
      <c r="G47" s="436"/>
      <c r="H47" s="437"/>
      <c r="I47" s="437"/>
      <c r="J47" s="437"/>
      <c r="K47" s="437"/>
    </row>
    <row r="48" spans="1:13" x14ac:dyDescent="0.25">
      <c r="B48" s="434"/>
      <c r="E48" s="435"/>
      <c r="G48" s="436"/>
      <c r="H48" s="437"/>
      <c r="I48" s="437"/>
      <c r="J48" s="437"/>
      <c r="K48" s="437"/>
    </row>
    <row r="49" spans="2:11" x14ac:dyDescent="0.25">
      <c r="B49" s="434"/>
      <c r="E49" s="435"/>
      <c r="G49" s="436"/>
      <c r="H49" s="437"/>
      <c r="I49" s="437"/>
      <c r="J49" s="437"/>
      <c r="K49" s="437"/>
    </row>
    <row r="50" spans="2:11" x14ac:dyDescent="0.25">
      <c r="B50" s="434"/>
      <c r="E50" s="435"/>
      <c r="G50" s="436"/>
      <c r="H50" s="437"/>
      <c r="I50" s="437"/>
      <c r="J50" s="437"/>
      <c r="K50" s="437"/>
    </row>
    <row r="51" spans="2:11" x14ac:dyDescent="0.25">
      <c r="B51" s="434"/>
      <c r="E51" s="435"/>
      <c r="G51" s="436"/>
      <c r="H51" s="437"/>
      <c r="I51" s="437"/>
      <c r="J51" s="437"/>
      <c r="K51" s="437"/>
    </row>
    <row r="52" spans="2:11" x14ac:dyDescent="0.25">
      <c r="B52" s="434"/>
      <c r="E52" s="435"/>
      <c r="G52" s="436"/>
      <c r="H52" s="437"/>
      <c r="I52" s="437"/>
      <c r="J52" s="437"/>
      <c r="K52" s="437"/>
    </row>
    <row r="53" spans="2:11" x14ac:dyDescent="0.25">
      <c r="B53" s="434"/>
      <c r="E53" s="435"/>
      <c r="G53" s="436"/>
      <c r="H53" s="437"/>
      <c r="I53" s="437"/>
      <c r="J53" s="437"/>
      <c r="K53" s="437"/>
    </row>
    <row r="54" spans="2:11" x14ac:dyDescent="0.25">
      <c r="B54" s="434"/>
      <c r="E54" s="435"/>
      <c r="G54" s="436"/>
      <c r="H54" s="437"/>
      <c r="I54" s="437"/>
      <c r="J54" s="437"/>
      <c r="K54" s="437"/>
    </row>
    <row r="55" spans="2:11" x14ac:dyDescent="0.25">
      <c r="B55" s="434"/>
      <c r="E55" s="435"/>
      <c r="G55" s="436"/>
      <c r="H55" s="437"/>
      <c r="I55" s="437"/>
      <c r="J55" s="437"/>
      <c r="K55" s="437"/>
    </row>
    <row r="56" spans="2:11" x14ac:dyDescent="0.25">
      <c r="B56" s="434"/>
      <c r="E56" s="435"/>
      <c r="G56" s="436"/>
      <c r="H56" s="437"/>
      <c r="I56" s="437"/>
      <c r="J56" s="437"/>
      <c r="K56" s="437"/>
    </row>
    <row r="57" spans="2:11" x14ac:dyDescent="0.25">
      <c r="B57" s="434"/>
      <c r="E57" s="435"/>
      <c r="G57" s="436"/>
      <c r="H57" s="437"/>
      <c r="I57" s="437"/>
      <c r="J57" s="437"/>
      <c r="K57" s="437"/>
    </row>
    <row r="58" spans="2:11" x14ac:dyDescent="0.25">
      <c r="B58" s="434"/>
      <c r="E58" s="435"/>
      <c r="G58" s="436"/>
      <c r="H58" s="437"/>
      <c r="I58" s="437"/>
      <c r="J58" s="437"/>
      <c r="K58" s="437"/>
    </row>
    <row r="59" spans="2:11" x14ac:dyDescent="0.25">
      <c r="B59" s="434"/>
      <c r="E59" s="435"/>
      <c r="G59" s="436"/>
      <c r="H59" s="437"/>
      <c r="I59" s="437"/>
      <c r="J59" s="437"/>
      <c r="K59" s="437"/>
    </row>
    <row r="60" spans="2:11" x14ac:dyDescent="0.25">
      <c r="B60" s="434"/>
      <c r="E60" s="435"/>
      <c r="G60" s="436"/>
      <c r="H60" s="437"/>
      <c r="I60" s="437"/>
      <c r="J60" s="437"/>
      <c r="K60" s="437"/>
    </row>
    <row r="61" spans="2:11" x14ac:dyDescent="0.25">
      <c r="B61" s="434"/>
      <c r="E61" s="435"/>
      <c r="G61" s="436"/>
      <c r="H61" s="437"/>
      <c r="I61" s="437"/>
      <c r="J61" s="437"/>
      <c r="K61" s="437"/>
    </row>
    <row r="62" spans="2:11" x14ac:dyDescent="0.25">
      <c r="B62" s="434"/>
      <c r="E62" s="435"/>
      <c r="G62" s="436"/>
      <c r="H62" s="437"/>
      <c r="I62" s="437"/>
      <c r="J62" s="437"/>
      <c r="K62" s="437"/>
    </row>
    <row r="63" spans="2:11" x14ac:dyDescent="0.25">
      <c r="B63" s="434"/>
      <c r="E63" s="435"/>
      <c r="G63" s="436"/>
      <c r="H63" s="437"/>
      <c r="I63" s="437"/>
      <c r="J63" s="437"/>
      <c r="K63" s="437"/>
    </row>
    <row r="64" spans="2:11" x14ac:dyDescent="0.25">
      <c r="B64" s="434"/>
      <c r="E64" s="435"/>
      <c r="G64" s="436"/>
      <c r="H64" s="437"/>
      <c r="I64" s="437"/>
      <c r="J64" s="437"/>
      <c r="K64" s="437"/>
    </row>
    <row r="65" spans="2:11" x14ac:dyDescent="0.25">
      <c r="B65" s="434"/>
      <c r="E65" s="435"/>
      <c r="G65" s="436"/>
      <c r="H65" s="437"/>
      <c r="I65" s="437"/>
      <c r="J65" s="437"/>
      <c r="K65" s="437"/>
    </row>
    <row r="66" spans="2:11" x14ac:dyDescent="0.25">
      <c r="B66" s="434"/>
      <c r="E66" s="435"/>
      <c r="G66" s="436"/>
      <c r="H66" s="437"/>
      <c r="I66" s="437"/>
      <c r="J66" s="437"/>
      <c r="K66" s="437"/>
    </row>
    <row r="67" spans="2:11" x14ac:dyDescent="0.25">
      <c r="B67" s="434"/>
      <c r="E67" s="435"/>
      <c r="G67" s="436"/>
      <c r="H67" s="437"/>
      <c r="I67" s="437"/>
      <c r="J67" s="437"/>
      <c r="K67" s="437"/>
    </row>
    <row r="68" spans="2:11" x14ac:dyDescent="0.25">
      <c r="B68" s="434"/>
      <c r="E68" s="435"/>
      <c r="G68" s="436"/>
      <c r="H68" s="437"/>
      <c r="I68" s="437"/>
      <c r="J68" s="437"/>
      <c r="K68" s="437"/>
    </row>
    <row r="69" spans="2:11" x14ac:dyDescent="0.25">
      <c r="B69" s="434"/>
      <c r="E69" s="435"/>
      <c r="G69" s="436"/>
      <c r="H69" s="437"/>
      <c r="I69" s="437"/>
      <c r="J69" s="437"/>
      <c r="K69" s="437"/>
    </row>
    <row r="70" spans="2:11" x14ac:dyDescent="0.25">
      <c r="B70" s="434"/>
      <c r="E70" s="435"/>
      <c r="G70" s="436"/>
      <c r="H70" s="437"/>
      <c r="I70" s="437"/>
      <c r="J70" s="437"/>
      <c r="K70" s="437"/>
    </row>
    <row r="71" spans="2:11" x14ac:dyDescent="0.25">
      <c r="B71" s="434"/>
      <c r="E71" s="435"/>
      <c r="G71" s="436"/>
      <c r="H71" s="437"/>
      <c r="I71" s="437"/>
      <c r="J71" s="437"/>
      <c r="K71" s="437"/>
    </row>
    <row r="72" spans="2:11" x14ac:dyDescent="0.25">
      <c r="B72" s="434"/>
      <c r="E72" s="435"/>
      <c r="G72" s="436"/>
      <c r="H72" s="437"/>
      <c r="I72" s="437"/>
      <c r="J72" s="437"/>
      <c r="K72" s="437"/>
    </row>
    <row r="73" spans="2:11" x14ac:dyDescent="0.25">
      <c r="B73" s="434"/>
      <c r="E73" s="435"/>
      <c r="G73" s="436"/>
      <c r="H73" s="437"/>
      <c r="I73" s="437"/>
      <c r="J73" s="437"/>
      <c r="K73" s="437"/>
    </row>
    <row r="74" spans="2:11" x14ac:dyDescent="0.25">
      <c r="B74" s="434"/>
      <c r="E74" s="435"/>
      <c r="G74" s="436"/>
      <c r="H74" s="437"/>
      <c r="I74" s="437"/>
      <c r="J74" s="437"/>
      <c r="K74" s="437"/>
    </row>
    <row r="75" spans="2:11" x14ac:dyDescent="0.25">
      <c r="B75" s="434"/>
      <c r="E75" s="435"/>
      <c r="G75" s="436"/>
      <c r="H75" s="437"/>
      <c r="I75" s="437"/>
      <c r="J75" s="437"/>
      <c r="K75" s="437"/>
    </row>
    <row r="76" spans="2:11" x14ac:dyDescent="0.25">
      <c r="B76" s="434"/>
      <c r="E76" s="435"/>
      <c r="G76" s="436"/>
      <c r="H76" s="437"/>
      <c r="I76" s="437"/>
      <c r="J76" s="437"/>
      <c r="K76" s="437"/>
    </row>
    <row r="77" spans="2:11" x14ac:dyDescent="0.25">
      <c r="B77" s="434"/>
      <c r="E77" s="435"/>
      <c r="G77" s="436"/>
      <c r="H77" s="437"/>
      <c r="I77" s="437"/>
      <c r="J77" s="437"/>
      <c r="K77" s="437"/>
    </row>
    <row r="78" spans="2:11" x14ac:dyDescent="0.25">
      <c r="B78" s="434"/>
      <c r="E78" s="435"/>
      <c r="G78" s="436"/>
      <c r="H78" s="437"/>
      <c r="I78" s="437"/>
      <c r="J78" s="437"/>
      <c r="K78" s="437"/>
    </row>
    <row r="79" spans="2:11" x14ac:dyDescent="0.25">
      <c r="B79" s="434"/>
      <c r="E79" s="435"/>
      <c r="G79" s="436"/>
      <c r="H79" s="437"/>
      <c r="I79" s="437"/>
      <c r="J79" s="437"/>
      <c r="K79" s="437"/>
    </row>
    <row r="80" spans="2:11" x14ac:dyDescent="0.25">
      <c r="B80" s="434"/>
      <c r="E80" s="435"/>
      <c r="G80" s="436"/>
      <c r="H80" s="437"/>
      <c r="I80" s="437"/>
      <c r="J80" s="437"/>
      <c r="K80" s="437"/>
    </row>
    <row r="81" spans="2:11" x14ac:dyDescent="0.25">
      <c r="B81" s="434"/>
      <c r="E81" s="435"/>
      <c r="G81" s="436"/>
      <c r="H81" s="437"/>
      <c r="I81" s="437"/>
      <c r="J81" s="437"/>
      <c r="K81" s="437"/>
    </row>
    <row r="82" spans="2:11" x14ac:dyDescent="0.25">
      <c r="B82" s="434"/>
      <c r="E82" s="435"/>
      <c r="G82" s="436"/>
      <c r="H82" s="437"/>
      <c r="I82" s="437"/>
      <c r="J82" s="437"/>
      <c r="K82" s="437"/>
    </row>
    <row r="83" spans="2:11" x14ac:dyDescent="0.25">
      <c r="B83" s="434"/>
      <c r="E83" s="435"/>
      <c r="G83" s="436"/>
      <c r="H83" s="437"/>
      <c r="I83" s="437"/>
      <c r="J83" s="437"/>
      <c r="K83" s="437"/>
    </row>
    <row r="84" spans="2:11" x14ac:dyDescent="0.25">
      <c r="B84" s="434"/>
      <c r="E84" s="435"/>
      <c r="G84" s="436"/>
      <c r="H84" s="437"/>
      <c r="I84" s="437"/>
      <c r="J84" s="437"/>
      <c r="K84" s="437"/>
    </row>
    <row r="85" spans="2:11" x14ac:dyDescent="0.25">
      <c r="B85" s="434"/>
      <c r="E85" s="435"/>
      <c r="G85" s="436"/>
      <c r="H85" s="437"/>
      <c r="I85" s="437"/>
      <c r="J85" s="437"/>
      <c r="K85" s="437"/>
    </row>
    <row r="86" spans="2:11" x14ac:dyDescent="0.25">
      <c r="B86" s="434"/>
      <c r="E86" s="435"/>
      <c r="G86" s="436"/>
      <c r="H86" s="437"/>
      <c r="I86" s="437"/>
      <c r="J86" s="437"/>
      <c r="K86" s="437"/>
    </row>
    <row r="87" spans="2:11" x14ac:dyDescent="0.25">
      <c r="B87" s="434"/>
      <c r="E87" s="435"/>
      <c r="G87" s="436"/>
      <c r="H87" s="437"/>
      <c r="I87" s="437"/>
      <c r="J87" s="437"/>
      <c r="K87" s="437"/>
    </row>
    <row r="88" spans="2:11" x14ac:dyDescent="0.25">
      <c r="B88" s="434"/>
      <c r="E88" s="435"/>
      <c r="G88" s="436"/>
      <c r="H88" s="437"/>
      <c r="I88" s="437"/>
      <c r="J88" s="437"/>
      <c r="K88" s="437"/>
    </row>
    <row r="89" spans="2:11" x14ac:dyDescent="0.25">
      <c r="B89" s="434"/>
      <c r="E89" s="435"/>
      <c r="G89" s="436"/>
      <c r="H89" s="437"/>
      <c r="I89" s="437"/>
      <c r="J89" s="437"/>
      <c r="K89" s="437"/>
    </row>
    <row r="90" spans="2:11" x14ac:dyDescent="0.25">
      <c r="B90" s="434"/>
      <c r="E90" s="435"/>
      <c r="G90" s="436"/>
      <c r="H90" s="437"/>
      <c r="I90" s="437"/>
      <c r="J90" s="437"/>
      <c r="K90" s="437"/>
    </row>
    <row r="91" spans="2:11" x14ac:dyDescent="0.25">
      <c r="B91" s="434"/>
      <c r="E91" s="435"/>
      <c r="G91" s="436"/>
      <c r="H91" s="437"/>
      <c r="I91" s="437"/>
      <c r="J91" s="437"/>
      <c r="K91" s="437"/>
    </row>
    <row r="92" spans="2:11" x14ac:dyDescent="0.25">
      <c r="B92" s="434"/>
      <c r="E92" s="435"/>
      <c r="G92" s="436"/>
      <c r="H92" s="437"/>
      <c r="I92" s="437"/>
      <c r="J92" s="437"/>
      <c r="K92" s="437"/>
    </row>
    <row r="93" spans="2:11" x14ac:dyDescent="0.25">
      <c r="B93" s="434"/>
      <c r="E93" s="435"/>
      <c r="G93" s="436"/>
      <c r="H93" s="437"/>
      <c r="I93" s="437"/>
      <c r="J93" s="437"/>
      <c r="K93" s="437"/>
    </row>
    <row r="94" spans="2:11" x14ac:dyDescent="0.25">
      <c r="B94" s="434"/>
      <c r="E94" s="435"/>
      <c r="G94" s="436"/>
      <c r="H94" s="437"/>
      <c r="I94" s="437"/>
      <c r="J94" s="437"/>
      <c r="K94" s="437"/>
    </row>
    <row r="95" spans="2:11" x14ac:dyDescent="0.25">
      <c r="B95" s="434"/>
      <c r="E95" s="435"/>
      <c r="G95" s="436"/>
      <c r="H95" s="437"/>
      <c r="I95" s="437"/>
      <c r="J95" s="437"/>
      <c r="K95" s="437"/>
    </row>
    <row r="96" spans="2:11" x14ac:dyDescent="0.25">
      <c r="B96" s="434"/>
      <c r="E96" s="435"/>
      <c r="G96" s="436"/>
      <c r="H96" s="437"/>
      <c r="I96" s="437"/>
      <c r="J96" s="437"/>
      <c r="K96" s="437"/>
    </row>
    <row r="97" spans="2:11" x14ac:dyDescent="0.25">
      <c r="B97" s="434"/>
      <c r="E97" s="435"/>
      <c r="G97" s="436"/>
      <c r="H97" s="437"/>
      <c r="I97" s="437"/>
      <c r="J97" s="437"/>
      <c r="K97" s="437"/>
    </row>
    <row r="98" spans="2:11" x14ac:dyDescent="0.25">
      <c r="B98" s="434"/>
      <c r="E98" s="435"/>
      <c r="G98" s="436"/>
      <c r="H98" s="437"/>
      <c r="I98" s="437"/>
      <c r="J98" s="437"/>
      <c r="K98" s="437"/>
    </row>
    <row r="99" spans="2:11" x14ac:dyDescent="0.25">
      <c r="B99" s="434"/>
      <c r="E99" s="435"/>
      <c r="G99" s="436"/>
      <c r="H99" s="437"/>
      <c r="I99" s="437"/>
      <c r="J99" s="437"/>
      <c r="K99" s="437"/>
    </row>
    <row r="100" spans="2:11" x14ac:dyDescent="0.25">
      <c r="B100" s="434"/>
      <c r="E100" s="435"/>
      <c r="G100" s="436"/>
      <c r="H100" s="437"/>
      <c r="I100" s="437"/>
      <c r="J100" s="437"/>
      <c r="K100" s="437"/>
    </row>
    <row r="101" spans="2:11" x14ac:dyDescent="0.25">
      <c r="B101" s="434"/>
      <c r="E101" s="435"/>
      <c r="G101" s="436"/>
      <c r="H101" s="437"/>
      <c r="I101" s="437"/>
      <c r="J101" s="437"/>
      <c r="K101" s="437"/>
    </row>
    <row r="102" spans="2:11" x14ac:dyDescent="0.25">
      <c r="B102" s="434"/>
      <c r="E102" s="435"/>
      <c r="G102" s="436"/>
      <c r="H102" s="437"/>
      <c r="I102" s="437"/>
      <c r="J102" s="437"/>
      <c r="K102" s="437"/>
    </row>
    <row r="103" spans="2:11" x14ac:dyDescent="0.25">
      <c r="B103" s="434"/>
      <c r="E103" s="435"/>
      <c r="G103" s="436"/>
      <c r="H103" s="437"/>
      <c r="I103" s="437"/>
      <c r="J103" s="437"/>
      <c r="K103" s="437"/>
    </row>
    <row r="104" spans="2:11" x14ac:dyDescent="0.25">
      <c r="B104" s="434"/>
      <c r="E104" s="435"/>
      <c r="G104" s="436"/>
      <c r="H104" s="437"/>
      <c r="I104" s="437"/>
      <c r="J104" s="437"/>
      <c r="K104" s="437"/>
    </row>
    <row r="105" spans="2:11" x14ac:dyDescent="0.25">
      <c r="B105" s="434"/>
      <c r="E105" s="435"/>
      <c r="G105" s="436"/>
      <c r="H105" s="437"/>
      <c r="I105" s="437"/>
      <c r="J105" s="437"/>
      <c r="K105" s="437"/>
    </row>
    <row r="106" spans="2:11" x14ac:dyDescent="0.25">
      <c r="B106" s="434"/>
      <c r="E106" s="435"/>
      <c r="G106" s="436"/>
      <c r="H106" s="437"/>
      <c r="I106" s="437"/>
      <c r="J106" s="437"/>
      <c r="K106" s="437"/>
    </row>
    <row r="107" spans="2:11" x14ac:dyDescent="0.25">
      <c r="B107" s="434"/>
      <c r="E107" s="435"/>
      <c r="G107" s="436"/>
      <c r="H107" s="437"/>
      <c r="I107" s="437"/>
      <c r="J107" s="437"/>
      <c r="K107" s="437"/>
    </row>
    <row r="108" spans="2:11" x14ac:dyDescent="0.25">
      <c r="B108" s="434"/>
      <c r="E108" s="435"/>
      <c r="G108" s="436"/>
      <c r="H108" s="437"/>
      <c r="I108" s="437"/>
      <c r="J108" s="437"/>
      <c r="K108" s="437"/>
    </row>
    <row r="109" spans="2:11" x14ac:dyDescent="0.25">
      <c r="B109" s="434"/>
      <c r="E109" s="435"/>
      <c r="G109" s="436"/>
      <c r="H109" s="437"/>
      <c r="I109" s="437"/>
      <c r="J109" s="437"/>
      <c r="K109" s="437"/>
    </row>
    <row r="110" spans="2:11" x14ac:dyDescent="0.25">
      <c r="B110" s="434"/>
      <c r="E110" s="435"/>
      <c r="G110" s="436"/>
      <c r="H110" s="437"/>
      <c r="I110" s="437"/>
      <c r="J110" s="437"/>
      <c r="K110" s="437"/>
    </row>
    <row r="111" spans="2:11" x14ac:dyDescent="0.25">
      <c r="B111" s="434"/>
      <c r="E111" s="435"/>
      <c r="G111" s="436"/>
      <c r="H111" s="437"/>
      <c r="I111" s="437"/>
      <c r="J111" s="437"/>
      <c r="K111" s="437"/>
    </row>
    <row r="112" spans="2:11" x14ac:dyDescent="0.25">
      <c r="B112" s="434"/>
      <c r="E112" s="435"/>
      <c r="G112" s="436"/>
      <c r="H112" s="437"/>
      <c r="I112" s="437"/>
      <c r="J112" s="437"/>
      <c r="K112" s="437"/>
    </row>
    <row r="113" spans="2:11" x14ac:dyDescent="0.25">
      <c r="B113" s="434"/>
      <c r="E113" s="435"/>
      <c r="G113" s="436"/>
      <c r="H113" s="437"/>
      <c r="I113" s="437"/>
      <c r="J113" s="437"/>
      <c r="K113" s="437"/>
    </row>
    <row r="114" spans="2:11" x14ac:dyDescent="0.25">
      <c r="B114" s="434"/>
      <c r="E114" s="435"/>
      <c r="G114" s="436"/>
      <c r="H114" s="437"/>
      <c r="I114" s="437"/>
      <c r="J114" s="437"/>
      <c r="K114" s="437"/>
    </row>
    <row r="115" spans="2:11" x14ac:dyDescent="0.25">
      <c r="B115" s="434"/>
      <c r="E115" s="435"/>
      <c r="G115" s="436"/>
      <c r="H115" s="437"/>
      <c r="I115" s="437"/>
      <c r="J115" s="437"/>
      <c r="K115" s="437"/>
    </row>
    <row r="116" spans="2:11" x14ac:dyDescent="0.25">
      <c r="B116" s="434"/>
      <c r="E116" s="435"/>
      <c r="G116" s="436"/>
      <c r="H116" s="437"/>
      <c r="I116" s="437"/>
      <c r="J116" s="437"/>
      <c r="K116" s="437"/>
    </row>
    <row r="117" spans="2:11" x14ac:dyDescent="0.25">
      <c r="B117" s="434"/>
      <c r="E117" s="435"/>
      <c r="G117" s="436"/>
      <c r="H117" s="437"/>
      <c r="I117" s="437"/>
      <c r="J117" s="437"/>
      <c r="K117" s="437"/>
    </row>
    <row r="118" spans="2:11" x14ac:dyDescent="0.25">
      <c r="B118" s="434"/>
      <c r="E118" s="435"/>
      <c r="G118" s="436"/>
      <c r="H118" s="437"/>
      <c r="I118" s="437"/>
      <c r="J118" s="437"/>
      <c r="K118" s="437"/>
    </row>
    <row r="119" spans="2:11" x14ac:dyDescent="0.25">
      <c r="B119" s="434"/>
      <c r="E119" s="435"/>
      <c r="G119" s="436"/>
      <c r="H119" s="437"/>
      <c r="I119" s="437"/>
      <c r="J119" s="437"/>
      <c r="K119" s="437"/>
    </row>
    <row r="120" spans="2:11" x14ac:dyDescent="0.25">
      <c r="B120" s="434"/>
      <c r="E120" s="435"/>
      <c r="G120" s="436"/>
      <c r="H120" s="437"/>
      <c r="I120" s="437"/>
      <c r="J120" s="437"/>
      <c r="K120" s="437"/>
    </row>
    <row r="121" spans="2:11" x14ac:dyDescent="0.25">
      <c r="B121" s="434"/>
      <c r="E121" s="435"/>
      <c r="G121" s="436"/>
      <c r="H121" s="437"/>
      <c r="I121" s="437"/>
      <c r="J121" s="437"/>
      <c r="K121" s="437"/>
    </row>
    <row r="122" spans="2:11" x14ac:dyDescent="0.25">
      <c r="B122" s="434"/>
      <c r="E122" s="435"/>
      <c r="G122" s="436"/>
      <c r="H122" s="437"/>
      <c r="I122" s="437"/>
      <c r="J122" s="437"/>
      <c r="K122" s="437"/>
    </row>
    <row r="123" spans="2:11" x14ac:dyDescent="0.25">
      <c r="B123" s="434"/>
      <c r="E123" s="435"/>
      <c r="G123" s="436"/>
      <c r="H123" s="437"/>
      <c r="I123" s="437"/>
      <c r="J123" s="437"/>
      <c r="K123" s="437"/>
    </row>
    <row r="124" spans="2:11" x14ac:dyDescent="0.25">
      <c r="B124" s="434"/>
      <c r="E124" s="435"/>
      <c r="G124" s="436"/>
      <c r="H124" s="437"/>
      <c r="I124" s="437"/>
      <c r="J124" s="437"/>
      <c r="K124" s="437"/>
    </row>
    <row r="125" spans="2:11" x14ac:dyDescent="0.25">
      <c r="B125" s="434"/>
      <c r="E125" s="435"/>
      <c r="G125" s="436"/>
      <c r="H125" s="437"/>
      <c r="I125" s="437"/>
      <c r="J125" s="437"/>
      <c r="K125" s="437"/>
    </row>
    <row r="126" spans="2:11" x14ac:dyDescent="0.25">
      <c r="B126" s="434"/>
      <c r="E126" s="435"/>
      <c r="G126" s="436"/>
      <c r="H126" s="437"/>
      <c r="I126" s="437"/>
      <c r="J126" s="437"/>
      <c r="K126" s="437"/>
    </row>
    <row r="127" spans="2:11" x14ac:dyDescent="0.25">
      <c r="B127" s="434"/>
      <c r="E127" s="435"/>
      <c r="G127" s="436"/>
      <c r="H127" s="437"/>
      <c r="I127" s="437"/>
      <c r="J127" s="437"/>
      <c r="K127" s="437"/>
    </row>
    <row r="128" spans="2:11" x14ac:dyDescent="0.25">
      <c r="B128" s="434"/>
      <c r="E128" s="435"/>
      <c r="G128" s="436"/>
      <c r="H128" s="437"/>
      <c r="I128" s="437"/>
      <c r="J128" s="437"/>
      <c r="K128" s="437"/>
    </row>
    <row r="129" spans="2:11" x14ac:dyDescent="0.25">
      <c r="B129" s="434"/>
      <c r="E129" s="435"/>
      <c r="G129" s="436"/>
      <c r="H129" s="437"/>
      <c r="I129" s="437"/>
      <c r="J129" s="437"/>
      <c r="K129" s="437"/>
    </row>
    <row r="130" spans="2:11" x14ac:dyDescent="0.25">
      <c r="B130" s="434"/>
      <c r="E130" s="435"/>
      <c r="G130" s="436"/>
      <c r="H130" s="437"/>
      <c r="I130" s="437"/>
      <c r="J130" s="437"/>
      <c r="K130" s="437"/>
    </row>
    <row r="131" spans="2:11" x14ac:dyDescent="0.25">
      <c r="B131" s="434"/>
      <c r="E131" s="435"/>
      <c r="G131" s="436"/>
      <c r="H131" s="437"/>
      <c r="I131" s="437"/>
      <c r="J131" s="437"/>
      <c r="K131" s="437"/>
    </row>
    <row r="132" spans="2:11" x14ac:dyDescent="0.25">
      <c r="B132" s="434"/>
      <c r="E132" s="435"/>
      <c r="G132" s="436"/>
      <c r="H132" s="437"/>
      <c r="I132" s="437"/>
      <c r="J132" s="437"/>
      <c r="K132" s="437"/>
    </row>
    <row r="133" spans="2:11" x14ac:dyDescent="0.25">
      <c r="B133" s="434"/>
      <c r="E133" s="435"/>
      <c r="G133" s="436"/>
      <c r="H133" s="437"/>
      <c r="I133" s="437"/>
      <c r="J133" s="437"/>
      <c r="K133" s="437"/>
    </row>
    <row r="134" spans="2:11" x14ac:dyDescent="0.25">
      <c r="B134" s="434"/>
      <c r="E134" s="435"/>
      <c r="G134" s="436"/>
      <c r="H134" s="437"/>
      <c r="I134" s="437"/>
      <c r="J134" s="437"/>
      <c r="K134" s="437"/>
    </row>
    <row r="135" spans="2:11" x14ac:dyDescent="0.25">
      <c r="B135" s="434"/>
      <c r="E135" s="435"/>
      <c r="G135" s="436"/>
      <c r="H135" s="437"/>
      <c r="I135" s="437"/>
      <c r="J135" s="437"/>
      <c r="K135" s="437"/>
    </row>
    <row r="136" spans="2:11" x14ac:dyDescent="0.25">
      <c r="B136" s="434"/>
      <c r="E136" s="435"/>
      <c r="G136" s="436"/>
      <c r="H136" s="437"/>
      <c r="I136" s="437"/>
      <c r="J136" s="437"/>
      <c r="K136" s="437"/>
    </row>
    <row r="137" spans="2:11" x14ac:dyDescent="0.25">
      <c r="B137" s="434"/>
      <c r="E137" s="435"/>
      <c r="G137" s="436"/>
      <c r="H137" s="437"/>
      <c r="I137" s="437"/>
      <c r="J137" s="437"/>
      <c r="K137" s="437"/>
    </row>
    <row r="138" spans="2:11" x14ac:dyDescent="0.25">
      <c r="B138" s="434"/>
      <c r="E138" s="435"/>
      <c r="G138" s="436"/>
      <c r="H138" s="437"/>
      <c r="I138" s="437"/>
      <c r="J138" s="437"/>
      <c r="K138" s="437"/>
    </row>
    <row r="139" spans="2:11" x14ac:dyDescent="0.25">
      <c r="B139" s="434"/>
      <c r="E139" s="435"/>
      <c r="G139" s="436"/>
      <c r="H139" s="437"/>
      <c r="I139" s="437"/>
      <c r="J139" s="437"/>
      <c r="K139" s="437"/>
    </row>
    <row r="140" spans="2:11" x14ac:dyDescent="0.25">
      <c r="B140" s="434"/>
      <c r="E140" s="435"/>
      <c r="G140" s="436"/>
      <c r="H140" s="437"/>
      <c r="I140" s="437"/>
      <c r="J140" s="437"/>
      <c r="K140" s="437"/>
    </row>
    <row r="141" spans="2:11" x14ac:dyDescent="0.25">
      <c r="B141" s="434"/>
      <c r="E141" s="435"/>
      <c r="G141" s="436"/>
      <c r="H141" s="437"/>
      <c r="I141" s="437"/>
      <c r="J141" s="437"/>
      <c r="K141" s="437"/>
    </row>
    <row r="142" spans="2:11" x14ac:dyDescent="0.25">
      <c r="B142" s="434"/>
      <c r="E142" s="435"/>
      <c r="G142" s="436"/>
      <c r="H142" s="437"/>
      <c r="I142" s="437"/>
      <c r="J142" s="437"/>
      <c r="K142" s="437"/>
    </row>
    <row r="143" spans="2:11" x14ac:dyDescent="0.25">
      <c r="B143" s="434"/>
      <c r="E143" s="435"/>
      <c r="G143" s="436"/>
      <c r="H143" s="437"/>
      <c r="I143" s="437"/>
      <c r="J143" s="437"/>
      <c r="K143" s="437"/>
    </row>
    <row r="144" spans="2:11" x14ac:dyDescent="0.25">
      <c r="B144" s="434"/>
      <c r="E144" s="435"/>
      <c r="G144" s="436"/>
      <c r="H144" s="437"/>
      <c r="I144" s="437"/>
      <c r="J144" s="437"/>
      <c r="K144" s="437"/>
    </row>
    <row r="145" spans="2:11" x14ac:dyDescent="0.25">
      <c r="B145" s="434"/>
      <c r="E145" s="435"/>
      <c r="G145" s="436"/>
      <c r="H145" s="437"/>
      <c r="I145" s="437"/>
      <c r="J145" s="437"/>
      <c r="K145" s="437"/>
    </row>
    <row r="146" spans="2:11" x14ac:dyDescent="0.25">
      <c r="B146" s="434"/>
      <c r="E146" s="435"/>
      <c r="G146" s="436"/>
      <c r="H146" s="437"/>
      <c r="I146" s="437"/>
      <c r="J146" s="437"/>
      <c r="K146" s="437"/>
    </row>
    <row r="147" spans="2:11" x14ac:dyDescent="0.25">
      <c r="B147" s="434"/>
      <c r="E147" s="435"/>
      <c r="G147" s="436"/>
      <c r="H147" s="437"/>
      <c r="I147" s="437"/>
      <c r="J147" s="437"/>
      <c r="K147" s="437"/>
    </row>
    <row r="148" spans="2:11" x14ac:dyDescent="0.25">
      <c r="B148" s="434"/>
      <c r="E148" s="435"/>
      <c r="G148" s="436"/>
      <c r="H148" s="437"/>
      <c r="I148" s="437"/>
      <c r="J148" s="437"/>
      <c r="K148" s="437"/>
    </row>
    <row r="149" spans="2:11" x14ac:dyDescent="0.25">
      <c r="B149" s="434"/>
      <c r="E149" s="435"/>
      <c r="G149" s="436"/>
      <c r="H149" s="437"/>
      <c r="I149" s="437"/>
      <c r="J149" s="437"/>
      <c r="K149" s="437"/>
    </row>
    <row r="150" spans="2:11" x14ac:dyDescent="0.25">
      <c r="B150" s="434"/>
      <c r="E150" s="435"/>
      <c r="G150" s="436"/>
      <c r="H150" s="437"/>
      <c r="I150" s="437"/>
      <c r="J150" s="437"/>
      <c r="K150" s="437"/>
    </row>
    <row r="151" spans="2:11" x14ac:dyDescent="0.25">
      <c r="B151" s="434"/>
      <c r="E151" s="435"/>
      <c r="G151" s="436"/>
      <c r="H151" s="437"/>
      <c r="I151" s="437"/>
      <c r="J151" s="437"/>
      <c r="K151" s="437"/>
    </row>
    <row r="152" spans="2:11" x14ac:dyDescent="0.25">
      <c r="B152" s="434"/>
      <c r="E152" s="435"/>
      <c r="G152" s="436"/>
      <c r="H152" s="437"/>
      <c r="I152" s="437"/>
      <c r="J152" s="437"/>
      <c r="K152" s="437"/>
    </row>
    <row r="153" spans="2:11" x14ac:dyDescent="0.25">
      <c r="B153" s="434"/>
      <c r="E153" s="435"/>
      <c r="G153" s="436"/>
      <c r="H153" s="437"/>
      <c r="I153" s="437"/>
      <c r="J153" s="437"/>
      <c r="K153" s="437"/>
    </row>
    <row r="154" spans="2:11" x14ac:dyDescent="0.25">
      <c r="B154" s="434"/>
      <c r="E154" s="435"/>
      <c r="G154" s="436"/>
      <c r="H154" s="437"/>
      <c r="I154" s="437"/>
      <c r="J154" s="437"/>
      <c r="K154" s="437"/>
    </row>
    <row r="155" spans="2:11" x14ac:dyDescent="0.25">
      <c r="B155" s="434"/>
      <c r="E155" s="435"/>
      <c r="G155" s="436"/>
      <c r="H155" s="437"/>
      <c r="I155" s="437"/>
      <c r="J155" s="437"/>
      <c r="K155" s="437"/>
    </row>
    <row r="156" spans="2:11" x14ac:dyDescent="0.25">
      <c r="B156" s="434"/>
      <c r="E156" s="435"/>
      <c r="G156" s="436"/>
      <c r="H156" s="437"/>
      <c r="I156" s="437"/>
      <c r="J156" s="437"/>
      <c r="K156" s="437"/>
    </row>
    <row r="157" spans="2:11" x14ac:dyDescent="0.25">
      <c r="B157" s="434"/>
      <c r="E157" s="435"/>
      <c r="G157" s="436"/>
      <c r="H157" s="437"/>
      <c r="I157" s="437"/>
      <c r="J157" s="437"/>
      <c r="K157" s="437"/>
    </row>
    <row r="158" spans="2:11" x14ac:dyDescent="0.25">
      <c r="B158" s="434"/>
      <c r="E158" s="435"/>
      <c r="G158" s="436"/>
      <c r="H158" s="437"/>
      <c r="I158" s="437"/>
      <c r="J158" s="437"/>
      <c r="K158" s="437"/>
    </row>
    <row r="159" spans="2:11" x14ac:dyDescent="0.25">
      <c r="B159" s="434"/>
      <c r="E159" s="435"/>
      <c r="G159" s="436"/>
      <c r="H159" s="437"/>
      <c r="I159" s="437"/>
      <c r="J159" s="437"/>
      <c r="K159" s="437"/>
    </row>
    <row r="160" spans="2:11" x14ac:dyDescent="0.25">
      <c r="B160" s="434"/>
      <c r="E160" s="435"/>
      <c r="G160" s="436"/>
      <c r="H160" s="437"/>
      <c r="I160" s="437"/>
      <c r="J160" s="437"/>
      <c r="K160" s="437"/>
    </row>
    <row r="161" spans="2:11" x14ac:dyDescent="0.25">
      <c r="B161" s="434"/>
      <c r="E161" s="435"/>
      <c r="G161" s="436"/>
      <c r="H161" s="437"/>
      <c r="I161" s="437"/>
      <c r="J161" s="437"/>
      <c r="K161" s="437"/>
    </row>
    <row r="162" spans="2:11" x14ac:dyDescent="0.25">
      <c r="B162" s="434"/>
      <c r="E162" s="435"/>
      <c r="G162" s="436"/>
      <c r="H162" s="437"/>
      <c r="I162" s="437"/>
      <c r="J162" s="437"/>
      <c r="K162" s="437"/>
    </row>
    <row r="163" spans="2:11" x14ac:dyDescent="0.25">
      <c r="B163" s="434"/>
      <c r="E163" s="435"/>
      <c r="G163" s="436"/>
      <c r="H163" s="437"/>
      <c r="I163" s="437"/>
      <c r="J163" s="437"/>
      <c r="K163" s="437"/>
    </row>
    <row r="164" spans="2:11" x14ac:dyDescent="0.25">
      <c r="B164" s="434"/>
      <c r="E164" s="435"/>
      <c r="G164" s="436"/>
      <c r="H164" s="437"/>
      <c r="I164" s="437"/>
      <c r="J164" s="437"/>
      <c r="K164" s="437"/>
    </row>
    <row r="165" spans="2:11" x14ac:dyDescent="0.25">
      <c r="B165" s="434"/>
      <c r="E165" s="435"/>
      <c r="G165" s="436"/>
      <c r="H165" s="437"/>
      <c r="I165" s="437"/>
      <c r="J165" s="437"/>
      <c r="K165" s="437"/>
    </row>
    <row r="166" spans="2:11" x14ac:dyDescent="0.25">
      <c r="B166" s="434"/>
      <c r="E166" s="435"/>
      <c r="G166" s="436"/>
      <c r="H166" s="437"/>
      <c r="I166" s="437"/>
      <c r="J166" s="437"/>
      <c r="K166" s="437"/>
    </row>
    <row r="167" spans="2:11" x14ac:dyDescent="0.25">
      <c r="B167" s="434"/>
      <c r="E167" s="435"/>
      <c r="G167" s="436"/>
      <c r="H167" s="437"/>
      <c r="I167" s="437"/>
      <c r="J167" s="437"/>
      <c r="K167" s="437"/>
    </row>
    <row r="168" spans="2:11" x14ac:dyDescent="0.25">
      <c r="B168" s="434"/>
      <c r="E168" s="435"/>
      <c r="G168" s="436"/>
      <c r="H168" s="437"/>
      <c r="I168" s="437"/>
      <c r="J168" s="437"/>
      <c r="K168" s="437"/>
    </row>
    <row r="169" spans="2:11" x14ac:dyDescent="0.25">
      <c r="B169" s="434"/>
      <c r="E169" s="435"/>
      <c r="G169" s="436"/>
      <c r="H169" s="437"/>
      <c r="I169" s="437"/>
      <c r="J169" s="437"/>
      <c r="K169" s="437"/>
    </row>
    <row r="170" spans="2:11" x14ac:dyDescent="0.25">
      <c r="B170" s="434"/>
      <c r="E170" s="435"/>
      <c r="G170" s="436"/>
      <c r="H170" s="437"/>
      <c r="I170" s="437"/>
      <c r="J170" s="437"/>
      <c r="K170" s="437"/>
    </row>
    <row r="171" spans="2:11" x14ac:dyDescent="0.25">
      <c r="B171" s="434"/>
      <c r="E171" s="435"/>
      <c r="G171" s="436"/>
      <c r="H171" s="437"/>
      <c r="I171" s="437"/>
      <c r="J171" s="437"/>
      <c r="K171" s="437"/>
    </row>
    <row r="172" spans="2:11" x14ac:dyDescent="0.25">
      <c r="B172" s="434"/>
      <c r="E172" s="435"/>
      <c r="G172" s="436"/>
      <c r="H172" s="437"/>
      <c r="I172" s="437"/>
      <c r="J172" s="437"/>
      <c r="K172" s="437"/>
    </row>
    <row r="173" spans="2:11" x14ac:dyDescent="0.25">
      <c r="B173" s="434"/>
      <c r="E173" s="435"/>
      <c r="G173" s="436"/>
      <c r="H173" s="437"/>
      <c r="I173" s="437"/>
      <c r="J173" s="437"/>
      <c r="K173" s="437"/>
    </row>
    <row r="174" spans="2:11" x14ac:dyDescent="0.25">
      <c r="B174" s="434"/>
      <c r="E174" s="435"/>
      <c r="G174" s="436"/>
      <c r="H174" s="437"/>
      <c r="I174" s="437"/>
      <c r="J174" s="437"/>
      <c r="K174" s="437"/>
    </row>
    <row r="175" spans="2:11" x14ac:dyDescent="0.25">
      <c r="B175" s="434"/>
      <c r="E175" s="435"/>
      <c r="G175" s="436"/>
      <c r="H175" s="437"/>
      <c r="I175" s="437"/>
      <c r="J175" s="437"/>
      <c r="K175" s="437"/>
    </row>
    <row r="176" spans="2:11" x14ac:dyDescent="0.25">
      <c r="B176" s="434"/>
      <c r="E176" s="435"/>
      <c r="G176" s="436"/>
      <c r="H176" s="437"/>
      <c r="I176" s="437"/>
      <c r="J176" s="437"/>
      <c r="K176" s="437"/>
    </row>
    <row r="177" spans="2:11" x14ac:dyDescent="0.25">
      <c r="B177" s="434"/>
      <c r="E177" s="435"/>
      <c r="G177" s="436"/>
      <c r="H177" s="437"/>
      <c r="I177" s="437"/>
      <c r="J177" s="437"/>
      <c r="K177" s="437"/>
    </row>
    <row r="178" spans="2:11" x14ac:dyDescent="0.25">
      <c r="B178" s="434"/>
      <c r="E178" s="435"/>
      <c r="G178" s="436"/>
      <c r="H178" s="437"/>
      <c r="I178" s="437"/>
      <c r="J178" s="437"/>
      <c r="K178" s="437"/>
    </row>
    <row r="179" spans="2:11" x14ac:dyDescent="0.25">
      <c r="B179" s="434"/>
      <c r="E179" s="435"/>
      <c r="G179" s="436"/>
      <c r="H179" s="437"/>
      <c r="I179" s="437"/>
      <c r="J179" s="437"/>
      <c r="K179" s="437"/>
    </row>
    <row r="180" spans="2:11" x14ac:dyDescent="0.25">
      <c r="B180" s="434"/>
      <c r="E180" s="435"/>
      <c r="G180" s="436"/>
      <c r="H180" s="437"/>
      <c r="I180" s="437"/>
      <c r="J180" s="437"/>
      <c r="K180" s="437"/>
    </row>
    <row r="181" spans="2:11" x14ac:dyDescent="0.25">
      <c r="B181" s="434"/>
      <c r="E181" s="435"/>
      <c r="G181" s="436"/>
      <c r="H181" s="437"/>
      <c r="I181" s="437"/>
      <c r="J181" s="437"/>
      <c r="K181" s="437"/>
    </row>
    <row r="182" spans="2:11" x14ac:dyDescent="0.25">
      <c r="B182" s="434"/>
      <c r="E182" s="435"/>
      <c r="G182" s="436"/>
      <c r="H182" s="437"/>
      <c r="I182" s="437"/>
      <c r="J182" s="437"/>
      <c r="K182" s="437"/>
    </row>
    <row r="183" spans="2:11" x14ac:dyDescent="0.25">
      <c r="B183" s="434"/>
      <c r="E183" s="435"/>
      <c r="G183" s="436"/>
      <c r="H183" s="437"/>
      <c r="I183" s="437"/>
      <c r="J183" s="437"/>
      <c r="K183" s="437"/>
    </row>
    <row r="184" spans="2:11" x14ac:dyDescent="0.25">
      <c r="B184" s="434"/>
      <c r="E184" s="435"/>
      <c r="G184" s="436"/>
      <c r="H184" s="437"/>
      <c r="I184" s="437"/>
      <c r="J184" s="437"/>
      <c r="K184" s="437"/>
    </row>
    <row r="185" spans="2:11" x14ac:dyDescent="0.25">
      <c r="B185" s="434"/>
      <c r="E185" s="435"/>
      <c r="G185" s="436"/>
      <c r="H185" s="437"/>
      <c r="I185" s="437"/>
      <c r="J185" s="437"/>
      <c r="K185" s="437"/>
    </row>
    <row r="186" spans="2:11" x14ac:dyDescent="0.25">
      <c r="B186" s="434"/>
      <c r="E186" s="435"/>
      <c r="G186" s="436"/>
      <c r="H186" s="437"/>
      <c r="I186" s="437"/>
      <c r="J186" s="437"/>
      <c r="K186" s="437"/>
    </row>
    <row r="187" spans="2:11" x14ac:dyDescent="0.25">
      <c r="B187" s="434"/>
      <c r="E187" s="435"/>
      <c r="G187" s="436"/>
      <c r="H187" s="437"/>
      <c r="I187" s="437"/>
      <c r="J187" s="437"/>
      <c r="K187" s="437"/>
    </row>
    <row r="188" spans="2:11" x14ac:dyDescent="0.25">
      <c r="B188" s="434"/>
      <c r="E188" s="435"/>
      <c r="G188" s="436"/>
      <c r="H188" s="437"/>
      <c r="I188" s="437"/>
      <c r="J188" s="437"/>
      <c r="K188" s="437"/>
    </row>
    <row r="189" spans="2:11" x14ac:dyDescent="0.25">
      <c r="B189" s="434"/>
      <c r="E189" s="435"/>
      <c r="G189" s="436"/>
      <c r="H189" s="437"/>
      <c r="I189" s="437"/>
      <c r="J189" s="437"/>
      <c r="K189" s="437"/>
    </row>
    <row r="190" spans="2:11" x14ac:dyDescent="0.25">
      <c r="B190" s="434"/>
      <c r="E190" s="435"/>
      <c r="G190" s="436"/>
      <c r="H190" s="437"/>
      <c r="I190" s="437"/>
      <c r="J190" s="437"/>
      <c r="K190" s="437"/>
    </row>
    <row r="191" spans="2:11" x14ac:dyDescent="0.25">
      <c r="B191" s="434"/>
      <c r="E191" s="435"/>
      <c r="G191" s="436"/>
      <c r="H191" s="437"/>
      <c r="I191" s="437"/>
      <c r="J191" s="437"/>
      <c r="K191" s="437"/>
    </row>
    <row r="192" spans="2:11" x14ac:dyDescent="0.25">
      <c r="B192" s="434"/>
      <c r="E192" s="435"/>
      <c r="G192" s="436"/>
      <c r="H192" s="437"/>
      <c r="I192" s="437"/>
      <c r="J192" s="437"/>
      <c r="K192" s="437"/>
    </row>
    <row r="193" spans="2:11" x14ac:dyDescent="0.25">
      <c r="B193" s="434"/>
      <c r="E193" s="435"/>
      <c r="G193" s="436"/>
      <c r="H193" s="437"/>
      <c r="I193" s="437"/>
      <c r="J193" s="437"/>
      <c r="K193" s="437"/>
    </row>
    <row r="194" spans="2:11" x14ac:dyDescent="0.25">
      <c r="B194" s="434"/>
      <c r="E194" s="435"/>
      <c r="G194" s="436"/>
      <c r="H194" s="437"/>
      <c r="I194" s="437"/>
      <c r="J194" s="437"/>
      <c r="K194" s="437"/>
    </row>
    <row r="195" spans="2:11" x14ac:dyDescent="0.25">
      <c r="B195" s="434"/>
      <c r="E195" s="435"/>
      <c r="G195" s="436"/>
      <c r="H195" s="437"/>
      <c r="I195" s="437"/>
      <c r="J195" s="437"/>
      <c r="K195" s="437"/>
    </row>
    <row r="196" spans="2:11" x14ac:dyDescent="0.25">
      <c r="B196" s="434"/>
      <c r="E196" s="435"/>
      <c r="G196" s="436"/>
      <c r="H196" s="437"/>
      <c r="I196" s="437"/>
      <c r="J196" s="437"/>
      <c r="K196" s="437"/>
    </row>
    <row r="197" spans="2:11" x14ac:dyDescent="0.25">
      <c r="B197" s="434"/>
      <c r="E197" s="435"/>
      <c r="G197" s="436"/>
      <c r="H197" s="437"/>
      <c r="I197" s="437"/>
      <c r="J197" s="437"/>
      <c r="K197" s="437"/>
    </row>
    <row r="198" spans="2:11" x14ac:dyDescent="0.25">
      <c r="B198" s="434"/>
      <c r="E198" s="435"/>
      <c r="G198" s="436"/>
      <c r="H198" s="437"/>
      <c r="I198" s="437"/>
      <c r="J198" s="437"/>
      <c r="K198" s="437"/>
    </row>
    <row r="199" spans="2:11" x14ac:dyDescent="0.25">
      <c r="B199" s="434"/>
      <c r="E199" s="435"/>
      <c r="G199" s="436"/>
      <c r="H199" s="437"/>
      <c r="I199" s="437"/>
      <c r="J199" s="437"/>
      <c r="K199" s="437"/>
    </row>
    <row r="200" spans="2:11" x14ac:dyDescent="0.25">
      <c r="B200" s="434"/>
      <c r="E200" s="435"/>
      <c r="G200" s="436"/>
      <c r="H200" s="437"/>
      <c r="I200" s="437"/>
      <c r="J200" s="437"/>
      <c r="K200" s="437"/>
    </row>
    <row r="201" spans="2:11" x14ac:dyDescent="0.25">
      <c r="B201" s="434"/>
      <c r="E201" s="435"/>
      <c r="G201" s="436"/>
      <c r="H201" s="437"/>
      <c r="I201" s="437"/>
      <c r="J201" s="437"/>
      <c r="K201" s="437"/>
    </row>
    <row r="202" spans="2:11" x14ac:dyDescent="0.25">
      <c r="B202" s="434"/>
      <c r="E202" s="435"/>
      <c r="G202" s="436"/>
      <c r="H202" s="437"/>
      <c r="I202" s="437"/>
      <c r="J202" s="437"/>
      <c r="K202" s="437"/>
    </row>
    <row r="203" spans="2:11" x14ac:dyDescent="0.25">
      <c r="B203" s="434"/>
      <c r="E203" s="435"/>
      <c r="G203" s="436"/>
      <c r="H203" s="437"/>
      <c r="I203" s="437"/>
      <c r="J203" s="437"/>
      <c r="K203" s="437"/>
    </row>
    <row r="204" spans="2:11" x14ac:dyDescent="0.25">
      <c r="B204" s="434"/>
      <c r="E204" s="435"/>
      <c r="G204" s="436"/>
      <c r="H204" s="437"/>
      <c r="I204" s="437"/>
      <c r="J204" s="437"/>
      <c r="K204" s="437"/>
    </row>
    <row r="205" spans="2:11" x14ac:dyDescent="0.25">
      <c r="B205" s="434"/>
      <c r="E205" s="435"/>
      <c r="G205" s="436"/>
      <c r="H205" s="437"/>
      <c r="I205" s="437"/>
      <c r="J205" s="437"/>
      <c r="K205" s="437"/>
    </row>
    <row r="206" spans="2:11" x14ac:dyDescent="0.25">
      <c r="B206" s="434"/>
      <c r="E206" s="435"/>
      <c r="G206" s="436"/>
      <c r="H206" s="437"/>
      <c r="I206" s="437"/>
      <c r="J206" s="437"/>
      <c r="K206" s="437"/>
    </row>
    <row r="207" spans="2:11" x14ac:dyDescent="0.25">
      <c r="B207" s="434"/>
      <c r="E207" s="435"/>
      <c r="G207" s="436"/>
      <c r="H207" s="437"/>
      <c r="I207" s="437"/>
      <c r="J207" s="437"/>
      <c r="K207" s="437"/>
    </row>
    <row r="208" spans="2:11" x14ac:dyDescent="0.25">
      <c r="B208" s="434"/>
      <c r="E208" s="435"/>
      <c r="G208" s="436"/>
      <c r="H208" s="437"/>
      <c r="I208" s="437"/>
      <c r="J208" s="437"/>
      <c r="K208" s="437"/>
    </row>
    <row r="209" spans="2:11" x14ac:dyDescent="0.25">
      <c r="B209" s="434"/>
      <c r="E209" s="435"/>
      <c r="G209" s="436"/>
      <c r="H209" s="437"/>
      <c r="I209" s="437"/>
      <c r="J209" s="437"/>
      <c r="K209" s="437"/>
    </row>
    <row r="210" spans="2:11" x14ac:dyDescent="0.25">
      <c r="B210" s="434"/>
      <c r="E210" s="435"/>
      <c r="G210" s="436"/>
      <c r="H210" s="437"/>
      <c r="I210" s="437"/>
      <c r="J210" s="437"/>
      <c r="K210" s="437"/>
    </row>
    <row r="211" spans="2:11" x14ac:dyDescent="0.25">
      <c r="B211" s="434"/>
      <c r="E211" s="435"/>
      <c r="G211" s="436"/>
      <c r="H211" s="437"/>
      <c r="I211" s="437"/>
      <c r="J211" s="437"/>
      <c r="K211" s="437"/>
    </row>
    <row r="212" spans="2:11" x14ac:dyDescent="0.25">
      <c r="B212" s="434"/>
      <c r="E212" s="435"/>
      <c r="G212" s="436"/>
      <c r="H212" s="437"/>
      <c r="I212" s="437"/>
      <c r="J212" s="437"/>
      <c r="K212" s="437"/>
    </row>
    <row r="213" spans="2:11" x14ac:dyDescent="0.25">
      <c r="B213" s="434"/>
      <c r="E213" s="435"/>
      <c r="G213" s="436"/>
      <c r="H213" s="437"/>
      <c r="I213" s="437"/>
      <c r="J213" s="437"/>
      <c r="K213" s="437"/>
    </row>
    <row r="214" spans="2:11" x14ac:dyDescent="0.25">
      <c r="B214" s="434"/>
      <c r="E214" s="435"/>
      <c r="G214" s="436"/>
      <c r="H214" s="437"/>
      <c r="I214" s="437"/>
      <c r="J214" s="437"/>
      <c r="K214" s="437"/>
    </row>
    <row r="215" spans="2:11" x14ac:dyDescent="0.25">
      <c r="B215" s="434"/>
      <c r="E215" s="435"/>
      <c r="G215" s="436"/>
      <c r="H215" s="437"/>
      <c r="I215" s="437"/>
      <c r="J215" s="437"/>
      <c r="K215" s="437"/>
    </row>
    <row r="216" spans="2:11" x14ac:dyDescent="0.25">
      <c r="B216" s="434"/>
      <c r="E216" s="435"/>
      <c r="G216" s="436"/>
      <c r="H216" s="437"/>
      <c r="I216" s="437"/>
      <c r="J216" s="437"/>
      <c r="K216" s="437"/>
    </row>
    <row r="217" spans="2:11" x14ac:dyDescent="0.25">
      <c r="B217" s="434"/>
      <c r="E217" s="435"/>
      <c r="G217" s="436"/>
      <c r="H217" s="437"/>
      <c r="I217" s="437"/>
      <c r="J217" s="437"/>
      <c r="K217" s="437"/>
    </row>
    <row r="218" spans="2:11" x14ac:dyDescent="0.25">
      <c r="B218" s="434"/>
      <c r="E218" s="435"/>
      <c r="G218" s="436"/>
      <c r="H218" s="437"/>
      <c r="I218" s="437"/>
      <c r="J218" s="437"/>
      <c r="K218" s="437"/>
    </row>
    <row r="219" spans="2:11" x14ac:dyDescent="0.25">
      <c r="B219" s="434"/>
      <c r="E219" s="435"/>
      <c r="G219" s="436"/>
      <c r="H219" s="437"/>
      <c r="I219" s="437"/>
      <c r="J219" s="437"/>
      <c r="K219" s="437"/>
    </row>
    <row r="220" spans="2:11" x14ac:dyDescent="0.25">
      <c r="B220" s="434"/>
      <c r="E220" s="435"/>
      <c r="G220" s="436"/>
      <c r="H220" s="437"/>
      <c r="I220" s="437"/>
      <c r="J220" s="437"/>
      <c r="K220" s="437"/>
    </row>
    <row r="221" spans="2:11" x14ac:dyDescent="0.25">
      <c r="B221" s="434"/>
      <c r="E221" s="435"/>
      <c r="G221" s="436"/>
      <c r="H221" s="437"/>
      <c r="I221" s="437"/>
      <c r="J221" s="437"/>
      <c r="K221" s="437"/>
    </row>
    <row r="222" spans="2:11" x14ac:dyDescent="0.25">
      <c r="B222" s="434"/>
      <c r="E222" s="435"/>
      <c r="G222" s="436"/>
      <c r="H222" s="437"/>
      <c r="I222" s="437"/>
      <c r="J222" s="437"/>
      <c r="K222" s="437"/>
    </row>
    <row r="223" spans="2:11" x14ac:dyDescent="0.25">
      <c r="B223" s="434"/>
      <c r="E223" s="435"/>
      <c r="G223" s="436"/>
      <c r="H223" s="437"/>
      <c r="I223" s="437"/>
      <c r="J223" s="437"/>
      <c r="K223" s="437"/>
    </row>
    <row r="224" spans="2:11" x14ac:dyDescent="0.25">
      <c r="B224" s="434"/>
      <c r="E224" s="435"/>
      <c r="G224" s="436"/>
      <c r="H224" s="437"/>
      <c r="I224" s="437"/>
      <c r="J224" s="437"/>
      <c r="K224" s="437"/>
    </row>
    <row r="225" spans="2:11" x14ac:dyDescent="0.25">
      <c r="B225" s="434"/>
      <c r="E225" s="435"/>
      <c r="G225" s="436"/>
      <c r="H225" s="437"/>
      <c r="I225" s="437"/>
      <c r="J225" s="437"/>
      <c r="K225" s="437"/>
    </row>
    <row r="226" spans="2:11" x14ac:dyDescent="0.25">
      <c r="B226" s="434"/>
      <c r="E226" s="435"/>
      <c r="G226" s="436"/>
      <c r="H226" s="437"/>
      <c r="I226" s="437"/>
      <c r="J226" s="437"/>
      <c r="K226" s="437"/>
    </row>
    <row r="227" spans="2:11" x14ac:dyDescent="0.25">
      <c r="B227" s="434"/>
      <c r="E227" s="435"/>
      <c r="G227" s="436"/>
      <c r="H227" s="437"/>
      <c r="I227" s="437"/>
      <c r="J227" s="437"/>
      <c r="K227" s="437"/>
    </row>
    <row r="228" spans="2:11" x14ac:dyDescent="0.25">
      <c r="B228" s="434"/>
      <c r="E228" s="435"/>
      <c r="G228" s="436"/>
      <c r="H228" s="437"/>
      <c r="I228" s="437"/>
      <c r="J228" s="437"/>
      <c r="K228" s="437"/>
    </row>
    <row r="229" spans="2:11" x14ac:dyDescent="0.25">
      <c r="B229" s="434"/>
      <c r="E229" s="435"/>
      <c r="G229" s="436"/>
      <c r="H229" s="437"/>
      <c r="I229" s="437"/>
      <c r="J229" s="437"/>
      <c r="K229" s="437"/>
    </row>
    <row r="230" spans="2:11" x14ac:dyDescent="0.25">
      <c r="B230" s="434"/>
      <c r="E230" s="435"/>
      <c r="G230" s="436"/>
      <c r="H230" s="437"/>
      <c r="I230" s="437"/>
      <c r="J230" s="437"/>
      <c r="K230" s="437"/>
    </row>
    <row r="231" spans="2:11" x14ac:dyDescent="0.25">
      <c r="B231" s="434"/>
      <c r="E231" s="435"/>
      <c r="G231" s="436"/>
      <c r="H231" s="437"/>
      <c r="I231" s="437"/>
      <c r="J231" s="437"/>
      <c r="K231" s="437"/>
    </row>
    <row r="232" spans="2:11" x14ac:dyDescent="0.25">
      <c r="B232" s="434"/>
      <c r="E232" s="435"/>
      <c r="G232" s="436"/>
      <c r="H232" s="437"/>
      <c r="I232" s="437"/>
      <c r="J232" s="437"/>
      <c r="K232" s="437"/>
    </row>
    <row r="233" spans="2:11" x14ac:dyDescent="0.25">
      <c r="B233" s="434"/>
      <c r="E233" s="435"/>
      <c r="G233" s="436"/>
      <c r="H233" s="437"/>
      <c r="I233" s="437"/>
      <c r="J233" s="437"/>
      <c r="K233" s="437"/>
    </row>
    <row r="234" spans="2:11" x14ac:dyDescent="0.25">
      <c r="B234" s="434"/>
      <c r="E234" s="435"/>
      <c r="G234" s="436"/>
      <c r="H234" s="437"/>
      <c r="I234" s="437"/>
      <c r="J234" s="437"/>
      <c r="K234" s="437"/>
    </row>
    <row r="235" spans="2:11" x14ac:dyDescent="0.25">
      <c r="B235" s="434"/>
      <c r="E235" s="435"/>
      <c r="G235" s="436"/>
      <c r="H235" s="437"/>
      <c r="I235" s="437"/>
      <c r="J235" s="437"/>
      <c r="K235" s="437"/>
    </row>
    <row r="236" spans="2:11" x14ac:dyDescent="0.25">
      <c r="B236" s="434"/>
      <c r="E236" s="435"/>
      <c r="G236" s="436"/>
      <c r="H236" s="437"/>
      <c r="I236" s="437"/>
      <c r="J236" s="437"/>
      <c r="K236" s="437"/>
    </row>
    <row r="237" spans="2:11" x14ac:dyDescent="0.25">
      <c r="B237" s="434"/>
      <c r="E237" s="435"/>
      <c r="G237" s="436"/>
      <c r="H237" s="437"/>
      <c r="I237" s="437"/>
      <c r="J237" s="437"/>
      <c r="K237" s="437"/>
    </row>
    <row r="238" spans="2:11" x14ac:dyDescent="0.25">
      <c r="B238" s="434"/>
      <c r="E238" s="435"/>
      <c r="G238" s="436"/>
      <c r="H238" s="437"/>
      <c r="I238" s="437"/>
      <c r="J238" s="437"/>
      <c r="K238" s="437"/>
    </row>
    <row r="239" spans="2:11" x14ac:dyDescent="0.25">
      <c r="B239" s="434"/>
      <c r="E239" s="435"/>
      <c r="G239" s="436"/>
      <c r="H239" s="437"/>
      <c r="I239" s="437"/>
      <c r="J239" s="437"/>
      <c r="K239" s="437"/>
    </row>
    <row r="240" spans="2:11" x14ac:dyDescent="0.25">
      <c r="B240" s="434"/>
      <c r="E240" s="435"/>
      <c r="G240" s="436"/>
      <c r="H240" s="437"/>
      <c r="I240" s="437"/>
      <c r="J240" s="437"/>
      <c r="K240" s="437"/>
    </row>
    <row r="241" spans="2:11" x14ac:dyDescent="0.25">
      <c r="B241" s="434"/>
      <c r="E241" s="435"/>
      <c r="G241" s="436"/>
      <c r="H241" s="437"/>
      <c r="I241" s="437"/>
      <c r="J241" s="437"/>
      <c r="K241" s="437"/>
    </row>
    <row r="242" spans="2:11" x14ac:dyDescent="0.25">
      <c r="B242" s="434"/>
      <c r="E242" s="435"/>
      <c r="G242" s="436"/>
      <c r="H242" s="437"/>
      <c r="I242" s="437"/>
      <c r="J242" s="437"/>
      <c r="K242" s="437"/>
    </row>
    <row r="243" spans="2:11" x14ac:dyDescent="0.25">
      <c r="B243" s="434"/>
      <c r="E243" s="435"/>
      <c r="G243" s="436"/>
      <c r="H243" s="437"/>
      <c r="I243" s="437"/>
      <c r="J243" s="437"/>
      <c r="K243" s="437"/>
    </row>
    <row r="244" spans="2:11" x14ac:dyDescent="0.25">
      <c r="B244" s="434"/>
      <c r="E244" s="435"/>
      <c r="G244" s="436"/>
      <c r="H244" s="437"/>
      <c r="I244" s="437"/>
      <c r="J244" s="437"/>
      <c r="K244" s="437"/>
    </row>
    <row r="245" spans="2:11" x14ac:dyDescent="0.25">
      <c r="B245" s="434"/>
      <c r="E245" s="435"/>
      <c r="G245" s="436"/>
      <c r="H245" s="437"/>
      <c r="I245" s="437"/>
      <c r="J245" s="437"/>
      <c r="K245" s="437"/>
    </row>
    <row r="246" spans="2:11" x14ac:dyDescent="0.25">
      <c r="B246" s="434"/>
      <c r="E246" s="435"/>
      <c r="G246" s="436"/>
      <c r="H246" s="437"/>
      <c r="I246" s="437"/>
      <c r="J246" s="437"/>
      <c r="K246" s="437"/>
    </row>
    <row r="247" spans="2:11" x14ac:dyDescent="0.25">
      <c r="B247" s="434"/>
      <c r="E247" s="435"/>
      <c r="G247" s="436"/>
      <c r="H247" s="437"/>
      <c r="I247" s="437"/>
      <c r="J247" s="437"/>
      <c r="K247" s="437"/>
    </row>
    <row r="248" spans="2:11" x14ac:dyDescent="0.25">
      <c r="B248" s="434"/>
      <c r="E248" s="435"/>
      <c r="G248" s="436"/>
      <c r="H248" s="437"/>
      <c r="I248" s="437"/>
      <c r="J248" s="437"/>
      <c r="K248" s="437"/>
    </row>
    <row r="249" spans="2:11" x14ac:dyDescent="0.25">
      <c r="B249" s="434"/>
      <c r="E249" s="435"/>
      <c r="G249" s="436"/>
      <c r="H249" s="437"/>
      <c r="I249" s="437"/>
      <c r="J249" s="437"/>
      <c r="K249" s="437"/>
    </row>
    <row r="250" spans="2:11" x14ac:dyDescent="0.25">
      <c r="B250" s="434"/>
      <c r="E250" s="435"/>
      <c r="G250" s="436"/>
      <c r="H250" s="437"/>
      <c r="I250" s="437"/>
      <c r="J250" s="437"/>
      <c r="K250" s="437"/>
    </row>
    <row r="251" spans="2:11" x14ac:dyDescent="0.25">
      <c r="B251" s="434"/>
      <c r="E251" s="435"/>
      <c r="G251" s="436"/>
      <c r="H251" s="437"/>
      <c r="I251" s="437"/>
      <c r="J251" s="437"/>
      <c r="K251" s="437"/>
    </row>
    <row r="252" spans="2:11" x14ac:dyDescent="0.25">
      <c r="B252" s="434"/>
      <c r="E252" s="435"/>
      <c r="G252" s="436"/>
      <c r="H252" s="437"/>
      <c r="I252" s="437"/>
      <c r="J252" s="437"/>
      <c r="K252" s="437"/>
    </row>
    <row r="253" spans="2:11" x14ac:dyDescent="0.25">
      <c r="B253" s="434"/>
      <c r="E253" s="435"/>
      <c r="G253" s="436"/>
      <c r="H253" s="437"/>
      <c r="I253" s="437"/>
      <c r="J253" s="437"/>
      <c r="K253" s="437"/>
    </row>
    <row r="254" spans="2:11" x14ac:dyDescent="0.25">
      <c r="B254" s="434"/>
      <c r="E254" s="435"/>
      <c r="G254" s="436"/>
      <c r="H254" s="437"/>
      <c r="I254" s="437"/>
      <c r="J254" s="437"/>
      <c r="K254" s="437"/>
    </row>
    <row r="255" spans="2:11" x14ac:dyDescent="0.25">
      <c r="B255" s="434"/>
      <c r="E255" s="435"/>
      <c r="G255" s="436"/>
      <c r="H255" s="437"/>
      <c r="I255" s="437"/>
      <c r="J255" s="437"/>
      <c r="K255" s="437"/>
    </row>
    <row r="256" spans="2:11" x14ac:dyDescent="0.25">
      <c r="B256" s="434"/>
      <c r="E256" s="435"/>
      <c r="G256" s="436"/>
      <c r="H256" s="437"/>
      <c r="I256" s="437"/>
      <c r="J256" s="437"/>
      <c r="K256" s="437"/>
    </row>
    <row r="257" spans="2:11" x14ac:dyDescent="0.25">
      <c r="B257" s="434"/>
      <c r="E257" s="435"/>
      <c r="G257" s="436"/>
      <c r="H257" s="437"/>
      <c r="I257" s="437"/>
      <c r="J257" s="437"/>
      <c r="K257" s="437"/>
    </row>
    <row r="258" spans="2:11" x14ac:dyDescent="0.25">
      <c r="B258" s="434"/>
      <c r="E258" s="435"/>
      <c r="G258" s="436"/>
      <c r="H258" s="437"/>
      <c r="I258" s="437"/>
      <c r="J258" s="437"/>
      <c r="K258" s="437"/>
    </row>
    <row r="259" spans="2:11" x14ac:dyDescent="0.25">
      <c r="B259" s="434"/>
      <c r="E259" s="435"/>
      <c r="G259" s="436"/>
      <c r="H259" s="437"/>
      <c r="I259" s="437"/>
      <c r="J259" s="437"/>
      <c r="K259" s="437"/>
    </row>
    <row r="260" spans="2:11" x14ac:dyDescent="0.25">
      <c r="B260" s="434"/>
      <c r="E260" s="435"/>
      <c r="G260" s="436"/>
      <c r="H260" s="437"/>
      <c r="I260" s="437"/>
      <c r="J260" s="437"/>
      <c r="K260" s="437"/>
    </row>
    <row r="261" spans="2:11" x14ac:dyDescent="0.25">
      <c r="B261" s="434"/>
      <c r="E261" s="435"/>
      <c r="G261" s="436"/>
      <c r="H261" s="437"/>
      <c r="I261" s="437"/>
      <c r="J261" s="437"/>
      <c r="K261" s="437"/>
    </row>
    <row r="262" spans="2:11" x14ac:dyDescent="0.25">
      <c r="B262" s="434"/>
      <c r="E262" s="435"/>
      <c r="G262" s="436"/>
      <c r="H262" s="437"/>
      <c r="I262" s="437"/>
      <c r="J262" s="437"/>
      <c r="K262" s="437"/>
    </row>
    <row r="263" spans="2:11" x14ac:dyDescent="0.25">
      <c r="B263" s="434"/>
      <c r="E263" s="435"/>
      <c r="G263" s="436"/>
      <c r="H263" s="437"/>
      <c r="I263" s="437"/>
      <c r="J263" s="437"/>
      <c r="K263" s="437"/>
    </row>
    <row r="264" spans="2:11" x14ac:dyDescent="0.25">
      <c r="B264" s="434"/>
      <c r="E264" s="435"/>
      <c r="G264" s="436"/>
      <c r="H264" s="437"/>
      <c r="I264" s="437"/>
      <c r="J264" s="437"/>
      <c r="K264" s="437"/>
    </row>
    <row r="265" spans="2:11" x14ac:dyDescent="0.25">
      <c r="B265" s="434"/>
      <c r="E265" s="435"/>
      <c r="G265" s="436"/>
      <c r="H265" s="437"/>
      <c r="I265" s="437"/>
      <c r="J265" s="437"/>
      <c r="K265" s="437"/>
    </row>
    <row r="266" spans="2:11" x14ac:dyDescent="0.25">
      <c r="B266" s="434"/>
      <c r="E266" s="435"/>
      <c r="G266" s="436"/>
      <c r="H266" s="437"/>
      <c r="I266" s="437"/>
      <c r="J266" s="437"/>
      <c r="K266" s="437"/>
    </row>
    <row r="267" spans="2:11" x14ac:dyDescent="0.25">
      <c r="B267" s="434"/>
      <c r="E267" s="435"/>
      <c r="G267" s="436"/>
      <c r="H267" s="437"/>
      <c r="I267" s="437"/>
      <c r="J267" s="437"/>
      <c r="K267" s="437"/>
    </row>
    <row r="268" spans="2:11" x14ac:dyDescent="0.25">
      <c r="B268" s="434"/>
      <c r="E268" s="435"/>
      <c r="G268" s="436"/>
      <c r="H268" s="437"/>
      <c r="I268" s="437"/>
      <c r="J268" s="437"/>
      <c r="K268" s="437"/>
    </row>
    <row r="269" spans="2:11" x14ac:dyDescent="0.25">
      <c r="B269" s="434"/>
      <c r="E269" s="435"/>
      <c r="G269" s="436"/>
      <c r="H269" s="437"/>
      <c r="I269" s="437"/>
      <c r="J269" s="437"/>
      <c r="K269" s="437"/>
    </row>
    <row r="270" spans="2:11" x14ac:dyDescent="0.25">
      <c r="B270" s="434"/>
      <c r="E270" s="435"/>
      <c r="G270" s="436"/>
      <c r="H270" s="437"/>
      <c r="I270" s="437"/>
      <c r="J270" s="437"/>
      <c r="K270" s="437"/>
    </row>
    <row r="271" spans="2:11" x14ac:dyDescent="0.25">
      <c r="B271" s="434"/>
      <c r="E271" s="435"/>
      <c r="G271" s="436"/>
      <c r="H271" s="437"/>
      <c r="I271" s="437"/>
      <c r="J271" s="437"/>
      <c r="K271" s="437"/>
    </row>
    <row r="272" spans="2:11" x14ac:dyDescent="0.25">
      <c r="B272" s="434"/>
      <c r="E272" s="435"/>
      <c r="G272" s="436"/>
      <c r="H272" s="437"/>
      <c r="I272" s="437"/>
      <c r="J272" s="437"/>
      <c r="K272" s="437"/>
    </row>
    <row r="273" spans="2:11" x14ac:dyDescent="0.25">
      <c r="B273" s="434"/>
      <c r="E273" s="435"/>
      <c r="G273" s="436"/>
      <c r="H273" s="437"/>
      <c r="I273" s="437"/>
      <c r="J273" s="437"/>
      <c r="K273" s="437"/>
    </row>
    <row r="274" spans="2:11" x14ac:dyDescent="0.25">
      <c r="B274" s="434"/>
      <c r="E274" s="435"/>
      <c r="G274" s="436"/>
      <c r="H274" s="437"/>
      <c r="I274" s="437"/>
      <c r="J274" s="437"/>
      <c r="K274" s="437"/>
    </row>
    <row r="275" spans="2:11" x14ac:dyDescent="0.25">
      <c r="B275" s="434"/>
      <c r="E275" s="435"/>
      <c r="G275" s="436"/>
      <c r="H275" s="437"/>
      <c r="I275" s="437"/>
      <c r="J275" s="437"/>
      <c r="K275" s="437"/>
    </row>
    <row r="276" spans="2:11" x14ac:dyDescent="0.25">
      <c r="B276" s="434"/>
      <c r="E276" s="435"/>
      <c r="G276" s="436"/>
      <c r="H276" s="437"/>
      <c r="I276" s="437"/>
      <c r="J276" s="437"/>
      <c r="K276" s="437"/>
    </row>
    <row r="277" spans="2:11" x14ac:dyDescent="0.25">
      <c r="B277" s="434"/>
      <c r="E277" s="435"/>
      <c r="G277" s="436"/>
      <c r="H277" s="437"/>
      <c r="I277" s="437"/>
      <c r="J277" s="437"/>
      <c r="K277" s="437"/>
    </row>
    <row r="278" spans="2:11" x14ac:dyDescent="0.25">
      <c r="B278" s="434"/>
      <c r="E278" s="435"/>
      <c r="G278" s="436"/>
      <c r="H278" s="437"/>
      <c r="I278" s="437"/>
      <c r="J278" s="437"/>
      <c r="K278" s="437"/>
    </row>
    <row r="279" spans="2:11" x14ac:dyDescent="0.25">
      <c r="B279" s="434"/>
      <c r="E279" s="435"/>
      <c r="G279" s="436"/>
      <c r="H279" s="437"/>
      <c r="I279" s="437"/>
      <c r="J279" s="437"/>
      <c r="K279" s="437"/>
    </row>
    <row r="280" spans="2:11" x14ac:dyDescent="0.25">
      <c r="B280" s="434"/>
      <c r="E280" s="435"/>
      <c r="G280" s="436"/>
      <c r="H280" s="437"/>
      <c r="I280" s="437"/>
      <c r="J280" s="437"/>
      <c r="K280" s="437"/>
    </row>
    <row r="281" spans="2:11" x14ac:dyDescent="0.25">
      <c r="B281" s="434"/>
      <c r="E281" s="435"/>
      <c r="G281" s="436"/>
      <c r="H281" s="437"/>
      <c r="I281" s="437"/>
      <c r="J281" s="437"/>
      <c r="K281" s="437"/>
    </row>
    <row r="282" spans="2:11" x14ac:dyDescent="0.25">
      <c r="B282" s="434"/>
      <c r="E282" s="435"/>
      <c r="G282" s="436"/>
      <c r="H282" s="437"/>
      <c r="I282" s="437"/>
      <c r="J282" s="437"/>
      <c r="K282" s="437"/>
    </row>
    <row r="283" spans="2:11" x14ac:dyDescent="0.25">
      <c r="B283" s="434"/>
      <c r="E283" s="435"/>
      <c r="G283" s="436"/>
      <c r="H283" s="437"/>
      <c r="I283" s="437"/>
      <c r="J283" s="437"/>
      <c r="K283" s="437"/>
    </row>
    <row r="284" spans="2:11" x14ac:dyDescent="0.25">
      <c r="B284" s="434"/>
      <c r="E284" s="435"/>
      <c r="G284" s="436"/>
      <c r="H284" s="437"/>
      <c r="I284" s="437"/>
      <c r="J284" s="437"/>
      <c r="K284" s="437"/>
    </row>
    <row r="285" spans="2:11" x14ac:dyDescent="0.25">
      <c r="B285" s="434"/>
      <c r="E285" s="435"/>
      <c r="G285" s="436"/>
      <c r="H285" s="437"/>
      <c r="I285" s="437"/>
      <c r="J285" s="437"/>
      <c r="K285" s="437"/>
    </row>
    <row r="286" spans="2:11" x14ac:dyDescent="0.25">
      <c r="B286" s="434"/>
      <c r="E286" s="435"/>
      <c r="G286" s="436"/>
      <c r="H286" s="437"/>
      <c r="I286" s="437"/>
      <c r="J286" s="437"/>
      <c r="K286" s="437"/>
    </row>
    <row r="287" spans="2:11" x14ac:dyDescent="0.25">
      <c r="B287" s="434"/>
      <c r="E287" s="435"/>
      <c r="G287" s="436"/>
      <c r="H287" s="437"/>
      <c r="I287" s="437"/>
      <c r="J287" s="437"/>
      <c r="K287" s="437"/>
    </row>
    <row r="288" spans="2:11" x14ac:dyDescent="0.25">
      <c r="B288" s="434"/>
      <c r="E288" s="435"/>
      <c r="G288" s="436"/>
      <c r="H288" s="437"/>
      <c r="I288" s="437"/>
      <c r="J288" s="437"/>
      <c r="K288" s="437"/>
    </row>
    <row r="289" spans="2:11" x14ac:dyDescent="0.25">
      <c r="B289" s="434"/>
      <c r="E289" s="435"/>
      <c r="G289" s="436"/>
      <c r="H289" s="437"/>
      <c r="I289" s="437"/>
      <c r="J289" s="437"/>
      <c r="K289" s="437"/>
    </row>
    <row r="290" spans="2:11" x14ac:dyDescent="0.25">
      <c r="B290" s="434"/>
      <c r="E290" s="435"/>
      <c r="G290" s="436"/>
      <c r="H290" s="437"/>
      <c r="I290" s="437"/>
      <c r="J290" s="437"/>
      <c r="K290" s="437"/>
    </row>
    <row r="291" spans="2:11" x14ac:dyDescent="0.25">
      <c r="B291" s="434"/>
      <c r="E291" s="435"/>
      <c r="G291" s="436"/>
      <c r="H291" s="437"/>
      <c r="I291" s="437"/>
      <c r="J291" s="437"/>
      <c r="K291" s="437"/>
    </row>
    <row r="292" spans="2:11" x14ac:dyDescent="0.25">
      <c r="B292" s="434"/>
      <c r="E292" s="435"/>
      <c r="G292" s="436"/>
      <c r="H292" s="437"/>
      <c r="I292" s="437"/>
      <c r="J292" s="437"/>
      <c r="K292" s="437"/>
    </row>
    <row r="293" spans="2:11" x14ac:dyDescent="0.25">
      <c r="B293" s="434"/>
      <c r="E293" s="435"/>
      <c r="G293" s="436"/>
      <c r="H293" s="437"/>
      <c r="I293" s="437"/>
      <c r="J293" s="437"/>
      <c r="K293" s="437"/>
    </row>
    <row r="294" spans="2:11" x14ac:dyDescent="0.25">
      <c r="B294" s="434"/>
      <c r="E294" s="435"/>
      <c r="G294" s="436"/>
      <c r="H294" s="437"/>
      <c r="I294" s="437"/>
      <c r="J294" s="437"/>
      <c r="K294" s="437"/>
    </row>
    <row r="295" spans="2:11" x14ac:dyDescent="0.25">
      <c r="B295" s="434"/>
      <c r="E295" s="435"/>
      <c r="G295" s="436"/>
      <c r="H295" s="437"/>
      <c r="I295" s="437"/>
      <c r="J295" s="437"/>
      <c r="K295" s="437"/>
    </row>
    <row r="296" spans="2:11" x14ac:dyDescent="0.25">
      <c r="B296" s="434"/>
      <c r="E296" s="435"/>
      <c r="G296" s="436"/>
      <c r="H296" s="437"/>
      <c r="I296" s="437"/>
      <c r="J296" s="437"/>
      <c r="K296" s="437"/>
    </row>
    <row r="297" spans="2:11" x14ac:dyDescent="0.25">
      <c r="B297" s="434"/>
      <c r="E297" s="435"/>
      <c r="G297" s="436"/>
      <c r="H297" s="437"/>
      <c r="I297" s="437"/>
      <c r="J297" s="437"/>
      <c r="K297" s="437"/>
    </row>
    <row r="298" spans="2:11" x14ac:dyDescent="0.25">
      <c r="B298" s="434"/>
      <c r="E298" s="435"/>
      <c r="G298" s="436"/>
      <c r="H298" s="437"/>
      <c r="I298" s="437"/>
      <c r="J298" s="437"/>
      <c r="K298" s="437"/>
    </row>
    <row r="299" spans="2:11" x14ac:dyDescent="0.25">
      <c r="B299" s="434"/>
      <c r="E299" s="435"/>
      <c r="G299" s="436"/>
      <c r="H299" s="437"/>
      <c r="I299" s="437"/>
      <c r="J299" s="437"/>
      <c r="K299" s="437"/>
    </row>
    <row r="300" spans="2:11" x14ac:dyDescent="0.25">
      <c r="B300" s="434"/>
      <c r="E300" s="435"/>
      <c r="G300" s="436"/>
      <c r="H300" s="437"/>
      <c r="I300" s="437"/>
      <c r="J300" s="437"/>
      <c r="K300" s="437"/>
    </row>
    <row r="301" spans="2:11" x14ac:dyDescent="0.25">
      <c r="B301" s="434"/>
      <c r="E301" s="435"/>
      <c r="G301" s="436"/>
      <c r="H301" s="437"/>
      <c r="I301" s="437"/>
      <c r="J301" s="437"/>
      <c r="K301" s="437"/>
    </row>
    <row r="302" spans="2:11" x14ac:dyDescent="0.25">
      <c r="B302" s="434"/>
      <c r="E302" s="435"/>
      <c r="G302" s="436"/>
      <c r="H302" s="437"/>
      <c r="I302" s="437"/>
      <c r="J302" s="437"/>
      <c r="K302" s="437"/>
    </row>
    <row r="303" spans="2:11" x14ac:dyDescent="0.25">
      <c r="B303" s="434"/>
      <c r="E303" s="435"/>
      <c r="G303" s="436"/>
      <c r="H303" s="437"/>
      <c r="I303" s="437"/>
      <c r="J303" s="437"/>
      <c r="K303" s="437"/>
    </row>
    <row r="304" spans="2:11" x14ac:dyDescent="0.25">
      <c r="B304" s="434"/>
      <c r="E304" s="435"/>
      <c r="G304" s="436"/>
      <c r="H304" s="437"/>
      <c r="I304" s="437"/>
      <c r="J304" s="437"/>
      <c r="K304" s="437"/>
    </row>
    <row r="305" spans="2:11" x14ac:dyDescent="0.25">
      <c r="B305" s="434"/>
      <c r="E305" s="435"/>
      <c r="G305" s="436"/>
      <c r="H305" s="437"/>
      <c r="I305" s="437"/>
      <c r="J305" s="437"/>
      <c r="K305" s="437"/>
    </row>
    <row r="306" spans="2:11" x14ac:dyDescent="0.25">
      <c r="B306" s="434"/>
      <c r="E306" s="435"/>
      <c r="G306" s="436"/>
      <c r="H306" s="437"/>
      <c r="I306" s="437"/>
      <c r="J306" s="437"/>
      <c r="K306" s="437"/>
    </row>
    <row r="307" spans="2:11" x14ac:dyDescent="0.25">
      <c r="B307" s="434"/>
      <c r="E307" s="435"/>
      <c r="G307" s="436"/>
      <c r="H307" s="437"/>
      <c r="I307" s="437"/>
      <c r="J307" s="437"/>
      <c r="K307" s="437"/>
    </row>
    <row r="308" spans="2:11" x14ac:dyDescent="0.25">
      <c r="B308" s="434"/>
      <c r="E308" s="435"/>
      <c r="G308" s="436"/>
      <c r="H308" s="437"/>
      <c r="I308" s="437"/>
      <c r="J308" s="437"/>
      <c r="K308" s="437"/>
    </row>
    <row r="309" spans="2:11" x14ac:dyDescent="0.25">
      <c r="B309" s="434"/>
      <c r="E309" s="435"/>
      <c r="G309" s="436"/>
      <c r="H309" s="437"/>
      <c r="I309" s="437"/>
      <c r="J309" s="437"/>
      <c r="K309" s="437"/>
    </row>
    <row r="310" spans="2:11" x14ac:dyDescent="0.25">
      <c r="B310" s="434"/>
      <c r="E310" s="435"/>
      <c r="G310" s="436"/>
      <c r="H310" s="437"/>
      <c r="I310" s="437"/>
      <c r="J310" s="437"/>
      <c r="K310" s="437"/>
    </row>
    <row r="311" spans="2:11" x14ac:dyDescent="0.25">
      <c r="B311" s="434"/>
      <c r="E311" s="435"/>
      <c r="G311" s="436"/>
      <c r="H311" s="437"/>
      <c r="I311" s="437"/>
      <c r="J311" s="437"/>
      <c r="K311" s="437"/>
    </row>
    <row r="312" spans="2:11" x14ac:dyDescent="0.25">
      <c r="B312" s="434"/>
      <c r="E312" s="435"/>
      <c r="G312" s="436"/>
      <c r="H312" s="437"/>
      <c r="I312" s="437"/>
      <c r="J312" s="437"/>
      <c r="K312" s="437"/>
    </row>
    <row r="313" spans="2:11" x14ac:dyDescent="0.25">
      <c r="B313" s="434"/>
      <c r="E313" s="435"/>
      <c r="G313" s="436"/>
      <c r="H313" s="437"/>
      <c r="I313" s="437"/>
      <c r="J313" s="437"/>
      <c r="K313" s="437"/>
    </row>
    <row r="314" spans="2:11" x14ac:dyDescent="0.25">
      <c r="B314" s="434"/>
      <c r="E314" s="435"/>
      <c r="G314" s="436"/>
      <c r="H314" s="437"/>
      <c r="I314" s="437"/>
      <c r="J314" s="437"/>
      <c r="K314" s="437"/>
    </row>
    <row r="315" spans="2:11" x14ac:dyDescent="0.25">
      <c r="B315" s="434"/>
      <c r="E315" s="435"/>
      <c r="G315" s="436"/>
      <c r="H315" s="437"/>
      <c r="I315" s="437"/>
      <c r="J315" s="437"/>
      <c r="K315" s="437"/>
    </row>
    <row r="316" spans="2:11" x14ac:dyDescent="0.25">
      <c r="B316" s="434"/>
      <c r="E316" s="435"/>
      <c r="G316" s="436"/>
      <c r="H316" s="437"/>
      <c r="I316" s="437"/>
      <c r="J316" s="437"/>
      <c r="K316" s="437"/>
    </row>
    <row r="317" spans="2:11" x14ac:dyDescent="0.25">
      <c r="B317" s="434"/>
      <c r="E317" s="435"/>
      <c r="G317" s="436"/>
      <c r="H317" s="437"/>
      <c r="I317" s="437"/>
      <c r="J317" s="437"/>
      <c r="K317" s="437"/>
    </row>
    <row r="318" spans="2:11" x14ac:dyDescent="0.25">
      <c r="B318" s="434"/>
      <c r="E318" s="435"/>
      <c r="G318" s="436"/>
      <c r="H318" s="437"/>
      <c r="I318" s="437"/>
      <c r="J318" s="437"/>
      <c r="K318" s="437"/>
    </row>
    <row r="319" spans="2:11" x14ac:dyDescent="0.25">
      <c r="B319" s="434"/>
      <c r="E319" s="435"/>
      <c r="G319" s="436"/>
      <c r="H319" s="437"/>
      <c r="I319" s="437"/>
      <c r="J319" s="437"/>
      <c r="K319" s="437"/>
    </row>
    <row r="320" spans="2:11" x14ac:dyDescent="0.25">
      <c r="B320" s="434"/>
      <c r="E320" s="435"/>
      <c r="G320" s="436"/>
      <c r="H320" s="437"/>
      <c r="I320" s="437"/>
      <c r="J320" s="437"/>
      <c r="K320" s="437"/>
    </row>
    <row r="321" spans="2:11" x14ac:dyDescent="0.25">
      <c r="B321" s="434"/>
      <c r="E321" s="435"/>
      <c r="G321" s="436"/>
      <c r="H321" s="437"/>
      <c r="I321" s="437"/>
      <c r="J321" s="437"/>
      <c r="K321" s="437"/>
    </row>
    <row r="322" spans="2:11" x14ac:dyDescent="0.25">
      <c r="B322" s="434"/>
      <c r="E322" s="435"/>
      <c r="G322" s="436"/>
      <c r="H322" s="437"/>
      <c r="I322" s="437"/>
      <c r="J322" s="437"/>
      <c r="K322" s="437"/>
    </row>
    <row r="323" spans="2:11" x14ac:dyDescent="0.25">
      <c r="B323" s="434"/>
      <c r="E323" s="435"/>
      <c r="G323" s="436"/>
      <c r="H323" s="437"/>
      <c r="I323" s="437"/>
      <c r="J323" s="437"/>
      <c r="K323" s="437"/>
    </row>
    <row r="324" spans="2:11" x14ac:dyDescent="0.25">
      <c r="B324" s="434"/>
      <c r="E324" s="435"/>
      <c r="G324" s="436"/>
      <c r="H324" s="437"/>
      <c r="I324" s="437"/>
      <c r="J324" s="437"/>
      <c r="K324" s="437"/>
    </row>
    <row r="325" spans="2:11" x14ac:dyDescent="0.25">
      <c r="B325" s="434"/>
      <c r="E325" s="435"/>
      <c r="G325" s="436"/>
      <c r="H325" s="437"/>
      <c r="I325" s="437"/>
      <c r="J325" s="437"/>
      <c r="K325" s="437"/>
    </row>
    <row r="326" spans="2:11" x14ac:dyDescent="0.25">
      <c r="B326" s="434"/>
      <c r="E326" s="435"/>
      <c r="G326" s="436"/>
      <c r="H326" s="437"/>
      <c r="I326" s="437"/>
      <c r="J326" s="437"/>
      <c r="K326" s="437"/>
    </row>
    <row r="327" spans="2:11" x14ac:dyDescent="0.25">
      <c r="B327" s="434"/>
      <c r="E327" s="435"/>
      <c r="G327" s="436"/>
      <c r="H327" s="437"/>
      <c r="I327" s="437"/>
      <c r="J327" s="437"/>
      <c r="K327" s="437"/>
    </row>
    <row r="328" spans="2:11" x14ac:dyDescent="0.25">
      <c r="B328" s="434"/>
      <c r="E328" s="435"/>
      <c r="G328" s="436"/>
      <c r="H328" s="437"/>
      <c r="I328" s="437"/>
      <c r="J328" s="437"/>
      <c r="K328" s="437"/>
    </row>
    <row r="329" spans="2:11" x14ac:dyDescent="0.25">
      <c r="B329" s="434"/>
      <c r="E329" s="435"/>
      <c r="G329" s="436"/>
      <c r="H329" s="437"/>
      <c r="I329" s="437"/>
      <c r="J329" s="437"/>
      <c r="K329" s="437"/>
    </row>
    <row r="330" spans="2:11" x14ac:dyDescent="0.25">
      <c r="B330" s="434"/>
      <c r="E330" s="435"/>
      <c r="G330" s="436"/>
      <c r="H330" s="437"/>
      <c r="I330" s="437"/>
      <c r="J330" s="437"/>
      <c r="K330" s="437"/>
    </row>
    <row r="331" spans="2:11" x14ac:dyDescent="0.25">
      <c r="B331" s="434"/>
      <c r="E331" s="435"/>
      <c r="G331" s="436"/>
      <c r="H331" s="437"/>
      <c r="I331" s="437"/>
      <c r="J331" s="437"/>
      <c r="K331" s="437"/>
    </row>
    <row r="332" spans="2:11" x14ac:dyDescent="0.25">
      <c r="B332" s="434"/>
      <c r="E332" s="435"/>
      <c r="G332" s="436"/>
      <c r="H332" s="437"/>
      <c r="I332" s="437"/>
      <c r="J332" s="437"/>
      <c r="K332" s="437"/>
    </row>
    <row r="333" spans="2:11" x14ac:dyDescent="0.25">
      <c r="B333" s="434"/>
      <c r="E333" s="435"/>
      <c r="G333" s="436"/>
      <c r="H333" s="437"/>
      <c r="I333" s="437"/>
      <c r="J333" s="437"/>
      <c r="K333" s="437"/>
    </row>
    <row r="334" spans="2:11" x14ac:dyDescent="0.25">
      <c r="B334" s="434"/>
      <c r="E334" s="435"/>
      <c r="G334" s="436"/>
      <c r="H334" s="437"/>
      <c r="I334" s="437"/>
      <c r="J334" s="437"/>
      <c r="K334" s="437"/>
    </row>
    <row r="335" spans="2:11" x14ac:dyDescent="0.25">
      <c r="B335" s="434"/>
      <c r="E335" s="435"/>
      <c r="G335" s="436"/>
      <c r="H335" s="437"/>
      <c r="I335" s="437"/>
      <c r="J335" s="437"/>
      <c r="K335" s="437"/>
    </row>
    <row r="336" spans="2:11" x14ac:dyDescent="0.25">
      <c r="B336" s="434"/>
      <c r="E336" s="435"/>
      <c r="G336" s="436"/>
      <c r="H336" s="437"/>
      <c r="I336" s="437"/>
      <c r="J336" s="437"/>
      <c r="K336" s="437"/>
    </row>
    <row r="337" spans="2:11" x14ac:dyDescent="0.25">
      <c r="B337" s="434"/>
      <c r="E337" s="435"/>
      <c r="G337" s="436"/>
      <c r="H337" s="437"/>
      <c r="I337" s="437"/>
      <c r="J337" s="437"/>
      <c r="K337" s="437"/>
    </row>
    <row r="338" spans="2:11" x14ac:dyDescent="0.25">
      <c r="B338" s="434"/>
      <c r="E338" s="435"/>
      <c r="G338" s="436"/>
      <c r="H338" s="437"/>
      <c r="I338" s="437"/>
      <c r="J338" s="437"/>
      <c r="K338" s="437"/>
    </row>
    <row r="339" spans="2:11" x14ac:dyDescent="0.25">
      <c r="B339" s="434"/>
      <c r="E339" s="435"/>
      <c r="G339" s="436"/>
      <c r="H339" s="437"/>
      <c r="I339" s="437"/>
      <c r="J339" s="437"/>
      <c r="K339" s="437"/>
    </row>
    <row r="340" spans="2:11" x14ac:dyDescent="0.25">
      <c r="B340" s="434"/>
      <c r="E340" s="435"/>
      <c r="G340" s="436"/>
      <c r="H340" s="437"/>
      <c r="I340" s="437"/>
      <c r="J340" s="437"/>
      <c r="K340" s="437"/>
    </row>
    <row r="341" spans="2:11" x14ac:dyDescent="0.25">
      <c r="B341" s="434"/>
      <c r="E341" s="435"/>
      <c r="G341" s="436"/>
      <c r="H341" s="437"/>
      <c r="I341" s="437"/>
      <c r="J341" s="437"/>
      <c r="K341" s="437"/>
    </row>
    <row r="342" spans="2:11" x14ac:dyDescent="0.25">
      <c r="B342" s="434"/>
      <c r="E342" s="435"/>
      <c r="G342" s="436"/>
      <c r="H342" s="437"/>
      <c r="I342" s="437"/>
      <c r="J342" s="437"/>
      <c r="K342" s="437"/>
    </row>
    <row r="343" spans="2:11" x14ac:dyDescent="0.25">
      <c r="B343" s="434"/>
      <c r="E343" s="435"/>
      <c r="G343" s="436"/>
      <c r="H343" s="437"/>
      <c r="I343" s="437"/>
      <c r="J343" s="437"/>
      <c r="K343" s="437"/>
    </row>
    <row r="344" spans="2:11" x14ac:dyDescent="0.25">
      <c r="B344" s="434"/>
      <c r="E344" s="435"/>
      <c r="G344" s="436"/>
      <c r="H344" s="437"/>
      <c r="I344" s="437"/>
      <c r="J344" s="437"/>
      <c r="K344" s="437"/>
    </row>
    <row r="345" spans="2:11" x14ac:dyDescent="0.25">
      <c r="B345" s="434"/>
      <c r="E345" s="435"/>
      <c r="G345" s="436"/>
      <c r="H345" s="437"/>
      <c r="I345" s="437"/>
      <c r="J345" s="437"/>
      <c r="K345" s="437"/>
    </row>
    <row r="346" spans="2:11" x14ac:dyDescent="0.25">
      <c r="B346" s="434"/>
      <c r="E346" s="435"/>
      <c r="G346" s="436"/>
      <c r="H346" s="437"/>
      <c r="I346" s="437"/>
      <c r="J346" s="437"/>
      <c r="K346" s="437"/>
    </row>
    <row r="347" spans="2:11" x14ac:dyDescent="0.25">
      <c r="B347" s="434"/>
      <c r="E347" s="435"/>
      <c r="G347" s="436"/>
      <c r="H347" s="437"/>
      <c r="I347" s="437"/>
      <c r="J347" s="437"/>
      <c r="K347" s="437"/>
    </row>
    <row r="348" spans="2:11" x14ac:dyDescent="0.25">
      <c r="B348" s="434"/>
      <c r="E348" s="435"/>
      <c r="G348" s="436"/>
      <c r="H348" s="437"/>
      <c r="I348" s="437"/>
      <c r="J348" s="437"/>
      <c r="K348" s="437"/>
    </row>
    <row r="349" spans="2:11" x14ac:dyDescent="0.25">
      <c r="B349" s="434"/>
      <c r="E349" s="435"/>
      <c r="G349" s="436"/>
      <c r="H349" s="437"/>
      <c r="I349" s="437"/>
      <c r="J349" s="437"/>
      <c r="K349" s="437"/>
    </row>
    <row r="350" spans="2:11" x14ac:dyDescent="0.25">
      <c r="B350" s="434"/>
      <c r="E350" s="435"/>
      <c r="G350" s="436"/>
      <c r="H350" s="437"/>
      <c r="I350" s="437"/>
      <c r="J350" s="437"/>
      <c r="K350" s="437"/>
    </row>
    <row r="351" spans="2:11" x14ac:dyDescent="0.25">
      <c r="B351" s="434"/>
      <c r="E351" s="435"/>
      <c r="G351" s="436"/>
      <c r="H351" s="437"/>
      <c r="I351" s="437"/>
      <c r="J351" s="437"/>
      <c r="K351" s="437"/>
    </row>
    <row r="352" spans="2:11" x14ac:dyDescent="0.25">
      <c r="B352" s="434"/>
      <c r="E352" s="435"/>
      <c r="G352" s="436"/>
      <c r="H352" s="437"/>
      <c r="I352" s="437"/>
      <c r="J352" s="437"/>
      <c r="K352" s="437"/>
    </row>
    <row r="353" spans="2:11" x14ac:dyDescent="0.25">
      <c r="B353" s="434"/>
      <c r="E353" s="435"/>
      <c r="G353" s="436"/>
      <c r="H353" s="437"/>
      <c r="I353" s="437"/>
      <c r="J353" s="437"/>
      <c r="K353" s="437"/>
    </row>
    <row r="354" spans="2:11" x14ac:dyDescent="0.25">
      <c r="B354" s="434"/>
      <c r="E354" s="435"/>
      <c r="G354" s="436"/>
      <c r="H354" s="437"/>
      <c r="I354" s="437"/>
      <c r="J354" s="437"/>
      <c r="K354" s="437"/>
    </row>
    <row r="355" spans="2:11" x14ac:dyDescent="0.25">
      <c r="B355" s="434"/>
      <c r="E355" s="435"/>
      <c r="G355" s="436"/>
      <c r="H355" s="437"/>
      <c r="I355" s="437"/>
      <c r="J355" s="437"/>
      <c r="K355" s="437"/>
    </row>
    <row r="356" spans="2:11" x14ac:dyDescent="0.25">
      <c r="B356" s="434"/>
      <c r="E356" s="435"/>
      <c r="G356" s="436"/>
      <c r="H356" s="437"/>
      <c r="I356" s="437"/>
      <c r="J356" s="437"/>
      <c r="K356" s="437"/>
    </row>
    <row r="357" spans="2:11" x14ac:dyDescent="0.25">
      <c r="B357" s="434"/>
      <c r="E357" s="435"/>
      <c r="G357" s="436"/>
      <c r="H357" s="437"/>
      <c r="I357" s="437"/>
      <c r="J357" s="437"/>
      <c r="K357" s="437"/>
    </row>
    <row r="358" spans="2:11" x14ac:dyDescent="0.25">
      <c r="B358" s="434"/>
      <c r="E358" s="435"/>
      <c r="G358" s="436"/>
      <c r="H358" s="437"/>
      <c r="I358" s="437"/>
      <c r="J358" s="437"/>
      <c r="K358" s="437"/>
    </row>
    <row r="359" spans="2:11" x14ac:dyDescent="0.25">
      <c r="B359" s="434"/>
      <c r="E359" s="435"/>
      <c r="G359" s="436"/>
      <c r="H359" s="437"/>
      <c r="I359" s="437"/>
      <c r="J359" s="437"/>
      <c r="K359" s="437"/>
    </row>
    <row r="360" spans="2:11" x14ac:dyDescent="0.25">
      <c r="B360" s="434"/>
      <c r="E360" s="435"/>
      <c r="G360" s="436"/>
      <c r="H360" s="437"/>
      <c r="I360" s="437"/>
      <c r="J360" s="437"/>
      <c r="K360" s="437"/>
    </row>
    <row r="361" spans="2:11" x14ac:dyDescent="0.25">
      <c r="B361" s="434"/>
      <c r="E361" s="435"/>
      <c r="G361" s="436"/>
      <c r="H361" s="437"/>
      <c r="I361" s="437"/>
      <c r="J361" s="437"/>
      <c r="K361" s="437"/>
    </row>
    <row r="362" spans="2:11" x14ac:dyDescent="0.25">
      <c r="B362" s="434"/>
      <c r="E362" s="435"/>
      <c r="G362" s="436"/>
      <c r="H362" s="437"/>
      <c r="I362" s="437"/>
      <c r="J362" s="437"/>
      <c r="K362" s="437"/>
    </row>
    <row r="363" spans="2:11" x14ac:dyDescent="0.25">
      <c r="B363" s="434"/>
      <c r="E363" s="435"/>
      <c r="G363" s="436"/>
      <c r="H363" s="437"/>
      <c r="I363" s="437"/>
      <c r="J363" s="437"/>
      <c r="K363" s="437"/>
    </row>
    <row r="364" spans="2:11" x14ac:dyDescent="0.25">
      <c r="B364" s="434"/>
      <c r="E364" s="435"/>
      <c r="G364" s="436"/>
      <c r="H364" s="437"/>
      <c r="I364" s="437"/>
      <c r="J364" s="437"/>
      <c r="K364" s="437"/>
    </row>
    <row r="365" spans="2:11" x14ac:dyDescent="0.25">
      <c r="B365" s="434"/>
      <c r="E365" s="435"/>
      <c r="G365" s="436"/>
      <c r="H365" s="437"/>
      <c r="I365" s="437"/>
      <c r="J365" s="437"/>
      <c r="K365" s="437"/>
    </row>
    <row r="366" spans="2:11" x14ac:dyDescent="0.25">
      <c r="B366" s="434"/>
      <c r="E366" s="435"/>
      <c r="G366" s="436"/>
      <c r="H366" s="437"/>
      <c r="I366" s="437"/>
      <c r="J366" s="437"/>
      <c r="K366" s="437"/>
    </row>
    <row r="367" spans="2:11" x14ac:dyDescent="0.25">
      <c r="B367" s="434"/>
      <c r="E367" s="435"/>
      <c r="G367" s="436"/>
      <c r="H367" s="437"/>
      <c r="I367" s="437"/>
      <c r="J367" s="437"/>
      <c r="K367" s="437"/>
    </row>
    <row r="368" spans="2:11" x14ac:dyDescent="0.25">
      <c r="B368" s="434"/>
      <c r="E368" s="435"/>
      <c r="G368" s="436"/>
      <c r="H368" s="437"/>
      <c r="I368" s="437"/>
      <c r="J368" s="437"/>
      <c r="K368" s="437"/>
    </row>
    <row r="369" spans="2:11" x14ac:dyDescent="0.25">
      <c r="B369" s="434"/>
      <c r="E369" s="435"/>
      <c r="G369" s="436"/>
      <c r="H369" s="437"/>
      <c r="I369" s="437"/>
      <c r="J369" s="437"/>
      <c r="K369" s="437"/>
    </row>
    <row r="370" spans="2:11" x14ac:dyDescent="0.25">
      <c r="B370" s="434"/>
      <c r="E370" s="435"/>
      <c r="G370" s="436"/>
      <c r="H370" s="437"/>
      <c r="I370" s="437"/>
      <c r="J370" s="437"/>
      <c r="K370" s="437"/>
    </row>
    <row r="371" spans="2:11" x14ac:dyDescent="0.25">
      <c r="B371" s="434"/>
      <c r="E371" s="435"/>
      <c r="G371" s="436"/>
      <c r="H371" s="437"/>
      <c r="I371" s="437"/>
      <c r="J371" s="437"/>
      <c r="K371" s="437"/>
    </row>
    <row r="372" spans="2:11" x14ac:dyDescent="0.25">
      <c r="B372" s="434"/>
      <c r="E372" s="435"/>
      <c r="G372" s="436"/>
      <c r="H372" s="437"/>
      <c r="I372" s="437"/>
      <c r="J372" s="437"/>
      <c r="K372" s="437"/>
    </row>
    <row r="373" spans="2:11" x14ac:dyDescent="0.25">
      <c r="B373" s="434"/>
      <c r="E373" s="435"/>
      <c r="G373" s="436"/>
      <c r="H373" s="437"/>
      <c r="I373" s="437"/>
      <c r="J373" s="437"/>
      <c r="K373" s="437"/>
    </row>
    <row r="374" spans="2:11" x14ac:dyDescent="0.25">
      <c r="B374" s="434"/>
      <c r="E374" s="435"/>
      <c r="G374" s="436"/>
      <c r="H374" s="437"/>
      <c r="I374" s="437"/>
      <c r="J374" s="437"/>
      <c r="K374" s="437"/>
    </row>
    <row r="375" spans="2:11" x14ac:dyDescent="0.25">
      <c r="B375" s="434"/>
      <c r="E375" s="435"/>
      <c r="G375" s="436"/>
      <c r="H375" s="437"/>
      <c r="I375" s="437"/>
      <c r="J375" s="437"/>
      <c r="K375" s="437"/>
    </row>
    <row r="376" spans="2:11" x14ac:dyDescent="0.25">
      <c r="B376" s="434"/>
      <c r="E376" s="435"/>
      <c r="G376" s="436"/>
      <c r="H376" s="437"/>
      <c r="I376" s="437"/>
      <c r="J376" s="437"/>
      <c r="K376" s="437"/>
    </row>
    <row r="377" spans="2:11" x14ac:dyDescent="0.25">
      <c r="B377" s="434"/>
      <c r="E377" s="435"/>
      <c r="G377" s="436"/>
      <c r="H377" s="437"/>
      <c r="I377" s="437"/>
      <c r="J377" s="437"/>
      <c r="K377" s="437"/>
    </row>
    <row r="378" spans="2:11" x14ac:dyDescent="0.25">
      <c r="B378" s="434"/>
      <c r="E378" s="435"/>
      <c r="G378" s="436"/>
      <c r="H378" s="437"/>
      <c r="I378" s="437"/>
      <c r="J378" s="437"/>
      <c r="K378" s="437"/>
    </row>
    <row r="379" spans="2:11" x14ac:dyDescent="0.25">
      <c r="B379" s="434"/>
      <c r="E379" s="435"/>
      <c r="G379" s="436"/>
      <c r="H379" s="437"/>
      <c r="I379" s="437"/>
      <c r="J379" s="437"/>
      <c r="K379" s="437"/>
    </row>
    <row r="380" spans="2:11" x14ac:dyDescent="0.25">
      <c r="B380" s="434"/>
      <c r="E380" s="435"/>
      <c r="G380" s="436"/>
      <c r="H380" s="437"/>
      <c r="I380" s="437"/>
      <c r="J380" s="437"/>
      <c r="K380" s="437"/>
    </row>
    <row r="381" spans="2:11" x14ac:dyDescent="0.25">
      <c r="B381" s="434"/>
      <c r="E381" s="435"/>
      <c r="G381" s="436"/>
      <c r="H381" s="437"/>
      <c r="I381" s="437"/>
      <c r="J381" s="437"/>
      <c r="K381" s="437"/>
    </row>
    <row r="382" spans="2:11" x14ac:dyDescent="0.25">
      <c r="B382" s="434"/>
      <c r="E382" s="435"/>
      <c r="G382" s="436"/>
      <c r="H382" s="437"/>
      <c r="I382" s="437"/>
      <c r="J382" s="437"/>
      <c r="K382" s="437"/>
    </row>
    <row r="383" spans="2:11" x14ac:dyDescent="0.25">
      <c r="B383" s="434"/>
      <c r="E383" s="435"/>
      <c r="G383" s="436"/>
      <c r="H383" s="437"/>
      <c r="I383" s="437"/>
      <c r="J383" s="437"/>
      <c r="K383" s="437"/>
    </row>
    <row r="384" spans="2:11" x14ac:dyDescent="0.25">
      <c r="B384" s="434"/>
      <c r="E384" s="435"/>
      <c r="G384" s="436"/>
      <c r="H384" s="437"/>
      <c r="I384" s="437"/>
      <c r="J384" s="437"/>
      <c r="K384" s="437"/>
    </row>
    <row r="385" spans="2:11" x14ac:dyDescent="0.25">
      <c r="B385" s="434"/>
      <c r="E385" s="435"/>
      <c r="G385" s="436"/>
      <c r="H385" s="437"/>
      <c r="I385" s="437"/>
      <c r="J385" s="437"/>
      <c r="K385" s="437"/>
    </row>
    <row r="386" spans="2:11" x14ac:dyDescent="0.25">
      <c r="B386" s="434"/>
      <c r="E386" s="435"/>
      <c r="G386" s="436"/>
      <c r="H386" s="437"/>
      <c r="I386" s="437"/>
      <c r="J386" s="437"/>
      <c r="K386" s="437"/>
    </row>
    <row r="387" spans="2:11" x14ac:dyDescent="0.25">
      <c r="B387" s="434"/>
      <c r="E387" s="435"/>
      <c r="G387" s="436"/>
      <c r="H387" s="437"/>
      <c r="I387" s="437"/>
      <c r="J387" s="437"/>
      <c r="K387" s="437"/>
    </row>
    <row r="388" spans="2:11" x14ac:dyDescent="0.25">
      <c r="B388" s="434"/>
      <c r="E388" s="435"/>
      <c r="G388" s="436"/>
      <c r="H388" s="437"/>
      <c r="I388" s="437"/>
      <c r="J388" s="437"/>
      <c r="K388" s="437"/>
    </row>
    <row r="389" spans="2:11" x14ac:dyDescent="0.25">
      <c r="B389" s="434"/>
      <c r="E389" s="435"/>
      <c r="G389" s="436"/>
      <c r="H389" s="437"/>
      <c r="I389" s="437"/>
      <c r="J389" s="437"/>
      <c r="K389" s="437"/>
    </row>
    <row r="390" spans="2:11" x14ac:dyDescent="0.25">
      <c r="B390" s="434"/>
      <c r="E390" s="435"/>
      <c r="G390" s="436"/>
      <c r="H390" s="437"/>
      <c r="I390" s="437"/>
      <c r="J390" s="437"/>
      <c r="K390" s="437"/>
    </row>
    <row r="391" spans="2:11" x14ac:dyDescent="0.25">
      <c r="B391" s="434"/>
      <c r="E391" s="435"/>
      <c r="G391" s="436"/>
      <c r="H391" s="437"/>
      <c r="I391" s="437"/>
      <c r="J391" s="437"/>
      <c r="K391" s="437"/>
    </row>
    <row r="392" spans="2:11" x14ac:dyDescent="0.25">
      <c r="B392" s="434"/>
      <c r="E392" s="435"/>
      <c r="G392" s="436"/>
      <c r="H392" s="437"/>
      <c r="I392" s="437"/>
      <c r="J392" s="437"/>
      <c r="K392" s="437"/>
    </row>
    <row r="393" spans="2:11" x14ac:dyDescent="0.25">
      <c r="B393" s="434"/>
      <c r="E393" s="435"/>
      <c r="G393" s="436"/>
      <c r="H393" s="437"/>
      <c r="I393" s="437"/>
      <c r="J393" s="437"/>
      <c r="K393" s="437"/>
    </row>
    <row r="394" spans="2:11" x14ac:dyDescent="0.25">
      <c r="B394" s="434"/>
      <c r="E394" s="435"/>
      <c r="G394" s="436"/>
      <c r="H394" s="437"/>
      <c r="I394" s="437"/>
      <c r="J394" s="437"/>
      <c r="K394" s="437"/>
    </row>
    <row r="395" spans="2:11" x14ac:dyDescent="0.25">
      <c r="B395" s="434"/>
      <c r="E395" s="435"/>
      <c r="G395" s="436"/>
      <c r="H395" s="437"/>
      <c r="I395" s="437"/>
      <c r="J395" s="437"/>
      <c r="K395" s="437"/>
    </row>
    <row r="396" spans="2:11" x14ac:dyDescent="0.25">
      <c r="B396" s="434"/>
      <c r="E396" s="435"/>
      <c r="G396" s="436"/>
      <c r="H396" s="437"/>
      <c r="I396" s="437"/>
      <c r="J396" s="437"/>
      <c r="K396" s="437"/>
    </row>
    <row r="397" spans="2:11" x14ac:dyDescent="0.25">
      <c r="B397" s="434"/>
      <c r="E397" s="435"/>
      <c r="G397" s="436"/>
      <c r="H397" s="437"/>
      <c r="I397" s="437"/>
      <c r="J397" s="437"/>
      <c r="K397" s="437"/>
    </row>
    <row r="398" spans="2:11" x14ac:dyDescent="0.25">
      <c r="B398" s="434"/>
      <c r="E398" s="435"/>
      <c r="G398" s="436"/>
      <c r="H398" s="437"/>
      <c r="I398" s="437"/>
      <c r="J398" s="437"/>
      <c r="K398" s="437"/>
    </row>
    <row r="399" spans="2:11" x14ac:dyDescent="0.25">
      <c r="B399" s="434"/>
      <c r="E399" s="435"/>
      <c r="G399" s="436"/>
      <c r="H399" s="437"/>
      <c r="I399" s="437"/>
      <c r="J399" s="437"/>
      <c r="K399" s="437"/>
    </row>
    <row r="400" spans="2:11" x14ac:dyDescent="0.25">
      <c r="B400" s="434"/>
      <c r="E400" s="435"/>
      <c r="G400" s="436"/>
      <c r="H400" s="437"/>
      <c r="I400" s="437"/>
      <c r="J400" s="437"/>
      <c r="K400" s="437"/>
    </row>
    <row r="401" spans="2:11" x14ac:dyDescent="0.25">
      <c r="B401" s="434"/>
      <c r="E401" s="435"/>
      <c r="G401" s="436"/>
      <c r="H401" s="437"/>
      <c r="I401" s="437"/>
      <c r="J401" s="437"/>
      <c r="K401" s="437"/>
    </row>
    <row r="402" spans="2:11" x14ac:dyDescent="0.25">
      <c r="B402" s="434"/>
      <c r="E402" s="435"/>
      <c r="G402" s="436"/>
      <c r="H402" s="437"/>
      <c r="I402" s="437"/>
      <c r="J402" s="437"/>
      <c r="K402" s="437"/>
    </row>
    <row r="403" spans="2:11" x14ac:dyDescent="0.25">
      <c r="B403" s="434"/>
      <c r="E403" s="435"/>
      <c r="G403" s="436"/>
      <c r="H403" s="437"/>
      <c r="I403" s="437"/>
      <c r="J403" s="437"/>
      <c r="K403" s="437"/>
    </row>
    <row r="404" spans="2:11" x14ac:dyDescent="0.25">
      <c r="B404" s="434"/>
      <c r="E404" s="435"/>
      <c r="G404" s="436"/>
      <c r="H404" s="437"/>
      <c r="I404" s="437"/>
      <c r="J404" s="437"/>
      <c r="K404" s="437"/>
    </row>
    <row r="405" spans="2:11" x14ac:dyDescent="0.25">
      <c r="B405" s="434"/>
      <c r="E405" s="435"/>
      <c r="G405" s="436"/>
      <c r="H405" s="437"/>
      <c r="I405" s="437"/>
      <c r="J405" s="437"/>
      <c r="K405" s="437"/>
    </row>
    <row r="406" spans="2:11" x14ac:dyDescent="0.25">
      <c r="B406" s="434"/>
      <c r="E406" s="435"/>
      <c r="G406" s="436"/>
      <c r="H406" s="437"/>
      <c r="I406" s="437"/>
      <c r="J406" s="437"/>
      <c r="K406" s="437"/>
    </row>
    <row r="407" spans="2:11" x14ac:dyDescent="0.25">
      <c r="B407" s="434"/>
      <c r="E407" s="435"/>
      <c r="G407" s="436"/>
      <c r="H407" s="437"/>
      <c r="I407" s="437"/>
      <c r="J407" s="437"/>
      <c r="K407" s="437"/>
    </row>
    <row r="408" spans="2:11" x14ac:dyDescent="0.25">
      <c r="B408" s="434"/>
      <c r="E408" s="435"/>
      <c r="G408" s="436"/>
      <c r="H408" s="437"/>
      <c r="I408" s="437"/>
      <c r="J408" s="437"/>
      <c r="K408" s="437"/>
    </row>
    <row r="409" spans="2:11" x14ac:dyDescent="0.25">
      <c r="B409" s="434"/>
      <c r="E409" s="435"/>
      <c r="G409" s="436"/>
      <c r="H409" s="437"/>
      <c r="I409" s="437"/>
      <c r="J409" s="437"/>
      <c r="K409" s="437"/>
    </row>
    <row r="410" spans="2:11" x14ac:dyDescent="0.25">
      <c r="B410" s="434"/>
      <c r="E410" s="435"/>
      <c r="G410" s="436"/>
      <c r="H410" s="437"/>
      <c r="I410" s="437"/>
      <c r="J410" s="437"/>
      <c r="K410" s="437"/>
    </row>
    <row r="411" spans="2:11" x14ac:dyDescent="0.25">
      <c r="B411" s="434"/>
      <c r="E411" s="435"/>
      <c r="G411" s="436"/>
      <c r="H411" s="437"/>
      <c r="I411" s="437"/>
      <c r="J411" s="437"/>
      <c r="K411" s="437"/>
    </row>
    <row r="412" spans="2:11" x14ac:dyDescent="0.25">
      <c r="B412" s="434"/>
      <c r="E412" s="435"/>
      <c r="G412" s="436"/>
      <c r="H412" s="437"/>
      <c r="I412" s="437"/>
      <c r="J412" s="437"/>
      <c r="K412" s="437"/>
    </row>
    <row r="413" spans="2:11" x14ac:dyDescent="0.25">
      <c r="B413" s="434"/>
      <c r="E413" s="435"/>
      <c r="G413" s="436"/>
      <c r="H413" s="437"/>
      <c r="I413" s="437"/>
      <c r="J413" s="437"/>
      <c r="K413" s="437"/>
    </row>
    <row r="414" spans="2:11" x14ac:dyDescent="0.25">
      <c r="B414" s="434"/>
      <c r="E414" s="435"/>
      <c r="G414" s="436"/>
      <c r="H414" s="437"/>
      <c r="I414" s="437"/>
      <c r="J414" s="437"/>
      <c r="K414" s="437"/>
    </row>
    <row r="415" spans="2:11" x14ac:dyDescent="0.25">
      <c r="B415" s="434"/>
      <c r="E415" s="435"/>
      <c r="G415" s="436"/>
      <c r="H415" s="437"/>
      <c r="I415" s="437"/>
      <c r="J415" s="437"/>
      <c r="K415" s="437"/>
    </row>
    <row r="416" spans="2:11" x14ac:dyDescent="0.25">
      <c r="B416" s="434"/>
      <c r="E416" s="435"/>
      <c r="G416" s="436"/>
      <c r="H416" s="437"/>
      <c r="I416" s="437"/>
      <c r="J416" s="437"/>
      <c r="K416" s="437"/>
    </row>
    <row r="417" spans="2:11" x14ac:dyDescent="0.25">
      <c r="B417" s="434"/>
      <c r="E417" s="435"/>
      <c r="G417" s="436"/>
      <c r="H417" s="437"/>
      <c r="I417" s="437"/>
      <c r="J417" s="437"/>
      <c r="K417" s="437"/>
    </row>
    <row r="418" spans="2:11" x14ac:dyDescent="0.25">
      <c r="B418" s="434"/>
      <c r="E418" s="435"/>
      <c r="G418" s="436"/>
      <c r="H418" s="437"/>
      <c r="I418" s="437"/>
      <c r="J418" s="437"/>
      <c r="K418" s="437"/>
    </row>
    <row r="419" spans="2:11" x14ac:dyDescent="0.25">
      <c r="B419" s="434"/>
      <c r="E419" s="435"/>
      <c r="G419" s="436"/>
      <c r="H419" s="437"/>
      <c r="I419" s="437"/>
      <c r="J419" s="437"/>
      <c r="K419" s="437"/>
    </row>
    <row r="420" spans="2:11" x14ac:dyDescent="0.25">
      <c r="B420" s="434"/>
      <c r="E420" s="435"/>
      <c r="G420" s="436"/>
      <c r="H420" s="437"/>
      <c r="I420" s="437"/>
      <c r="J420" s="437"/>
      <c r="K420" s="437"/>
    </row>
    <row r="421" spans="2:11" x14ac:dyDescent="0.25">
      <c r="B421" s="434"/>
      <c r="E421" s="435"/>
      <c r="G421" s="436"/>
      <c r="H421" s="437"/>
      <c r="I421" s="437"/>
      <c r="J421" s="437"/>
      <c r="K421" s="437"/>
    </row>
    <row r="422" spans="2:11" x14ac:dyDescent="0.25">
      <c r="B422" s="434"/>
      <c r="E422" s="435"/>
      <c r="G422" s="436"/>
      <c r="H422" s="437"/>
      <c r="I422" s="437"/>
      <c r="J422" s="437"/>
      <c r="K422" s="437"/>
    </row>
    <row r="423" spans="2:11" x14ac:dyDescent="0.25">
      <c r="B423" s="434"/>
      <c r="E423" s="435"/>
      <c r="G423" s="436"/>
      <c r="H423" s="437"/>
      <c r="I423" s="437"/>
      <c r="J423" s="437"/>
      <c r="K423" s="437"/>
    </row>
    <row r="424" spans="2:11" x14ac:dyDescent="0.25">
      <c r="B424" s="434"/>
      <c r="E424" s="435"/>
      <c r="G424" s="436"/>
      <c r="H424" s="437"/>
      <c r="I424" s="437"/>
      <c r="J424" s="437"/>
      <c r="K424" s="437"/>
    </row>
    <row r="425" spans="2:11" x14ac:dyDescent="0.25">
      <c r="B425" s="434"/>
      <c r="E425" s="435"/>
      <c r="G425" s="436"/>
      <c r="H425" s="437"/>
      <c r="I425" s="437"/>
      <c r="J425" s="437"/>
      <c r="K425" s="437"/>
    </row>
    <row r="426" spans="2:11" x14ac:dyDescent="0.25">
      <c r="B426" s="434"/>
      <c r="E426" s="435"/>
      <c r="G426" s="436"/>
      <c r="H426" s="437"/>
      <c r="I426" s="437"/>
      <c r="J426" s="437"/>
      <c r="K426" s="437"/>
    </row>
    <row r="427" spans="2:11" x14ac:dyDescent="0.25">
      <c r="B427" s="434"/>
      <c r="E427" s="435"/>
      <c r="G427" s="436"/>
      <c r="H427" s="437"/>
      <c r="I427" s="437"/>
      <c r="J427" s="437"/>
      <c r="K427" s="437"/>
    </row>
    <row r="428" spans="2:11" x14ac:dyDescent="0.25">
      <c r="B428" s="434"/>
      <c r="E428" s="435"/>
      <c r="G428" s="436"/>
      <c r="H428" s="437"/>
      <c r="I428" s="437"/>
      <c r="J428" s="437"/>
      <c r="K428" s="437"/>
    </row>
    <row r="429" spans="2:11" x14ac:dyDescent="0.25">
      <c r="B429" s="434"/>
      <c r="E429" s="435"/>
      <c r="G429" s="436"/>
      <c r="H429" s="437"/>
      <c r="I429" s="437"/>
      <c r="J429" s="437"/>
      <c r="K429" s="437"/>
    </row>
    <row r="430" spans="2:11" x14ac:dyDescent="0.25">
      <c r="B430" s="434"/>
      <c r="E430" s="435"/>
      <c r="G430" s="436"/>
      <c r="H430" s="437"/>
      <c r="I430" s="437"/>
      <c r="J430" s="437"/>
      <c r="K430" s="437"/>
    </row>
    <row r="431" spans="2:11" x14ac:dyDescent="0.25">
      <c r="B431" s="434"/>
      <c r="E431" s="435"/>
      <c r="G431" s="436"/>
      <c r="H431" s="437"/>
      <c r="I431" s="437"/>
      <c r="J431" s="437"/>
      <c r="K431" s="437"/>
    </row>
    <row r="432" spans="2:11" x14ac:dyDescent="0.25">
      <c r="B432" s="434"/>
      <c r="E432" s="435"/>
      <c r="G432" s="436"/>
      <c r="H432" s="437"/>
      <c r="I432" s="437"/>
      <c r="J432" s="437"/>
      <c r="K432" s="437"/>
    </row>
    <row r="433" spans="2:11" x14ac:dyDescent="0.25">
      <c r="B433" s="434"/>
      <c r="E433" s="435"/>
      <c r="G433" s="436"/>
      <c r="H433" s="437"/>
      <c r="I433" s="437"/>
      <c r="J433" s="437"/>
      <c r="K433" s="437"/>
    </row>
    <row r="434" spans="2:11" x14ac:dyDescent="0.25">
      <c r="B434" s="434"/>
      <c r="E434" s="435"/>
      <c r="G434" s="436"/>
      <c r="H434" s="437"/>
      <c r="I434" s="437"/>
      <c r="J434" s="437"/>
      <c r="K434" s="437"/>
    </row>
    <row r="435" spans="2:11" x14ac:dyDescent="0.25">
      <c r="B435" s="434"/>
      <c r="E435" s="435"/>
      <c r="G435" s="436"/>
      <c r="H435" s="437"/>
      <c r="I435" s="437"/>
      <c r="J435" s="437"/>
      <c r="K435" s="437"/>
    </row>
    <row r="436" spans="2:11" x14ac:dyDescent="0.25">
      <c r="B436" s="434"/>
      <c r="E436" s="435"/>
      <c r="G436" s="436"/>
      <c r="H436" s="437"/>
      <c r="I436" s="437"/>
      <c r="J436" s="437"/>
      <c r="K436" s="437"/>
    </row>
    <row r="437" spans="2:11" x14ac:dyDescent="0.25">
      <c r="B437" s="434"/>
      <c r="E437" s="435"/>
      <c r="G437" s="436"/>
      <c r="H437" s="437"/>
      <c r="I437" s="437"/>
      <c r="J437" s="437"/>
      <c r="K437" s="437"/>
    </row>
    <row r="438" spans="2:11" x14ac:dyDescent="0.25">
      <c r="B438" s="434"/>
      <c r="E438" s="435"/>
      <c r="G438" s="436"/>
      <c r="H438" s="437"/>
      <c r="I438" s="437"/>
      <c r="J438" s="437"/>
      <c r="K438" s="437"/>
    </row>
    <row r="439" spans="2:11" x14ac:dyDescent="0.25">
      <c r="B439" s="434"/>
      <c r="E439" s="435"/>
      <c r="G439" s="436"/>
      <c r="H439" s="437"/>
      <c r="I439" s="437"/>
      <c r="J439" s="437"/>
      <c r="K439" s="437"/>
    </row>
    <row r="440" spans="2:11" x14ac:dyDescent="0.25">
      <c r="B440" s="434"/>
      <c r="E440" s="435"/>
      <c r="G440" s="436"/>
      <c r="H440" s="437"/>
      <c r="I440" s="437"/>
      <c r="J440" s="437"/>
      <c r="K440" s="437"/>
    </row>
    <row r="441" spans="2:11" x14ac:dyDescent="0.25">
      <c r="B441" s="434"/>
      <c r="E441" s="435"/>
      <c r="G441" s="436"/>
      <c r="H441" s="437"/>
      <c r="I441" s="437"/>
      <c r="J441" s="437"/>
      <c r="K441" s="437"/>
    </row>
    <row r="442" spans="2:11" x14ac:dyDescent="0.25">
      <c r="B442" s="434"/>
      <c r="E442" s="435"/>
      <c r="G442" s="436"/>
      <c r="H442" s="437"/>
      <c r="I442" s="437"/>
      <c r="J442" s="437"/>
      <c r="K442" s="437"/>
    </row>
    <row r="443" spans="2:11" x14ac:dyDescent="0.25">
      <c r="B443" s="434"/>
      <c r="E443" s="435"/>
      <c r="G443" s="436"/>
      <c r="H443" s="437"/>
      <c r="I443" s="437"/>
      <c r="J443" s="437"/>
      <c r="K443" s="437"/>
    </row>
    <row r="444" spans="2:11" x14ac:dyDescent="0.25">
      <c r="B444" s="434"/>
      <c r="E444" s="435"/>
      <c r="G444" s="436"/>
      <c r="H444" s="437"/>
      <c r="I444" s="437"/>
      <c r="J444" s="437"/>
      <c r="K444" s="437"/>
    </row>
    <row r="445" spans="2:11" x14ac:dyDescent="0.25">
      <c r="B445" s="434"/>
      <c r="E445" s="435"/>
      <c r="G445" s="436"/>
      <c r="H445" s="437"/>
      <c r="I445" s="437"/>
      <c r="J445" s="437"/>
      <c r="K445" s="437"/>
    </row>
    <row r="446" spans="2:11" x14ac:dyDescent="0.25">
      <c r="B446" s="434"/>
      <c r="E446" s="435"/>
      <c r="G446" s="436"/>
      <c r="H446" s="437"/>
      <c r="I446" s="437"/>
      <c r="J446" s="437"/>
      <c r="K446" s="437"/>
    </row>
    <row r="447" spans="2:11" x14ac:dyDescent="0.25">
      <c r="B447" s="434"/>
      <c r="E447" s="435"/>
      <c r="G447" s="436"/>
      <c r="H447" s="437"/>
      <c r="I447" s="437"/>
      <c r="J447" s="437"/>
      <c r="K447" s="437"/>
    </row>
    <row r="448" spans="2:11" x14ac:dyDescent="0.25">
      <c r="B448" s="434"/>
      <c r="E448" s="435"/>
      <c r="G448" s="436"/>
      <c r="H448" s="437"/>
      <c r="I448" s="437"/>
      <c r="J448" s="437"/>
      <c r="K448" s="437"/>
    </row>
    <row r="449" spans="2:11" x14ac:dyDescent="0.25">
      <c r="B449" s="434"/>
      <c r="E449" s="435"/>
      <c r="G449" s="436"/>
      <c r="H449" s="437"/>
      <c r="I449" s="437"/>
      <c r="J449" s="437"/>
      <c r="K449" s="437"/>
    </row>
    <row r="450" spans="2:11" x14ac:dyDescent="0.25">
      <c r="B450" s="434"/>
      <c r="E450" s="435"/>
      <c r="G450" s="436"/>
      <c r="H450" s="437"/>
      <c r="I450" s="437"/>
      <c r="J450" s="437"/>
      <c r="K450" s="437"/>
    </row>
    <row r="451" spans="2:11" x14ac:dyDescent="0.25">
      <c r="B451" s="434"/>
      <c r="E451" s="435"/>
      <c r="G451" s="436"/>
      <c r="H451" s="437"/>
      <c r="I451" s="437"/>
      <c r="J451" s="437"/>
      <c r="K451" s="437"/>
    </row>
    <row r="452" spans="2:11" x14ac:dyDescent="0.25">
      <c r="B452" s="434"/>
      <c r="E452" s="435"/>
      <c r="G452" s="436"/>
      <c r="H452" s="437"/>
      <c r="I452" s="437"/>
      <c r="J452" s="437"/>
      <c r="K452" s="437"/>
    </row>
    <row r="453" spans="2:11" x14ac:dyDescent="0.25">
      <c r="B453" s="434"/>
      <c r="E453" s="435"/>
      <c r="G453" s="436"/>
      <c r="H453" s="437"/>
      <c r="I453" s="437"/>
      <c r="J453" s="437"/>
      <c r="K453" s="437"/>
    </row>
    <row r="454" spans="2:11" x14ac:dyDescent="0.25">
      <c r="B454" s="434"/>
      <c r="E454" s="435"/>
      <c r="G454" s="436"/>
      <c r="H454" s="437"/>
      <c r="I454" s="437"/>
      <c r="J454" s="437"/>
      <c r="K454" s="437"/>
    </row>
    <row r="455" spans="2:11" x14ac:dyDescent="0.25">
      <c r="B455" s="434"/>
      <c r="E455" s="435"/>
      <c r="G455" s="436"/>
      <c r="H455" s="437"/>
      <c r="I455" s="437"/>
      <c r="J455" s="437"/>
      <c r="K455" s="437"/>
    </row>
    <row r="456" spans="2:11" x14ac:dyDescent="0.25">
      <c r="B456" s="434"/>
      <c r="E456" s="435"/>
      <c r="G456" s="436"/>
      <c r="H456" s="437"/>
      <c r="I456" s="437"/>
      <c r="J456" s="437"/>
      <c r="K456" s="437"/>
    </row>
    <row r="457" spans="2:11" x14ac:dyDescent="0.25">
      <c r="B457" s="434"/>
      <c r="E457" s="435"/>
      <c r="G457" s="436"/>
      <c r="H457" s="437"/>
      <c r="I457" s="437"/>
      <c r="J457" s="437"/>
      <c r="K457" s="437"/>
    </row>
    <row r="458" spans="2:11" x14ac:dyDescent="0.25">
      <c r="B458" s="434"/>
      <c r="E458" s="435"/>
      <c r="G458" s="436"/>
      <c r="H458" s="437"/>
      <c r="I458" s="437"/>
      <c r="J458" s="437"/>
      <c r="K458" s="437"/>
    </row>
    <row r="459" spans="2:11" x14ac:dyDescent="0.25">
      <c r="B459" s="434"/>
      <c r="E459" s="435"/>
      <c r="G459" s="436"/>
      <c r="H459" s="437"/>
      <c r="I459" s="437"/>
      <c r="J459" s="437"/>
      <c r="K459" s="437"/>
    </row>
    <row r="460" spans="2:11" x14ac:dyDescent="0.25">
      <c r="B460" s="434"/>
      <c r="E460" s="435"/>
      <c r="G460" s="436"/>
      <c r="H460" s="437"/>
      <c r="I460" s="437"/>
      <c r="J460" s="437"/>
      <c r="K460" s="437"/>
    </row>
    <row r="461" spans="2:11" x14ac:dyDescent="0.25">
      <c r="B461" s="434"/>
      <c r="E461" s="435"/>
      <c r="G461" s="436"/>
      <c r="H461" s="437"/>
      <c r="I461" s="437"/>
      <c r="J461" s="437"/>
      <c r="K461" s="437"/>
    </row>
    <row r="462" spans="2:11" x14ac:dyDescent="0.25">
      <c r="B462" s="434"/>
      <c r="E462" s="435"/>
      <c r="G462" s="436"/>
      <c r="H462" s="437"/>
      <c r="I462" s="437"/>
      <c r="J462" s="437"/>
      <c r="K462" s="437"/>
    </row>
    <row r="463" spans="2:11" x14ac:dyDescent="0.25">
      <c r="B463" s="434"/>
      <c r="E463" s="435"/>
      <c r="G463" s="436"/>
      <c r="H463" s="437"/>
      <c r="I463" s="437"/>
      <c r="J463" s="437"/>
      <c r="K463" s="437"/>
    </row>
    <row r="464" spans="2:11" x14ac:dyDescent="0.25">
      <c r="B464" s="434"/>
      <c r="E464" s="435"/>
      <c r="G464" s="436"/>
      <c r="H464" s="437"/>
      <c r="I464" s="437"/>
      <c r="J464" s="437"/>
      <c r="K464" s="437"/>
    </row>
    <row r="465" spans="2:11" x14ac:dyDescent="0.25">
      <c r="B465" s="434"/>
      <c r="E465" s="435"/>
      <c r="G465" s="436"/>
      <c r="H465" s="437"/>
      <c r="I465" s="437"/>
      <c r="J465" s="437"/>
      <c r="K465" s="437"/>
    </row>
    <row r="466" spans="2:11" x14ac:dyDescent="0.25">
      <c r="B466" s="434"/>
      <c r="E466" s="435"/>
      <c r="G466" s="436"/>
      <c r="H466" s="437"/>
      <c r="I466" s="437"/>
      <c r="J466" s="437"/>
      <c r="K466" s="437"/>
    </row>
    <row r="467" spans="2:11" x14ac:dyDescent="0.25">
      <c r="B467" s="434"/>
      <c r="E467" s="435"/>
      <c r="G467" s="436"/>
      <c r="H467" s="437"/>
      <c r="I467" s="437"/>
      <c r="J467" s="437"/>
      <c r="K467" s="437"/>
    </row>
    <row r="468" spans="2:11" x14ac:dyDescent="0.25">
      <c r="B468" s="434"/>
      <c r="E468" s="435"/>
      <c r="G468" s="436"/>
      <c r="H468" s="437"/>
      <c r="I468" s="437"/>
      <c r="J468" s="437"/>
      <c r="K468" s="437"/>
    </row>
    <row r="469" spans="2:11" x14ac:dyDescent="0.25">
      <c r="B469" s="434"/>
      <c r="E469" s="435"/>
      <c r="G469" s="436"/>
      <c r="H469" s="437"/>
      <c r="I469" s="437"/>
      <c r="J469" s="437"/>
      <c r="K469" s="437"/>
    </row>
    <row r="470" spans="2:11" x14ac:dyDescent="0.25">
      <c r="B470" s="434"/>
      <c r="E470" s="435"/>
      <c r="G470" s="436"/>
      <c r="H470" s="437"/>
      <c r="I470" s="437"/>
      <c r="J470" s="437"/>
      <c r="K470" s="437"/>
    </row>
    <row r="471" spans="2:11" x14ac:dyDescent="0.25">
      <c r="B471" s="434"/>
      <c r="E471" s="435"/>
      <c r="G471" s="436"/>
      <c r="H471" s="437"/>
      <c r="I471" s="437"/>
      <c r="J471" s="437"/>
      <c r="K471" s="437"/>
    </row>
    <row r="472" spans="2:11" x14ac:dyDescent="0.25">
      <c r="B472" s="434"/>
      <c r="E472" s="435"/>
      <c r="G472" s="436"/>
      <c r="H472" s="437"/>
      <c r="I472" s="437"/>
      <c r="J472" s="437"/>
      <c r="K472" s="437"/>
    </row>
    <row r="473" spans="2:11" x14ac:dyDescent="0.25">
      <c r="B473" s="434"/>
      <c r="E473" s="435"/>
      <c r="G473" s="436"/>
      <c r="H473" s="437"/>
      <c r="I473" s="437"/>
      <c r="J473" s="437"/>
      <c r="K473" s="437"/>
    </row>
    <row r="474" spans="2:11" x14ac:dyDescent="0.25">
      <c r="B474" s="434"/>
      <c r="E474" s="435"/>
      <c r="G474" s="436"/>
      <c r="H474" s="437"/>
      <c r="I474" s="437"/>
      <c r="J474" s="437"/>
      <c r="K474" s="437"/>
    </row>
    <row r="475" spans="2:11" x14ac:dyDescent="0.25">
      <c r="B475" s="434"/>
      <c r="E475" s="435"/>
      <c r="G475" s="436"/>
      <c r="H475" s="437"/>
      <c r="I475" s="437"/>
      <c r="J475" s="437"/>
      <c r="K475" s="437"/>
    </row>
    <row r="476" spans="2:11" x14ac:dyDescent="0.25">
      <c r="B476" s="434"/>
      <c r="E476" s="435"/>
      <c r="G476" s="436"/>
      <c r="H476" s="437"/>
      <c r="I476" s="437"/>
      <c r="J476" s="437"/>
      <c r="K476" s="437"/>
    </row>
    <row r="477" spans="2:11" x14ac:dyDescent="0.25">
      <c r="B477" s="434"/>
      <c r="E477" s="435"/>
      <c r="G477" s="436"/>
      <c r="H477" s="437"/>
      <c r="I477" s="437"/>
      <c r="J477" s="437"/>
      <c r="K477" s="437"/>
    </row>
    <row r="478" spans="2:11" x14ac:dyDescent="0.25">
      <c r="B478" s="434"/>
      <c r="E478" s="435"/>
      <c r="G478" s="436"/>
      <c r="H478" s="437"/>
      <c r="I478" s="437"/>
      <c r="J478" s="437"/>
      <c r="K478" s="437"/>
    </row>
    <row r="479" spans="2:11" x14ac:dyDescent="0.25">
      <c r="B479" s="434"/>
      <c r="E479" s="435"/>
      <c r="G479" s="436"/>
      <c r="H479" s="437"/>
      <c r="I479" s="437"/>
      <c r="J479" s="437"/>
      <c r="K479" s="437"/>
    </row>
    <row r="480" spans="2:11" x14ac:dyDescent="0.25">
      <c r="B480" s="434"/>
      <c r="E480" s="435"/>
      <c r="G480" s="436"/>
      <c r="H480" s="437"/>
      <c r="I480" s="437"/>
      <c r="J480" s="437"/>
      <c r="K480" s="437"/>
    </row>
    <row r="481" spans="2:11" x14ac:dyDescent="0.25">
      <c r="B481" s="434"/>
      <c r="E481" s="435"/>
      <c r="G481" s="436"/>
      <c r="H481" s="437"/>
      <c r="I481" s="437"/>
      <c r="J481" s="437"/>
      <c r="K481" s="437"/>
    </row>
    <row r="482" spans="2:11" x14ac:dyDescent="0.25">
      <c r="B482" s="434"/>
      <c r="E482" s="435"/>
      <c r="G482" s="436"/>
      <c r="H482" s="437"/>
      <c r="I482" s="437"/>
      <c r="J482" s="437"/>
      <c r="K482" s="437"/>
    </row>
    <row r="483" spans="2:11" x14ac:dyDescent="0.25">
      <c r="B483" s="434"/>
      <c r="E483" s="435"/>
      <c r="G483" s="436"/>
      <c r="H483" s="437"/>
      <c r="I483" s="437"/>
      <c r="J483" s="437"/>
      <c r="K483" s="437"/>
    </row>
    <row r="484" spans="2:11" x14ac:dyDescent="0.25">
      <c r="B484" s="434"/>
      <c r="E484" s="435"/>
      <c r="G484" s="436"/>
      <c r="H484" s="437"/>
      <c r="I484" s="437"/>
      <c r="J484" s="437"/>
      <c r="K484" s="437"/>
    </row>
    <row r="485" spans="2:11" x14ac:dyDescent="0.25">
      <c r="B485" s="434"/>
      <c r="E485" s="435"/>
      <c r="G485" s="436"/>
      <c r="H485" s="437"/>
      <c r="I485" s="437"/>
      <c r="J485" s="437"/>
      <c r="K485" s="437"/>
    </row>
    <row r="486" spans="2:11" x14ac:dyDescent="0.25">
      <c r="B486" s="434"/>
      <c r="E486" s="435"/>
      <c r="G486" s="436"/>
      <c r="H486" s="437"/>
      <c r="I486" s="437"/>
      <c r="J486" s="437"/>
      <c r="K486" s="437"/>
    </row>
    <row r="487" spans="2:11" x14ac:dyDescent="0.25">
      <c r="B487" s="434"/>
      <c r="E487" s="435"/>
      <c r="G487" s="436"/>
      <c r="H487" s="437"/>
      <c r="I487" s="437"/>
      <c r="J487" s="437"/>
      <c r="K487" s="437"/>
    </row>
    <row r="488" spans="2:11" x14ac:dyDescent="0.25">
      <c r="B488" s="434"/>
      <c r="E488" s="435"/>
      <c r="G488" s="436"/>
      <c r="H488" s="437"/>
      <c r="I488" s="437"/>
      <c r="J488" s="437"/>
      <c r="K488" s="437"/>
    </row>
    <row r="489" spans="2:11" x14ac:dyDescent="0.25">
      <c r="B489" s="434"/>
      <c r="E489" s="435"/>
      <c r="G489" s="436"/>
      <c r="H489" s="437"/>
      <c r="I489" s="437"/>
      <c r="J489" s="437"/>
      <c r="K489" s="437"/>
    </row>
    <row r="490" spans="2:11" x14ac:dyDescent="0.25">
      <c r="B490" s="434"/>
      <c r="E490" s="435"/>
      <c r="G490" s="436"/>
      <c r="H490" s="437"/>
      <c r="I490" s="437"/>
      <c r="J490" s="437"/>
      <c r="K490" s="437"/>
    </row>
    <row r="491" spans="2:11" x14ac:dyDescent="0.25">
      <c r="B491" s="434"/>
      <c r="E491" s="435"/>
      <c r="G491" s="436"/>
      <c r="H491" s="437"/>
      <c r="I491" s="437"/>
      <c r="J491" s="437"/>
      <c r="K491" s="437"/>
    </row>
    <row r="492" spans="2:11" x14ac:dyDescent="0.25">
      <c r="B492" s="434"/>
      <c r="E492" s="435"/>
      <c r="G492" s="436"/>
      <c r="H492" s="437"/>
      <c r="I492" s="437"/>
      <c r="J492" s="437"/>
      <c r="K492" s="437"/>
    </row>
    <row r="493" spans="2:11" x14ac:dyDescent="0.25">
      <c r="B493" s="434"/>
      <c r="E493" s="435"/>
      <c r="G493" s="436"/>
      <c r="H493" s="437"/>
      <c r="I493" s="437"/>
      <c r="J493" s="437"/>
      <c r="K493" s="437"/>
    </row>
    <row r="494" spans="2:11" x14ac:dyDescent="0.25">
      <c r="B494" s="434"/>
      <c r="E494" s="435"/>
      <c r="G494" s="436"/>
      <c r="H494" s="437"/>
      <c r="I494" s="437"/>
      <c r="J494" s="437"/>
      <c r="K494" s="437"/>
    </row>
    <row r="495" spans="2:11" x14ac:dyDescent="0.25">
      <c r="B495" s="434"/>
      <c r="E495" s="435"/>
      <c r="G495" s="436"/>
      <c r="H495" s="437"/>
      <c r="I495" s="437"/>
      <c r="J495" s="437"/>
      <c r="K495" s="437"/>
    </row>
    <row r="496" spans="2:11" x14ac:dyDescent="0.25">
      <c r="B496" s="434"/>
      <c r="E496" s="435"/>
      <c r="G496" s="436"/>
      <c r="H496" s="437"/>
      <c r="I496" s="437"/>
      <c r="J496" s="437"/>
      <c r="K496" s="437"/>
    </row>
    <row r="497" spans="2:11" x14ac:dyDescent="0.25">
      <c r="B497" s="434"/>
      <c r="E497" s="435"/>
      <c r="G497" s="436"/>
      <c r="H497" s="437"/>
      <c r="I497" s="437"/>
      <c r="J497" s="437"/>
      <c r="K497" s="437"/>
    </row>
    <row r="498" spans="2:11" x14ac:dyDescent="0.25">
      <c r="B498" s="434"/>
      <c r="E498" s="435"/>
      <c r="G498" s="436"/>
      <c r="H498" s="437"/>
      <c r="I498" s="437"/>
      <c r="J498" s="437"/>
      <c r="K498" s="437"/>
    </row>
    <row r="499" spans="2:11" x14ac:dyDescent="0.25">
      <c r="B499" s="434"/>
      <c r="E499" s="435"/>
      <c r="G499" s="436"/>
      <c r="H499" s="437"/>
      <c r="I499" s="437"/>
      <c r="J499" s="437"/>
      <c r="K499" s="437"/>
    </row>
    <row r="500" spans="2:11" x14ac:dyDescent="0.25">
      <c r="B500" s="434"/>
      <c r="E500" s="435"/>
      <c r="G500" s="436"/>
      <c r="H500" s="437"/>
      <c r="I500" s="437"/>
      <c r="J500" s="437"/>
      <c r="K500" s="437"/>
    </row>
    <row r="501" spans="2:11" x14ac:dyDescent="0.25">
      <c r="B501" s="434"/>
      <c r="E501" s="435"/>
      <c r="G501" s="436"/>
      <c r="H501" s="437"/>
      <c r="I501" s="437"/>
      <c r="J501" s="437"/>
      <c r="K501" s="437"/>
    </row>
    <row r="502" spans="2:11" x14ac:dyDescent="0.25">
      <c r="B502" s="434"/>
      <c r="E502" s="435"/>
      <c r="G502" s="436"/>
      <c r="H502" s="437"/>
      <c r="I502" s="437"/>
      <c r="J502" s="437"/>
      <c r="K502" s="437"/>
    </row>
    <row r="503" spans="2:11" x14ac:dyDescent="0.25">
      <c r="B503" s="434"/>
      <c r="E503" s="435"/>
      <c r="G503" s="436"/>
      <c r="H503" s="437"/>
      <c r="I503" s="437"/>
      <c r="J503" s="437"/>
      <c r="K503" s="437"/>
    </row>
    <row r="504" spans="2:11" x14ac:dyDescent="0.25">
      <c r="B504" s="434"/>
      <c r="E504" s="435"/>
      <c r="G504" s="436"/>
      <c r="H504" s="437"/>
      <c r="I504" s="437"/>
      <c r="J504" s="437"/>
      <c r="K504" s="437"/>
    </row>
    <row r="505" spans="2:11" x14ac:dyDescent="0.25">
      <c r="B505" s="434"/>
      <c r="E505" s="435"/>
      <c r="G505" s="436"/>
      <c r="H505" s="437"/>
      <c r="I505" s="437"/>
      <c r="J505" s="437"/>
      <c r="K505" s="437"/>
    </row>
    <row r="506" spans="2:11" x14ac:dyDescent="0.25">
      <c r="B506" s="434"/>
      <c r="E506" s="435"/>
      <c r="G506" s="436"/>
      <c r="H506" s="437"/>
      <c r="I506" s="437"/>
      <c r="J506" s="437"/>
      <c r="K506" s="437"/>
    </row>
    <row r="507" spans="2:11" x14ac:dyDescent="0.25">
      <c r="B507" s="434"/>
      <c r="E507" s="435"/>
      <c r="G507" s="436"/>
      <c r="H507" s="437"/>
      <c r="I507" s="437"/>
      <c r="J507" s="437"/>
      <c r="K507" s="437"/>
    </row>
    <row r="508" spans="2:11" x14ac:dyDescent="0.25">
      <c r="B508" s="434"/>
      <c r="E508" s="435"/>
      <c r="G508" s="436"/>
      <c r="H508" s="437"/>
      <c r="I508" s="437"/>
      <c r="J508" s="437"/>
      <c r="K508" s="437"/>
    </row>
    <row r="509" spans="2:11" x14ac:dyDescent="0.25">
      <c r="B509" s="434"/>
      <c r="E509" s="435"/>
      <c r="G509" s="436"/>
      <c r="H509" s="437"/>
      <c r="I509" s="437"/>
      <c r="J509" s="437"/>
      <c r="K509" s="437"/>
    </row>
    <row r="510" spans="2:11" x14ac:dyDescent="0.25">
      <c r="B510" s="434"/>
      <c r="E510" s="435"/>
      <c r="G510" s="436"/>
      <c r="H510" s="437"/>
      <c r="I510" s="437"/>
      <c r="J510" s="437"/>
      <c r="K510" s="437"/>
    </row>
    <row r="511" spans="2:11" x14ac:dyDescent="0.25">
      <c r="B511" s="434"/>
      <c r="E511" s="435"/>
      <c r="G511" s="436"/>
      <c r="H511" s="437"/>
      <c r="I511" s="437"/>
      <c r="J511" s="437"/>
      <c r="K511" s="437"/>
    </row>
    <row r="512" spans="2:11" x14ac:dyDescent="0.25">
      <c r="B512" s="434"/>
      <c r="E512" s="435"/>
      <c r="G512" s="436"/>
      <c r="H512" s="437"/>
      <c r="I512" s="437"/>
      <c r="J512" s="437"/>
      <c r="K512" s="437"/>
    </row>
    <row r="513" spans="2:11" x14ac:dyDescent="0.25">
      <c r="B513" s="434"/>
      <c r="E513" s="435"/>
      <c r="G513" s="436"/>
      <c r="H513" s="437"/>
      <c r="I513" s="437"/>
      <c r="J513" s="437"/>
      <c r="K513" s="437"/>
    </row>
    <row r="514" spans="2:11" x14ac:dyDescent="0.25">
      <c r="B514" s="434"/>
      <c r="E514" s="435"/>
      <c r="G514" s="436"/>
      <c r="H514" s="437"/>
      <c r="I514" s="437"/>
      <c r="J514" s="437"/>
      <c r="K514" s="437"/>
    </row>
    <row r="515" spans="2:11" x14ac:dyDescent="0.25">
      <c r="B515" s="434"/>
      <c r="E515" s="435"/>
      <c r="G515" s="436"/>
      <c r="H515" s="437"/>
      <c r="I515" s="437"/>
      <c r="J515" s="437"/>
      <c r="K515" s="437"/>
    </row>
    <row r="516" spans="2:11" x14ac:dyDescent="0.25">
      <c r="B516" s="434"/>
      <c r="E516" s="435"/>
      <c r="G516" s="436"/>
      <c r="H516" s="437"/>
      <c r="I516" s="437"/>
      <c r="J516" s="437"/>
      <c r="K516" s="437"/>
    </row>
    <row r="517" spans="2:11" x14ac:dyDescent="0.25">
      <c r="B517" s="434"/>
      <c r="E517" s="435"/>
      <c r="G517" s="436"/>
      <c r="H517" s="437"/>
      <c r="I517" s="437"/>
      <c r="J517" s="437"/>
      <c r="K517" s="437"/>
    </row>
    <row r="518" spans="2:11" x14ac:dyDescent="0.25">
      <c r="B518" s="434"/>
      <c r="E518" s="435"/>
      <c r="G518" s="436"/>
      <c r="H518" s="437"/>
      <c r="I518" s="437"/>
      <c r="J518" s="437"/>
      <c r="K518" s="437"/>
    </row>
    <row r="519" spans="2:11" x14ac:dyDescent="0.25">
      <c r="B519" s="434"/>
      <c r="E519" s="435"/>
      <c r="G519" s="436"/>
      <c r="H519" s="437"/>
      <c r="I519" s="437"/>
      <c r="J519" s="437"/>
      <c r="K519" s="437"/>
    </row>
    <row r="520" spans="2:11" x14ac:dyDescent="0.25">
      <c r="B520" s="434"/>
      <c r="E520" s="435"/>
      <c r="G520" s="436"/>
      <c r="H520" s="437"/>
      <c r="I520" s="437"/>
      <c r="J520" s="437"/>
      <c r="K520" s="437"/>
    </row>
    <row r="521" spans="2:11" x14ac:dyDescent="0.25">
      <c r="B521" s="434"/>
      <c r="E521" s="435"/>
      <c r="G521" s="436"/>
      <c r="H521" s="437"/>
      <c r="I521" s="437"/>
      <c r="J521" s="437"/>
      <c r="K521" s="437"/>
    </row>
    <row r="522" spans="2:11" x14ac:dyDescent="0.25">
      <c r="B522" s="434"/>
      <c r="E522" s="435"/>
      <c r="G522" s="436"/>
      <c r="H522" s="437"/>
      <c r="I522" s="437"/>
      <c r="J522" s="437"/>
      <c r="K522" s="437"/>
    </row>
    <row r="523" spans="2:11" x14ac:dyDescent="0.25">
      <c r="B523" s="434"/>
      <c r="E523" s="435"/>
      <c r="G523" s="436"/>
      <c r="H523" s="437"/>
      <c r="I523" s="437"/>
      <c r="J523" s="437"/>
      <c r="K523" s="437"/>
    </row>
    <row r="524" spans="2:11" x14ac:dyDescent="0.25">
      <c r="B524" s="434"/>
      <c r="E524" s="435"/>
      <c r="G524" s="436"/>
      <c r="H524" s="437"/>
      <c r="I524" s="437"/>
      <c r="J524" s="437"/>
      <c r="K524" s="437"/>
    </row>
    <row r="525" spans="2:11" x14ac:dyDescent="0.25">
      <c r="B525" s="434"/>
      <c r="E525" s="435"/>
      <c r="G525" s="436"/>
      <c r="H525" s="437"/>
      <c r="I525" s="437"/>
      <c r="J525" s="437"/>
      <c r="K525" s="437"/>
    </row>
    <row r="526" spans="2:11" x14ac:dyDescent="0.25">
      <c r="B526" s="434"/>
      <c r="E526" s="435"/>
      <c r="G526" s="436"/>
      <c r="H526" s="437"/>
      <c r="I526" s="437"/>
      <c r="J526" s="437"/>
      <c r="K526" s="437"/>
    </row>
    <row r="527" spans="2:11" x14ac:dyDescent="0.25">
      <c r="B527" s="434"/>
      <c r="E527" s="435"/>
      <c r="G527" s="436"/>
      <c r="H527" s="437"/>
      <c r="I527" s="437"/>
      <c r="J527" s="437"/>
      <c r="K527" s="437"/>
    </row>
    <row r="528" spans="2:11" x14ac:dyDescent="0.25">
      <c r="B528" s="434"/>
      <c r="E528" s="435"/>
      <c r="G528" s="436"/>
      <c r="H528" s="437"/>
      <c r="I528" s="437"/>
      <c r="J528" s="437"/>
      <c r="K528" s="437"/>
    </row>
    <row r="529" spans="2:11" x14ac:dyDescent="0.25">
      <c r="B529" s="434"/>
      <c r="E529" s="435"/>
      <c r="G529" s="436"/>
      <c r="H529" s="437"/>
      <c r="I529" s="437"/>
      <c r="J529" s="437"/>
      <c r="K529" s="437"/>
    </row>
    <row r="530" spans="2:11" x14ac:dyDescent="0.25">
      <c r="B530" s="434"/>
      <c r="E530" s="435"/>
      <c r="G530" s="436"/>
      <c r="H530" s="437"/>
      <c r="I530" s="437"/>
      <c r="J530" s="437"/>
      <c r="K530" s="437"/>
    </row>
    <row r="531" spans="2:11" x14ac:dyDescent="0.25">
      <c r="B531" s="434"/>
      <c r="E531" s="435"/>
      <c r="G531" s="436"/>
      <c r="H531" s="437"/>
      <c r="I531" s="437"/>
      <c r="J531" s="437"/>
      <c r="K531" s="437"/>
    </row>
    <row r="532" spans="2:11" x14ac:dyDescent="0.25">
      <c r="B532" s="434"/>
      <c r="E532" s="435"/>
      <c r="G532" s="436"/>
      <c r="H532" s="437"/>
      <c r="I532" s="437"/>
      <c r="J532" s="437"/>
      <c r="K532" s="437"/>
    </row>
    <row r="533" spans="2:11" x14ac:dyDescent="0.25">
      <c r="B533" s="434"/>
      <c r="E533" s="435"/>
      <c r="G533" s="436"/>
      <c r="H533" s="437"/>
      <c r="I533" s="437"/>
      <c r="J533" s="437"/>
      <c r="K533" s="437"/>
    </row>
    <row r="534" spans="2:11" x14ac:dyDescent="0.25">
      <c r="B534" s="434"/>
      <c r="E534" s="435"/>
      <c r="G534" s="436"/>
      <c r="H534" s="437"/>
      <c r="I534" s="437"/>
      <c r="J534" s="437"/>
      <c r="K534" s="437"/>
    </row>
    <row r="535" spans="2:11" x14ac:dyDescent="0.25">
      <c r="B535" s="434"/>
      <c r="E535" s="435"/>
      <c r="G535" s="436"/>
      <c r="H535" s="437"/>
      <c r="I535" s="437"/>
      <c r="J535" s="437"/>
      <c r="K535" s="437"/>
    </row>
    <row r="536" spans="2:11" x14ac:dyDescent="0.25">
      <c r="B536" s="434"/>
      <c r="E536" s="435"/>
      <c r="G536" s="436"/>
      <c r="H536" s="437"/>
      <c r="I536" s="437"/>
      <c r="J536" s="437"/>
      <c r="K536" s="437"/>
    </row>
    <row r="537" spans="2:11" x14ac:dyDescent="0.25">
      <c r="B537" s="434"/>
      <c r="E537" s="435"/>
      <c r="G537" s="436"/>
      <c r="H537" s="437"/>
      <c r="I537" s="437"/>
      <c r="J537" s="437"/>
      <c r="K537" s="437"/>
    </row>
    <row r="538" spans="2:11" x14ac:dyDescent="0.25">
      <c r="B538" s="434"/>
      <c r="E538" s="435"/>
      <c r="G538" s="436"/>
      <c r="H538" s="437"/>
      <c r="I538" s="437"/>
      <c r="J538" s="437"/>
      <c r="K538" s="437"/>
    </row>
    <row r="539" spans="2:11" x14ac:dyDescent="0.25">
      <c r="B539" s="434"/>
      <c r="E539" s="435"/>
      <c r="G539" s="436"/>
      <c r="H539" s="437"/>
      <c r="I539" s="437"/>
      <c r="J539" s="437"/>
      <c r="K539" s="437"/>
    </row>
    <row r="540" spans="2:11" x14ac:dyDescent="0.25">
      <c r="B540" s="434"/>
      <c r="E540" s="435"/>
      <c r="G540" s="436"/>
      <c r="H540" s="437"/>
      <c r="I540" s="437"/>
      <c r="J540" s="437"/>
      <c r="K540" s="437"/>
    </row>
    <row r="541" spans="2:11" x14ac:dyDescent="0.25">
      <c r="B541" s="434"/>
      <c r="E541" s="435"/>
      <c r="G541" s="436"/>
      <c r="H541" s="437"/>
      <c r="I541" s="437"/>
      <c r="J541" s="437"/>
      <c r="K541" s="437"/>
    </row>
    <row r="542" spans="2:11" x14ac:dyDescent="0.25">
      <c r="B542" s="434"/>
      <c r="E542" s="435"/>
      <c r="G542" s="436"/>
      <c r="H542" s="437"/>
      <c r="I542" s="437"/>
      <c r="J542" s="437"/>
      <c r="K542" s="437"/>
    </row>
    <row r="543" spans="2:11" x14ac:dyDescent="0.25">
      <c r="B543" s="434"/>
      <c r="E543" s="435"/>
      <c r="G543" s="436"/>
      <c r="H543" s="437"/>
      <c r="I543" s="437"/>
      <c r="J543" s="437"/>
      <c r="K543" s="437"/>
    </row>
    <row r="544" spans="2:11" x14ac:dyDescent="0.25">
      <c r="B544" s="434"/>
      <c r="E544" s="435"/>
      <c r="G544" s="436"/>
      <c r="H544" s="437"/>
      <c r="I544" s="437"/>
      <c r="J544" s="437"/>
      <c r="K544" s="437"/>
    </row>
    <row r="545" spans="2:11" x14ac:dyDescent="0.25">
      <c r="B545" s="434"/>
      <c r="E545" s="435"/>
      <c r="G545" s="436"/>
      <c r="H545" s="437"/>
      <c r="I545" s="437"/>
      <c r="J545" s="437"/>
      <c r="K545" s="437"/>
    </row>
    <row r="546" spans="2:11" x14ac:dyDescent="0.25">
      <c r="B546" s="434"/>
      <c r="E546" s="435"/>
      <c r="G546" s="436"/>
      <c r="H546" s="437"/>
      <c r="I546" s="437"/>
      <c r="J546" s="437"/>
      <c r="K546" s="437"/>
    </row>
    <row r="547" spans="2:11" x14ac:dyDescent="0.25">
      <c r="B547" s="434"/>
      <c r="E547" s="435"/>
      <c r="G547" s="436"/>
      <c r="H547" s="437"/>
      <c r="I547" s="437"/>
      <c r="J547" s="437"/>
      <c r="K547" s="437"/>
    </row>
    <row r="548" spans="2:11" x14ac:dyDescent="0.25">
      <c r="B548" s="434"/>
      <c r="E548" s="435"/>
      <c r="G548" s="436"/>
      <c r="H548" s="437"/>
      <c r="I548" s="437"/>
      <c r="J548" s="437"/>
      <c r="K548" s="437"/>
    </row>
    <row r="549" spans="2:11" x14ac:dyDescent="0.25">
      <c r="B549" s="434"/>
      <c r="E549" s="435"/>
      <c r="G549" s="436"/>
      <c r="H549" s="437"/>
      <c r="I549" s="437"/>
      <c r="J549" s="437"/>
      <c r="K549" s="437"/>
    </row>
    <row r="550" spans="2:11" x14ac:dyDescent="0.25">
      <c r="B550" s="434"/>
      <c r="E550" s="435"/>
      <c r="G550" s="436"/>
      <c r="H550" s="437"/>
      <c r="I550" s="437"/>
      <c r="J550" s="437"/>
      <c r="K550" s="437"/>
    </row>
    <row r="551" spans="2:11" x14ac:dyDescent="0.25">
      <c r="B551" s="434"/>
      <c r="E551" s="435"/>
      <c r="G551" s="436"/>
      <c r="H551" s="437"/>
      <c r="I551" s="437"/>
      <c r="J551" s="437"/>
      <c r="K551" s="437"/>
    </row>
    <row r="552" spans="2:11" x14ac:dyDescent="0.25">
      <c r="B552" s="434"/>
      <c r="E552" s="435"/>
      <c r="G552" s="436"/>
      <c r="H552" s="437"/>
      <c r="I552" s="437"/>
      <c r="J552" s="437"/>
      <c r="K552" s="437"/>
    </row>
    <row r="553" spans="2:11" x14ac:dyDescent="0.25">
      <c r="B553" s="434"/>
      <c r="E553" s="435"/>
      <c r="G553" s="436"/>
      <c r="H553" s="437"/>
      <c r="I553" s="437"/>
      <c r="J553" s="437"/>
      <c r="K553" s="437"/>
    </row>
    <row r="554" spans="2:11" x14ac:dyDescent="0.25">
      <c r="B554" s="434"/>
      <c r="E554" s="435"/>
      <c r="G554" s="436"/>
      <c r="H554" s="437"/>
      <c r="I554" s="437"/>
      <c r="J554" s="437"/>
      <c r="K554" s="437"/>
    </row>
    <row r="555" spans="2:11" x14ac:dyDescent="0.25">
      <c r="B555" s="434"/>
      <c r="E555" s="435"/>
      <c r="G555" s="436"/>
      <c r="H555" s="437"/>
      <c r="I555" s="437"/>
      <c r="J555" s="437"/>
      <c r="K555" s="437"/>
    </row>
    <row r="556" spans="2:11" x14ac:dyDescent="0.25">
      <c r="B556" s="434"/>
      <c r="E556" s="435"/>
      <c r="G556" s="436"/>
      <c r="H556" s="437"/>
      <c r="I556" s="437"/>
      <c r="J556" s="437"/>
      <c r="K556" s="437"/>
    </row>
    <row r="557" spans="2:11" x14ac:dyDescent="0.25">
      <c r="B557" s="434"/>
      <c r="E557" s="435"/>
      <c r="G557" s="436"/>
      <c r="H557" s="437"/>
      <c r="I557" s="437"/>
      <c r="J557" s="437"/>
      <c r="K557" s="437"/>
    </row>
    <row r="558" spans="2:11" x14ac:dyDescent="0.25">
      <c r="B558" s="434"/>
      <c r="E558" s="435"/>
      <c r="G558" s="436"/>
      <c r="H558" s="437"/>
      <c r="I558" s="437"/>
      <c r="J558" s="437"/>
      <c r="K558" s="437"/>
    </row>
    <row r="559" spans="2:11" x14ac:dyDescent="0.25">
      <c r="B559" s="434"/>
      <c r="E559" s="435"/>
      <c r="G559" s="436"/>
      <c r="H559" s="437"/>
      <c r="I559" s="437"/>
      <c r="J559" s="437"/>
      <c r="K559" s="437"/>
    </row>
    <row r="560" spans="2:11" x14ac:dyDescent="0.25">
      <c r="B560" s="434"/>
      <c r="E560" s="435"/>
      <c r="G560" s="436"/>
      <c r="H560" s="437"/>
      <c r="I560" s="437"/>
      <c r="J560" s="437"/>
      <c r="K560" s="437"/>
    </row>
    <row r="561" spans="2:11" x14ac:dyDescent="0.25">
      <c r="B561" s="434"/>
      <c r="E561" s="435"/>
      <c r="G561" s="436"/>
      <c r="H561" s="437"/>
      <c r="I561" s="437"/>
      <c r="J561" s="437"/>
      <c r="K561" s="437"/>
    </row>
    <row r="562" spans="2:11" x14ac:dyDescent="0.25">
      <c r="B562" s="434"/>
      <c r="E562" s="435"/>
      <c r="G562" s="436"/>
      <c r="H562" s="437"/>
      <c r="I562" s="437"/>
      <c r="J562" s="437"/>
      <c r="K562" s="437"/>
    </row>
    <row r="563" spans="2:11" x14ac:dyDescent="0.25">
      <c r="B563" s="434"/>
      <c r="E563" s="435"/>
      <c r="G563" s="436"/>
      <c r="H563" s="437"/>
      <c r="I563" s="437"/>
      <c r="J563" s="437"/>
      <c r="K563" s="437"/>
    </row>
    <row r="564" spans="2:11" x14ac:dyDescent="0.25">
      <c r="B564" s="434"/>
      <c r="E564" s="435"/>
      <c r="G564" s="436"/>
      <c r="H564" s="437"/>
      <c r="I564" s="437"/>
      <c r="J564" s="437"/>
      <c r="K564" s="437"/>
    </row>
    <row r="565" spans="2:11" x14ac:dyDescent="0.25">
      <c r="B565" s="434"/>
      <c r="E565" s="435"/>
      <c r="G565" s="436"/>
      <c r="H565" s="437"/>
      <c r="I565" s="437"/>
      <c r="J565" s="437"/>
      <c r="K565" s="437"/>
    </row>
    <row r="566" spans="2:11" x14ac:dyDescent="0.25">
      <c r="B566" s="434"/>
      <c r="E566" s="435"/>
      <c r="G566" s="436"/>
      <c r="H566" s="437"/>
      <c r="I566" s="437"/>
      <c r="J566" s="437"/>
      <c r="K566" s="437"/>
    </row>
    <row r="567" spans="2:11" x14ac:dyDescent="0.25">
      <c r="B567" s="434"/>
      <c r="E567" s="435"/>
      <c r="G567" s="436"/>
      <c r="H567" s="437"/>
      <c r="I567" s="437"/>
      <c r="J567" s="437"/>
      <c r="K567" s="437"/>
    </row>
    <row r="568" spans="2:11" x14ac:dyDescent="0.25">
      <c r="B568" s="434"/>
      <c r="E568" s="435"/>
      <c r="G568" s="436"/>
      <c r="H568" s="437"/>
      <c r="I568" s="437"/>
      <c r="J568" s="437"/>
      <c r="K568" s="437"/>
    </row>
    <row r="569" spans="2:11" x14ac:dyDescent="0.25">
      <c r="B569" s="434"/>
      <c r="E569" s="435"/>
      <c r="G569" s="436"/>
      <c r="H569" s="437"/>
      <c r="I569" s="437"/>
      <c r="J569" s="437"/>
      <c r="K569" s="437"/>
    </row>
    <row r="570" spans="2:11" x14ac:dyDescent="0.25">
      <c r="B570" s="434"/>
      <c r="E570" s="435"/>
      <c r="G570" s="436"/>
      <c r="H570" s="437"/>
      <c r="I570" s="437"/>
      <c r="J570" s="437"/>
      <c r="K570" s="437"/>
    </row>
    <row r="571" spans="2:11" x14ac:dyDescent="0.25">
      <c r="B571" s="434"/>
      <c r="E571" s="435"/>
      <c r="G571" s="436"/>
      <c r="H571" s="437"/>
      <c r="I571" s="437"/>
      <c r="J571" s="437"/>
      <c r="K571" s="437"/>
    </row>
    <row r="572" spans="2:11" x14ac:dyDescent="0.25">
      <c r="B572" s="434"/>
      <c r="E572" s="435"/>
      <c r="G572" s="436"/>
      <c r="H572" s="437"/>
      <c r="I572" s="437"/>
      <c r="J572" s="437"/>
      <c r="K572" s="437"/>
    </row>
    <row r="573" spans="2:11" x14ac:dyDescent="0.25">
      <c r="B573" s="434"/>
      <c r="E573" s="435"/>
      <c r="G573" s="436"/>
      <c r="H573" s="437"/>
      <c r="I573" s="437"/>
      <c r="J573" s="437"/>
      <c r="K573" s="437"/>
    </row>
    <row r="574" spans="2:11" x14ac:dyDescent="0.25">
      <c r="B574" s="434"/>
      <c r="E574" s="435"/>
      <c r="G574" s="436"/>
      <c r="H574" s="437"/>
      <c r="I574" s="437"/>
      <c r="J574" s="437"/>
      <c r="K574" s="437"/>
    </row>
    <row r="575" spans="2:11" x14ac:dyDescent="0.25">
      <c r="B575" s="434"/>
      <c r="E575" s="435"/>
      <c r="G575" s="436"/>
      <c r="H575" s="437"/>
      <c r="I575" s="437"/>
      <c r="J575" s="437"/>
      <c r="K575" s="437"/>
    </row>
    <row r="576" spans="2:11" x14ac:dyDescent="0.25">
      <c r="B576" s="434"/>
      <c r="E576" s="435"/>
      <c r="G576" s="436"/>
      <c r="H576" s="437"/>
      <c r="I576" s="437"/>
      <c r="J576" s="437"/>
      <c r="K576" s="437"/>
    </row>
    <row r="577" spans="2:11" x14ac:dyDescent="0.25">
      <c r="B577" s="434"/>
      <c r="E577" s="435"/>
      <c r="G577" s="436"/>
      <c r="H577" s="437"/>
      <c r="I577" s="437"/>
      <c r="J577" s="437"/>
      <c r="K577" s="437"/>
    </row>
    <row r="578" spans="2:11" x14ac:dyDescent="0.25">
      <c r="B578" s="434"/>
      <c r="E578" s="435"/>
      <c r="G578" s="436"/>
      <c r="H578" s="437"/>
      <c r="I578" s="437"/>
      <c r="J578" s="437"/>
      <c r="K578" s="437"/>
    </row>
    <row r="579" spans="2:11" x14ac:dyDescent="0.25">
      <c r="B579" s="434"/>
      <c r="E579" s="435"/>
      <c r="G579" s="436"/>
      <c r="H579" s="437"/>
      <c r="I579" s="437"/>
      <c r="J579" s="437"/>
      <c r="K579" s="437"/>
    </row>
    <row r="580" spans="2:11" x14ac:dyDescent="0.25">
      <c r="B580" s="434"/>
      <c r="E580" s="435"/>
      <c r="G580" s="436"/>
      <c r="H580" s="437"/>
      <c r="I580" s="437"/>
      <c r="J580" s="437"/>
      <c r="K580" s="437"/>
    </row>
    <row r="581" spans="2:11" x14ac:dyDescent="0.25">
      <c r="B581" s="434"/>
      <c r="E581" s="435"/>
      <c r="G581" s="436"/>
      <c r="H581" s="437"/>
      <c r="I581" s="437"/>
      <c r="J581" s="437"/>
      <c r="K581" s="437"/>
    </row>
    <row r="582" spans="2:11" x14ac:dyDescent="0.25">
      <c r="B582" s="434"/>
      <c r="E582" s="435"/>
      <c r="G582" s="436"/>
      <c r="H582" s="437"/>
      <c r="I582" s="437"/>
      <c r="J582" s="437"/>
      <c r="K582" s="437"/>
    </row>
    <row r="583" spans="2:11" x14ac:dyDescent="0.25">
      <c r="B583" s="434"/>
      <c r="E583" s="435"/>
      <c r="G583" s="436"/>
      <c r="H583" s="437"/>
      <c r="I583" s="437"/>
      <c r="J583" s="437"/>
      <c r="K583" s="437"/>
    </row>
    <row r="584" spans="2:11" x14ac:dyDescent="0.25">
      <c r="B584" s="434"/>
      <c r="E584" s="435"/>
      <c r="G584" s="436"/>
      <c r="H584" s="437"/>
      <c r="I584" s="437"/>
      <c r="J584" s="437"/>
      <c r="K584" s="437"/>
    </row>
    <row r="585" spans="2:11" x14ac:dyDescent="0.25">
      <c r="B585" s="434"/>
      <c r="E585" s="435"/>
      <c r="G585" s="436"/>
      <c r="H585" s="437"/>
      <c r="I585" s="437"/>
      <c r="J585" s="437"/>
      <c r="K585" s="437"/>
    </row>
    <row r="586" spans="2:11" x14ac:dyDescent="0.25">
      <c r="B586" s="434"/>
      <c r="E586" s="435"/>
      <c r="G586" s="436"/>
      <c r="H586" s="437"/>
      <c r="I586" s="437"/>
      <c r="J586" s="437"/>
      <c r="K586" s="437"/>
    </row>
    <row r="587" spans="2:11" x14ac:dyDescent="0.25">
      <c r="B587" s="434"/>
      <c r="E587" s="435"/>
      <c r="G587" s="436"/>
      <c r="H587" s="437"/>
      <c r="I587" s="437"/>
      <c r="J587" s="437"/>
      <c r="K587" s="437"/>
    </row>
    <row r="588" spans="2:11" x14ac:dyDescent="0.25">
      <c r="B588" s="434"/>
      <c r="E588" s="435"/>
      <c r="G588" s="436"/>
      <c r="H588" s="437"/>
      <c r="I588" s="437"/>
      <c r="J588" s="437"/>
      <c r="K588" s="437"/>
    </row>
    <row r="589" spans="2:11" x14ac:dyDescent="0.25">
      <c r="B589" s="434"/>
      <c r="E589" s="435"/>
      <c r="G589" s="436"/>
      <c r="H589" s="437"/>
      <c r="I589" s="437"/>
      <c r="J589" s="437"/>
      <c r="K589" s="437"/>
    </row>
    <row r="590" spans="2:11" x14ac:dyDescent="0.25">
      <c r="B590" s="434"/>
      <c r="E590" s="435"/>
      <c r="G590" s="436"/>
      <c r="H590" s="437"/>
      <c r="I590" s="437"/>
      <c r="J590" s="437"/>
      <c r="K590" s="437"/>
    </row>
    <row r="591" spans="2:11" x14ac:dyDescent="0.25">
      <c r="B591" s="434"/>
      <c r="E591" s="435"/>
      <c r="G591" s="436"/>
      <c r="H591" s="437"/>
      <c r="I591" s="437"/>
      <c r="J591" s="437"/>
      <c r="K591" s="437"/>
    </row>
    <row r="592" spans="2:11" x14ac:dyDescent="0.25">
      <c r="B592" s="434"/>
      <c r="E592" s="435"/>
      <c r="G592" s="436"/>
      <c r="H592" s="437"/>
      <c r="I592" s="437"/>
      <c r="J592" s="437"/>
      <c r="K592" s="437"/>
    </row>
    <row r="593" spans="2:11" x14ac:dyDescent="0.25">
      <c r="B593" s="434"/>
      <c r="E593" s="435"/>
      <c r="G593" s="436"/>
      <c r="H593" s="437"/>
      <c r="I593" s="437"/>
      <c r="J593" s="437"/>
      <c r="K593" s="437"/>
    </row>
    <row r="594" spans="2:11" x14ac:dyDescent="0.25">
      <c r="B594" s="434"/>
      <c r="E594" s="435"/>
      <c r="G594" s="436"/>
      <c r="H594" s="437"/>
      <c r="I594" s="437"/>
      <c r="J594" s="437"/>
      <c r="K594" s="437"/>
    </row>
    <row r="595" spans="2:11" x14ac:dyDescent="0.25">
      <c r="B595" s="434"/>
      <c r="E595" s="435"/>
      <c r="G595" s="436"/>
      <c r="H595" s="437"/>
      <c r="I595" s="437"/>
      <c r="J595" s="437"/>
      <c r="K595" s="437"/>
    </row>
    <row r="596" spans="2:11" x14ac:dyDescent="0.25">
      <c r="B596" s="434"/>
      <c r="E596" s="435"/>
      <c r="G596" s="436"/>
      <c r="H596" s="437"/>
      <c r="I596" s="437"/>
      <c r="J596" s="437"/>
      <c r="K596" s="437"/>
    </row>
    <row r="597" spans="2:11" x14ac:dyDescent="0.25">
      <c r="B597" s="434"/>
      <c r="E597" s="435"/>
      <c r="G597" s="436"/>
      <c r="H597" s="437"/>
      <c r="I597" s="437"/>
      <c r="J597" s="437"/>
      <c r="K597" s="437"/>
    </row>
    <row r="598" spans="2:11" x14ac:dyDescent="0.25">
      <c r="B598" s="434"/>
      <c r="E598" s="435"/>
      <c r="G598" s="436"/>
      <c r="H598" s="437"/>
      <c r="I598" s="437"/>
      <c r="J598" s="437"/>
      <c r="K598" s="437"/>
    </row>
    <row r="599" spans="2:11" x14ac:dyDescent="0.25">
      <c r="B599" s="434"/>
      <c r="E599" s="435"/>
      <c r="G599" s="436"/>
      <c r="H599" s="437"/>
      <c r="I599" s="437"/>
      <c r="J599" s="437"/>
      <c r="K599" s="437"/>
    </row>
    <row r="600" spans="2:11" x14ac:dyDescent="0.25">
      <c r="B600" s="434"/>
      <c r="E600" s="435"/>
      <c r="G600" s="436"/>
      <c r="H600" s="437"/>
      <c r="I600" s="437"/>
      <c r="J600" s="437"/>
      <c r="K600" s="437"/>
    </row>
    <row r="601" spans="2:11" x14ac:dyDescent="0.25">
      <c r="B601" s="434"/>
      <c r="E601" s="435"/>
      <c r="G601" s="436"/>
      <c r="H601" s="437"/>
      <c r="I601" s="437"/>
      <c r="J601" s="437"/>
      <c r="K601" s="437"/>
    </row>
    <row r="602" spans="2:11" x14ac:dyDescent="0.25">
      <c r="B602" s="434"/>
      <c r="E602" s="435"/>
      <c r="G602" s="436"/>
      <c r="H602" s="437"/>
      <c r="I602" s="437"/>
      <c r="J602" s="437"/>
      <c r="K602" s="437"/>
    </row>
    <row r="603" spans="2:11" x14ac:dyDescent="0.25">
      <c r="B603" s="434"/>
      <c r="E603" s="435"/>
      <c r="G603" s="436"/>
      <c r="H603" s="437"/>
      <c r="I603" s="437"/>
      <c r="J603" s="437"/>
      <c r="K603" s="437"/>
    </row>
    <row r="604" spans="2:11" x14ac:dyDescent="0.25">
      <c r="B604" s="434"/>
      <c r="E604" s="435"/>
      <c r="G604" s="436"/>
      <c r="H604" s="437"/>
      <c r="I604" s="437"/>
      <c r="J604" s="437"/>
      <c r="K604" s="437"/>
    </row>
    <row r="605" spans="2:11" x14ac:dyDescent="0.25">
      <c r="B605" s="434"/>
      <c r="E605" s="435"/>
      <c r="G605" s="436"/>
      <c r="H605" s="437"/>
      <c r="I605" s="437"/>
      <c r="J605" s="437"/>
      <c r="K605" s="437"/>
    </row>
    <row r="606" spans="2:11" x14ac:dyDescent="0.25">
      <c r="B606" s="434"/>
      <c r="E606" s="435"/>
      <c r="G606" s="436"/>
      <c r="H606" s="437"/>
      <c r="I606" s="437"/>
      <c r="J606" s="437"/>
      <c r="K606" s="437"/>
    </row>
    <row r="607" spans="2:11" x14ac:dyDescent="0.25">
      <c r="B607" s="434"/>
      <c r="E607" s="435"/>
      <c r="G607" s="436"/>
      <c r="H607" s="437"/>
      <c r="I607" s="437"/>
      <c r="J607" s="437"/>
      <c r="K607" s="437"/>
    </row>
    <row r="608" spans="2:11" x14ac:dyDescent="0.25">
      <c r="B608" s="434"/>
      <c r="E608" s="435"/>
      <c r="G608" s="436"/>
      <c r="H608" s="437"/>
      <c r="I608" s="437"/>
      <c r="J608" s="437"/>
      <c r="K608" s="437"/>
    </row>
    <row r="609" spans="2:11" x14ac:dyDescent="0.25">
      <c r="B609" s="434"/>
      <c r="E609" s="435"/>
      <c r="G609" s="436"/>
      <c r="H609" s="437"/>
      <c r="I609" s="437"/>
      <c r="J609" s="437"/>
      <c r="K609" s="437"/>
    </row>
    <row r="610" spans="2:11" x14ac:dyDescent="0.25">
      <c r="B610" s="434"/>
      <c r="E610" s="435"/>
      <c r="G610" s="436"/>
      <c r="H610" s="437"/>
      <c r="I610" s="437"/>
      <c r="J610" s="437"/>
      <c r="K610" s="437"/>
    </row>
    <row r="611" spans="2:11" x14ac:dyDescent="0.25">
      <c r="B611" s="434"/>
      <c r="E611" s="435"/>
      <c r="G611" s="436"/>
      <c r="H611" s="437"/>
      <c r="I611" s="437"/>
      <c r="J611" s="437"/>
      <c r="K611" s="437"/>
    </row>
    <row r="612" spans="2:11" x14ac:dyDescent="0.25">
      <c r="B612" s="434"/>
      <c r="E612" s="435"/>
      <c r="G612" s="436"/>
      <c r="H612" s="437"/>
      <c r="I612" s="437"/>
      <c r="J612" s="437"/>
      <c r="K612" s="437"/>
    </row>
    <row r="613" spans="2:11" x14ac:dyDescent="0.25">
      <c r="B613" s="434"/>
      <c r="E613" s="435"/>
      <c r="G613" s="436"/>
      <c r="H613" s="437"/>
      <c r="I613" s="437"/>
      <c r="J613" s="437"/>
      <c r="K613" s="437"/>
    </row>
    <row r="614" spans="2:11" x14ac:dyDescent="0.25">
      <c r="B614" s="434"/>
      <c r="E614" s="435"/>
      <c r="G614" s="436"/>
      <c r="H614" s="437"/>
      <c r="I614" s="437"/>
      <c r="J614" s="437"/>
      <c r="K614" s="437"/>
    </row>
    <row r="615" spans="2:11" x14ac:dyDescent="0.25">
      <c r="B615" s="434"/>
      <c r="E615" s="435"/>
      <c r="G615" s="436"/>
      <c r="H615" s="437"/>
      <c r="I615" s="437"/>
      <c r="J615" s="437"/>
      <c r="K615" s="437"/>
    </row>
    <row r="616" spans="2:11" x14ac:dyDescent="0.25">
      <c r="B616" s="434"/>
      <c r="E616" s="435"/>
      <c r="G616" s="436"/>
      <c r="H616" s="437"/>
      <c r="I616" s="437"/>
      <c r="J616" s="437"/>
      <c r="K616" s="437"/>
    </row>
    <row r="617" spans="2:11" x14ac:dyDescent="0.25">
      <c r="B617" s="434"/>
      <c r="E617" s="435"/>
      <c r="G617" s="436"/>
      <c r="H617" s="437"/>
      <c r="I617" s="437"/>
      <c r="J617" s="437"/>
      <c r="K617" s="437"/>
    </row>
    <row r="618" spans="2:11" x14ac:dyDescent="0.25">
      <c r="B618" s="434"/>
      <c r="E618" s="435"/>
      <c r="G618" s="436"/>
      <c r="H618" s="437"/>
      <c r="I618" s="437"/>
      <c r="J618" s="437"/>
      <c r="K618" s="437"/>
    </row>
    <row r="619" spans="2:11" x14ac:dyDescent="0.25">
      <c r="B619" s="434"/>
      <c r="E619" s="435"/>
      <c r="G619" s="436"/>
      <c r="H619" s="437"/>
      <c r="I619" s="437"/>
      <c r="J619" s="437"/>
      <c r="K619" s="437"/>
    </row>
    <row r="620" spans="2:11" x14ac:dyDescent="0.25">
      <c r="B620" s="434"/>
      <c r="E620" s="435"/>
      <c r="G620" s="436"/>
      <c r="H620" s="437"/>
      <c r="I620" s="437"/>
      <c r="J620" s="437"/>
      <c r="K620" s="437"/>
    </row>
    <row r="621" spans="2:11" x14ac:dyDescent="0.25">
      <c r="B621" s="434"/>
      <c r="E621" s="435"/>
      <c r="G621" s="436"/>
      <c r="H621" s="437"/>
      <c r="I621" s="437"/>
      <c r="J621" s="437"/>
      <c r="K621" s="437"/>
    </row>
    <row r="622" spans="2:11" x14ac:dyDescent="0.25">
      <c r="B622" s="434"/>
      <c r="E622" s="435"/>
      <c r="G622" s="436"/>
      <c r="H622" s="437"/>
      <c r="I622" s="437"/>
      <c r="J622" s="437"/>
      <c r="K622" s="437"/>
    </row>
    <row r="623" spans="2:11" x14ac:dyDescent="0.25">
      <c r="B623" s="434"/>
      <c r="E623" s="435"/>
      <c r="G623" s="436"/>
      <c r="H623" s="437"/>
      <c r="I623" s="437"/>
      <c r="J623" s="437"/>
      <c r="K623" s="437"/>
    </row>
    <row r="624" spans="2:11" x14ac:dyDescent="0.25">
      <c r="B624" s="434"/>
      <c r="E624" s="435"/>
      <c r="G624" s="436"/>
      <c r="H624" s="437"/>
      <c r="I624" s="437"/>
      <c r="J624" s="437"/>
      <c r="K624" s="437"/>
    </row>
    <row r="625" spans="2:11" x14ac:dyDescent="0.25">
      <c r="B625" s="434"/>
      <c r="E625" s="435"/>
      <c r="G625" s="436"/>
      <c r="H625" s="437"/>
      <c r="I625" s="437"/>
      <c r="J625" s="437"/>
      <c r="K625" s="437"/>
    </row>
    <row r="626" spans="2:11" x14ac:dyDescent="0.25">
      <c r="B626" s="434"/>
      <c r="E626" s="435"/>
      <c r="G626" s="436"/>
      <c r="H626" s="437"/>
      <c r="I626" s="437"/>
      <c r="J626" s="437"/>
      <c r="K626" s="437"/>
    </row>
    <row r="627" spans="2:11" x14ac:dyDescent="0.25">
      <c r="B627" s="434"/>
      <c r="E627" s="435"/>
      <c r="G627" s="436"/>
      <c r="H627" s="437"/>
      <c r="I627" s="437"/>
      <c r="J627" s="437"/>
      <c r="K627" s="437"/>
    </row>
    <row r="628" spans="2:11" x14ac:dyDescent="0.25">
      <c r="B628" s="434"/>
      <c r="E628" s="435"/>
      <c r="G628" s="436"/>
      <c r="H628" s="437"/>
      <c r="I628" s="437"/>
      <c r="J628" s="437"/>
      <c r="K628" s="437"/>
    </row>
    <row r="629" spans="2:11" x14ac:dyDescent="0.25">
      <c r="B629" s="434"/>
      <c r="E629" s="435"/>
      <c r="G629" s="436"/>
      <c r="H629" s="437"/>
      <c r="I629" s="437"/>
      <c r="J629" s="437"/>
      <c r="K629" s="437"/>
    </row>
    <row r="630" spans="2:11" x14ac:dyDescent="0.25">
      <c r="B630" s="434"/>
      <c r="E630" s="435"/>
      <c r="G630" s="436"/>
      <c r="H630" s="437"/>
      <c r="I630" s="437"/>
      <c r="J630" s="437"/>
      <c r="K630" s="437"/>
    </row>
    <row r="631" spans="2:11" x14ac:dyDescent="0.25">
      <c r="B631" s="434"/>
      <c r="E631" s="435"/>
      <c r="G631" s="436"/>
      <c r="H631" s="437"/>
      <c r="I631" s="437"/>
      <c r="J631" s="437"/>
      <c r="K631" s="437"/>
    </row>
    <row r="632" spans="2:11" x14ac:dyDescent="0.25">
      <c r="B632" s="434"/>
      <c r="E632" s="435"/>
      <c r="G632" s="436"/>
      <c r="H632" s="437"/>
      <c r="I632" s="437"/>
      <c r="J632" s="437"/>
      <c r="K632" s="437"/>
    </row>
    <row r="633" spans="2:11" x14ac:dyDescent="0.25">
      <c r="B633" s="434"/>
      <c r="E633" s="435"/>
      <c r="G633" s="436"/>
      <c r="H633" s="437"/>
      <c r="I633" s="437"/>
      <c r="J633" s="437"/>
      <c r="K633" s="437"/>
    </row>
    <row r="634" spans="2:11" x14ac:dyDescent="0.25">
      <c r="B634" s="434"/>
      <c r="E634" s="435"/>
      <c r="G634" s="436"/>
      <c r="H634" s="437"/>
      <c r="I634" s="437"/>
      <c r="J634" s="437"/>
      <c r="K634" s="437"/>
    </row>
    <row r="635" spans="2:11" x14ac:dyDescent="0.25">
      <c r="B635" s="434"/>
      <c r="E635" s="435"/>
      <c r="G635" s="436"/>
      <c r="H635" s="437"/>
      <c r="I635" s="437"/>
      <c r="J635" s="437"/>
      <c r="K635" s="437"/>
    </row>
    <row r="636" spans="2:11" x14ac:dyDescent="0.25">
      <c r="B636" s="434"/>
      <c r="E636" s="435"/>
      <c r="G636" s="436"/>
      <c r="H636" s="437"/>
      <c r="I636" s="437"/>
      <c r="J636" s="437"/>
      <c r="K636" s="437"/>
    </row>
    <row r="637" spans="2:11" x14ac:dyDescent="0.25">
      <c r="B637" s="434"/>
      <c r="E637" s="435"/>
      <c r="G637" s="436"/>
      <c r="H637" s="437"/>
      <c r="I637" s="437"/>
      <c r="J637" s="437"/>
      <c r="K637" s="437"/>
    </row>
    <row r="638" spans="2:11" x14ac:dyDescent="0.25">
      <c r="B638" s="434"/>
      <c r="E638" s="435"/>
      <c r="G638" s="436"/>
      <c r="H638" s="437"/>
      <c r="I638" s="437"/>
      <c r="J638" s="437"/>
      <c r="K638" s="437"/>
    </row>
    <row r="639" spans="2:11" x14ac:dyDescent="0.25">
      <c r="B639" s="434"/>
      <c r="E639" s="435"/>
      <c r="G639" s="436"/>
      <c r="H639" s="437"/>
      <c r="I639" s="437"/>
      <c r="J639" s="437"/>
      <c r="K639" s="437"/>
    </row>
    <row r="640" spans="2:11" x14ac:dyDescent="0.25">
      <c r="B640" s="434"/>
      <c r="E640" s="435"/>
      <c r="G640" s="436"/>
      <c r="H640" s="437"/>
      <c r="I640" s="437"/>
      <c r="J640" s="437"/>
      <c r="K640" s="437"/>
    </row>
    <row r="641" spans="2:11" x14ac:dyDescent="0.25">
      <c r="B641" s="434"/>
      <c r="E641" s="435"/>
      <c r="G641" s="436"/>
      <c r="H641" s="437"/>
      <c r="I641" s="437"/>
      <c r="J641" s="437"/>
      <c r="K641" s="437"/>
    </row>
    <row r="642" spans="2:11" x14ac:dyDescent="0.25">
      <c r="B642" s="434"/>
      <c r="E642" s="435"/>
      <c r="G642" s="436"/>
      <c r="H642" s="437"/>
      <c r="I642" s="437"/>
      <c r="J642" s="437"/>
      <c r="K642" s="437"/>
    </row>
    <row r="643" spans="2:11" x14ac:dyDescent="0.25">
      <c r="B643" s="434"/>
      <c r="E643" s="435"/>
      <c r="G643" s="436"/>
      <c r="H643" s="437"/>
      <c r="I643" s="437"/>
      <c r="J643" s="437"/>
      <c r="K643" s="437"/>
    </row>
    <row r="644" spans="2:11" x14ac:dyDescent="0.25">
      <c r="B644" s="434"/>
      <c r="E644" s="435"/>
      <c r="G644" s="436"/>
      <c r="H644" s="437"/>
      <c r="I644" s="437"/>
      <c r="J644" s="437"/>
      <c r="K644" s="437"/>
    </row>
    <row r="645" spans="2:11" x14ac:dyDescent="0.25">
      <c r="B645" s="434"/>
      <c r="E645" s="435"/>
      <c r="G645" s="436"/>
      <c r="H645" s="437"/>
      <c r="I645" s="437"/>
      <c r="J645" s="437"/>
      <c r="K645" s="437"/>
    </row>
    <row r="646" spans="2:11" x14ac:dyDescent="0.25">
      <c r="B646" s="434"/>
      <c r="E646" s="435"/>
      <c r="G646" s="436"/>
      <c r="H646" s="437"/>
      <c r="I646" s="437"/>
      <c r="J646" s="437"/>
      <c r="K646" s="437"/>
    </row>
    <row r="647" spans="2:11" x14ac:dyDescent="0.25">
      <c r="B647" s="434"/>
      <c r="E647" s="435"/>
      <c r="G647" s="436"/>
      <c r="H647" s="437"/>
      <c r="I647" s="437"/>
      <c r="J647" s="437"/>
      <c r="K647" s="437"/>
    </row>
    <row r="648" spans="2:11" x14ac:dyDescent="0.25">
      <c r="B648" s="434"/>
      <c r="E648" s="435"/>
      <c r="G648" s="436"/>
      <c r="H648" s="437"/>
      <c r="I648" s="437"/>
      <c r="J648" s="437"/>
      <c r="K648" s="437"/>
    </row>
    <row r="649" spans="2:11" x14ac:dyDescent="0.25">
      <c r="B649" s="434"/>
      <c r="E649" s="435"/>
      <c r="G649" s="436"/>
      <c r="H649" s="437"/>
      <c r="I649" s="437"/>
      <c r="J649" s="437"/>
      <c r="K649" s="437"/>
    </row>
    <row r="650" spans="2:11" x14ac:dyDescent="0.25">
      <c r="B650" s="434"/>
      <c r="E650" s="435"/>
      <c r="G650" s="436"/>
      <c r="H650" s="437"/>
      <c r="I650" s="437"/>
      <c r="J650" s="437"/>
      <c r="K650" s="437"/>
    </row>
    <row r="651" spans="2:11" x14ac:dyDescent="0.25">
      <c r="B651" s="434"/>
      <c r="E651" s="435"/>
      <c r="G651" s="436"/>
      <c r="H651" s="437"/>
      <c r="I651" s="437"/>
      <c r="J651" s="437"/>
      <c r="K651" s="437"/>
    </row>
    <row r="652" spans="2:11" x14ac:dyDescent="0.25">
      <c r="B652" s="434"/>
      <c r="E652" s="435"/>
      <c r="G652" s="436"/>
      <c r="H652" s="437"/>
      <c r="I652" s="437"/>
      <c r="J652" s="437"/>
      <c r="K652" s="437"/>
    </row>
    <row r="653" spans="2:11" x14ac:dyDescent="0.25">
      <c r="B653" s="434"/>
      <c r="E653" s="435"/>
      <c r="G653" s="436"/>
      <c r="H653" s="437"/>
      <c r="I653" s="437"/>
      <c r="J653" s="437"/>
      <c r="K653" s="437"/>
    </row>
    <row r="654" spans="2:11" x14ac:dyDescent="0.25">
      <c r="B654" s="434"/>
      <c r="E654" s="435"/>
      <c r="G654" s="436"/>
      <c r="H654" s="437"/>
      <c r="I654" s="437"/>
      <c r="J654" s="437"/>
      <c r="K654" s="437"/>
    </row>
    <row r="655" spans="2:11" x14ac:dyDescent="0.25">
      <c r="B655" s="434"/>
      <c r="E655" s="435"/>
      <c r="G655" s="436"/>
      <c r="H655" s="437"/>
      <c r="I655" s="437"/>
      <c r="J655" s="437"/>
      <c r="K655" s="437"/>
    </row>
    <row r="656" spans="2:11" x14ac:dyDescent="0.25">
      <c r="B656" s="434"/>
      <c r="E656" s="435"/>
      <c r="G656" s="436"/>
      <c r="H656" s="437"/>
      <c r="I656" s="437"/>
      <c r="J656" s="437"/>
      <c r="K656" s="437"/>
    </row>
    <row r="657" spans="2:11" x14ac:dyDescent="0.25">
      <c r="B657" s="434"/>
      <c r="E657" s="435"/>
      <c r="G657" s="436"/>
      <c r="H657" s="437"/>
      <c r="I657" s="437"/>
      <c r="J657" s="437"/>
      <c r="K657" s="437"/>
    </row>
    <row r="658" spans="2:11" x14ac:dyDescent="0.25">
      <c r="B658" s="434"/>
      <c r="E658" s="435"/>
      <c r="G658" s="436"/>
      <c r="H658" s="437"/>
      <c r="I658" s="437"/>
      <c r="J658" s="437"/>
      <c r="K658" s="437"/>
    </row>
    <row r="659" spans="2:11" x14ac:dyDescent="0.25">
      <c r="B659" s="434"/>
      <c r="E659" s="435"/>
      <c r="G659" s="436"/>
      <c r="H659" s="437"/>
      <c r="I659" s="437"/>
      <c r="J659" s="437"/>
      <c r="K659" s="437"/>
    </row>
    <row r="660" spans="2:11" x14ac:dyDescent="0.25">
      <c r="B660" s="434"/>
      <c r="E660" s="435"/>
      <c r="G660" s="436"/>
      <c r="H660" s="437"/>
      <c r="I660" s="437"/>
      <c r="J660" s="437"/>
      <c r="K660" s="437"/>
    </row>
    <row r="661" spans="2:11" x14ac:dyDescent="0.25">
      <c r="B661" s="434"/>
      <c r="E661" s="435"/>
      <c r="G661" s="436"/>
      <c r="H661" s="437"/>
      <c r="I661" s="437"/>
      <c r="J661" s="437"/>
      <c r="K661" s="437"/>
    </row>
    <row r="662" spans="2:11" x14ac:dyDescent="0.25">
      <c r="B662" s="434"/>
      <c r="E662" s="435"/>
      <c r="G662" s="436"/>
      <c r="H662" s="437"/>
      <c r="I662" s="437"/>
      <c r="J662" s="437"/>
      <c r="K662" s="437"/>
    </row>
    <row r="663" spans="2:11" x14ac:dyDescent="0.25">
      <c r="B663" s="434"/>
      <c r="E663" s="435"/>
      <c r="G663" s="436"/>
      <c r="H663" s="437"/>
      <c r="I663" s="437"/>
      <c r="J663" s="437"/>
      <c r="K663" s="437"/>
    </row>
    <row r="664" spans="2:11" x14ac:dyDescent="0.25">
      <c r="B664" s="434"/>
      <c r="E664" s="435"/>
      <c r="G664" s="436"/>
      <c r="H664" s="437"/>
      <c r="I664" s="437"/>
      <c r="J664" s="437"/>
      <c r="K664" s="437"/>
    </row>
    <row r="665" spans="2:11" x14ac:dyDescent="0.25">
      <c r="B665" s="434"/>
      <c r="E665" s="435"/>
      <c r="G665" s="436"/>
      <c r="H665" s="437"/>
      <c r="I665" s="437"/>
      <c r="J665" s="437"/>
      <c r="K665" s="437"/>
    </row>
    <row r="666" spans="2:11" x14ac:dyDescent="0.25">
      <c r="B666" s="434"/>
      <c r="E666" s="435"/>
      <c r="G666" s="436"/>
      <c r="H666" s="437"/>
      <c r="I666" s="437"/>
      <c r="J666" s="437"/>
      <c r="K666" s="437"/>
    </row>
    <row r="667" spans="2:11" x14ac:dyDescent="0.25">
      <c r="B667" s="434"/>
      <c r="E667" s="435"/>
      <c r="G667" s="436"/>
      <c r="H667" s="437"/>
      <c r="I667" s="437"/>
      <c r="J667" s="437"/>
      <c r="K667" s="437"/>
    </row>
    <row r="668" spans="2:11" x14ac:dyDescent="0.25">
      <c r="B668" s="434"/>
      <c r="E668" s="435"/>
      <c r="G668" s="436"/>
      <c r="H668" s="437"/>
      <c r="I668" s="437"/>
      <c r="J668" s="437"/>
      <c r="K668" s="437"/>
    </row>
    <row r="669" spans="2:11" x14ac:dyDescent="0.25">
      <c r="B669" s="434"/>
      <c r="E669" s="435"/>
      <c r="G669" s="436"/>
      <c r="H669" s="437"/>
      <c r="I669" s="437"/>
      <c r="J669" s="437"/>
      <c r="K669" s="437"/>
    </row>
    <row r="670" spans="2:11" x14ac:dyDescent="0.25">
      <c r="B670" s="434"/>
      <c r="E670" s="435"/>
      <c r="G670" s="436"/>
      <c r="H670" s="437"/>
      <c r="I670" s="437"/>
      <c r="J670" s="437"/>
      <c r="K670" s="437"/>
    </row>
    <row r="671" spans="2:11" x14ac:dyDescent="0.25">
      <c r="B671" s="434"/>
      <c r="E671" s="435"/>
      <c r="G671" s="436"/>
      <c r="H671" s="437"/>
      <c r="I671" s="437"/>
      <c r="J671" s="437"/>
      <c r="K671" s="437"/>
    </row>
    <row r="672" spans="2:11" x14ac:dyDescent="0.25">
      <c r="B672" s="434"/>
      <c r="E672" s="435"/>
      <c r="G672" s="436"/>
      <c r="H672" s="437"/>
      <c r="I672" s="437"/>
      <c r="J672" s="437"/>
      <c r="K672" s="437"/>
    </row>
    <row r="673" spans="2:11" x14ac:dyDescent="0.25">
      <c r="B673" s="434"/>
      <c r="E673" s="435"/>
      <c r="G673" s="436"/>
      <c r="H673" s="437"/>
      <c r="I673" s="437"/>
      <c r="J673" s="437"/>
      <c r="K673" s="437"/>
    </row>
    <row r="674" spans="2:11" x14ac:dyDescent="0.25">
      <c r="B674" s="434"/>
      <c r="E674" s="435"/>
      <c r="G674" s="436"/>
      <c r="H674" s="437"/>
      <c r="I674" s="437"/>
      <c r="J674" s="437"/>
      <c r="K674" s="437"/>
    </row>
    <row r="675" spans="2:11" x14ac:dyDescent="0.25">
      <c r="B675" s="434"/>
      <c r="E675" s="435"/>
      <c r="G675" s="436"/>
      <c r="H675" s="437"/>
      <c r="I675" s="437"/>
      <c r="J675" s="437"/>
      <c r="K675" s="437"/>
    </row>
    <row r="676" spans="2:11" x14ac:dyDescent="0.25">
      <c r="B676" s="434"/>
      <c r="E676" s="435"/>
      <c r="G676" s="436"/>
      <c r="H676" s="437"/>
      <c r="I676" s="437"/>
      <c r="J676" s="437"/>
      <c r="K676" s="437"/>
    </row>
    <row r="677" spans="2:11" x14ac:dyDescent="0.25">
      <c r="B677" s="434"/>
      <c r="E677" s="435"/>
      <c r="G677" s="436"/>
      <c r="H677" s="437"/>
      <c r="I677" s="437"/>
      <c r="J677" s="437"/>
      <c r="K677" s="437"/>
    </row>
    <row r="678" spans="2:11" x14ac:dyDescent="0.25">
      <c r="B678" s="434"/>
      <c r="E678" s="435"/>
      <c r="G678" s="436"/>
      <c r="H678" s="437"/>
      <c r="I678" s="437"/>
      <c r="J678" s="437"/>
      <c r="K678" s="437"/>
    </row>
    <row r="679" spans="2:11" x14ac:dyDescent="0.25">
      <c r="B679" s="434"/>
      <c r="E679" s="435"/>
      <c r="G679" s="436"/>
      <c r="H679" s="437"/>
      <c r="I679" s="437"/>
      <c r="J679" s="437"/>
      <c r="K679" s="437"/>
    </row>
    <row r="680" spans="2:11" x14ac:dyDescent="0.25">
      <c r="B680" s="434"/>
      <c r="E680" s="435"/>
      <c r="G680" s="436"/>
      <c r="H680" s="437"/>
      <c r="I680" s="437"/>
      <c r="J680" s="437"/>
      <c r="K680" s="437"/>
    </row>
    <row r="681" spans="2:11" x14ac:dyDescent="0.25">
      <c r="B681" s="434"/>
      <c r="E681" s="435"/>
      <c r="G681" s="436"/>
      <c r="H681" s="437"/>
      <c r="I681" s="437"/>
      <c r="J681" s="437"/>
      <c r="K681" s="437"/>
    </row>
    <row r="682" spans="2:11" x14ac:dyDescent="0.25">
      <c r="B682" s="434"/>
      <c r="E682" s="435"/>
      <c r="G682" s="436"/>
      <c r="H682" s="437"/>
      <c r="I682" s="437"/>
      <c r="J682" s="437"/>
      <c r="K682" s="437"/>
    </row>
    <row r="683" spans="2:11" x14ac:dyDescent="0.25">
      <c r="B683" s="434"/>
      <c r="E683" s="435"/>
      <c r="G683" s="436"/>
      <c r="H683" s="437"/>
      <c r="I683" s="437"/>
      <c r="J683" s="437"/>
      <c r="K683" s="437"/>
    </row>
    <row r="684" spans="2:11" x14ac:dyDescent="0.25">
      <c r="B684" s="434"/>
      <c r="E684" s="435"/>
      <c r="G684" s="436"/>
      <c r="H684" s="437"/>
      <c r="I684" s="437"/>
      <c r="J684" s="437"/>
      <c r="K684" s="437"/>
    </row>
    <row r="685" spans="2:11" x14ac:dyDescent="0.25">
      <c r="B685" s="434"/>
      <c r="E685" s="435"/>
      <c r="G685" s="436"/>
      <c r="H685" s="437"/>
      <c r="I685" s="437"/>
      <c r="J685" s="437"/>
      <c r="K685" s="437"/>
    </row>
    <row r="686" spans="2:11" x14ac:dyDescent="0.25">
      <c r="B686" s="434"/>
      <c r="E686" s="435"/>
      <c r="G686" s="436"/>
      <c r="H686" s="437"/>
      <c r="I686" s="437"/>
      <c r="J686" s="437"/>
      <c r="K686" s="437"/>
    </row>
    <row r="687" spans="2:11" x14ac:dyDescent="0.25">
      <c r="B687" s="434"/>
      <c r="E687" s="435"/>
      <c r="G687" s="436"/>
      <c r="H687" s="437"/>
      <c r="I687" s="437"/>
      <c r="J687" s="437"/>
      <c r="K687" s="437"/>
    </row>
    <row r="688" spans="2:11" x14ac:dyDescent="0.25">
      <c r="B688" s="434"/>
      <c r="E688" s="435"/>
      <c r="G688" s="436"/>
      <c r="H688" s="437"/>
      <c r="I688" s="437"/>
      <c r="J688" s="437"/>
      <c r="K688" s="437"/>
    </row>
    <row r="689" spans="2:11" x14ac:dyDescent="0.25">
      <c r="B689" s="434"/>
      <c r="E689" s="435"/>
      <c r="G689" s="436"/>
      <c r="H689" s="437"/>
      <c r="I689" s="437"/>
      <c r="J689" s="437"/>
      <c r="K689" s="437"/>
    </row>
    <row r="690" spans="2:11" x14ac:dyDescent="0.25">
      <c r="B690" s="434"/>
      <c r="E690" s="435"/>
      <c r="G690" s="436"/>
      <c r="H690" s="437"/>
      <c r="I690" s="437"/>
      <c r="J690" s="437"/>
      <c r="K690" s="437"/>
    </row>
    <row r="691" spans="2:11" x14ac:dyDescent="0.25">
      <c r="B691" s="434"/>
      <c r="E691" s="435"/>
      <c r="G691" s="436"/>
      <c r="H691" s="437"/>
      <c r="I691" s="437"/>
      <c r="J691" s="437"/>
      <c r="K691" s="437"/>
    </row>
    <row r="692" spans="2:11" x14ac:dyDescent="0.25">
      <c r="B692" s="434"/>
      <c r="E692" s="435"/>
      <c r="G692" s="436"/>
      <c r="H692" s="437"/>
      <c r="I692" s="437"/>
      <c r="J692" s="437"/>
      <c r="K692" s="437"/>
    </row>
    <row r="693" spans="2:11" x14ac:dyDescent="0.25">
      <c r="B693" s="434"/>
      <c r="E693" s="435"/>
      <c r="G693" s="436"/>
      <c r="H693" s="437"/>
      <c r="I693" s="437"/>
      <c r="J693" s="437"/>
      <c r="K693" s="437"/>
    </row>
    <row r="694" spans="2:11" x14ac:dyDescent="0.25">
      <c r="B694" s="434"/>
      <c r="E694" s="435"/>
      <c r="G694" s="436"/>
      <c r="H694" s="437"/>
      <c r="I694" s="437"/>
      <c r="J694" s="437"/>
      <c r="K694" s="437"/>
    </row>
    <row r="695" spans="2:11" x14ac:dyDescent="0.25">
      <c r="B695" s="434"/>
      <c r="E695" s="435"/>
      <c r="G695" s="436"/>
      <c r="H695" s="437"/>
      <c r="I695" s="437"/>
      <c r="J695" s="437"/>
      <c r="K695" s="437"/>
    </row>
    <row r="696" spans="2:11" x14ac:dyDescent="0.25">
      <c r="B696" s="434"/>
      <c r="E696" s="435"/>
      <c r="G696" s="436"/>
      <c r="H696" s="437"/>
      <c r="I696" s="437"/>
      <c r="J696" s="437"/>
      <c r="K696" s="437"/>
    </row>
    <row r="697" spans="2:11" x14ac:dyDescent="0.25">
      <c r="B697" s="434"/>
      <c r="E697" s="435"/>
      <c r="G697" s="436"/>
      <c r="H697" s="437"/>
      <c r="I697" s="437"/>
      <c r="J697" s="437"/>
      <c r="K697" s="437"/>
    </row>
    <row r="698" spans="2:11" x14ac:dyDescent="0.25">
      <c r="B698" s="434"/>
      <c r="E698" s="435"/>
      <c r="G698" s="436"/>
      <c r="H698" s="437"/>
      <c r="I698" s="437"/>
      <c r="J698" s="437"/>
      <c r="K698" s="437"/>
    </row>
    <row r="699" spans="2:11" x14ac:dyDescent="0.25">
      <c r="B699" s="434"/>
      <c r="E699" s="435"/>
      <c r="G699" s="436"/>
      <c r="H699" s="437"/>
      <c r="I699" s="437"/>
      <c r="J699" s="437"/>
      <c r="K699" s="437"/>
    </row>
    <row r="700" spans="2:11" x14ac:dyDescent="0.25">
      <c r="B700" s="434"/>
      <c r="E700" s="435"/>
      <c r="G700" s="436"/>
      <c r="H700" s="437"/>
      <c r="I700" s="437"/>
      <c r="J700" s="437"/>
      <c r="K700" s="437"/>
    </row>
    <row r="701" spans="2:11" x14ac:dyDescent="0.25">
      <c r="B701" s="434"/>
      <c r="E701" s="435"/>
      <c r="G701" s="436"/>
      <c r="H701" s="437"/>
      <c r="I701" s="437"/>
      <c r="J701" s="437"/>
      <c r="K701" s="437"/>
    </row>
    <row r="702" spans="2:11" x14ac:dyDescent="0.25">
      <c r="B702" s="434"/>
      <c r="E702" s="435"/>
      <c r="G702" s="436"/>
      <c r="H702" s="437"/>
      <c r="I702" s="437"/>
      <c r="J702" s="437"/>
      <c r="K702" s="437"/>
    </row>
    <row r="703" spans="2:11" x14ac:dyDescent="0.25">
      <c r="B703" s="434"/>
      <c r="E703" s="435"/>
      <c r="G703" s="436"/>
      <c r="H703" s="437"/>
      <c r="I703" s="437"/>
      <c r="J703" s="437"/>
      <c r="K703" s="437"/>
    </row>
    <row r="704" spans="2:11" x14ac:dyDescent="0.25">
      <c r="B704" s="434"/>
      <c r="E704" s="435"/>
      <c r="G704" s="436"/>
      <c r="H704" s="437"/>
      <c r="I704" s="437"/>
      <c r="J704" s="437"/>
      <c r="K704" s="437"/>
    </row>
    <row r="705" spans="2:11" x14ac:dyDescent="0.25">
      <c r="B705" s="434"/>
      <c r="E705" s="435"/>
      <c r="G705" s="436"/>
      <c r="H705" s="437"/>
      <c r="I705" s="437"/>
      <c r="J705" s="437"/>
      <c r="K705" s="437"/>
    </row>
    <row r="706" spans="2:11" x14ac:dyDescent="0.25">
      <c r="B706" s="434"/>
      <c r="E706" s="435"/>
      <c r="G706" s="436"/>
      <c r="H706" s="437"/>
      <c r="I706" s="437"/>
      <c r="J706" s="437"/>
      <c r="K706" s="437"/>
    </row>
    <row r="707" spans="2:11" x14ac:dyDescent="0.25">
      <c r="B707" s="434"/>
      <c r="E707" s="435"/>
      <c r="G707" s="436"/>
      <c r="H707" s="437"/>
      <c r="I707" s="437"/>
      <c r="J707" s="437"/>
      <c r="K707" s="437"/>
    </row>
    <row r="708" spans="2:11" x14ac:dyDescent="0.25">
      <c r="B708" s="434"/>
      <c r="E708" s="435"/>
      <c r="G708" s="436"/>
      <c r="H708" s="437"/>
      <c r="I708" s="437"/>
      <c r="J708" s="437"/>
      <c r="K708" s="437"/>
    </row>
    <row r="709" spans="2:11" x14ac:dyDescent="0.25">
      <c r="B709" s="434"/>
      <c r="E709" s="435"/>
      <c r="G709" s="436"/>
      <c r="H709" s="437"/>
      <c r="I709" s="437"/>
      <c r="J709" s="437"/>
      <c r="K709" s="437"/>
    </row>
    <row r="710" spans="2:11" x14ac:dyDescent="0.25">
      <c r="B710" s="434"/>
      <c r="E710" s="435"/>
      <c r="G710" s="436"/>
      <c r="H710" s="437"/>
      <c r="I710" s="437"/>
      <c r="J710" s="437"/>
      <c r="K710" s="437"/>
    </row>
    <row r="711" spans="2:11" x14ac:dyDescent="0.25">
      <c r="B711" s="434"/>
      <c r="E711" s="435"/>
      <c r="G711" s="436"/>
      <c r="H711" s="437"/>
      <c r="I711" s="437"/>
      <c r="J711" s="437"/>
      <c r="K711" s="437"/>
    </row>
    <row r="712" spans="2:11" x14ac:dyDescent="0.25">
      <c r="B712" s="434"/>
      <c r="E712" s="435"/>
      <c r="G712" s="436"/>
      <c r="H712" s="437"/>
      <c r="I712" s="437"/>
      <c r="J712" s="437"/>
      <c r="K712" s="437"/>
    </row>
    <row r="713" spans="2:11" x14ac:dyDescent="0.25">
      <c r="B713" s="434"/>
      <c r="E713" s="435"/>
      <c r="G713" s="436"/>
      <c r="H713" s="437"/>
      <c r="I713" s="437"/>
      <c r="J713" s="437"/>
      <c r="K713" s="437"/>
    </row>
    <row r="714" spans="2:11" x14ac:dyDescent="0.25">
      <c r="B714" s="434"/>
      <c r="E714" s="435"/>
      <c r="G714" s="436"/>
      <c r="H714" s="437"/>
      <c r="I714" s="437"/>
      <c r="J714" s="437"/>
      <c r="K714" s="437"/>
    </row>
    <row r="715" spans="2:11" x14ac:dyDescent="0.25">
      <c r="B715" s="434"/>
      <c r="E715" s="435"/>
      <c r="G715" s="436"/>
      <c r="H715" s="437"/>
      <c r="I715" s="437"/>
      <c r="J715" s="437"/>
      <c r="K715" s="437"/>
    </row>
    <row r="716" spans="2:11" x14ac:dyDescent="0.25">
      <c r="B716" s="434"/>
      <c r="E716" s="435"/>
      <c r="G716" s="436"/>
      <c r="H716" s="437"/>
      <c r="I716" s="437"/>
      <c r="J716" s="437"/>
      <c r="K716" s="437"/>
    </row>
    <row r="717" spans="2:11" x14ac:dyDescent="0.25">
      <c r="B717" s="434"/>
      <c r="E717" s="435"/>
      <c r="G717" s="436"/>
      <c r="H717" s="437"/>
      <c r="I717" s="437"/>
      <c r="J717" s="437"/>
      <c r="K717" s="437"/>
    </row>
    <row r="718" spans="2:11" x14ac:dyDescent="0.25">
      <c r="B718" s="434"/>
      <c r="E718" s="435"/>
      <c r="G718" s="436"/>
      <c r="H718" s="437"/>
      <c r="I718" s="437"/>
      <c r="J718" s="437"/>
      <c r="K718" s="437"/>
    </row>
    <row r="719" spans="2:11" x14ac:dyDescent="0.25">
      <c r="B719" s="434"/>
      <c r="E719" s="435"/>
      <c r="G719" s="436"/>
      <c r="H719" s="437"/>
      <c r="I719" s="437"/>
      <c r="J719" s="437"/>
      <c r="K719" s="437"/>
    </row>
    <row r="720" spans="2:11" x14ac:dyDescent="0.25">
      <c r="B720" s="434"/>
      <c r="E720" s="435"/>
      <c r="G720" s="436"/>
      <c r="H720" s="437"/>
      <c r="I720" s="437"/>
      <c r="J720" s="437"/>
      <c r="K720" s="437"/>
    </row>
    <row r="721" spans="2:11" x14ac:dyDescent="0.25">
      <c r="B721" s="434"/>
      <c r="E721" s="435"/>
      <c r="G721" s="436"/>
      <c r="H721" s="437"/>
      <c r="I721" s="437"/>
      <c r="J721" s="437"/>
      <c r="K721" s="437"/>
    </row>
    <row r="722" spans="2:11" x14ac:dyDescent="0.25">
      <c r="B722" s="434"/>
      <c r="E722" s="435"/>
      <c r="G722" s="436"/>
      <c r="H722" s="437"/>
      <c r="I722" s="437"/>
      <c r="J722" s="437"/>
      <c r="K722" s="437"/>
    </row>
    <row r="723" spans="2:11" x14ac:dyDescent="0.25">
      <c r="B723" s="434"/>
      <c r="E723" s="435"/>
      <c r="G723" s="436"/>
      <c r="H723" s="437"/>
      <c r="I723" s="437"/>
      <c r="J723" s="437"/>
      <c r="K723" s="437"/>
    </row>
    <row r="724" spans="2:11" x14ac:dyDescent="0.25">
      <c r="B724" s="434"/>
      <c r="E724" s="435"/>
      <c r="G724" s="436"/>
      <c r="H724" s="437"/>
      <c r="I724" s="437"/>
      <c r="J724" s="437"/>
      <c r="K724" s="437"/>
    </row>
    <row r="725" spans="2:11" x14ac:dyDescent="0.25">
      <c r="B725" s="434"/>
      <c r="E725" s="435"/>
      <c r="G725" s="436"/>
      <c r="H725" s="437"/>
      <c r="I725" s="437"/>
      <c r="J725" s="437"/>
      <c r="K725" s="437"/>
    </row>
    <row r="726" spans="2:11" x14ac:dyDescent="0.25">
      <c r="B726" s="434"/>
      <c r="E726" s="435"/>
      <c r="G726" s="436"/>
      <c r="H726" s="437"/>
      <c r="I726" s="437"/>
      <c r="J726" s="437"/>
      <c r="K726" s="437"/>
    </row>
    <row r="727" spans="2:11" x14ac:dyDescent="0.25">
      <c r="B727" s="434"/>
      <c r="E727" s="435"/>
      <c r="G727" s="436"/>
      <c r="H727" s="437"/>
      <c r="I727" s="437"/>
      <c r="J727" s="437"/>
      <c r="K727" s="437"/>
    </row>
    <row r="728" spans="2:11" x14ac:dyDescent="0.25">
      <c r="B728" s="434"/>
      <c r="E728" s="435"/>
      <c r="G728" s="436"/>
      <c r="H728" s="437"/>
      <c r="I728" s="437"/>
      <c r="J728" s="437"/>
      <c r="K728" s="437"/>
    </row>
    <row r="729" spans="2:11" x14ac:dyDescent="0.25">
      <c r="B729" s="434"/>
      <c r="E729" s="435"/>
      <c r="G729" s="436"/>
      <c r="H729" s="437"/>
      <c r="I729" s="437"/>
      <c r="J729" s="437"/>
      <c r="K729" s="437"/>
    </row>
    <row r="730" spans="2:11" x14ac:dyDescent="0.25">
      <c r="B730" s="434"/>
      <c r="E730" s="435"/>
      <c r="G730" s="436"/>
      <c r="H730" s="437"/>
      <c r="I730" s="437"/>
      <c r="J730" s="437"/>
      <c r="K730" s="437"/>
    </row>
    <row r="731" spans="2:11" x14ac:dyDescent="0.25">
      <c r="B731" s="434"/>
      <c r="E731" s="435"/>
      <c r="G731" s="436"/>
      <c r="H731" s="437"/>
      <c r="I731" s="437"/>
      <c r="J731" s="437"/>
      <c r="K731" s="437"/>
    </row>
    <row r="732" spans="2:11" x14ac:dyDescent="0.25">
      <c r="B732" s="434"/>
      <c r="E732" s="435"/>
      <c r="G732" s="436"/>
      <c r="H732" s="437"/>
      <c r="I732" s="437"/>
      <c r="J732" s="437"/>
      <c r="K732" s="437"/>
    </row>
    <row r="733" spans="2:11" x14ac:dyDescent="0.25">
      <c r="B733" s="434"/>
      <c r="E733" s="435"/>
      <c r="G733" s="436"/>
      <c r="H733" s="437"/>
      <c r="I733" s="437"/>
      <c r="J733" s="437"/>
      <c r="K733" s="437"/>
    </row>
    <row r="734" spans="2:11" x14ac:dyDescent="0.25">
      <c r="B734" s="434"/>
      <c r="E734" s="435"/>
      <c r="G734" s="436"/>
      <c r="H734" s="437"/>
      <c r="I734" s="437"/>
      <c r="J734" s="437"/>
      <c r="K734" s="437"/>
    </row>
    <row r="735" spans="2:11" x14ac:dyDescent="0.25">
      <c r="B735" s="434"/>
      <c r="E735" s="435"/>
      <c r="G735" s="436"/>
      <c r="H735" s="437"/>
      <c r="I735" s="437"/>
      <c r="J735" s="437"/>
      <c r="K735" s="437"/>
    </row>
    <row r="736" spans="2:11" x14ac:dyDescent="0.25">
      <c r="B736" s="434"/>
      <c r="E736" s="435"/>
      <c r="G736" s="436"/>
      <c r="H736" s="437"/>
      <c r="I736" s="437"/>
      <c r="J736" s="437"/>
      <c r="K736" s="437"/>
    </row>
    <row r="737" spans="2:11" x14ac:dyDescent="0.25">
      <c r="B737" s="434"/>
      <c r="E737" s="435"/>
      <c r="G737" s="436"/>
      <c r="H737" s="437"/>
      <c r="I737" s="437"/>
      <c r="J737" s="437"/>
      <c r="K737" s="437"/>
    </row>
    <row r="738" spans="2:11" x14ac:dyDescent="0.25">
      <c r="B738" s="434"/>
      <c r="E738" s="435"/>
      <c r="G738" s="436"/>
      <c r="H738" s="437"/>
      <c r="I738" s="437"/>
      <c r="J738" s="437"/>
      <c r="K738" s="437"/>
    </row>
    <row r="739" spans="2:11" x14ac:dyDescent="0.25">
      <c r="B739" s="434"/>
      <c r="E739" s="435"/>
      <c r="G739" s="436"/>
      <c r="H739" s="437"/>
      <c r="I739" s="437"/>
      <c r="J739" s="437"/>
      <c r="K739" s="437"/>
    </row>
    <row r="740" spans="2:11" x14ac:dyDescent="0.25">
      <c r="B740" s="434"/>
      <c r="E740" s="435"/>
      <c r="G740" s="436"/>
      <c r="H740" s="437"/>
      <c r="I740" s="437"/>
      <c r="J740" s="437"/>
      <c r="K740" s="437"/>
    </row>
    <row r="741" spans="2:11" x14ac:dyDescent="0.25">
      <c r="B741" s="434"/>
      <c r="E741" s="435"/>
      <c r="G741" s="436"/>
      <c r="H741" s="437"/>
      <c r="I741" s="437"/>
      <c r="J741" s="437"/>
      <c r="K741" s="437"/>
    </row>
    <row r="742" spans="2:11" x14ac:dyDescent="0.25">
      <c r="B742" s="434"/>
      <c r="E742" s="435"/>
      <c r="G742" s="436"/>
      <c r="H742" s="437"/>
      <c r="I742" s="437"/>
      <c r="J742" s="437"/>
      <c r="K742" s="437"/>
    </row>
    <row r="743" spans="2:11" x14ac:dyDescent="0.25">
      <c r="B743" s="434"/>
      <c r="E743" s="435"/>
      <c r="G743" s="436"/>
      <c r="H743" s="437"/>
      <c r="I743" s="437"/>
      <c r="J743" s="437"/>
      <c r="K743" s="437"/>
    </row>
    <row r="744" spans="2:11" x14ac:dyDescent="0.25">
      <c r="B744" s="434"/>
      <c r="E744" s="435"/>
      <c r="G744" s="436"/>
      <c r="H744" s="437"/>
      <c r="I744" s="437"/>
      <c r="J744" s="437"/>
      <c r="K744" s="437"/>
    </row>
    <row r="745" spans="2:11" x14ac:dyDescent="0.25">
      <c r="B745" s="434"/>
      <c r="E745" s="435"/>
      <c r="G745" s="436"/>
      <c r="H745" s="437"/>
      <c r="I745" s="437"/>
      <c r="J745" s="437"/>
      <c r="K745" s="437"/>
    </row>
    <row r="746" spans="2:11" x14ac:dyDescent="0.25">
      <c r="B746" s="434"/>
      <c r="E746" s="435"/>
      <c r="G746" s="436"/>
      <c r="H746" s="437"/>
      <c r="I746" s="437"/>
      <c r="J746" s="437"/>
      <c r="K746" s="437"/>
    </row>
    <row r="747" spans="2:11" x14ac:dyDescent="0.25">
      <c r="B747" s="434"/>
      <c r="E747" s="435"/>
      <c r="G747" s="436"/>
      <c r="H747" s="437"/>
      <c r="I747" s="437"/>
      <c r="J747" s="437"/>
      <c r="K747" s="437"/>
    </row>
    <row r="748" spans="2:11" x14ac:dyDescent="0.25">
      <c r="B748" s="434"/>
      <c r="E748" s="435"/>
      <c r="G748" s="436"/>
      <c r="H748" s="437"/>
      <c r="I748" s="437"/>
      <c r="J748" s="437"/>
      <c r="K748" s="437"/>
    </row>
    <row r="749" spans="2:11" x14ac:dyDescent="0.25">
      <c r="B749" s="434"/>
      <c r="E749" s="435"/>
      <c r="G749" s="436"/>
      <c r="H749" s="437"/>
      <c r="I749" s="437"/>
      <c r="J749" s="437"/>
      <c r="K749" s="437"/>
    </row>
    <row r="750" spans="2:11" x14ac:dyDescent="0.25">
      <c r="B750" s="434"/>
      <c r="E750" s="435"/>
      <c r="G750" s="436"/>
      <c r="H750" s="437"/>
      <c r="I750" s="437"/>
      <c r="J750" s="437"/>
      <c r="K750" s="437"/>
    </row>
    <row r="751" spans="2:11" x14ac:dyDescent="0.25">
      <c r="B751" s="434"/>
      <c r="E751" s="435"/>
      <c r="G751" s="436"/>
      <c r="H751" s="437"/>
      <c r="I751" s="437"/>
      <c r="J751" s="437"/>
      <c r="K751" s="437"/>
    </row>
    <row r="752" spans="2:11" x14ac:dyDescent="0.25">
      <c r="B752" s="434"/>
      <c r="E752" s="435"/>
      <c r="G752" s="436"/>
      <c r="H752" s="437"/>
      <c r="I752" s="437"/>
      <c r="J752" s="437"/>
      <c r="K752" s="437"/>
    </row>
    <row r="753" spans="2:11" x14ac:dyDescent="0.25">
      <c r="B753" s="434"/>
      <c r="E753" s="435"/>
      <c r="G753" s="436"/>
      <c r="H753" s="437"/>
      <c r="I753" s="437"/>
      <c r="J753" s="437"/>
      <c r="K753" s="437"/>
    </row>
    <row r="754" spans="2:11" x14ac:dyDescent="0.25">
      <c r="B754" s="434"/>
      <c r="E754" s="435"/>
      <c r="G754" s="436"/>
      <c r="H754" s="437"/>
      <c r="I754" s="437"/>
      <c r="J754" s="437"/>
      <c r="K754" s="437"/>
    </row>
    <row r="755" spans="2:11" x14ac:dyDescent="0.25">
      <c r="B755" s="434"/>
      <c r="E755" s="435"/>
      <c r="G755" s="436"/>
      <c r="H755" s="437"/>
      <c r="I755" s="437"/>
      <c r="J755" s="437"/>
      <c r="K755" s="437"/>
    </row>
    <row r="756" spans="2:11" x14ac:dyDescent="0.25">
      <c r="B756" s="434"/>
      <c r="E756" s="435"/>
      <c r="G756" s="436"/>
      <c r="H756" s="437"/>
      <c r="I756" s="437"/>
      <c r="J756" s="437"/>
      <c r="K756" s="437"/>
    </row>
    <row r="757" spans="2:11" x14ac:dyDescent="0.25">
      <c r="B757" s="434"/>
      <c r="E757" s="435"/>
      <c r="G757" s="436"/>
      <c r="H757" s="437"/>
      <c r="I757" s="437"/>
      <c r="J757" s="437"/>
      <c r="K757" s="437"/>
    </row>
    <row r="758" spans="2:11" x14ac:dyDescent="0.25">
      <c r="B758" s="434"/>
      <c r="E758" s="435"/>
      <c r="G758" s="436"/>
      <c r="H758" s="437"/>
      <c r="I758" s="437"/>
      <c r="J758" s="437"/>
      <c r="K758" s="437"/>
    </row>
    <row r="759" spans="2:11" x14ac:dyDescent="0.25">
      <c r="B759" s="434"/>
      <c r="E759" s="435"/>
      <c r="G759" s="436"/>
      <c r="H759" s="437"/>
      <c r="I759" s="437"/>
      <c r="J759" s="437"/>
      <c r="K759" s="437"/>
    </row>
    <row r="760" spans="2:11" x14ac:dyDescent="0.25">
      <c r="B760" s="434"/>
      <c r="E760" s="435"/>
      <c r="G760" s="436"/>
      <c r="H760" s="437"/>
      <c r="I760" s="437"/>
      <c r="J760" s="437"/>
      <c r="K760" s="437"/>
    </row>
    <row r="761" spans="2:11" x14ac:dyDescent="0.25">
      <c r="B761" s="434"/>
      <c r="E761" s="435"/>
      <c r="G761" s="436"/>
      <c r="H761" s="437"/>
      <c r="I761" s="437"/>
      <c r="J761" s="437"/>
      <c r="K761" s="437"/>
    </row>
    <row r="762" spans="2:11" x14ac:dyDescent="0.25">
      <c r="B762" s="434"/>
      <c r="E762" s="435"/>
      <c r="G762" s="436"/>
      <c r="H762" s="437"/>
      <c r="I762" s="437"/>
      <c r="J762" s="437"/>
      <c r="K762" s="437"/>
    </row>
    <row r="763" spans="2:11" x14ac:dyDescent="0.25">
      <c r="B763" s="434"/>
      <c r="E763" s="435"/>
      <c r="G763" s="436"/>
      <c r="H763" s="437"/>
      <c r="I763" s="437"/>
      <c r="J763" s="437"/>
      <c r="K763" s="437"/>
    </row>
    <row r="764" spans="2:11" x14ac:dyDescent="0.25">
      <c r="B764" s="434"/>
      <c r="E764" s="435"/>
      <c r="G764" s="436"/>
      <c r="H764" s="437"/>
      <c r="I764" s="437"/>
      <c r="J764" s="437"/>
      <c r="K764" s="437"/>
    </row>
    <row r="765" spans="2:11" x14ac:dyDescent="0.25">
      <c r="B765" s="434"/>
      <c r="E765" s="435"/>
      <c r="G765" s="436"/>
      <c r="H765" s="437"/>
      <c r="I765" s="437"/>
      <c r="J765" s="437"/>
      <c r="K765" s="437"/>
    </row>
    <row r="766" spans="2:11" x14ac:dyDescent="0.25">
      <c r="B766" s="434"/>
      <c r="E766" s="435"/>
      <c r="G766" s="436"/>
      <c r="H766" s="437"/>
      <c r="I766" s="437"/>
      <c r="J766" s="437"/>
      <c r="K766" s="437"/>
    </row>
    <row r="767" spans="2:11" x14ac:dyDescent="0.25">
      <c r="B767" s="434"/>
      <c r="E767" s="435"/>
      <c r="G767" s="436"/>
      <c r="H767" s="437"/>
      <c r="I767" s="437"/>
      <c r="J767" s="437"/>
      <c r="K767" s="437"/>
    </row>
    <row r="768" spans="2:11" x14ac:dyDescent="0.25">
      <c r="B768" s="434"/>
      <c r="E768" s="435"/>
      <c r="G768" s="436"/>
      <c r="H768" s="437"/>
      <c r="I768" s="437"/>
      <c r="J768" s="437"/>
      <c r="K768" s="437"/>
    </row>
    <row r="769" spans="2:11" x14ac:dyDescent="0.25">
      <c r="B769" s="434"/>
      <c r="E769" s="435"/>
      <c r="G769" s="436"/>
      <c r="H769" s="437"/>
      <c r="I769" s="437"/>
      <c r="J769" s="437"/>
      <c r="K769" s="437"/>
    </row>
    <row r="770" spans="2:11" x14ac:dyDescent="0.25">
      <c r="B770" s="434"/>
      <c r="E770" s="435"/>
      <c r="G770" s="436"/>
      <c r="H770" s="437"/>
      <c r="I770" s="437"/>
      <c r="J770" s="437"/>
      <c r="K770" s="437"/>
    </row>
    <row r="771" spans="2:11" x14ac:dyDescent="0.25">
      <c r="B771" s="434"/>
      <c r="E771" s="435"/>
      <c r="G771" s="436"/>
      <c r="H771" s="437"/>
      <c r="I771" s="437"/>
      <c r="J771" s="437"/>
      <c r="K771" s="437"/>
    </row>
    <row r="772" spans="2:11" x14ac:dyDescent="0.25">
      <c r="B772" s="434"/>
      <c r="E772" s="435"/>
      <c r="G772" s="436"/>
      <c r="H772" s="437"/>
      <c r="I772" s="437"/>
      <c r="J772" s="437"/>
      <c r="K772" s="437"/>
    </row>
    <row r="773" spans="2:11" x14ac:dyDescent="0.25">
      <c r="B773" s="434"/>
      <c r="E773" s="435"/>
      <c r="G773" s="436"/>
      <c r="H773" s="437"/>
      <c r="I773" s="437"/>
      <c r="J773" s="437"/>
      <c r="K773" s="437"/>
    </row>
    <row r="774" spans="2:11" x14ac:dyDescent="0.25">
      <c r="B774" s="434"/>
      <c r="E774" s="435"/>
      <c r="G774" s="436"/>
      <c r="H774" s="437"/>
      <c r="I774" s="437"/>
      <c r="J774" s="437"/>
      <c r="K774" s="437"/>
    </row>
    <row r="775" spans="2:11" x14ac:dyDescent="0.25">
      <c r="B775" s="434"/>
      <c r="E775" s="435"/>
      <c r="G775" s="436"/>
      <c r="H775" s="437"/>
      <c r="I775" s="437"/>
      <c r="J775" s="437"/>
      <c r="K775" s="437"/>
    </row>
    <row r="776" spans="2:11" x14ac:dyDescent="0.25">
      <c r="B776" s="434"/>
      <c r="E776" s="435"/>
      <c r="G776" s="436"/>
      <c r="H776" s="437"/>
      <c r="I776" s="437"/>
      <c r="J776" s="437"/>
      <c r="K776" s="437"/>
    </row>
    <row r="777" spans="2:11" x14ac:dyDescent="0.25">
      <c r="B777" s="434"/>
      <c r="E777" s="435"/>
      <c r="G777" s="436"/>
      <c r="H777" s="437"/>
      <c r="I777" s="437"/>
      <c r="J777" s="437"/>
      <c r="K777" s="437"/>
    </row>
    <row r="778" spans="2:11" x14ac:dyDescent="0.25">
      <c r="B778" s="434"/>
      <c r="E778" s="435"/>
      <c r="G778" s="436"/>
      <c r="H778" s="437"/>
      <c r="I778" s="437"/>
      <c r="J778" s="437"/>
      <c r="K778" s="437"/>
    </row>
    <row r="779" spans="2:11" x14ac:dyDescent="0.25">
      <c r="B779" s="434"/>
      <c r="E779" s="435"/>
      <c r="G779" s="436"/>
      <c r="H779" s="437"/>
      <c r="I779" s="437"/>
      <c r="J779" s="437"/>
      <c r="K779" s="437"/>
    </row>
    <row r="780" spans="2:11" x14ac:dyDescent="0.25">
      <c r="B780" s="434"/>
      <c r="E780" s="435"/>
      <c r="G780" s="436"/>
      <c r="H780" s="437"/>
      <c r="I780" s="437"/>
      <c r="J780" s="437"/>
      <c r="K780" s="437"/>
    </row>
    <row r="781" spans="2:11" x14ac:dyDescent="0.25">
      <c r="B781" s="434"/>
      <c r="E781" s="435"/>
      <c r="G781" s="436"/>
      <c r="H781" s="437"/>
      <c r="I781" s="437"/>
      <c r="J781" s="437"/>
      <c r="K781" s="437"/>
    </row>
    <row r="782" spans="2:11" x14ac:dyDescent="0.25">
      <c r="B782" s="434"/>
      <c r="E782" s="435"/>
      <c r="G782" s="436"/>
      <c r="H782" s="437"/>
      <c r="I782" s="437"/>
      <c r="J782" s="437"/>
      <c r="K782" s="437"/>
    </row>
    <row r="783" spans="2:11" x14ac:dyDescent="0.25">
      <c r="B783" s="434"/>
      <c r="E783" s="435"/>
      <c r="G783" s="436"/>
      <c r="H783" s="437"/>
      <c r="I783" s="437"/>
      <c r="J783" s="437"/>
      <c r="K783" s="437"/>
    </row>
    <row r="784" spans="2:11" x14ac:dyDescent="0.25">
      <c r="B784" s="434"/>
      <c r="E784" s="435"/>
      <c r="G784" s="436"/>
      <c r="H784" s="437"/>
      <c r="I784" s="437"/>
      <c r="J784" s="437"/>
      <c r="K784" s="437"/>
    </row>
    <row r="785" spans="2:11" x14ac:dyDescent="0.25">
      <c r="B785" s="434"/>
      <c r="E785" s="435"/>
      <c r="G785" s="436"/>
      <c r="H785" s="437"/>
      <c r="I785" s="437"/>
      <c r="J785" s="437"/>
      <c r="K785" s="437"/>
    </row>
    <row r="786" spans="2:11" x14ac:dyDescent="0.25">
      <c r="B786" s="434"/>
      <c r="E786" s="435"/>
      <c r="G786" s="436"/>
      <c r="H786" s="437"/>
      <c r="I786" s="437"/>
      <c r="J786" s="437"/>
      <c r="K786" s="437"/>
    </row>
    <row r="787" spans="2:11" x14ac:dyDescent="0.25">
      <c r="B787" s="434"/>
      <c r="E787" s="435"/>
      <c r="G787" s="436"/>
      <c r="H787" s="437"/>
      <c r="I787" s="437"/>
      <c r="J787" s="437"/>
      <c r="K787" s="437"/>
    </row>
    <row r="788" spans="2:11" x14ac:dyDescent="0.25">
      <c r="B788" s="434"/>
      <c r="E788" s="435"/>
      <c r="G788" s="436"/>
      <c r="H788" s="437"/>
      <c r="I788" s="437"/>
      <c r="J788" s="437"/>
      <c r="K788" s="437"/>
    </row>
    <row r="789" spans="2:11" x14ac:dyDescent="0.25">
      <c r="B789" s="434"/>
      <c r="E789" s="435"/>
      <c r="G789" s="436"/>
      <c r="H789" s="437"/>
      <c r="I789" s="437"/>
      <c r="J789" s="437"/>
      <c r="K789" s="437"/>
    </row>
    <row r="790" spans="2:11" x14ac:dyDescent="0.25">
      <c r="B790" s="434"/>
      <c r="E790" s="435"/>
      <c r="G790" s="436"/>
      <c r="H790" s="437"/>
      <c r="I790" s="437"/>
      <c r="J790" s="437"/>
      <c r="K790" s="437"/>
    </row>
    <row r="791" spans="2:11" x14ac:dyDescent="0.25">
      <c r="B791" s="434"/>
      <c r="E791" s="435"/>
      <c r="G791" s="436"/>
      <c r="H791" s="437"/>
      <c r="I791" s="437"/>
      <c r="J791" s="437"/>
      <c r="K791" s="437"/>
    </row>
    <row r="792" spans="2:11" x14ac:dyDescent="0.25">
      <c r="B792" s="434"/>
      <c r="E792" s="435"/>
      <c r="G792" s="436"/>
      <c r="H792" s="437"/>
      <c r="I792" s="437"/>
      <c r="J792" s="437"/>
      <c r="K792" s="437"/>
    </row>
    <row r="793" spans="2:11" x14ac:dyDescent="0.25">
      <c r="B793" s="434"/>
      <c r="E793" s="435"/>
      <c r="G793" s="436"/>
      <c r="H793" s="437"/>
      <c r="I793" s="437"/>
      <c r="J793" s="437"/>
      <c r="K793" s="437"/>
    </row>
    <row r="794" spans="2:11" x14ac:dyDescent="0.25">
      <c r="B794" s="434"/>
      <c r="E794" s="435"/>
      <c r="G794" s="436"/>
      <c r="H794" s="437"/>
      <c r="I794" s="437"/>
      <c r="J794" s="437"/>
      <c r="K794" s="437"/>
    </row>
    <row r="795" spans="2:11" x14ac:dyDescent="0.25">
      <c r="B795" s="434"/>
      <c r="E795" s="435"/>
      <c r="G795" s="436"/>
      <c r="H795" s="437"/>
      <c r="I795" s="437"/>
      <c r="J795" s="437"/>
      <c r="K795" s="437"/>
    </row>
    <row r="796" spans="2:11" x14ac:dyDescent="0.25">
      <c r="B796" s="434"/>
      <c r="E796" s="435"/>
      <c r="G796" s="436"/>
      <c r="H796" s="437"/>
      <c r="I796" s="437"/>
      <c r="J796" s="437"/>
      <c r="K796" s="437"/>
    </row>
    <row r="797" spans="2:11" x14ac:dyDescent="0.25">
      <c r="B797" s="434"/>
      <c r="E797" s="435"/>
      <c r="G797" s="436"/>
      <c r="H797" s="437"/>
      <c r="I797" s="437"/>
      <c r="J797" s="437"/>
      <c r="K797" s="437"/>
    </row>
    <row r="798" spans="2:11" x14ac:dyDescent="0.25">
      <c r="B798" s="434"/>
      <c r="E798" s="435"/>
      <c r="G798" s="436"/>
      <c r="H798" s="437"/>
      <c r="I798" s="437"/>
      <c r="J798" s="437"/>
      <c r="K798" s="437"/>
    </row>
    <row r="799" spans="2:11" x14ac:dyDescent="0.25">
      <c r="B799" s="434"/>
      <c r="E799" s="435"/>
      <c r="G799" s="436"/>
      <c r="H799" s="437"/>
      <c r="I799" s="437"/>
      <c r="J799" s="437"/>
      <c r="K799" s="437"/>
    </row>
    <row r="800" spans="2:11" x14ac:dyDescent="0.25">
      <c r="B800" s="434"/>
      <c r="E800" s="435"/>
      <c r="G800" s="436"/>
      <c r="H800" s="437"/>
      <c r="I800" s="437"/>
      <c r="J800" s="437"/>
      <c r="K800" s="437"/>
    </row>
    <row r="801" spans="2:11" x14ac:dyDescent="0.25">
      <c r="B801" s="434"/>
      <c r="E801" s="435"/>
      <c r="G801" s="436"/>
      <c r="H801" s="437"/>
      <c r="I801" s="437"/>
      <c r="J801" s="437"/>
      <c r="K801" s="437"/>
    </row>
    <row r="802" spans="2:11" x14ac:dyDescent="0.25">
      <c r="B802" s="434"/>
      <c r="E802" s="435"/>
      <c r="G802" s="436"/>
      <c r="H802" s="437"/>
      <c r="I802" s="437"/>
      <c r="J802" s="437"/>
      <c r="K802" s="437"/>
    </row>
    <row r="803" spans="2:11" x14ac:dyDescent="0.25">
      <c r="B803" s="434"/>
      <c r="E803" s="435"/>
      <c r="G803" s="436"/>
      <c r="H803" s="437"/>
      <c r="I803" s="437"/>
      <c r="J803" s="437"/>
      <c r="K803" s="437"/>
    </row>
    <row r="804" spans="2:11" x14ac:dyDescent="0.25">
      <c r="B804" s="434"/>
      <c r="E804" s="435"/>
      <c r="G804" s="436"/>
      <c r="H804" s="437"/>
      <c r="I804" s="437"/>
      <c r="J804" s="437"/>
      <c r="K804" s="437"/>
    </row>
    <row r="805" spans="2:11" x14ac:dyDescent="0.25">
      <c r="B805" s="434"/>
      <c r="E805" s="435"/>
      <c r="G805" s="436"/>
      <c r="H805" s="437"/>
      <c r="I805" s="437"/>
      <c r="J805" s="437"/>
      <c r="K805" s="437"/>
    </row>
    <row r="806" spans="2:11" x14ac:dyDescent="0.25">
      <c r="B806" s="434"/>
      <c r="E806" s="435"/>
      <c r="G806" s="436"/>
      <c r="H806" s="437"/>
      <c r="I806" s="437"/>
      <c r="J806" s="437"/>
      <c r="K806" s="437"/>
    </row>
    <row r="807" spans="2:11" x14ac:dyDescent="0.25">
      <c r="B807" s="434"/>
      <c r="E807" s="435"/>
      <c r="G807" s="436"/>
      <c r="H807" s="437"/>
      <c r="I807" s="437"/>
      <c r="J807" s="437"/>
      <c r="K807" s="437"/>
    </row>
    <row r="808" spans="2:11" x14ac:dyDescent="0.25">
      <c r="B808" s="434"/>
      <c r="E808" s="435"/>
      <c r="G808" s="436"/>
      <c r="H808" s="437"/>
      <c r="I808" s="437"/>
      <c r="J808" s="437"/>
      <c r="K808" s="437"/>
    </row>
    <row r="809" spans="2:11" x14ac:dyDescent="0.25">
      <c r="B809" s="434"/>
      <c r="E809" s="435"/>
      <c r="G809" s="436"/>
      <c r="H809" s="437"/>
      <c r="I809" s="437"/>
      <c r="J809" s="437"/>
      <c r="K809" s="437"/>
    </row>
    <row r="810" spans="2:11" x14ac:dyDescent="0.25">
      <c r="B810" s="434"/>
      <c r="E810" s="435"/>
      <c r="G810" s="436"/>
      <c r="H810" s="437"/>
      <c r="I810" s="437"/>
      <c r="J810" s="437"/>
      <c r="K810" s="437"/>
    </row>
    <row r="811" spans="2:11" x14ac:dyDescent="0.25">
      <c r="B811" s="434"/>
      <c r="E811" s="435"/>
      <c r="G811" s="436"/>
      <c r="H811" s="437"/>
      <c r="I811" s="437"/>
      <c r="J811" s="437"/>
      <c r="K811" s="437"/>
    </row>
    <row r="812" spans="2:11" x14ac:dyDescent="0.25">
      <c r="B812" s="434"/>
      <c r="E812" s="435"/>
      <c r="G812" s="436"/>
      <c r="H812" s="437"/>
      <c r="I812" s="437"/>
      <c r="J812" s="437"/>
      <c r="K812" s="437"/>
    </row>
    <row r="813" spans="2:11" x14ac:dyDescent="0.25">
      <c r="B813" s="434"/>
      <c r="E813" s="435"/>
      <c r="G813" s="436"/>
      <c r="H813" s="437"/>
      <c r="I813" s="437"/>
      <c r="J813" s="437"/>
      <c r="K813" s="437"/>
    </row>
    <row r="814" spans="2:11" x14ac:dyDescent="0.25">
      <c r="B814" s="434"/>
      <c r="E814" s="435"/>
      <c r="G814" s="436"/>
      <c r="H814" s="437"/>
      <c r="I814" s="437"/>
      <c r="J814" s="437"/>
      <c r="K814" s="437"/>
    </row>
    <row r="815" spans="2:11" x14ac:dyDescent="0.25">
      <c r="B815" s="434"/>
      <c r="E815" s="435"/>
      <c r="G815" s="436"/>
      <c r="H815" s="437"/>
      <c r="I815" s="437"/>
      <c r="J815" s="437"/>
      <c r="K815" s="437"/>
    </row>
    <row r="816" spans="2:11" x14ac:dyDescent="0.25">
      <c r="B816" s="434"/>
      <c r="E816" s="435"/>
      <c r="G816" s="436"/>
      <c r="H816" s="437"/>
      <c r="I816" s="437"/>
      <c r="J816" s="437"/>
      <c r="K816" s="437"/>
    </row>
    <row r="817" spans="2:11" x14ac:dyDescent="0.25">
      <c r="B817" s="434"/>
      <c r="E817" s="435"/>
      <c r="G817" s="436"/>
      <c r="H817" s="437"/>
      <c r="I817" s="437"/>
      <c r="J817" s="437"/>
      <c r="K817" s="437"/>
    </row>
    <row r="818" spans="2:11" x14ac:dyDescent="0.25">
      <c r="B818" s="434"/>
      <c r="E818" s="435"/>
      <c r="G818" s="436"/>
      <c r="H818" s="437"/>
      <c r="I818" s="437"/>
      <c r="J818" s="437"/>
      <c r="K818" s="437"/>
    </row>
    <row r="819" spans="2:11" x14ac:dyDescent="0.25">
      <c r="B819" s="434"/>
      <c r="E819" s="435"/>
      <c r="G819" s="436"/>
      <c r="H819" s="437"/>
      <c r="I819" s="437"/>
      <c r="J819" s="437"/>
      <c r="K819" s="437"/>
    </row>
    <row r="820" spans="2:11" x14ac:dyDescent="0.25">
      <c r="B820" s="434"/>
      <c r="E820" s="435"/>
      <c r="G820" s="436"/>
      <c r="H820" s="437"/>
      <c r="I820" s="437"/>
      <c r="J820" s="437"/>
      <c r="K820" s="437"/>
    </row>
    <row r="821" spans="2:11" x14ac:dyDescent="0.25">
      <c r="B821" s="434"/>
      <c r="E821" s="435"/>
      <c r="G821" s="436"/>
      <c r="H821" s="437"/>
      <c r="I821" s="437"/>
      <c r="J821" s="437"/>
      <c r="K821" s="437"/>
    </row>
    <row r="822" spans="2:11" x14ac:dyDescent="0.25">
      <c r="B822" s="434"/>
      <c r="E822" s="435"/>
      <c r="G822" s="436"/>
      <c r="H822" s="437"/>
      <c r="I822" s="437"/>
      <c r="J822" s="437"/>
      <c r="K822" s="437"/>
    </row>
    <row r="823" spans="2:11" x14ac:dyDescent="0.25">
      <c r="B823" s="434"/>
      <c r="E823" s="435"/>
      <c r="G823" s="436"/>
      <c r="H823" s="437"/>
      <c r="I823" s="437"/>
      <c r="J823" s="437"/>
      <c r="K823" s="437"/>
    </row>
    <row r="824" spans="2:11" x14ac:dyDescent="0.25">
      <c r="B824" s="434"/>
      <c r="E824" s="435"/>
      <c r="G824" s="436"/>
      <c r="H824" s="437"/>
      <c r="I824" s="437"/>
      <c r="J824" s="437"/>
      <c r="K824" s="437"/>
    </row>
    <row r="825" spans="2:11" x14ac:dyDescent="0.25">
      <c r="B825" s="434"/>
      <c r="E825" s="435"/>
      <c r="G825" s="436"/>
      <c r="H825" s="437"/>
      <c r="I825" s="437"/>
      <c r="J825" s="437"/>
      <c r="K825" s="437"/>
    </row>
    <row r="826" spans="2:11" x14ac:dyDescent="0.25">
      <c r="B826" s="434"/>
      <c r="E826" s="435"/>
      <c r="G826" s="436"/>
      <c r="H826" s="437"/>
      <c r="I826" s="437"/>
      <c r="J826" s="437"/>
      <c r="K826" s="437"/>
    </row>
    <row r="827" spans="2:11" x14ac:dyDescent="0.25">
      <c r="B827" s="434"/>
      <c r="E827" s="435"/>
      <c r="G827" s="436"/>
      <c r="H827" s="437"/>
      <c r="I827" s="437"/>
      <c r="J827" s="437"/>
      <c r="K827" s="437"/>
    </row>
    <row r="828" spans="2:11" x14ac:dyDescent="0.25">
      <c r="B828" s="434"/>
      <c r="E828" s="435"/>
      <c r="G828" s="436"/>
      <c r="H828" s="437"/>
      <c r="I828" s="437"/>
      <c r="J828" s="437"/>
      <c r="K828" s="437"/>
    </row>
    <row r="829" spans="2:11" x14ac:dyDescent="0.25">
      <c r="B829" s="434"/>
      <c r="E829" s="435"/>
      <c r="G829" s="436"/>
      <c r="H829" s="437"/>
      <c r="I829" s="437"/>
      <c r="J829" s="437"/>
      <c r="K829" s="437"/>
    </row>
    <row r="830" spans="2:11" x14ac:dyDescent="0.25">
      <c r="B830" s="434"/>
      <c r="E830" s="435"/>
      <c r="G830" s="436"/>
      <c r="H830" s="437"/>
      <c r="I830" s="437"/>
      <c r="J830" s="437"/>
      <c r="K830" s="437"/>
    </row>
    <row r="831" spans="2:11" x14ac:dyDescent="0.25">
      <c r="B831" s="434"/>
      <c r="E831" s="435"/>
      <c r="G831" s="436"/>
      <c r="H831" s="437"/>
      <c r="I831" s="437"/>
      <c r="J831" s="437"/>
      <c r="K831" s="437"/>
    </row>
    <row r="832" spans="2:11" x14ac:dyDescent="0.25">
      <c r="B832" s="434"/>
      <c r="E832" s="435"/>
      <c r="G832" s="436"/>
      <c r="H832" s="437"/>
      <c r="I832" s="437"/>
      <c r="J832" s="437"/>
      <c r="K832" s="437"/>
    </row>
    <row r="833" spans="2:11" x14ac:dyDescent="0.25">
      <c r="B833" s="434"/>
      <c r="E833" s="435"/>
      <c r="G833" s="436"/>
      <c r="H833" s="437"/>
      <c r="I833" s="437"/>
      <c r="J833" s="437"/>
      <c r="K833" s="437"/>
    </row>
    <row r="834" spans="2:11" x14ac:dyDescent="0.25">
      <c r="B834" s="434"/>
      <c r="E834" s="435"/>
      <c r="G834" s="436"/>
      <c r="H834" s="437"/>
      <c r="I834" s="437"/>
      <c r="J834" s="437"/>
      <c r="K834" s="437"/>
    </row>
    <row r="835" spans="2:11" x14ac:dyDescent="0.25">
      <c r="B835" s="434"/>
      <c r="E835" s="435"/>
      <c r="G835" s="436"/>
      <c r="H835" s="437"/>
      <c r="I835" s="437"/>
      <c r="J835" s="437"/>
      <c r="K835" s="437"/>
    </row>
    <row r="836" spans="2:11" x14ac:dyDescent="0.25">
      <c r="B836" s="434"/>
      <c r="E836" s="435"/>
      <c r="G836" s="436"/>
      <c r="H836" s="437"/>
      <c r="I836" s="437"/>
      <c r="J836" s="437"/>
      <c r="K836" s="437"/>
    </row>
    <row r="837" spans="2:11" x14ac:dyDescent="0.25">
      <c r="B837" s="434"/>
      <c r="E837" s="435"/>
      <c r="G837" s="436"/>
      <c r="H837" s="437"/>
      <c r="I837" s="437"/>
      <c r="J837" s="437"/>
      <c r="K837" s="437"/>
    </row>
    <row r="838" spans="2:11" x14ac:dyDescent="0.25">
      <c r="B838" s="434"/>
      <c r="E838" s="435"/>
      <c r="G838" s="436"/>
      <c r="H838" s="437"/>
      <c r="I838" s="437"/>
      <c r="J838" s="437"/>
      <c r="K838" s="437"/>
    </row>
    <row r="839" spans="2:11" x14ac:dyDescent="0.25">
      <c r="B839" s="434"/>
      <c r="E839" s="435"/>
      <c r="G839" s="436"/>
      <c r="H839" s="437"/>
      <c r="I839" s="437"/>
      <c r="J839" s="437"/>
      <c r="K839" s="437"/>
    </row>
    <row r="840" spans="2:11" x14ac:dyDescent="0.25">
      <c r="B840" s="434"/>
      <c r="E840" s="435"/>
      <c r="G840" s="436"/>
      <c r="H840" s="437"/>
      <c r="I840" s="437"/>
      <c r="J840" s="437"/>
      <c r="K840" s="437"/>
    </row>
    <row r="841" spans="2:11" x14ac:dyDescent="0.25">
      <c r="B841" s="434"/>
      <c r="E841" s="435"/>
      <c r="G841" s="436"/>
      <c r="H841" s="437"/>
      <c r="I841" s="437"/>
      <c r="J841" s="437"/>
      <c r="K841" s="437"/>
    </row>
    <row r="842" spans="2:11" x14ac:dyDescent="0.25">
      <c r="B842" s="434"/>
      <c r="E842" s="435"/>
      <c r="G842" s="436"/>
      <c r="H842" s="437"/>
      <c r="I842" s="437"/>
      <c r="J842" s="437"/>
      <c r="K842" s="437"/>
    </row>
    <row r="843" spans="2:11" x14ac:dyDescent="0.25">
      <c r="B843" s="434"/>
      <c r="E843" s="435"/>
      <c r="G843" s="436"/>
      <c r="H843" s="437"/>
      <c r="I843" s="437"/>
      <c r="J843" s="437"/>
      <c r="K843" s="437"/>
    </row>
    <row r="844" spans="2:11" x14ac:dyDescent="0.25">
      <c r="B844" s="434"/>
      <c r="E844" s="435"/>
      <c r="G844" s="436"/>
      <c r="H844" s="437"/>
      <c r="I844" s="437"/>
      <c r="J844" s="437"/>
      <c r="K844" s="437"/>
    </row>
    <row r="845" spans="2:11" x14ac:dyDescent="0.25">
      <c r="B845" s="434"/>
      <c r="E845" s="435"/>
      <c r="G845" s="436"/>
      <c r="H845" s="437"/>
      <c r="I845" s="437"/>
      <c r="J845" s="437"/>
      <c r="K845" s="437"/>
    </row>
    <row r="846" spans="2:11" x14ac:dyDescent="0.25">
      <c r="B846" s="434"/>
      <c r="E846" s="435"/>
      <c r="G846" s="436"/>
      <c r="H846" s="437"/>
      <c r="I846" s="437"/>
      <c r="J846" s="437"/>
      <c r="K846" s="437"/>
    </row>
    <row r="847" spans="2:11" x14ac:dyDescent="0.25">
      <c r="B847" s="434"/>
      <c r="E847" s="435"/>
      <c r="G847" s="436"/>
      <c r="H847" s="437"/>
      <c r="I847" s="437"/>
      <c r="J847" s="437"/>
      <c r="K847" s="437"/>
    </row>
    <row r="848" spans="2:11" x14ac:dyDescent="0.25">
      <c r="B848" s="434"/>
      <c r="E848" s="435"/>
      <c r="G848" s="436"/>
      <c r="H848" s="437"/>
      <c r="I848" s="437"/>
      <c r="J848" s="437"/>
      <c r="K848" s="437"/>
    </row>
    <row r="849" spans="2:11" x14ac:dyDescent="0.25">
      <c r="B849" s="434"/>
      <c r="E849" s="435"/>
      <c r="G849" s="436"/>
      <c r="H849" s="437"/>
      <c r="I849" s="437"/>
      <c r="J849" s="437"/>
      <c r="K849" s="437"/>
    </row>
    <row r="850" spans="2:11" x14ac:dyDescent="0.25">
      <c r="B850" s="434"/>
      <c r="E850" s="435"/>
      <c r="G850" s="436"/>
      <c r="H850" s="437"/>
      <c r="I850" s="437"/>
      <c r="J850" s="437"/>
      <c r="K850" s="437"/>
    </row>
    <row r="851" spans="2:11" x14ac:dyDescent="0.25">
      <c r="B851" s="434"/>
      <c r="E851" s="435"/>
      <c r="G851" s="436"/>
      <c r="H851" s="437"/>
      <c r="I851" s="437"/>
      <c r="J851" s="437"/>
      <c r="K851" s="437"/>
    </row>
    <row r="852" spans="2:11" x14ac:dyDescent="0.25">
      <c r="B852" s="434"/>
      <c r="E852" s="435"/>
      <c r="G852" s="436"/>
      <c r="H852" s="437"/>
      <c r="I852" s="437"/>
      <c r="J852" s="437"/>
      <c r="K852" s="437"/>
    </row>
    <row r="853" spans="2:11" x14ac:dyDescent="0.25">
      <c r="B853" s="434"/>
      <c r="E853" s="435"/>
      <c r="G853" s="436"/>
      <c r="H853" s="437"/>
      <c r="I853" s="437"/>
      <c r="J853" s="437"/>
      <c r="K853" s="437"/>
    </row>
    <row r="854" spans="2:11" x14ac:dyDescent="0.25">
      <c r="B854" s="434"/>
      <c r="E854" s="435"/>
      <c r="G854" s="436"/>
      <c r="H854" s="437"/>
      <c r="I854" s="437"/>
      <c r="J854" s="437"/>
      <c r="K854" s="437"/>
    </row>
    <row r="855" spans="2:11" x14ac:dyDescent="0.25">
      <c r="B855" s="434"/>
      <c r="E855" s="435"/>
      <c r="G855" s="436"/>
      <c r="H855" s="437"/>
      <c r="I855" s="437"/>
      <c r="J855" s="437"/>
      <c r="K855" s="437"/>
    </row>
    <row r="856" spans="2:11" x14ac:dyDescent="0.25">
      <c r="B856" s="434"/>
      <c r="E856" s="435"/>
      <c r="G856" s="436"/>
      <c r="H856" s="437"/>
      <c r="I856" s="437"/>
      <c r="J856" s="437"/>
      <c r="K856" s="437"/>
    </row>
    <row r="857" spans="2:11" x14ac:dyDescent="0.25">
      <c r="B857" s="434"/>
      <c r="E857" s="435"/>
      <c r="G857" s="436"/>
      <c r="H857" s="437"/>
      <c r="I857" s="437"/>
      <c r="J857" s="437"/>
      <c r="K857" s="437"/>
    </row>
    <row r="858" spans="2:11" x14ac:dyDescent="0.25">
      <c r="B858" s="434"/>
      <c r="E858" s="435"/>
      <c r="G858" s="436"/>
      <c r="H858" s="437"/>
      <c r="I858" s="437"/>
      <c r="J858" s="437"/>
      <c r="K858" s="437"/>
    </row>
    <row r="859" spans="2:11" x14ac:dyDescent="0.25">
      <c r="B859" s="434"/>
      <c r="E859" s="435"/>
      <c r="G859" s="436"/>
      <c r="H859" s="437"/>
      <c r="I859" s="437"/>
      <c r="J859" s="437"/>
      <c r="K859" s="437"/>
    </row>
    <row r="860" spans="2:11" x14ac:dyDescent="0.25">
      <c r="B860" s="434"/>
      <c r="E860" s="435"/>
      <c r="G860" s="436"/>
      <c r="H860" s="437"/>
      <c r="I860" s="437"/>
      <c r="J860" s="437"/>
      <c r="K860" s="437"/>
    </row>
    <row r="861" spans="2:11" x14ac:dyDescent="0.25">
      <c r="B861" s="434"/>
      <c r="E861" s="435"/>
      <c r="G861" s="436"/>
      <c r="H861" s="437"/>
      <c r="I861" s="437"/>
      <c r="J861" s="437"/>
      <c r="K861" s="437"/>
    </row>
    <row r="862" spans="2:11" x14ac:dyDescent="0.25">
      <c r="B862" s="434"/>
      <c r="E862" s="435"/>
      <c r="G862" s="436"/>
      <c r="H862" s="437"/>
      <c r="I862" s="437"/>
      <c r="J862" s="437"/>
      <c r="K862" s="437"/>
    </row>
    <row r="863" spans="2:11" x14ac:dyDescent="0.25">
      <c r="B863" s="434"/>
      <c r="E863" s="435"/>
      <c r="G863" s="436"/>
      <c r="H863" s="437"/>
      <c r="I863" s="437"/>
      <c r="J863" s="437"/>
      <c r="K863" s="437"/>
    </row>
    <row r="864" spans="2:11" x14ac:dyDescent="0.25">
      <c r="B864" s="434"/>
      <c r="E864" s="435"/>
      <c r="G864" s="436"/>
      <c r="H864" s="437"/>
      <c r="I864" s="437"/>
      <c r="J864" s="437"/>
      <c r="K864" s="437"/>
    </row>
    <row r="865" spans="2:11" x14ac:dyDescent="0.25">
      <c r="B865" s="434"/>
      <c r="E865" s="435"/>
      <c r="G865" s="436"/>
      <c r="H865" s="437"/>
      <c r="I865" s="437"/>
      <c r="J865" s="437"/>
      <c r="K865" s="437"/>
    </row>
    <row r="866" spans="2:11" x14ac:dyDescent="0.25">
      <c r="B866" s="434"/>
      <c r="E866" s="435"/>
      <c r="G866" s="436"/>
      <c r="H866" s="437"/>
      <c r="I866" s="437"/>
      <c r="J866" s="437"/>
      <c r="K866" s="437"/>
    </row>
    <row r="867" spans="2:11" x14ac:dyDescent="0.25">
      <c r="B867" s="434"/>
      <c r="E867" s="435"/>
      <c r="G867" s="436"/>
      <c r="H867" s="437"/>
      <c r="I867" s="437"/>
      <c r="J867" s="437"/>
      <c r="K867" s="437"/>
    </row>
    <row r="868" spans="2:11" x14ac:dyDescent="0.25">
      <c r="B868" s="434"/>
      <c r="E868" s="435"/>
      <c r="G868" s="436"/>
      <c r="H868" s="437"/>
      <c r="I868" s="437"/>
      <c r="J868" s="437"/>
      <c r="K868" s="437"/>
    </row>
    <row r="869" spans="2:11" x14ac:dyDescent="0.25">
      <c r="B869" s="434"/>
      <c r="E869" s="435"/>
      <c r="G869" s="436"/>
      <c r="H869" s="437"/>
      <c r="I869" s="437"/>
      <c r="J869" s="437"/>
      <c r="K869" s="437"/>
    </row>
    <row r="870" spans="2:11" x14ac:dyDescent="0.25">
      <c r="B870" s="434"/>
      <c r="E870" s="435"/>
      <c r="G870" s="436"/>
      <c r="H870" s="437"/>
      <c r="I870" s="437"/>
      <c r="J870" s="437"/>
      <c r="K870" s="437"/>
    </row>
    <row r="871" spans="2:11" x14ac:dyDescent="0.25">
      <c r="B871" s="434"/>
      <c r="E871" s="435"/>
      <c r="G871" s="436"/>
      <c r="H871" s="437"/>
      <c r="I871" s="437"/>
      <c r="J871" s="437"/>
      <c r="K871" s="437"/>
    </row>
    <row r="872" spans="2:11" x14ac:dyDescent="0.25">
      <c r="B872" s="434"/>
      <c r="E872" s="435"/>
      <c r="G872" s="436"/>
      <c r="H872" s="437"/>
      <c r="I872" s="437"/>
      <c r="J872" s="437"/>
      <c r="K872" s="437"/>
    </row>
    <row r="873" spans="2:11" x14ac:dyDescent="0.25">
      <c r="B873" s="434"/>
      <c r="E873" s="435"/>
      <c r="G873" s="436"/>
      <c r="H873" s="437"/>
      <c r="I873" s="437"/>
      <c r="J873" s="437"/>
      <c r="K873" s="437"/>
    </row>
    <row r="874" spans="2:11" x14ac:dyDescent="0.25">
      <c r="B874" s="434"/>
      <c r="E874" s="435"/>
      <c r="G874" s="436"/>
      <c r="H874" s="437"/>
      <c r="I874" s="437"/>
      <c r="J874" s="437"/>
      <c r="K874" s="437"/>
    </row>
    <row r="875" spans="2:11" x14ac:dyDescent="0.25">
      <c r="B875" s="434"/>
      <c r="E875" s="435"/>
      <c r="G875" s="436"/>
      <c r="H875" s="437"/>
      <c r="I875" s="437"/>
      <c r="J875" s="437"/>
      <c r="K875" s="437"/>
    </row>
    <row r="876" spans="2:11" x14ac:dyDescent="0.25">
      <c r="B876" s="434"/>
      <c r="E876" s="435"/>
      <c r="G876" s="436"/>
      <c r="H876" s="437"/>
      <c r="I876" s="437"/>
      <c r="J876" s="437"/>
      <c r="K876" s="437"/>
    </row>
    <row r="877" spans="2:11" x14ac:dyDescent="0.25">
      <c r="B877" s="434"/>
      <c r="E877" s="435"/>
      <c r="G877" s="436"/>
      <c r="H877" s="437"/>
      <c r="I877" s="437"/>
      <c r="J877" s="437"/>
      <c r="K877" s="437"/>
    </row>
    <row r="878" spans="2:11" x14ac:dyDescent="0.25">
      <c r="B878" s="434"/>
      <c r="E878" s="435"/>
      <c r="G878" s="436"/>
      <c r="H878" s="437"/>
      <c r="I878" s="437"/>
      <c r="J878" s="437"/>
      <c r="K878" s="437"/>
    </row>
    <row r="879" spans="2:11" x14ac:dyDescent="0.25">
      <c r="B879" s="434"/>
      <c r="E879" s="435"/>
      <c r="G879" s="436"/>
      <c r="H879" s="437"/>
      <c r="I879" s="437"/>
      <c r="J879" s="437"/>
      <c r="K879" s="437"/>
    </row>
    <row r="880" spans="2:11" x14ac:dyDescent="0.25">
      <c r="B880" s="434"/>
      <c r="E880" s="435"/>
      <c r="G880" s="436"/>
      <c r="H880" s="437"/>
      <c r="I880" s="437"/>
      <c r="J880" s="437"/>
      <c r="K880" s="437"/>
    </row>
    <row r="881" spans="2:11" x14ac:dyDescent="0.25">
      <c r="B881" s="434"/>
      <c r="E881" s="435"/>
      <c r="G881" s="436"/>
      <c r="H881" s="437"/>
      <c r="I881" s="437"/>
      <c r="J881" s="437"/>
      <c r="K881" s="437"/>
    </row>
    <row r="882" spans="2:11" x14ac:dyDescent="0.25">
      <c r="B882" s="434"/>
      <c r="E882" s="435"/>
      <c r="G882" s="436"/>
      <c r="H882" s="437"/>
      <c r="I882" s="437"/>
      <c r="J882" s="437"/>
      <c r="K882" s="437"/>
    </row>
    <row r="883" spans="2:11" x14ac:dyDescent="0.25">
      <c r="B883" s="434"/>
      <c r="E883" s="435"/>
      <c r="G883" s="436"/>
      <c r="H883" s="437"/>
      <c r="I883" s="437"/>
      <c r="J883" s="437"/>
      <c r="K883" s="437"/>
    </row>
    <row r="884" spans="2:11" x14ac:dyDescent="0.25">
      <c r="B884" s="434"/>
      <c r="E884" s="435"/>
      <c r="G884" s="436"/>
      <c r="H884" s="437"/>
      <c r="I884" s="437"/>
      <c r="J884" s="437"/>
      <c r="K884" s="437"/>
    </row>
    <row r="885" spans="2:11" x14ac:dyDescent="0.25">
      <c r="B885" s="434"/>
      <c r="E885" s="435"/>
      <c r="G885" s="436"/>
      <c r="H885" s="437"/>
      <c r="I885" s="437"/>
      <c r="J885" s="437"/>
      <c r="K885" s="437"/>
    </row>
    <row r="886" spans="2:11" x14ac:dyDescent="0.25">
      <c r="B886" s="434"/>
      <c r="E886" s="435"/>
      <c r="G886" s="436"/>
      <c r="H886" s="437"/>
      <c r="I886" s="437"/>
      <c r="J886" s="437"/>
      <c r="K886" s="437"/>
    </row>
    <row r="887" spans="2:11" x14ac:dyDescent="0.25">
      <c r="B887" s="434"/>
      <c r="E887" s="435"/>
      <c r="G887" s="436"/>
      <c r="H887" s="437"/>
      <c r="I887" s="437"/>
      <c r="J887" s="437"/>
      <c r="K887" s="437"/>
    </row>
    <row r="888" spans="2:11" x14ac:dyDescent="0.25">
      <c r="B888" s="434"/>
      <c r="E888" s="435"/>
      <c r="G888" s="436"/>
      <c r="H888" s="437"/>
      <c r="I888" s="437"/>
      <c r="J888" s="437"/>
      <c r="K888" s="437"/>
    </row>
    <row r="889" spans="2:11" x14ac:dyDescent="0.25">
      <c r="B889" s="434"/>
      <c r="E889" s="435"/>
      <c r="G889" s="436"/>
      <c r="H889" s="437"/>
      <c r="I889" s="437"/>
      <c r="J889" s="437"/>
      <c r="K889" s="437"/>
    </row>
    <row r="890" spans="2:11" x14ac:dyDescent="0.25">
      <c r="B890" s="434"/>
      <c r="E890" s="435"/>
      <c r="G890" s="436"/>
      <c r="H890" s="437"/>
      <c r="I890" s="437"/>
      <c r="J890" s="437"/>
      <c r="K890" s="437"/>
    </row>
    <row r="891" spans="2:11" x14ac:dyDescent="0.25">
      <c r="B891" s="434"/>
      <c r="E891" s="435"/>
      <c r="G891" s="436"/>
      <c r="H891" s="437"/>
      <c r="I891" s="437"/>
      <c r="J891" s="437"/>
      <c r="K891" s="437"/>
    </row>
    <row r="892" spans="2:11" x14ac:dyDescent="0.25">
      <c r="B892" s="434"/>
      <c r="E892" s="435"/>
      <c r="G892" s="436"/>
      <c r="H892" s="437"/>
      <c r="I892" s="437"/>
      <c r="J892" s="437"/>
      <c r="K892" s="437"/>
    </row>
    <row r="893" spans="2:11" x14ac:dyDescent="0.25">
      <c r="B893" s="434"/>
      <c r="E893" s="435"/>
      <c r="G893" s="436"/>
      <c r="H893" s="437"/>
      <c r="I893" s="437"/>
      <c r="J893" s="437"/>
      <c r="K893" s="437"/>
    </row>
    <row r="894" spans="2:11" x14ac:dyDescent="0.25">
      <c r="B894" s="434"/>
      <c r="E894" s="435"/>
      <c r="G894" s="436"/>
      <c r="H894" s="437"/>
      <c r="I894" s="437"/>
      <c r="J894" s="437"/>
      <c r="K894" s="437"/>
    </row>
    <row r="895" spans="2:11" x14ac:dyDescent="0.25">
      <c r="B895" s="434"/>
      <c r="E895" s="435"/>
      <c r="G895" s="436"/>
      <c r="H895" s="437"/>
      <c r="I895" s="437"/>
      <c r="J895" s="437"/>
      <c r="K895" s="437"/>
    </row>
    <row r="896" spans="2:11" x14ac:dyDescent="0.25">
      <c r="B896" s="434"/>
      <c r="E896" s="435"/>
      <c r="G896" s="436"/>
      <c r="H896" s="437"/>
      <c r="I896" s="437"/>
      <c r="J896" s="437"/>
      <c r="K896" s="437"/>
    </row>
    <row r="897" spans="2:11" x14ac:dyDescent="0.25">
      <c r="B897" s="434"/>
      <c r="E897" s="435"/>
      <c r="G897" s="436"/>
      <c r="H897" s="437"/>
      <c r="I897" s="437"/>
      <c r="J897" s="437"/>
      <c r="K897" s="437"/>
    </row>
    <row r="898" spans="2:11" x14ac:dyDescent="0.25">
      <c r="B898" s="434"/>
      <c r="E898" s="435"/>
      <c r="G898" s="436"/>
      <c r="H898" s="437"/>
      <c r="I898" s="437"/>
      <c r="J898" s="437"/>
      <c r="K898" s="437"/>
    </row>
    <row r="899" spans="2:11" x14ac:dyDescent="0.25">
      <c r="B899" s="434"/>
      <c r="E899" s="435"/>
      <c r="G899" s="436"/>
      <c r="H899" s="437"/>
      <c r="I899" s="437"/>
      <c r="J899" s="437"/>
      <c r="K899" s="437"/>
    </row>
    <row r="900" spans="2:11" x14ac:dyDescent="0.25">
      <c r="B900" s="434"/>
      <c r="E900" s="435"/>
      <c r="G900" s="436"/>
      <c r="H900" s="437"/>
      <c r="I900" s="437"/>
      <c r="J900" s="437"/>
      <c r="K900" s="437"/>
    </row>
    <row r="901" spans="2:11" x14ac:dyDescent="0.25">
      <c r="B901" s="434"/>
      <c r="E901" s="435"/>
      <c r="G901" s="436"/>
      <c r="H901" s="437"/>
      <c r="I901" s="437"/>
      <c r="J901" s="437"/>
      <c r="K901" s="437"/>
    </row>
    <row r="902" spans="2:11" x14ac:dyDescent="0.25">
      <c r="B902" s="434"/>
      <c r="E902" s="435"/>
      <c r="G902" s="436"/>
      <c r="H902" s="437"/>
      <c r="I902" s="437"/>
      <c r="J902" s="437"/>
      <c r="K902" s="437"/>
    </row>
    <row r="903" spans="2:11" x14ac:dyDescent="0.25">
      <c r="B903" s="434"/>
      <c r="E903" s="435"/>
      <c r="G903" s="436"/>
      <c r="H903" s="437"/>
      <c r="I903" s="437"/>
      <c r="J903" s="437"/>
      <c r="K903" s="437"/>
    </row>
    <row r="904" spans="2:11" x14ac:dyDescent="0.25">
      <c r="B904" s="434"/>
      <c r="E904" s="435"/>
      <c r="G904" s="436"/>
      <c r="H904" s="437"/>
      <c r="I904" s="437"/>
      <c r="J904" s="437"/>
      <c r="K904" s="437"/>
    </row>
    <row r="905" spans="2:11" x14ac:dyDescent="0.25">
      <c r="B905" s="434"/>
      <c r="E905" s="435"/>
      <c r="G905" s="436"/>
      <c r="H905" s="437"/>
      <c r="I905" s="437"/>
      <c r="J905" s="437"/>
      <c r="K905" s="437"/>
    </row>
    <row r="906" spans="2:11" x14ac:dyDescent="0.25">
      <c r="B906" s="434"/>
      <c r="E906" s="435"/>
      <c r="G906" s="436"/>
      <c r="H906" s="437"/>
      <c r="I906" s="437"/>
      <c r="J906" s="437"/>
      <c r="K906" s="437"/>
    </row>
    <row r="907" spans="2:11" x14ac:dyDescent="0.25">
      <c r="B907" s="434"/>
      <c r="E907" s="435"/>
      <c r="G907" s="436"/>
      <c r="H907" s="437"/>
      <c r="I907" s="437"/>
      <c r="J907" s="437"/>
      <c r="K907" s="437"/>
    </row>
    <row r="908" spans="2:11" x14ac:dyDescent="0.25">
      <c r="B908" s="434"/>
      <c r="E908" s="435"/>
      <c r="G908" s="436"/>
      <c r="H908" s="437"/>
      <c r="I908" s="437"/>
      <c r="J908" s="437"/>
      <c r="K908" s="437"/>
    </row>
    <row r="909" spans="2:11" x14ac:dyDescent="0.25">
      <c r="B909" s="434"/>
      <c r="E909" s="435"/>
      <c r="G909" s="436"/>
      <c r="H909" s="437"/>
      <c r="I909" s="437"/>
      <c r="J909" s="437"/>
      <c r="K909" s="437"/>
    </row>
    <row r="910" spans="2:11" x14ac:dyDescent="0.25">
      <c r="B910" s="434"/>
      <c r="E910" s="435"/>
      <c r="G910" s="436"/>
      <c r="H910" s="437"/>
      <c r="I910" s="437"/>
      <c r="J910" s="437"/>
      <c r="K910" s="437"/>
    </row>
    <row r="911" spans="2:11" x14ac:dyDescent="0.25">
      <c r="B911" s="434"/>
      <c r="E911" s="435"/>
      <c r="G911" s="436"/>
      <c r="H911" s="437"/>
      <c r="I911" s="437"/>
      <c r="J911" s="437"/>
      <c r="K911" s="437"/>
    </row>
    <row r="912" spans="2:11" x14ac:dyDescent="0.25">
      <c r="B912" s="434"/>
      <c r="E912" s="435"/>
      <c r="G912" s="436"/>
      <c r="H912" s="437"/>
      <c r="I912" s="437"/>
      <c r="J912" s="437"/>
      <c r="K912" s="437"/>
    </row>
    <row r="913" spans="2:11" x14ac:dyDescent="0.25">
      <c r="B913" s="434"/>
      <c r="E913" s="435"/>
      <c r="G913" s="436"/>
      <c r="H913" s="437"/>
      <c r="I913" s="437"/>
      <c r="J913" s="437"/>
      <c r="K913" s="437"/>
    </row>
    <row r="914" spans="2:11" x14ac:dyDescent="0.25">
      <c r="B914" s="434"/>
      <c r="E914" s="435"/>
      <c r="G914" s="436"/>
      <c r="H914" s="437"/>
      <c r="I914" s="437"/>
      <c r="J914" s="437"/>
      <c r="K914" s="437"/>
    </row>
    <row r="915" spans="2:11" x14ac:dyDescent="0.25">
      <c r="B915" s="434"/>
      <c r="E915" s="435"/>
      <c r="G915" s="436"/>
      <c r="H915" s="437"/>
      <c r="I915" s="437"/>
      <c r="J915" s="437"/>
      <c r="K915" s="437"/>
    </row>
    <row r="916" spans="2:11" x14ac:dyDescent="0.25">
      <c r="B916" s="434"/>
      <c r="E916" s="435"/>
      <c r="G916" s="436"/>
      <c r="H916" s="437"/>
      <c r="I916" s="437"/>
      <c r="J916" s="437"/>
      <c r="K916" s="437"/>
    </row>
    <row r="917" spans="2:11" x14ac:dyDescent="0.25">
      <c r="B917" s="434"/>
      <c r="E917" s="435"/>
      <c r="G917" s="436"/>
      <c r="H917" s="437"/>
      <c r="I917" s="437"/>
      <c r="J917" s="437"/>
      <c r="K917" s="437"/>
    </row>
    <row r="918" spans="2:11" x14ac:dyDescent="0.25">
      <c r="B918" s="434"/>
      <c r="E918" s="435"/>
      <c r="G918" s="436"/>
      <c r="H918" s="437"/>
      <c r="I918" s="437"/>
      <c r="J918" s="437"/>
      <c r="K918" s="437"/>
    </row>
    <row r="919" spans="2:11" x14ac:dyDescent="0.25">
      <c r="B919" s="434"/>
      <c r="E919" s="435"/>
      <c r="G919" s="436"/>
      <c r="H919" s="437"/>
      <c r="I919" s="437"/>
      <c r="J919" s="437"/>
      <c r="K919" s="437"/>
    </row>
    <row r="920" spans="2:11" x14ac:dyDescent="0.25">
      <c r="B920" s="434"/>
      <c r="E920" s="435"/>
      <c r="G920" s="436"/>
      <c r="H920" s="437"/>
      <c r="I920" s="437"/>
      <c r="J920" s="437"/>
      <c r="K920" s="437"/>
    </row>
    <row r="921" spans="2:11" x14ac:dyDescent="0.25">
      <c r="B921" s="434"/>
      <c r="E921" s="435"/>
      <c r="G921" s="436"/>
      <c r="H921" s="437"/>
      <c r="I921" s="437"/>
      <c r="J921" s="437"/>
      <c r="K921" s="437"/>
    </row>
    <row r="922" spans="2:11" x14ac:dyDescent="0.25">
      <c r="B922" s="434"/>
      <c r="E922" s="435"/>
      <c r="G922" s="436"/>
      <c r="H922" s="437"/>
      <c r="I922" s="437"/>
      <c r="J922" s="437"/>
      <c r="K922" s="437"/>
    </row>
    <row r="923" spans="2:11" x14ac:dyDescent="0.25">
      <c r="B923" s="434"/>
      <c r="E923" s="435"/>
      <c r="G923" s="436"/>
      <c r="H923" s="437"/>
      <c r="I923" s="437"/>
      <c r="J923" s="437"/>
      <c r="K923" s="437"/>
    </row>
    <row r="924" spans="2:11" x14ac:dyDescent="0.25">
      <c r="B924" s="434"/>
      <c r="E924" s="435"/>
      <c r="G924" s="436"/>
      <c r="H924" s="437"/>
      <c r="I924" s="437"/>
      <c r="J924" s="437"/>
      <c r="K924" s="437"/>
    </row>
    <row r="925" spans="2:11" x14ac:dyDescent="0.25">
      <c r="B925" s="434"/>
      <c r="E925" s="435"/>
      <c r="G925" s="436"/>
      <c r="H925" s="437"/>
      <c r="I925" s="437"/>
      <c r="J925" s="437"/>
      <c r="K925" s="437"/>
    </row>
    <row r="926" spans="2:11" x14ac:dyDescent="0.25">
      <c r="B926" s="434"/>
      <c r="E926" s="435"/>
      <c r="G926" s="436"/>
      <c r="H926" s="437"/>
      <c r="I926" s="437"/>
      <c r="J926" s="437"/>
      <c r="K926" s="437"/>
    </row>
    <row r="927" spans="2:11" x14ac:dyDescent="0.25">
      <c r="B927" s="434"/>
      <c r="E927" s="435"/>
      <c r="G927" s="436"/>
      <c r="H927" s="437"/>
      <c r="I927" s="437"/>
      <c r="J927" s="437"/>
      <c r="K927" s="437"/>
    </row>
    <row r="928" spans="2:11" x14ac:dyDescent="0.25">
      <c r="B928" s="434"/>
      <c r="E928" s="435"/>
      <c r="G928" s="436"/>
      <c r="H928" s="437"/>
      <c r="I928" s="437"/>
      <c r="J928" s="437"/>
      <c r="K928" s="437"/>
    </row>
    <row r="929" spans="2:11" x14ac:dyDescent="0.25">
      <c r="B929" s="434"/>
      <c r="E929" s="435"/>
      <c r="G929" s="436"/>
      <c r="H929" s="437"/>
      <c r="I929" s="437"/>
      <c r="J929" s="437"/>
      <c r="K929" s="437"/>
    </row>
    <row r="930" spans="2:11" x14ac:dyDescent="0.25">
      <c r="B930" s="434"/>
      <c r="E930" s="435"/>
      <c r="G930" s="436"/>
      <c r="H930" s="437"/>
      <c r="I930" s="437"/>
      <c r="J930" s="437"/>
      <c r="K930" s="437"/>
    </row>
    <row r="931" spans="2:11" x14ac:dyDescent="0.25">
      <c r="B931" s="434"/>
      <c r="E931" s="435"/>
      <c r="G931" s="436"/>
      <c r="H931" s="437"/>
      <c r="I931" s="437"/>
      <c r="J931" s="437"/>
      <c r="K931" s="437"/>
    </row>
    <row r="932" spans="2:11" x14ac:dyDescent="0.25">
      <c r="B932" s="434"/>
      <c r="E932" s="435"/>
      <c r="G932" s="436"/>
      <c r="H932" s="437"/>
      <c r="I932" s="437"/>
      <c r="J932" s="437"/>
      <c r="K932" s="437"/>
    </row>
    <row r="933" spans="2:11" x14ac:dyDescent="0.25">
      <c r="B933" s="434"/>
      <c r="E933" s="435"/>
      <c r="G933" s="436"/>
      <c r="H933" s="437"/>
      <c r="I933" s="437"/>
      <c r="J933" s="437"/>
      <c r="K933" s="437"/>
    </row>
    <row r="934" spans="2:11" x14ac:dyDescent="0.25">
      <c r="B934" s="434"/>
      <c r="E934" s="435"/>
      <c r="G934" s="436"/>
      <c r="H934" s="437"/>
      <c r="I934" s="437"/>
      <c r="J934" s="437"/>
      <c r="K934" s="437"/>
    </row>
    <row r="935" spans="2:11" x14ac:dyDescent="0.25">
      <c r="B935" s="434"/>
      <c r="E935" s="435"/>
      <c r="G935" s="436"/>
      <c r="H935" s="437"/>
      <c r="I935" s="437"/>
      <c r="J935" s="437"/>
      <c r="K935" s="437"/>
    </row>
    <row r="936" spans="2:11" x14ac:dyDescent="0.25">
      <c r="B936" s="434"/>
      <c r="E936" s="435"/>
      <c r="G936" s="436"/>
      <c r="H936" s="437"/>
      <c r="I936" s="437"/>
      <c r="J936" s="437"/>
      <c r="K936" s="437"/>
    </row>
    <row r="937" spans="2:11" x14ac:dyDescent="0.25">
      <c r="B937" s="434"/>
      <c r="E937" s="435"/>
      <c r="G937" s="436"/>
      <c r="H937" s="437"/>
      <c r="I937" s="437"/>
      <c r="J937" s="437"/>
      <c r="K937" s="437"/>
    </row>
    <row r="938" spans="2:11" x14ac:dyDescent="0.25">
      <c r="B938" s="434"/>
      <c r="E938" s="435"/>
      <c r="G938" s="436"/>
      <c r="H938" s="437"/>
      <c r="I938" s="437"/>
      <c r="J938" s="437"/>
      <c r="K938" s="437"/>
    </row>
    <row r="939" spans="2:11" x14ac:dyDescent="0.25">
      <c r="B939" s="434"/>
      <c r="E939" s="435"/>
      <c r="G939" s="436"/>
      <c r="H939" s="437"/>
      <c r="I939" s="437"/>
      <c r="J939" s="437"/>
      <c r="K939" s="437"/>
    </row>
    <row r="940" spans="2:11" x14ac:dyDescent="0.25">
      <c r="B940" s="434"/>
      <c r="E940" s="435"/>
      <c r="G940" s="436"/>
      <c r="H940" s="437"/>
      <c r="I940" s="437"/>
      <c r="J940" s="437"/>
      <c r="K940" s="437"/>
    </row>
    <row r="941" spans="2:11" x14ac:dyDescent="0.25">
      <c r="B941" s="434"/>
      <c r="E941" s="435"/>
      <c r="G941" s="436"/>
      <c r="H941" s="437"/>
      <c r="I941" s="437"/>
      <c r="J941" s="437"/>
      <c r="K941" s="437"/>
    </row>
    <row r="942" spans="2:11" x14ac:dyDescent="0.25">
      <c r="B942" s="434"/>
      <c r="E942" s="435"/>
      <c r="G942" s="436"/>
      <c r="H942" s="437"/>
      <c r="I942" s="437"/>
      <c r="J942" s="437"/>
      <c r="K942" s="437"/>
    </row>
    <row r="943" spans="2:11" x14ac:dyDescent="0.25">
      <c r="B943" s="434"/>
      <c r="E943" s="435"/>
      <c r="G943" s="436"/>
      <c r="H943" s="437"/>
      <c r="I943" s="437"/>
      <c r="J943" s="437"/>
      <c r="K943" s="437"/>
    </row>
    <row r="944" spans="2:11" x14ac:dyDescent="0.25">
      <c r="B944" s="434"/>
      <c r="E944" s="435"/>
      <c r="G944" s="436"/>
      <c r="H944" s="437"/>
      <c r="I944" s="437"/>
      <c r="J944" s="437"/>
      <c r="K944" s="437"/>
    </row>
    <row r="945" spans="2:11" x14ac:dyDescent="0.25">
      <c r="B945" s="434"/>
      <c r="E945" s="435"/>
      <c r="G945" s="436"/>
      <c r="H945" s="437"/>
      <c r="I945" s="437"/>
      <c r="J945" s="437"/>
      <c r="K945" s="437"/>
    </row>
    <row r="946" spans="2:11" x14ac:dyDescent="0.25">
      <c r="B946" s="434"/>
      <c r="E946" s="435"/>
      <c r="G946" s="436"/>
      <c r="H946" s="437"/>
      <c r="I946" s="437"/>
      <c r="J946" s="437"/>
      <c r="K946" s="437"/>
    </row>
    <row r="947" spans="2:11" x14ac:dyDescent="0.25">
      <c r="B947" s="434"/>
      <c r="E947" s="435"/>
      <c r="G947" s="436"/>
      <c r="H947" s="437"/>
      <c r="I947" s="437"/>
      <c r="J947" s="437"/>
      <c r="K947" s="437"/>
    </row>
    <row r="948" spans="2:11" x14ac:dyDescent="0.25">
      <c r="B948" s="434"/>
      <c r="E948" s="435"/>
      <c r="G948" s="436"/>
      <c r="H948" s="437"/>
      <c r="I948" s="437"/>
      <c r="J948" s="437"/>
      <c r="K948" s="437"/>
    </row>
    <row r="949" spans="2:11" x14ac:dyDescent="0.25">
      <c r="B949" s="434"/>
      <c r="E949" s="435"/>
      <c r="G949" s="436"/>
      <c r="H949" s="437"/>
      <c r="I949" s="437"/>
      <c r="J949" s="437"/>
      <c r="K949" s="437"/>
    </row>
    <row r="950" spans="2:11" x14ac:dyDescent="0.25">
      <c r="B950" s="434"/>
      <c r="E950" s="435"/>
      <c r="G950" s="436"/>
      <c r="H950" s="437"/>
      <c r="I950" s="437"/>
      <c r="J950" s="437"/>
      <c r="K950" s="437"/>
    </row>
    <row r="951" spans="2:11" x14ac:dyDescent="0.25">
      <c r="B951" s="434"/>
      <c r="E951" s="435"/>
      <c r="G951" s="436"/>
      <c r="H951" s="437"/>
      <c r="I951" s="437"/>
      <c r="J951" s="437"/>
      <c r="K951" s="437"/>
    </row>
    <row r="952" spans="2:11" x14ac:dyDescent="0.25">
      <c r="B952" s="434"/>
      <c r="E952" s="435"/>
      <c r="G952" s="436"/>
      <c r="H952" s="437"/>
      <c r="I952" s="437"/>
      <c r="J952" s="437"/>
      <c r="K952" s="437"/>
    </row>
    <row r="953" spans="2:11" x14ac:dyDescent="0.25">
      <c r="B953" s="434"/>
      <c r="E953" s="435"/>
      <c r="G953" s="436"/>
      <c r="H953" s="437"/>
      <c r="I953" s="437"/>
      <c r="J953" s="437"/>
      <c r="K953" s="437"/>
    </row>
    <row r="954" spans="2:11" x14ac:dyDescent="0.25">
      <c r="B954" s="434"/>
      <c r="E954" s="435"/>
      <c r="G954" s="436"/>
      <c r="H954" s="437"/>
      <c r="I954" s="437"/>
      <c r="J954" s="437"/>
      <c r="K954" s="437"/>
    </row>
    <row r="955" spans="2:11" x14ac:dyDescent="0.25">
      <c r="B955" s="434"/>
      <c r="E955" s="435"/>
      <c r="G955" s="436"/>
      <c r="H955" s="437"/>
      <c r="I955" s="437"/>
      <c r="J955" s="437"/>
      <c r="K955" s="437"/>
    </row>
    <row r="956" spans="2:11" x14ac:dyDescent="0.25">
      <c r="B956" s="434"/>
      <c r="E956" s="435"/>
      <c r="G956" s="436"/>
      <c r="H956" s="437"/>
      <c r="I956" s="437"/>
      <c r="J956" s="437"/>
      <c r="K956" s="437"/>
    </row>
    <row r="957" spans="2:11" x14ac:dyDescent="0.25">
      <c r="B957" s="434"/>
      <c r="E957" s="435"/>
      <c r="G957" s="436"/>
      <c r="H957" s="437"/>
      <c r="I957" s="437"/>
      <c r="J957" s="437"/>
      <c r="K957" s="437"/>
    </row>
    <row r="958" spans="2:11" x14ac:dyDescent="0.25">
      <c r="B958" s="434"/>
      <c r="E958" s="435"/>
      <c r="G958" s="436"/>
      <c r="H958" s="437"/>
      <c r="I958" s="437"/>
      <c r="J958" s="437"/>
      <c r="K958" s="437"/>
    </row>
    <row r="959" spans="2:11" x14ac:dyDescent="0.25">
      <c r="B959" s="434"/>
      <c r="E959" s="435"/>
      <c r="G959" s="436"/>
      <c r="H959" s="437"/>
      <c r="I959" s="437"/>
      <c r="J959" s="437"/>
      <c r="K959" s="437"/>
    </row>
    <row r="960" spans="2:11" x14ac:dyDescent="0.25">
      <c r="B960" s="434"/>
      <c r="E960" s="435"/>
      <c r="G960" s="436"/>
      <c r="H960" s="437"/>
      <c r="I960" s="437"/>
      <c r="J960" s="437"/>
      <c r="K960" s="437"/>
    </row>
    <row r="961" spans="2:11" x14ac:dyDescent="0.25">
      <c r="B961" s="434"/>
      <c r="E961" s="435"/>
      <c r="G961" s="436"/>
      <c r="H961" s="437"/>
      <c r="I961" s="437"/>
      <c r="J961" s="437"/>
      <c r="K961" s="437"/>
    </row>
    <row r="962" spans="2:11" x14ac:dyDescent="0.25">
      <c r="B962" s="434"/>
      <c r="E962" s="435"/>
      <c r="G962" s="436"/>
      <c r="H962" s="437"/>
      <c r="I962" s="437"/>
      <c r="J962" s="437"/>
      <c r="K962" s="437"/>
    </row>
    <row r="963" spans="2:11" x14ac:dyDescent="0.25">
      <c r="B963" s="434"/>
      <c r="E963" s="435"/>
      <c r="G963" s="436"/>
      <c r="H963" s="437"/>
      <c r="I963" s="437"/>
      <c r="J963" s="437"/>
      <c r="K963" s="437"/>
    </row>
    <row r="964" spans="2:11" x14ac:dyDescent="0.25">
      <c r="B964" s="434"/>
      <c r="E964" s="435"/>
      <c r="G964" s="436"/>
      <c r="H964" s="437"/>
      <c r="I964" s="437"/>
      <c r="J964" s="437"/>
      <c r="K964" s="437"/>
    </row>
    <row r="965" spans="2:11" x14ac:dyDescent="0.25">
      <c r="B965" s="434"/>
      <c r="E965" s="435"/>
      <c r="G965" s="436"/>
      <c r="H965" s="437"/>
      <c r="I965" s="437"/>
      <c r="J965" s="437"/>
      <c r="K965" s="437"/>
    </row>
    <row r="966" spans="2:11" x14ac:dyDescent="0.25">
      <c r="B966" s="434"/>
      <c r="E966" s="435"/>
      <c r="G966" s="436"/>
      <c r="H966" s="437"/>
      <c r="I966" s="437"/>
      <c r="J966" s="437"/>
      <c r="K966" s="437"/>
    </row>
    <row r="967" spans="2:11" x14ac:dyDescent="0.25">
      <c r="B967" s="434"/>
      <c r="E967" s="435"/>
      <c r="G967" s="436"/>
      <c r="H967" s="437"/>
      <c r="I967" s="437"/>
      <c r="J967" s="437"/>
      <c r="K967" s="437"/>
    </row>
    <row r="968" spans="2:11" x14ac:dyDescent="0.25">
      <c r="B968" s="434"/>
      <c r="E968" s="435"/>
      <c r="G968" s="436"/>
      <c r="H968" s="437"/>
      <c r="I968" s="437"/>
      <c r="J968" s="437"/>
      <c r="K968" s="437"/>
    </row>
    <row r="969" spans="2:11" x14ac:dyDescent="0.25">
      <c r="B969" s="434"/>
      <c r="E969" s="435"/>
      <c r="G969" s="436"/>
      <c r="H969" s="437"/>
      <c r="I969" s="437"/>
      <c r="J969" s="437"/>
      <c r="K969" s="437"/>
    </row>
    <row r="970" spans="2:11" x14ac:dyDescent="0.25">
      <c r="B970" s="434"/>
      <c r="E970" s="435"/>
      <c r="G970" s="436"/>
      <c r="H970" s="437"/>
      <c r="I970" s="437"/>
      <c r="J970" s="437"/>
      <c r="K970" s="437"/>
    </row>
    <row r="971" spans="2:11" x14ac:dyDescent="0.25">
      <c r="B971" s="434"/>
      <c r="E971" s="435"/>
      <c r="G971" s="436"/>
      <c r="H971" s="437"/>
      <c r="I971" s="437"/>
      <c r="J971" s="437"/>
      <c r="K971" s="437"/>
    </row>
    <row r="972" spans="2:11" x14ac:dyDescent="0.25">
      <c r="B972" s="434"/>
      <c r="E972" s="435"/>
      <c r="G972" s="436"/>
      <c r="H972" s="437"/>
      <c r="I972" s="437"/>
      <c r="J972" s="437"/>
      <c r="K972" s="437"/>
    </row>
    <row r="973" spans="2:11" x14ac:dyDescent="0.25">
      <c r="B973" s="434"/>
      <c r="E973" s="435"/>
      <c r="G973" s="436"/>
      <c r="H973" s="437"/>
      <c r="I973" s="437"/>
      <c r="J973" s="437"/>
      <c r="K973" s="437"/>
    </row>
    <row r="974" spans="2:11" x14ac:dyDescent="0.25">
      <c r="B974" s="434"/>
      <c r="E974" s="435"/>
      <c r="G974" s="436"/>
      <c r="H974" s="437"/>
      <c r="I974" s="437"/>
      <c r="J974" s="437"/>
      <c r="K974" s="437"/>
    </row>
    <row r="975" spans="2:11" x14ac:dyDescent="0.25">
      <c r="B975" s="434"/>
      <c r="E975" s="435"/>
      <c r="G975" s="436"/>
      <c r="H975" s="437"/>
      <c r="I975" s="437"/>
      <c r="J975" s="437"/>
      <c r="K975" s="437"/>
    </row>
    <row r="976" spans="2:11" x14ac:dyDescent="0.25">
      <c r="B976" s="434"/>
      <c r="E976" s="435"/>
      <c r="G976" s="436"/>
      <c r="H976" s="437"/>
      <c r="I976" s="437"/>
      <c r="J976" s="437"/>
      <c r="K976" s="437"/>
    </row>
    <row r="977" spans="2:11" x14ac:dyDescent="0.25">
      <c r="B977" s="434"/>
      <c r="E977" s="435"/>
      <c r="G977" s="436"/>
      <c r="H977" s="437"/>
      <c r="I977" s="437"/>
      <c r="J977" s="437"/>
      <c r="K977" s="437"/>
    </row>
    <row r="978" spans="2:11" x14ac:dyDescent="0.25">
      <c r="B978" s="434"/>
      <c r="E978" s="435"/>
      <c r="G978" s="436"/>
      <c r="H978" s="437"/>
      <c r="I978" s="437"/>
      <c r="J978" s="437"/>
      <c r="K978" s="437"/>
    </row>
    <row r="979" spans="2:11" x14ac:dyDescent="0.25">
      <c r="B979" s="434"/>
      <c r="E979" s="435"/>
      <c r="G979" s="436"/>
      <c r="H979" s="437"/>
      <c r="I979" s="437"/>
      <c r="J979" s="437"/>
      <c r="K979" s="437"/>
    </row>
    <row r="980" spans="2:11" x14ac:dyDescent="0.25">
      <c r="B980" s="434"/>
      <c r="E980" s="435"/>
      <c r="G980" s="436"/>
      <c r="H980" s="437"/>
      <c r="I980" s="437"/>
      <c r="J980" s="437"/>
      <c r="K980" s="437"/>
    </row>
    <row r="981" spans="2:11" x14ac:dyDescent="0.25">
      <c r="B981" s="434"/>
      <c r="E981" s="435"/>
      <c r="G981" s="436"/>
      <c r="H981" s="437"/>
      <c r="I981" s="437"/>
      <c r="J981" s="437"/>
      <c r="K981" s="437"/>
    </row>
    <row r="982" spans="2:11" x14ac:dyDescent="0.25">
      <c r="B982" s="434"/>
      <c r="E982" s="435"/>
      <c r="G982" s="436"/>
      <c r="H982" s="437"/>
      <c r="I982" s="437"/>
      <c r="J982" s="437"/>
      <c r="K982" s="437"/>
    </row>
    <row r="983" spans="2:11" x14ac:dyDescent="0.25">
      <c r="B983" s="434"/>
      <c r="E983" s="435"/>
      <c r="G983" s="436"/>
      <c r="H983" s="437"/>
      <c r="I983" s="437"/>
      <c r="J983" s="437"/>
      <c r="K983" s="437"/>
    </row>
    <row r="984" spans="2:11" x14ac:dyDescent="0.25">
      <c r="B984" s="434"/>
      <c r="E984" s="435"/>
      <c r="G984" s="436"/>
      <c r="H984" s="437"/>
      <c r="I984" s="437"/>
      <c r="J984" s="437"/>
      <c r="K984" s="437"/>
    </row>
    <row r="985" spans="2:11" x14ac:dyDescent="0.25">
      <c r="B985" s="434"/>
      <c r="E985" s="435"/>
      <c r="G985" s="436"/>
      <c r="H985" s="437"/>
      <c r="I985" s="437"/>
      <c r="J985" s="437"/>
      <c r="K985" s="437"/>
    </row>
    <row r="986" spans="2:11" x14ac:dyDescent="0.25">
      <c r="B986" s="434"/>
      <c r="E986" s="435"/>
      <c r="G986" s="436"/>
      <c r="H986" s="437"/>
      <c r="I986" s="437"/>
      <c r="J986" s="437"/>
      <c r="K986" s="437"/>
    </row>
    <row r="987" spans="2:11" x14ac:dyDescent="0.25">
      <c r="B987" s="434"/>
      <c r="E987" s="435"/>
      <c r="G987" s="436"/>
      <c r="H987" s="437"/>
      <c r="I987" s="437"/>
      <c r="J987" s="437"/>
      <c r="K987" s="437"/>
    </row>
    <row r="988" spans="2:11" x14ac:dyDescent="0.25">
      <c r="B988" s="434"/>
      <c r="E988" s="435"/>
      <c r="G988" s="436"/>
      <c r="H988" s="437"/>
      <c r="I988" s="437"/>
      <c r="J988" s="437"/>
      <c r="K988" s="437"/>
    </row>
    <row r="989" spans="2:11" x14ac:dyDescent="0.25">
      <c r="B989" s="434"/>
      <c r="E989" s="435"/>
      <c r="G989" s="436"/>
      <c r="H989" s="437"/>
      <c r="I989" s="437"/>
      <c r="J989" s="437"/>
      <c r="K989" s="437"/>
    </row>
    <row r="990" spans="2:11" x14ac:dyDescent="0.25">
      <c r="B990" s="434"/>
      <c r="E990" s="435"/>
      <c r="G990" s="436"/>
      <c r="H990" s="437"/>
      <c r="I990" s="437"/>
      <c r="J990" s="437"/>
      <c r="K990" s="437"/>
    </row>
    <row r="991" spans="2:11" x14ac:dyDescent="0.25">
      <c r="B991" s="434"/>
      <c r="E991" s="435"/>
      <c r="G991" s="436"/>
      <c r="H991" s="437"/>
      <c r="I991" s="437"/>
      <c r="J991" s="437"/>
      <c r="K991" s="437"/>
    </row>
    <row r="992" spans="2:11" x14ac:dyDescent="0.25">
      <c r="B992" s="434"/>
      <c r="E992" s="435"/>
      <c r="G992" s="436"/>
      <c r="H992" s="437"/>
      <c r="I992" s="437"/>
      <c r="J992" s="437"/>
      <c r="K992" s="437"/>
    </row>
    <row r="993" spans="2:11" x14ac:dyDescent="0.25">
      <c r="B993" s="434"/>
      <c r="E993" s="435"/>
      <c r="G993" s="436"/>
      <c r="H993" s="437"/>
      <c r="I993" s="437"/>
      <c r="J993" s="437"/>
      <c r="K993" s="437"/>
    </row>
    <row r="994" spans="2:11" x14ac:dyDescent="0.25">
      <c r="B994" s="434"/>
      <c r="E994" s="435"/>
      <c r="G994" s="436"/>
      <c r="H994" s="437"/>
      <c r="I994" s="437"/>
      <c r="J994" s="437"/>
      <c r="K994" s="437"/>
    </row>
    <row r="995" spans="2:11" x14ac:dyDescent="0.25">
      <c r="B995" s="434"/>
      <c r="E995" s="435"/>
      <c r="G995" s="436"/>
      <c r="H995" s="437"/>
      <c r="I995" s="437"/>
      <c r="J995" s="437"/>
      <c r="K995" s="437"/>
    </row>
    <row r="996" spans="2:11" x14ac:dyDescent="0.25">
      <c r="B996" s="434"/>
      <c r="E996" s="435"/>
      <c r="G996" s="436"/>
      <c r="H996" s="437"/>
      <c r="I996" s="437"/>
      <c r="J996" s="437"/>
      <c r="K996" s="437"/>
    </row>
    <row r="997" spans="2:11" x14ac:dyDescent="0.25">
      <c r="B997" s="434"/>
      <c r="E997" s="435"/>
      <c r="G997" s="436"/>
      <c r="H997" s="437"/>
      <c r="I997" s="437"/>
      <c r="J997" s="437"/>
      <c r="K997" s="437"/>
    </row>
    <row r="998" spans="2:11" x14ac:dyDescent="0.25">
      <c r="B998" s="434"/>
      <c r="E998" s="435"/>
      <c r="G998" s="436"/>
      <c r="H998" s="437"/>
      <c r="I998" s="437"/>
      <c r="J998" s="437"/>
      <c r="K998" s="437"/>
    </row>
    <row r="999" spans="2:11" x14ac:dyDescent="0.25">
      <c r="B999" s="434"/>
      <c r="E999" s="435"/>
      <c r="G999" s="436"/>
      <c r="H999" s="437"/>
      <c r="I999" s="437"/>
      <c r="J999" s="437"/>
      <c r="K999" s="437"/>
    </row>
    <row r="1000" spans="2:11" x14ac:dyDescent="0.25">
      <c r="B1000" s="434"/>
      <c r="E1000" s="435"/>
      <c r="G1000" s="436"/>
      <c r="H1000" s="437"/>
      <c r="I1000" s="437"/>
      <c r="J1000" s="437"/>
      <c r="K1000" s="437"/>
    </row>
    <row r="1001" spans="2:11" x14ac:dyDescent="0.25">
      <c r="B1001" s="434"/>
      <c r="E1001" s="435"/>
      <c r="G1001" s="436"/>
      <c r="H1001" s="437"/>
      <c r="I1001" s="437"/>
      <c r="J1001" s="437"/>
      <c r="K1001" s="437"/>
    </row>
    <row r="1002" spans="2:11" x14ac:dyDescent="0.25">
      <c r="B1002" s="434"/>
      <c r="E1002" s="435"/>
      <c r="G1002" s="436"/>
      <c r="H1002" s="437"/>
      <c r="I1002" s="437"/>
      <c r="J1002" s="437"/>
      <c r="K1002" s="437"/>
    </row>
    <row r="1003" spans="2:11" x14ac:dyDescent="0.25">
      <c r="B1003" s="434"/>
      <c r="E1003" s="435"/>
      <c r="G1003" s="436"/>
      <c r="H1003" s="437"/>
      <c r="I1003" s="437"/>
      <c r="J1003" s="437"/>
      <c r="K1003" s="437"/>
    </row>
    <row r="1004" spans="2:11" x14ac:dyDescent="0.25">
      <c r="B1004" s="434"/>
      <c r="E1004" s="435"/>
      <c r="G1004" s="436"/>
      <c r="H1004" s="437"/>
      <c r="I1004" s="437"/>
      <c r="J1004" s="437"/>
      <c r="K1004" s="437"/>
    </row>
    <row r="1005" spans="2:11" x14ac:dyDescent="0.25">
      <c r="B1005" s="434"/>
      <c r="E1005" s="435"/>
      <c r="G1005" s="436"/>
      <c r="H1005" s="437"/>
      <c r="I1005" s="437"/>
      <c r="J1005" s="437"/>
      <c r="K1005" s="437"/>
    </row>
    <row r="1006" spans="2:11" x14ac:dyDescent="0.25">
      <c r="B1006" s="434"/>
      <c r="E1006" s="435"/>
      <c r="G1006" s="436"/>
      <c r="H1006" s="437"/>
      <c r="I1006" s="437"/>
      <c r="J1006" s="437"/>
      <c r="K1006" s="437"/>
    </row>
    <row r="1007" spans="2:11" x14ac:dyDescent="0.25">
      <c r="B1007" s="434"/>
      <c r="E1007" s="435"/>
      <c r="G1007" s="436"/>
      <c r="H1007" s="437"/>
      <c r="I1007" s="437"/>
      <c r="J1007" s="437"/>
      <c r="K1007" s="437"/>
    </row>
    <row r="1008" spans="2:11" x14ac:dyDescent="0.25">
      <c r="B1008" s="434"/>
      <c r="E1008" s="435"/>
      <c r="G1008" s="436"/>
      <c r="H1008" s="437"/>
      <c r="I1008" s="437"/>
      <c r="J1008" s="437"/>
      <c r="K1008" s="437"/>
    </row>
    <row r="1009" spans="2:11" x14ac:dyDescent="0.25">
      <c r="B1009" s="434"/>
      <c r="E1009" s="435"/>
      <c r="G1009" s="436"/>
      <c r="H1009" s="437"/>
      <c r="I1009" s="437"/>
      <c r="J1009" s="437"/>
      <c r="K1009" s="437"/>
    </row>
    <row r="1010" spans="2:11" x14ac:dyDescent="0.25">
      <c r="B1010" s="434"/>
      <c r="E1010" s="435"/>
      <c r="G1010" s="436"/>
      <c r="H1010" s="437"/>
      <c r="I1010" s="437"/>
      <c r="J1010" s="437"/>
      <c r="K1010" s="437"/>
    </row>
    <row r="1011" spans="2:11" x14ac:dyDescent="0.25">
      <c r="B1011" s="434"/>
      <c r="E1011" s="435"/>
      <c r="G1011" s="436"/>
      <c r="H1011" s="437"/>
      <c r="I1011" s="437"/>
      <c r="J1011" s="437"/>
      <c r="K1011" s="437"/>
    </row>
    <row r="1012" spans="2:11" x14ac:dyDescent="0.25">
      <c r="B1012" s="434"/>
      <c r="E1012" s="435"/>
      <c r="G1012" s="436"/>
      <c r="H1012" s="437"/>
      <c r="I1012" s="437"/>
      <c r="J1012" s="437"/>
      <c r="K1012" s="437"/>
    </row>
    <row r="1013" spans="2:11" x14ac:dyDescent="0.25">
      <c r="B1013" s="434"/>
      <c r="E1013" s="435"/>
      <c r="G1013" s="436"/>
      <c r="H1013" s="437"/>
      <c r="I1013" s="437"/>
      <c r="J1013" s="437"/>
      <c r="K1013" s="437"/>
    </row>
    <row r="1014" spans="2:11" x14ac:dyDescent="0.25">
      <c r="B1014" s="434"/>
      <c r="E1014" s="435"/>
      <c r="G1014" s="436"/>
      <c r="H1014" s="437"/>
      <c r="I1014" s="437"/>
      <c r="J1014" s="437"/>
      <c r="K1014" s="437"/>
    </row>
    <row r="1015" spans="2:11" x14ac:dyDescent="0.25">
      <c r="B1015" s="434"/>
      <c r="E1015" s="435"/>
      <c r="G1015" s="436"/>
      <c r="H1015" s="437"/>
      <c r="I1015" s="437"/>
      <c r="J1015" s="437"/>
      <c r="K1015" s="437"/>
    </row>
    <row r="1016" spans="2:11" x14ac:dyDescent="0.25">
      <c r="B1016" s="434"/>
      <c r="E1016" s="435"/>
      <c r="G1016" s="436"/>
      <c r="H1016" s="437"/>
      <c r="I1016" s="437"/>
      <c r="J1016" s="437"/>
      <c r="K1016" s="437"/>
    </row>
    <row r="1017" spans="2:11" x14ac:dyDescent="0.25">
      <c r="B1017" s="434"/>
      <c r="E1017" s="435"/>
      <c r="G1017" s="436"/>
      <c r="H1017" s="437"/>
      <c r="I1017" s="437"/>
      <c r="J1017" s="437"/>
      <c r="K1017" s="437"/>
    </row>
    <row r="1018" spans="2:11" x14ac:dyDescent="0.25">
      <c r="B1018" s="434"/>
      <c r="E1018" s="435"/>
      <c r="G1018" s="436"/>
      <c r="H1018" s="437"/>
      <c r="I1018" s="437"/>
      <c r="J1018" s="437"/>
      <c r="K1018" s="437"/>
    </row>
    <row r="1019" spans="2:11" x14ac:dyDescent="0.25">
      <c r="B1019" s="434"/>
      <c r="E1019" s="435"/>
      <c r="G1019" s="436"/>
      <c r="H1019" s="437"/>
      <c r="I1019" s="437"/>
      <c r="J1019" s="437"/>
      <c r="K1019" s="437"/>
    </row>
    <row r="1020" spans="2:11" x14ac:dyDescent="0.25">
      <c r="B1020" s="434"/>
      <c r="E1020" s="435"/>
      <c r="G1020" s="436"/>
      <c r="H1020" s="437"/>
      <c r="I1020" s="437"/>
      <c r="J1020" s="437"/>
      <c r="K1020" s="437"/>
    </row>
    <row r="1021" spans="2:11" x14ac:dyDescent="0.25">
      <c r="B1021" s="434"/>
      <c r="E1021" s="435"/>
      <c r="G1021" s="436"/>
      <c r="H1021" s="437"/>
      <c r="I1021" s="437"/>
      <c r="J1021" s="437"/>
      <c r="K1021" s="437"/>
    </row>
    <row r="1022" spans="2:11" x14ac:dyDescent="0.25">
      <c r="B1022" s="434"/>
      <c r="E1022" s="435"/>
      <c r="G1022" s="436"/>
      <c r="H1022" s="437"/>
      <c r="I1022" s="437"/>
      <c r="J1022" s="437"/>
      <c r="K1022" s="437"/>
    </row>
    <row r="1023" spans="2:11" x14ac:dyDescent="0.25">
      <c r="B1023" s="434"/>
      <c r="E1023" s="435"/>
      <c r="G1023" s="436"/>
      <c r="H1023" s="437"/>
      <c r="I1023" s="437"/>
      <c r="J1023" s="437"/>
      <c r="K1023" s="437"/>
    </row>
    <row r="1024" spans="2:11" x14ac:dyDescent="0.25">
      <c r="B1024" s="434"/>
      <c r="E1024" s="435"/>
      <c r="G1024" s="436"/>
      <c r="H1024" s="437"/>
      <c r="I1024" s="437"/>
      <c r="J1024" s="437"/>
      <c r="K1024" s="437"/>
    </row>
    <row r="1025" spans="2:11" x14ac:dyDescent="0.25">
      <c r="B1025" s="434"/>
      <c r="E1025" s="435"/>
      <c r="G1025" s="436"/>
      <c r="H1025" s="437"/>
      <c r="I1025" s="437"/>
      <c r="J1025" s="437"/>
      <c r="K1025" s="437"/>
    </row>
    <row r="1026" spans="2:11" x14ac:dyDescent="0.25">
      <c r="B1026" s="434"/>
      <c r="E1026" s="435"/>
      <c r="G1026" s="436"/>
      <c r="H1026" s="437"/>
      <c r="I1026" s="437"/>
      <c r="J1026" s="437"/>
      <c r="K1026" s="437"/>
    </row>
    <row r="1027" spans="2:11" x14ac:dyDescent="0.25">
      <c r="B1027" s="434"/>
      <c r="E1027" s="435"/>
      <c r="G1027" s="436"/>
      <c r="H1027" s="437"/>
      <c r="I1027" s="437"/>
      <c r="J1027" s="437"/>
      <c r="K1027" s="437"/>
    </row>
    <row r="1028" spans="2:11" x14ac:dyDescent="0.25">
      <c r="B1028" s="434"/>
      <c r="E1028" s="435"/>
      <c r="G1028" s="436"/>
      <c r="H1028" s="437"/>
      <c r="I1028" s="437"/>
      <c r="J1028" s="437"/>
      <c r="K1028" s="437"/>
    </row>
    <row r="1029" spans="2:11" x14ac:dyDescent="0.25">
      <c r="B1029" s="434"/>
      <c r="E1029" s="435"/>
      <c r="G1029" s="436"/>
      <c r="H1029" s="437"/>
      <c r="I1029" s="437"/>
      <c r="J1029" s="437"/>
      <c r="K1029" s="437"/>
    </row>
    <row r="1030" spans="2:11" x14ac:dyDescent="0.25">
      <c r="B1030" s="434"/>
      <c r="E1030" s="435"/>
      <c r="G1030" s="436"/>
      <c r="H1030" s="437"/>
      <c r="I1030" s="437"/>
      <c r="J1030" s="437"/>
      <c r="K1030" s="437"/>
    </row>
    <row r="1031" spans="2:11" x14ac:dyDescent="0.25">
      <c r="B1031" s="434"/>
      <c r="E1031" s="435"/>
      <c r="G1031" s="436"/>
      <c r="H1031" s="437"/>
      <c r="I1031" s="437"/>
      <c r="J1031" s="437"/>
      <c r="K1031" s="437"/>
    </row>
    <row r="1032" spans="2:11" x14ac:dyDescent="0.25">
      <c r="B1032" s="434"/>
      <c r="E1032" s="435"/>
      <c r="G1032" s="436"/>
      <c r="H1032" s="437"/>
      <c r="I1032" s="437"/>
      <c r="J1032" s="437"/>
      <c r="K1032" s="437"/>
    </row>
    <row r="1033" spans="2:11" x14ac:dyDescent="0.25">
      <c r="B1033" s="434"/>
      <c r="E1033" s="435"/>
      <c r="G1033" s="436"/>
      <c r="H1033" s="437"/>
      <c r="I1033" s="437"/>
      <c r="J1033" s="437"/>
      <c r="K1033" s="437"/>
    </row>
    <row r="1034" spans="2:11" x14ac:dyDescent="0.25">
      <c r="B1034" s="434"/>
      <c r="E1034" s="435"/>
      <c r="G1034" s="436"/>
      <c r="H1034" s="437"/>
      <c r="I1034" s="437"/>
      <c r="J1034" s="437"/>
      <c r="K1034" s="437"/>
    </row>
    <row r="1035" spans="2:11" x14ac:dyDescent="0.25">
      <c r="B1035" s="434"/>
      <c r="E1035" s="435"/>
      <c r="G1035" s="436"/>
      <c r="H1035" s="437"/>
      <c r="I1035" s="437"/>
      <c r="J1035" s="437"/>
      <c r="K1035" s="437"/>
    </row>
    <row r="1036" spans="2:11" x14ac:dyDescent="0.25">
      <c r="B1036" s="434"/>
      <c r="E1036" s="435"/>
      <c r="G1036" s="436"/>
      <c r="H1036" s="437"/>
      <c r="I1036" s="437"/>
      <c r="J1036" s="437"/>
      <c r="K1036" s="437"/>
    </row>
    <row r="1037" spans="2:11" x14ac:dyDescent="0.25">
      <c r="B1037" s="434"/>
      <c r="E1037" s="435"/>
      <c r="G1037" s="436"/>
      <c r="H1037" s="437"/>
      <c r="I1037" s="437"/>
      <c r="J1037" s="437"/>
      <c r="K1037" s="437"/>
    </row>
    <row r="1038" spans="2:11" x14ac:dyDescent="0.25">
      <c r="B1038" s="434"/>
      <c r="E1038" s="435"/>
      <c r="G1038" s="436"/>
      <c r="H1038" s="437"/>
      <c r="I1038" s="437"/>
      <c r="J1038" s="437"/>
      <c r="K1038" s="437"/>
    </row>
    <row r="1039" spans="2:11" x14ac:dyDescent="0.25">
      <c r="B1039" s="434"/>
      <c r="E1039" s="435"/>
      <c r="G1039" s="436"/>
      <c r="H1039" s="437"/>
      <c r="I1039" s="437"/>
      <c r="J1039" s="437"/>
      <c r="K1039" s="437"/>
    </row>
    <row r="1040" spans="2:11" x14ac:dyDescent="0.25">
      <c r="B1040" s="434"/>
      <c r="E1040" s="435"/>
      <c r="G1040" s="436"/>
      <c r="H1040" s="437"/>
      <c r="I1040" s="437"/>
      <c r="J1040" s="437"/>
      <c r="K1040" s="437"/>
    </row>
    <row r="1041" spans="2:11" x14ac:dyDescent="0.25">
      <c r="B1041" s="434"/>
      <c r="E1041" s="435"/>
      <c r="G1041" s="436"/>
      <c r="H1041" s="437"/>
      <c r="I1041" s="437"/>
      <c r="J1041" s="437"/>
      <c r="K1041" s="437"/>
    </row>
    <row r="1042" spans="2:11" x14ac:dyDescent="0.25">
      <c r="B1042" s="434"/>
      <c r="E1042" s="435"/>
      <c r="G1042" s="436"/>
      <c r="H1042" s="437"/>
      <c r="I1042" s="437"/>
      <c r="J1042" s="437"/>
      <c r="K1042" s="437"/>
    </row>
    <row r="1043" spans="2:11" x14ac:dyDescent="0.25">
      <c r="B1043" s="434"/>
      <c r="E1043" s="435"/>
      <c r="G1043" s="436"/>
      <c r="H1043" s="437"/>
      <c r="I1043" s="437"/>
      <c r="J1043" s="437"/>
      <c r="K1043" s="437"/>
    </row>
    <row r="1044" spans="2:11" x14ac:dyDescent="0.25">
      <c r="B1044" s="434"/>
      <c r="E1044" s="435"/>
      <c r="G1044" s="436"/>
      <c r="H1044" s="437"/>
      <c r="I1044" s="437"/>
      <c r="J1044" s="437"/>
      <c r="K1044" s="437"/>
    </row>
    <row r="1045" spans="2:11" x14ac:dyDescent="0.25">
      <c r="B1045" s="434"/>
      <c r="E1045" s="435"/>
      <c r="G1045" s="436"/>
      <c r="H1045" s="437"/>
      <c r="I1045" s="437"/>
      <c r="J1045" s="437"/>
      <c r="K1045" s="437"/>
    </row>
    <row r="1046" spans="2:11" x14ac:dyDescent="0.25">
      <c r="B1046" s="434"/>
      <c r="E1046" s="435"/>
      <c r="G1046" s="436"/>
      <c r="H1046" s="437"/>
      <c r="I1046" s="437"/>
      <c r="J1046" s="437"/>
      <c r="K1046" s="437"/>
    </row>
    <row r="1047" spans="2:11" x14ac:dyDescent="0.25">
      <c r="B1047" s="434"/>
      <c r="E1047" s="435"/>
      <c r="G1047" s="436"/>
      <c r="H1047" s="437"/>
      <c r="I1047" s="437"/>
      <c r="J1047" s="437"/>
      <c r="K1047" s="437"/>
    </row>
    <row r="1048" spans="2:11" x14ac:dyDescent="0.25">
      <c r="B1048" s="434"/>
      <c r="E1048" s="435"/>
      <c r="G1048" s="436"/>
      <c r="H1048" s="437"/>
      <c r="I1048" s="437"/>
      <c r="J1048" s="437"/>
      <c r="K1048" s="437"/>
    </row>
    <row r="1049" spans="2:11" x14ac:dyDescent="0.25">
      <c r="B1049" s="434"/>
      <c r="E1049" s="435"/>
      <c r="G1049" s="436"/>
      <c r="H1049" s="437"/>
      <c r="I1049" s="437"/>
      <c r="J1049" s="437"/>
      <c r="K1049" s="437"/>
    </row>
    <row r="1050" spans="2:11" x14ac:dyDescent="0.25">
      <c r="B1050" s="434"/>
      <c r="E1050" s="435"/>
      <c r="G1050" s="436"/>
      <c r="H1050" s="437"/>
      <c r="I1050" s="437"/>
      <c r="J1050" s="437"/>
      <c r="K1050" s="437"/>
    </row>
    <row r="1051" spans="2:11" x14ac:dyDescent="0.25">
      <c r="B1051" s="434"/>
      <c r="E1051" s="435"/>
      <c r="G1051" s="436"/>
      <c r="H1051" s="437"/>
      <c r="I1051" s="437"/>
      <c r="J1051" s="437"/>
      <c r="K1051" s="437"/>
    </row>
    <row r="1052" spans="2:11" x14ac:dyDescent="0.25">
      <c r="B1052" s="434"/>
      <c r="E1052" s="435"/>
      <c r="G1052" s="436"/>
      <c r="H1052" s="437"/>
      <c r="I1052" s="437"/>
      <c r="J1052" s="437"/>
      <c r="K1052" s="437"/>
    </row>
    <row r="1053" spans="2:11" x14ac:dyDescent="0.25">
      <c r="B1053" s="434"/>
      <c r="E1053" s="435"/>
      <c r="G1053" s="436"/>
      <c r="H1053" s="437"/>
      <c r="I1053" s="437"/>
      <c r="J1053" s="437"/>
      <c r="K1053" s="437"/>
    </row>
    <row r="1054" spans="2:11" x14ac:dyDescent="0.25">
      <c r="B1054" s="434"/>
      <c r="E1054" s="435"/>
      <c r="G1054" s="436"/>
      <c r="H1054" s="437"/>
      <c r="I1054" s="437"/>
      <c r="J1054" s="437"/>
      <c r="K1054" s="437"/>
    </row>
    <row r="1055" spans="2:11" x14ac:dyDescent="0.25">
      <c r="B1055" s="434"/>
      <c r="E1055" s="435"/>
      <c r="G1055" s="436"/>
      <c r="H1055" s="437"/>
      <c r="I1055" s="437"/>
      <c r="J1055" s="437"/>
      <c r="K1055" s="437"/>
    </row>
    <row r="1056" spans="2:11" x14ac:dyDescent="0.25">
      <c r="B1056" s="434"/>
      <c r="E1056" s="435"/>
      <c r="G1056" s="436"/>
      <c r="H1056" s="437"/>
      <c r="I1056" s="437"/>
      <c r="J1056" s="437"/>
      <c r="K1056" s="437"/>
    </row>
    <row r="1057" spans="2:11" x14ac:dyDescent="0.25">
      <c r="B1057" s="434"/>
      <c r="E1057" s="435"/>
      <c r="G1057" s="436"/>
      <c r="H1057" s="437"/>
      <c r="I1057" s="437"/>
      <c r="J1057" s="437"/>
      <c r="K1057" s="437"/>
    </row>
    <row r="1058" spans="2:11" x14ac:dyDescent="0.25">
      <c r="B1058" s="434"/>
      <c r="E1058" s="435"/>
      <c r="G1058" s="436"/>
      <c r="H1058" s="437"/>
      <c r="I1058" s="437"/>
      <c r="J1058" s="437"/>
      <c r="K1058" s="437"/>
    </row>
    <row r="1059" spans="2:11" x14ac:dyDescent="0.25">
      <c r="B1059" s="434"/>
      <c r="E1059" s="435"/>
      <c r="G1059" s="436"/>
      <c r="H1059" s="437"/>
      <c r="I1059" s="437"/>
      <c r="J1059" s="437"/>
      <c r="K1059" s="437"/>
    </row>
    <row r="1060" spans="2:11" x14ac:dyDescent="0.25">
      <c r="B1060" s="434"/>
      <c r="E1060" s="435"/>
      <c r="G1060" s="436"/>
      <c r="H1060" s="437"/>
      <c r="I1060" s="437"/>
      <c r="J1060" s="437"/>
      <c r="K1060" s="437"/>
    </row>
    <row r="1061" spans="2:11" x14ac:dyDescent="0.25">
      <c r="B1061" s="434"/>
      <c r="E1061" s="435"/>
      <c r="G1061" s="436"/>
      <c r="H1061" s="437"/>
      <c r="I1061" s="437"/>
      <c r="J1061" s="437"/>
      <c r="K1061" s="437"/>
    </row>
    <row r="1062" spans="2:11" x14ac:dyDescent="0.25">
      <c r="B1062" s="434"/>
      <c r="E1062" s="435"/>
      <c r="G1062" s="436"/>
      <c r="H1062" s="437"/>
      <c r="I1062" s="437"/>
      <c r="J1062" s="437"/>
      <c r="K1062" s="437"/>
    </row>
    <row r="1063" spans="2:11" x14ac:dyDescent="0.25">
      <c r="B1063" s="434"/>
      <c r="E1063" s="435"/>
      <c r="G1063" s="436"/>
      <c r="H1063" s="437"/>
      <c r="I1063" s="437"/>
      <c r="J1063" s="437"/>
      <c r="K1063" s="437"/>
    </row>
    <row r="1064" spans="2:11" x14ac:dyDescent="0.25">
      <c r="B1064" s="434"/>
      <c r="E1064" s="435"/>
      <c r="G1064" s="436"/>
      <c r="H1064" s="437"/>
      <c r="I1064" s="437"/>
      <c r="J1064" s="437"/>
      <c r="K1064" s="437"/>
    </row>
    <row r="1065" spans="2:11" x14ac:dyDescent="0.25">
      <c r="B1065" s="434"/>
      <c r="E1065" s="435"/>
      <c r="G1065" s="436"/>
      <c r="H1065" s="437"/>
      <c r="I1065" s="437"/>
      <c r="J1065" s="437"/>
      <c r="K1065" s="437"/>
    </row>
    <row r="1066" spans="2:11" x14ac:dyDescent="0.25">
      <c r="B1066" s="434"/>
      <c r="E1066" s="435"/>
      <c r="G1066" s="436"/>
      <c r="H1066" s="437"/>
      <c r="I1066" s="437"/>
      <c r="J1066" s="437"/>
      <c r="K1066" s="437"/>
    </row>
    <row r="1067" spans="2:11" x14ac:dyDescent="0.25">
      <c r="B1067" s="434"/>
      <c r="E1067" s="435"/>
      <c r="G1067" s="436"/>
      <c r="H1067" s="437"/>
      <c r="I1067" s="437"/>
      <c r="J1067" s="437"/>
      <c r="K1067" s="437"/>
    </row>
    <row r="1068" spans="2:11" x14ac:dyDescent="0.25">
      <c r="B1068" s="434"/>
      <c r="E1068" s="435"/>
      <c r="G1068" s="436"/>
      <c r="H1068" s="437"/>
      <c r="I1068" s="437"/>
      <c r="J1068" s="437"/>
      <c r="K1068" s="437"/>
    </row>
    <row r="1069" spans="2:11" x14ac:dyDescent="0.25">
      <c r="B1069" s="434"/>
      <c r="E1069" s="435"/>
      <c r="G1069" s="436"/>
      <c r="H1069" s="437"/>
      <c r="I1069" s="437"/>
      <c r="J1069" s="437"/>
      <c r="K1069" s="437"/>
    </row>
    <row r="1070" spans="2:11" x14ac:dyDescent="0.25">
      <c r="B1070" s="434"/>
      <c r="E1070" s="435"/>
      <c r="G1070" s="436"/>
      <c r="H1070" s="437"/>
      <c r="I1070" s="437"/>
      <c r="J1070" s="437"/>
      <c r="K1070" s="437"/>
    </row>
    <row r="1071" spans="2:11" x14ac:dyDescent="0.25">
      <c r="B1071" s="434"/>
      <c r="E1071" s="435"/>
      <c r="G1071" s="436"/>
      <c r="H1071" s="437"/>
      <c r="I1071" s="437"/>
      <c r="J1071" s="437"/>
      <c r="K1071" s="437"/>
    </row>
    <row r="1072" spans="2:11" x14ac:dyDescent="0.25">
      <c r="B1072" s="434"/>
      <c r="E1072" s="435"/>
      <c r="G1072" s="436"/>
      <c r="H1072" s="437"/>
      <c r="I1072" s="437"/>
      <c r="J1072" s="437"/>
      <c r="K1072" s="437"/>
    </row>
    <row r="1073" spans="2:11" x14ac:dyDescent="0.25">
      <c r="B1073" s="434"/>
      <c r="E1073" s="435"/>
      <c r="G1073" s="436"/>
      <c r="H1073" s="437"/>
      <c r="I1073" s="437"/>
      <c r="J1073" s="437"/>
      <c r="K1073" s="437"/>
    </row>
    <row r="1074" spans="2:11" x14ac:dyDescent="0.25">
      <c r="B1074" s="434"/>
      <c r="E1074" s="435"/>
      <c r="G1074" s="436"/>
      <c r="H1074" s="437"/>
      <c r="I1074" s="437"/>
      <c r="J1074" s="437"/>
      <c r="K1074" s="437"/>
    </row>
    <row r="1075" spans="2:11" x14ac:dyDescent="0.25">
      <c r="B1075" s="434"/>
      <c r="E1075" s="435"/>
      <c r="G1075" s="436"/>
      <c r="H1075" s="437"/>
      <c r="I1075" s="437"/>
      <c r="J1075" s="437"/>
      <c r="K1075" s="437"/>
    </row>
    <row r="1076" spans="2:11" x14ac:dyDescent="0.25">
      <c r="B1076" s="434"/>
      <c r="E1076" s="435"/>
      <c r="G1076" s="436"/>
      <c r="H1076" s="437"/>
      <c r="I1076" s="437"/>
      <c r="J1076" s="437"/>
      <c r="K1076" s="437"/>
    </row>
    <row r="1077" spans="2:11" x14ac:dyDescent="0.25">
      <c r="B1077" s="434"/>
      <c r="E1077" s="435"/>
      <c r="G1077" s="436"/>
      <c r="H1077" s="437"/>
      <c r="I1077" s="437"/>
      <c r="J1077" s="437"/>
      <c r="K1077" s="437"/>
    </row>
    <row r="1078" spans="2:11" x14ac:dyDescent="0.25">
      <c r="B1078" s="434"/>
      <c r="E1078" s="435"/>
      <c r="G1078" s="436"/>
      <c r="H1078" s="437"/>
      <c r="I1078" s="437"/>
      <c r="J1078" s="437"/>
      <c r="K1078" s="437"/>
    </row>
    <row r="1079" spans="2:11" x14ac:dyDescent="0.25">
      <c r="B1079" s="434"/>
      <c r="E1079" s="435"/>
      <c r="G1079" s="436"/>
      <c r="H1079" s="437"/>
      <c r="I1079" s="437"/>
      <c r="J1079" s="437"/>
      <c r="K1079" s="437"/>
    </row>
    <row r="1080" spans="2:11" x14ac:dyDescent="0.25">
      <c r="B1080" s="434"/>
      <c r="E1080" s="435"/>
      <c r="G1080" s="436"/>
      <c r="H1080" s="437"/>
      <c r="I1080" s="437"/>
      <c r="J1080" s="437"/>
      <c r="K1080" s="437"/>
    </row>
    <row r="1081" spans="2:11" x14ac:dyDescent="0.25">
      <c r="B1081" s="434"/>
      <c r="E1081" s="435"/>
      <c r="G1081" s="436"/>
      <c r="H1081" s="437"/>
      <c r="I1081" s="437"/>
      <c r="J1081" s="437"/>
      <c r="K1081" s="437"/>
    </row>
    <row r="1082" spans="2:11" x14ac:dyDescent="0.25">
      <c r="B1082" s="434"/>
      <c r="E1082" s="435"/>
      <c r="G1082" s="436"/>
      <c r="H1082" s="437"/>
      <c r="I1082" s="437"/>
      <c r="J1082" s="437"/>
      <c r="K1082" s="437"/>
    </row>
    <row r="1083" spans="2:11" x14ac:dyDescent="0.25">
      <c r="B1083" s="434"/>
      <c r="E1083" s="435"/>
      <c r="G1083" s="436"/>
      <c r="H1083" s="437"/>
      <c r="I1083" s="437"/>
      <c r="J1083" s="437"/>
      <c r="K1083" s="437"/>
    </row>
    <row r="1084" spans="2:11" x14ac:dyDescent="0.25">
      <c r="B1084" s="434"/>
      <c r="E1084" s="435"/>
      <c r="G1084" s="436"/>
      <c r="H1084" s="437"/>
      <c r="I1084" s="437"/>
      <c r="J1084" s="437"/>
      <c r="K1084" s="437"/>
    </row>
    <row r="1085" spans="2:11" x14ac:dyDescent="0.25">
      <c r="B1085" s="434"/>
      <c r="E1085" s="435"/>
      <c r="G1085" s="436"/>
      <c r="H1085" s="437"/>
      <c r="I1085" s="437"/>
      <c r="J1085" s="437"/>
      <c r="K1085" s="437"/>
    </row>
    <row r="1086" spans="2:11" x14ac:dyDescent="0.25">
      <c r="B1086" s="434"/>
      <c r="E1086" s="435"/>
      <c r="G1086" s="436"/>
      <c r="H1086" s="437"/>
      <c r="I1086" s="437"/>
      <c r="J1086" s="437"/>
      <c r="K1086" s="437"/>
    </row>
    <row r="1087" spans="2:11" x14ac:dyDescent="0.25">
      <c r="B1087" s="434"/>
      <c r="E1087" s="435"/>
      <c r="G1087" s="436"/>
      <c r="H1087" s="437"/>
      <c r="I1087" s="437"/>
      <c r="J1087" s="437"/>
      <c r="K1087" s="437"/>
    </row>
    <row r="1088" spans="2:11" x14ac:dyDescent="0.25">
      <c r="B1088" s="434"/>
      <c r="E1088" s="435"/>
      <c r="G1088" s="436"/>
      <c r="H1088" s="437"/>
      <c r="I1088" s="437"/>
      <c r="J1088" s="437"/>
      <c r="K1088" s="437"/>
    </row>
    <row r="1089" spans="2:11" x14ac:dyDescent="0.25">
      <c r="B1089" s="434"/>
      <c r="E1089" s="435"/>
      <c r="G1089" s="436"/>
      <c r="H1089" s="437"/>
      <c r="I1089" s="437"/>
      <c r="J1089" s="437"/>
      <c r="K1089" s="437"/>
    </row>
    <row r="1090" spans="2:11" x14ac:dyDescent="0.25">
      <c r="B1090" s="434"/>
      <c r="E1090" s="435"/>
      <c r="G1090" s="436"/>
      <c r="H1090" s="437"/>
      <c r="I1090" s="437"/>
      <c r="J1090" s="437"/>
      <c r="K1090" s="437"/>
    </row>
    <row r="1091" spans="2:11" x14ac:dyDescent="0.25">
      <c r="B1091" s="434"/>
      <c r="E1091" s="435"/>
      <c r="G1091" s="436"/>
      <c r="H1091" s="437"/>
      <c r="I1091" s="437"/>
      <c r="J1091" s="437"/>
      <c r="K1091" s="437"/>
    </row>
    <row r="1092" spans="2:11" x14ac:dyDescent="0.25">
      <c r="B1092" s="434"/>
      <c r="E1092" s="435"/>
      <c r="G1092" s="436"/>
      <c r="H1092" s="437"/>
      <c r="I1092" s="437"/>
      <c r="J1092" s="437"/>
      <c r="K1092" s="437"/>
    </row>
    <row r="1093" spans="2:11" x14ac:dyDescent="0.25">
      <c r="B1093" s="434"/>
      <c r="E1093" s="435"/>
      <c r="G1093" s="436"/>
      <c r="H1093" s="437"/>
      <c r="I1093" s="437"/>
      <c r="J1093" s="437"/>
      <c r="K1093" s="437"/>
    </row>
    <row r="1094" spans="2:11" x14ac:dyDescent="0.25">
      <c r="B1094" s="434"/>
      <c r="E1094" s="435"/>
      <c r="G1094" s="436"/>
      <c r="H1094" s="437"/>
      <c r="I1094" s="437"/>
      <c r="J1094" s="437"/>
      <c r="K1094" s="437"/>
    </row>
    <row r="1095" spans="2:11" x14ac:dyDescent="0.25">
      <c r="B1095" s="434"/>
      <c r="E1095" s="435"/>
      <c r="G1095" s="436"/>
      <c r="H1095" s="437"/>
      <c r="I1095" s="437"/>
      <c r="J1095" s="437"/>
      <c r="K1095" s="437"/>
    </row>
    <row r="1096" spans="2:11" x14ac:dyDescent="0.25">
      <c r="B1096" s="434"/>
      <c r="E1096" s="435"/>
      <c r="G1096" s="436"/>
      <c r="H1096" s="437"/>
      <c r="I1096" s="437"/>
      <c r="J1096" s="437"/>
      <c r="K1096" s="437"/>
    </row>
    <row r="1097" spans="2:11" x14ac:dyDescent="0.25">
      <c r="B1097" s="434"/>
      <c r="E1097" s="435"/>
      <c r="G1097" s="436"/>
      <c r="H1097" s="437"/>
      <c r="I1097" s="437"/>
      <c r="J1097" s="437"/>
      <c r="K1097" s="437"/>
    </row>
    <row r="1098" spans="2:11" x14ac:dyDescent="0.25">
      <c r="B1098" s="434"/>
      <c r="E1098" s="435"/>
      <c r="G1098" s="436"/>
      <c r="H1098" s="437"/>
      <c r="I1098" s="437"/>
      <c r="J1098" s="437"/>
      <c r="K1098" s="437"/>
    </row>
    <row r="1099" spans="2:11" x14ac:dyDescent="0.25">
      <c r="B1099" s="434"/>
      <c r="E1099" s="435"/>
      <c r="G1099" s="436"/>
      <c r="H1099" s="437"/>
      <c r="I1099" s="437"/>
      <c r="J1099" s="437"/>
      <c r="K1099" s="437"/>
    </row>
    <row r="1100" spans="2:11" x14ac:dyDescent="0.25">
      <c r="B1100" s="434"/>
      <c r="E1100" s="435"/>
      <c r="G1100" s="436"/>
      <c r="H1100" s="437"/>
      <c r="I1100" s="437"/>
      <c r="J1100" s="437"/>
      <c r="K1100" s="437"/>
    </row>
    <row r="1101" spans="2:11" x14ac:dyDescent="0.25">
      <c r="B1101" s="434"/>
      <c r="E1101" s="435"/>
      <c r="G1101" s="436"/>
      <c r="H1101" s="437"/>
      <c r="I1101" s="437"/>
      <c r="J1101" s="437"/>
      <c r="K1101" s="437"/>
    </row>
    <row r="1102" spans="2:11" x14ac:dyDescent="0.25">
      <c r="B1102" s="434"/>
      <c r="E1102" s="435"/>
      <c r="G1102" s="436"/>
      <c r="H1102" s="437"/>
      <c r="I1102" s="437"/>
      <c r="J1102" s="437"/>
      <c r="K1102" s="437"/>
    </row>
    <row r="1103" spans="2:11" x14ac:dyDescent="0.25">
      <c r="B1103" s="434"/>
      <c r="E1103" s="435"/>
      <c r="G1103" s="436"/>
      <c r="H1103" s="437"/>
      <c r="I1103" s="437"/>
      <c r="J1103" s="437"/>
      <c r="K1103" s="437"/>
    </row>
    <row r="1104" spans="2:11" x14ac:dyDescent="0.25">
      <c r="B1104" s="434"/>
      <c r="E1104" s="435"/>
      <c r="G1104" s="436"/>
      <c r="H1104" s="437"/>
      <c r="I1104" s="437"/>
      <c r="J1104" s="437"/>
      <c r="K1104" s="437"/>
    </row>
    <row r="1105" spans="2:11" x14ac:dyDescent="0.25">
      <c r="B1105" s="434"/>
      <c r="E1105" s="435"/>
      <c r="G1105" s="436"/>
      <c r="H1105" s="437"/>
      <c r="I1105" s="437"/>
      <c r="J1105" s="437"/>
      <c r="K1105" s="437"/>
    </row>
    <row r="1106" spans="2:11" x14ac:dyDescent="0.25">
      <c r="B1106" s="434"/>
      <c r="E1106" s="435"/>
      <c r="G1106" s="436"/>
      <c r="H1106" s="437"/>
      <c r="I1106" s="437"/>
      <c r="J1106" s="437"/>
      <c r="K1106" s="437"/>
    </row>
    <row r="1107" spans="2:11" x14ac:dyDescent="0.25">
      <c r="B1107" s="434"/>
      <c r="E1107" s="435"/>
      <c r="G1107" s="436"/>
      <c r="H1107" s="437"/>
      <c r="I1107" s="437"/>
      <c r="J1107" s="437"/>
      <c r="K1107" s="437"/>
    </row>
    <row r="1108" spans="2:11" x14ac:dyDescent="0.25">
      <c r="B1108" s="434"/>
      <c r="E1108" s="435"/>
      <c r="G1108" s="436"/>
      <c r="H1108" s="437"/>
      <c r="I1108" s="437"/>
      <c r="J1108" s="437"/>
      <c r="K1108" s="437"/>
    </row>
    <row r="1109" spans="2:11" x14ac:dyDescent="0.25">
      <c r="B1109" s="434"/>
      <c r="E1109" s="435"/>
      <c r="G1109" s="436"/>
      <c r="H1109" s="437"/>
      <c r="I1109" s="437"/>
      <c r="J1109" s="437"/>
      <c r="K1109" s="437"/>
    </row>
    <row r="1110" spans="2:11" x14ac:dyDescent="0.25">
      <c r="B1110" s="434"/>
      <c r="E1110" s="435"/>
      <c r="G1110" s="436"/>
      <c r="H1110" s="437"/>
      <c r="I1110" s="437"/>
      <c r="J1110" s="437"/>
      <c r="K1110" s="437"/>
    </row>
    <row r="1111" spans="2:11" x14ac:dyDescent="0.25">
      <c r="B1111" s="434"/>
      <c r="E1111" s="435"/>
      <c r="G1111" s="436"/>
      <c r="H1111" s="437"/>
      <c r="I1111" s="437"/>
      <c r="J1111" s="437"/>
      <c r="K1111" s="437"/>
    </row>
    <row r="1112" spans="2:11" x14ac:dyDescent="0.25">
      <c r="B1112" s="434"/>
      <c r="E1112" s="435"/>
      <c r="G1112" s="436"/>
      <c r="H1112" s="437"/>
      <c r="I1112" s="437"/>
      <c r="J1112" s="437"/>
      <c r="K1112" s="437"/>
    </row>
    <row r="1113" spans="2:11" x14ac:dyDescent="0.25">
      <c r="B1113" s="434"/>
      <c r="E1113" s="435"/>
      <c r="G1113" s="436"/>
      <c r="H1113" s="437"/>
      <c r="I1113" s="437"/>
      <c r="J1113" s="437"/>
      <c r="K1113" s="437"/>
    </row>
    <row r="1114" spans="2:11" x14ac:dyDescent="0.25">
      <c r="B1114" s="434"/>
      <c r="E1114" s="435"/>
      <c r="G1114" s="436"/>
      <c r="H1114" s="437"/>
      <c r="I1114" s="437"/>
      <c r="J1114" s="437"/>
      <c r="K1114" s="437"/>
    </row>
    <row r="1115" spans="2:11" x14ac:dyDescent="0.25">
      <c r="B1115" s="434"/>
      <c r="E1115" s="435"/>
      <c r="G1115" s="436"/>
      <c r="H1115" s="437"/>
      <c r="I1115" s="437"/>
      <c r="J1115" s="437"/>
      <c r="K1115" s="437"/>
    </row>
    <row r="1116" spans="2:11" x14ac:dyDescent="0.25">
      <c r="B1116" s="434"/>
      <c r="E1116" s="435"/>
      <c r="G1116" s="436"/>
      <c r="H1116" s="437"/>
      <c r="I1116" s="437"/>
      <c r="J1116" s="437"/>
      <c r="K1116" s="437"/>
    </row>
    <row r="1117" spans="2:11" x14ac:dyDescent="0.25">
      <c r="B1117" s="434"/>
      <c r="E1117" s="435"/>
      <c r="G1117" s="436"/>
      <c r="H1117" s="437"/>
      <c r="I1117" s="437"/>
      <c r="J1117" s="437"/>
      <c r="K1117" s="437"/>
    </row>
    <row r="1118" spans="2:11" x14ac:dyDescent="0.25">
      <c r="B1118" s="434"/>
      <c r="E1118" s="435"/>
      <c r="G1118" s="436"/>
      <c r="H1118" s="437"/>
      <c r="I1118" s="437"/>
      <c r="J1118" s="437"/>
      <c r="K1118" s="437"/>
    </row>
    <row r="1119" spans="2:11" x14ac:dyDescent="0.25">
      <c r="B1119" s="434"/>
      <c r="E1119" s="435"/>
      <c r="G1119" s="436"/>
      <c r="H1119" s="437"/>
      <c r="I1119" s="437"/>
      <c r="J1119" s="437"/>
      <c r="K1119" s="437"/>
    </row>
    <row r="1120" spans="2:11" x14ac:dyDescent="0.25">
      <c r="B1120" s="434"/>
      <c r="E1120" s="435"/>
      <c r="G1120" s="436"/>
      <c r="H1120" s="437"/>
      <c r="I1120" s="437"/>
      <c r="J1120" s="437"/>
      <c r="K1120" s="437"/>
    </row>
    <row r="1121" spans="2:11" x14ac:dyDescent="0.25">
      <c r="B1121" s="434"/>
      <c r="E1121" s="435"/>
      <c r="G1121" s="436"/>
      <c r="H1121" s="437"/>
      <c r="I1121" s="437"/>
      <c r="J1121" s="437"/>
      <c r="K1121" s="437"/>
    </row>
    <row r="1122" spans="2:11" x14ac:dyDescent="0.25">
      <c r="B1122" s="434"/>
      <c r="E1122" s="435"/>
      <c r="G1122" s="436"/>
      <c r="H1122" s="437"/>
      <c r="I1122" s="437"/>
      <c r="J1122" s="437"/>
      <c r="K1122" s="437"/>
    </row>
    <row r="1123" spans="2:11" x14ac:dyDescent="0.25">
      <c r="B1123" s="434"/>
      <c r="E1123" s="435"/>
      <c r="G1123" s="436"/>
      <c r="H1123" s="437"/>
      <c r="I1123" s="437"/>
      <c r="J1123" s="437"/>
      <c r="K1123" s="437"/>
    </row>
    <row r="1124" spans="2:11" x14ac:dyDescent="0.25">
      <c r="B1124" s="434"/>
      <c r="E1124" s="435"/>
      <c r="G1124" s="436"/>
      <c r="H1124" s="437"/>
      <c r="I1124" s="437"/>
      <c r="J1124" s="437"/>
      <c r="K1124" s="437"/>
    </row>
    <row r="1125" spans="2:11" x14ac:dyDescent="0.25">
      <c r="B1125" s="434"/>
      <c r="E1125" s="435"/>
      <c r="G1125" s="436"/>
      <c r="H1125" s="437"/>
      <c r="I1125" s="437"/>
      <c r="J1125" s="437"/>
      <c r="K1125" s="437"/>
    </row>
    <row r="1126" spans="2:11" x14ac:dyDescent="0.25">
      <c r="B1126" s="434"/>
      <c r="E1126" s="435"/>
      <c r="G1126" s="436"/>
      <c r="H1126" s="437"/>
      <c r="I1126" s="437"/>
      <c r="J1126" s="437"/>
      <c r="K1126" s="437"/>
    </row>
    <row r="1127" spans="2:11" x14ac:dyDescent="0.25">
      <c r="B1127" s="434"/>
      <c r="E1127" s="435"/>
      <c r="G1127" s="436"/>
      <c r="H1127" s="437"/>
      <c r="I1127" s="437"/>
      <c r="J1127" s="437"/>
      <c r="K1127" s="437"/>
    </row>
    <row r="1128" spans="2:11" x14ac:dyDescent="0.25">
      <c r="B1128" s="434"/>
      <c r="E1128" s="435"/>
      <c r="G1128" s="436"/>
      <c r="H1128" s="437"/>
      <c r="I1128" s="437"/>
      <c r="J1128" s="437"/>
      <c r="K1128" s="437"/>
    </row>
    <row r="1129" spans="2:11" x14ac:dyDescent="0.25">
      <c r="B1129" s="434"/>
      <c r="E1129" s="435"/>
      <c r="G1129" s="436"/>
      <c r="H1129" s="437"/>
      <c r="I1129" s="437"/>
      <c r="J1129" s="437"/>
      <c r="K1129" s="437"/>
    </row>
    <row r="1130" spans="2:11" x14ac:dyDescent="0.25">
      <c r="B1130" s="434"/>
      <c r="E1130" s="435"/>
      <c r="G1130" s="436"/>
      <c r="H1130" s="437"/>
      <c r="I1130" s="437"/>
      <c r="J1130" s="437"/>
      <c r="K1130" s="437"/>
    </row>
    <row r="1131" spans="2:11" x14ac:dyDescent="0.25">
      <c r="B1131" s="434"/>
      <c r="E1131" s="435"/>
      <c r="G1131" s="436"/>
      <c r="H1131" s="437"/>
      <c r="I1131" s="437"/>
      <c r="J1131" s="437"/>
      <c r="K1131" s="437"/>
    </row>
    <row r="1132" spans="2:11" x14ac:dyDescent="0.25">
      <c r="B1132" s="434"/>
      <c r="E1132" s="435"/>
      <c r="G1132" s="436"/>
      <c r="H1132" s="437"/>
      <c r="I1132" s="437"/>
      <c r="J1132" s="437"/>
      <c r="K1132" s="437"/>
    </row>
    <row r="1133" spans="2:11" x14ac:dyDescent="0.25">
      <c r="B1133" s="434"/>
      <c r="E1133" s="435"/>
      <c r="G1133" s="436"/>
      <c r="H1133" s="437"/>
      <c r="I1133" s="437"/>
      <c r="J1133" s="437"/>
      <c r="K1133" s="437"/>
    </row>
    <row r="1134" spans="2:11" x14ac:dyDescent="0.25">
      <c r="B1134" s="434"/>
      <c r="E1134" s="435"/>
      <c r="G1134" s="436"/>
      <c r="H1134" s="437"/>
      <c r="I1134" s="437"/>
      <c r="J1134" s="437"/>
      <c r="K1134" s="437"/>
    </row>
    <row r="1135" spans="2:11" x14ac:dyDescent="0.25">
      <c r="B1135" s="434"/>
      <c r="E1135" s="435"/>
      <c r="G1135" s="436"/>
      <c r="H1135" s="437"/>
      <c r="I1135" s="437"/>
      <c r="J1135" s="437"/>
      <c r="K1135" s="437"/>
    </row>
    <row r="1136" spans="2:11" x14ac:dyDescent="0.25">
      <c r="B1136" s="434"/>
      <c r="E1136" s="435"/>
      <c r="G1136" s="436"/>
      <c r="H1136" s="437"/>
      <c r="I1136" s="437"/>
      <c r="J1136" s="437"/>
      <c r="K1136" s="437"/>
    </row>
    <row r="1137" spans="2:11" x14ac:dyDescent="0.25">
      <c r="B1137" s="434"/>
      <c r="E1137" s="435"/>
      <c r="G1137" s="436"/>
      <c r="H1137" s="437"/>
      <c r="I1137" s="437"/>
      <c r="J1137" s="437"/>
      <c r="K1137" s="437"/>
    </row>
    <row r="1138" spans="2:11" x14ac:dyDescent="0.25">
      <c r="B1138" s="434"/>
      <c r="E1138" s="435"/>
      <c r="G1138" s="436"/>
      <c r="H1138" s="437"/>
      <c r="I1138" s="437"/>
      <c r="J1138" s="437"/>
      <c r="K1138" s="437"/>
    </row>
    <row r="1139" spans="2:11" x14ac:dyDescent="0.25">
      <c r="B1139" s="434"/>
      <c r="E1139" s="435"/>
      <c r="G1139" s="436"/>
      <c r="H1139" s="437"/>
      <c r="I1139" s="437"/>
      <c r="J1139" s="437"/>
      <c r="K1139" s="437"/>
    </row>
    <row r="1140" spans="2:11" x14ac:dyDescent="0.25">
      <c r="B1140" s="434"/>
      <c r="E1140" s="435"/>
      <c r="G1140" s="436"/>
      <c r="H1140" s="437"/>
      <c r="I1140" s="437"/>
      <c r="J1140" s="437"/>
      <c r="K1140" s="437"/>
    </row>
    <row r="1141" spans="2:11" x14ac:dyDescent="0.25">
      <c r="B1141" s="434"/>
      <c r="E1141" s="435"/>
      <c r="G1141" s="436"/>
      <c r="H1141" s="437"/>
      <c r="I1141" s="437"/>
      <c r="J1141" s="437"/>
      <c r="K1141" s="437"/>
    </row>
    <row r="1142" spans="2:11" x14ac:dyDescent="0.25">
      <c r="B1142" s="434"/>
      <c r="E1142" s="435"/>
      <c r="G1142" s="436"/>
      <c r="H1142" s="437"/>
      <c r="I1142" s="437"/>
      <c r="J1142" s="437"/>
      <c r="K1142" s="437"/>
    </row>
    <row r="1143" spans="2:11" x14ac:dyDescent="0.25">
      <c r="B1143" s="434"/>
      <c r="E1143" s="435"/>
      <c r="G1143" s="436"/>
      <c r="H1143" s="437"/>
      <c r="I1143" s="437"/>
      <c r="J1143" s="437"/>
      <c r="K1143" s="437"/>
    </row>
    <row r="1144" spans="2:11" x14ac:dyDescent="0.25">
      <c r="B1144" s="434"/>
      <c r="E1144" s="435"/>
      <c r="G1144" s="436"/>
      <c r="H1144" s="437"/>
      <c r="I1144" s="437"/>
      <c r="J1144" s="437"/>
      <c r="K1144" s="437"/>
    </row>
    <row r="1145" spans="2:11" x14ac:dyDescent="0.25">
      <c r="B1145" s="434"/>
      <c r="E1145" s="435"/>
      <c r="G1145" s="436"/>
      <c r="H1145" s="437"/>
      <c r="I1145" s="437"/>
      <c r="J1145" s="437"/>
      <c r="K1145" s="437"/>
    </row>
    <row r="1146" spans="2:11" x14ac:dyDescent="0.25">
      <c r="B1146" s="434"/>
      <c r="E1146" s="435"/>
      <c r="G1146" s="436"/>
      <c r="H1146" s="437"/>
      <c r="I1146" s="437"/>
      <c r="J1146" s="437"/>
      <c r="K1146" s="437"/>
    </row>
    <row r="1147" spans="2:11" x14ac:dyDescent="0.25">
      <c r="B1147" s="434"/>
      <c r="E1147" s="435"/>
      <c r="G1147" s="436"/>
      <c r="H1147" s="437"/>
      <c r="I1147" s="437"/>
      <c r="J1147" s="437"/>
      <c r="K1147" s="437"/>
    </row>
    <row r="1148" spans="2:11" x14ac:dyDescent="0.25">
      <c r="B1148" s="434"/>
      <c r="E1148" s="435"/>
      <c r="G1148" s="436"/>
      <c r="H1148" s="437"/>
      <c r="I1148" s="437"/>
      <c r="J1148" s="437"/>
      <c r="K1148" s="437"/>
    </row>
    <row r="1149" spans="2:11" x14ac:dyDescent="0.25">
      <c r="B1149" s="434"/>
      <c r="E1149" s="435"/>
      <c r="G1149" s="436"/>
      <c r="H1149" s="437"/>
      <c r="I1149" s="437"/>
      <c r="J1149" s="437"/>
      <c r="K1149" s="437"/>
    </row>
    <row r="1150" spans="2:11" x14ac:dyDescent="0.25">
      <c r="B1150" s="434"/>
      <c r="E1150" s="435"/>
      <c r="G1150" s="436"/>
      <c r="H1150" s="437"/>
      <c r="I1150" s="437"/>
      <c r="J1150" s="437"/>
      <c r="K1150" s="437"/>
    </row>
    <row r="1151" spans="2:11" x14ac:dyDescent="0.25">
      <c r="B1151" s="434"/>
      <c r="E1151" s="435"/>
      <c r="G1151" s="436"/>
      <c r="H1151" s="437"/>
      <c r="I1151" s="437"/>
      <c r="J1151" s="437"/>
      <c r="K1151" s="437"/>
    </row>
    <row r="1152" spans="2:11" x14ac:dyDescent="0.25">
      <c r="B1152" s="434"/>
      <c r="E1152" s="435"/>
      <c r="G1152" s="436"/>
      <c r="H1152" s="437"/>
      <c r="I1152" s="437"/>
      <c r="J1152" s="437"/>
      <c r="K1152" s="437"/>
    </row>
    <row r="1153" spans="2:11" x14ac:dyDescent="0.25">
      <c r="B1153" s="434"/>
      <c r="E1153" s="435"/>
      <c r="G1153" s="436"/>
      <c r="H1153" s="437"/>
      <c r="I1153" s="437"/>
      <c r="J1153" s="437"/>
      <c r="K1153" s="437"/>
    </row>
    <row r="1154" spans="2:11" x14ac:dyDescent="0.25">
      <c r="B1154" s="434"/>
      <c r="E1154" s="435"/>
      <c r="G1154" s="436"/>
      <c r="H1154" s="437"/>
      <c r="I1154" s="437"/>
      <c r="J1154" s="437"/>
      <c r="K1154" s="437"/>
    </row>
    <row r="1155" spans="2:11" x14ac:dyDescent="0.25">
      <c r="B1155" s="434"/>
      <c r="E1155" s="435"/>
      <c r="G1155" s="436"/>
      <c r="H1155" s="437"/>
      <c r="I1155" s="437"/>
      <c r="J1155" s="437"/>
      <c r="K1155" s="437"/>
    </row>
    <row r="1156" spans="2:11" x14ac:dyDescent="0.25">
      <c r="B1156" s="434"/>
      <c r="E1156" s="435"/>
      <c r="G1156" s="436"/>
      <c r="H1156" s="437"/>
      <c r="I1156" s="437"/>
      <c r="J1156" s="437"/>
      <c r="K1156" s="437"/>
    </row>
    <row r="1157" spans="2:11" x14ac:dyDescent="0.25">
      <c r="B1157" s="434"/>
      <c r="E1157" s="435"/>
      <c r="G1157" s="436"/>
      <c r="H1157" s="437"/>
      <c r="I1157" s="437"/>
      <c r="J1157" s="437"/>
      <c r="K1157" s="437"/>
    </row>
    <row r="1158" spans="2:11" x14ac:dyDescent="0.25">
      <c r="B1158" s="434"/>
      <c r="E1158" s="435"/>
      <c r="G1158" s="436"/>
      <c r="H1158" s="437"/>
      <c r="I1158" s="437"/>
      <c r="J1158" s="437"/>
      <c r="K1158" s="437"/>
    </row>
    <row r="1159" spans="2:11" x14ac:dyDescent="0.25">
      <c r="B1159" s="434"/>
      <c r="E1159" s="435"/>
      <c r="G1159" s="436"/>
      <c r="H1159" s="437"/>
      <c r="I1159" s="437"/>
      <c r="J1159" s="437"/>
      <c r="K1159" s="437"/>
    </row>
    <row r="1160" spans="2:11" x14ac:dyDescent="0.25">
      <c r="B1160" s="434"/>
      <c r="E1160" s="435"/>
      <c r="G1160" s="436"/>
      <c r="H1160" s="437"/>
      <c r="I1160" s="437"/>
      <c r="J1160" s="437"/>
      <c r="K1160" s="437"/>
    </row>
    <row r="1161" spans="2:11" x14ac:dyDescent="0.25">
      <c r="B1161" s="434"/>
      <c r="E1161" s="435"/>
      <c r="G1161" s="436"/>
      <c r="H1161" s="437"/>
      <c r="I1161" s="437"/>
      <c r="J1161" s="437"/>
      <c r="K1161" s="437"/>
    </row>
    <row r="1162" spans="2:11" x14ac:dyDescent="0.25">
      <c r="B1162" s="434"/>
      <c r="E1162" s="435"/>
      <c r="G1162" s="436"/>
      <c r="H1162" s="437"/>
      <c r="I1162" s="437"/>
      <c r="J1162" s="437"/>
      <c r="K1162" s="437"/>
    </row>
    <row r="1163" spans="2:11" x14ac:dyDescent="0.25">
      <c r="B1163" s="434"/>
      <c r="E1163" s="435"/>
      <c r="G1163" s="436"/>
      <c r="H1163" s="437"/>
      <c r="I1163" s="437"/>
      <c r="J1163" s="437"/>
      <c r="K1163" s="437"/>
    </row>
    <row r="1164" spans="2:11" x14ac:dyDescent="0.25">
      <c r="B1164" s="434"/>
      <c r="E1164" s="435"/>
      <c r="G1164" s="436"/>
      <c r="H1164" s="437"/>
      <c r="I1164" s="437"/>
      <c r="J1164" s="437"/>
      <c r="K1164" s="437"/>
    </row>
    <row r="1165" spans="2:11" x14ac:dyDescent="0.25">
      <c r="B1165" s="434"/>
      <c r="E1165" s="435"/>
      <c r="G1165" s="436"/>
      <c r="H1165" s="437"/>
      <c r="I1165" s="437"/>
      <c r="J1165" s="437"/>
      <c r="K1165" s="437"/>
    </row>
    <row r="1166" spans="2:11" x14ac:dyDescent="0.25">
      <c r="B1166" s="434"/>
      <c r="E1166" s="435"/>
      <c r="G1166" s="436"/>
      <c r="H1166" s="437"/>
      <c r="I1166" s="437"/>
      <c r="J1166" s="437"/>
      <c r="K1166" s="437"/>
    </row>
    <row r="1167" spans="2:11" x14ac:dyDescent="0.25">
      <c r="B1167" s="434"/>
      <c r="E1167" s="435"/>
      <c r="G1167" s="436"/>
      <c r="H1167" s="437"/>
      <c r="I1167" s="437"/>
      <c r="J1167" s="437"/>
      <c r="K1167" s="437"/>
    </row>
    <row r="1168" spans="2:11" x14ac:dyDescent="0.25">
      <c r="B1168" s="434"/>
      <c r="E1168" s="435"/>
      <c r="G1168" s="436"/>
      <c r="H1168" s="437"/>
      <c r="I1168" s="437"/>
      <c r="J1168" s="437"/>
      <c r="K1168" s="437"/>
    </row>
    <row r="1169" spans="2:11" x14ac:dyDescent="0.25">
      <c r="B1169" s="434"/>
      <c r="E1169" s="435"/>
      <c r="G1169" s="436"/>
      <c r="H1169" s="437"/>
      <c r="I1169" s="437"/>
      <c r="J1169" s="437"/>
      <c r="K1169" s="437"/>
    </row>
    <row r="1170" spans="2:11" x14ac:dyDescent="0.25">
      <c r="B1170" s="434"/>
      <c r="E1170" s="435"/>
      <c r="G1170" s="436"/>
      <c r="H1170" s="437"/>
      <c r="I1170" s="437"/>
      <c r="J1170" s="437"/>
      <c r="K1170" s="437"/>
    </row>
    <row r="1171" spans="2:11" x14ac:dyDescent="0.25">
      <c r="B1171" s="434"/>
      <c r="E1171" s="435"/>
      <c r="G1171" s="436"/>
      <c r="H1171" s="437"/>
      <c r="I1171" s="437"/>
      <c r="J1171" s="437"/>
      <c r="K1171" s="437"/>
    </row>
    <row r="1172" spans="2:11" x14ac:dyDescent="0.25">
      <c r="B1172" s="434"/>
      <c r="E1172" s="435"/>
      <c r="G1172" s="436"/>
      <c r="H1172" s="437"/>
      <c r="I1172" s="437"/>
      <c r="J1172" s="437"/>
      <c r="K1172" s="437"/>
    </row>
    <row r="1173" spans="2:11" x14ac:dyDescent="0.25">
      <c r="B1173" s="434"/>
      <c r="E1173" s="435"/>
      <c r="G1173" s="436"/>
      <c r="H1173" s="437"/>
      <c r="I1173" s="437"/>
      <c r="J1173" s="437"/>
      <c r="K1173" s="437"/>
    </row>
    <row r="1174" spans="2:11" x14ac:dyDescent="0.25">
      <c r="B1174" s="434"/>
      <c r="E1174" s="435"/>
      <c r="G1174" s="436"/>
      <c r="H1174" s="437"/>
      <c r="I1174" s="437"/>
      <c r="J1174" s="437"/>
      <c r="K1174" s="437"/>
    </row>
    <row r="1175" spans="2:11" x14ac:dyDescent="0.25">
      <c r="B1175" s="434"/>
      <c r="E1175" s="435"/>
      <c r="G1175" s="436"/>
      <c r="H1175" s="437"/>
      <c r="I1175" s="437"/>
      <c r="J1175" s="437"/>
      <c r="K1175" s="437"/>
    </row>
    <row r="1176" spans="2:11" x14ac:dyDescent="0.25">
      <c r="B1176" s="434"/>
      <c r="E1176" s="435"/>
      <c r="G1176" s="436"/>
      <c r="H1176" s="437"/>
      <c r="I1176" s="437"/>
      <c r="J1176" s="437"/>
      <c r="K1176" s="437"/>
    </row>
    <row r="1177" spans="2:11" x14ac:dyDescent="0.25">
      <c r="B1177" s="434"/>
      <c r="E1177" s="435"/>
      <c r="G1177" s="436"/>
      <c r="H1177" s="437"/>
      <c r="I1177" s="437"/>
      <c r="J1177" s="437"/>
      <c r="K1177" s="437"/>
    </row>
    <row r="1178" spans="2:11" x14ac:dyDescent="0.25">
      <c r="B1178" s="434"/>
      <c r="E1178" s="435"/>
      <c r="G1178" s="436"/>
      <c r="H1178" s="437"/>
      <c r="I1178" s="437"/>
      <c r="J1178" s="437"/>
      <c r="K1178" s="437"/>
    </row>
    <row r="1179" spans="2:11" x14ac:dyDescent="0.25">
      <c r="B1179" s="434"/>
      <c r="E1179" s="435"/>
      <c r="G1179" s="436"/>
      <c r="H1179" s="437"/>
      <c r="I1179" s="437"/>
      <c r="J1179" s="437"/>
      <c r="K1179" s="437"/>
    </row>
    <row r="1180" spans="2:11" x14ac:dyDescent="0.25">
      <c r="B1180" s="434"/>
      <c r="E1180" s="435"/>
      <c r="G1180" s="436"/>
      <c r="H1180" s="437"/>
      <c r="I1180" s="437"/>
      <c r="J1180" s="437"/>
      <c r="K1180" s="437"/>
    </row>
    <row r="1181" spans="2:11" x14ac:dyDescent="0.25">
      <c r="B1181" s="434"/>
      <c r="E1181" s="435"/>
      <c r="G1181" s="436"/>
      <c r="H1181" s="437"/>
      <c r="I1181" s="437"/>
      <c r="J1181" s="437"/>
      <c r="K1181" s="437"/>
    </row>
    <row r="1182" spans="2:11" x14ac:dyDescent="0.25">
      <c r="B1182" s="434"/>
      <c r="E1182" s="435"/>
      <c r="G1182" s="436"/>
      <c r="H1182" s="437"/>
      <c r="I1182" s="437"/>
      <c r="J1182" s="437"/>
      <c r="K1182" s="437"/>
    </row>
    <row r="1183" spans="2:11" x14ac:dyDescent="0.25">
      <c r="B1183" s="434"/>
      <c r="E1183" s="435"/>
      <c r="G1183" s="436"/>
      <c r="H1183" s="437"/>
      <c r="I1183" s="437"/>
      <c r="J1183" s="437"/>
      <c r="K1183" s="437"/>
    </row>
    <row r="1184" spans="2:11" x14ac:dyDescent="0.25">
      <c r="B1184" s="434"/>
      <c r="E1184" s="435"/>
      <c r="G1184" s="436"/>
      <c r="H1184" s="437"/>
      <c r="I1184" s="437"/>
      <c r="J1184" s="437"/>
      <c r="K1184" s="437"/>
    </row>
    <row r="1185" spans="2:11" x14ac:dyDescent="0.25">
      <c r="B1185" s="434"/>
      <c r="E1185" s="435"/>
      <c r="G1185" s="436"/>
      <c r="H1185" s="437"/>
      <c r="I1185" s="437"/>
      <c r="J1185" s="437"/>
      <c r="K1185" s="437"/>
    </row>
    <row r="1186" spans="2:11" x14ac:dyDescent="0.25">
      <c r="B1186" s="434"/>
      <c r="E1186" s="435"/>
      <c r="G1186" s="436"/>
      <c r="H1186" s="437"/>
      <c r="I1186" s="437"/>
      <c r="J1186" s="437"/>
      <c r="K1186" s="437"/>
    </row>
    <row r="1187" spans="2:11" x14ac:dyDescent="0.25">
      <c r="B1187" s="434"/>
      <c r="E1187" s="435"/>
      <c r="G1187" s="436"/>
      <c r="H1187" s="437"/>
      <c r="I1187" s="437"/>
      <c r="J1187" s="437"/>
      <c r="K1187" s="437"/>
    </row>
    <row r="1188" spans="2:11" x14ac:dyDescent="0.25">
      <c r="B1188" s="434"/>
      <c r="E1188" s="435"/>
      <c r="G1188" s="436"/>
      <c r="H1188" s="437"/>
      <c r="I1188" s="437"/>
      <c r="J1188" s="437"/>
      <c r="K1188" s="437"/>
    </row>
    <row r="1189" spans="2:11" x14ac:dyDescent="0.25">
      <c r="B1189" s="434"/>
      <c r="E1189" s="435"/>
      <c r="G1189" s="436"/>
      <c r="H1189" s="437"/>
      <c r="I1189" s="437"/>
      <c r="J1189" s="437"/>
      <c r="K1189" s="437"/>
    </row>
    <row r="1190" spans="2:11" x14ac:dyDescent="0.25">
      <c r="B1190" s="434"/>
      <c r="E1190" s="435"/>
      <c r="G1190" s="436"/>
      <c r="H1190" s="437"/>
      <c r="I1190" s="437"/>
      <c r="J1190" s="437"/>
      <c r="K1190" s="437"/>
    </row>
    <row r="1191" spans="2:11" x14ac:dyDescent="0.25">
      <c r="B1191" s="434"/>
      <c r="E1191" s="435"/>
      <c r="G1191" s="436"/>
      <c r="H1191" s="437"/>
      <c r="I1191" s="437"/>
      <c r="J1191" s="437"/>
      <c r="K1191" s="437"/>
    </row>
    <row r="1192" spans="2:11" x14ac:dyDescent="0.25">
      <c r="B1192" s="434"/>
      <c r="E1192" s="435"/>
      <c r="G1192" s="436"/>
      <c r="H1192" s="437"/>
      <c r="I1192" s="437"/>
      <c r="J1192" s="437"/>
      <c r="K1192" s="437"/>
    </row>
    <row r="1193" spans="2:11" x14ac:dyDescent="0.25">
      <c r="B1193" s="434"/>
      <c r="E1193" s="435"/>
      <c r="G1193" s="436"/>
      <c r="H1193" s="437"/>
      <c r="I1193" s="437"/>
      <c r="J1193" s="437"/>
      <c r="K1193" s="437"/>
    </row>
    <row r="1194" spans="2:11" x14ac:dyDescent="0.25">
      <c r="B1194" s="434"/>
      <c r="E1194" s="435"/>
      <c r="G1194" s="436"/>
      <c r="H1194" s="437"/>
      <c r="I1194" s="437"/>
      <c r="J1194" s="437"/>
      <c r="K1194" s="437"/>
    </row>
    <row r="1195" spans="2:11" x14ac:dyDescent="0.25">
      <c r="B1195" s="434"/>
      <c r="E1195" s="435"/>
      <c r="G1195" s="436"/>
      <c r="H1195" s="437"/>
      <c r="I1195" s="437"/>
      <c r="J1195" s="437"/>
      <c r="K1195" s="437"/>
    </row>
    <row r="1196" spans="2:11" x14ac:dyDescent="0.25">
      <c r="B1196" s="434"/>
      <c r="E1196" s="435"/>
      <c r="G1196" s="436"/>
      <c r="H1196" s="437"/>
      <c r="I1196" s="437"/>
      <c r="J1196" s="437"/>
      <c r="K1196" s="437"/>
    </row>
    <row r="1197" spans="2:11" x14ac:dyDescent="0.25">
      <c r="B1197" s="434"/>
      <c r="E1197" s="435"/>
      <c r="G1197" s="436"/>
      <c r="H1197" s="437"/>
      <c r="I1197" s="437"/>
      <c r="J1197" s="437"/>
      <c r="K1197" s="437"/>
    </row>
    <row r="1198" spans="2:11" x14ac:dyDescent="0.25">
      <c r="B1198" s="434"/>
      <c r="E1198" s="435"/>
      <c r="G1198" s="436"/>
      <c r="H1198" s="437"/>
      <c r="I1198" s="437"/>
      <c r="J1198" s="437"/>
      <c r="K1198" s="437"/>
    </row>
    <row r="1199" spans="2:11" x14ac:dyDescent="0.25">
      <c r="B1199" s="434"/>
      <c r="E1199" s="435"/>
      <c r="G1199" s="436"/>
      <c r="H1199" s="437"/>
      <c r="I1199" s="437"/>
      <c r="J1199" s="437"/>
      <c r="K1199" s="437"/>
    </row>
    <row r="1200" spans="2:11" x14ac:dyDescent="0.25">
      <c r="B1200" s="434"/>
      <c r="E1200" s="435"/>
      <c r="G1200" s="436"/>
      <c r="H1200" s="437"/>
      <c r="I1200" s="437"/>
      <c r="J1200" s="437"/>
      <c r="K1200" s="437"/>
    </row>
    <row r="1201" spans="2:11" x14ac:dyDescent="0.25">
      <c r="B1201" s="434"/>
      <c r="E1201" s="435"/>
      <c r="G1201" s="436"/>
      <c r="H1201" s="437"/>
      <c r="I1201" s="437"/>
      <c r="J1201" s="437"/>
      <c r="K1201" s="437"/>
    </row>
    <row r="1202" spans="2:11" x14ac:dyDescent="0.25">
      <c r="B1202" s="434"/>
      <c r="E1202" s="435"/>
      <c r="G1202" s="436"/>
      <c r="H1202" s="437"/>
      <c r="I1202" s="437"/>
      <c r="J1202" s="437"/>
      <c r="K1202" s="437"/>
    </row>
    <row r="1203" spans="2:11" x14ac:dyDescent="0.25">
      <c r="B1203" s="434"/>
      <c r="E1203" s="435"/>
      <c r="G1203" s="436"/>
      <c r="H1203" s="437"/>
      <c r="I1203" s="437"/>
      <c r="J1203" s="437"/>
      <c r="K1203" s="437"/>
    </row>
    <row r="1204" spans="2:11" x14ac:dyDescent="0.25">
      <c r="B1204" s="434"/>
      <c r="E1204" s="435"/>
      <c r="G1204" s="436"/>
      <c r="H1204" s="437"/>
      <c r="I1204" s="437"/>
      <c r="J1204" s="437"/>
      <c r="K1204" s="437"/>
    </row>
    <row r="1205" spans="2:11" x14ac:dyDescent="0.25">
      <c r="B1205" s="434"/>
      <c r="E1205" s="435"/>
      <c r="G1205" s="436"/>
      <c r="H1205" s="437"/>
      <c r="I1205" s="437"/>
      <c r="J1205" s="437"/>
      <c r="K1205" s="437"/>
    </row>
    <row r="1206" spans="2:11" x14ac:dyDescent="0.25">
      <c r="B1206" s="434"/>
      <c r="E1206" s="435"/>
      <c r="G1206" s="436"/>
      <c r="H1206" s="437"/>
      <c r="I1206" s="437"/>
      <c r="J1206" s="437"/>
      <c r="K1206" s="437"/>
    </row>
    <row r="1207" spans="2:11" x14ac:dyDescent="0.25">
      <c r="B1207" s="434"/>
      <c r="E1207" s="435"/>
      <c r="G1207" s="436"/>
      <c r="H1207" s="437"/>
      <c r="I1207" s="437"/>
      <c r="J1207" s="437"/>
      <c r="K1207" s="437"/>
    </row>
    <row r="1208" spans="2:11" x14ac:dyDescent="0.25">
      <c r="B1208" s="434"/>
      <c r="E1208" s="435"/>
      <c r="G1208" s="436"/>
      <c r="H1208" s="437"/>
      <c r="I1208" s="437"/>
      <c r="J1208" s="437"/>
      <c r="K1208" s="437"/>
    </row>
    <row r="1209" spans="2:11" x14ac:dyDescent="0.25">
      <c r="B1209" s="434"/>
      <c r="E1209" s="435"/>
      <c r="G1209" s="436"/>
      <c r="H1209" s="437"/>
      <c r="I1209" s="437"/>
      <c r="J1209" s="437"/>
      <c r="K1209" s="437"/>
    </row>
    <row r="1210" spans="2:11" x14ac:dyDescent="0.25">
      <c r="B1210" s="434"/>
      <c r="E1210" s="435"/>
      <c r="G1210" s="436"/>
      <c r="H1210" s="437"/>
      <c r="I1210" s="437"/>
      <c r="J1210" s="437"/>
      <c r="K1210" s="437"/>
    </row>
    <row r="1211" spans="2:11" x14ac:dyDescent="0.25">
      <c r="B1211" s="434"/>
      <c r="E1211" s="435"/>
      <c r="G1211" s="436"/>
      <c r="H1211" s="437"/>
      <c r="I1211" s="437"/>
      <c r="J1211" s="437"/>
      <c r="K1211" s="437"/>
    </row>
    <row r="1212" spans="2:11" x14ac:dyDescent="0.25">
      <c r="B1212" s="434"/>
      <c r="E1212" s="435"/>
      <c r="G1212" s="436"/>
      <c r="H1212" s="437"/>
      <c r="I1212" s="437"/>
      <c r="J1212" s="437"/>
      <c r="K1212" s="437"/>
    </row>
    <row r="1213" spans="2:11" x14ac:dyDescent="0.25">
      <c r="B1213" s="434"/>
      <c r="E1213" s="435"/>
      <c r="G1213" s="436"/>
      <c r="H1213" s="437"/>
      <c r="I1213" s="437"/>
      <c r="J1213" s="437"/>
      <c r="K1213" s="437"/>
    </row>
    <row r="1214" spans="2:11" x14ac:dyDescent="0.25">
      <c r="B1214" s="434"/>
      <c r="E1214" s="435"/>
      <c r="G1214" s="436"/>
      <c r="H1214" s="437"/>
      <c r="I1214" s="437"/>
      <c r="J1214" s="437"/>
      <c r="K1214" s="437"/>
    </row>
    <row r="1215" spans="2:11" x14ac:dyDescent="0.25">
      <c r="B1215" s="434"/>
      <c r="E1215" s="435"/>
      <c r="G1215" s="436"/>
      <c r="H1215" s="437"/>
      <c r="I1215" s="437"/>
      <c r="J1215" s="437"/>
      <c r="K1215" s="437"/>
    </row>
    <row r="1216" spans="2:11" x14ac:dyDescent="0.25">
      <c r="B1216" s="434"/>
      <c r="E1216" s="435"/>
      <c r="G1216" s="436"/>
      <c r="H1216" s="437"/>
      <c r="I1216" s="437"/>
      <c r="J1216" s="437"/>
      <c r="K1216" s="437"/>
    </row>
    <row r="1217" spans="2:11" x14ac:dyDescent="0.25">
      <c r="B1217" s="434"/>
      <c r="E1217" s="435"/>
      <c r="G1217" s="436"/>
      <c r="H1217" s="437"/>
      <c r="I1217" s="437"/>
      <c r="J1217" s="437"/>
      <c r="K1217" s="437"/>
    </row>
    <row r="1218" spans="2:11" x14ac:dyDescent="0.25">
      <c r="B1218" s="434"/>
      <c r="E1218" s="435"/>
      <c r="G1218" s="436"/>
      <c r="H1218" s="437"/>
      <c r="I1218" s="437"/>
      <c r="J1218" s="437"/>
      <c r="K1218" s="437"/>
    </row>
    <row r="1219" spans="2:11" x14ac:dyDescent="0.25">
      <c r="B1219" s="434"/>
      <c r="E1219" s="435"/>
      <c r="G1219" s="436"/>
      <c r="H1219" s="437"/>
      <c r="I1219" s="437"/>
      <c r="J1219" s="437"/>
      <c r="K1219" s="437"/>
    </row>
    <row r="1220" spans="2:11" x14ac:dyDescent="0.25">
      <c r="B1220" s="434"/>
      <c r="E1220" s="435"/>
      <c r="G1220" s="436"/>
      <c r="H1220" s="437"/>
      <c r="I1220" s="437"/>
      <c r="J1220" s="437"/>
      <c r="K1220" s="437"/>
    </row>
    <row r="1221" spans="2:11" x14ac:dyDescent="0.25">
      <c r="B1221" s="434"/>
      <c r="E1221" s="435"/>
      <c r="G1221" s="436"/>
      <c r="H1221" s="437"/>
      <c r="I1221" s="437"/>
      <c r="J1221" s="437"/>
      <c r="K1221" s="437"/>
    </row>
    <row r="1222" spans="2:11" x14ac:dyDescent="0.25">
      <c r="B1222" s="434"/>
      <c r="E1222" s="435"/>
      <c r="G1222" s="436"/>
      <c r="H1222" s="437"/>
      <c r="I1222" s="437"/>
      <c r="J1222" s="437"/>
      <c r="K1222" s="437"/>
    </row>
    <row r="1223" spans="2:11" x14ac:dyDescent="0.25">
      <c r="B1223" s="434"/>
      <c r="E1223" s="435"/>
      <c r="G1223" s="436"/>
      <c r="H1223" s="437"/>
      <c r="I1223" s="437"/>
      <c r="J1223" s="437"/>
      <c r="K1223" s="437"/>
    </row>
    <row r="1224" spans="2:11" x14ac:dyDescent="0.25">
      <c r="B1224" s="434"/>
      <c r="E1224" s="435"/>
      <c r="G1224" s="436"/>
      <c r="H1224" s="437"/>
      <c r="I1224" s="437"/>
      <c r="J1224" s="437"/>
      <c r="K1224" s="437"/>
    </row>
    <row r="1225" spans="2:11" x14ac:dyDescent="0.25">
      <c r="B1225" s="434"/>
      <c r="E1225" s="435"/>
      <c r="G1225" s="436"/>
      <c r="H1225" s="437"/>
      <c r="I1225" s="437"/>
      <c r="J1225" s="437"/>
      <c r="K1225" s="437"/>
    </row>
    <row r="1226" spans="2:11" x14ac:dyDescent="0.25">
      <c r="B1226" s="434"/>
      <c r="E1226" s="435"/>
      <c r="G1226" s="436"/>
      <c r="H1226" s="437"/>
      <c r="I1226" s="437"/>
      <c r="J1226" s="437"/>
      <c r="K1226" s="437"/>
    </row>
    <row r="1227" spans="2:11" x14ac:dyDescent="0.25">
      <c r="B1227" s="434"/>
      <c r="E1227" s="435"/>
      <c r="G1227" s="436"/>
      <c r="H1227" s="437"/>
      <c r="I1227" s="437"/>
      <c r="J1227" s="437"/>
      <c r="K1227" s="437"/>
    </row>
    <row r="1228" spans="2:11" x14ac:dyDescent="0.25">
      <c r="B1228" s="434"/>
      <c r="E1228" s="435"/>
      <c r="G1228" s="436"/>
      <c r="H1228" s="437"/>
      <c r="I1228" s="437"/>
      <c r="J1228" s="437"/>
      <c r="K1228" s="437"/>
    </row>
    <row r="1229" spans="2:11" x14ac:dyDescent="0.25">
      <c r="B1229" s="434"/>
      <c r="E1229" s="435"/>
      <c r="G1229" s="436"/>
      <c r="H1229" s="437"/>
      <c r="I1229" s="437"/>
      <c r="J1229" s="437"/>
      <c r="K1229" s="437"/>
    </row>
    <row r="1230" spans="2:11" x14ac:dyDescent="0.25">
      <c r="B1230" s="434"/>
      <c r="E1230" s="435"/>
      <c r="G1230" s="436"/>
      <c r="H1230" s="437"/>
      <c r="I1230" s="437"/>
      <c r="J1230" s="437"/>
      <c r="K1230" s="437"/>
    </row>
    <row r="1231" spans="2:11" x14ac:dyDescent="0.25">
      <c r="B1231" s="434"/>
      <c r="E1231" s="435"/>
      <c r="G1231" s="436"/>
      <c r="H1231" s="437"/>
      <c r="I1231" s="437"/>
      <c r="J1231" s="437"/>
      <c r="K1231" s="437"/>
    </row>
    <row r="1232" spans="2:11" x14ac:dyDescent="0.25">
      <c r="B1232" s="434"/>
      <c r="E1232" s="435"/>
      <c r="G1232" s="436"/>
      <c r="H1232" s="437"/>
      <c r="I1232" s="437"/>
      <c r="J1232" s="437"/>
      <c r="K1232" s="437"/>
    </row>
    <row r="1233" spans="2:11" x14ac:dyDescent="0.25">
      <c r="B1233" s="434"/>
      <c r="E1233" s="435"/>
      <c r="G1233" s="436"/>
      <c r="H1233" s="437"/>
      <c r="I1233" s="437"/>
      <c r="J1233" s="437"/>
      <c r="K1233" s="437"/>
    </row>
    <row r="1234" spans="2:11" x14ac:dyDescent="0.25">
      <c r="B1234" s="434"/>
      <c r="E1234" s="435"/>
      <c r="G1234" s="436"/>
      <c r="H1234" s="437"/>
      <c r="I1234" s="437"/>
      <c r="J1234" s="437"/>
      <c r="K1234" s="437"/>
    </row>
    <row r="1235" spans="2:11" x14ac:dyDescent="0.25">
      <c r="B1235" s="434"/>
      <c r="E1235" s="435"/>
      <c r="G1235" s="436"/>
      <c r="H1235" s="437"/>
      <c r="I1235" s="437"/>
      <c r="J1235" s="437"/>
      <c r="K1235" s="437"/>
    </row>
    <row r="1236" spans="2:11" x14ac:dyDescent="0.25">
      <c r="B1236" s="434"/>
      <c r="E1236" s="435"/>
      <c r="G1236" s="436"/>
      <c r="H1236" s="437"/>
      <c r="I1236" s="437"/>
      <c r="J1236" s="437"/>
      <c r="K1236" s="437"/>
    </row>
    <row r="1237" spans="2:11" x14ac:dyDescent="0.25">
      <c r="B1237" s="434"/>
      <c r="E1237" s="435"/>
      <c r="G1237" s="436"/>
      <c r="H1237" s="437"/>
      <c r="I1237" s="437"/>
      <c r="J1237" s="437"/>
      <c r="K1237" s="437"/>
    </row>
    <row r="1238" spans="2:11" x14ac:dyDescent="0.25">
      <c r="B1238" s="434"/>
      <c r="E1238" s="435"/>
      <c r="G1238" s="436"/>
      <c r="H1238" s="437"/>
      <c r="I1238" s="437"/>
      <c r="J1238" s="437"/>
      <c r="K1238" s="437"/>
    </row>
    <row r="1239" spans="2:11" x14ac:dyDescent="0.25">
      <c r="B1239" s="434"/>
      <c r="E1239" s="435"/>
      <c r="G1239" s="436"/>
      <c r="H1239" s="437"/>
      <c r="I1239" s="437"/>
      <c r="J1239" s="437"/>
      <c r="K1239" s="437"/>
    </row>
    <row r="1240" spans="2:11" x14ac:dyDescent="0.25">
      <c r="B1240" s="434"/>
      <c r="E1240" s="435"/>
      <c r="G1240" s="436"/>
      <c r="H1240" s="437"/>
      <c r="I1240" s="437"/>
      <c r="J1240" s="437"/>
      <c r="K1240" s="437"/>
    </row>
    <row r="1241" spans="2:11" x14ac:dyDescent="0.25">
      <c r="B1241" s="434"/>
      <c r="E1241" s="435"/>
      <c r="G1241" s="436"/>
      <c r="H1241" s="437"/>
      <c r="I1241" s="437"/>
      <c r="J1241" s="437"/>
      <c r="K1241" s="437"/>
    </row>
    <row r="1242" spans="2:11" x14ac:dyDescent="0.25">
      <c r="B1242" s="434"/>
      <c r="E1242" s="435"/>
      <c r="G1242" s="436"/>
      <c r="H1242" s="437"/>
      <c r="I1242" s="437"/>
      <c r="J1242" s="437"/>
      <c r="K1242" s="437"/>
    </row>
    <row r="1243" spans="2:11" x14ac:dyDescent="0.25">
      <c r="B1243" s="434"/>
      <c r="E1243" s="435"/>
      <c r="G1243" s="436"/>
      <c r="H1243" s="437"/>
      <c r="I1243" s="437"/>
      <c r="J1243" s="437"/>
      <c r="K1243" s="437"/>
    </row>
    <row r="1244" spans="2:11" x14ac:dyDescent="0.25">
      <c r="B1244" s="434"/>
      <c r="E1244" s="435"/>
      <c r="G1244" s="436"/>
      <c r="H1244" s="437"/>
      <c r="I1244" s="437"/>
      <c r="J1244" s="437"/>
      <c r="K1244" s="437"/>
    </row>
    <row r="1245" spans="2:11" x14ac:dyDescent="0.25">
      <c r="B1245" s="434"/>
      <c r="E1245" s="435"/>
      <c r="G1245" s="436"/>
      <c r="H1245" s="437"/>
      <c r="I1245" s="437"/>
      <c r="J1245" s="437"/>
      <c r="K1245" s="437"/>
    </row>
    <row r="1246" spans="2:11" x14ac:dyDescent="0.25">
      <c r="B1246" s="434"/>
      <c r="E1246" s="435"/>
      <c r="G1246" s="436"/>
      <c r="H1246" s="437"/>
      <c r="I1246" s="437"/>
      <c r="J1246" s="437"/>
      <c r="K1246" s="437"/>
    </row>
    <row r="1247" spans="2:11" x14ac:dyDescent="0.25">
      <c r="B1247" s="434"/>
      <c r="E1247" s="435"/>
      <c r="G1247" s="436"/>
      <c r="H1247" s="437"/>
      <c r="I1247" s="437"/>
      <c r="J1247" s="437"/>
      <c r="K1247" s="437"/>
    </row>
    <row r="1248" spans="2:11" x14ac:dyDescent="0.25">
      <c r="B1248" s="434"/>
      <c r="E1248" s="435"/>
      <c r="G1248" s="436"/>
      <c r="H1248" s="437"/>
      <c r="I1248" s="437"/>
      <c r="J1248" s="437"/>
      <c r="K1248" s="437"/>
    </row>
    <row r="1249" spans="2:11" x14ac:dyDescent="0.25">
      <c r="B1249" s="434"/>
      <c r="E1249" s="435"/>
      <c r="G1249" s="436"/>
      <c r="H1249" s="437"/>
      <c r="I1249" s="437"/>
      <c r="J1249" s="437"/>
      <c r="K1249" s="437"/>
    </row>
    <row r="1250" spans="2:11" x14ac:dyDescent="0.25">
      <c r="B1250" s="434"/>
      <c r="E1250" s="435"/>
      <c r="G1250" s="436"/>
      <c r="H1250" s="437"/>
      <c r="I1250" s="437"/>
      <c r="J1250" s="437"/>
      <c r="K1250" s="437"/>
    </row>
    <row r="1251" spans="2:11" x14ac:dyDescent="0.25">
      <c r="B1251" s="434"/>
      <c r="E1251" s="435"/>
      <c r="G1251" s="436"/>
      <c r="H1251" s="437"/>
      <c r="I1251" s="437"/>
      <c r="J1251" s="437"/>
      <c r="K1251" s="437"/>
    </row>
    <row r="1252" spans="2:11" x14ac:dyDescent="0.25">
      <c r="B1252" s="434"/>
      <c r="E1252" s="435"/>
      <c r="G1252" s="436"/>
      <c r="H1252" s="437"/>
      <c r="I1252" s="437"/>
      <c r="J1252" s="437"/>
      <c r="K1252" s="437"/>
    </row>
    <row r="1253" spans="2:11" x14ac:dyDescent="0.25">
      <c r="B1253" s="434"/>
      <c r="E1253" s="435"/>
      <c r="G1253" s="436"/>
      <c r="H1253" s="437"/>
      <c r="I1253" s="437"/>
      <c r="J1253" s="437"/>
      <c r="K1253" s="437"/>
    </row>
    <row r="1254" spans="2:11" x14ac:dyDescent="0.25">
      <c r="B1254" s="434"/>
      <c r="E1254" s="435"/>
      <c r="G1254" s="436"/>
      <c r="H1254" s="437"/>
      <c r="I1254" s="437"/>
      <c r="J1254" s="437"/>
      <c r="K1254" s="437"/>
    </row>
    <row r="1255" spans="2:11" x14ac:dyDescent="0.25">
      <c r="B1255" s="434"/>
      <c r="E1255" s="435"/>
      <c r="G1255" s="436"/>
      <c r="H1255" s="437"/>
      <c r="I1255" s="437"/>
      <c r="J1255" s="437"/>
      <c r="K1255" s="437"/>
    </row>
    <row r="1256" spans="2:11" x14ac:dyDescent="0.25">
      <c r="B1256" s="434"/>
      <c r="E1256" s="435"/>
      <c r="G1256" s="436"/>
      <c r="H1256" s="437"/>
      <c r="I1256" s="437"/>
      <c r="J1256" s="437"/>
      <c r="K1256" s="437"/>
    </row>
    <row r="1257" spans="2:11" x14ac:dyDescent="0.25">
      <c r="B1257" s="434"/>
      <c r="E1257" s="435"/>
      <c r="G1257" s="436"/>
      <c r="H1257" s="437"/>
      <c r="I1257" s="437"/>
      <c r="J1257" s="437"/>
      <c r="K1257" s="437"/>
    </row>
    <row r="1258" spans="2:11" x14ac:dyDescent="0.25">
      <c r="B1258" s="434"/>
      <c r="E1258" s="435"/>
      <c r="G1258" s="436"/>
      <c r="H1258" s="437"/>
      <c r="I1258" s="437"/>
      <c r="J1258" s="437"/>
      <c r="K1258" s="437"/>
    </row>
    <row r="1259" spans="2:11" x14ac:dyDescent="0.25">
      <c r="B1259" s="434"/>
      <c r="E1259" s="435"/>
      <c r="G1259" s="436"/>
      <c r="H1259" s="437"/>
      <c r="I1259" s="437"/>
      <c r="J1259" s="437"/>
      <c r="K1259" s="437"/>
    </row>
    <row r="1260" spans="2:11" x14ac:dyDescent="0.25">
      <c r="B1260" s="434"/>
      <c r="E1260" s="435"/>
      <c r="G1260" s="436"/>
      <c r="H1260" s="437"/>
      <c r="I1260" s="437"/>
      <c r="J1260" s="437"/>
      <c r="K1260" s="437"/>
    </row>
    <row r="1261" spans="2:11" x14ac:dyDescent="0.25">
      <c r="B1261" s="434"/>
      <c r="E1261" s="435"/>
      <c r="G1261" s="436"/>
      <c r="H1261" s="437"/>
      <c r="I1261" s="437"/>
      <c r="J1261" s="437"/>
      <c r="K1261" s="437"/>
    </row>
    <row r="1262" spans="2:11" x14ac:dyDescent="0.25">
      <c r="B1262" s="434"/>
      <c r="E1262" s="435"/>
      <c r="G1262" s="436"/>
      <c r="H1262" s="437"/>
      <c r="I1262" s="437"/>
      <c r="J1262" s="437"/>
      <c r="K1262" s="437"/>
    </row>
    <row r="1263" spans="2:11" x14ac:dyDescent="0.25">
      <c r="B1263" s="434"/>
      <c r="E1263" s="435"/>
      <c r="G1263" s="436"/>
      <c r="H1263" s="437"/>
      <c r="I1263" s="437"/>
      <c r="J1263" s="437"/>
      <c r="K1263" s="437"/>
    </row>
    <row r="1264" spans="2:11" x14ac:dyDescent="0.25">
      <c r="B1264" s="434"/>
      <c r="E1264" s="435"/>
      <c r="G1264" s="436"/>
      <c r="H1264" s="437"/>
      <c r="I1264" s="437"/>
      <c r="J1264" s="437"/>
      <c r="K1264" s="437"/>
    </row>
    <row r="1265" spans="2:11" x14ac:dyDescent="0.25">
      <c r="B1265" s="434"/>
      <c r="E1265" s="435"/>
      <c r="G1265" s="436"/>
      <c r="H1265" s="437"/>
      <c r="I1265" s="437"/>
      <c r="J1265" s="437"/>
      <c r="K1265" s="437"/>
    </row>
    <row r="1266" spans="2:11" x14ac:dyDescent="0.25">
      <c r="B1266" s="434"/>
      <c r="E1266" s="435"/>
      <c r="G1266" s="436"/>
      <c r="H1266" s="437"/>
      <c r="I1266" s="437"/>
      <c r="J1266" s="437"/>
      <c r="K1266" s="437"/>
    </row>
    <row r="1267" spans="2:11" x14ac:dyDescent="0.25">
      <c r="B1267" s="434"/>
      <c r="E1267" s="435"/>
      <c r="G1267" s="436"/>
      <c r="H1267" s="437"/>
      <c r="I1267" s="437"/>
      <c r="J1267" s="437"/>
      <c r="K1267" s="437"/>
    </row>
    <row r="1268" spans="2:11" x14ac:dyDescent="0.25">
      <c r="B1268" s="434"/>
      <c r="E1268" s="435"/>
      <c r="G1268" s="436"/>
      <c r="H1268" s="437"/>
      <c r="I1268" s="437"/>
      <c r="J1268" s="437"/>
      <c r="K1268" s="437"/>
    </row>
    <row r="1269" spans="2:11" x14ac:dyDescent="0.25">
      <c r="B1269" s="434"/>
      <c r="E1269" s="435"/>
      <c r="G1269" s="436"/>
      <c r="H1269" s="437"/>
      <c r="I1269" s="437"/>
      <c r="J1269" s="437"/>
      <c r="K1269" s="437"/>
    </row>
    <row r="1270" spans="2:11" x14ac:dyDescent="0.25">
      <c r="B1270" s="434"/>
      <c r="E1270" s="435"/>
      <c r="G1270" s="436"/>
      <c r="H1270" s="437"/>
      <c r="I1270" s="437"/>
      <c r="J1270" s="437"/>
      <c r="K1270" s="437"/>
    </row>
    <row r="1271" spans="2:11" x14ac:dyDescent="0.25">
      <c r="B1271" s="434"/>
      <c r="E1271" s="435"/>
      <c r="G1271" s="436"/>
      <c r="H1271" s="437"/>
      <c r="I1271" s="437"/>
      <c r="J1271" s="437"/>
      <c r="K1271" s="437"/>
    </row>
    <row r="1272" spans="2:11" x14ac:dyDescent="0.25">
      <c r="B1272" s="434"/>
      <c r="E1272" s="435"/>
      <c r="G1272" s="436"/>
      <c r="H1272" s="437"/>
      <c r="I1272" s="437"/>
      <c r="J1272" s="437"/>
      <c r="K1272" s="437"/>
    </row>
    <row r="1273" spans="2:11" x14ac:dyDescent="0.25">
      <c r="B1273" s="434"/>
      <c r="E1273" s="435"/>
      <c r="G1273" s="436"/>
      <c r="H1273" s="437"/>
      <c r="I1273" s="437"/>
      <c r="J1273" s="437"/>
      <c r="K1273" s="437"/>
    </row>
    <row r="1274" spans="2:11" x14ac:dyDescent="0.25">
      <c r="B1274" s="434"/>
      <c r="E1274" s="435"/>
      <c r="G1274" s="436"/>
      <c r="H1274" s="437"/>
      <c r="I1274" s="437"/>
      <c r="J1274" s="437"/>
      <c r="K1274" s="437"/>
    </row>
    <row r="1275" spans="2:11" x14ac:dyDescent="0.25">
      <c r="B1275" s="434"/>
      <c r="E1275" s="435"/>
      <c r="G1275" s="436"/>
      <c r="H1275" s="437"/>
      <c r="I1275" s="437"/>
      <c r="J1275" s="437"/>
      <c r="K1275" s="437"/>
    </row>
    <row r="1276" spans="2:11" x14ac:dyDescent="0.25">
      <c r="B1276" s="434"/>
      <c r="E1276" s="435"/>
      <c r="G1276" s="436"/>
      <c r="H1276" s="437"/>
      <c r="I1276" s="437"/>
      <c r="J1276" s="437"/>
      <c r="K1276" s="437"/>
    </row>
    <row r="1277" spans="2:11" x14ac:dyDescent="0.25">
      <c r="B1277" s="434"/>
      <c r="E1277" s="435"/>
      <c r="G1277" s="436"/>
      <c r="H1277" s="437"/>
      <c r="I1277" s="437"/>
      <c r="J1277" s="437"/>
      <c r="K1277" s="437"/>
    </row>
    <row r="1278" spans="2:11" x14ac:dyDescent="0.25">
      <c r="B1278" s="434"/>
      <c r="E1278" s="435"/>
      <c r="G1278" s="436"/>
      <c r="H1278" s="437"/>
      <c r="I1278" s="437"/>
      <c r="J1278" s="437"/>
      <c r="K1278" s="437"/>
    </row>
    <row r="1279" spans="2:11" x14ac:dyDescent="0.25">
      <c r="B1279" s="434"/>
      <c r="E1279" s="435"/>
      <c r="G1279" s="436"/>
      <c r="H1279" s="437"/>
      <c r="I1279" s="437"/>
      <c r="J1279" s="437"/>
      <c r="K1279" s="437"/>
    </row>
    <row r="1280" spans="2:11" x14ac:dyDescent="0.25">
      <c r="B1280" s="434"/>
      <c r="E1280" s="435"/>
      <c r="G1280" s="436"/>
      <c r="H1280" s="437"/>
      <c r="I1280" s="437"/>
      <c r="J1280" s="437"/>
      <c r="K1280" s="437"/>
    </row>
    <row r="1281" spans="2:11" x14ac:dyDescent="0.25">
      <c r="B1281" s="434"/>
      <c r="E1281" s="435"/>
      <c r="G1281" s="436"/>
      <c r="H1281" s="437"/>
      <c r="I1281" s="437"/>
      <c r="J1281" s="437"/>
      <c r="K1281" s="437"/>
    </row>
    <row r="1282" spans="2:11" x14ac:dyDescent="0.25">
      <c r="B1282" s="434"/>
      <c r="E1282" s="435"/>
      <c r="G1282" s="436"/>
      <c r="H1282" s="437"/>
      <c r="I1282" s="437"/>
      <c r="J1282" s="437"/>
      <c r="K1282" s="437"/>
    </row>
    <row r="1283" spans="2:11" x14ac:dyDescent="0.25">
      <c r="B1283" s="434"/>
      <c r="E1283" s="435"/>
      <c r="G1283" s="436"/>
      <c r="H1283" s="437"/>
      <c r="I1283" s="437"/>
      <c r="J1283" s="437"/>
      <c r="K1283" s="437"/>
    </row>
    <row r="1284" spans="2:11" x14ac:dyDescent="0.25">
      <c r="B1284" s="434"/>
      <c r="E1284" s="435"/>
      <c r="G1284" s="436"/>
      <c r="H1284" s="437"/>
      <c r="I1284" s="437"/>
      <c r="J1284" s="437"/>
      <c r="K1284" s="437"/>
    </row>
    <row r="1285" spans="2:11" x14ac:dyDescent="0.25">
      <c r="B1285" s="434"/>
      <c r="E1285" s="435"/>
      <c r="G1285" s="436"/>
      <c r="H1285" s="437"/>
      <c r="I1285" s="437"/>
      <c r="J1285" s="437"/>
      <c r="K1285" s="437"/>
    </row>
    <row r="1286" spans="2:11" x14ac:dyDescent="0.25">
      <c r="B1286" s="434"/>
      <c r="E1286" s="435"/>
      <c r="G1286" s="436"/>
      <c r="H1286" s="437"/>
      <c r="I1286" s="437"/>
      <c r="J1286" s="437"/>
      <c r="K1286" s="437"/>
    </row>
    <row r="1287" spans="2:11" x14ac:dyDescent="0.25">
      <c r="B1287" s="434"/>
      <c r="E1287" s="435"/>
      <c r="G1287" s="436"/>
      <c r="H1287" s="437"/>
      <c r="I1287" s="437"/>
      <c r="J1287" s="437"/>
      <c r="K1287" s="437"/>
    </row>
    <row r="1288" spans="2:11" x14ac:dyDescent="0.25">
      <c r="B1288" s="434"/>
      <c r="E1288" s="435"/>
      <c r="G1288" s="436"/>
      <c r="H1288" s="437"/>
      <c r="I1288" s="437"/>
      <c r="J1288" s="437"/>
      <c r="K1288" s="437"/>
    </row>
    <row r="1289" spans="2:11" x14ac:dyDescent="0.25">
      <c r="B1289" s="434"/>
      <c r="E1289" s="435"/>
      <c r="G1289" s="436"/>
      <c r="H1289" s="437"/>
      <c r="I1289" s="437"/>
      <c r="J1289" s="437"/>
      <c r="K1289" s="437"/>
    </row>
    <row r="1290" spans="2:11" x14ac:dyDescent="0.25">
      <c r="B1290" s="434"/>
      <c r="E1290" s="435"/>
      <c r="G1290" s="436"/>
      <c r="H1290" s="437"/>
      <c r="I1290" s="437"/>
      <c r="J1290" s="437"/>
      <c r="K1290" s="437"/>
    </row>
    <row r="1291" spans="2:11" x14ac:dyDescent="0.25">
      <c r="B1291" s="434"/>
      <c r="E1291" s="435"/>
      <c r="G1291" s="436"/>
      <c r="H1291" s="437"/>
      <c r="I1291" s="437"/>
      <c r="J1291" s="437"/>
      <c r="K1291" s="437"/>
    </row>
    <row r="1292" spans="2:11" x14ac:dyDescent="0.25">
      <c r="B1292" s="434"/>
      <c r="E1292" s="435"/>
      <c r="G1292" s="436"/>
      <c r="H1292" s="437"/>
      <c r="I1292" s="437"/>
      <c r="J1292" s="437"/>
      <c r="K1292" s="437"/>
    </row>
    <row r="1293" spans="2:11" x14ac:dyDescent="0.25">
      <c r="B1293" s="434"/>
      <c r="E1293" s="435"/>
      <c r="G1293" s="436"/>
      <c r="H1293" s="437"/>
      <c r="I1293" s="437"/>
      <c r="J1293" s="437"/>
      <c r="K1293" s="437"/>
    </row>
    <row r="1294" spans="2:11" x14ac:dyDescent="0.25">
      <c r="B1294" s="434"/>
      <c r="E1294" s="435"/>
      <c r="G1294" s="436"/>
      <c r="H1294" s="437"/>
      <c r="I1294" s="437"/>
      <c r="J1294" s="437"/>
      <c r="K1294" s="437"/>
    </row>
    <row r="1295" spans="2:11" x14ac:dyDescent="0.25">
      <c r="B1295" s="434"/>
      <c r="E1295" s="435"/>
      <c r="G1295" s="436"/>
      <c r="H1295" s="437"/>
      <c r="I1295" s="437"/>
      <c r="J1295" s="437"/>
      <c r="K1295" s="437"/>
    </row>
    <row r="1296" spans="2:11" x14ac:dyDescent="0.25">
      <c r="B1296" s="434"/>
      <c r="E1296" s="435"/>
      <c r="G1296" s="436"/>
      <c r="H1296" s="437"/>
      <c r="I1296" s="437"/>
      <c r="J1296" s="437"/>
      <c r="K1296" s="437"/>
    </row>
    <row r="1297" spans="2:11" x14ac:dyDescent="0.25">
      <c r="B1297" s="434"/>
      <c r="E1297" s="435"/>
      <c r="G1297" s="436"/>
      <c r="H1297" s="437"/>
      <c r="I1297" s="437"/>
      <c r="J1297" s="437"/>
      <c r="K1297" s="437"/>
    </row>
    <row r="1298" spans="2:11" x14ac:dyDescent="0.25">
      <c r="B1298" s="434"/>
      <c r="E1298" s="435"/>
      <c r="G1298" s="436"/>
      <c r="H1298" s="437"/>
      <c r="I1298" s="437"/>
      <c r="J1298" s="437"/>
      <c r="K1298" s="437"/>
    </row>
    <row r="1299" spans="2:11" x14ac:dyDescent="0.25">
      <c r="B1299" s="434"/>
      <c r="E1299" s="435"/>
      <c r="G1299" s="436"/>
      <c r="H1299" s="437"/>
      <c r="I1299" s="437"/>
      <c r="J1299" s="437"/>
      <c r="K1299" s="437"/>
    </row>
    <row r="1300" spans="2:11" x14ac:dyDescent="0.25">
      <c r="B1300" s="434"/>
      <c r="E1300" s="435"/>
      <c r="G1300" s="436"/>
      <c r="H1300" s="437"/>
      <c r="I1300" s="437"/>
      <c r="J1300" s="437"/>
      <c r="K1300" s="437"/>
    </row>
    <row r="1301" spans="2:11" x14ac:dyDescent="0.25">
      <c r="B1301" s="434"/>
      <c r="E1301" s="435"/>
      <c r="G1301" s="436"/>
      <c r="H1301" s="437"/>
      <c r="I1301" s="437"/>
      <c r="J1301" s="437"/>
      <c r="K1301" s="437"/>
    </row>
    <row r="1302" spans="2:11" x14ac:dyDescent="0.25">
      <c r="B1302" s="434"/>
      <c r="E1302" s="435"/>
      <c r="G1302" s="436"/>
      <c r="H1302" s="437"/>
      <c r="I1302" s="437"/>
      <c r="J1302" s="437"/>
      <c r="K1302" s="437"/>
    </row>
    <row r="1303" spans="2:11" x14ac:dyDescent="0.25">
      <c r="B1303" s="434"/>
      <c r="E1303" s="435"/>
      <c r="G1303" s="436"/>
      <c r="H1303" s="437"/>
      <c r="I1303" s="437"/>
      <c r="J1303" s="437"/>
      <c r="K1303" s="437"/>
    </row>
    <row r="1304" spans="2:11" x14ac:dyDescent="0.25">
      <c r="B1304" s="434"/>
      <c r="E1304" s="435"/>
      <c r="G1304" s="436"/>
      <c r="H1304" s="437"/>
      <c r="I1304" s="437"/>
      <c r="J1304" s="437"/>
      <c r="K1304" s="437"/>
    </row>
    <row r="1305" spans="2:11" x14ac:dyDescent="0.25">
      <c r="B1305" s="434"/>
      <c r="E1305" s="435"/>
      <c r="G1305" s="436"/>
      <c r="H1305" s="437"/>
      <c r="I1305" s="437"/>
      <c r="J1305" s="437"/>
      <c r="K1305" s="437"/>
    </row>
    <row r="1306" spans="2:11" x14ac:dyDescent="0.25">
      <c r="B1306" s="434"/>
      <c r="E1306" s="435"/>
      <c r="G1306" s="436"/>
      <c r="H1306" s="437"/>
      <c r="I1306" s="437"/>
      <c r="J1306" s="437"/>
      <c r="K1306" s="437"/>
    </row>
    <row r="1307" spans="2:11" x14ac:dyDescent="0.25">
      <c r="B1307" s="434"/>
      <c r="E1307" s="435"/>
      <c r="G1307" s="436"/>
      <c r="H1307" s="437"/>
      <c r="I1307" s="437"/>
      <c r="J1307" s="437"/>
      <c r="K1307" s="437"/>
    </row>
    <row r="1308" spans="2:11" x14ac:dyDescent="0.25">
      <c r="B1308" s="434"/>
      <c r="E1308" s="435"/>
      <c r="G1308" s="436"/>
      <c r="H1308" s="437"/>
      <c r="I1308" s="437"/>
      <c r="J1308" s="437"/>
      <c r="K1308" s="437"/>
    </row>
    <row r="1309" spans="2:11" x14ac:dyDescent="0.25">
      <c r="B1309" s="434"/>
      <c r="E1309" s="435"/>
      <c r="G1309" s="436"/>
      <c r="H1309" s="437"/>
      <c r="I1309" s="437"/>
      <c r="J1309" s="437"/>
      <c r="K1309" s="437"/>
    </row>
    <row r="1310" spans="2:11" x14ac:dyDescent="0.25">
      <c r="B1310" s="434"/>
      <c r="E1310" s="435"/>
      <c r="G1310" s="436"/>
      <c r="H1310" s="437"/>
      <c r="I1310" s="437"/>
      <c r="J1310" s="437"/>
      <c r="K1310" s="437"/>
    </row>
    <row r="1311" spans="2:11" x14ac:dyDescent="0.25">
      <c r="B1311" s="434"/>
      <c r="E1311" s="435"/>
      <c r="G1311" s="436"/>
      <c r="H1311" s="437"/>
      <c r="I1311" s="437"/>
      <c r="J1311" s="437"/>
      <c r="K1311" s="437"/>
    </row>
    <row r="1312" spans="2:11" x14ac:dyDescent="0.25">
      <c r="B1312" s="434"/>
      <c r="E1312" s="435"/>
      <c r="G1312" s="436"/>
      <c r="H1312" s="437"/>
      <c r="I1312" s="437"/>
      <c r="J1312" s="437"/>
      <c r="K1312" s="437"/>
    </row>
    <row r="1313" spans="2:11" x14ac:dyDescent="0.25">
      <c r="B1313" s="434"/>
      <c r="E1313" s="435"/>
      <c r="G1313" s="436"/>
      <c r="H1313" s="437"/>
      <c r="I1313" s="437"/>
      <c r="J1313" s="437"/>
      <c r="K1313" s="437"/>
    </row>
    <row r="1314" spans="2:11" x14ac:dyDescent="0.25">
      <c r="B1314" s="434"/>
      <c r="E1314" s="435"/>
      <c r="G1314" s="436"/>
      <c r="H1314" s="437"/>
      <c r="I1314" s="437"/>
      <c r="J1314" s="437"/>
      <c r="K1314" s="437"/>
    </row>
    <row r="1315" spans="2:11" x14ac:dyDescent="0.25">
      <c r="B1315" s="434"/>
      <c r="E1315" s="435"/>
      <c r="G1315" s="436"/>
      <c r="H1315" s="437"/>
      <c r="I1315" s="437"/>
      <c r="J1315" s="437"/>
      <c r="K1315" s="437"/>
    </row>
    <row r="1316" spans="2:11" x14ac:dyDescent="0.25">
      <c r="B1316" s="434"/>
      <c r="E1316" s="435"/>
      <c r="G1316" s="436"/>
      <c r="H1316" s="437"/>
      <c r="I1316" s="437"/>
      <c r="J1316" s="437"/>
      <c r="K1316" s="437"/>
    </row>
    <row r="1317" spans="2:11" x14ac:dyDescent="0.25">
      <c r="B1317" s="434"/>
      <c r="E1317" s="435"/>
      <c r="G1317" s="436"/>
      <c r="H1317" s="437"/>
      <c r="I1317" s="437"/>
      <c r="J1317" s="437"/>
      <c r="K1317" s="437"/>
    </row>
    <row r="1318" spans="2:11" x14ac:dyDescent="0.25">
      <c r="B1318" s="434"/>
      <c r="E1318" s="435"/>
      <c r="G1318" s="436"/>
      <c r="H1318" s="437"/>
      <c r="I1318" s="437"/>
      <c r="J1318" s="437"/>
      <c r="K1318" s="437"/>
    </row>
    <row r="1319" spans="2:11" x14ac:dyDescent="0.25">
      <c r="B1319" s="434"/>
      <c r="E1319" s="435"/>
      <c r="G1319" s="436"/>
      <c r="H1319" s="437"/>
      <c r="I1319" s="437"/>
      <c r="J1319" s="437"/>
      <c r="K1319" s="437"/>
    </row>
    <row r="1320" spans="2:11" x14ac:dyDescent="0.25">
      <c r="B1320" s="434"/>
      <c r="E1320" s="435"/>
      <c r="G1320" s="436"/>
      <c r="H1320" s="437"/>
      <c r="I1320" s="437"/>
      <c r="J1320" s="437"/>
      <c r="K1320" s="437"/>
    </row>
    <row r="1321" spans="2:11" x14ac:dyDescent="0.25">
      <c r="B1321" s="434"/>
      <c r="E1321" s="435"/>
      <c r="G1321" s="436"/>
      <c r="H1321" s="437"/>
      <c r="I1321" s="437"/>
      <c r="J1321" s="437"/>
      <c r="K1321" s="437"/>
    </row>
    <row r="1322" spans="2:11" x14ac:dyDescent="0.25">
      <c r="B1322" s="434"/>
      <c r="E1322" s="435"/>
      <c r="G1322" s="436"/>
      <c r="H1322" s="437"/>
      <c r="I1322" s="437"/>
      <c r="J1322" s="437"/>
      <c r="K1322" s="437"/>
    </row>
    <row r="1323" spans="2:11" x14ac:dyDescent="0.25">
      <c r="B1323" s="434"/>
      <c r="E1323" s="435"/>
      <c r="G1323" s="436"/>
      <c r="H1323" s="437"/>
      <c r="I1323" s="437"/>
      <c r="J1323" s="437"/>
      <c r="K1323" s="437"/>
    </row>
    <row r="1324" spans="2:11" x14ac:dyDescent="0.25">
      <c r="B1324" s="434"/>
      <c r="E1324" s="435"/>
      <c r="G1324" s="436"/>
      <c r="H1324" s="437"/>
      <c r="I1324" s="437"/>
      <c r="J1324" s="437"/>
      <c r="K1324" s="437"/>
    </row>
    <row r="1325" spans="2:11" x14ac:dyDescent="0.25">
      <c r="B1325" s="434"/>
      <c r="E1325" s="435"/>
      <c r="G1325" s="436"/>
      <c r="H1325" s="437"/>
      <c r="I1325" s="437"/>
      <c r="J1325" s="437"/>
      <c r="K1325" s="437"/>
    </row>
    <row r="1326" spans="2:11" x14ac:dyDescent="0.25">
      <c r="B1326" s="434"/>
      <c r="E1326" s="435"/>
      <c r="G1326" s="436"/>
      <c r="H1326" s="437"/>
      <c r="I1326" s="437"/>
      <c r="J1326" s="437"/>
      <c r="K1326" s="437"/>
    </row>
    <row r="1327" spans="2:11" x14ac:dyDescent="0.25">
      <c r="B1327" s="434"/>
      <c r="E1327" s="435"/>
      <c r="G1327" s="436"/>
      <c r="H1327" s="437"/>
      <c r="I1327" s="437"/>
      <c r="J1327" s="437"/>
      <c r="K1327" s="437"/>
    </row>
    <row r="1328" spans="2:11" x14ac:dyDescent="0.25">
      <c r="B1328" s="434"/>
      <c r="E1328" s="435"/>
      <c r="G1328" s="436"/>
      <c r="H1328" s="437"/>
      <c r="I1328" s="437"/>
      <c r="J1328" s="437"/>
      <c r="K1328" s="437"/>
    </row>
    <row r="1329" spans="2:11" x14ac:dyDescent="0.25">
      <c r="B1329" s="434"/>
      <c r="E1329" s="435"/>
      <c r="G1329" s="436"/>
      <c r="H1329" s="437"/>
      <c r="I1329" s="437"/>
      <c r="J1329" s="437"/>
      <c r="K1329" s="437"/>
    </row>
    <row r="1330" spans="2:11" x14ac:dyDescent="0.25">
      <c r="B1330" s="434"/>
      <c r="E1330" s="435"/>
      <c r="G1330" s="436"/>
      <c r="H1330" s="437"/>
      <c r="I1330" s="437"/>
      <c r="J1330" s="437"/>
      <c r="K1330" s="437"/>
    </row>
    <row r="1331" spans="2:11" x14ac:dyDescent="0.25">
      <c r="B1331" s="434"/>
      <c r="E1331" s="435"/>
      <c r="G1331" s="436"/>
      <c r="H1331" s="437"/>
      <c r="I1331" s="437"/>
      <c r="J1331" s="437"/>
      <c r="K1331" s="437"/>
    </row>
    <row r="1332" spans="2:11" x14ac:dyDescent="0.25">
      <c r="B1332" s="434"/>
      <c r="E1332" s="435"/>
      <c r="G1332" s="436"/>
      <c r="H1332" s="437"/>
      <c r="I1332" s="437"/>
      <c r="J1332" s="437"/>
      <c r="K1332" s="437"/>
    </row>
    <row r="1333" spans="2:11" x14ac:dyDescent="0.25">
      <c r="B1333" s="434"/>
      <c r="E1333" s="435"/>
      <c r="G1333" s="436"/>
      <c r="H1333" s="437"/>
      <c r="I1333" s="437"/>
      <c r="J1333" s="437"/>
      <c r="K1333" s="437"/>
    </row>
    <row r="1334" spans="2:11" x14ac:dyDescent="0.25">
      <c r="B1334" s="434"/>
      <c r="E1334" s="435"/>
      <c r="G1334" s="436"/>
      <c r="H1334" s="437"/>
      <c r="I1334" s="437"/>
      <c r="J1334" s="437"/>
      <c r="K1334" s="437"/>
    </row>
    <row r="1335" spans="2:11" x14ac:dyDescent="0.25">
      <c r="B1335" s="434"/>
      <c r="E1335" s="435"/>
      <c r="G1335" s="436"/>
      <c r="H1335" s="437"/>
      <c r="I1335" s="437"/>
      <c r="J1335" s="437"/>
      <c r="K1335" s="437"/>
    </row>
    <row r="1336" spans="2:11" x14ac:dyDescent="0.25">
      <c r="B1336" s="434"/>
      <c r="E1336" s="435"/>
      <c r="G1336" s="436"/>
      <c r="H1336" s="437"/>
      <c r="I1336" s="437"/>
      <c r="J1336" s="437"/>
      <c r="K1336" s="437"/>
    </row>
    <row r="1337" spans="2:11" x14ac:dyDescent="0.25">
      <c r="B1337" s="434"/>
      <c r="E1337" s="435"/>
      <c r="G1337" s="436"/>
      <c r="H1337" s="437"/>
      <c r="I1337" s="437"/>
      <c r="J1337" s="437"/>
      <c r="K1337" s="437"/>
    </row>
    <row r="1338" spans="2:11" x14ac:dyDescent="0.25">
      <c r="B1338" s="434"/>
      <c r="E1338" s="435"/>
      <c r="G1338" s="436"/>
      <c r="H1338" s="437"/>
      <c r="I1338" s="437"/>
      <c r="J1338" s="437"/>
      <c r="K1338" s="437"/>
    </row>
    <row r="1339" spans="2:11" x14ac:dyDescent="0.25">
      <c r="B1339" s="434"/>
      <c r="E1339" s="435"/>
      <c r="G1339" s="436"/>
      <c r="H1339" s="437"/>
      <c r="I1339" s="437"/>
      <c r="J1339" s="437"/>
      <c r="K1339" s="437"/>
    </row>
    <row r="1340" spans="2:11" x14ac:dyDescent="0.25">
      <c r="B1340" s="434"/>
      <c r="E1340" s="435"/>
      <c r="G1340" s="436"/>
      <c r="H1340" s="437"/>
      <c r="I1340" s="437"/>
      <c r="J1340" s="437"/>
      <c r="K1340" s="437"/>
    </row>
    <row r="1341" spans="2:11" x14ac:dyDescent="0.25">
      <c r="B1341" s="434"/>
      <c r="E1341" s="435"/>
      <c r="G1341" s="436"/>
      <c r="H1341" s="437"/>
      <c r="I1341" s="437"/>
      <c r="J1341" s="437"/>
      <c r="K1341" s="437"/>
    </row>
    <row r="1342" spans="2:11" x14ac:dyDescent="0.25">
      <c r="B1342" s="434"/>
      <c r="E1342" s="435"/>
      <c r="G1342" s="436"/>
      <c r="H1342" s="437"/>
      <c r="I1342" s="437"/>
      <c r="J1342" s="437"/>
      <c r="K1342" s="437"/>
    </row>
    <row r="1343" spans="2:11" x14ac:dyDescent="0.25">
      <c r="B1343" s="434"/>
      <c r="E1343" s="435"/>
      <c r="G1343" s="436"/>
      <c r="H1343" s="437"/>
      <c r="I1343" s="437"/>
      <c r="J1343" s="437"/>
      <c r="K1343" s="437"/>
    </row>
    <row r="1344" spans="2:11" x14ac:dyDescent="0.25">
      <c r="B1344" s="434"/>
      <c r="E1344" s="435"/>
      <c r="G1344" s="436"/>
      <c r="H1344" s="437"/>
      <c r="I1344" s="437"/>
      <c r="J1344" s="437"/>
      <c r="K1344" s="437"/>
    </row>
    <row r="1345" spans="2:11" x14ac:dyDescent="0.25">
      <c r="B1345" s="434"/>
      <c r="E1345" s="435"/>
      <c r="G1345" s="436"/>
      <c r="H1345" s="437"/>
      <c r="I1345" s="437"/>
      <c r="J1345" s="437"/>
      <c r="K1345" s="437"/>
    </row>
    <row r="1346" spans="2:11" x14ac:dyDescent="0.25">
      <c r="B1346" s="434"/>
      <c r="E1346" s="435"/>
      <c r="G1346" s="436"/>
      <c r="H1346" s="437"/>
      <c r="I1346" s="437"/>
      <c r="J1346" s="437"/>
      <c r="K1346" s="437"/>
    </row>
    <row r="1347" spans="2:11" x14ac:dyDescent="0.25">
      <c r="B1347" s="434"/>
      <c r="E1347" s="435"/>
      <c r="G1347" s="436"/>
      <c r="H1347" s="437"/>
      <c r="I1347" s="437"/>
      <c r="J1347" s="437"/>
      <c r="K1347" s="437"/>
    </row>
    <row r="1348" spans="2:11" x14ac:dyDescent="0.25">
      <c r="B1348" s="434"/>
      <c r="E1348" s="435"/>
      <c r="G1348" s="436"/>
      <c r="H1348" s="437"/>
      <c r="I1348" s="437"/>
      <c r="J1348" s="437"/>
      <c r="K1348" s="437"/>
    </row>
    <row r="1349" spans="2:11" x14ac:dyDescent="0.25">
      <c r="B1349" s="434"/>
      <c r="E1349" s="435"/>
      <c r="G1349" s="436"/>
      <c r="H1349" s="437"/>
      <c r="I1349" s="437"/>
      <c r="J1349" s="437"/>
      <c r="K1349" s="437"/>
    </row>
    <row r="1350" spans="2:11" x14ac:dyDescent="0.25">
      <c r="B1350" s="434"/>
      <c r="E1350" s="435"/>
      <c r="G1350" s="436"/>
      <c r="H1350" s="437"/>
      <c r="I1350" s="437"/>
      <c r="J1350" s="437"/>
      <c r="K1350" s="437"/>
    </row>
    <row r="1351" spans="2:11" x14ac:dyDescent="0.25">
      <c r="B1351" s="434"/>
      <c r="E1351" s="435"/>
      <c r="G1351" s="436"/>
      <c r="H1351" s="437"/>
      <c r="I1351" s="437"/>
      <c r="J1351" s="437"/>
      <c r="K1351" s="437"/>
    </row>
    <row r="1352" spans="2:11" x14ac:dyDescent="0.25">
      <c r="B1352" s="434"/>
      <c r="E1352" s="435"/>
      <c r="G1352" s="436"/>
      <c r="H1352" s="437"/>
      <c r="I1352" s="437"/>
      <c r="J1352" s="437"/>
      <c r="K1352" s="437"/>
    </row>
    <row r="1353" spans="2:11" x14ac:dyDescent="0.25">
      <c r="B1353" s="434"/>
      <c r="E1353" s="435"/>
      <c r="G1353" s="436"/>
      <c r="H1353" s="437"/>
      <c r="I1353" s="437"/>
      <c r="J1353" s="437"/>
      <c r="K1353" s="437"/>
    </row>
    <row r="1354" spans="2:11" x14ac:dyDescent="0.25">
      <c r="B1354" s="434"/>
      <c r="E1354" s="435"/>
      <c r="G1354" s="436"/>
      <c r="H1354" s="437"/>
      <c r="I1354" s="437"/>
      <c r="J1354" s="437"/>
      <c r="K1354" s="437"/>
    </row>
    <row r="1355" spans="2:11" x14ac:dyDescent="0.25">
      <c r="B1355" s="434"/>
      <c r="E1355" s="435"/>
      <c r="G1355" s="436"/>
      <c r="H1355" s="437"/>
      <c r="I1355" s="437"/>
      <c r="J1355" s="437"/>
      <c r="K1355" s="437"/>
    </row>
    <row r="1356" spans="2:11" x14ac:dyDescent="0.25">
      <c r="B1356" s="434"/>
      <c r="E1356" s="435"/>
      <c r="G1356" s="436"/>
      <c r="H1356" s="437"/>
      <c r="I1356" s="437"/>
      <c r="J1356" s="437"/>
      <c r="K1356" s="437"/>
    </row>
    <row r="1357" spans="2:11" x14ac:dyDescent="0.25">
      <c r="B1357" s="434"/>
      <c r="E1357" s="435"/>
      <c r="G1357" s="436"/>
      <c r="H1357" s="437"/>
      <c r="I1357" s="437"/>
      <c r="J1357" s="437"/>
      <c r="K1357" s="437"/>
    </row>
    <row r="1358" spans="2:11" x14ac:dyDescent="0.25">
      <c r="B1358" s="434"/>
      <c r="E1358" s="435"/>
      <c r="G1358" s="436"/>
      <c r="H1358" s="437"/>
      <c r="I1358" s="437"/>
      <c r="J1358" s="437"/>
      <c r="K1358" s="437"/>
    </row>
    <row r="1359" spans="2:11" x14ac:dyDescent="0.25">
      <c r="B1359" s="434"/>
      <c r="E1359" s="435"/>
      <c r="G1359" s="436"/>
      <c r="H1359" s="437"/>
      <c r="I1359" s="437"/>
      <c r="J1359" s="437"/>
      <c r="K1359" s="437"/>
    </row>
    <row r="1360" spans="2:11" x14ac:dyDescent="0.25">
      <c r="B1360" s="434"/>
      <c r="E1360" s="435"/>
      <c r="G1360" s="436"/>
      <c r="H1360" s="437"/>
      <c r="I1360" s="437"/>
      <c r="J1360" s="437"/>
      <c r="K1360" s="437"/>
    </row>
    <row r="1361" spans="2:11" x14ac:dyDescent="0.25">
      <c r="B1361" s="434"/>
      <c r="E1361" s="435"/>
      <c r="G1361" s="436"/>
      <c r="H1361" s="437"/>
      <c r="I1361" s="437"/>
      <c r="J1361" s="437"/>
      <c r="K1361" s="437"/>
    </row>
    <row r="1362" spans="2:11" x14ac:dyDescent="0.25">
      <c r="B1362" s="434"/>
      <c r="E1362" s="435"/>
      <c r="G1362" s="436"/>
      <c r="H1362" s="437"/>
      <c r="I1362" s="437"/>
      <c r="J1362" s="437"/>
      <c r="K1362" s="437"/>
    </row>
    <row r="1363" spans="2:11" x14ac:dyDescent="0.25">
      <c r="B1363" s="434"/>
      <c r="E1363" s="435"/>
      <c r="G1363" s="436"/>
      <c r="H1363" s="437"/>
      <c r="I1363" s="437"/>
      <c r="J1363" s="437"/>
      <c r="K1363" s="437"/>
    </row>
    <row r="1364" spans="2:11" x14ac:dyDescent="0.25">
      <c r="B1364" s="434"/>
      <c r="E1364" s="435"/>
      <c r="G1364" s="436"/>
      <c r="H1364" s="437"/>
      <c r="I1364" s="437"/>
      <c r="J1364" s="437"/>
      <c r="K1364" s="437"/>
    </row>
    <row r="1365" spans="2:11" x14ac:dyDescent="0.25">
      <c r="B1365" s="434"/>
      <c r="E1365" s="435"/>
      <c r="G1365" s="436"/>
      <c r="H1365" s="437"/>
      <c r="I1365" s="437"/>
      <c r="J1365" s="437"/>
      <c r="K1365" s="437"/>
    </row>
    <row r="1366" spans="2:11" x14ac:dyDescent="0.25">
      <c r="B1366" s="434"/>
      <c r="E1366" s="435"/>
      <c r="G1366" s="436"/>
      <c r="H1366" s="437"/>
      <c r="I1366" s="437"/>
      <c r="J1366" s="437"/>
      <c r="K1366" s="437"/>
    </row>
    <row r="1367" spans="2:11" x14ac:dyDescent="0.25">
      <c r="B1367" s="434"/>
      <c r="E1367" s="435"/>
      <c r="G1367" s="436"/>
      <c r="H1367" s="437"/>
      <c r="I1367" s="437"/>
      <c r="J1367" s="437"/>
      <c r="K1367" s="437"/>
    </row>
    <row r="1368" spans="2:11" x14ac:dyDescent="0.25">
      <c r="B1368" s="434"/>
      <c r="E1368" s="435"/>
      <c r="G1368" s="436"/>
      <c r="H1368" s="437"/>
      <c r="I1368" s="437"/>
      <c r="J1368" s="437"/>
      <c r="K1368" s="437"/>
    </row>
    <row r="1369" spans="2:11" x14ac:dyDescent="0.25">
      <c r="B1369" s="434"/>
      <c r="E1369" s="435"/>
      <c r="G1369" s="436"/>
      <c r="H1369" s="437"/>
      <c r="I1369" s="437"/>
      <c r="J1369" s="437"/>
      <c r="K1369" s="437"/>
    </row>
    <row r="1370" spans="2:11" x14ac:dyDescent="0.25">
      <c r="B1370" s="434"/>
      <c r="E1370" s="435"/>
      <c r="G1370" s="436"/>
      <c r="H1370" s="437"/>
      <c r="I1370" s="437"/>
      <c r="J1370" s="437"/>
      <c r="K1370" s="437"/>
    </row>
    <row r="1371" spans="2:11" x14ac:dyDescent="0.25">
      <c r="B1371" s="434"/>
      <c r="E1371" s="435"/>
      <c r="G1371" s="436"/>
      <c r="H1371" s="437"/>
      <c r="I1371" s="437"/>
      <c r="J1371" s="437"/>
      <c r="K1371" s="437"/>
    </row>
    <row r="1372" spans="2:11" x14ac:dyDescent="0.25">
      <c r="B1372" s="434"/>
      <c r="E1372" s="435"/>
      <c r="G1372" s="436"/>
      <c r="H1372" s="437"/>
      <c r="I1372" s="437"/>
      <c r="J1372" s="437"/>
      <c r="K1372" s="437"/>
    </row>
    <row r="1373" spans="2:11" x14ac:dyDescent="0.25">
      <c r="B1373" s="434"/>
      <c r="E1373" s="435"/>
      <c r="G1373" s="436"/>
      <c r="H1373" s="437"/>
      <c r="I1373" s="437"/>
      <c r="J1373" s="437"/>
      <c r="K1373" s="437"/>
    </row>
    <row r="1374" spans="2:11" x14ac:dyDescent="0.25">
      <c r="B1374" s="434"/>
      <c r="E1374" s="435"/>
      <c r="G1374" s="436"/>
      <c r="H1374" s="437"/>
      <c r="I1374" s="437"/>
      <c r="J1374" s="437"/>
      <c r="K1374" s="437"/>
    </row>
    <row r="1375" spans="2:11" x14ac:dyDescent="0.25">
      <c r="B1375" s="434"/>
      <c r="E1375" s="435"/>
      <c r="G1375" s="436"/>
      <c r="H1375" s="437"/>
      <c r="I1375" s="437"/>
      <c r="J1375" s="437"/>
      <c r="K1375" s="437"/>
    </row>
    <row r="1376" spans="2:11" x14ac:dyDescent="0.25">
      <c r="B1376" s="434"/>
      <c r="E1376" s="435"/>
      <c r="G1376" s="436"/>
      <c r="H1376" s="437"/>
      <c r="I1376" s="437"/>
      <c r="J1376" s="437"/>
      <c r="K1376" s="437"/>
    </row>
    <row r="1377" spans="2:11" x14ac:dyDescent="0.25">
      <c r="B1377" s="434"/>
      <c r="E1377" s="435"/>
      <c r="G1377" s="436"/>
      <c r="H1377" s="437"/>
      <c r="I1377" s="437"/>
      <c r="J1377" s="437"/>
      <c r="K1377" s="437"/>
    </row>
    <row r="1378" spans="2:11" x14ac:dyDescent="0.25">
      <c r="B1378" s="434"/>
      <c r="E1378" s="435"/>
      <c r="G1378" s="436"/>
      <c r="H1378" s="437"/>
      <c r="I1378" s="437"/>
      <c r="J1378" s="437"/>
      <c r="K1378" s="437"/>
    </row>
    <row r="1379" spans="2:11" x14ac:dyDescent="0.25">
      <c r="B1379" s="434"/>
      <c r="E1379" s="435"/>
      <c r="G1379" s="436"/>
      <c r="H1379" s="437"/>
      <c r="I1379" s="437"/>
      <c r="J1379" s="437"/>
      <c r="K1379" s="437"/>
    </row>
    <row r="1380" spans="2:11" x14ac:dyDescent="0.25">
      <c r="B1380" s="434"/>
      <c r="E1380" s="435"/>
      <c r="G1380" s="436"/>
      <c r="H1380" s="437"/>
      <c r="I1380" s="437"/>
      <c r="J1380" s="437"/>
      <c r="K1380" s="437"/>
    </row>
    <row r="1381" spans="2:11" x14ac:dyDescent="0.25">
      <c r="B1381" s="434"/>
      <c r="E1381" s="435"/>
      <c r="G1381" s="436"/>
      <c r="H1381" s="437"/>
      <c r="I1381" s="437"/>
      <c r="J1381" s="437"/>
      <c r="K1381" s="437"/>
    </row>
    <row r="1382" spans="2:11" x14ac:dyDescent="0.25">
      <c r="B1382" s="434"/>
      <c r="E1382" s="435"/>
      <c r="G1382" s="436"/>
      <c r="H1382" s="437"/>
      <c r="I1382" s="437"/>
      <c r="J1382" s="437"/>
      <c r="K1382" s="437"/>
    </row>
    <row r="1383" spans="2:11" x14ac:dyDescent="0.25">
      <c r="B1383" s="434"/>
      <c r="E1383" s="435"/>
      <c r="G1383" s="436"/>
      <c r="H1383" s="437"/>
      <c r="I1383" s="437"/>
      <c r="J1383" s="437"/>
      <c r="K1383" s="437"/>
    </row>
    <row r="1384" spans="2:11" x14ac:dyDescent="0.25">
      <c r="B1384" s="434"/>
      <c r="E1384" s="435"/>
      <c r="G1384" s="436"/>
      <c r="H1384" s="437"/>
      <c r="I1384" s="437"/>
      <c r="J1384" s="437"/>
      <c r="K1384" s="437"/>
    </row>
    <row r="1385" spans="2:11" x14ac:dyDescent="0.25">
      <c r="B1385" s="434"/>
      <c r="E1385" s="435"/>
      <c r="G1385" s="436"/>
      <c r="H1385" s="437"/>
      <c r="I1385" s="437"/>
      <c r="J1385" s="437"/>
      <c r="K1385" s="437"/>
    </row>
    <row r="1386" spans="2:11" x14ac:dyDescent="0.25">
      <c r="B1386" s="434"/>
      <c r="E1386" s="435"/>
      <c r="G1386" s="436"/>
      <c r="H1386" s="437"/>
      <c r="I1386" s="437"/>
      <c r="J1386" s="437"/>
      <c r="K1386" s="437"/>
    </row>
    <row r="1387" spans="2:11" x14ac:dyDescent="0.25">
      <c r="B1387" s="434"/>
      <c r="E1387" s="435"/>
      <c r="G1387" s="436"/>
      <c r="H1387" s="437"/>
      <c r="I1387" s="437"/>
      <c r="J1387" s="437"/>
      <c r="K1387" s="437"/>
    </row>
    <row r="1388" spans="2:11" x14ac:dyDescent="0.25">
      <c r="B1388" s="434"/>
      <c r="E1388" s="435"/>
      <c r="G1388" s="436"/>
      <c r="H1388" s="437"/>
      <c r="I1388" s="437"/>
      <c r="J1388" s="437"/>
      <c r="K1388" s="437"/>
    </row>
    <row r="1389" spans="2:11" x14ac:dyDescent="0.25">
      <c r="B1389" s="434"/>
      <c r="E1389" s="435"/>
      <c r="G1389" s="436"/>
      <c r="H1389" s="437"/>
      <c r="I1389" s="437"/>
      <c r="J1389" s="437"/>
      <c r="K1389" s="437"/>
    </row>
    <row r="1390" spans="2:11" x14ac:dyDescent="0.25">
      <c r="B1390" s="434"/>
      <c r="E1390" s="435"/>
      <c r="G1390" s="436"/>
      <c r="H1390" s="437"/>
      <c r="I1390" s="437"/>
      <c r="J1390" s="437"/>
      <c r="K1390" s="437"/>
    </row>
    <row r="1391" spans="2:11" x14ac:dyDescent="0.25">
      <c r="B1391" s="434"/>
      <c r="E1391" s="435"/>
      <c r="G1391" s="436"/>
      <c r="H1391" s="437"/>
      <c r="I1391" s="437"/>
      <c r="J1391" s="437"/>
      <c r="K1391" s="437"/>
    </row>
    <row r="1392" spans="2:11" x14ac:dyDescent="0.25">
      <c r="B1392" s="434"/>
      <c r="E1392" s="435"/>
      <c r="G1392" s="436"/>
      <c r="H1392" s="437"/>
      <c r="I1392" s="437"/>
      <c r="J1392" s="437"/>
      <c r="K1392" s="437"/>
    </row>
    <row r="1393" spans="2:11" x14ac:dyDescent="0.25">
      <c r="B1393" s="434"/>
      <c r="E1393" s="435"/>
      <c r="G1393" s="436"/>
      <c r="H1393" s="437"/>
      <c r="I1393" s="437"/>
      <c r="J1393" s="437"/>
      <c r="K1393" s="437"/>
    </row>
    <row r="1394" spans="2:11" x14ac:dyDescent="0.25">
      <c r="B1394" s="434"/>
      <c r="E1394" s="435"/>
      <c r="G1394" s="436"/>
      <c r="H1394" s="437"/>
      <c r="I1394" s="437"/>
      <c r="J1394" s="437"/>
      <c r="K1394" s="437"/>
    </row>
    <row r="1395" spans="2:11" x14ac:dyDescent="0.25">
      <c r="B1395" s="434"/>
      <c r="E1395" s="435"/>
      <c r="G1395" s="436"/>
      <c r="H1395" s="437"/>
      <c r="I1395" s="437"/>
      <c r="J1395" s="437"/>
      <c r="K1395" s="437"/>
    </row>
    <row r="1396" spans="2:11" x14ac:dyDescent="0.25">
      <c r="B1396" s="434"/>
      <c r="E1396" s="435"/>
      <c r="G1396" s="436"/>
      <c r="H1396" s="437"/>
      <c r="I1396" s="437"/>
      <c r="J1396" s="437"/>
      <c r="K1396" s="437"/>
    </row>
    <row r="1397" spans="2:11" x14ac:dyDescent="0.25">
      <c r="B1397" s="434"/>
      <c r="E1397" s="435"/>
      <c r="G1397" s="436"/>
      <c r="H1397" s="437"/>
      <c r="I1397" s="437"/>
      <c r="J1397" s="437"/>
      <c r="K1397" s="437"/>
    </row>
    <row r="1398" spans="2:11" x14ac:dyDescent="0.25">
      <c r="B1398" s="434"/>
      <c r="E1398" s="435"/>
      <c r="G1398" s="436"/>
      <c r="H1398" s="437"/>
      <c r="I1398" s="437"/>
      <c r="J1398" s="437"/>
      <c r="K1398" s="437"/>
    </row>
    <row r="1399" spans="2:11" x14ac:dyDescent="0.25">
      <c r="B1399" s="434"/>
      <c r="E1399" s="435"/>
      <c r="G1399" s="436"/>
      <c r="H1399" s="437"/>
      <c r="I1399" s="437"/>
      <c r="J1399" s="437"/>
      <c r="K1399" s="437"/>
    </row>
    <row r="1400" spans="2:11" x14ac:dyDescent="0.25">
      <c r="B1400" s="434"/>
      <c r="E1400" s="435"/>
      <c r="G1400" s="436"/>
      <c r="H1400" s="437"/>
      <c r="I1400" s="437"/>
      <c r="J1400" s="437"/>
      <c r="K1400" s="437"/>
    </row>
    <row r="1401" spans="2:11" x14ac:dyDescent="0.25">
      <c r="B1401" s="434"/>
      <c r="E1401" s="435"/>
      <c r="G1401" s="436"/>
      <c r="H1401" s="437"/>
      <c r="I1401" s="437"/>
      <c r="J1401" s="437"/>
      <c r="K1401" s="437"/>
    </row>
    <row r="1402" spans="2:11" x14ac:dyDescent="0.25">
      <c r="B1402" s="434"/>
      <c r="E1402" s="435"/>
      <c r="G1402" s="436"/>
      <c r="H1402" s="437"/>
      <c r="I1402" s="437"/>
      <c r="J1402" s="437"/>
      <c r="K1402" s="437"/>
    </row>
    <row r="1403" spans="2:11" x14ac:dyDescent="0.25">
      <c r="B1403" s="434"/>
      <c r="E1403" s="435"/>
      <c r="G1403" s="436"/>
      <c r="H1403" s="437"/>
      <c r="I1403" s="437"/>
      <c r="J1403" s="437"/>
      <c r="K1403" s="437"/>
    </row>
    <row r="1404" spans="2:11" x14ac:dyDescent="0.25">
      <c r="B1404" s="434"/>
      <c r="E1404" s="435"/>
      <c r="G1404" s="436"/>
      <c r="H1404" s="437"/>
      <c r="I1404" s="437"/>
      <c r="J1404" s="437"/>
      <c r="K1404" s="437"/>
    </row>
    <row r="1405" spans="2:11" x14ac:dyDescent="0.25">
      <c r="B1405" s="434"/>
      <c r="E1405" s="435"/>
      <c r="G1405" s="436"/>
      <c r="H1405" s="437"/>
      <c r="I1405" s="437"/>
      <c r="J1405" s="437"/>
      <c r="K1405" s="437"/>
    </row>
    <row r="1406" spans="2:11" x14ac:dyDescent="0.25">
      <c r="B1406" s="434"/>
      <c r="E1406" s="435"/>
      <c r="G1406" s="436"/>
      <c r="H1406" s="437"/>
      <c r="I1406" s="437"/>
      <c r="J1406" s="437"/>
      <c r="K1406" s="437"/>
    </row>
    <row r="1407" spans="2:11" x14ac:dyDescent="0.25">
      <c r="B1407" s="434"/>
      <c r="E1407" s="435"/>
      <c r="G1407" s="436"/>
      <c r="H1407" s="437"/>
      <c r="I1407" s="437"/>
      <c r="J1407" s="437"/>
      <c r="K1407" s="437"/>
    </row>
    <row r="1408" spans="2:11" x14ac:dyDescent="0.25">
      <c r="B1408" s="434"/>
      <c r="E1408" s="435"/>
      <c r="G1408" s="436"/>
      <c r="H1408" s="437"/>
      <c r="I1408" s="437"/>
      <c r="J1408" s="437"/>
      <c r="K1408" s="437"/>
    </row>
    <row r="1409" spans="2:11" x14ac:dyDescent="0.25">
      <c r="B1409" s="434"/>
      <c r="E1409" s="435"/>
      <c r="G1409" s="436"/>
      <c r="H1409" s="437"/>
      <c r="I1409" s="437"/>
      <c r="J1409" s="437"/>
      <c r="K1409" s="437"/>
    </row>
    <row r="1410" spans="2:11" x14ac:dyDescent="0.25">
      <c r="B1410" s="434"/>
      <c r="E1410" s="435"/>
      <c r="G1410" s="436"/>
      <c r="H1410" s="437"/>
      <c r="I1410" s="437"/>
      <c r="J1410" s="437"/>
      <c r="K1410" s="437"/>
    </row>
    <row r="1411" spans="2:11" x14ac:dyDescent="0.25">
      <c r="B1411" s="434"/>
      <c r="E1411" s="435"/>
      <c r="G1411" s="436"/>
      <c r="H1411" s="437"/>
      <c r="I1411" s="437"/>
      <c r="J1411" s="437"/>
      <c r="K1411" s="437"/>
    </row>
    <row r="1412" spans="2:11" x14ac:dyDescent="0.25">
      <c r="B1412" s="434"/>
      <c r="E1412" s="435"/>
      <c r="G1412" s="436"/>
      <c r="H1412" s="437"/>
      <c r="I1412" s="437"/>
      <c r="J1412" s="437"/>
      <c r="K1412" s="437"/>
    </row>
    <row r="1413" spans="2:11" x14ac:dyDescent="0.25">
      <c r="B1413" s="434"/>
      <c r="E1413" s="435"/>
      <c r="G1413" s="436"/>
      <c r="H1413" s="437"/>
      <c r="I1413" s="437"/>
      <c r="J1413" s="437"/>
      <c r="K1413" s="437"/>
    </row>
    <row r="1414" spans="2:11" x14ac:dyDescent="0.25">
      <c r="B1414" s="434"/>
      <c r="E1414" s="435"/>
      <c r="G1414" s="436"/>
      <c r="H1414" s="437"/>
      <c r="I1414" s="437"/>
      <c r="J1414" s="437"/>
      <c r="K1414" s="437"/>
    </row>
    <row r="1415" spans="2:11" x14ac:dyDescent="0.25">
      <c r="B1415" s="434"/>
      <c r="E1415" s="435"/>
      <c r="G1415" s="436"/>
      <c r="H1415" s="437"/>
      <c r="I1415" s="437"/>
      <c r="J1415" s="437"/>
      <c r="K1415" s="437"/>
    </row>
    <row r="1416" spans="2:11" x14ac:dyDescent="0.25">
      <c r="B1416" s="434"/>
      <c r="E1416" s="435"/>
      <c r="G1416" s="436"/>
      <c r="H1416" s="437"/>
      <c r="I1416" s="437"/>
      <c r="J1416" s="437"/>
      <c r="K1416" s="437"/>
    </row>
    <row r="1417" spans="2:11" x14ac:dyDescent="0.25">
      <c r="B1417" s="434"/>
      <c r="E1417" s="435"/>
      <c r="G1417" s="436"/>
      <c r="H1417" s="437"/>
      <c r="I1417" s="437"/>
      <c r="J1417" s="437"/>
      <c r="K1417" s="437"/>
    </row>
    <row r="1418" spans="2:11" x14ac:dyDescent="0.25">
      <c r="B1418" s="434"/>
      <c r="E1418" s="435"/>
      <c r="G1418" s="436"/>
      <c r="H1418" s="437"/>
      <c r="I1418" s="437"/>
      <c r="J1418" s="437"/>
      <c r="K1418" s="437"/>
    </row>
    <row r="1419" spans="2:11" x14ac:dyDescent="0.25">
      <c r="B1419" s="434"/>
      <c r="E1419" s="435"/>
      <c r="G1419" s="436"/>
      <c r="H1419" s="437"/>
      <c r="I1419" s="437"/>
      <c r="J1419" s="437"/>
      <c r="K1419" s="437"/>
    </row>
    <row r="1420" spans="2:11" x14ac:dyDescent="0.25">
      <c r="B1420" s="434"/>
      <c r="E1420" s="435"/>
      <c r="G1420" s="436"/>
      <c r="H1420" s="437"/>
      <c r="I1420" s="437"/>
      <c r="J1420" s="437"/>
      <c r="K1420" s="437"/>
    </row>
    <row r="1421" spans="2:11" x14ac:dyDescent="0.25">
      <c r="B1421" s="434"/>
      <c r="E1421" s="435"/>
      <c r="G1421" s="436"/>
      <c r="H1421" s="437"/>
      <c r="I1421" s="437"/>
      <c r="J1421" s="437"/>
      <c r="K1421" s="437"/>
    </row>
    <row r="1422" spans="2:11" x14ac:dyDescent="0.25">
      <c r="B1422" s="434"/>
      <c r="E1422" s="435"/>
      <c r="G1422" s="436"/>
      <c r="H1422" s="437"/>
      <c r="I1422" s="437"/>
      <c r="J1422" s="437"/>
      <c r="K1422" s="437"/>
    </row>
    <row r="1423" spans="2:11" x14ac:dyDescent="0.25">
      <c r="B1423" s="434"/>
      <c r="E1423" s="435"/>
      <c r="G1423" s="436"/>
      <c r="H1423" s="437"/>
      <c r="I1423" s="437"/>
      <c r="J1423" s="437"/>
      <c r="K1423" s="437"/>
    </row>
    <row r="1424" spans="2:11" x14ac:dyDescent="0.25">
      <c r="B1424" s="434"/>
      <c r="E1424" s="435"/>
      <c r="G1424" s="436"/>
      <c r="H1424" s="437"/>
      <c r="I1424" s="437"/>
      <c r="J1424" s="437"/>
      <c r="K1424" s="437"/>
    </row>
    <row r="1425" spans="2:11" x14ac:dyDescent="0.25">
      <c r="B1425" s="434"/>
      <c r="E1425" s="435"/>
      <c r="G1425" s="436"/>
      <c r="H1425" s="437"/>
      <c r="I1425" s="437"/>
      <c r="J1425" s="437"/>
      <c r="K1425" s="437"/>
    </row>
    <row r="1426" spans="2:11" x14ac:dyDescent="0.25">
      <c r="B1426" s="434"/>
      <c r="E1426" s="435"/>
      <c r="G1426" s="436"/>
      <c r="H1426" s="437"/>
      <c r="I1426" s="437"/>
      <c r="J1426" s="437"/>
      <c r="K1426" s="437"/>
    </row>
    <row r="1427" spans="2:11" x14ac:dyDescent="0.25">
      <c r="B1427" s="434"/>
      <c r="E1427" s="435"/>
      <c r="G1427" s="436"/>
      <c r="H1427" s="437"/>
      <c r="I1427" s="437"/>
      <c r="J1427" s="437"/>
      <c r="K1427" s="437"/>
    </row>
    <row r="1428" spans="2:11" x14ac:dyDescent="0.25">
      <c r="B1428" s="434"/>
      <c r="E1428" s="435"/>
      <c r="G1428" s="436"/>
      <c r="H1428" s="437"/>
      <c r="I1428" s="437"/>
      <c r="J1428" s="437"/>
      <c r="K1428" s="437"/>
    </row>
    <row r="1429" spans="2:11" x14ac:dyDescent="0.25">
      <c r="B1429" s="434"/>
      <c r="E1429" s="435"/>
      <c r="G1429" s="436"/>
      <c r="H1429" s="437"/>
      <c r="I1429" s="437"/>
      <c r="J1429" s="437"/>
      <c r="K1429" s="437"/>
    </row>
    <row r="1430" spans="2:11" x14ac:dyDescent="0.25">
      <c r="B1430" s="434"/>
      <c r="E1430" s="435"/>
      <c r="G1430" s="436"/>
      <c r="H1430" s="437"/>
      <c r="I1430" s="437"/>
      <c r="J1430" s="437"/>
      <c r="K1430" s="437"/>
    </row>
    <row r="1431" spans="2:11" x14ac:dyDescent="0.25">
      <c r="B1431" s="434"/>
      <c r="E1431" s="435"/>
      <c r="G1431" s="436"/>
      <c r="H1431" s="437"/>
      <c r="I1431" s="437"/>
      <c r="J1431" s="437"/>
      <c r="K1431" s="437"/>
    </row>
    <row r="1432" spans="2:11" x14ac:dyDescent="0.25">
      <c r="B1432" s="434"/>
      <c r="E1432" s="435"/>
      <c r="G1432" s="436"/>
      <c r="H1432" s="437"/>
      <c r="I1432" s="437"/>
      <c r="J1432" s="437"/>
      <c r="K1432" s="437"/>
    </row>
    <row r="1433" spans="2:11" x14ac:dyDescent="0.25">
      <c r="B1433" s="434"/>
      <c r="E1433" s="435"/>
      <c r="G1433" s="436"/>
      <c r="H1433" s="437"/>
      <c r="I1433" s="437"/>
      <c r="J1433" s="437"/>
      <c r="K1433" s="437"/>
    </row>
    <row r="1434" spans="2:11" x14ac:dyDescent="0.25">
      <c r="B1434" s="434"/>
      <c r="E1434" s="435"/>
      <c r="G1434" s="436"/>
      <c r="H1434" s="437"/>
      <c r="I1434" s="437"/>
      <c r="J1434" s="437"/>
      <c r="K1434" s="437"/>
    </row>
    <row r="1435" spans="2:11" x14ac:dyDescent="0.25">
      <c r="B1435" s="434"/>
      <c r="E1435" s="435"/>
      <c r="G1435" s="436"/>
      <c r="H1435" s="437"/>
      <c r="I1435" s="437"/>
      <c r="J1435" s="437"/>
      <c r="K1435" s="437"/>
    </row>
    <row r="1436" spans="2:11" x14ac:dyDescent="0.25">
      <c r="B1436" s="434"/>
      <c r="E1436" s="435"/>
      <c r="G1436" s="436"/>
      <c r="H1436" s="437"/>
      <c r="I1436" s="437"/>
      <c r="J1436" s="437"/>
      <c r="K1436" s="437"/>
    </row>
    <row r="1437" spans="2:11" x14ac:dyDescent="0.25">
      <c r="B1437" s="434"/>
      <c r="E1437" s="435"/>
      <c r="G1437" s="436"/>
      <c r="H1437" s="437"/>
      <c r="I1437" s="437"/>
      <c r="J1437" s="437"/>
      <c r="K1437" s="437"/>
    </row>
    <row r="1438" spans="2:11" x14ac:dyDescent="0.25">
      <c r="B1438" s="434"/>
      <c r="E1438" s="435"/>
      <c r="G1438" s="436"/>
      <c r="H1438" s="437"/>
      <c r="I1438" s="437"/>
      <c r="J1438" s="437"/>
      <c r="K1438" s="437"/>
    </row>
    <row r="1439" spans="2:11" x14ac:dyDescent="0.25">
      <c r="B1439" s="434"/>
      <c r="E1439" s="435"/>
      <c r="G1439" s="436"/>
      <c r="H1439" s="437"/>
      <c r="I1439" s="437"/>
      <c r="J1439" s="437"/>
      <c r="K1439" s="437"/>
    </row>
    <row r="1440" spans="2:11" x14ac:dyDescent="0.25">
      <c r="B1440" s="434"/>
      <c r="E1440" s="435"/>
      <c r="G1440" s="436"/>
      <c r="H1440" s="437"/>
      <c r="I1440" s="437"/>
      <c r="J1440" s="437"/>
      <c r="K1440" s="437"/>
    </row>
    <row r="1441" spans="2:11" x14ac:dyDescent="0.25">
      <c r="B1441" s="434"/>
      <c r="E1441" s="435"/>
      <c r="G1441" s="436"/>
      <c r="H1441" s="437"/>
      <c r="I1441" s="437"/>
      <c r="J1441" s="437"/>
      <c r="K1441" s="437"/>
    </row>
    <row r="1442" spans="2:11" x14ac:dyDescent="0.25">
      <c r="B1442" s="434"/>
      <c r="E1442" s="435"/>
      <c r="G1442" s="436"/>
      <c r="H1442" s="437"/>
      <c r="I1442" s="437"/>
      <c r="J1442" s="437"/>
      <c r="K1442" s="437"/>
    </row>
    <row r="1443" spans="2:11" x14ac:dyDescent="0.25">
      <c r="B1443" s="434"/>
      <c r="E1443" s="435"/>
      <c r="G1443" s="436"/>
      <c r="H1443" s="437"/>
      <c r="I1443" s="437"/>
      <c r="J1443" s="437"/>
      <c r="K1443" s="437"/>
    </row>
    <row r="1444" spans="2:11" x14ac:dyDescent="0.25">
      <c r="B1444" s="434"/>
      <c r="E1444" s="435"/>
      <c r="G1444" s="436"/>
      <c r="H1444" s="437"/>
      <c r="I1444" s="437"/>
      <c r="J1444" s="437"/>
      <c r="K1444" s="437"/>
    </row>
    <row r="1445" spans="2:11" x14ac:dyDescent="0.25">
      <c r="B1445" s="434"/>
      <c r="E1445" s="435"/>
      <c r="G1445" s="436"/>
      <c r="H1445" s="437"/>
      <c r="I1445" s="437"/>
      <c r="J1445" s="437"/>
      <c r="K1445" s="437"/>
    </row>
    <row r="1446" spans="2:11" x14ac:dyDescent="0.25">
      <c r="B1446" s="434"/>
      <c r="E1446" s="435"/>
      <c r="G1446" s="436"/>
      <c r="H1446" s="437"/>
      <c r="I1446" s="437"/>
      <c r="J1446" s="437"/>
      <c r="K1446" s="437"/>
    </row>
    <row r="1447" spans="2:11" x14ac:dyDescent="0.25">
      <c r="B1447" s="434"/>
      <c r="E1447" s="435"/>
      <c r="G1447" s="436"/>
      <c r="H1447" s="437"/>
      <c r="I1447" s="437"/>
      <c r="J1447" s="437"/>
      <c r="K1447" s="437"/>
    </row>
    <row r="1448" spans="2:11" x14ac:dyDescent="0.25">
      <c r="B1448" s="434"/>
      <c r="E1448" s="435"/>
      <c r="G1448" s="436"/>
      <c r="H1448" s="437"/>
      <c r="I1448" s="437"/>
      <c r="J1448" s="437"/>
      <c r="K1448" s="437"/>
    </row>
    <row r="1449" spans="2:11" x14ac:dyDescent="0.25">
      <c r="B1449" s="434"/>
      <c r="E1449" s="435"/>
      <c r="G1449" s="436"/>
      <c r="H1449" s="437"/>
      <c r="I1449" s="437"/>
      <c r="J1449" s="437"/>
      <c r="K1449" s="437"/>
    </row>
    <row r="1450" spans="2:11" x14ac:dyDescent="0.25">
      <c r="B1450" s="434"/>
      <c r="E1450" s="435"/>
      <c r="G1450" s="436"/>
      <c r="H1450" s="437"/>
      <c r="I1450" s="437"/>
      <c r="J1450" s="437"/>
      <c r="K1450" s="437"/>
    </row>
    <row r="1451" spans="2:11" x14ac:dyDescent="0.25">
      <c r="B1451" s="434"/>
      <c r="E1451" s="435"/>
      <c r="G1451" s="436"/>
      <c r="H1451" s="437"/>
      <c r="I1451" s="437"/>
      <c r="J1451" s="437"/>
      <c r="K1451" s="437"/>
    </row>
    <row r="1452" spans="2:11" x14ac:dyDescent="0.25">
      <c r="B1452" s="434"/>
      <c r="E1452" s="435"/>
      <c r="G1452" s="436"/>
      <c r="H1452" s="437"/>
      <c r="I1452" s="437"/>
      <c r="J1452" s="437"/>
      <c r="K1452" s="437"/>
    </row>
    <row r="1453" spans="2:11" x14ac:dyDescent="0.25">
      <c r="B1453" s="434"/>
      <c r="E1453" s="435"/>
      <c r="G1453" s="436"/>
      <c r="H1453" s="437"/>
      <c r="I1453" s="437"/>
      <c r="J1453" s="437"/>
      <c r="K1453" s="437"/>
    </row>
    <row r="1454" spans="2:11" x14ac:dyDescent="0.25">
      <c r="B1454" s="434"/>
      <c r="E1454" s="435"/>
      <c r="G1454" s="436"/>
      <c r="H1454" s="437"/>
      <c r="I1454" s="437"/>
      <c r="J1454" s="437"/>
      <c r="K1454" s="437"/>
    </row>
    <row r="1455" spans="2:11" x14ac:dyDescent="0.25">
      <c r="B1455" s="434"/>
      <c r="E1455" s="435"/>
      <c r="G1455" s="436"/>
      <c r="H1455" s="437"/>
      <c r="I1455" s="437"/>
      <c r="J1455" s="437"/>
      <c r="K1455" s="437"/>
    </row>
    <row r="1456" spans="2:11" x14ac:dyDescent="0.25">
      <c r="B1456" s="434"/>
      <c r="E1456" s="435"/>
      <c r="G1456" s="436"/>
      <c r="H1456" s="437"/>
      <c r="I1456" s="437"/>
      <c r="J1456" s="437"/>
      <c r="K1456" s="437"/>
    </row>
    <row r="1457" spans="2:11" x14ac:dyDescent="0.25">
      <c r="B1457" s="434"/>
      <c r="E1457" s="435"/>
      <c r="G1457" s="436"/>
      <c r="H1457" s="437"/>
      <c r="I1457" s="437"/>
      <c r="J1457" s="437"/>
      <c r="K1457" s="437"/>
    </row>
    <row r="1458" spans="2:11" x14ac:dyDescent="0.25">
      <c r="B1458" s="434"/>
      <c r="E1458" s="435"/>
      <c r="G1458" s="436"/>
      <c r="H1458" s="437"/>
      <c r="I1458" s="437"/>
      <c r="J1458" s="437"/>
      <c r="K1458" s="437"/>
    </row>
    <row r="1459" spans="2:11" x14ac:dyDescent="0.25">
      <c r="B1459" s="434"/>
      <c r="E1459" s="435"/>
      <c r="G1459" s="436"/>
      <c r="H1459" s="437"/>
      <c r="I1459" s="437"/>
      <c r="J1459" s="437"/>
      <c r="K1459" s="437"/>
    </row>
    <row r="1460" spans="2:11" x14ac:dyDescent="0.25">
      <c r="B1460" s="434"/>
      <c r="E1460" s="435"/>
      <c r="G1460" s="436"/>
      <c r="H1460" s="437"/>
      <c r="I1460" s="437"/>
      <c r="J1460" s="437"/>
      <c r="K1460" s="437"/>
    </row>
    <row r="1461" spans="2:11" x14ac:dyDescent="0.25">
      <c r="B1461" s="434"/>
      <c r="E1461" s="435"/>
      <c r="G1461" s="436"/>
      <c r="H1461" s="437"/>
      <c r="I1461" s="437"/>
      <c r="J1461" s="437"/>
      <c r="K1461" s="437"/>
    </row>
    <row r="1462" spans="2:11" x14ac:dyDescent="0.25">
      <c r="B1462" s="434"/>
      <c r="E1462" s="435"/>
      <c r="G1462" s="436"/>
      <c r="H1462" s="437"/>
      <c r="I1462" s="437"/>
      <c r="J1462" s="437"/>
      <c r="K1462" s="437"/>
    </row>
    <row r="1463" spans="2:11" x14ac:dyDescent="0.25">
      <c r="B1463" s="434"/>
      <c r="E1463" s="435"/>
      <c r="G1463" s="436"/>
      <c r="H1463" s="437"/>
      <c r="I1463" s="437"/>
      <c r="J1463" s="437"/>
      <c r="K1463" s="437"/>
    </row>
    <row r="1464" spans="2:11" x14ac:dyDescent="0.25">
      <c r="B1464" s="434"/>
      <c r="E1464" s="435"/>
      <c r="G1464" s="436"/>
      <c r="H1464" s="437"/>
      <c r="I1464" s="437"/>
      <c r="J1464" s="437"/>
      <c r="K1464" s="437"/>
    </row>
    <row r="1465" spans="2:11" x14ac:dyDescent="0.25">
      <c r="B1465" s="434"/>
      <c r="E1465" s="435"/>
      <c r="G1465" s="436"/>
      <c r="H1465" s="437"/>
      <c r="I1465" s="437"/>
      <c r="J1465" s="437"/>
      <c r="K1465" s="437"/>
    </row>
    <row r="1466" spans="2:11" x14ac:dyDescent="0.25">
      <c r="B1466" s="434"/>
      <c r="E1466" s="435"/>
      <c r="G1466" s="436"/>
      <c r="H1466" s="437"/>
      <c r="I1466" s="437"/>
      <c r="J1466" s="437"/>
      <c r="K1466" s="437"/>
    </row>
    <row r="1467" spans="2:11" x14ac:dyDescent="0.25">
      <c r="B1467" s="434"/>
      <c r="E1467" s="435"/>
      <c r="G1467" s="436"/>
      <c r="H1467" s="437"/>
      <c r="I1467" s="437"/>
      <c r="J1467" s="437"/>
      <c r="K1467" s="437"/>
    </row>
    <row r="1468" spans="2:11" x14ac:dyDescent="0.25">
      <c r="B1468" s="434"/>
      <c r="E1468" s="435"/>
      <c r="G1468" s="436"/>
      <c r="H1468" s="437"/>
      <c r="I1468" s="437"/>
      <c r="J1468" s="437"/>
      <c r="K1468" s="437"/>
    </row>
    <row r="1469" spans="2:11" x14ac:dyDescent="0.25">
      <c r="B1469" s="434"/>
      <c r="E1469" s="435"/>
      <c r="G1469" s="436"/>
      <c r="H1469" s="437"/>
      <c r="I1469" s="437"/>
      <c r="J1469" s="437"/>
      <c r="K1469" s="437"/>
    </row>
    <row r="1470" spans="2:11" x14ac:dyDescent="0.25">
      <c r="B1470" s="434"/>
      <c r="E1470" s="435"/>
      <c r="G1470" s="436"/>
      <c r="H1470" s="437"/>
      <c r="I1470" s="437"/>
      <c r="J1470" s="437"/>
      <c r="K1470" s="437"/>
    </row>
    <row r="1471" spans="2:11" x14ac:dyDescent="0.25">
      <c r="B1471" s="434"/>
      <c r="E1471" s="435"/>
      <c r="G1471" s="436"/>
      <c r="H1471" s="437"/>
      <c r="I1471" s="437"/>
      <c r="J1471" s="437"/>
      <c r="K1471" s="437"/>
    </row>
    <row r="1472" spans="2:11" x14ac:dyDescent="0.25">
      <c r="B1472" s="434"/>
      <c r="E1472" s="435"/>
      <c r="G1472" s="436"/>
      <c r="H1472" s="437"/>
      <c r="I1472" s="437"/>
      <c r="J1472" s="437"/>
      <c r="K1472" s="437"/>
    </row>
    <row r="1473" spans="2:11" x14ac:dyDescent="0.25">
      <c r="B1473" s="434"/>
      <c r="E1473" s="435"/>
      <c r="G1473" s="436"/>
      <c r="H1473" s="437"/>
      <c r="I1473" s="437"/>
      <c r="J1473" s="437"/>
      <c r="K1473" s="437"/>
    </row>
    <row r="1474" spans="2:11" x14ac:dyDescent="0.25">
      <c r="B1474" s="434"/>
      <c r="E1474" s="435"/>
      <c r="G1474" s="436"/>
      <c r="H1474" s="437"/>
      <c r="I1474" s="437"/>
      <c r="J1474" s="437"/>
      <c r="K1474" s="437"/>
    </row>
    <row r="1475" spans="2:11" x14ac:dyDescent="0.25">
      <c r="B1475" s="434"/>
      <c r="E1475" s="435"/>
      <c r="G1475" s="436"/>
      <c r="H1475" s="437"/>
      <c r="I1475" s="437"/>
      <c r="J1475" s="437"/>
      <c r="K1475" s="437"/>
    </row>
    <row r="1476" spans="2:11" x14ac:dyDescent="0.25">
      <c r="B1476" s="434"/>
      <c r="E1476" s="435"/>
      <c r="G1476" s="436"/>
      <c r="H1476" s="437"/>
      <c r="I1476" s="437"/>
      <c r="J1476" s="437"/>
      <c r="K1476" s="437"/>
    </row>
    <row r="1477" spans="2:11" x14ac:dyDescent="0.25">
      <c r="B1477" s="434"/>
      <c r="E1477" s="435"/>
      <c r="G1477" s="436"/>
      <c r="H1477" s="437"/>
      <c r="I1477" s="437"/>
      <c r="J1477" s="437"/>
      <c r="K1477" s="437"/>
    </row>
    <row r="1478" spans="2:11" x14ac:dyDescent="0.25">
      <c r="B1478" s="434"/>
      <c r="E1478" s="435"/>
      <c r="G1478" s="436"/>
      <c r="H1478" s="437"/>
      <c r="I1478" s="437"/>
      <c r="J1478" s="437"/>
      <c r="K1478" s="437"/>
    </row>
    <row r="1479" spans="2:11" x14ac:dyDescent="0.25">
      <c r="B1479" s="434"/>
      <c r="E1479" s="435"/>
      <c r="G1479" s="436"/>
      <c r="H1479" s="437"/>
      <c r="I1479" s="437"/>
      <c r="J1479" s="437"/>
      <c r="K1479" s="437"/>
    </row>
    <row r="1480" spans="2:11" x14ac:dyDescent="0.25">
      <c r="B1480" s="434"/>
      <c r="E1480" s="435"/>
      <c r="G1480" s="436"/>
      <c r="H1480" s="437"/>
      <c r="I1480" s="437"/>
      <c r="J1480" s="437"/>
      <c r="K1480" s="437"/>
    </row>
    <row r="1481" spans="2:11" x14ac:dyDescent="0.25">
      <c r="B1481" s="434"/>
      <c r="E1481" s="435"/>
      <c r="G1481" s="436"/>
      <c r="H1481" s="437"/>
      <c r="I1481" s="437"/>
      <c r="J1481" s="437"/>
      <c r="K1481" s="437"/>
    </row>
    <row r="1482" spans="2:11" x14ac:dyDescent="0.25">
      <c r="B1482" s="434"/>
      <c r="E1482" s="435"/>
      <c r="G1482" s="436"/>
      <c r="H1482" s="437"/>
      <c r="I1482" s="437"/>
      <c r="J1482" s="437"/>
      <c r="K1482" s="437"/>
    </row>
    <row r="1483" spans="2:11" x14ac:dyDescent="0.25">
      <c r="B1483" s="434"/>
      <c r="E1483" s="435"/>
      <c r="G1483" s="436"/>
      <c r="H1483" s="437"/>
      <c r="I1483" s="437"/>
      <c r="J1483" s="437"/>
      <c r="K1483" s="437"/>
    </row>
    <row r="1484" spans="2:11" x14ac:dyDescent="0.25">
      <c r="B1484" s="434"/>
      <c r="E1484" s="435"/>
      <c r="G1484" s="436"/>
      <c r="H1484" s="437"/>
      <c r="I1484" s="437"/>
      <c r="J1484" s="437"/>
      <c r="K1484" s="437"/>
    </row>
    <row r="1485" spans="2:11" x14ac:dyDescent="0.25">
      <c r="B1485" s="434"/>
      <c r="E1485" s="435"/>
      <c r="G1485" s="436"/>
      <c r="H1485" s="437"/>
      <c r="I1485" s="437"/>
      <c r="J1485" s="437"/>
      <c r="K1485" s="437"/>
    </row>
    <row r="1486" spans="2:11" x14ac:dyDescent="0.25">
      <c r="B1486" s="434"/>
      <c r="E1486" s="435"/>
      <c r="G1486" s="436"/>
      <c r="H1486" s="437"/>
      <c r="I1486" s="437"/>
      <c r="J1486" s="437"/>
      <c r="K1486" s="437"/>
    </row>
    <row r="1487" spans="2:11" x14ac:dyDescent="0.25">
      <c r="B1487" s="434"/>
      <c r="E1487" s="435"/>
      <c r="G1487" s="436"/>
      <c r="H1487" s="437"/>
      <c r="I1487" s="437"/>
      <c r="J1487" s="437"/>
      <c r="K1487" s="437"/>
    </row>
    <row r="1488" spans="2:11" x14ac:dyDescent="0.25">
      <c r="B1488" s="434"/>
      <c r="E1488" s="435"/>
      <c r="G1488" s="436"/>
      <c r="H1488" s="437"/>
      <c r="I1488" s="437"/>
      <c r="J1488" s="437"/>
      <c r="K1488" s="437"/>
    </row>
    <row r="1489" spans="2:11" x14ac:dyDescent="0.25">
      <c r="B1489" s="434"/>
      <c r="E1489" s="435"/>
      <c r="G1489" s="436"/>
      <c r="H1489" s="437"/>
      <c r="I1489" s="437"/>
      <c r="J1489" s="437"/>
      <c r="K1489" s="437"/>
    </row>
    <row r="1490" spans="2:11" x14ac:dyDescent="0.25">
      <c r="B1490" s="434"/>
      <c r="E1490" s="435"/>
      <c r="G1490" s="436"/>
      <c r="H1490" s="437"/>
      <c r="I1490" s="437"/>
      <c r="J1490" s="437"/>
      <c r="K1490" s="437"/>
    </row>
    <row r="1491" spans="2:11" x14ac:dyDescent="0.25">
      <c r="B1491" s="434"/>
      <c r="E1491" s="435"/>
      <c r="G1491" s="436"/>
      <c r="H1491" s="437"/>
      <c r="I1491" s="437"/>
      <c r="J1491" s="437"/>
      <c r="K1491" s="437"/>
    </row>
    <row r="1492" spans="2:11" x14ac:dyDescent="0.25">
      <c r="B1492" s="434"/>
      <c r="E1492" s="435"/>
      <c r="G1492" s="436"/>
      <c r="H1492" s="437"/>
      <c r="I1492" s="437"/>
      <c r="J1492" s="437"/>
      <c r="K1492" s="437"/>
    </row>
    <row r="1493" spans="2:11" x14ac:dyDescent="0.25">
      <c r="B1493" s="434"/>
      <c r="E1493" s="435"/>
      <c r="G1493" s="436"/>
      <c r="H1493" s="437"/>
      <c r="I1493" s="437"/>
      <c r="J1493" s="437"/>
      <c r="K1493" s="437"/>
    </row>
    <row r="1494" spans="2:11" x14ac:dyDescent="0.25">
      <c r="B1494" s="434"/>
      <c r="E1494" s="435"/>
      <c r="G1494" s="436"/>
      <c r="H1494" s="437"/>
      <c r="I1494" s="437"/>
      <c r="J1494" s="437"/>
      <c r="K1494" s="437"/>
    </row>
    <row r="1495" spans="2:11" x14ac:dyDescent="0.25">
      <c r="B1495" s="434"/>
      <c r="E1495" s="435"/>
      <c r="G1495" s="436"/>
      <c r="H1495" s="437"/>
      <c r="I1495" s="437"/>
      <c r="J1495" s="437"/>
      <c r="K1495" s="437"/>
    </row>
    <row r="1496" spans="2:11" x14ac:dyDescent="0.25">
      <c r="B1496" s="434"/>
      <c r="E1496" s="435"/>
      <c r="G1496" s="436"/>
      <c r="H1496" s="437"/>
      <c r="I1496" s="437"/>
      <c r="J1496" s="437"/>
      <c r="K1496" s="437"/>
    </row>
    <row r="1497" spans="2:11" x14ac:dyDescent="0.25">
      <c r="B1497" s="434"/>
      <c r="E1497" s="435"/>
      <c r="G1497" s="436"/>
      <c r="H1497" s="437"/>
      <c r="I1497" s="437"/>
      <c r="J1497" s="437"/>
      <c r="K1497" s="437"/>
    </row>
    <row r="1498" spans="2:11" x14ac:dyDescent="0.25">
      <c r="B1498" s="434"/>
      <c r="E1498" s="435"/>
      <c r="G1498" s="436"/>
      <c r="H1498" s="437"/>
      <c r="I1498" s="437"/>
      <c r="J1498" s="437"/>
      <c r="K1498" s="437"/>
    </row>
    <row r="1499" spans="2:11" x14ac:dyDescent="0.25">
      <c r="B1499" s="434"/>
      <c r="E1499" s="435"/>
      <c r="G1499" s="436"/>
      <c r="H1499" s="437"/>
      <c r="I1499" s="437"/>
      <c r="J1499" s="437"/>
      <c r="K1499" s="437"/>
    </row>
    <row r="1500" spans="2:11" x14ac:dyDescent="0.25">
      <c r="B1500" s="434"/>
      <c r="E1500" s="435"/>
      <c r="G1500" s="436"/>
      <c r="H1500" s="437"/>
      <c r="I1500" s="437"/>
      <c r="J1500" s="437"/>
      <c r="K1500" s="437"/>
    </row>
    <row r="1501" spans="2:11" x14ac:dyDescent="0.25">
      <c r="B1501" s="434"/>
      <c r="E1501" s="435"/>
      <c r="G1501" s="436"/>
      <c r="H1501" s="437"/>
      <c r="I1501" s="437"/>
      <c r="J1501" s="437"/>
      <c r="K1501" s="437"/>
    </row>
    <row r="1502" spans="2:11" x14ac:dyDescent="0.25">
      <c r="B1502" s="434"/>
      <c r="E1502" s="435"/>
      <c r="G1502" s="436"/>
      <c r="H1502" s="437"/>
      <c r="I1502" s="437"/>
      <c r="J1502" s="437"/>
      <c r="K1502" s="437"/>
    </row>
    <row r="1503" spans="2:11" x14ac:dyDescent="0.25">
      <c r="B1503" s="434"/>
      <c r="E1503" s="435"/>
      <c r="G1503" s="436"/>
      <c r="H1503" s="437"/>
      <c r="I1503" s="437"/>
      <c r="J1503" s="437"/>
      <c r="K1503" s="437"/>
    </row>
    <row r="1504" spans="2:11" x14ac:dyDescent="0.25">
      <c r="B1504" s="434"/>
      <c r="E1504" s="435"/>
      <c r="G1504" s="436"/>
      <c r="H1504" s="437"/>
      <c r="I1504" s="437"/>
      <c r="J1504" s="437"/>
      <c r="K1504" s="437"/>
    </row>
    <row r="1505" spans="2:11" x14ac:dyDescent="0.25">
      <c r="B1505" s="434"/>
      <c r="E1505" s="435"/>
      <c r="G1505" s="436"/>
      <c r="K1505" s="437"/>
    </row>
    <row r="1506" spans="2:11" x14ac:dyDescent="0.25">
      <c r="B1506" s="434"/>
      <c r="E1506" s="435"/>
      <c r="G1506" s="436"/>
      <c r="K1506" s="437"/>
    </row>
    <row r="1507" spans="2:11" x14ac:dyDescent="0.25">
      <c r="B1507" s="434"/>
      <c r="E1507" s="435"/>
      <c r="G1507" s="436"/>
      <c r="K1507" s="437"/>
    </row>
    <row r="1508" spans="2:11" x14ac:dyDescent="0.25">
      <c r="B1508" s="434"/>
      <c r="E1508" s="435"/>
      <c r="G1508" s="436"/>
      <c r="K1508" s="437"/>
    </row>
    <row r="1509" spans="2:11" x14ac:dyDescent="0.25">
      <c r="B1509" s="434"/>
      <c r="E1509" s="435"/>
      <c r="G1509" s="436"/>
      <c r="K1509" s="437"/>
    </row>
    <row r="1510" spans="2:11" x14ac:dyDescent="0.25">
      <c r="B1510" s="434"/>
      <c r="E1510" s="435"/>
      <c r="G1510" s="436"/>
      <c r="K1510" s="437"/>
    </row>
    <row r="1511" spans="2:11" x14ac:dyDescent="0.25">
      <c r="B1511" s="434"/>
      <c r="E1511" s="435"/>
      <c r="G1511" s="436"/>
      <c r="K1511" s="437"/>
    </row>
    <row r="1512" spans="2:11" x14ac:dyDescent="0.25">
      <c r="B1512" s="434"/>
      <c r="E1512" s="435"/>
      <c r="G1512" s="436"/>
      <c r="K1512" s="437"/>
    </row>
    <row r="1513" spans="2:11" x14ac:dyDescent="0.25">
      <c r="B1513" s="434"/>
      <c r="E1513" s="435"/>
      <c r="G1513" s="436"/>
      <c r="K1513" s="437"/>
    </row>
    <row r="1514" spans="2:11" x14ac:dyDescent="0.25">
      <c r="B1514" s="434"/>
      <c r="E1514" s="435"/>
      <c r="G1514" s="436"/>
      <c r="K1514" s="437"/>
    </row>
    <row r="1515" spans="2:11" x14ac:dyDescent="0.25">
      <c r="B1515" s="434"/>
      <c r="E1515" s="435"/>
      <c r="G1515" s="436"/>
      <c r="K1515" s="437"/>
    </row>
    <row r="1516" spans="2:11" x14ac:dyDescent="0.25">
      <c r="B1516" s="434"/>
      <c r="E1516" s="435"/>
      <c r="G1516" s="436"/>
      <c r="K1516" s="437"/>
    </row>
    <row r="1517" spans="2:11" x14ac:dyDescent="0.25">
      <c r="B1517" s="434"/>
      <c r="E1517" s="435"/>
      <c r="G1517" s="436"/>
      <c r="K1517" s="437"/>
    </row>
    <row r="1518" spans="2:11" x14ac:dyDescent="0.25">
      <c r="B1518" s="434"/>
      <c r="E1518" s="435"/>
      <c r="G1518" s="436"/>
      <c r="K1518" s="437"/>
    </row>
    <row r="1519" spans="2:11" x14ac:dyDescent="0.25">
      <c r="B1519" s="434"/>
      <c r="E1519" s="435"/>
      <c r="G1519" s="436"/>
      <c r="K1519" s="437"/>
    </row>
    <row r="1520" spans="2:11" x14ac:dyDescent="0.25">
      <c r="B1520" s="434"/>
      <c r="E1520" s="435"/>
      <c r="G1520" s="436"/>
      <c r="K1520" s="437"/>
    </row>
    <row r="1521" spans="2:11" x14ac:dyDescent="0.25">
      <c r="B1521" s="434"/>
      <c r="E1521" s="435"/>
      <c r="G1521" s="436"/>
      <c r="K1521" s="437"/>
    </row>
    <row r="1522" spans="2:11" x14ac:dyDescent="0.25">
      <c r="B1522" s="434"/>
      <c r="E1522" s="435"/>
      <c r="G1522" s="436"/>
      <c r="K1522" s="437"/>
    </row>
    <row r="1523" spans="2:11" x14ac:dyDescent="0.25">
      <c r="B1523" s="434"/>
      <c r="E1523" s="435"/>
      <c r="G1523" s="436"/>
      <c r="K1523" s="437"/>
    </row>
    <row r="1524" spans="2:11" x14ac:dyDescent="0.25">
      <c r="B1524" s="434"/>
      <c r="E1524" s="435"/>
      <c r="G1524" s="436"/>
      <c r="K1524" s="437"/>
    </row>
    <row r="1525" spans="2:11" x14ac:dyDescent="0.25">
      <c r="B1525" s="434"/>
      <c r="E1525" s="435"/>
      <c r="G1525" s="436"/>
      <c r="K1525" s="437"/>
    </row>
    <row r="1526" spans="2:11" x14ac:dyDescent="0.25">
      <c r="B1526" s="434"/>
      <c r="E1526" s="435"/>
      <c r="G1526" s="436"/>
      <c r="K1526" s="437"/>
    </row>
    <row r="1527" spans="2:11" x14ac:dyDescent="0.25">
      <c r="B1527" s="434"/>
      <c r="E1527" s="435"/>
      <c r="G1527" s="436"/>
      <c r="K1527" s="437"/>
    </row>
    <row r="1528" spans="2:11" x14ac:dyDescent="0.25">
      <c r="B1528" s="434"/>
      <c r="E1528" s="435"/>
      <c r="G1528" s="436"/>
      <c r="K1528" s="437"/>
    </row>
    <row r="1529" spans="2:11" x14ac:dyDescent="0.25">
      <c r="B1529" s="434"/>
      <c r="E1529" s="435"/>
      <c r="G1529" s="436"/>
      <c r="K1529" s="437"/>
    </row>
    <row r="1530" spans="2:11" x14ac:dyDescent="0.25">
      <c r="B1530" s="434"/>
      <c r="E1530" s="435"/>
      <c r="G1530" s="436"/>
      <c r="K1530" s="437"/>
    </row>
    <row r="1531" spans="2:11" x14ac:dyDescent="0.25">
      <c r="B1531" s="434"/>
      <c r="E1531" s="435"/>
      <c r="G1531" s="436"/>
      <c r="K1531" s="437"/>
    </row>
    <row r="1532" spans="2:11" x14ac:dyDescent="0.25">
      <c r="B1532" s="434"/>
      <c r="E1532" s="435"/>
      <c r="G1532" s="436"/>
      <c r="K1532" s="437"/>
    </row>
    <row r="1533" spans="2:11" x14ac:dyDescent="0.25">
      <c r="B1533" s="434"/>
      <c r="E1533" s="435"/>
      <c r="G1533" s="436"/>
      <c r="K1533" s="437"/>
    </row>
    <row r="1534" spans="2:11" x14ac:dyDescent="0.25">
      <c r="B1534" s="434"/>
      <c r="E1534" s="435"/>
      <c r="G1534" s="436"/>
      <c r="K1534" s="437"/>
    </row>
    <row r="1535" spans="2:11" x14ac:dyDescent="0.25">
      <c r="B1535" s="434"/>
      <c r="E1535" s="435"/>
      <c r="G1535" s="436"/>
      <c r="K1535" s="437"/>
    </row>
    <row r="1536" spans="2:11" x14ac:dyDescent="0.25">
      <c r="B1536" s="434"/>
      <c r="E1536" s="435"/>
      <c r="G1536" s="436"/>
      <c r="K1536" s="437"/>
    </row>
    <row r="1537" spans="2:11" x14ac:dyDescent="0.25">
      <c r="B1537" s="434"/>
      <c r="E1537" s="435"/>
      <c r="G1537" s="436"/>
      <c r="K1537" s="437"/>
    </row>
    <row r="1538" spans="2:11" x14ac:dyDescent="0.25">
      <c r="B1538" s="434"/>
      <c r="E1538" s="435"/>
      <c r="G1538" s="436"/>
      <c r="K1538" s="437"/>
    </row>
    <row r="1539" spans="2:11" x14ac:dyDescent="0.25">
      <c r="B1539" s="434"/>
      <c r="E1539" s="435"/>
      <c r="G1539" s="436"/>
      <c r="K1539" s="437"/>
    </row>
    <row r="1540" spans="2:11" x14ac:dyDescent="0.25">
      <c r="B1540" s="434"/>
      <c r="E1540" s="435"/>
      <c r="G1540" s="436"/>
      <c r="K1540" s="437"/>
    </row>
    <row r="1541" spans="2:11" x14ac:dyDescent="0.25">
      <c r="B1541" s="434"/>
      <c r="E1541" s="435"/>
      <c r="G1541" s="436"/>
      <c r="K1541" s="437"/>
    </row>
    <row r="1542" spans="2:11" x14ac:dyDescent="0.25">
      <c r="B1542" s="434"/>
      <c r="E1542" s="435"/>
      <c r="G1542" s="436"/>
      <c r="K1542" s="437"/>
    </row>
    <row r="1543" spans="2:11" x14ac:dyDescent="0.25">
      <c r="B1543" s="434"/>
      <c r="E1543" s="435"/>
      <c r="G1543" s="436"/>
      <c r="K1543" s="437"/>
    </row>
    <row r="1544" spans="2:11" x14ac:dyDescent="0.25">
      <c r="B1544" s="434"/>
      <c r="E1544" s="435"/>
      <c r="G1544" s="436"/>
      <c r="K1544" s="437"/>
    </row>
    <row r="1545" spans="2:11" x14ac:dyDescent="0.25">
      <c r="B1545" s="434"/>
      <c r="E1545" s="435"/>
      <c r="G1545" s="436"/>
      <c r="K1545" s="437"/>
    </row>
    <row r="1546" spans="2:11" x14ac:dyDescent="0.25">
      <c r="B1546" s="434"/>
      <c r="E1546" s="435"/>
      <c r="G1546" s="436"/>
      <c r="K1546" s="437"/>
    </row>
    <row r="1547" spans="2:11" x14ac:dyDescent="0.25">
      <c r="B1547" s="434"/>
      <c r="E1547" s="435"/>
      <c r="G1547" s="436"/>
      <c r="K1547" s="437"/>
    </row>
    <row r="1548" spans="2:11" x14ac:dyDescent="0.25">
      <c r="B1548" s="434"/>
      <c r="E1548" s="435"/>
      <c r="G1548" s="436"/>
      <c r="K1548" s="437"/>
    </row>
    <row r="1549" spans="2:11" x14ac:dyDescent="0.25">
      <c r="B1549" s="434"/>
      <c r="E1549" s="435"/>
      <c r="G1549" s="436"/>
      <c r="K1549" s="437"/>
    </row>
    <row r="1550" spans="2:11" x14ac:dyDescent="0.25">
      <c r="B1550" s="434"/>
      <c r="E1550" s="435"/>
      <c r="G1550" s="436"/>
      <c r="K1550" s="437"/>
    </row>
    <row r="1551" spans="2:11" x14ac:dyDescent="0.25">
      <c r="B1551" s="434"/>
      <c r="E1551" s="435"/>
      <c r="G1551" s="436"/>
      <c r="K1551" s="437"/>
    </row>
    <row r="1552" spans="2:11" x14ac:dyDescent="0.25">
      <c r="B1552" s="434"/>
      <c r="E1552" s="435"/>
      <c r="G1552" s="436"/>
      <c r="K1552" s="437"/>
    </row>
    <row r="1553" spans="2:11" x14ac:dyDescent="0.25">
      <c r="B1553" s="434"/>
      <c r="E1553" s="435"/>
      <c r="G1553" s="436"/>
      <c r="K1553" s="437"/>
    </row>
    <row r="1554" spans="2:11" x14ac:dyDescent="0.25">
      <c r="B1554" s="434"/>
      <c r="E1554" s="435"/>
      <c r="G1554" s="436"/>
      <c r="K1554" s="437"/>
    </row>
    <row r="1555" spans="2:11" x14ac:dyDescent="0.25">
      <c r="B1555" s="434"/>
      <c r="E1555" s="435"/>
      <c r="G1555" s="436"/>
      <c r="K1555" s="437"/>
    </row>
    <row r="1556" spans="2:11" x14ac:dyDescent="0.25">
      <c r="B1556" s="434"/>
      <c r="E1556" s="435"/>
      <c r="G1556" s="436"/>
      <c r="K1556" s="437"/>
    </row>
    <row r="1557" spans="2:11" x14ac:dyDescent="0.25">
      <c r="B1557" s="434"/>
      <c r="E1557" s="435"/>
      <c r="G1557" s="436"/>
      <c r="K1557" s="437"/>
    </row>
    <row r="1558" spans="2:11" x14ac:dyDescent="0.25">
      <c r="B1558" s="434"/>
      <c r="E1558" s="435"/>
      <c r="G1558" s="436"/>
      <c r="K1558" s="437"/>
    </row>
    <row r="1559" spans="2:11" x14ac:dyDescent="0.25">
      <c r="B1559" s="434"/>
      <c r="E1559" s="435"/>
      <c r="G1559" s="436"/>
      <c r="K1559" s="437"/>
    </row>
    <row r="1560" spans="2:11" x14ac:dyDescent="0.25">
      <c r="B1560" s="434"/>
      <c r="E1560" s="435"/>
      <c r="G1560" s="436"/>
      <c r="K1560" s="437"/>
    </row>
    <row r="1561" spans="2:11" x14ac:dyDescent="0.25">
      <c r="B1561" s="434"/>
      <c r="E1561" s="435"/>
      <c r="G1561" s="436"/>
      <c r="K1561" s="437"/>
    </row>
    <row r="1562" spans="2:11" x14ac:dyDescent="0.25">
      <c r="B1562" s="434"/>
      <c r="E1562" s="435"/>
      <c r="G1562" s="436"/>
      <c r="K1562" s="437"/>
    </row>
    <row r="1563" spans="2:11" x14ac:dyDescent="0.25">
      <c r="B1563" s="434"/>
      <c r="E1563" s="435"/>
      <c r="G1563" s="436"/>
      <c r="K1563" s="437"/>
    </row>
    <row r="1564" spans="2:11" x14ac:dyDescent="0.25">
      <c r="B1564" s="434"/>
      <c r="E1564" s="435"/>
      <c r="G1564" s="436"/>
      <c r="K1564" s="437"/>
    </row>
    <row r="1565" spans="2:11" x14ac:dyDescent="0.25">
      <c r="B1565" s="434"/>
      <c r="E1565" s="435"/>
      <c r="G1565" s="436"/>
      <c r="K1565" s="437"/>
    </row>
    <row r="1566" spans="2:11" x14ac:dyDescent="0.25">
      <c r="B1566" s="434"/>
      <c r="E1566" s="435"/>
      <c r="G1566" s="436"/>
      <c r="K1566" s="437"/>
    </row>
    <row r="1567" spans="2:11" x14ac:dyDescent="0.25">
      <c r="B1567" s="434"/>
      <c r="E1567" s="435"/>
      <c r="G1567" s="436"/>
      <c r="K1567" s="437"/>
    </row>
    <row r="1568" spans="2:11" x14ac:dyDescent="0.25">
      <c r="B1568" s="434"/>
      <c r="E1568" s="435"/>
      <c r="G1568" s="436"/>
      <c r="K1568" s="437"/>
    </row>
    <row r="1569" spans="2:11" x14ac:dyDescent="0.25">
      <c r="B1569" s="434"/>
      <c r="E1569" s="435"/>
      <c r="G1569" s="436"/>
      <c r="K1569" s="437"/>
    </row>
    <row r="1570" spans="2:11" x14ac:dyDescent="0.25">
      <c r="B1570" s="434"/>
      <c r="E1570" s="435"/>
      <c r="G1570" s="436"/>
      <c r="K1570" s="437"/>
    </row>
    <row r="1571" spans="2:11" x14ac:dyDescent="0.25">
      <c r="B1571" s="434"/>
      <c r="E1571" s="435"/>
      <c r="G1571" s="436"/>
      <c r="K1571" s="437"/>
    </row>
    <row r="1572" spans="2:11" x14ac:dyDescent="0.25">
      <c r="B1572" s="434"/>
      <c r="E1572" s="435"/>
      <c r="G1572" s="436"/>
      <c r="K1572" s="437"/>
    </row>
    <row r="1573" spans="2:11" x14ac:dyDescent="0.25">
      <c r="B1573" s="434"/>
      <c r="E1573" s="435"/>
      <c r="G1573" s="436"/>
      <c r="K1573" s="437"/>
    </row>
    <row r="1574" spans="2:11" x14ac:dyDescent="0.25">
      <c r="B1574" s="434"/>
      <c r="E1574" s="435"/>
      <c r="G1574" s="436"/>
      <c r="K1574" s="437"/>
    </row>
    <row r="1575" spans="2:11" x14ac:dyDescent="0.25">
      <c r="B1575" s="434"/>
      <c r="E1575" s="435"/>
      <c r="G1575" s="436"/>
      <c r="K1575" s="437"/>
    </row>
    <row r="1576" spans="2:11" x14ac:dyDescent="0.25">
      <c r="B1576" s="434"/>
      <c r="E1576" s="435"/>
      <c r="G1576" s="436"/>
      <c r="K1576" s="437"/>
    </row>
    <row r="1577" spans="2:11" x14ac:dyDescent="0.25">
      <c r="B1577" s="434"/>
      <c r="E1577" s="435"/>
      <c r="G1577" s="436"/>
      <c r="K1577" s="437"/>
    </row>
    <row r="1578" spans="2:11" x14ac:dyDescent="0.25">
      <c r="B1578" s="434"/>
      <c r="E1578" s="435"/>
      <c r="G1578" s="436"/>
      <c r="K1578" s="437"/>
    </row>
    <row r="1579" spans="2:11" x14ac:dyDescent="0.25">
      <c r="B1579" s="434"/>
      <c r="E1579" s="435"/>
      <c r="G1579" s="436"/>
      <c r="K1579" s="437"/>
    </row>
    <row r="1580" spans="2:11" x14ac:dyDescent="0.25">
      <c r="B1580" s="434"/>
      <c r="E1580" s="435"/>
      <c r="G1580" s="436"/>
      <c r="K1580" s="437"/>
    </row>
    <row r="1581" spans="2:11" x14ac:dyDescent="0.25">
      <c r="B1581" s="434"/>
      <c r="E1581" s="435"/>
      <c r="G1581" s="436"/>
      <c r="K1581" s="437"/>
    </row>
    <row r="1582" spans="2:11" x14ac:dyDescent="0.25">
      <c r="B1582" s="434"/>
      <c r="E1582" s="435"/>
      <c r="G1582" s="436"/>
      <c r="K1582" s="437"/>
    </row>
    <row r="1583" spans="2:11" x14ac:dyDescent="0.25">
      <c r="B1583" s="434"/>
      <c r="E1583" s="435"/>
      <c r="G1583" s="436"/>
      <c r="K1583" s="437"/>
    </row>
    <row r="1584" spans="2:11" x14ac:dyDescent="0.25">
      <c r="B1584" s="434"/>
      <c r="E1584" s="435"/>
      <c r="G1584" s="436"/>
      <c r="K1584" s="437"/>
    </row>
    <row r="1585" spans="2:11" x14ac:dyDescent="0.25">
      <c r="B1585" s="434"/>
      <c r="E1585" s="435"/>
      <c r="G1585" s="436"/>
      <c r="K1585" s="437"/>
    </row>
    <row r="1586" spans="2:11" x14ac:dyDescent="0.25">
      <c r="B1586" s="434"/>
      <c r="E1586" s="435"/>
      <c r="G1586" s="436"/>
      <c r="K1586" s="437"/>
    </row>
    <row r="1587" spans="2:11" x14ac:dyDescent="0.25">
      <c r="B1587" s="434"/>
      <c r="E1587" s="435"/>
      <c r="G1587" s="436"/>
      <c r="K1587" s="437"/>
    </row>
    <row r="1588" spans="2:11" x14ac:dyDescent="0.25">
      <c r="B1588" s="434"/>
      <c r="E1588" s="435"/>
      <c r="G1588" s="436"/>
      <c r="K1588" s="437"/>
    </row>
    <row r="1589" spans="2:11" x14ac:dyDescent="0.25">
      <c r="B1589" s="434"/>
      <c r="E1589" s="435"/>
      <c r="G1589" s="436"/>
      <c r="K1589" s="437"/>
    </row>
    <row r="1590" spans="2:11" x14ac:dyDescent="0.25">
      <c r="B1590" s="434"/>
      <c r="E1590" s="435"/>
      <c r="G1590" s="436"/>
      <c r="K1590" s="437"/>
    </row>
    <row r="1591" spans="2:11" x14ac:dyDescent="0.25">
      <c r="B1591" s="434"/>
      <c r="E1591" s="435"/>
      <c r="G1591" s="436"/>
      <c r="K1591" s="437"/>
    </row>
    <row r="1592" spans="2:11" x14ac:dyDescent="0.25">
      <c r="B1592" s="434"/>
      <c r="E1592" s="435"/>
      <c r="G1592" s="436"/>
      <c r="K1592" s="437"/>
    </row>
    <row r="1593" spans="2:11" x14ac:dyDescent="0.25">
      <c r="B1593" s="434"/>
      <c r="E1593" s="435"/>
      <c r="G1593" s="436"/>
      <c r="K1593" s="437"/>
    </row>
    <row r="1594" spans="2:11" x14ac:dyDescent="0.25">
      <c r="B1594" s="434"/>
      <c r="E1594" s="435"/>
      <c r="G1594" s="436"/>
      <c r="K1594" s="437"/>
    </row>
    <row r="1595" spans="2:11" x14ac:dyDescent="0.25">
      <c r="B1595" s="434"/>
      <c r="E1595" s="435"/>
      <c r="G1595" s="436"/>
      <c r="K1595" s="437"/>
    </row>
    <row r="1596" spans="2:11" x14ac:dyDescent="0.25">
      <c r="B1596" s="434"/>
      <c r="E1596" s="435"/>
      <c r="G1596" s="436"/>
      <c r="K1596" s="437"/>
    </row>
    <row r="1597" spans="2:11" x14ac:dyDescent="0.25">
      <c r="B1597" s="434"/>
      <c r="E1597" s="435"/>
      <c r="G1597" s="436"/>
      <c r="K1597" s="437"/>
    </row>
    <row r="1598" spans="2:11" x14ac:dyDescent="0.25">
      <c r="B1598" s="434"/>
      <c r="E1598" s="435"/>
      <c r="G1598" s="436"/>
      <c r="K1598" s="437"/>
    </row>
    <row r="1599" spans="2:11" x14ac:dyDescent="0.25">
      <c r="B1599" s="434"/>
      <c r="E1599" s="435"/>
      <c r="G1599" s="436"/>
      <c r="K1599" s="437"/>
    </row>
    <row r="1600" spans="2:11" x14ac:dyDescent="0.25">
      <c r="B1600" s="434"/>
      <c r="E1600" s="435"/>
      <c r="G1600" s="436"/>
      <c r="K1600" s="437"/>
    </row>
    <row r="1601" spans="2:11" x14ac:dyDescent="0.25">
      <c r="B1601" s="434"/>
      <c r="E1601" s="435"/>
      <c r="G1601" s="436"/>
      <c r="K1601" s="437"/>
    </row>
    <row r="1602" spans="2:11" x14ac:dyDescent="0.25">
      <c r="B1602" s="434"/>
      <c r="E1602" s="435"/>
      <c r="G1602" s="436"/>
      <c r="K1602" s="437"/>
    </row>
    <row r="1603" spans="2:11" x14ac:dyDescent="0.25">
      <c r="B1603" s="434"/>
      <c r="E1603" s="435"/>
      <c r="G1603" s="436"/>
      <c r="K1603" s="437"/>
    </row>
    <row r="1604" spans="2:11" x14ac:dyDescent="0.25">
      <c r="B1604" s="434"/>
      <c r="E1604" s="435"/>
      <c r="G1604" s="436"/>
      <c r="K1604" s="437"/>
    </row>
    <row r="1605" spans="2:11" x14ac:dyDescent="0.25">
      <c r="B1605" s="434"/>
      <c r="E1605" s="435"/>
      <c r="G1605" s="436"/>
      <c r="K1605" s="437"/>
    </row>
    <row r="1606" spans="2:11" x14ac:dyDescent="0.25">
      <c r="B1606" s="434"/>
      <c r="E1606" s="435"/>
      <c r="G1606" s="436"/>
      <c r="K1606" s="437"/>
    </row>
    <row r="1607" spans="2:11" x14ac:dyDescent="0.25">
      <c r="B1607" s="434"/>
      <c r="E1607" s="435"/>
      <c r="G1607" s="436"/>
      <c r="K1607" s="437"/>
    </row>
    <row r="1608" spans="2:11" x14ac:dyDescent="0.25">
      <c r="B1608" s="434"/>
      <c r="E1608" s="435"/>
      <c r="G1608" s="436"/>
      <c r="K1608" s="437"/>
    </row>
    <row r="1609" spans="2:11" x14ac:dyDescent="0.25">
      <c r="B1609" s="434"/>
      <c r="E1609" s="435"/>
      <c r="G1609" s="436"/>
      <c r="K1609" s="437"/>
    </row>
    <row r="1610" spans="2:11" x14ac:dyDescent="0.25">
      <c r="B1610" s="434"/>
      <c r="E1610" s="435"/>
      <c r="G1610" s="436"/>
      <c r="K1610" s="437"/>
    </row>
    <row r="1611" spans="2:11" x14ac:dyDescent="0.25">
      <c r="B1611" s="434"/>
      <c r="E1611" s="435"/>
      <c r="G1611" s="436"/>
      <c r="K1611" s="437"/>
    </row>
    <row r="1612" spans="2:11" x14ac:dyDescent="0.25">
      <c r="B1612" s="434"/>
      <c r="E1612" s="435"/>
      <c r="G1612" s="436"/>
      <c r="K1612" s="437"/>
    </row>
    <row r="1613" spans="2:11" x14ac:dyDescent="0.25">
      <c r="B1613" s="434"/>
      <c r="E1613" s="435"/>
      <c r="G1613" s="436"/>
      <c r="K1613" s="437"/>
    </row>
    <row r="1614" spans="2:11" x14ac:dyDescent="0.25">
      <c r="B1614" s="434"/>
      <c r="E1614" s="435"/>
      <c r="G1614" s="436"/>
      <c r="K1614" s="437"/>
    </row>
    <row r="1615" spans="2:11" x14ac:dyDescent="0.25">
      <c r="B1615" s="434"/>
      <c r="E1615" s="435"/>
      <c r="G1615" s="436"/>
      <c r="K1615" s="437"/>
    </row>
    <row r="1616" spans="2:11" x14ac:dyDescent="0.25">
      <c r="B1616" s="434"/>
      <c r="E1616" s="435"/>
      <c r="G1616" s="436"/>
      <c r="K1616" s="437"/>
    </row>
    <row r="1617" spans="2:11" x14ac:dyDescent="0.25">
      <c r="B1617" s="434"/>
      <c r="E1617" s="435"/>
      <c r="G1617" s="436"/>
      <c r="K1617" s="437"/>
    </row>
    <row r="1618" spans="2:11" x14ac:dyDescent="0.25">
      <c r="B1618" s="434"/>
      <c r="E1618" s="435"/>
      <c r="G1618" s="436"/>
      <c r="K1618" s="437"/>
    </row>
    <row r="1619" spans="2:11" x14ac:dyDescent="0.25">
      <c r="B1619" s="434"/>
      <c r="E1619" s="435"/>
      <c r="G1619" s="436"/>
      <c r="K1619" s="437"/>
    </row>
    <row r="1620" spans="2:11" x14ac:dyDescent="0.25">
      <c r="B1620" s="434"/>
      <c r="E1620" s="435"/>
      <c r="G1620" s="436"/>
      <c r="K1620" s="437"/>
    </row>
    <row r="1621" spans="2:11" x14ac:dyDescent="0.25">
      <c r="B1621" s="434"/>
      <c r="E1621" s="435"/>
      <c r="G1621" s="436"/>
      <c r="K1621" s="437"/>
    </row>
    <row r="1622" spans="2:11" x14ac:dyDescent="0.25">
      <c r="B1622" s="434"/>
      <c r="E1622" s="435"/>
      <c r="G1622" s="436"/>
      <c r="K1622" s="437"/>
    </row>
    <row r="1623" spans="2:11" x14ac:dyDescent="0.25">
      <c r="B1623" s="434"/>
      <c r="E1623" s="435"/>
      <c r="G1623" s="436"/>
      <c r="K1623" s="437"/>
    </row>
    <row r="1624" spans="2:11" x14ac:dyDescent="0.25">
      <c r="B1624" s="434"/>
      <c r="E1624" s="435"/>
      <c r="G1624" s="436"/>
      <c r="K1624" s="437"/>
    </row>
    <row r="1625" spans="2:11" x14ac:dyDescent="0.25">
      <c r="B1625" s="434"/>
      <c r="E1625" s="435"/>
      <c r="G1625" s="436"/>
      <c r="K1625" s="437"/>
    </row>
    <row r="1626" spans="2:11" x14ac:dyDescent="0.25">
      <c r="B1626" s="434"/>
      <c r="E1626" s="435"/>
      <c r="G1626" s="436"/>
      <c r="K1626" s="437"/>
    </row>
    <row r="1627" spans="2:11" x14ac:dyDescent="0.25">
      <c r="B1627" s="434"/>
      <c r="E1627" s="435"/>
      <c r="G1627" s="436"/>
      <c r="K1627" s="437"/>
    </row>
    <row r="1628" spans="2:11" x14ac:dyDescent="0.25">
      <c r="B1628" s="434"/>
      <c r="E1628" s="435"/>
      <c r="G1628" s="436"/>
      <c r="K1628" s="437"/>
    </row>
    <row r="1629" spans="2:11" x14ac:dyDescent="0.25">
      <c r="B1629" s="434"/>
      <c r="E1629" s="435"/>
      <c r="G1629" s="436"/>
      <c r="K1629" s="437"/>
    </row>
    <row r="1630" spans="2:11" x14ac:dyDescent="0.25">
      <c r="B1630" s="434"/>
      <c r="E1630" s="435"/>
      <c r="G1630" s="436"/>
      <c r="K1630" s="437"/>
    </row>
    <row r="1631" spans="2:11" x14ac:dyDescent="0.25">
      <c r="B1631" s="434"/>
      <c r="E1631" s="435"/>
      <c r="G1631" s="436"/>
      <c r="K1631" s="437"/>
    </row>
    <row r="1632" spans="2:11" x14ac:dyDescent="0.25">
      <c r="B1632" s="434"/>
      <c r="E1632" s="435"/>
      <c r="G1632" s="436"/>
      <c r="K1632" s="437"/>
    </row>
    <row r="1633" spans="2:11" x14ac:dyDescent="0.25">
      <c r="B1633" s="434"/>
      <c r="E1633" s="435"/>
      <c r="G1633" s="436"/>
      <c r="K1633" s="437"/>
    </row>
    <row r="1634" spans="2:11" x14ac:dyDescent="0.25">
      <c r="B1634" s="434"/>
      <c r="E1634" s="435"/>
      <c r="G1634" s="436"/>
      <c r="K1634" s="437"/>
    </row>
    <row r="1635" spans="2:11" x14ac:dyDescent="0.25">
      <c r="B1635" s="434"/>
      <c r="E1635" s="435"/>
      <c r="G1635" s="436"/>
      <c r="K1635" s="437"/>
    </row>
    <row r="1636" spans="2:11" x14ac:dyDescent="0.25">
      <c r="B1636" s="434"/>
      <c r="E1636" s="435"/>
      <c r="G1636" s="436"/>
      <c r="K1636" s="437"/>
    </row>
    <row r="1637" spans="2:11" x14ac:dyDescent="0.25">
      <c r="B1637" s="434"/>
      <c r="E1637" s="435"/>
      <c r="G1637" s="436"/>
      <c r="K1637" s="437"/>
    </row>
    <row r="1638" spans="2:11" x14ac:dyDescent="0.25">
      <c r="B1638" s="434"/>
      <c r="E1638" s="435"/>
      <c r="G1638" s="436"/>
      <c r="K1638" s="437"/>
    </row>
    <row r="1639" spans="2:11" x14ac:dyDescent="0.25">
      <c r="B1639" s="434"/>
      <c r="E1639" s="435"/>
      <c r="G1639" s="436"/>
      <c r="K1639" s="437"/>
    </row>
    <row r="1640" spans="2:11" x14ac:dyDescent="0.25">
      <c r="B1640" s="434"/>
      <c r="E1640" s="435"/>
      <c r="G1640" s="436"/>
      <c r="K1640" s="437"/>
    </row>
    <row r="1641" spans="2:11" x14ac:dyDescent="0.25">
      <c r="B1641" s="434"/>
      <c r="E1641" s="435"/>
      <c r="G1641" s="436"/>
      <c r="K1641" s="437"/>
    </row>
    <row r="1642" spans="2:11" x14ac:dyDescent="0.25">
      <c r="B1642" s="434"/>
      <c r="E1642" s="435"/>
      <c r="G1642" s="436"/>
      <c r="K1642" s="437"/>
    </row>
    <row r="1643" spans="2:11" x14ac:dyDescent="0.25">
      <c r="B1643" s="434"/>
      <c r="E1643" s="435"/>
      <c r="G1643" s="436"/>
      <c r="K1643" s="437"/>
    </row>
    <row r="1644" spans="2:11" x14ac:dyDescent="0.25">
      <c r="B1644" s="434"/>
      <c r="E1644" s="435"/>
      <c r="G1644" s="436"/>
      <c r="K1644" s="437"/>
    </row>
    <row r="1645" spans="2:11" x14ac:dyDescent="0.25">
      <c r="B1645" s="434"/>
      <c r="E1645" s="435"/>
      <c r="G1645" s="436"/>
      <c r="K1645" s="437"/>
    </row>
    <row r="1646" spans="2:11" x14ac:dyDescent="0.25">
      <c r="B1646" s="434"/>
      <c r="E1646" s="435"/>
      <c r="G1646" s="436"/>
      <c r="K1646" s="437"/>
    </row>
    <row r="1647" spans="2:11" x14ac:dyDescent="0.25">
      <c r="B1647" s="434"/>
      <c r="E1647" s="435"/>
      <c r="G1647" s="436"/>
      <c r="K1647" s="437"/>
    </row>
    <row r="1648" spans="2:11" x14ac:dyDescent="0.25">
      <c r="B1648" s="434"/>
      <c r="E1648" s="435"/>
      <c r="G1648" s="436"/>
      <c r="K1648" s="437"/>
    </row>
    <row r="1649" spans="2:11" x14ac:dyDescent="0.25">
      <c r="B1649" s="434"/>
      <c r="E1649" s="435"/>
      <c r="G1649" s="436"/>
      <c r="K1649" s="437"/>
    </row>
    <row r="1650" spans="2:11" x14ac:dyDescent="0.25">
      <c r="B1650" s="434"/>
      <c r="E1650" s="435"/>
      <c r="G1650" s="436"/>
      <c r="K1650" s="437"/>
    </row>
    <row r="1651" spans="2:11" x14ac:dyDescent="0.25">
      <c r="B1651" s="434"/>
      <c r="E1651" s="435"/>
      <c r="G1651" s="436"/>
      <c r="K1651" s="437"/>
    </row>
    <row r="1652" spans="2:11" x14ac:dyDescent="0.25">
      <c r="B1652" s="434"/>
      <c r="E1652" s="435"/>
      <c r="G1652" s="436"/>
      <c r="K1652" s="437"/>
    </row>
    <row r="1653" spans="2:11" x14ac:dyDescent="0.25">
      <c r="B1653" s="434"/>
      <c r="E1653" s="435"/>
      <c r="G1653" s="436"/>
      <c r="K1653" s="437"/>
    </row>
    <row r="1654" spans="2:11" x14ac:dyDescent="0.25">
      <c r="B1654" s="434"/>
      <c r="E1654" s="435"/>
      <c r="G1654" s="436"/>
      <c r="K1654" s="437"/>
    </row>
    <row r="1655" spans="2:11" x14ac:dyDescent="0.25">
      <c r="B1655" s="434"/>
      <c r="E1655" s="435"/>
      <c r="G1655" s="436"/>
      <c r="K1655" s="437"/>
    </row>
    <row r="1656" spans="2:11" x14ac:dyDescent="0.25">
      <c r="B1656" s="434"/>
      <c r="E1656" s="435"/>
      <c r="G1656" s="436"/>
      <c r="K1656" s="437"/>
    </row>
    <row r="1657" spans="2:11" x14ac:dyDescent="0.25">
      <c r="B1657" s="434"/>
      <c r="E1657" s="435"/>
      <c r="G1657" s="436"/>
      <c r="K1657" s="437"/>
    </row>
    <row r="1658" spans="2:11" x14ac:dyDescent="0.25">
      <c r="B1658" s="434"/>
      <c r="E1658" s="435"/>
    </row>
    <row r="1659" spans="2:11" x14ac:dyDescent="0.25">
      <c r="B1659" s="434"/>
      <c r="E1659" s="435"/>
    </row>
    <row r="1660" spans="2:11" x14ac:dyDescent="0.25">
      <c r="B1660" s="434"/>
      <c r="E1660" s="435"/>
    </row>
    <row r="1661" spans="2:11" x14ac:dyDescent="0.25">
      <c r="B1661" s="434"/>
      <c r="E1661" s="435"/>
    </row>
    <row r="1662" spans="2:11" x14ac:dyDescent="0.25">
      <c r="B1662" s="434"/>
      <c r="E1662" s="435"/>
    </row>
    <row r="1663" spans="2:11" x14ac:dyDescent="0.25">
      <c r="B1663" s="434"/>
      <c r="E1663" s="435"/>
    </row>
    <row r="1664" spans="2:11" x14ac:dyDescent="0.25">
      <c r="B1664" s="434"/>
      <c r="E1664" s="435"/>
    </row>
    <row r="1665" spans="2:5" x14ac:dyDescent="0.25">
      <c r="B1665" s="434"/>
      <c r="E1665" s="435"/>
    </row>
    <row r="1666" spans="2:5" x14ac:dyDescent="0.25">
      <c r="B1666" s="434"/>
      <c r="E1666" s="435"/>
    </row>
    <row r="1667" spans="2:5" x14ac:dyDescent="0.25">
      <c r="B1667" s="434"/>
      <c r="E1667" s="435"/>
    </row>
    <row r="1668" spans="2:5" x14ac:dyDescent="0.25">
      <c r="B1668" s="434"/>
      <c r="E1668" s="435"/>
    </row>
    <row r="1669" spans="2:5" x14ac:dyDescent="0.25">
      <c r="B1669" s="434"/>
      <c r="E1669" s="435"/>
    </row>
    <row r="1670" spans="2:5" x14ac:dyDescent="0.25">
      <c r="B1670" s="434"/>
      <c r="E1670" s="435"/>
    </row>
    <row r="1671" spans="2:5" x14ac:dyDescent="0.25">
      <c r="B1671" s="434"/>
      <c r="E1671" s="435"/>
    </row>
    <row r="1672" spans="2:5" x14ac:dyDescent="0.25">
      <c r="B1672" s="434"/>
      <c r="E1672" s="435"/>
    </row>
    <row r="1673" spans="2:5" x14ac:dyDescent="0.25">
      <c r="B1673" s="434"/>
      <c r="E1673" s="435"/>
    </row>
    <row r="1674" spans="2:5" x14ac:dyDescent="0.25">
      <c r="B1674" s="434"/>
      <c r="E1674" s="435"/>
    </row>
    <row r="1675" spans="2:5" x14ac:dyDescent="0.25">
      <c r="B1675" s="434"/>
      <c r="E1675" s="435"/>
    </row>
    <row r="1676" spans="2:5" x14ac:dyDescent="0.25">
      <c r="B1676" s="434"/>
      <c r="E1676" s="435"/>
    </row>
    <row r="1677" spans="2:5" x14ac:dyDescent="0.25">
      <c r="B1677" s="434"/>
      <c r="E1677" s="435"/>
    </row>
    <row r="1678" spans="2:5" x14ac:dyDescent="0.25">
      <c r="B1678" s="434"/>
      <c r="E1678" s="435"/>
    </row>
    <row r="1679" spans="2:5" x14ac:dyDescent="0.25">
      <c r="B1679" s="434"/>
      <c r="E1679" s="435"/>
    </row>
    <row r="1680" spans="2:5" x14ac:dyDescent="0.25">
      <c r="B1680" s="434"/>
      <c r="E1680" s="435"/>
    </row>
    <row r="1681" spans="2:5" x14ac:dyDescent="0.25">
      <c r="B1681" s="434"/>
      <c r="E1681" s="435"/>
    </row>
    <row r="1682" spans="2:5" x14ac:dyDescent="0.25">
      <c r="B1682" s="434"/>
      <c r="E1682" s="435"/>
    </row>
    <row r="1683" spans="2:5" x14ac:dyDescent="0.25">
      <c r="B1683" s="434"/>
      <c r="E1683" s="435"/>
    </row>
    <row r="1684" spans="2:5" x14ac:dyDescent="0.25">
      <c r="B1684" s="434"/>
      <c r="E1684" s="435"/>
    </row>
    <row r="1685" spans="2:5" x14ac:dyDescent="0.25">
      <c r="B1685" s="434"/>
      <c r="E1685" s="435"/>
    </row>
    <row r="1686" spans="2:5" x14ac:dyDescent="0.25">
      <c r="B1686" s="434"/>
      <c r="E1686" s="435"/>
    </row>
    <row r="1687" spans="2:5" x14ac:dyDescent="0.25">
      <c r="B1687" s="434"/>
      <c r="E1687" s="435"/>
    </row>
    <row r="1688" spans="2:5" x14ac:dyDescent="0.25">
      <c r="B1688" s="434"/>
      <c r="E1688" s="435"/>
    </row>
    <row r="1689" spans="2:5" x14ac:dyDescent="0.25">
      <c r="B1689" s="434"/>
      <c r="E1689" s="435"/>
    </row>
    <row r="1690" spans="2:5" x14ac:dyDescent="0.25">
      <c r="B1690" s="434"/>
      <c r="E1690" s="435"/>
    </row>
    <row r="1691" spans="2:5" x14ac:dyDescent="0.25">
      <c r="B1691" s="434"/>
      <c r="E1691" s="435"/>
    </row>
    <row r="1692" spans="2:5" x14ac:dyDescent="0.25">
      <c r="B1692" s="434"/>
      <c r="E1692" s="435"/>
    </row>
    <row r="1693" spans="2:5" x14ac:dyDescent="0.25">
      <c r="B1693" s="434"/>
      <c r="E1693" s="435"/>
    </row>
    <row r="1694" spans="2:5" x14ac:dyDescent="0.25">
      <c r="B1694" s="434"/>
      <c r="E1694" s="435"/>
    </row>
    <row r="1695" spans="2:5" x14ac:dyDescent="0.25">
      <c r="B1695" s="434"/>
      <c r="E1695" s="435"/>
    </row>
    <row r="1696" spans="2:5" x14ac:dyDescent="0.25">
      <c r="B1696" s="434"/>
      <c r="E1696" s="435"/>
    </row>
    <row r="1697" spans="2:5" x14ac:dyDescent="0.25">
      <c r="B1697" s="434"/>
      <c r="E1697" s="435"/>
    </row>
    <row r="1698" spans="2:5" x14ac:dyDescent="0.25">
      <c r="B1698" s="434"/>
      <c r="E1698" s="435"/>
    </row>
    <row r="1699" spans="2:5" x14ac:dyDescent="0.25">
      <c r="B1699" s="434"/>
      <c r="E1699" s="435"/>
    </row>
    <row r="1700" spans="2:5" x14ac:dyDescent="0.25">
      <c r="B1700" s="434"/>
      <c r="E1700" s="435"/>
    </row>
    <row r="1701" spans="2:5" x14ac:dyDescent="0.25">
      <c r="B1701" s="434"/>
      <c r="E1701" s="435"/>
    </row>
    <row r="1702" spans="2:5" x14ac:dyDescent="0.25">
      <c r="B1702" s="434"/>
      <c r="E1702" s="435"/>
    </row>
    <row r="1703" spans="2:5" x14ac:dyDescent="0.25">
      <c r="B1703" s="434"/>
      <c r="E1703" s="435"/>
    </row>
    <row r="1704" spans="2:5" x14ac:dyDescent="0.25">
      <c r="B1704" s="434"/>
      <c r="E1704" s="435"/>
    </row>
    <row r="1705" spans="2:5" x14ac:dyDescent="0.25">
      <c r="B1705" s="434"/>
      <c r="E1705" s="435"/>
    </row>
    <row r="1706" spans="2:5" x14ac:dyDescent="0.25">
      <c r="B1706" s="434"/>
      <c r="E1706" s="435"/>
    </row>
    <row r="1707" spans="2:5" x14ac:dyDescent="0.25">
      <c r="B1707" s="434"/>
      <c r="E1707" s="435"/>
    </row>
    <row r="1708" spans="2:5" x14ac:dyDescent="0.25">
      <c r="B1708" s="434"/>
      <c r="E1708" s="435"/>
    </row>
    <row r="1709" spans="2:5" x14ac:dyDescent="0.25">
      <c r="B1709" s="434"/>
      <c r="E1709" s="435"/>
    </row>
    <row r="1710" spans="2:5" x14ac:dyDescent="0.25">
      <c r="B1710" s="434"/>
      <c r="E1710" s="435"/>
    </row>
    <row r="1711" spans="2:5" x14ac:dyDescent="0.25">
      <c r="B1711" s="434"/>
      <c r="E1711" s="435"/>
    </row>
    <row r="1712" spans="2:5" x14ac:dyDescent="0.25">
      <c r="B1712" s="434"/>
      <c r="E1712" s="435"/>
    </row>
    <row r="1713" spans="2:5" x14ac:dyDescent="0.25">
      <c r="B1713" s="434"/>
      <c r="E1713" s="435"/>
    </row>
    <row r="1714" spans="2:5" x14ac:dyDescent="0.25">
      <c r="B1714" s="434"/>
      <c r="E1714" s="435"/>
    </row>
    <row r="1715" spans="2:5" x14ac:dyDescent="0.25">
      <c r="B1715" s="434"/>
      <c r="E1715" s="435"/>
    </row>
    <row r="1716" spans="2:5" x14ac:dyDescent="0.25">
      <c r="B1716" s="434"/>
      <c r="E1716" s="435"/>
    </row>
    <row r="1717" spans="2:5" x14ac:dyDescent="0.25">
      <c r="B1717" s="434"/>
      <c r="E1717" s="435"/>
    </row>
    <row r="1718" spans="2:5" x14ac:dyDescent="0.25">
      <c r="B1718" s="434"/>
      <c r="E1718" s="435"/>
    </row>
    <row r="1719" spans="2:5" x14ac:dyDescent="0.25">
      <c r="B1719" s="434"/>
      <c r="E1719" s="435"/>
    </row>
    <row r="1720" spans="2:5" x14ac:dyDescent="0.25">
      <c r="B1720" s="434"/>
      <c r="E1720" s="435"/>
    </row>
    <row r="1721" spans="2:5" x14ac:dyDescent="0.25">
      <c r="B1721" s="434"/>
      <c r="E1721" s="435"/>
    </row>
    <row r="1722" spans="2:5" x14ac:dyDescent="0.25">
      <c r="B1722" s="434"/>
      <c r="E1722" s="435"/>
    </row>
    <row r="1723" spans="2:5" x14ac:dyDescent="0.25">
      <c r="B1723" s="434"/>
      <c r="E1723" s="435"/>
    </row>
    <row r="1724" spans="2:5" x14ac:dyDescent="0.25">
      <c r="B1724" s="434"/>
      <c r="E1724" s="435"/>
    </row>
    <row r="1725" spans="2:5" x14ac:dyDescent="0.25">
      <c r="B1725" s="434"/>
      <c r="E1725" s="435"/>
    </row>
    <row r="1726" spans="2:5" x14ac:dyDescent="0.25">
      <c r="B1726" s="434"/>
      <c r="E1726" s="435"/>
    </row>
    <row r="1727" spans="2:5" x14ac:dyDescent="0.25">
      <c r="B1727" s="434"/>
      <c r="E1727" s="435"/>
    </row>
    <row r="1728" spans="2:5" x14ac:dyDescent="0.25">
      <c r="B1728" s="434"/>
      <c r="E1728" s="435"/>
    </row>
    <row r="1729" spans="2:5" x14ac:dyDescent="0.25">
      <c r="B1729" s="434"/>
      <c r="E1729" s="435"/>
    </row>
    <row r="1730" spans="2:5" x14ac:dyDescent="0.25">
      <c r="B1730" s="434"/>
      <c r="E1730" s="435"/>
    </row>
    <row r="1731" spans="2:5" x14ac:dyDescent="0.25">
      <c r="B1731" s="434"/>
      <c r="E1731" s="435"/>
    </row>
    <row r="1732" spans="2:5" x14ac:dyDescent="0.25">
      <c r="B1732" s="434"/>
      <c r="E1732" s="435"/>
    </row>
    <row r="1733" spans="2:5" x14ac:dyDescent="0.25">
      <c r="B1733" s="434"/>
      <c r="E1733" s="435"/>
    </row>
    <row r="1734" spans="2:5" x14ac:dyDescent="0.25">
      <c r="B1734" s="434"/>
      <c r="E1734" s="435"/>
    </row>
    <row r="1735" spans="2:5" x14ac:dyDescent="0.25">
      <c r="B1735" s="434"/>
      <c r="E1735" s="435"/>
    </row>
    <row r="1736" spans="2:5" x14ac:dyDescent="0.25">
      <c r="B1736" s="434"/>
      <c r="E1736" s="435"/>
    </row>
    <row r="1737" spans="2:5" x14ac:dyDescent="0.25">
      <c r="B1737" s="434"/>
      <c r="E1737" s="435"/>
    </row>
    <row r="1738" spans="2:5" x14ac:dyDescent="0.25">
      <c r="B1738" s="434"/>
      <c r="E1738" s="435"/>
    </row>
    <row r="1739" spans="2:5" x14ac:dyDescent="0.25">
      <c r="B1739" s="434"/>
      <c r="E1739" s="435"/>
    </row>
    <row r="1740" spans="2:5" x14ac:dyDescent="0.25">
      <c r="B1740" s="434"/>
      <c r="E1740" s="435"/>
    </row>
    <row r="1741" spans="2:5" x14ac:dyDescent="0.25">
      <c r="B1741" s="434"/>
      <c r="E1741" s="435"/>
    </row>
    <row r="1742" spans="2:5" x14ac:dyDescent="0.25">
      <c r="B1742" s="434"/>
      <c r="E1742" s="435"/>
    </row>
    <row r="1743" spans="2:5" x14ac:dyDescent="0.25">
      <c r="B1743" s="434"/>
      <c r="E1743" s="435"/>
    </row>
    <row r="1744" spans="2:5" x14ac:dyDescent="0.25">
      <c r="B1744" s="434"/>
      <c r="E1744" s="435"/>
    </row>
    <row r="1745" spans="2:5" x14ac:dyDescent="0.25">
      <c r="B1745" s="434"/>
      <c r="E1745" s="435"/>
    </row>
    <row r="1746" spans="2:5" x14ac:dyDescent="0.25">
      <c r="B1746" s="434"/>
      <c r="E1746" s="435"/>
    </row>
    <row r="1747" spans="2:5" x14ac:dyDescent="0.25">
      <c r="B1747" s="434"/>
      <c r="E1747" s="435"/>
    </row>
    <row r="1748" spans="2:5" x14ac:dyDescent="0.25">
      <c r="B1748" s="434"/>
      <c r="E1748" s="435"/>
    </row>
    <row r="1749" spans="2:5" x14ac:dyDescent="0.25">
      <c r="B1749" s="434"/>
      <c r="E1749" s="435"/>
    </row>
    <row r="1750" spans="2:5" x14ac:dyDescent="0.25">
      <c r="B1750" s="434"/>
      <c r="E1750" s="435"/>
    </row>
    <row r="1751" spans="2:5" x14ac:dyDescent="0.25">
      <c r="B1751" s="434"/>
      <c r="E1751" s="435"/>
    </row>
    <row r="1752" spans="2:5" x14ac:dyDescent="0.25">
      <c r="B1752" s="434"/>
      <c r="E1752" s="435"/>
    </row>
    <row r="1753" spans="2:5" x14ac:dyDescent="0.25">
      <c r="B1753" s="434"/>
      <c r="E1753" s="435"/>
    </row>
    <row r="1754" spans="2:5" x14ac:dyDescent="0.25">
      <c r="B1754" s="434"/>
      <c r="E1754" s="435"/>
    </row>
    <row r="1755" spans="2:5" x14ac:dyDescent="0.25">
      <c r="B1755" s="434"/>
      <c r="E1755" s="435"/>
    </row>
    <row r="1756" spans="2:5" x14ac:dyDescent="0.25">
      <c r="B1756" s="434"/>
      <c r="E1756" s="435"/>
    </row>
    <row r="1757" spans="2:5" x14ac:dyDescent="0.25">
      <c r="B1757" s="434"/>
      <c r="E1757" s="435"/>
    </row>
    <row r="1758" spans="2:5" x14ac:dyDescent="0.25">
      <c r="B1758" s="434"/>
      <c r="E1758" s="435"/>
    </row>
    <row r="1759" spans="2:5" x14ac:dyDescent="0.25">
      <c r="B1759" s="434"/>
      <c r="E1759" s="435"/>
    </row>
    <row r="1760" spans="2:5" x14ac:dyDescent="0.25">
      <c r="B1760" s="434"/>
      <c r="E1760" s="435"/>
    </row>
    <row r="1761" spans="2:5" x14ac:dyDescent="0.25">
      <c r="B1761" s="434"/>
      <c r="E1761" s="435"/>
    </row>
    <row r="1762" spans="2:5" x14ac:dyDescent="0.25">
      <c r="B1762" s="434"/>
      <c r="E1762" s="435"/>
    </row>
    <row r="1763" spans="2:5" x14ac:dyDescent="0.25">
      <c r="B1763" s="434"/>
      <c r="E1763" s="435"/>
    </row>
    <row r="1764" spans="2:5" x14ac:dyDescent="0.25">
      <c r="B1764" s="434"/>
      <c r="E1764" s="435"/>
    </row>
    <row r="1765" spans="2:5" x14ac:dyDescent="0.25">
      <c r="B1765" s="434"/>
      <c r="E1765" s="435"/>
    </row>
    <row r="1766" spans="2:5" x14ac:dyDescent="0.25">
      <c r="B1766" s="434"/>
      <c r="E1766" s="435"/>
    </row>
    <row r="1767" spans="2:5" x14ac:dyDescent="0.25">
      <c r="B1767" s="434"/>
      <c r="E1767" s="435"/>
    </row>
    <row r="1768" spans="2:5" x14ac:dyDescent="0.25">
      <c r="B1768" s="434"/>
      <c r="E1768" s="435"/>
    </row>
    <row r="1769" spans="2:5" x14ac:dyDescent="0.25">
      <c r="B1769" s="434"/>
      <c r="E1769" s="435"/>
    </row>
    <row r="1770" spans="2:5" x14ac:dyDescent="0.25">
      <c r="B1770" s="434"/>
      <c r="E1770" s="435"/>
    </row>
    <row r="1771" spans="2:5" x14ac:dyDescent="0.25">
      <c r="B1771" s="434"/>
      <c r="E1771" s="435"/>
    </row>
    <row r="1772" spans="2:5" x14ac:dyDescent="0.25">
      <c r="B1772" s="434"/>
      <c r="E1772" s="435"/>
    </row>
    <row r="1773" spans="2:5" x14ac:dyDescent="0.25">
      <c r="B1773" s="434"/>
      <c r="E1773" s="435"/>
    </row>
    <row r="1774" spans="2:5" x14ac:dyDescent="0.25">
      <c r="B1774" s="434"/>
      <c r="E1774" s="435"/>
    </row>
    <row r="1775" spans="2:5" x14ac:dyDescent="0.25">
      <c r="B1775" s="434"/>
      <c r="E1775" s="435"/>
    </row>
    <row r="1776" spans="2:5" x14ac:dyDescent="0.25">
      <c r="B1776" s="434"/>
      <c r="E1776" s="435"/>
    </row>
    <row r="1777" spans="2:5" x14ac:dyDescent="0.25">
      <c r="B1777" s="434"/>
      <c r="E1777" s="435"/>
    </row>
    <row r="1778" spans="2:5" x14ac:dyDescent="0.25">
      <c r="B1778" s="434"/>
      <c r="E1778" s="435"/>
    </row>
    <row r="1779" spans="2:5" x14ac:dyDescent="0.25">
      <c r="B1779" s="434"/>
      <c r="E1779" s="435"/>
    </row>
    <row r="1780" spans="2:5" x14ac:dyDescent="0.25">
      <c r="B1780" s="434"/>
      <c r="E1780" s="435"/>
    </row>
    <row r="1781" spans="2:5" x14ac:dyDescent="0.25">
      <c r="B1781" s="434"/>
      <c r="E1781" s="435"/>
    </row>
    <row r="1782" spans="2:5" x14ac:dyDescent="0.25">
      <c r="B1782" s="434"/>
      <c r="E1782" s="435"/>
    </row>
    <row r="1783" spans="2:5" x14ac:dyDescent="0.25">
      <c r="B1783" s="434"/>
      <c r="E1783" s="435"/>
    </row>
    <row r="1784" spans="2:5" x14ac:dyDescent="0.25">
      <c r="B1784" s="434"/>
      <c r="E1784" s="435"/>
    </row>
    <row r="1785" spans="2:5" x14ac:dyDescent="0.25">
      <c r="B1785" s="434"/>
      <c r="E1785" s="435"/>
    </row>
    <row r="1786" spans="2:5" x14ac:dyDescent="0.25">
      <c r="B1786" s="434"/>
      <c r="E1786" s="435"/>
    </row>
    <row r="1787" spans="2:5" x14ac:dyDescent="0.25">
      <c r="B1787" s="434"/>
      <c r="E1787" s="435"/>
    </row>
    <row r="1788" spans="2:5" x14ac:dyDescent="0.25">
      <c r="B1788" s="434"/>
      <c r="E1788" s="435"/>
    </row>
    <row r="1789" spans="2:5" x14ac:dyDescent="0.25">
      <c r="B1789" s="434"/>
      <c r="E1789" s="435"/>
    </row>
    <row r="1790" spans="2:5" x14ac:dyDescent="0.25">
      <c r="B1790" s="434"/>
      <c r="E1790" s="435"/>
    </row>
    <row r="1791" spans="2:5" x14ac:dyDescent="0.25">
      <c r="B1791" s="434"/>
      <c r="E1791" s="435"/>
    </row>
    <row r="1792" spans="2:5" x14ac:dyDescent="0.25">
      <c r="B1792" s="434"/>
      <c r="E1792" s="435"/>
    </row>
    <row r="1793" spans="2:5" x14ac:dyDescent="0.25">
      <c r="B1793" s="434"/>
      <c r="E1793" s="435"/>
    </row>
    <row r="1794" spans="2:5" x14ac:dyDescent="0.25">
      <c r="B1794" s="434"/>
      <c r="E1794" s="435"/>
    </row>
    <row r="1795" spans="2:5" x14ac:dyDescent="0.25">
      <c r="B1795" s="434"/>
      <c r="E1795" s="435"/>
    </row>
    <row r="1796" spans="2:5" x14ac:dyDescent="0.25">
      <c r="B1796" s="434"/>
      <c r="E1796" s="435"/>
    </row>
    <row r="1797" spans="2:5" x14ac:dyDescent="0.25">
      <c r="B1797" s="434"/>
      <c r="E1797" s="435"/>
    </row>
    <row r="1798" spans="2:5" x14ac:dyDescent="0.25">
      <c r="B1798" s="434"/>
      <c r="E1798" s="435"/>
    </row>
    <row r="1799" spans="2:5" x14ac:dyDescent="0.25">
      <c r="B1799" s="434"/>
      <c r="E1799" s="435"/>
    </row>
    <row r="1800" spans="2:5" x14ac:dyDescent="0.25">
      <c r="B1800" s="434"/>
      <c r="E1800" s="435"/>
    </row>
    <row r="1801" spans="2:5" x14ac:dyDescent="0.25">
      <c r="B1801" s="434"/>
      <c r="E1801" s="435"/>
    </row>
    <row r="1802" spans="2:5" x14ac:dyDescent="0.25">
      <c r="B1802" s="434"/>
      <c r="E1802" s="435"/>
    </row>
    <row r="1803" spans="2:5" x14ac:dyDescent="0.25">
      <c r="B1803" s="434"/>
      <c r="E1803" s="435"/>
    </row>
    <row r="1804" spans="2:5" x14ac:dyDescent="0.25">
      <c r="B1804" s="434"/>
      <c r="E1804" s="435"/>
    </row>
    <row r="1805" spans="2:5" x14ac:dyDescent="0.25">
      <c r="B1805" s="434"/>
      <c r="E1805" s="435"/>
    </row>
    <row r="1806" spans="2:5" x14ac:dyDescent="0.25">
      <c r="B1806" s="434"/>
      <c r="E1806" s="435"/>
    </row>
    <row r="1807" spans="2:5" x14ac:dyDescent="0.25">
      <c r="B1807" s="434"/>
      <c r="E1807" s="435"/>
    </row>
    <row r="1808" spans="2:5" x14ac:dyDescent="0.25">
      <c r="B1808" s="434"/>
      <c r="E1808" s="435"/>
    </row>
    <row r="1809" spans="2:5" x14ac:dyDescent="0.25">
      <c r="B1809" s="434"/>
      <c r="E1809" s="435"/>
    </row>
    <row r="1810" spans="2:5" x14ac:dyDescent="0.25">
      <c r="B1810" s="434"/>
      <c r="E1810" s="435"/>
    </row>
    <row r="1811" spans="2:5" x14ac:dyDescent="0.25">
      <c r="B1811" s="434"/>
      <c r="E1811" s="435"/>
    </row>
    <row r="1812" spans="2:5" x14ac:dyDescent="0.25">
      <c r="B1812" s="434"/>
      <c r="E1812" s="435"/>
    </row>
    <row r="1813" spans="2:5" x14ac:dyDescent="0.25">
      <c r="B1813" s="434"/>
      <c r="E1813" s="435"/>
    </row>
    <row r="1814" spans="2:5" x14ac:dyDescent="0.25">
      <c r="B1814" s="434"/>
      <c r="E1814" s="435"/>
    </row>
    <row r="1815" spans="2:5" x14ac:dyDescent="0.25">
      <c r="B1815" s="434"/>
      <c r="E1815" s="435"/>
    </row>
    <row r="1816" spans="2:5" x14ac:dyDescent="0.25">
      <c r="B1816" s="434"/>
      <c r="E1816" s="435"/>
    </row>
    <row r="1817" spans="2:5" x14ac:dyDescent="0.25">
      <c r="B1817" s="434"/>
      <c r="E1817" s="435"/>
    </row>
    <row r="1818" spans="2:5" x14ac:dyDescent="0.25">
      <c r="B1818" s="434"/>
      <c r="E1818" s="435"/>
    </row>
    <row r="1819" spans="2:5" x14ac:dyDescent="0.25">
      <c r="B1819" s="434"/>
      <c r="E1819" s="435"/>
    </row>
    <row r="1820" spans="2:5" x14ac:dyDescent="0.25">
      <c r="B1820" s="434"/>
      <c r="E1820" s="435"/>
    </row>
    <row r="1821" spans="2:5" x14ac:dyDescent="0.25">
      <c r="B1821" s="434"/>
      <c r="E1821" s="435"/>
    </row>
    <row r="1822" spans="2:5" x14ac:dyDescent="0.25">
      <c r="B1822" s="434"/>
      <c r="E1822" s="435"/>
    </row>
    <row r="1823" spans="2:5" x14ac:dyDescent="0.25">
      <c r="B1823" s="434"/>
      <c r="E1823" s="435"/>
    </row>
    <row r="1824" spans="2:5" x14ac:dyDescent="0.25">
      <c r="B1824" s="434"/>
      <c r="E1824" s="435"/>
    </row>
    <row r="1825" spans="2:5" x14ac:dyDescent="0.25">
      <c r="B1825" s="434"/>
      <c r="E1825" s="435"/>
    </row>
    <row r="1826" spans="2:5" x14ac:dyDescent="0.25">
      <c r="B1826" s="434"/>
      <c r="E1826" s="435"/>
    </row>
    <row r="1827" spans="2:5" x14ac:dyDescent="0.25">
      <c r="B1827" s="434"/>
      <c r="E1827" s="435"/>
    </row>
    <row r="1828" spans="2:5" x14ac:dyDescent="0.25">
      <c r="B1828" s="434"/>
      <c r="E1828" s="435"/>
    </row>
    <row r="1829" spans="2:5" x14ac:dyDescent="0.25">
      <c r="B1829" s="434"/>
      <c r="E1829" s="435"/>
    </row>
    <row r="1830" spans="2:5" x14ac:dyDescent="0.25">
      <c r="B1830" s="434"/>
      <c r="E1830" s="435"/>
    </row>
    <row r="1831" spans="2:5" x14ac:dyDescent="0.25">
      <c r="B1831" s="434"/>
      <c r="E1831" s="435"/>
    </row>
    <row r="1832" spans="2:5" x14ac:dyDescent="0.25">
      <c r="B1832" s="434"/>
      <c r="E1832" s="435"/>
    </row>
    <row r="1833" spans="2:5" x14ac:dyDescent="0.25">
      <c r="B1833" s="434"/>
      <c r="E1833" s="435"/>
    </row>
    <row r="1834" spans="2:5" x14ac:dyDescent="0.25">
      <c r="B1834" s="434"/>
      <c r="E1834" s="435"/>
    </row>
    <row r="1835" spans="2:5" x14ac:dyDescent="0.25">
      <c r="B1835" s="434"/>
      <c r="E1835" s="435"/>
    </row>
    <row r="1836" spans="2:5" x14ac:dyDescent="0.25">
      <c r="B1836" s="434"/>
      <c r="E1836" s="435"/>
    </row>
    <row r="1837" spans="2:5" x14ac:dyDescent="0.25">
      <c r="B1837" s="434"/>
      <c r="E1837" s="435"/>
    </row>
    <row r="1838" spans="2:5" x14ac:dyDescent="0.25">
      <c r="B1838" s="434"/>
      <c r="E1838" s="435"/>
    </row>
    <row r="1839" spans="2:5" x14ac:dyDescent="0.25">
      <c r="B1839" s="434"/>
      <c r="E1839" s="435"/>
    </row>
    <row r="1840" spans="2:5" x14ac:dyDescent="0.25">
      <c r="B1840" s="434"/>
      <c r="E1840" s="435"/>
    </row>
    <row r="1841" spans="2:5" x14ac:dyDescent="0.25">
      <c r="B1841" s="434"/>
      <c r="E1841" s="435"/>
    </row>
    <row r="1842" spans="2:5" x14ac:dyDescent="0.25">
      <c r="B1842" s="434"/>
      <c r="E1842" s="435"/>
    </row>
    <row r="1843" spans="2:5" x14ac:dyDescent="0.25">
      <c r="B1843" s="434"/>
      <c r="E1843" s="435"/>
    </row>
    <row r="1844" spans="2:5" x14ac:dyDescent="0.25">
      <c r="B1844" s="434"/>
      <c r="E1844" s="435"/>
    </row>
    <row r="1845" spans="2:5" x14ac:dyDescent="0.25">
      <c r="B1845" s="434"/>
      <c r="E1845" s="435"/>
    </row>
    <row r="1846" spans="2:5" x14ac:dyDescent="0.25">
      <c r="B1846" s="434"/>
      <c r="E1846" s="435"/>
    </row>
    <row r="1847" spans="2:5" x14ac:dyDescent="0.25">
      <c r="B1847" s="434"/>
      <c r="E1847" s="435"/>
    </row>
    <row r="1848" spans="2:5" x14ac:dyDescent="0.25">
      <c r="B1848" s="434"/>
      <c r="E1848" s="435"/>
    </row>
    <row r="1849" spans="2:5" x14ac:dyDescent="0.25">
      <c r="B1849" s="434"/>
      <c r="E1849" s="435"/>
    </row>
    <row r="1850" spans="2:5" x14ac:dyDescent="0.25">
      <c r="B1850" s="434"/>
      <c r="E1850" s="435"/>
    </row>
    <row r="1851" spans="2:5" x14ac:dyDescent="0.25">
      <c r="B1851" s="434"/>
      <c r="E1851" s="435"/>
    </row>
    <row r="1852" spans="2:5" x14ac:dyDescent="0.25">
      <c r="B1852" s="434"/>
      <c r="E1852" s="435"/>
    </row>
    <row r="1853" spans="2:5" x14ac:dyDescent="0.25">
      <c r="B1853" s="434"/>
      <c r="E1853" s="435"/>
    </row>
    <row r="1854" spans="2:5" x14ac:dyDescent="0.25">
      <c r="B1854" s="434"/>
      <c r="E1854" s="435"/>
    </row>
    <row r="1855" spans="2:5" x14ac:dyDescent="0.25">
      <c r="B1855" s="434"/>
      <c r="E1855" s="435"/>
    </row>
    <row r="1856" spans="2:5" x14ac:dyDescent="0.25">
      <c r="B1856" s="434"/>
      <c r="E1856" s="435"/>
    </row>
    <row r="1857" spans="2:5" x14ac:dyDescent="0.25">
      <c r="B1857" s="434"/>
      <c r="E1857" s="435"/>
    </row>
    <row r="1858" spans="2:5" x14ac:dyDescent="0.25">
      <c r="B1858" s="434"/>
      <c r="E1858" s="435"/>
    </row>
    <row r="1859" spans="2:5" x14ac:dyDescent="0.25">
      <c r="B1859" s="434"/>
      <c r="E1859" s="435"/>
    </row>
    <row r="1860" spans="2:5" x14ac:dyDescent="0.25">
      <c r="B1860" s="434"/>
      <c r="E1860" s="435"/>
    </row>
    <row r="1861" spans="2:5" x14ac:dyDescent="0.25">
      <c r="B1861" s="434"/>
      <c r="E1861" s="435"/>
    </row>
    <row r="1862" spans="2:5" x14ac:dyDescent="0.25">
      <c r="B1862" s="434"/>
      <c r="E1862" s="435"/>
    </row>
    <row r="1863" spans="2:5" x14ac:dyDescent="0.25">
      <c r="B1863" s="434"/>
      <c r="E1863" s="435"/>
    </row>
    <row r="1864" spans="2:5" x14ac:dyDescent="0.25">
      <c r="B1864" s="434"/>
      <c r="E1864" s="435"/>
    </row>
    <row r="1865" spans="2:5" x14ac:dyDescent="0.25">
      <c r="B1865" s="434"/>
      <c r="E1865" s="435"/>
    </row>
    <row r="1866" spans="2:5" x14ac:dyDescent="0.25">
      <c r="B1866" s="434"/>
      <c r="E1866" s="435"/>
    </row>
    <row r="1867" spans="2:5" x14ac:dyDescent="0.25">
      <c r="B1867" s="434"/>
      <c r="E1867" s="435"/>
    </row>
    <row r="1868" spans="2:5" x14ac:dyDescent="0.25">
      <c r="B1868" s="434"/>
      <c r="E1868" s="435"/>
    </row>
    <row r="1869" spans="2:5" x14ac:dyDescent="0.25">
      <c r="B1869" s="434"/>
      <c r="E1869" s="435"/>
    </row>
    <row r="1870" spans="2:5" x14ac:dyDescent="0.25">
      <c r="B1870" s="434"/>
      <c r="E1870" s="435"/>
    </row>
    <row r="1871" spans="2:5" x14ac:dyDescent="0.25">
      <c r="B1871" s="434"/>
      <c r="E1871" s="435"/>
    </row>
    <row r="1872" spans="2:5" x14ac:dyDescent="0.25">
      <c r="B1872" s="434"/>
      <c r="E1872" s="435"/>
    </row>
    <row r="1873" spans="2:5" x14ac:dyDescent="0.25">
      <c r="B1873" s="434"/>
      <c r="E1873" s="435"/>
    </row>
    <row r="1874" spans="2:5" x14ac:dyDescent="0.25">
      <c r="B1874" s="434"/>
      <c r="E1874" s="435"/>
    </row>
    <row r="1875" spans="2:5" x14ac:dyDescent="0.25">
      <c r="B1875" s="434"/>
      <c r="E1875" s="435"/>
    </row>
    <row r="1876" spans="2:5" x14ac:dyDescent="0.25">
      <c r="B1876" s="434"/>
      <c r="E1876" s="435"/>
    </row>
    <row r="1877" spans="2:5" x14ac:dyDescent="0.25">
      <c r="B1877" s="434"/>
      <c r="E1877" s="435"/>
    </row>
    <row r="1878" spans="2:5" x14ac:dyDescent="0.25">
      <c r="B1878" s="434"/>
      <c r="E1878" s="435"/>
    </row>
    <row r="1879" spans="2:5" x14ac:dyDescent="0.25">
      <c r="B1879" s="434"/>
      <c r="E1879" s="435"/>
    </row>
    <row r="1880" spans="2:5" x14ac:dyDescent="0.25">
      <c r="B1880" s="434"/>
      <c r="E1880" s="435"/>
    </row>
    <row r="1881" spans="2:5" x14ac:dyDescent="0.25">
      <c r="B1881" s="434"/>
      <c r="E1881" s="435"/>
    </row>
    <row r="1882" spans="2:5" x14ac:dyDescent="0.25">
      <c r="B1882" s="434"/>
      <c r="E1882" s="435"/>
    </row>
    <row r="1883" spans="2:5" x14ac:dyDescent="0.25">
      <c r="B1883" s="434"/>
      <c r="E1883" s="435"/>
    </row>
    <row r="1884" spans="2:5" x14ac:dyDescent="0.25">
      <c r="B1884" s="434"/>
      <c r="E1884" s="435"/>
    </row>
    <row r="1885" spans="2:5" x14ac:dyDescent="0.25">
      <c r="B1885" s="434"/>
      <c r="E1885" s="435"/>
    </row>
    <row r="1886" spans="2:5" x14ac:dyDescent="0.25">
      <c r="B1886" s="434"/>
      <c r="E1886" s="435"/>
    </row>
    <row r="1887" spans="2:5" x14ac:dyDescent="0.25">
      <c r="B1887" s="434"/>
      <c r="E1887" s="435"/>
    </row>
    <row r="1888" spans="2:5" x14ac:dyDescent="0.25">
      <c r="B1888" s="434"/>
      <c r="E1888" s="435"/>
    </row>
    <row r="1889" spans="2:5" x14ac:dyDescent="0.25">
      <c r="B1889" s="434"/>
      <c r="E1889" s="435"/>
    </row>
    <row r="1890" spans="2:5" x14ac:dyDescent="0.25">
      <c r="B1890" s="434"/>
      <c r="E1890" s="435"/>
    </row>
    <row r="1891" spans="2:5" x14ac:dyDescent="0.25">
      <c r="B1891" s="434"/>
      <c r="E1891" s="435"/>
    </row>
    <row r="1892" spans="2:5" x14ac:dyDescent="0.25">
      <c r="B1892" s="434"/>
      <c r="E1892" s="435"/>
    </row>
    <row r="1893" spans="2:5" x14ac:dyDescent="0.25">
      <c r="B1893" s="434"/>
      <c r="E1893" s="435"/>
    </row>
    <row r="1894" spans="2:5" x14ac:dyDescent="0.25">
      <c r="B1894" s="434"/>
      <c r="E1894" s="435"/>
    </row>
    <row r="1895" spans="2:5" x14ac:dyDescent="0.25">
      <c r="B1895" s="434"/>
      <c r="E1895" s="435"/>
    </row>
    <row r="1896" spans="2:5" x14ac:dyDescent="0.25">
      <c r="B1896" s="434"/>
      <c r="E1896" s="435"/>
    </row>
    <row r="1897" spans="2:5" x14ac:dyDescent="0.25">
      <c r="B1897" s="434"/>
      <c r="E1897" s="435"/>
    </row>
    <row r="1898" spans="2:5" x14ac:dyDescent="0.25">
      <c r="B1898" s="434"/>
      <c r="E1898" s="435"/>
    </row>
    <row r="1899" spans="2:5" x14ac:dyDescent="0.25">
      <c r="B1899" s="434"/>
      <c r="E1899" s="435"/>
    </row>
    <row r="1900" spans="2:5" x14ac:dyDescent="0.25">
      <c r="B1900" s="434"/>
      <c r="E1900" s="435"/>
    </row>
    <row r="1901" spans="2:5" x14ac:dyDescent="0.25">
      <c r="B1901" s="434"/>
      <c r="E1901" s="435"/>
    </row>
    <row r="1902" spans="2:5" x14ac:dyDescent="0.25">
      <c r="B1902" s="434"/>
      <c r="E1902" s="435"/>
    </row>
    <row r="1903" spans="2:5" x14ac:dyDescent="0.25">
      <c r="B1903" s="434"/>
      <c r="E1903" s="435"/>
    </row>
    <row r="1904" spans="2:5" x14ac:dyDescent="0.25">
      <c r="B1904" s="434"/>
      <c r="E1904" s="435"/>
    </row>
    <row r="1905" spans="2:5" x14ac:dyDescent="0.25">
      <c r="B1905" s="434"/>
      <c r="E1905" s="435"/>
    </row>
    <row r="1906" spans="2:5" x14ac:dyDescent="0.25">
      <c r="B1906" s="434"/>
      <c r="E1906" s="435"/>
    </row>
    <row r="1907" spans="2:5" x14ac:dyDescent="0.25">
      <c r="B1907" s="434"/>
      <c r="E1907" s="435"/>
    </row>
    <row r="1908" spans="2:5" x14ac:dyDescent="0.25">
      <c r="B1908" s="434"/>
      <c r="E1908" s="435"/>
    </row>
    <row r="1909" spans="2:5" x14ac:dyDescent="0.25">
      <c r="B1909" s="434"/>
      <c r="E1909" s="435"/>
    </row>
    <row r="1910" spans="2:5" x14ac:dyDescent="0.25">
      <c r="B1910" s="434"/>
      <c r="E1910" s="435"/>
    </row>
    <row r="1911" spans="2:5" x14ac:dyDescent="0.25">
      <c r="B1911" s="434"/>
      <c r="E1911" s="435"/>
    </row>
    <row r="1912" spans="2:5" x14ac:dyDescent="0.25">
      <c r="B1912" s="434"/>
      <c r="E1912" s="435"/>
    </row>
    <row r="1913" spans="2:5" x14ac:dyDescent="0.25">
      <c r="B1913" s="434"/>
      <c r="E1913" s="435"/>
    </row>
    <row r="1914" spans="2:5" x14ac:dyDescent="0.25">
      <c r="B1914" s="434"/>
      <c r="E1914" s="435"/>
    </row>
    <row r="1915" spans="2:5" x14ac:dyDescent="0.25">
      <c r="B1915" s="434"/>
      <c r="E1915" s="435"/>
    </row>
    <row r="1916" spans="2:5" x14ac:dyDescent="0.25">
      <c r="B1916" s="434"/>
      <c r="E1916" s="435"/>
    </row>
    <row r="1917" spans="2:5" x14ac:dyDescent="0.25">
      <c r="B1917" s="434"/>
      <c r="E1917" s="435"/>
    </row>
    <row r="1918" spans="2:5" x14ac:dyDescent="0.25">
      <c r="B1918" s="434"/>
      <c r="E1918" s="435"/>
    </row>
    <row r="1919" spans="2:5" x14ac:dyDescent="0.25">
      <c r="B1919" s="434"/>
      <c r="E1919" s="435"/>
    </row>
    <row r="1920" spans="2:5" x14ac:dyDescent="0.25">
      <c r="B1920" s="434"/>
      <c r="E1920" s="435"/>
    </row>
    <row r="1921" spans="2:5" x14ac:dyDescent="0.25">
      <c r="B1921" s="434"/>
      <c r="E1921" s="435"/>
    </row>
    <row r="1922" spans="2:5" x14ac:dyDescent="0.25">
      <c r="B1922" s="434"/>
      <c r="E1922" s="435"/>
    </row>
    <row r="1923" spans="2:5" x14ac:dyDescent="0.25">
      <c r="B1923" s="434"/>
      <c r="E1923" s="435"/>
    </row>
    <row r="1924" spans="2:5" x14ac:dyDescent="0.25">
      <c r="B1924" s="434"/>
      <c r="E1924" s="435"/>
    </row>
    <row r="1925" spans="2:5" x14ac:dyDescent="0.25">
      <c r="B1925" s="434"/>
      <c r="E1925" s="435"/>
    </row>
    <row r="1926" spans="2:5" x14ac:dyDescent="0.25">
      <c r="B1926" s="434"/>
      <c r="E1926" s="435"/>
    </row>
    <row r="1927" spans="2:5" x14ac:dyDescent="0.25">
      <c r="B1927" s="434"/>
      <c r="E1927" s="435"/>
    </row>
    <row r="1928" spans="2:5" x14ac:dyDescent="0.25">
      <c r="B1928" s="434"/>
      <c r="E1928" s="435"/>
    </row>
    <row r="1929" spans="2:5" x14ac:dyDescent="0.25">
      <c r="B1929" s="434"/>
      <c r="E1929" s="435"/>
    </row>
    <row r="1930" spans="2:5" x14ac:dyDescent="0.25">
      <c r="B1930" s="434"/>
      <c r="E1930" s="435"/>
    </row>
    <row r="1931" spans="2:5" x14ac:dyDescent="0.25">
      <c r="B1931" s="434"/>
      <c r="E1931" s="435"/>
    </row>
    <row r="1932" spans="2:5" x14ac:dyDescent="0.25">
      <c r="B1932" s="434"/>
      <c r="E1932" s="435"/>
    </row>
    <row r="1933" spans="2:5" x14ac:dyDescent="0.25">
      <c r="B1933" s="434"/>
      <c r="E1933" s="435"/>
    </row>
    <row r="1934" spans="2:5" x14ac:dyDescent="0.25">
      <c r="B1934" s="434"/>
      <c r="E1934" s="435"/>
    </row>
    <row r="1935" spans="2:5" x14ac:dyDescent="0.25">
      <c r="B1935" s="434"/>
      <c r="E1935" s="435"/>
    </row>
    <row r="1936" spans="2:5" x14ac:dyDescent="0.25">
      <c r="B1936" s="434"/>
      <c r="E1936" s="435"/>
    </row>
    <row r="1937" spans="2:5" x14ac:dyDescent="0.25">
      <c r="B1937" s="434"/>
      <c r="E1937" s="435"/>
    </row>
    <row r="1938" spans="2:5" x14ac:dyDescent="0.25">
      <c r="B1938" s="434"/>
      <c r="E1938" s="435"/>
    </row>
    <row r="1939" spans="2:5" x14ac:dyDescent="0.25">
      <c r="B1939" s="434"/>
      <c r="E1939" s="435"/>
    </row>
    <row r="1940" spans="2:5" x14ac:dyDescent="0.25">
      <c r="B1940" s="434"/>
      <c r="E1940" s="435"/>
    </row>
    <row r="1941" spans="2:5" x14ac:dyDescent="0.25">
      <c r="B1941" s="434"/>
      <c r="E1941" s="435"/>
    </row>
    <row r="1942" spans="2:5" x14ac:dyDescent="0.25">
      <c r="B1942" s="434"/>
      <c r="E1942" s="435"/>
    </row>
    <row r="1943" spans="2:5" x14ac:dyDescent="0.25">
      <c r="B1943" s="434"/>
      <c r="E1943" s="435"/>
    </row>
    <row r="1944" spans="2:5" x14ac:dyDescent="0.25">
      <c r="B1944" s="434"/>
      <c r="E1944" s="435"/>
    </row>
    <row r="1945" spans="2:5" x14ac:dyDescent="0.25">
      <c r="B1945" s="434"/>
      <c r="E1945" s="435"/>
    </row>
    <row r="1946" spans="2:5" x14ac:dyDescent="0.25">
      <c r="B1946" s="434"/>
      <c r="E1946" s="435"/>
    </row>
    <row r="1947" spans="2:5" x14ac:dyDescent="0.25">
      <c r="B1947" s="434"/>
      <c r="E1947" s="435"/>
    </row>
    <row r="1948" spans="2:5" x14ac:dyDescent="0.25">
      <c r="B1948" s="434"/>
      <c r="E1948" s="435"/>
    </row>
    <row r="1949" spans="2:5" x14ac:dyDescent="0.25">
      <c r="B1949" s="434"/>
      <c r="E1949" s="435"/>
    </row>
    <row r="1950" spans="2:5" x14ac:dyDescent="0.25">
      <c r="B1950" s="434"/>
      <c r="E1950" s="435"/>
    </row>
    <row r="1951" spans="2:5" x14ac:dyDescent="0.25">
      <c r="B1951" s="434"/>
      <c r="E1951" s="435"/>
    </row>
    <row r="1952" spans="2:5" x14ac:dyDescent="0.25">
      <c r="B1952" s="434"/>
      <c r="E1952" s="435"/>
    </row>
    <row r="1953" spans="2:5" x14ac:dyDescent="0.25">
      <c r="B1953" s="434"/>
      <c r="E1953" s="435"/>
    </row>
    <row r="1954" spans="2:5" x14ac:dyDescent="0.25">
      <c r="B1954" s="434"/>
      <c r="E1954" s="435"/>
    </row>
    <row r="1955" spans="2:5" x14ac:dyDescent="0.25">
      <c r="B1955" s="434"/>
      <c r="E1955" s="435"/>
    </row>
    <row r="1956" spans="2:5" x14ac:dyDescent="0.25">
      <c r="B1956" s="434"/>
      <c r="E1956" s="435"/>
    </row>
    <row r="1957" spans="2:5" x14ac:dyDescent="0.25">
      <c r="B1957" s="434"/>
      <c r="E1957" s="435"/>
    </row>
    <row r="1958" spans="2:5" x14ac:dyDescent="0.25">
      <c r="B1958" s="434"/>
      <c r="E1958" s="435"/>
    </row>
    <row r="1959" spans="2:5" x14ac:dyDescent="0.25">
      <c r="B1959" s="434"/>
      <c r="E1959" s="435"/>
    </row>
    <row r="1960" spans="2:5" x14ac:dyDescent="0.25">
      <c r="B1960" s="434"/>
      <c r="E1960" s="435"/>
    </row>
    <row r="1961" spans="2:5" x14ac:dyDescent="0.25">
      <c r="B1961" s="434"/>
      <c r="E1961" s="435"/>
    </row>
    <row r="1962" spans="2:5" x14ac:dyDescent="0.25">
      <c r="B1962" s="434"/>
      <c r="E1962" s="435"/>
    </row>
    <row r="1963" spans="2:5" x14ac:dyDescent="0.25">
      <c r="B1963" s="434"/>
      <c r="E1963" s="435"/>
    </row>
    <row r="1964" spans="2:5" x14ac:dyDescent="0.25">
      <c r="B1964" s="434"/>
      <c r="E1964" s="435"/>
    </row>
    <row r="1965" spans="2:5" x14ac:dyDescent="0.25">
      <c r="B1965" s="434"/>
      <c r="E1965" s="435"/>
    </row>
    <row r="1966" spans="2:5" x14ac:dyDescent="0.25">
      <c r="B1966" s="434"/>
      <c r="E1966" s="435"/>
    </row>
    <row r="1967" spans="2:5" x14ac:dyDescent="0.25">
      <c r="B1967" s="434"/>
      <c r="E1967" s="435"/>
    </row>
    <row r="1968" spans="2:5" x14ac:dyDescent="0.25">
      <c r="B1968" s="434"/>
      <c r="E1968" s="435"/>
    </row>
    <row r="1969" spans="2:5" x14ac:dyDescent="0.25">
      <c r="B1969" s="434"/>
      <c r="E1969" s="435"/>
    </row>
    <row r="1970" spans="2:5" x14ac:dyDescent="0.25">
      <c r="B1970" s="434"/>
      <c r="E1970" s="435"/>
    </row>
    <row r="1971" spans="2:5" x14ac:dyDescent="0.25">
      <c r="B1971" s="434"/>
      <c r="E1971" s="435"/>
    </row>
    <row r="1972" spans="2:5" x14ac:dyDescent="0.25">
      <c r="B1972" s="434"/>
      <c r="E1972" s="435"/>
    </row>
    <row r="1973" spans="2:5" x14ac:dyDescent="0.25">
      <c r="B1973" s="434"/>
      <c r="E1973" s="435"/>
    </row>
    <row r="1974" spans="2:5" x14ac:dyDescent="0.25">
      <c r="B1974" s="434"/>
      <c r="E1974" s="435"/>
    </row>
    <row r="1975" spans="2:5" x14ac:dyDescent="0.25">
      <c r="B1975" s="434"/>
      <c r="E1975" s="435"/>
    </row>
    <row r="1976" spans="2:5" x14ac:dyDescent="0.25">
      <c r="B1976" s="434"/>
      <c r="E1976" s="435"/>
    </row>
    <row r="1977" spans="2:5" x14ac:dyDescent="0.25">
      <c r="B1977" s="434"/>
      <c r="E1977" s="435"/>
    </row>
    <row r="1978" spans="2:5" x14ac:dyDescent="0.25">
      <c r="B1978" s="434"/>
      <c r="E1978" s="435"/>
    </row>
    <row r="1979" spans="2:5" x14ac:dyDescent="0.25">
      <c r="B1979" s="434"/>
      <c r="E1979" s="435"/>
    </row>
    <row r="1980" spans="2:5" x14ac:dyDescent="0.25">
      <c r="B1980" s="434"/>
      <c r="E1980" s="435"/>
    </row>
    <row r="1981" spans="2:5" x14ac:dyDescent="0.25">
      <c r="B1981" s="434"/>
      <c r="E1981" s="435"/>
    </row>
    <row r="1982" spans="2:5" x14ac:dyDescent="0.25">
      <c r="B1982" s="434"/>
      <c r="E1982" s="435"/>
    </row>
    <row r="1983" spans="2:5" x14ac:dyDescent="0.25">
      <c r="B1983" s="434"/>
      <c r="E1983" s="435"/>
    </row>
    <row r="1984" spans="2:5" x14ac:dyDescent="0.25">
      <c r="B1984" s="434"/>
      <c r="E1984" s="435"/>
    </row>
    <row r="1985" spans="2:5" x14ac:dyDescent="0.25">
      <c r="B1985" s="434"/>
      <c r="E1985" s="435"/>
    </row>
    <row r="1986" spans="2:5" x14ac:dyDescent="0.25">
      <c r="B1986" s="434"/>
      <c r="E1986" s="435"/>
    </row>
    <row r="1987" spans="2:5" x14ac:dyDescent="0.25">
      <c r="B1987" s="434"/>
      <c r="E1987" s="435"/>
    </row>
    <row r="1988" spans="2:5" x14ac:dyDescent="0.25">
      <c r="B1988" s="434"/>
      <c r="E1988" s="435"/>
    </row>
    <row r="1989" spans="2:5" x14ac:dyDescent="0.25">
      <c r="B1989" s="434"/>
      <c r="E1989" s="435"/>
    </row>
    <row r="1990" spans="2:5" x14ac:dyDescent="0.25">
      <c r="B1990" s="434"/>
      <c r="E1990" s="435"/>
    </row>
    <row r="1991" spans="2:5" x14ac:dyDescent="0.25">
      <c r="B1991" s="434"/>
      <c r="E1991" s="435"/>
    </row>
    <row r="1992" spans="2:5" x14ac:dyDescent="0.25">
      <c r="B1992" s="434"/>
      <c r="E1992" s="435"/>
    </row>
    <row r="1993" spans="2:5" x14ac:dyDescent="0.25">
      <c r="B1993" s="434"/>
      <c r="E1993" s="435"/>
    </row>
    <row r="1994" spans="2:5" x14ac:dyDescent="0.25">
      <c r="B1994" s="434"/>
      <c r="E1994" s="435"/>
    </row>
    <row r="1995" spans="2:5" x14ac:dyDescent="0.25">
      <c r="B1995" s="434"/>
      <c r="E1995" s="435"/>
    </row>
    <row r="1996" spans="2:5" x14ac:dyDescent="0.25">
      <c r="B1996" s="434"/>
      <c r="E1996" s="435"/>
    </row>
    <row r="1997" spans="2:5" x14ac:dyDescent="0.25">
      <c r="B1997" s="434"/>
      <c r="E1997" s="435"/>
    </row>
    <row r="1998" spans="2:5" x14ac:dyDescent="0.25">
      <c r="B1998" s="434"/>
      <c r="E1998" s="435"/>
    </row>
    <row r="1999" spans="2:5" x14ac:dyDescent="0.25">
      <c r="B1999" s="434"/>
      <c r="E1999" s="435"/>
    </row>
    <row r="2000" spans="2:5" x14ac:dyDescent="0.25">
      <c r="B2000" s="434"/>
      <c r="E2000" s="435"/>
    </row>
    <row r="2001" spans="2:5" x14ac:dyDescent="0.25">
      <c r="B2001" s="434"/>
      <c r="E2001" s="435"/>
    </row>
    <row r="2002" spans="2:5" x14ac:dyDescent="0.25">
      <c r="B2002" s="434"/>
      <c r="E2002" s="435"/>
    </row>
    <row r="2003" spans="2:5" x14ac:dyDescent="0.25">
      <c r="B2003" s="434"/>
      <c r="E2003" s="435"/>
    </row>
    <row r="2004" spans="2:5" x14ac:dyDescent="0.25">
      <c r="B2004" s="434"/>
      <c r="E2004" s="435"/>
    </row>
    <row r="2005" spans="2:5" x14ac:dyDescent="0.25">
      <c r="B2005" s="434"/>
      <c r="E2005" s="435"/>
    </row>
    <row r="2006" spans="2:5" x14ac:dyDescent="0.25">
      <c r="B2006" s="434"/>
      <c r="E2006" s="435"/>
    </row>
    <row r="2007" spans="2:5" x14ac:dyDescent="0.25">
      <c r="B2007" s="434"/>
      <c r="E2007" s="435"/>
    </row>
    <row r="2008" spans="2:5" x14ac:dyDescent="0.25">
      <c r="B2008" s="434"/>
      <c r="E2008" s="435"/>
    </row>
    <row r="2009" spans="2:5" x14ac:dyDescent="0.25">
      <c r="B2009" s="434"/>
      <c r="E2009" s="435"/>
    </row>
    <row r="2010" spans="2:5" x14ac:dyDescent="0.25">
      <c r="B2010" s="434"/>
      <c r="E2010" s="435"/>
    </row>
    <row r="2011" spans="2:5" x14ac:dyDescent="0.25">
      <c r="B2011" s="434"/>
      <c r="E2011" s="435"/>
    </row>
    <row r="2012" spans="2:5" x14ac:dyDescent="0.25">
      <c r="B2012" s="434"/>
      <c r="E2012" s="435"/>
    </row>
    <row r="2013" spans="2:5" x14ac:dyDescent="0.25">
      <c r="E2013" s="435"/>
    </row>
  </sheetData>
  <hyperlinks>
    <hyperlink ref="L4" r:id="rId1" tooltip="FW52US1" display="http://www.hager.cz/elektronicky-katalog/distribuce-energie/modulove-rozvadece-fw/zapustene-rozvadece-univers-tridy-izolace-ii-se-svorkovnici-pe-n-ip30/fw52us1/62541.htm?PPF_NBREMOD=120" xr:uid="{3EAC1248-2864-4ECB-910E-86DB81767C8E}"/>
    <hyperlink ref="L11" r:id="rId2" tooltip="ADA510D" display="http://www.hager.cz/elektronicky-katalog/distribuce-energie/proudove-chranice-s-nadproudovou-ochranou/proudove-chranice-s-nadproudovou-ochranou-10-ka-typ-a/ada510d/71683.htm?PPF_IN=10+A&amp;PPF_DECLENCH=B" xr:uid="{97F32D7D-7086-40DA-B2E3-2A1B9EDCA3AA}"/>
    <hyperlink ref="L6" r:id="rId3" tooltip="NCN332" display="http://www.hager.cz/elektronicky-katalog/distribuce-energie/jistici-pristroje/jistice-10-ka/ncn332/63101.htm?Suchbegriffe=ncn332" xr:uid="{5C997CF4-B741-485F-9435-D2136CB96616}"/>
    <hyperlink ref="L8" r:id="rId4" tooltip="NCN332" display="http://www.hager.cz/elektronicky-katalog/distribuce-energie/jistici-pristroje/jistice-10-ka/ncn332/63101.htm?Suchbegriffe=ncn332" xr:uid="{A6476675-D237-4D8C-B0BD-399BF794D99F}"/>
    <hyperlink ref="L12" r:id="rId5" tooltip="CDA225D" display="http://www.hager.cz/katalog/distribuce-energie/proudove-chranice/proudove-chranice/cda225d/13091.htm?PPF_IDN=30+mA" xr:uid="{454B12C0-468D-46B6-9049-912AF2233E20}"/>
    <hyperlink ref="L9" r:id="rId6" tooltip="NCN313" display="http://www.hager.cz/elektronicky-katalog/distribuce-energie/jistici-pristroje/jistice-10-ka/ncn313/63062.htm?PPF_IN=13+A&amp;PPF_DECLENCH=C&amp;PPF_NBREPOLE=3+P" xr:uid="{16EBE9EA-0168-43D1-9162-FBEE3AAEEEA8}"/>
    <hyperlink ref="L5" r:id="rId7" tooltip="SBN332" display="http://www.hager.cz/elektronicky-katalog/distribuce-energie/spinaci-a-signalizacni-pristroje/vypinace/sbn332/53385.htm?PPF_IN=32+A&amp;PPF_NBREPOLE=3+P" xr:uid="{757886B4-9245-4837-A479-EFEBCB6B7825}"/>
    <hyperlink ref="L13" r:id="rId8" tooltip="LR703" display="http://www.hager.cz/e-katalog/distribuce-energie/vykonnove-jistice-a-odpinace/pojiskove-odpinace-a-odpojovace/pojistkove-odpojovace-a-valcove-pojistkove-vlozky/lr703/62525.htm" xr:uid="{D0E91116-1BE9-46A2-87D8-BE002499E0F7}"/>
    <hyperlink ref="L7" r:id="rId9" tooltip="NCN332" display="http://www.hager.cz/elektronicky-katalog/distribuce-energie/jistici-pristroje/jistice-10-ka/ncn332/63101.htm?Suchbegriffe=ncn332" xr:uid="{E6023BA7-10D2-4980-8CEF-68C08D3C5B08}"/>
    <hyperlink ref="L10" r:id="rId10" tooltip="ADA510D" display="http://www.hager.cz/elektronicky-katalog/distribuce-energie/proudove-chranice-s-nadproudovou-ochranou/proudove-chranice-s-nadproudovou-ochranou-10-ka-typ-a/ada510d/71683.htm?PPF_IN=10+A&amp;PPF_DECLENCH=B" xr:uid="{73479156-9ACB-4D16-BCD2-F4C42AA4AE7A}"/>
  </hyperlinks>
  <pageMargins left="0.39370078740157483" right="0.39370078740157483" top="0.70866141732283472" bottom="0.59055118110236227" header="0.31496062992125984" footer="0.31496062992125984"/>
  <pageSetup paperSize="9" fitToHeight="0" orientation="landscape" verticalDpi="4294967293" r:id="rId11"/>
  <headerFooter alignWithMargins="0"/>
  <drawing r:id="rId1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2E30-2EB6-4F5D-B89B-E2A9FDB57223}">
  <sheetPr codeName="List21">
    <tabColor theme="4" tint="0.59999389629810485"/>
  </sheetPr>
  <dimension ref="A1:Q2348"/>
  <sheetViews>
    <sheetView zoomScale="120" zoomScaleNormal="120" workbookViewId="0">
      <selection activeCell="H3" sqref="H3"/>
    </sheetView>
  </sheetViews>
  <sheetFormatPr defaultRowHeight="12" x14ac:dyDescent="0.2"/>
  <cols>
    <col min="1" max="1" width="3.42578125" style="470" customWidth="1"/>
    <col min="2" max="2" width="3.42578125" style="343" customWidth="1"/>
    <col min="3" max="3" width="14.85546875" style="343" customWidth="1"/>
    <col min="4" max="4" width="12" style="470" customWidth="1"/>
    <col min="5" max="5" width="62.85546875" style="481" customWidth="1"/>
    <col min="6" max="6" width="4.5703125" style="470" customWidth="1"/>
    <col min="7" max="7" width="8.5703125" style="470" customWidth="1"/>
    <col min="8" max="8" width="11.28515625" style="470" customWidth="1"/>
    <col min="9" max="9" width="11.42578125" style="470" customWidth="1"/>
    <col min="10" max="10" width="10.85546875" style="470" customWidth="1"/>
    <col min="11" max="11" width="11.42578125" style="470" customWidth="1"/>
    <col min="12" max="12" width="9.140625" style="343"/>
    <col min="13" max="14" width="0" style="343" hidden="1" customWidth="1"/>
    <col min="15" max="256" width="9.140625" style="343"/>
    <col min="257" max="258" width="3.42578125" style="343" customWidth="1"/>
    <col min="259" max="259" width="14.85546875" style="343" customWidth="1"/>
    <col min="260" max="260" width="12" style="343" customWidth="1"/>
    <col min="261" max="261" width="62.85546875" style="343" customWidth="1"/>
    <col min="262" max="262" width="4.5703125" style="343" customWidth="1"/>
    <col min="263" max="263" width="8.5703125" style="343" customWidth="1"/>
    <col min="264" max="264" width="11.28515625" style="343" customWidth="1"/>
    <col min="265" max="265" width="11.42578125" style="343" customWidth="1"/>
    <col min="266" max="266" width="10.85546875" style="343" customWidth="1"/>
    <col min="267" max="267" width="11.42578125" style="343" customWidth="1"/>
    <col min="268" max="268" width="9.140625" style="343"/>
    <col min="269" max="270" width="0" style="343" hidden="1" customWidth="1"/>
    <col min="271" max="512" width="9.140625" style="343"/>
    <col min="513" max="514" width="3.42578125" style="343" customWidth="1"/>
    <col min="515" max="515" width="14.85546875" style="343" customWidth="1"/>
    <col min="516" max="516" width="12" style="343" customWidth="1"/>
    <col min="517" max="517" width="62.85546875" style="343" customWidth="1"/>
    <col min="518" max="518" width="4.5703125" style="343" customWidth="1"/>
    <col min="519" max="519" width="8.5703125" style="343" customWidth="1"/>
    <col min="520" max="520" width="11.28515625" style="343" customWidth="1"/>
    <col min="521" max="521" width="11.42578125" style="343" customWidth="1"/>
    <col min="522" max="522" width="10.85546875" style="343" customWidth="1"/>
    <col min="523" max="523" width="11.42578125" style="343" customWidth="1"/>
    <col min="524" max="524" width="9.140625" style="343"/>
    <col min="525" max="526" width="0" style="343" hidden="1" customWidth="1"/>
    <col min="527" max="768" width="9.140625" style="343"/>
    <col min="769" max="770" width="3.42578125" style="343" customWidth="1"/>
    <col min="771" max="771" width="14.85546875" style="343" customWidth="1"/>
    <col min="772" max="772" width="12" style="343" customWidth="1"/>
    <col min="773" max="773" width="62.85546875" style="343" customWidth="1"/>
    <col min="774" max="774" width="4.5703125" style="343" customWidth="1"/>
    <col min="775" max="775" width="8.5703125" style="343" customWidth="1"/>
    <col min="776" max="776" width="11.28515625" style="343" customWidth="1"/>
    <col min="777" max="777" width="11.42578125" style="343" customWidth="1"/>
    <col min="778" max="778" width="10.85546875" style="343" customWidth="1"/>
    <col min="779" max="779" width="11.42578125" style="343" customWidth="1"/>
    <col min="780" max="780" width="9.140625" style="343"/>
    <col min="781" max="782" width="0" style="343" hidden="1" customWidth="1"/>
    <col min="783" max="1024" width="9.140625" style="343"/>
    <col min="1025" max="1026" width="3.42578125" style="343" customWidth="1"/>
    <col min="1027" max="1027" width="14.85546875" style="343" customWidth="1"/>
    <col min="1028" max="1028" width="12" style="343" customWidth="1"/>
    <col min="1029" max="1029" width="62.85546875" style="343" customWidth="1"/>
    <col min="1030" max="1030" width="4.5703125" style="343" customWidth="1"/>
    <col min="1031" max="1031" width="8.5703125" style="343" customWidth="1"/>
    <col min="1032" max="1032" width="11.28515625" style="343" customWidth="1"/>
    <col min="1033" max="1033" width="11.42578125" style="343" customWidth="1"/>
    <col min="1034" max="1034" width="10.85546875" style="343" customWidth="1"/>
    <col min="1035" max="1035" width="11.42578125" style="343" customWidth="1"/>
    <col min="1036" max="1036" width="9.140625" style="343"/>
    <col min="1037" max="1038" width="0" style="343" hidden="1" customWidth="1"/>
    <col min="1039" max="1280" width="9.140625" style="343"/>
    <col min="1281" max="1282" width="3.42578125" style="343" customWidth="1"/>
    <col min="1283" max="1283" width="14.85546875" style="343" customWidth="1"/>
    <col min="1284" max="1284" width="12" style="343" customWidth="1"/>
    <col min="1285" max="1285" width="62.85546875" style="343" customWidth="1"/>
    <col min="1286" max="1286" width="4.5703125" style="343" customWidth="1"/>
    <col min="1287" max="1287" width="8.5703125" style="343" customWidth="1"/>
    <col min="1288" max="1288" width="11.28515625" style="343" customWidth="1"/>
    <col min="1289" max="1289" width="11.42578125" style="343" customWidth="1"/>
    <col min="1290" max="1290" width="10.85546875" style="343" customWidth="1"/>
    <col min="1291" max="1291" width="11.42578125" style="343" customWidth="1"/>
    <col min="1292" max="1292" width="9.140625" style="343"/>
    <col min="1293" max="1294" width="0" style="343" hidden="1" customWidth="1"/>
    <col min="1295" max="1536" width="9.140625" style="343"/>
    <col min="1537" max="1538" width="3.42578125" style="343" customWidth="1"/>
    <col min="1539" max="1539" width="14.85546875" style="343" customWidth="1"/>
    <col min="1540" max="1540" width="12" style="343" customWidth="1"/>
    <col min="1541" max="1541" width="62.85546875" style="343" customWidth="1"/>
    <col min="1542" max="1542" width="4.5703125" style="343" customWidth="1"/>
    <col min="1543" max="1543" width="8.5703125" style="343" customWidth="1"/>
    <col min="1544" max="1544" width="11.28515625" style="343" customWidth="1"/>
    <col min="1545" max="1545" width="11.42578125" style="343" customWidth="1"/>
    <col min="1546" max="1546" width="10.85546875" style="343" customWidth="1"/>
    <col min="1547" max="1547" width="11.42578125" style="343" customWidth="1"/>
    <col min="1548" max="1548" width="9.140625" style="343"/>
    <col min="1549" max="1550" width="0" style="343" hidden="1" customWidth="1"/>
    <col min="1551" max="1792" width="9.140625" style="343"/>
    <col min="1793" max="1794" width="3.42578125" style="343" customWidth="1"/>
    <col min="1795" max="1795" width="14.85546875" style="343" customWidth="1"/>
    <col min="1796" max="1796" width="12" style="343" customWidth="1"/>
    <col min="1797" max="1797" width="62.85546875" style="343" customWidth="1"/>
    <col min="1798" max="1798" width="4.5703125" style="343" customWidth="1"/>
    <col min="1799" max="1799" width="8.5703125" style="343" customWidth="1"/>
    <col min="1800" max="1800" width="11.28515625" style="343" customWidth="1"/>
    <col min="1801" max="1801" width="11.42578125" style="343" customWidth="1"/>
    <col min="1802" max="1802" width="10.85546875" style="343" customWidth="1"/>
    <col min="1803" max="1803" width="11.42578125" style="343" customWidth="1"/>
    <col min="1804" max="1804" width="9.140625" style="343"/>
    <col min="1805" max="1806" width="0" style="343" hidden="1" customWidth="1"/>
    <col min="1807" max="2048" width="9.140625" style="343"/>
    <col min="2049" max="2050" width="3.42578125" style="343" customWidth="1"/>
    <col min="2051" max="2051" width="14.85546875" style="343" customWidth="1"/>
    <col min="2052" max="2052" width="12" style="343" customWidth="1"/>
    <col min="2053" max="2053" width="62.85546875" style="343" customWidth="1"/>
    <col min="2054" max="2054" width="4.5703125" style="343" customWidth="1"/>
    <col min="2055" max="2055" width="8.5703125" style="343" customWidth="1"/>
    <col min="2056" max="2056" width="11.28515625" style="343" customWidth="1"/>
    <col min="2057" max="2057" width="11.42578125" style="343" customWidth="1"/>
    <col min="2058" max="2058" width="10.85546875" style="343" customWidth="1"/>
    <col min="2059" max="2059" width="11.42578125" style="343" customWidth="1"/>
    <col min="2060" max="2060" width="9.140625" style="343"/>
    <col min="2061" max="2062" width="0" style="343" hidden="1" customWidth="1"/>
    <col min="2063" max="2304" width="9.140625" style="343"/>
    <col min="2305" max="2306" width="3.42578125" style="343" customWidth="1"/>
    <col min="2307" max="2307" width="14.85546875" style="343" customWidth="1"/>
    <col min="2308" max="2308" width="12" style="343" customWidth="1"/>
    <col min="2309" max="2309" width="62.85546875" style="343" customWidth="1"/>
    <col min="2310" max="2310" width="4.5703125" style="343" customWidth="1"/>
    <col min="2311" max="2311" width="8.5703125" style="343" customWidth="1"/>
    <col min="2312" max="2312" width="11.28515625" style="343" customWidth="1"/>
    <col min="2313" max="2313" width="11.42578125" style="343" customWidth="1"/>
    <col min="2314" max="2314" width="10.85546875" style="343" customWidth="1"/>
    <col min="2315" max="2315" width="11.42578125" style="343" customWidth="1"/>
    <col min="2316" max="2316" width="9.140625" style="343"/>
    <col min="2317" max="2318" width="0" style="343" hidden="1" customWidth="1"/>
    <col min="2319" max="2560" width="9.140625" style="343"/>
    <col min="2561" max="2562" width="3.42578125" style="343" customWidth="1"/>
    <col min="2563" max="2563" width="14.85546875" style="343" customWidth="1"/>
    <col min="2564" max="2564" width="12" style="343" customWidth="1"/>
    <col min="2565" max="2565" width="62.85546875" style="343" customWidth="1"/>
    <col min="2566" max="2566" width="4.5703125" style="343" customWidth="1"/>
    <col min="2567" max="2567" width="8.5703125" style="343" customWidth="1"/>
    <col min="2568" max="2568" width="11.28515625" style="343" customWidth="1"/>
    <col min="2569" max="2569" width="11.42578125" style="343" customWidth="1"/>
    <col min="2570" max="2570" width="10.85546875" style="343" customWidth="1"/>
    <col min="2571" max="2571" width="11.42578125" style="343" customWidth="1"/>
    <col min="2572" max="2572" width="9.140625" style="343"/>
    <col min="2573" max="2574" width="0" style="343" hidden="1" customWidth="1"/>
    <col min="2575" max="2816" width="9.140625" style="343"/>
    <col min="2817" max="2818" width="3.42578125" style="343" customWidth="1"/>
    <col min="2819" max="2819" width="14.85546875" style="343" customWidth="1"/>
    <col min="2820" max="2820" width="12" style="343" customWidth="1"/>
    <col min="2821" max="2821" width="62.85546875" style="343" customWidth="1"/>
    <col min="2822" max="2822" width="4.5703125" style="343" customWidth="1"/>
    <col min="2823" max="2823" width="8.5703125" style="343" customWidth="1"/>
    <col min="2824" max="2824" width="11.28515625" style="343" customWidth="1"/>
    <col min="2825" max="2825" width="11.42578125" style="343" customWidth="1"/>
    <col min="2826" max="2826" width="10.85546875" style="343" customWidth="1"/>
    <col min="2827" max="2827" width="11.42578125" style="343" customWidth="1"/>
    <col min="2828" max="2828" width="9.140625" style="343"/>
    <col min="2829" max="2830" width="0" style="343" hidden="1" customWidth="1"/>
    <col min="2831" max="3072" width="9.140625" style="343"/>
    <col min="3073" max="3074" width="3.42578125" style="343" customWidth="1"/>
    <col min="3075" max="3075" width="14.85546875" style="343" customWidth="1"/>
    <col min="3076" max="3076" width="12" style="343" customWidth="1"/>
    <col min="3077" max="3077" width="62.85546875" style="343" customWidth="1"/>
    <col min="3078" max="3078" width="4.5703125" style="343" customWidth="1"/>
    <col min="3079" max="3079" width="8.5703125" style="343" customWidth="1"/>
    <col min="3080" max="3080" width="11.28515625" style="343" customWidth="1"/>
    <col min="3081" max="3081" width="11.42578125" style="343" customWidth="1"/>
    <col min="3082" max="3082" width="10.85546875" style="343" customWidth="1"/>
    <col min="3083" max="3083" width="11.42578125" style="343" customWidth="1"/>
    <col min="3084" max="3084" width="9.140625" style="343"/>
    <col min="3085" max="3086" width="0" style="343" hidden="1" customWidth="1"/>
    <col min="3087" max="3328" width="9.140625" style="343"/>
    <col min="3329" max="3330" width="3.42578125" style="343" customWidth="1"/>
    <col min="3331" max="3331" width="14.85546875" style="343" customWidth="1"/>
    <col min="3332" max="3332" width="12" style="343" customWidth="1"/>
    <col min="3333" max="3333" width="62.85546875" style="343" customWidth="1"/>
    <col min="3334" max="3334" width="4.5703125" style="343" customWidth="1"/>
    <col min="3335" max="3335" width="8.5703125" style="343" customWidth="1"/>
    <col min="3336" max="3336" width="11.28515625" style="343" customWidth="1"/>
    <col min="3337" max="3337" width="11.42578125" style="343" customWidth="1"/>
    <col min="3338" max="3338" width="10.85546875" style="343" customWidth="1"/>
    <col min="3339" max="3339" width="11.42578125" style="343" customWidth="1"/>
    <col min="3340" max="3340" width="9.140625" style="343"/>
    <col min="3341" max="3342" width="0" style="343" hidden="1" customWidth="1"/>
    <col min="3343" max="3584" width="9.140625" style="343"/>
    <col min="3585" max="3586" width="3.42578125" style="343" customWidth="1"/>
    <col min="3587" max="3587" width="14.85546875" style="343" customWidth="1"/>
    <col min="3588" max="3588" width="12" style="343" customWidth="1"/>
    <col min="3589" max="3589" width="62.85546875" style="343" customWidth="1"/>
    <col min="3590" max="3590" width="4.5703125" style="343" customWidth="1"/>
    <col min="3591" max="3591" width="8.5703125" style="343" customWidth="1"/>
    <col min="3592" max="3592" width="11.28515625" style="343" customWidth="1"/>
    <col min="3593" max="3593" width="11.42578125" style="343" customWidth="1"/>
    <col min="3594" max="3594" width="10.85546875" style="343" customWidth="1"/>
    <col min="3595" max="3595" width="11.42578125" style="343" customWidth="1"/>
    <col min="3596" max="3596" width="9.140625" style="343"/>
    <col min="3597" max="3598" width="0" style="343" hidden="1" customWidth="1"/>
    <col min="3599" max="3840" width="9.140625" style="343"/>
    <col min="3841" max="3842" width="3.42578125" style="343" customWidth="1"/>
    <col min="3843" max="3843" width="14.85546875" style="343" customWidth="1"/>
    <col min="3844" max="3844" width="12" style="343" customWidth="1"/>
    <col min="3845" max="3845" width="62.85546875" style="343" customWidth="1"/>
    <col min="3846" max="3846" width="4.5703125" style="343" customWidth="1"/>
    <col min="3847" max="3847" width="8.5703125" style="343" customWidth="1"/>
    <col min="3848" max="3848" width="11.28515625" style="343" customWidth="1"/>
    <col min="3849" max="3849" width="11.42578125" style="343" customWidth="1"/>
    <col min="3850" max="3850" width="10.85546875" style="343" customWidth="1"/>
    <col min="3851" max="3851" width="11.42578125" style="343" customWidth="1"/>
    <col min="3852" max="3852" width="9.140625" style="343"/>
    <col min="3853" max="3854" width="0" style="343" hidden="1" customWidth="1"/>
    <col min="3855" max="4096" width="9.140625" style="343"/>
    <col min="4097" max="4098" width="3.42578125" style="343" customWidth="1"/>
    <col min="4099" max="4099" width="14.85546875" style="343" customWidth="1"/>
    <col min="4100" max="4100" width="12" style="343" customWidth="1"/>
    <col min="4101" max="4101" width="62.85546875" style="343" customWidth="1"/>
    <col min="4102" max="4102" width="4.5703125" style="343" customWidth="1"/>
    <col min="4103" max="4103" width="8.5703125" style="343" customWidth="1"/>
    <col min="4104" max="4104" width="11.28515625" style="343" customWidth="1"/>
    <col min="4105" max="4105" width="11.42578125" style="343" customWidth="1"/>
    <col min="4106" max="4106" width="10.85546875" style="343" customWidth="1"/>
    <col min="4107" max="4107" width="11.42578125" style="343" customWidth="1"/>
    <col min="4108" max="4108" width="9.140625" style="343"/>
    <col min="4109" max="4110" width="0" style="343" hidden="1" customWidth="1"/>
    <col min="4111" max="4352" width="9.140625" style="343"/>
    <col min="4353" max="4354" width="3.42578125" style="343" customWidth="1"/>
    <col min="4355" max="4355" width="14.85546875" style="343" customWidth="1"/>
    <col min="4356" max="4356" width="12" style="343" customWidth="1"/>
    <col min="4357" max="4357" width="62.85546875" style="343" customWidth="1"/>
    <col min="4358" max="4358" width="4.5703125" style="343" customWidth="1"/>
    <col min="4359" max="4359" width="8.5703125" style="343" customWidth="1"/>
    <col min="4360" max="4360" width="11.28515625" style="343" customWidth="1"/>
    <col min="4361" max="4361" width="11.42578125" style="343" customWidth="1"/>
    <col min="4362" max="4362" width="10.85546875" style="343" customWidth="1"/>
    <col min="4363" max="4363" width="11.42578125" style="343" customWidth="1"/>
    <col min="4364" max="4364" width="9.140625" style="343"/>
    <col min="4365" max="4366" width="0" style="343" hidden="1" customWidth="1"/>
    <col min="4367" max="4608" width="9.140625" style="343"/>
    <col min="4609" max="4610" width="3.42578125" style="343" customWidth="1"/>
    <col min="4611" max="4611" width="14.85546875" style="343" customWidth="1"/>
    <col min="4612" max="4612" width="12" style="343" customWidth="1"/>
    <col min="4613" max="4613" width="62.85546875" style="343" customWidth="1"/>
    <col min="4614" max="4614" width="4.5703125" style="343" customWidth="1"/>
    <col min="4615" max="4615" width="8.5703125" style="343" customWidth="1"/>
    <col min="4616" max="4616" width="11.28515625" style="343" customWidth="1"/>
    <col min="4617" max="4617" width="11.42578125" style="343" customWidth="1"/>
    <col min="4618" max="4618" width="10.85546875" style="343" customWidth="1"/>
    <col min="4619" max="4619" width="11.42578125" style="343" customWidth="1"/>
    <col min="4620" max="4620" width="9.140625" style="343"/>
    <col min="4621" max="4622" width="0" style="343" hidden="1" customWidth="1"/>
    <col min="4623" max="4864" width="9.140625" style="343"/>
    <col min="4865" max="4866" width="3.42578125" style="343" customWidth="1"/>
    <col min="4867" max="4867" width="14.85546875" style="343" customWidth="1"/>
    <col min="4868" max="4868" width="12" style="343" customWidth="1"/>
    <col min="4869" max="4869" width="62.85546875" style="343" customWidth="1"/>
    <col min="4870" max="4870" width="4.5703125" style="343" customWidth="1"/>
    <col min="4871" max="4871" width="8.5703125" style="343" customWidth="1"/>
    <col min="4872" max="4872" width="11.28515625" style="343" customWidth="1"/>
    <col min="4873" max="4873" width="11.42578125" style="343" customWidth="1"/>
    <col min="4874" max="4874" width="10.85546875" style="343" customWidth="1"/>
    <col min="4875" max="4875" width="11.42578125" style="343" customWidth="1"/>
    <col min="4876" max="4876" width="9.140625" style="343"/>
    <col min="4877" max="4878" width="0" style="343" hidden="1" customWidth="1"/>
    <col min="4879" max="5120" width="9.140625" style="343"/>
    <col min="5121" max="5122" width="3.42578125" style="343" customWidth="1"/>
    <col min="5123" max="5123" width="14.85546875" style="343" customWidth="1"/>
    <col min="5124" max="5124" width="12" style="343" customWidth="1"/>
    <col min="5125" max="5125" width="62.85546875" style="343" customWidth="1"/>
    <col min="5126" max="5126" width="4.5703125" style="343" customWidth="1"/>
    <col min="5127" max="5127" width="8.5703125" style="343" customWidth="1"/>
    <col min="5128" max="5128" width="11.28515625" style="343" customWidth="1"/>
    <col min="5129" max="5129" width="11.42578125" style="343" customWidth="1"/>
    <col min="5130" max="5130" width="10.85546875" style="343" customWidth="1"/>
    <col min="5131" max="5131" width="11.42578125" style="343" customWidth="1"/>
    <col min="5132" max="5132" width="9.140625" style="343"/>
    <col min="5133" max="5134" width="0" style="343" hidden="1" customWidth="1"/>
    <col min="5135" max="5376" width="9.140625" style="343"/>
    <col min="5377" max="5378" width="3.42578125" style="343" customWidth="1"/>
    <col min="5379" max="5379" width="14.85546875" style="343" customWidth="1"/>
    <col min="5380" max="5380" width="12" style="343" customWidth="1"/>
    <col min="5381" max="5381" width="62.85546875" style="343" customWidth="1"/>
    <col min="5382" max="5382" width="4.5703125" style="343" customWidth="1"/>
    <col min="5383" max="5383" width="8.5703125" style="343" customWidth="1"/>
    <col min="5384" max="5384" width="11.28515625" style="343" customWidth="1"/>
    <col min="5385" max="5385" width="11.42578125" style="343" customWidth="1"/>
    <col min="5386" max="5386" width="10.85546875" style="343" customWidth="1"/>
    <col min="5387" max="5387" width="11.42578125" style="343" customWidth="1"/>
    <col min="5388" max="5388" width="9.140625" style="343"/>
    <col min="5389" max="5390" width="0" style="343" hidden="1" customWidth="1"/>
    <col min="5391" max="5632" width="9.140625" style="343"/>
    <col min="5633" max="5634" width="3.42578125" style="343" customWidth="1"/>
    <col min="5635" max="5635" width="14.85546875" style="343" customWidth="1"/>
    <col min="5636" max="5636" width="12" style="343" customWidth="1"/>
    <col min="5637" max="5637" width="62.85546875" style="343" customWidth="1"/>
    <col min="5638" max="5638" width="4.5703125" style="343" customWidth="1"/>
    <col min="5639" max="5639" width="8.5703125" style="343" customWidth="1"/>
    <col min="5640" max="5640" width="11.28515625" style="343" customWidth="1"/>
    <col min="5641" max="5641" width="11.42578125" style="343" customWidth="1"/>
    <col min="5642" max="5642" width="10.85546875" style="343" customWidth="1"/>
    <col min="5643" max="5643" width="11.42578125" style="343" customWidth="1"/>
    <col min="5644" max="5644" width="9.140625" style="343"/>
    <col min="5645" max="5646" width="0" style="343" hidden="1" customWidth="1"/>
    <col min="5647" max="5888" width="9.140625" style="343"/>
    <col min="5889" max="5890" width="3.42578125" style="343" customWidth="1"/>
    <col min="5891" max="5891" width="14.85546875" style="343" customWidth="1"/>
    <col min="5892" max="5892" width="12" style="343" customWidth="1"/>
    <col min="5893" max="5893" width="62.85546875" style="343" customWidth="1"/>
    <col min="5894" max="5894" width="4.5703125" style="343" customWidth="1"/>
    <col min="5895" max="5895" width="8.5703125" style="343" customWidth="1"/>
    <col min="5896" max="5896" width="11.28515625" style="343" customWidth="1"/>
    <col min="5897" max="5897" width="11.42578125" style="343" customWidth="1"/>
    <col min="5898" max="5898" width="10.85546875" style="343" customWidth="1"/>
    <col min="5899" max="5899" width="11.42578125" style="343" customWidth="1"/>
    <col min="5900" max="5900" width="9.140625" style="343"/>
    <col min="5901" max="5902" width="0" style="343" hidden="1" customWidth="1"/>
    <col min="5903" max="6144" width="9.140625" style="343"/>
    <col min="6145" max="6146" width="3.42578125" style="343" customWidth="1"/>
    <col min="6147" max="6147" width="14.85546875" style="343" customWidth="1"/>
    <col min="6148" max="6148" width="12" style="343" customWidth="1"/>
    <col min="6149" max="6149" width="62.85546875" style="343" customWidth="1"/>
    <col min="6150" max="6150" width="4.5703125" style="343" customWidth="1"/>
    <col min="6151" max="6151" width="8.5703125" style="343" customWidth="1"/>
    <col min="6152" max="6152" width="11.28515625" style="343" customWidth="1"/>
    <col min="6153" max="6153" width="11.42578125" style="343" customWidth="1"/>
    <col min="6154" max="6154" width="10.85546875" style="343" customWidth="1"/>
    <col min="6155" max="6155" width="11.42578125" style="343" customWidth="1"/>
    <col min="6156" max="6156" width="9.140625" style="343"/>
    <col min="6157" max="6158" width="0" style="343" hidden="1" customWidth="1"/>
    <col min="6159" max="6400" width="9.140625" style="343"/>
    <col min="6401" max="6402" width="3.42578125" style="343" customWidth="1"/>
    <col min="6403" max="6403" width="14.85546875" style="343" customWidth="1"/>
    <col min="6404" max="6404" width="12" style="343" customWidth="1"/>
    <col min="6405" max="6405" width="62.85546875" style="343" customWidth="1"/>
    <col min="6406" max="6406" width="4.5703125" style="343" customWidth="1"/>
    <col min="6407" max="6407" width="8.5703125" style="343" customWidth="1"/>
    <col min="6408" max="6408" width="11.28515625" style="343" customWidth="1"/>
    <col min="6409" max="6409" width="11.42578125" style="343" customWidth="1"/>
    <col min="6410" max="6410" width="10.85546875" style="343" customWidth="1"/>
    <col min="6411" max="6411" width="11.42578125" style="343" customWidth="1"/>
    <col min="6412" max="6412" width="9.140625" style="343"/>
    <col min="6413" max="6414" width="0" style="343" hidden="1" customWidth="1"/>
    <col min="6415" max="6656" width="9.140625" style="343"/>
    <col min="6657" max="6658" width="3.42578125" style="343" customWidth="1"/>
    <col min="6659" max="6659" width="14.85546875" style="343" customWidth="1"/>
    <col min="6660" max="6660" width="12" style="343" customWidth="1"/>
    <col min="6661" max="6661" width="62.85546875" style="343" customWidth="1"/>
    <col min="6662" max="6662" width="4.5703125" style="343" customWidth="1"/>
    <col min="6663" max="6663" width="8.5703125" style="343" customWidth="1"/>
    <col min="6664" max="6664" width="11.28515625" style="343" customWidth="1"/>
    <col min="6665" max="6665" width="11.42578125" style="343" customWidth="1"/>
    <col min="6666" max="6666" width="10.85546875" style="343" customWidth="1"/>
    <col min="6667" max="6667" width="11.42578125" style="343" customWidth="1"/>
    <col min="6668" max="6668" width="9.140625" style="343"/>
    <col min="6669" max="6670" width="0" style="343" hidden="1" customWidth="1"/>
    <col min="6671" max="6912" width="9.140625" style="343"/>
    <col min="6913" max="6914" width="3.42578125" style="343" customWidth="1"/>
    <col min="6915" max="6915" width="14.85546875" style="343" customWidth="1"/>
    <col min="6916" max="6916" width="12" style="343" customWidth="1"/>
    <col min="6917" max="6917" width="62.85546875" style="343" customWidth="1"/>
    <col min="6918" max="6918" width="4.5703125" style="343" customWidth="1"/>
    <col min="6919" max="6919" width="8.5703125" style="343" customWidth="1"/>
    <col min="6920" max="6920" width="11.28515625" style="343" customWidth="1"/>
    <col min="6921" max="6921" width="11.42578125" style="343" customWidth="1"/>
    <col min="6922" max="6922" width="10.85546875" style="343" customWidth="1"/>
    <col min="6923" max="6923" width="11.42578125" style="343" customWidth="1"/>
    <col min="6924" max="6924" width="9.140625" style="343"/>
    <col min="6925" max="6926" width="0" style="343" hidden="1" customWidth="1"/>
    <col min="6927" max="7168" width="9.140625" style="343"/>
    <col min="7169" max="7170" width="3.42578125" style="343" customWidth="1"/>
    <col min="7171" max="7171" width="14.85546875" style="343" customWidth="1"/>
    <col min="7172" max="7172" width="12" style="343" customWidth="1"/>
    <col min="7173" max="7173" width="62.85546875" style="343" customWidth="1"/>
    <col min="7174" max="7174" width="4.5703125" style="343" customWidth="1"/>
    <col min="7175" max="7175" width="8.5703125" style="343" customWidth="1"/>
    <col min="7176" max="7176" width="11.28515625" style="343" customWidth="1"/>
    <col min="7177" max="7177" width="11.42578125" style="343" customWidth="1"/>
    <col min="7178" max="7178" width="10.85546875" style="343" customWidth="1"/>
    <col min="7179" max="7179" width="11.42578125" style="343" customWidth="1"/>
    <col min="7180" max="7180" width="9.140625" style="343"/>
    <col min="7181" max="7182" width="0" style="343" hidden="1" customWidth="1"/>
    <col min="7183" max="7424" width="9.140625" style="343"/>
    <col min="7425" max="7426" width="3.42578125" style="343" customWidth="1"/>
    <col min="7427" max="7427" width="14.85546875" style="343" customWidth="1"/>
    <col min="7428" max="7428" width="12" style="343" customWidth="1"/>
    <col min="7429" max="7429" width="62.85546875" style="343" customWidth="1"/>
    <col min="7430" max="7430" width="4.5703125" style="343" customWidth="1"/>
    <col min="7431" max="7431" width="8.5703125" style="343" customWidth="1"/>
    <col min="7432" max="7432" width="11.28515625" style="343" customWidth="1"/>
    <col min="7433" max="7433" width="11.42578125" style="343" customWidth="1"/>
    <col min="7434" max="7434" width="10.85546875" style="343" customWidth="1"/>
    <col min="7435" max="7435" width="11.42578125" style="343" customWidth="1"/>
    <col min="7436" max="7436" width="9.140625" style="343"/>
    <col min="7437" max="7438" width="0" style="343" hidden="1" customWidth="1"/>
    <col min="7439" max="7680" width="9.140625" style="343"/>
    <col min="7681" max="7682" width="3.42578125" style="343" customWidth="1"/>
    <col min="7683" max="7683" width="14.85546875" style="343" customWidth="1"/>
    <col min="7684" max="7684" width="12" style="343" customWidth="1"/>
    <col min="7685" max="7685" width="62.85546875" style="343" customWidth="1"/>
    <col min="7686" max="7686" width="4.5703125" style="343" customWidth="1"/>
    <col min="7687" max="7687" width="8.5703125" style="343" customWidth="1"/>
    <col min="7688" max="7688" width="11.28515625" style="343" customWidth="1"/>
    <col min="7689" max="7689" width="11.42578125" style="343" customWidth="1"/>
    <col min="7690" max="7690" width="10.85546875" style="343" customWidth="1"/>
    <col min="7691" max="7691" width="11.42578125" style="343" customWidth="1"/>
    <col min="7692" max="7692" width="9.140625" style="343"/>
    <col min="7693" max="7694" width="0" style="343" hidden="1" customWidth="1"/>
    <col min="7695" max="7936" width="9.140625" style="343"/>
    <col min="7937" max="7938" width="3.42578125" style="343" customWidth="1"/>
    <col min="7939" max="7939" width="14.85546875" style="343" customWidth="1"/>
    <col min="7940" max="7940" width="12" style="343" customWidth="1"/>
    <col min="7941" max="7941" width="62.85546875" style="343" customWidth="1"/>
    <col min="7942" max="7942" width="4.5703125" style="343" customWidth="1"/>
    <col min="7943" max="7943" width="8.5703125" style="343" customWidth="1"/>
    <col min="7944" max="7944" width="11.28515625" style="343" customWidth="1"/>
    <col min="7945" max="7945" width="11.42578125" style="343" customWidth="1"/>
    <col min="7946" max="7946" width="10.85546875" style="343" customWidth="1"/>
    <col min="7947" max="7947" width="11.42578125" style="343" customWidth="1"/>
    <col min="7948" max="7948" width="9.140625" style="343"/>
    <col min="7949" max="7950" width="0" style="343" hidden="1" customWidth="1"/>
    <col min="7951" max="8192" width="9.140625" style="343"/>
    <col min="8193" max="8194" width="3.42578125" style="343" customWidth="1"/>
    <col min="8195" max="8195" width="14.85546875" style="343" customWidth="1"/>
    <col min="8196" max="8196" width="12" style="343" customWidth="1"/>
    <col min="8197" max="8197" width="62.85546875" style="343" customWidth="1"/>
    <col min="8198" max="8198" width="4.5703125" style="343" customWidth="1"/>
    <col min="8199" max="8199" width="8.5703125" style="343" customWidth="1"/>
    <col min="8200" max="8200" width="11.28515625" style="343" customWidth="1"/>
    <col min="8201" max="8201" width="11.42578125" style="343" customWidth="1"/>
    <col min="8202" max="8202" width="10.85546875" style="343" customWidth="1"/>
    <col min="8203" max="8203" width="11.42578125" style="343" customWidth="1"/>
    <col min="8204" max="8204" width="9.140625" style="343"/>
    <col min="8205" max="8206" width="0" style="343" hidden="1" customWidth="1"/>
    <col min="8207" max="8448" width="9.140625" style="343"/>
    <col min="8449" max="8450" width="3.42578125" style="343" customWidth="1"/>
    <col min="8451" max="8451" width="14.85546875" style="343" customWidth="1"/>
    <col min="8452" max="8452" width="12" style="343" customWidth="1"/>
    <col min="8453" max="8453" width="62.85546875" style="343" customWidth="1"/>
    <col min="8454" max="8454" width="4.5703125" style="343" customWidth="1"/>
    <col min="8455" max="8455" width="8.5703125" style="343" customWidth="1"/>
    <col min="8456" max="8456" width="11.28515625" style="343" customWidth="1"/>
    <col min="8457" max="8457" width="11.42578125" style="343" customWidth="1"/>
    <col min="8458" max="8458" width="10.85546875" style="343" customWidth="1"/>
    <col min="8459" max="8459" width="11.42578125" style="343" customWidth="1"/>
    <col min="8460" max="8460" width="9.140625" style="343"/>
    <col min="8461" max="8462" width="0" style="343" hidden="1" customWidth="1"/>
    <col min="8463" max="8704" width="9.140625" style="343"/>
    <col min="8705" max="8706" width="3.42578125" style="343" customWidth="1"/>
    <col min="8707" max="8707" width="14.85546875" style="343" customWidth="1"/>
    <col min="8708" max="8708" width="12" style="343" customWidth="1"/>
    <col min="8709" max="8709" width="62.85546875" style="343" customWidth="1"/>
    <col min="8710" max="8710" width="4.5703125" style="343" customWidth="1"/>
    <col min="8711" max="8711" width="8.5703125" style="343" customWidth="1"/>
    <col min="8712" max="8712" width="11.28515625" style="343" customWidth="1"/>
    <col min="8713" max="8713" width="11.42578125" style="343" customWidth="1"/>
    <col min="8714" max="8714" width="10.85546875" style="343" customWidth="1"/>
    <col min="8715" max="8715" width="11.42578125" style="343" customWidth="1"/>
    <col min="8716" max="8716" width="9.140625" style="343"/>
    <col min="8717" max="8718" width="0" style="343" hidden="1" customWidth="1"/>
    <col min="8719" max="8960" width="9.140625" style="343"/>
    <col min="8961" max="8962" width="3.42578125" style="343" customWidth="1"/>
    <col min="8963" max="8963" width="14.85546875" style="343" customWidth="1"/>
    <col min="8964" max="8964" width="12" style="343" customWidth="1"/>
    <col min="8965" max="8965" width="62.85546875" style="343" customWidth="1"/>
    <col min="8966" max="8966" width="4.5703125" style="343" customWidth="1"/>
    <col min="8967" max="8967" width="8.5703125" style="343" customWidth="1"/>
    <col min="8968" max="8968" width="11.28515625" style="343" customWidth="1"/>
    <col min="8969" max="8969" width="11.42578125" style="343" customWidth="1"/>
    <col min="8970" max="8970" width="10.85546875" style="343" customWidth="1"/>
    <col min="8971" max="8971" width="11.42578125" style="343" customWidth="1"/>
    <col min="8972" max="8972" width="9.140625" style="343"/>
    <col min="8973" max="8974" width="0" style="343" hidden="1" customWidth="1"/>
    <col min="8975" max="9216" width="9.140625" style="343"/>
    <col min="9217" max="9218" width="3.42578125" style="343" customWidth="1"/>
    <col min="9219" max="9219" width="14.85546875" style="343" customWidth="1"/>
    <col min="9220" max="9220" width="12" style="343" customWidth="1"/>
    <col min="9221" max="9221" width="62.85546875" style="343" customWidth="1"/>
    <col min="9222" max="9222" width="4.5703125" style="343" customWidth="1"/>
    <col min="9223" max="9223" width="8.5703125" style="343" customWidth="1"/>
    <col min="9224" max="9224" width="11.28515625" style="343" customWidth="1"/>
    <col min="9225" max="9225" width="11.42578125" style="343" customWidth="1"/>
    <col min="9226" max="9226" width="10.85546875" style="343" customWidth="1"/>
    <col min="9227" max="9227" width="11.42578125" style="343" customWidth="1"/>
    <col min="9228" max="9228" width="9.140625" style="343"/>
    <col min="9229" max="9230" width="0" style="343" hidden="1" customWidth="1"/>
    <col min="9231" max="9472" width="9.140625" style="343"/>
    <col min="9473" max="9474" width="3.42578125" style="343" customWidth="1"/>
    <col min="9475" max="9475" width="14.85546875" style="343" customWidth="1"/>
    <col min="9476" max="9476" width="12" style="343" customWidth="1"/>
    <col min="9477" max="9477" width="62.85546875" style="343" customWidth="1"/>
    <col min="9478" max="9478" width="4.5703125" style="343" customWidth="1"/>
    <col min="9479" max="9479" width="8.5703125" style="343" customWidth="1"/>
    <col min="9480" max="9480" width="11.28515625" style="343" customWidth="1"/>
    <col min="9481" max="9481" width="11.42578125" style="343" customWidth="1"/>
    <col min="9482" max="9482" width="10.85546875" style="343" customWidth="1"/>
    <col min="9483" max="9483" width="11.42578125" style="343" customWidth="1"/>
    <col min="9484" max="9484" width="9.140625" style="343"/>
    <col min="9485" max="9486" width="0" style="343" hidden="1" customWidth="1"/>
    <col min="9487" max="9728" width="9.140625" style="343"/>
    <col min="9729" max="9730" width="3.42578125" style="343" customWidth="1"/>
    <col min="9731" max="9731" width="14.85546875" style="343" customWidth="1"/>
    <col min="9732" max="9732" width="12" style="343" customWidth="1"/>
    <col min="9733" max="9733" width="62.85546875" style="343" customWidth="1"/>
    <col min="9734" max="9734" width="4.5703125" style="343" customWidth="1"/>
    <col min="9735" max="9735" width="8.5703125" style="343" customWidth="1"/>
    <col min="9736" max="9736" width="11.28515625" style="343" customWidth="1"/>
    <col min="9737" max="9737" width="11.42578125" style="343" customWidth="1"/>
    <col min="9738" max="9738" width="10.85546875" style="343" customWidth="1"/>
    <col min="9739" max="9739" width="11.42578125" style="343" customWidth="1"/>
    <col min="9740" max="9740" width="9.140625" style="343"/>
    <col min="9741" max="9742" width="0" style="343" hidden="1" customWidth="1"/>
    <col min="9743" max="9984" width="9.140625" style="343"/>
    <col min="9985" max="9986" width="3.42578125" style="343" customWidth="1"/>
    <col min="9987" max="9987" width="14.85546875" style="343" customWidth="1"/>
    <col min="9988" max="9988" width="12" style="343" customWidth="1"/>
    <col min="9989" max="9989" width="62.85546875" style="343" customWidth="1"/>
    <col min="9990" max="9990" width="4.5703125" style="343" customWidth="1"/>
    <col min="9991" max="9991" width="8.5703125" style="343" customWidth="1"/>
    <col min="9992" max="9992" width="11.28515625" style="343" customWidth="1"/>
    <col min="9993" max="9993" width="11.42578125" style="343" customWidth="1"/>
    <col min="9994" max="9994" width="10.85546875" style="343" customWidth="1"/>
    <col min="9995" max="9995" width="11.42578125" style="343" customWidth="1"/>
    <col min="9996" max="9996" width="9.140625" style="343"/>
    <col min="9997" max="9998" width="0" style="343" hidden="1" customWidth="1"/>
    <col min="9999" max="10240" width="9.140625" style="343"/>
    <col min="10241" max="10242" width="3.42578125" style="343" customWidth="1"/>
    <col min="10243" max="10243" width="14.85546875" style="343" customWidth="1"/>
    <col min="10244" max="10244" width="12" style="343" customWidth="1"/>
    <col min="10245" max="10245" width="62.85546875" style="343" customWidth="1"/>
    <col min="10246" max="10246" width="4.5703125" style="343" customWidth="1"/>
    <col min="10247" max="10247" width="8.5703125" style="343" customWidth="1"/>
    <col min="10248" max="10248" width="11.28515625" style="343" customWidth="1"/>
    <col min="10249" max="10249" width="11.42578125" style="343" customWidth="1"/>
    <col min="10250" max="10250" width="10.85546875" style="343" customWidth="1"/>
    <col min="10251" max="10251" width="11.42578125" style="343" customWidth="1"/>
    <col min="10252" max="10252" width="9.140625" style="343"/>
    <col min="10253" max="10254" width="0" style="343" hidden="1" customWidth="1"/>
    <col min="10255" max="10496" width="9.140625" style="343"/>
    <col min="10497" max="10498" width="3.42578125" style="343" customWidth="1"/>
    <col min="10499" max="10499" width="14.85546875" style="343" customWidth="1"/>
    <col min="10500" max="10500" width="12" style="343" customWidth="1"/>
    <col min="10501" max="10501" width="62.85546875" style="343" customWidth="1"/>
    <col min="10502" max="10502" width="4.5703125" style="343" customWidth="1"/>
    <col min="10503" max="10503" width="8.5703125" style="343" customWidth="1"/>
    <col min="10504" max="10504" width="11.28515625" style="343" customWidth="1"/>
    <col min="10505" max="10505" width="11.42578125" style="343" customWidth="1"/>
    <col min="10506" max="10506" width="10.85546875" style="343" customWidth="1"/>
    <col min="10507" max="10507" width="11.42578125" style="343" customWidth="1"/>
    <col min="10508" max="10508" width="9.140625" style="343"/>
    <col min="10509" max="10510" width="0" style="343" hidden="1" customWidth="1"/>
    <col min="10511" max="10752" width="9.140625" style="343"/>
    <col min="10753" max="10754" width="3.42578125" style="343" customWidth="1"/>
    <col min="10755" max="10755" width="14.85546875" style="343" customWidth="1"/>
    <col min="10756" max="10756" width="12" style="343" customWidth="1"/>
    <col min="10757" max="10757" width="62.85546875" style="343" customWidth="1"/>
    <col min="10758" max="10758" width="4.5703125" style="343" customWidth="1"/>
    <col min="10759" max="10759" width="8.5703125" style="343" customWidth="1"/>
    <col min="10760" max="10760" width="11.28515625" style="343" customWidth="1"/>
    <col min="10761" max="10761" width="11.42578125" style="343" customWidth="1"/>
    <col min="10762" max="10762" width="10.85546875" style="343" customWidth="1"/>
    <col min="10763" max="10763" width="11.42578125" style="343" customWidth="1"/>
    <col min="10764" max="10764" width="9.140625" style="343"/>
    <col min="10765" max="10766" width="0" style="343" hidden="1" customWidth="1"/>
    <col min="10767" max="11008" width="9.140625" style="343"/>
    <col min="11009" max="11010" width="3.42578125" style="343" customWidth="1"/>
    <col min="11011" max="11011" width="14.85546875" style="343" customWidth="1"/>
    <col min="11012" max="11012" width="12" style="343" customWidth="1"/>
    <col min="11013" max="11013" width="62.85546875" style="343" customWidth="1"/>
    <col min="11014" max="11014" width="4.5703125" style="343" customWidth="1"/>
    <col min="11015" max="11015" width="8.5703125" style="343" customWidth="1"/>
    <col min="11016" max="11016" width="11.28515625" style="343" customWidth="1"/>
    <col min="11017" max="11017" width="11.42578125" style="343" customWidth="1"/>
    <col min="11018" max="11018" width="10.85546875" style="343" customWidth="1"/>
    <col min="11019" max="11019" width="11.42578125" style="343" customWidth="1"/>
    <col min="11020" max="11020" width="9.140625" style="343"/>
    <col min="11021" max="11022" width="0" style="343" hidden="1" customWidth="1"/>
    <col min="11023" max="11264" width="9.140625" style="343"/>
    <col min="11265" max="11266" width="3.42578125" style="343" customWidth="1"/>
    <col min="11267" max="11267" width="14.85546875" style="343" customWidth="1"/>
    <col min="11268" max="11268" width="12" style="343" customWidth="1"/>
    <col min="11269" max="11269" width="62.85546875" style="343" customWidth="1"/>
    <col min="11270" max="11270" width="4.5703125" style="343" customWidth="1"/>
    <col min="11271" max="11271" width="8.5703125" style="343" customWidth="1"/>
    <col min="11272" max="11272" width="11.28515625" style="343" customWidth="1"/>
    <col min="11273" max="11273" width="11.42578125" style="343" customWidth="1"/>
    <col min="11274" max="11274" width="10.85546875" style="343" customWidth="1"/>
    <col min="11275" max="11275" width="11.42578125" style="343" customWidth="1"/>
    <col min="11276" max="11276" width="9.140625" style="343"/>
    <col min="11277" max="11278" width="0" style="343" hidden="1" customWidth="1"/>
    <col min="11279" max="11520" width="9.140625" style="343"/>
    <col min="11521" max="11522" width="3.42578125" style="343" customWidth="1"/>
    <col min="11523" max="11523" width="14.85546875" style="343" customWidth="1"/>
    <col min="11524" max="11524" width="12" style="343" customWidth="1"/>
    <col min="11525" max="11525" width="62.85546875" style="343" customWidth="1"/>
    <col min="11526" max="11526" width="4.5703125" style="343" customWidth="1"/>
    <col min="11527" max="11527" width="8.5703125" style="343" customWidth="1"/>
    <col min="11528" max="11528" width="11.28515625" style="343" customWidth="1"/>
    <col min="11529" max="11529" width="11.42578125" style="343" customWidth="1"/>
    <col min="11530" max="11530" width="10.85546875" style="343" customWidth="1"/>
    <col min="11531" max="11531" width="11.42578125" style="343" customWidth="1"/>
    <col min="11532" max="11532" width="9.140625" style="343"/>
    <col min="11533" max="11534" width="0" style="343" hidden="1" customWidth="1"/>
    <col min="11535" max="11776" width="9.140625" style="343"/>
    <col min="11777" max="11778" width="3.42578125" style="343" customWidth="1"/>
    <col min="11779" max="11779" width="14.85546875" style="343" customWidth="1"/>
    <col min="11780" max="11780" width="12" style="343" customWidth="1"/>
    <col min="11781" max="11781" width="62.85546875" style="343" customWidth="1"/>
    <col min="11782" max="11782" width="4.5703125" style="343" customWidth="1"/>
    <col min="11783" max="11783" width="8.5703125" style="343" customWidth="1"/>
    <col min="11784" max="11784" width="11.28515625" style="343" customWidth="1"/>
    <col min="11785" max="11785" width="11.42578125" style="343" customWidth="1"/>
    <col min="11786" max="11786" width="10.85546875" style="343" customWidth="1"/>
    <col min="11787" max="11787" width="11.42578125" style="343" customWidth="1"/>
    <col min="11788" max="11788" width="9.140625" style="343"/>
    <col min="11789" max="11790" width="0" style="343" hidden="1" customWidth="1"/>
    <col min="11791" max="12032" width="9.140625" style="343"/>
    <col min="12033" max="12034" width="3.42578125" style="343" customWidth="1"/>
    <col min="12035" max="12035" width="14.85546875" style="343" customWidth="1"/>
    <col min="12036" max="12036" width="12" style="343" customWidth="1"/>
    <col min="12037" max="12037" width="62.85546875" style="343" customWidth="1"/>
    <col min="12038" max="12038" width="4.5703125" style="343" customWidth="1"/>
    <col min="12039" max="12039" width="8.5703125" style="343" customWidth="1"/>
    <col min="12040" max="12040" width="11.28515625" style="343" customWidth="1"/>
    <col min="12041" max="12041" width="11.42578125" style="343" customWidth="1"/>
    <col min="12042" max="12042" width="10.85546875" style="343" customWidth="1"/>
    <col min="12043" max="12043" width="11.42578125" style="343" customWidth="1"/>
    <col min="12044" max="12044" width="9.140625" style="343"/>
    <col min="12045" max="12046" width="0" style="343" hidden="1" customWidth="1"/>
    <col min="12047" max="12288" width="9.140625" style="343"/>
    <col min="12289" max="12290" width="3.42578125" style="343" customWidth="1"/>
    <col min="12291" max="12291" width="14.85546875" style="343" customWidth="1"/>
    <col min="12292" max="12292" width="12" style="343" customWidth="1"/>
    <col min="12293" max="12293" width="62.85546875" style="343" customWidth="1"/>
    <col min="12294" max="12294" width="4.5703125" style="343" customWidth="1"/>
    <col min="12295" max="12295" width="8.5703125" style="343" customWidth="1"/>
    <col min="12296" max="12296" width="11.28515625" style="343" customWidth="1"/>
    <col min="12297" max="12297" width="11.42578125" style="343" customWidth="1"/>
    <col min="12298" max="12298" width="10.85546875" style="343" customWidth="1"/>
    <col min="12299" max="12299" width="11.42578125" style="343" customWidth="1"/>
    <col min="12300" max="12300" width="9.140625" style="343"/>
    <col min="12301" max="12302" width="0" style="343" hidden="1" customWidth="1"/>
    <col min="12303" max="12544" width="9.140625" style="343"/>
    <col min="12545" max="12546" width="3.42578125" style="343" customWidth="1"/>
    <col min="12547" max="12547" width="14.85546875" style="343" customWidth="1"/>
    <col min="12548" max="12548" width="12" style="343" customWidth="1"/>
    <col min="12549" max="12549" width="62.85546875" style="343" customWidth="1"/>
    <col min="12550" max="12550" width="4.5703125" style="343" customWidth="1"/>
    <col min="12551" max="12551" width="8.5703125" style="343" customWidth="1"/>
    <col min="12552" max="12552" width="11.28515625" style="343" customWidth="1"/>
    <col min="12553" max="12553" width="11.42578125" style="343" customWidth="1"/>
    <col min="12554" max="12554" width="10.85546875" style="343" customWidth="1"/>
    <col min="12555" max="12555" width="11.42578125" style="343" customWidth="1"/>
    <col min="12556" max="12556" width="9.140625" style="343"/>
    <col min="12557" max="12558" width="0" style="343" hidden="1" customWidth="1"/>
    <col min="12559" max="12800" width="9.140625" style="343"/>
    <col min="12801" max="12802" width="3.42578125" style="343" customWidth="1"/>
    <col min="12803" max="12803" width="14.85546875" style="343" customWidth="1"/>
    <col min="12804" max="12804" width="12" style="343" customWidth="1"/>
    <col min="12805" max="12805" width="62.85546875" style="343" customWidth="1"/>
    <col min="12806" max="12806" width="4.5703125" style="343" customWidth="1"/>
    <col min="12807" max="12807" width="8.5703125" style="343" customWidth="1"/>
    <col min="12808" max="12808" width="11.28515625" style="343" customWidth="1"/>
    <col min="12809" max="12809" width="11.42578125" style="343" customWidth="1"/>
    <col min="12810" max="12810" width="10.85546875" style="343" customWidth="1"/>
    <col min="12811" max="12811" width="11.42578125" style="343" customWidth="1"/>
    <col min="12812" max="12812" width="9.140625" style="343"/>
    <col min="12813" max="12814" width="0" style="343" hidden="1" customWidth="1"/>
    <col min="12815" max="13056" width="9.140625" style="343"/>
    <col min="13057" max="13058" width="3.42578125" style="343" customWidth="1"/>
    <col min="13059" max="13059" width="14.85546875" style="343" customWidth="1"/>
    <col min="13060" max="13060" width="12" style="343" customWidth="1"/>
    <col min="13061" max="13061" width="62.85546875" style="343" customWidth="1"/>
    <col min="13062" max="13062" width="4.5703125" style="343" customWidth="1"/>
    <col min="13063" max="13063" width="8.5703125" style="343" customWidth="1"/>
    <col min="13064" max="13064" width="11.28515625" style="343" customWidth="1"/>
    <col min="13065" max="13065" width="11.42578125" style="343" customWidth="1"/>
    <col min="13066" max="13066" width="10.85546875" style="343" customWidth="1"/>
    <col min="13067" max="13067" width="11.42578125" style="343" customWidth="1"/>
    <col min="13068" max="13068" width="9.140625" style="343"/>
    <col min="13069" max="13070" width="0" style="343" hidden="1" customWidth="1"/>
    <col min="13071" max="13312" width="9.140625" style="343"/>
    <col min="13313" max="13314" width="3.42578125" style="343" customWidth="1"/>
    <col min="13315" max="13315" width="14.85546875" style="343" customWidth="1"/>
    <col min="13316" max="13316" width="12" style="343" customWidth="1"/>
    <col min="13317" max="13317" width="62.85546875" style="343" customWidth="1"/>
    <col min="13318" max="13318" width="4.5703125" style="343" customWidth="1"/>
    <col min="13319" max="13319" width="8.5703125" style="343" customWidth="1"/>
    <col min="13320" max="13320" width="11.28515625" style="343" customWidth="1"/>
    <col min="13321" max="13321" width="11.42578125" style="343" customWidth="1"/>
    <col min="13322" max="13322" width="10.85546875" style="343" customWidth="1"/>
    <col min="13323" max="13323" width="11.42578125" style="343" customWidth="1"/>
    <col min="13324" max="13324" width="9.140625" style="343"/>
    <col min="13325" max="13326" width="0" style="343" hidden="1" customWidth="1"/>
    <col min="13327" max="13568" width="9.140625" style="343"/>
    <col min="13569" max="13570" width="3.42578125" style="343" customWidth="1"/>
    <col min="13571" max="13571" width="14.85546875" style="343" customWidth="1"/>
    <col min="13572" max="13572" width="12" style="343" customWidth="1"/>
    <col min="13573" max="13573" width="62.85546875" style="343" customWidth="1"/>
    <col min="13574" max="13574" width="4.5703125" style="343" customWidth="1"/>
    <col min="13575" max="13575" width="8.5703125" style="343" customWidth="1"/>
    <col min="13576" max="13576" width="11.28515625" style="343" customWidth="1"/>
    <col min="13577" max="13577" width="11.42578125" style="343" customWidth="1"/>
    <col min="13578" max="13578" width="10.85546875" style="343" customWidth="1"/>
    <col min="13579" max="13579" width="11.42578125" style="343" customWidth="1"/>
    <col min="13580" max="13580" width="9.140625" style="343"/>
    <col min="13581" max="13582" width="0" style="343" hidden="1" customWidth="1"/>
    <col min="13583" max="13824" width="9.140625" style="343"/>
    <col min="13825" max="13826" width="3.42578125" style="343" customWidth="1"/>
    <col min="13827" max="13827" width="14.85546875" style="343" customWidth="1"/>
    <col min="13828" max="13828" width="12" style="343" customWidth="1"/>
    <col min="13829" max="13829" width="62.85546875" style="343" customWidth="1"/>
    <col min="13830" max="13830" width="4.5703125" style="343" customWidth="1"/>
    <col min="13831" max="13831" width="8.5703125" style="343" customWidth="1"/>
    <col min="13832" max="13832" width="11.28515625" style="343" customWidth="1"/>
    <col min="13833" max="13833" width="11.42578125" style="343" customWidth="1"/>
    <col min="13834" max="13834" width="10.85546875" style="343" customWidth="1"/>
    <col min="13835" max="13835" width="11.42578125" style="343" customWidth="1"/>
    <col min="13836" max="13836" width="9.140625" style="343"/>
    <col min="13837" max="13838" width="0" style="343" hidden="1" customWidth="1"/>
    <col min="13839" max="14080" width="9.140625" style="343"/>
    <col min="14081" max="14082" width="3.42578125" style="343" customWidth="1"/>
    <col min="14083" max="14083" width="14.85546875" style="343" customWidth="1"/>
    <col min="14084" max="14084" width="12" style="343" customWidth="1"/>
    <col min="14085" max="14085" width="62.85546875" style="343" customWidth="1"/>
    <col min="14086" max="14086" width="4.5703125" style="343" customWidth="1"/>
    <col min="14087" max="14087" width="8.5703125" style="343" customWidth="1"/>
    <col min="14088" max="14088" width="11.28515625" style="343" customWidth="1"/>
    <col min="14089" max="14089" width="11.42578125" style="343" customWidth="1"/>
    <col min="14090" max="14090" width="10.85546875" style="343" customWidth="1"/>
    <col min="14091" max="14091" width="11.42578125" style="343" customWidth="1"/>
    <col min="14092" max="14092" width="9.140625" style="343"/>
    <col min="14093" max="14094" width="0" style="343" hidden="1" customWidth="1"/>
    <col min="14095" max="14336" width="9.140625" style="343"/>
    <col min="14337" max="14338" width="3.42578125" style="343" customWidth="1"/>
    <col min="14339" max="14339" width="14.85546875" style="343" customWidth="1"/>
    <col min="14340" max="14340" width="12" style="343" customWidth="1"/>
    <col min="14341" max="14341" width="62.85546875" style="343" customWidth="1"/>
    <col min="14342" max="14342" width="4.5703125" style="343" customWidth="1"/>
    <col min="14343" max="14343" width="8.5703125" style="343" customWidth="1"/>
    <col min="14344" max="14344" width="11.28515625" style="343" customWidth="1"/>
    <col min="14345" max="14345" width="11.42578125" style="343" customWidth="1"/>
    <col min="14346" max="14346" width="10.85546875" style="343" customWidth="1"/>
    <col min="14347" max="14347" width="11.42578125" style="343" customWidth="1"/>
    <col min="14348" max="14348" width="9.140625" style="343"/>
    <col min="14349" max="14350" width="0" style="343" hidden="1" customWidth="1"/>
    <col min="14351" max="14592" width="9.140625" style="343"/>
    <col min="14593" max="14594" width="3.42578125" style="343" customWidth="1"/>
    <col min="14595" max="14595" width="14.85546875" style="343" customWidth="1"/>
    <col min="14596" max="14596" width="12" style="343" customWidth="1"/>
    <col min="14597" max="14597" width="62.85546875" style="343" customWidth="1"/>
    <col min="14598" max="14598" width="4.5703125" style="343" customWidth="1"/>
    <col min="14599" max="14599" width="8.5703125" style="343" customWidth="1"/>
    <col min="14600" max="14600" width="11.28515625" style="343" customWidth="1"/>
    <col min="14601" max="14601" width="11.42578125" style="343" customWidth="1"/>
    <col min="14602" max="14602" width="10.85546875" style="343" customWidth="1"/>
    <col min="14603" max="14603" width="11.42578125" style="343" customWidth="1"/>
    <col min="14604" max="14604" width="9.140625" style="343"/>
    <col min="14605" max="14606" width="0" style="343" hidden="1" customWidth="1"/>
    <col min="14607" max="14848" width="9.140625" style="343"/>
    <col min="14849" max="14850" width="3.42578125" style="343" customWidth="1"/>
    <col min="14851" max="14851" width="14.85546875" style="343" customWidth="1"/>
    <col min="14852" max="14852" width="12" style="343" customWidth="1"/>
    <col min="14853" max="14853" width="62.85546875" style="343" customWidth="1"/>
    <col min="14854" max="14854" width="4.5703125" style="343" customWidth="1"/>
    <col min="14855" max="14855" width="8.5703125" style="343" customWidth="1"/>
    <col min="14856" max="14856" width="11.28515625" style="343" customWidth="1"/>
    <col min="14857" max="14857" width="11.42578125" style="343" customWidth="1"/>
    <col min="14858" max="14858" width="10.85546875" style="343" customWidth="1"/>
    <col min="14859" max="14859" width="11.42578125" style="343" customWidth="1"/>
    <col min="14860" max="14860" width="9.140625" style="343"/>
    <col min="14861" max="14862" width="0" style="343" hidden="1" customWidth="1"/>
    <col min="14863" max="15104" width="9.140625" style="343"/>
    <col min="15105" max="15106" width="3.42578125" style="343" customWidth="1"/>
    <col min="15107" max="15107" width="14.85546875" style="343" customWidth="1"/>
    <col min="15108" max="15108" width="12" style="343" customWidth="1"/>
    <col min="15109" max="15109" width="62.85546875" style="343" customWidth="1"/>
    <col min="15110" max="15110" width="4.5703125" style="343" customWidth="1"/>
    <col min="15111" max="15111" width="8.5703125" style="343" customWidth="1"/>
    <col min="15112" max="15112" width="11.28515625" style="343" customWidth="1"/>
    <col min="15113" max="15113" width="11.42578125" style="343" customWidth="1"/>
    <col min="15114" max="15114" width="10.85546875" style="343" customWidth="1"/>
    <col min="15115" max="15115" width="11.42578125" style="343" customWidth="1"/>
    <col min="15116" max="15116" width="9.140625" style="343"/>
    <col min="15117" max="15118" width="0" style="343" hidden="1" customWidth="1"/>
    <col min="15119" max="15360" width="9.140625" style="343"/>
    <col min="15361" max="15362" width="3.42578125" style="343" customWidth="1"/>
    <col min="15363" max="15363" width="14.85546875" style="343" customWidth="1"/>
    <col min="15364" max="15364" width="12" style="343" customWidth="1"/>
    <col min="15365" max="15365" width="62.85546875" style="343" customWidth="1"/>
    <col min="15366" max="15366" width="4.5703125" style="343" customWidth="1"/>
    <col min="15367" max="15367" width="8.5703125" style="343" customWidth="1"/>
    <col min="15368" max="15368" width="11.28515625" style="343" customWidth="1"/>
    <col min="15369" max="15369" width="11.42578125" style="343" customWidth="1"/>
    <col min="15370" max="15370" width="10.85546875" style="343" customWidth="1"/>
    <col min="15371" max="15371" width="11.42578125" style="343" customWidth="1"/>
    <col min="15372" max="15372" width="9.140625" style="343"/>
    <col min="15373" max="15374" width="0" style="343" hidden="1" customWidth="1"/>
    <col min="15375" max="15616" width="9.140625" style="343"/>
    <col min="15617" max="15618" width="3.42578125" style="343" customWidth="1"/>
    <col min="15619" max="15619" width="14.85546875" style="343" customWidth="1"/>
    <col min="15620" max="15620" width="12" style="343" customWidth="1"/>
    <col min="15621" max="15621" width="62.85546875" style="343" customWidth="1"/>
    <col min="15622" max="15622" width="4.5703125" style="343" customWidth="1"/>
    <col min="15623" max="15623" width="8.5703125" style="343" customWidth="1"/>
    <col min="15624" max="15624" width="11.28515625" style="343" customWidth="1"/>
    <col min="15625" max="15625" width="11.42578125" style="343" customWidth="1"/>
    <col min="15626" max="15626" width="10.85546875" style="343" customWidth="1"/>
    <col min="15627" max="15627" width="11.42578125" style="343" customWidth="1"/>
    <col min="15628" max="15628" width="9.140625" style="343"/>
    <col min="15629" max="15630" width="0" style="343" hidden="1" customWidth="1"/>
    <col min="15631" max="15872" width="9.140625" style="343"/>
    <col min="15873" max="15874" width="3.42578125" style="343" customWidth="1"/>
    <col min="15875" max="15875" width="14.85546875" style="343" customWidth="1"/>
    <col min="15876" max="15876" width="12" style="343" customWidth="1"/>
    <col min="15877" max="15877" width="62.85546875" style="343" customWidth="1"/>
    <col min="15878" max="15878" width="4.5703125" style="343" customWidth="1"/>
    <col min="15879" max="15879" width="8.5703125" style="343" customWidth="1"/>
    <col min="15880" max="15880" width="11.28515625" style="343" customWidth="1"/>
    <col min="15881" max="15881" width="11.42578125" style="343" customWidth="1"/>
    <col min="15882" max="15882" width="10.85546875" style="343" customWidth="1"/>
    <col min="15883" max="15883" width="11.42578125" style="343" customWidth="1"/>
    <col min="15884" max="15884" width="9.140625" style="343"/>
    <col min="15885" max="15886" width="0" style="343" hidden="1" customWidth="1"/>
    <col min="15887" max="16128" width="9.140625" style="343"/>
    <col min="16129" max="16130" width="3.42578125" style="343" customWidth="1"/>
    <col min="16131" max="16131" width="14.85546875" style="343" customWidth="1"/>
    <col min="16132" max="16132" width="12" style="343" customWidth="1"/>
    <col min="16133" max="16133" width="62.85546875" style="343" customWidth="1"/>
    <col min="16134" max="16134" width="4.5703125" style="343" customWidth="1"/>
    <col min="16135" max="16135" width="8.5703125" style="343" customWidth="1"/>
    <col min="16136" max="16136" width="11.28515625" style="343" customWidth="1"/>
    <col min="16137" max="16137" width="11.42578125" style="343" customWidth="1"/>
    <col min="16138" max="16138" width="10.85546875" style="343" customWidth="1"/>
    <col min="16139" max="16139" width="11.42578125" style="343" customWidth="1"/>
    <col min="16140" max="16140" width="9.140625" style="343"/>
    <col min="16141" max="16142" width="0" style="343" hidden="1" customWidth="1"/>
    <col min="16143" max="16384" width="9.140625" style="343"/>
  </cols>
  <sheetData>
    <row r="1" spans="1:13" s="373" customFormat="1" ht="37.5" customHeight="1" x14ac:dyDescent="0.25">
      <c r="A1" s="439" t="s">
        <v>4308</v>
      </c>
      <c r="B1" s="371"/>
      <c r="C1" s="371" t="s">
        <v>4309</v>
      </c>
      <c r="D1" s="372" t="s">
        <v>4310</v>
      </c>
      <c r="E1" s="372" t="s">
        <v>82</v>
      </c>
      <c r="F1" s="371" t="s">
        <v>83</v>
      </c>
      <c r="G1" s="372" t="s">
        <v>2962</v>
      </c>
      <c r="H1" s="372" t="s">
        <v>4311</v>
      </c>
      <c r="I1" s="372" t="s">
        <v>4312</v>
      </c>
      <c r="J1" s="372" t="s">
        <v>4313</v>
      </c>
      <c r="K1" s="372" t="s">
        <v>4312</v>
      </c>
    </row>
    <row r="2" spans="1:13" ht="13.5" customHeight="1" x14ac:dyDescent="0.2">
      <c r="A2" s="440"/>
      <c r="B2" s="419"/>
      <c r="C2" s="419"/>
      <c r="D2" s="419"/>
      <c r="E2" s="441" t="s">
        <v>5111</v>
      </c>
      <c r="F2" s="442"/>
      <c r="G2" s="443"/>
      <c r="H2" s="443"/>
      <c r="I2" s="443"/>
      <c r="J2" s="443"/>
      <c r="K2" s="444"/>
    </row>
    <row r="3" spans="1:13" x14ac:dyDescent="0.2">
      <c r="A3" s="335">
        <v>1</v>
      </c>
      <c r="B3" s="352"/>
      <c r="C3" s="336" t="s">
        <v>4315</v>
      </c>
      <c r="D3" s="338" t="s">
        <v>4678</v>
      </c>
      <c r="E3" s="445" t="s">
        <v>4679</v>
      </c>
      <c r="F3" s="358" t="s">
        <v>383</v>
      </c>
      <c r="G3" s="446">
        <v>5</v>
      </c>
      <c r="H3" s="1236">
        <v>0</v>
      </c>
      <c r="I3" s="446">
        <f>G3*H3</f>
        <v>0</v>
      </c>
      <c r="J3" s="1236">
        <v>0</v>
      </c>
      <c r="K3" s="447">
        <f t="shared" ref="K3:K9" si="0">G3*J3</f>
        <v>0</v>
      </c>
    </row>
    <row r="4" spans="1:13" x14ac:dyDescent="0.2">
      <c r="A4" s="335">
        <v>2</v>
      </c>
      <c r="B4" s="352"/>
      <c r="C4" s="336" t="s">
        <v>4315</v>
      </c>
      <c r="D4" s="338" t="s">
        <v>4680</v>
      </c>
      <c r="E4" s="445" t="s">
        <v>4681</v>
      </c>
      <c r="F4" s="358" t="s">
        <v>383</v>
      </c>
      <c r="G4" s="446">
        <v>45</v>
      </c>
      <c r="H4" s="1236">
        <v>0</v>
      </c>
      <c r="I4" s="446">
        <f>G4*H4</f>
        <v>0</v>
      </c>
      <c r="J4" s="1236">
        <v>0</v>
      </c>
      <c r="K4" s="447">
        <f t="shared" si="0"/>
        <v>0</v>
      </c>
    </row>
    <row r="5" spans="1:13" x14ac:dyDescent="0.2">
      <c r="A5" s="335">
        <v>3</v>
      </c>
      <c r="B5" s="352"/>
      <c r="C5" s="336" t="s">
        <v>4315</v>
      </c>
      <c r="D5" s="338" t="s">
        <v>4674</v>
      </c>
      <c r="E5" s="445" t="s">
        <v>4687</v>
      </c>
      <c r="F5" s="358" t="s">
        <v>3726</v>
      </c>
      <c r="G5" s="446">
        <v>2</v>
      </c>
      <c r="H5" s="1236">
        <v>0</v>
      </c>
      <c r="I5" s="446">
        <f>G5*H5</f>
        <v>0</v>
      </c>
      <c r="J5" s="1236">
        <v>0</v>
      </c>
      <c r="K5" s="447">
        <f t="shared" si="0"/>
        <v>0</v>
      </c>
      <c r="M5" s="343" t="s">
        <v>4688</v>
      </c>
    </row>
    <row r="6" spans="1:13" x14ac:dyDescent="0.2">
      <c r="A6" s="335">
        <v>4</v>
      </c>
      <c r="B6" s="352"/>
      <c r="C6" s="336" t="s">
        <v>4315</v>
      </c>
      <c r="D6" s="338" t="s">
        <v>4674</v>
      </c>
      <c r="E6" s="445" t="s">
        <v>4689</v>
      </c>
      <c r="F6" s="358" t="s">
        <v>3726</v>
      </c>
      <c r="G6" s="446">
        <v>4</v>
      </c>
      <c r="H6" s="1236">
        <v>0</v>
      </c>
      <c r="I6" s="446">
        <f>G6*H6</f>
        <v>0</v>
      </c>
      <c r="J6" s="1236">
        <v>0</v>
      </c>
      <c r="K6" s="447">
        <f t="shared" si="0"/>
        <v>0</v>
      </c>
      <c r="M6" s="343" t="s">
        <v>4688</v>
      </c>
    </row>
    <row r="7" spans="1:13" s="451" customFormat="1" x14ac:dyDescent="0.2">
      <c r="A7" s="335">
        <v>5</v>
      </c>
      <c r="B7" s="450"/>
      <c r="C7" s="336" t="s">
        <v>4315</v>
      </c>
      <c r="D7" s="338" t="s">
        <v>4585</v>
      </c>
      <c r="E7" s="339" t="s">
        <v>4700</v>
      </c>
      <c r="F7" s="358" t="s">
        <v>3726</v>
      </c>
      <c r="G7" s="446">
        <v>1</v>
      </c>
      <c r="H7" s="1236">
        <v>0</v>
      </c>
      <c r="I7" s="446">
        <f>G7*H7</f>
        <v>0</v>
      </c>
      <c r="J7" s="1236">
        <v>0</v>
      </c>
      <c r="K7" s="447">
        <f t="shared" si="0"/>
        <v>0</v>
      </c>
    </row>
    <row r="8" spans="1:13" s="451" customFormat="1" x14ac:dyDescent="0.2">
      <c r="A8" s="335">
        <v>6</v>
      </c>
      <c r="B8" s="352"/>
      <c r="C8" s="336" t="s">
        <v>4315</v>
      </c>
      <c r="D8" s="338" t="s">
        <v>4513</v>
      </c>
      <c r="E8" s="339" t="s">
        <v>4515</v>
      </c>
      <c r="F8" s="358" t="s">
        <v>135</v>
      </c>
      <c r="G8" s="340">
        <v>2</v>
      </c>
      <c r="H8" s="340"/>
      <c r="I8" s="340"/>
      <c r="J8" s="1234">
        <v>0</v>
      </c>
      <c r="K8" s="447">
        <f t="shared" si="0"/>
        <v>0</v>
      </c>
    </row>
    <row r="9" spans="1:13" s="451" customFormat="1" x14ac:dyDescent="0.2">
      <c r="A9" s="335">
        <v>7</v>
      </c>
      <c r="B9" s="352"/>
      <c r="C9" s="336" t="s">
        <v>4315</v>
      </c>
      <c r="D9" s="338" t="s">
        <v>4513</v>
      </c>
      <c r="E9" s="339" t="s">
        <v>4516</v>
      </c>
      <c r="F9" s="358" t="s">
        <v>135</v>
      </c>
      <c r="G9" s="340">
        <v>2</v>
      </c>
      <c r="H9" s="340"/>
      <c r="I9" s="340"/>
      <c r="J9" s="1234">
        <v>0</v>
      </c>
      <c r="K9" s="447">
        <f t="shared" si="0"/>
        <v>0</v>
      </c>
    </row>
    <row r="10" spans="1:13" s="451" customFormat="1" x14ac:dyDescent="0.2">
      <c r="A10" s="335">
        <v>8</v>
      </c>
      <c r="B10" s="352"/>
      <c r="C10" s="352"/>
      <c r="D10" s="338"/>
      <c r="E10" s="339" t="s">
        <v>4517</v>
      </c>
      <c r="F10" s="358" t="s">
        <v>1878</v>
      </c>
      <c r="G10" s="1236">
        <v>3</v>
      </c>
      <c r="H10" s="340">
        <f>CEILING(SUM(I3:I9),1)</f>
        <v>0</v>
      </c>
      <c r="I10" s="340">
        <f>CEILING(H10/100*G10,50)</f>
        <v>0</v>
      </c>
      <c r="J10" s="340"/>
      <c r="K10" s="447"/>
    </row>
    <row r="11" spans="1:13" x14ac:dyDescent="0.2">
      <c r="A11" s="335"/>
      <c r="B11" s="352"/>
      <c r="C11" s="352"/>
      <c r="D11" s="338"/>
      <c r="E11" s="339"/>
      <c r="F11" s="358"/>
      <c r="G11" s="340"/>
      <c r="H11" s="340"/>
      <c r="I11" s="340"/>
      <c r="J11" s="340"/>
      <c r="K11" s="341"/>
      <c r="L11" s="452"/>
    </row>
    <row r="12" spans="1:13" s="461" customFormat="1" x14ac:dyDescent="0.2">
      <c r="A12" s="453"/>
      <c r="B12" s="454"/>
      <c r="C12" s="454"/>
      <c r="D12" s="338"/>
      <c r="E12" s="455" t="s">
        <v>4519</v>
      </c>
      <c r="F12" s="456"/>
      <c r="G12" s="457"/>
      <c r="H12" s="458"/>
      <c r="I12" s="459">
        <f>SUM(I3:I10)</f>
        <v>0</v>
      </c>
      <c r="J12" s="458"/>
      <c r="K12" s="460">
        <f>SUM(K3:K10)</f>
        <v>0</v>
      </c>
    </row>
    <row r="13" spans="1:13" x14ac:dyDescent="0.2">
      <c r="A13" s="462"/>
      <c r="B13" s="463"/>
      <c r="C13" s="463"/>
      <c r="D13" s="464"/>
      <c r="E13" s="465"/>
      <c r="F13" s="466"/>
      <c r="G13" s="467"/>
      <c r="H13" s="468"/>
      <c r="I13" s="468"/>
      <c r="J13" s="468"/>
      <c r="K13" s="469"/>
    </row>
    <row r="14" spans="1:13" x14ac:dyDescent="0.2">
      <c r="B14" s="471"/>
      <c r="C14" s="471"/>
      <c r="E14" s="472"/>
      <c r="F14" s="473"/>
      <c r="G14" s="474"/>
      <c r="H14" s="475"/>
      <c r="I14" s="474"/>
      <c r="J14" s="474"/>
      <c r="K14" s="474"/>
    </row>
    <row r="15" spans="1:13" x14ac:dyDescent="0.2">
      <c r="B15" s="471"/>
      <c r="C15" s="471"/>
      <c r="E15" s="476"/>
      <c r="F15" s="477"/>
      <c r="G15" s="478"/>
      <c r="H15" s="479"/>
      <c r="I15" s="479"/>
      <c r="J15" s="479"/>
      <c r="K15" s="478"/>
    </row>
    <row r="16" spans="1:13" x14ac:dyDescent="0.2">
      <c r="B16" s="471"/>
      <c r="C16" s="471"/>
      <c r="E16" s="480"/>
      <c r="F16" s="477"/>
      <c r="G16" s="478"/>
      <c r="H16" s="479"/>
      <c r="I16" s="479"/>
      <c r="J16" s="479"/>
      <c r="K16" s="478"/>
    </row>
    <row r="17" spans="2:11" x14ac:dyDescent="0.2">
      <c r="B17" s="471"/>
      <c r="C17" s="471"/>
      <c r="E17" s="480"/>
      <c r="F17" s="477"/>
      <c r="G17" s="478"/>
      <c r="H17" s="479"/>
      <c r="I17" s="479"/>
      <c r="J17" s="479"/>
      <c r="K17" s="478"/>
    </row>
    <row r="18" spans="2:11" x14ac:dyDescent="0.2">
      <c r="B18" s="471"/>
      <c r="C18" s="471"/>
      <c r="F18" s="477"/>
      <c r="G18" s="478"/>
      <c r="H18" s="479"/>
      <c r="I18" s="479"/>
      <c r="J18" s="479"/>
      <c r="K18" s="478"/>
    </row>
    <row r="19" spans="2:11" x14ac:dyDescent="0.2">
      <c r="B19" s="471"/>
      <c r="C19" s="471"/>
      <c r="F19" s="477"/>
      <c r="G19" s="478"/>
      <c r="H19" s="479"/>
      <c r="I19" s="479"/>
      <c r="J19" s="479"/>
      <c r="K19" s="478"/>
    </row>
    <row r="20" spans="2:11" x14ac:dyDescent="0.2">
      <c r="B20" s="471"/>
      <c r="C20" s="471"/>
      <c r="F20" s="477"/>
      <c r="G20" s="478"/>
      <c r="H20" s="479"/>
      <c r="I20" s="479"/>
      <c r="J20" s="479"/>
      <c r="K20" s="478"/>
    </row>
    <row r="21" spans="2:11" x14ac:dyDescent="0.2">
      <c r="B21" s="471"/>
      <c r="C21" s="471"/>
      <c r="F21" s="477"/>
      <c r="G21" s="478"/>
      <c r="H21" s="479"/>
      <c r="I21" s="479"/>
      <c r="J21" s="479"/>
      <c r="K21" s="478"/>
    </row>
    <row r="22" spans="2:11" x14ac:dyDescent="0.2">
      <c r="B22" s="471"/>
      <c r="C22" s="471"/>
      <c r="F22" s="477"/>
      <c r="G22" s="478"/>
      <c r="H22" s="479"/>
      <c r="I22" s="479"/>
      <c r="J22" s="479"/>
      <c r="K22" s="478"/>
    </row>
    <row r="23" spans="2:11" x14ac:dyDescent="0.2">
      <c r="B23" s="471"/>
      <c r="C23" s="471"/>
      <c r="F23" s="477"/>
      <c r="G23" s="478"/>
      <c r="H23" s="479"/>
      <c r="I23" s="479"/>
      <c r="J23" s="479"/>
      <c r="K23" s="478"/>
    </row>
    <row r="24" spans="2:11" x14ac:dyDescent="0.2">
      <c r="B24" s="471"/>
      <c r="C24" s="471"/>
      <c r="F24" s="477"/>
      <c r="G24" s="478"/>
      <c r="H24" s="479"/>
      <c r="I24" s="479"/>
      <c r="J24" s="479"/>
      <c r="K24" s="478"/>
    </row>
    <row r="25" spans="2:11" x14ac:dyDescent="0.2">
      <c r="B25" s="471"/>
      <c r="C25" s="471"/>
      <c r="F25" s="477"/>
      <c r="G25" s="478"/>
      <c r="H25" s="479"/>
      <c r="I25" s="479"/>
      <c r="J25" s="479"/>
      <c r="K25" s="478"/>
    </row>
    <row r="26" spans="2:11" x14ac:dyDescent="0.2">
      <c r="B26" s="471"/>
      <c r="C26" s="471"/>
      <c r="F26" s="477"/>
      <c r="G26" s="478"/>
      <c r="H26" s="479"/>
      <c r="I26" s="479"/>
      <c r="J26" s="479"/>
      <c r="K26" s="478"/>
    </row>
    <row r="27" spans="2:11" x14ac:dyDescent="0.2">
      <c r="B27" s="471"/>
      <c r="C27" s="471"/>
      <c r="F27" s="477"/>
      <c r="G27" s="478"/>
      <c r="H27" s="479"/>
      <c r="I27" s="479"/>
      <c r="J27" s="479"/>
      <c r="K27" s="478"/>
    </row>
    <row r="28" spans="2:11" x14ac:dyDescent="0.2">
      <c r="B28" s="471"/>
      <c r="C28" s="471"/>
      <c r="F28" s="477"/>
      <c r="G28" s="478"/>
      <c r="H28" s="479"/>
      <c r="I28" s="479"/>
      <c r="J28" s="479"/>
      <c r="K28" s="478"/>
    </row>
    <row r="29" spans="2:11" x14ac:dyDescent="0.2">
      <c r="B29" s="471"/>
      <c r="C29" s="471"/>
      <c r="F29" s="477"/>
      <c r="G29" s="478"/>
      <c r="H29" s="479"/>
      <c r="I29" s="479"/>
      <c r="J29" s="479"/>
      <c r="K29" s="478"/>
    </row>
    <row r="30" spans="2:11" x14ac:dyDescent="0.2">
      <c r="B30" s="471"/>
      <c r="C30" s="471"/>
      <c r="F30" s="477"/>
      <c r="G30" s="478"/>
      <c r="H30" s="479"/>
      <c r="I30" s="479"/>
      <c r="J30" s="479"/>
      <c r="K30" s="478"/>
    </row>
    <row r="31" spans="2:11" x14ac:dyDescent="0.2">
      <c r="B31" s="471"/>
      <c r="C31" s="471"/>
      <c r="E31" s="480"/>
      <c r="F31" s="477"/>
      <c r="G31" s="478"/>
      <c r="H31" s="479"/>
      <c r="I31" s="479"/>
      <c r="J31" s="479"/>
      <c r="K31" s="478"/>
    </row>
    <row r="32" spans="2:11" x14ac:dyDescent="0.2">
      <c r="B32" s="471"/>
      <c r="C32" s="471"/>
      <c r="E32" s="480"/>
      <c r="F32" s="477"/>
      <c r="G32" s="478"/>
      <c r="H32" s="482"/>
      <c r="I32" s="482"/>
      <c r="J32" s="482"/>
      <c r="K32" s="478"/>
    </row>
    <row r="33" spans="2:11" x14ac:dyDescent="0.2">
      <c r="B33" s="471"/>
      <c r="C33" s="471"/>
      <c r="E33" s="480"/>
      <c r="F33" s="477"/>
      <c r="G33" s="478"/>
      <c r="H33" s="482"/>
      <c r="I33" s="482"/>
      <c r="J33" s="482"/>
      <c r="K33" s="478"/>
    </row>
    <row r="34" spans="2:11" x14ac:dyDescent="0.2">
      <c r="B34" s="471"/>
      <c r="C34" s="471"/>
      <c r="E34" s="480"/>
      <c r="F34" s="477"/>
      <c r="G34" s="478"/>
      <c r="H34" s="482"/>
      <c r="I34" s="482"/>
      <c r="J34" s="482"/>
      <c r="K34" s="478"/>
    </row>
    <row r="35" spans="2:11" x14ac:dyDescent="0.2">
      <c r="B35" s="471"/>
      <c r="C35" s="471"/>
      <c r="E35" s="480"/>
      <c r="F35" s="477"/>
      <c r="G35" s="478"/>
      <c r="H35" s="482"/>
      <c r="I35" s="482"/>
      <c r="J35" s="482"/>
      <c r="K35" s="478"/>
    </row>
    <row r="36" spans="2:11" x14ac:dyDescent="0.2">
      <c r="B36" s="471"/>
      <c r="C36" s="471"/>
      <c r="F36" s="477"/>
      <c r="G36" s="478"/>
      <c r="H36" s="482"/>
      <c r="I36" s="482"/>
      <c r="J36" s="482"/>
      <c r="K36" s="478"/>
    </row>
    <row r="37" spans="2:11" x14ac:dyDescent="0.2">
      <c r="B37" s="471"/>
      <c r="C37" s="471"/>
      <c r="F37" s="477"/>
      <c r="G37" s="478"/>
      <c r="H37" s="479"/>
      <c r="I37" s="479"/>
      <c r="J37" s="479"/>
      <c r="K37" s="478"/>
    </row>
    <row r="38" spans="2:11" x14ac:dyDescent="0.2">
      <c r="B38" s="471"/>
      <c r="C38" s="471"/>
      <c r="F38" s="477"/>
      <c r="G38" s="478"/>
      <c r="H38" s="479"/>
      <c r="I38" s="479"/>
      <c r="J38" s="479"/>
      <c r="K38" s="478"/>
    </row>
    <row r="39" spans="2:11" x14ac:dyDescent="0.2">
      <c r="B39" s="471"/>
      <c r="C39" s="471"/>
      <c r="F39" s="477"/>
      <c r="G39" s="478"/>
      <c r="H39" s="479"/>
      <c r="I39" s="479"/>
      <c r="J39" s="479"/>
      <c r="K39" s="478"/>
    </row>
    <row r="40" spans="2:11" x14ac:dyDescent="0.2">
      <c r="B40" s="471"/>
      <c r="C40" s="471"/>
      <c r="F40" s="477"/>
      <c r="G40" s="478"/>
      <c r="H40" s="479"/>
      <c r="I40" s="479"/>
      <c r="J40" s="479"/>
      <c r="K40" s="478"/>
    </row>
    <row r="41" spans="2:11" x14ac:dyDescent="0.2">
      <c r="B41" s="471"/>
      <c r="C41" s="471"/>
      <c r="F41" s="477"/>
      <c r="G41" s="478"/>
      <c r="H41" s="479"/>
      <c r="I41" s="479"/>
      <c r="J41" s="479"/>
      <c r="K41" s="478"/>
    </row>
    <row r="42" spans="2:11" x14ac:dyDescent="0.2">
      <c r="B42" s="471"/>
      <c r="C42" s="471"/>
      <c r="F42" s="477"/>
      <c r="G42" s="478"/>
      <c r="H42" s="479"/>
      <c r="I42" s="479"/>
      <c r="J42" s="479"/>
      <c r="K42" s="478"/>
    </row>
    <row r="43" spans="2:11" x14ac:dyDescent="0.2">
      <c r="B43" s="471"/>
      <c r="C43" s="471"/>
      <c r="F43" s="477"/>
      <c r="G43" s="478"/>
      <c r="H43" s="479"/>
      <c r="I43" s="479"/>
      <c r="J43" s="479"/>
      <c r="K43" s="478"/>
    </row>
    <row r="44" spans="2:11" x14ac:dyDescent="0.2">
      <c r="B44" s="471"/>
      <c r="C44" s="471"/>
      <c r="E44" s="480"/>
      <c r="G44" s="478"/>
      <c r="H44" s="478"/>
      <c r="I44" s="478"/>
      <c r="J44" s="478"/>
      <c r="K44" s="478"/>
    </row>
    <row r="45" spans="2:11" x14ac:dyDescent="0.2">
      <c r="B45" s="471"/>
      <c r="C45" s="471"/>
      <c r="E45" s="483"/>
      <c r="F45" s="473"/>
      <c r="G45" s="478"/>
      <c r="H45" s="484"/>
      <c r="I45" s="484"/>
      <c r="J45" s="484"/>
      <c r="K45" s="485"/>
    </row>
    <row r="46" spans="2:11" x14ac:dyDescent="0.2">
      <c r="B46" s="471"/>
      <c r="C46" s="471"/>
      <c r="E46" s="480"/>
      <c r="F46" s="477"/>
      <c r="G46" s="478"/>
      <c r="H46" s="479"/>
      <c r="I46" s="479"/>
      <c r="J46" s="479"/>
      <c r="K46" s="478"/>
    </row>
    <row r="47" spans="2:11" x14ac:dyDescent="0.2">
      <c r="B47" s="471"/>
      <c r="C47" s="471"/>
      <c r="E47" s="480"/>
      <c r="F47" s="477"/>
      <c r="G47" s="478"/>
      <c r="H47" s="479"/>
      <c r="I47" s="479"/>
      <c r="J47" s="479"/>
      <c r="K47" s="478"/>
    </row>
    <row r="48" spans="2:11" x14ac:dyDescent="0.2">
      <c r="B48" s="471"/>
      <c r="C48" s="471"/>
      <c r="E48" s="486"/>
      <c r="F48" s="473"/>
      <c r="G48" s="478"/>
      <c r="H48" s="478"/>
      <c r="I48" s="478"/>
      <c r="J48" s="478"/>
      <c r="K48" s="478"/>
    </row>
    <row r="49" spans="2:11" x14ac:dyDescent="0.2">
      <c r="B49" s="471"/>
      <c r="C49" s="471"/>
      <c r="E49" s="487"/>
      <c r="K49" s="485"/>
    </row>
    <row r="50" spans="2:11" x14ac:dyDescent="0.2">
      <c r="B50" s="471"/>
      <c r="C50" s="471"/>
      <c r="E50" s="480"/>
      <c r="F50" s="477"/>
      <c r="G50" s="478"/>
      <c r="H50" s="479"/>
      <c r="I50" s="479"/>
      <c r="J50" s="479"/>
      <c r="K50" s="478"/>
    </row>
    <row r="51" spans="2:11" x14ac:dyDescent="0.2">
      <c r="B51" s="471"/>
      <c r="C51" s="471"/>
      <c r="E51" s="480"/>
      <c r="F51" s="477"/>
      <c r="G51" s="478"/>
      <c r="H51" s="479"/>
      <c r="I51" s="479"/>
      <c r="J51" s="479"/>
      <c r="K51" s="478"/>
    </row>
    <row r="52" spans="2:11" x14ac:dyDescent="0.2">
      <c r="B52" s="471"/>
      <c r="C52" s="471"/>
      <c r="E52" s="480"/>
      <c r="F52" s="477"/>
      <c r="G52" s="478"/>
      <c r="H52" s="479"/>
      <c r="I52" s="479"/>
      <c r="J52" s="479"/>
      <c r="K52" s="478"/>
    </row>
    <row r="53" spans="2:11" x14ac:dyDescent="0.2">
      <c r="B53" s="471"/>
      <c r="C53" s="471"/>
      <c r="E53" s="480"/>
      <c r="F53" s="477"/>
      <c r="G53" s="478"/>
      <c r="H53" s="479"/>
      <c r="I53" s="479"/>
      <c r="J53" s="479"/>
      <c r="K53" s="478"/>
    </row>
    <row r="54" spans="2:11" x14ac:dyDescent="0.2">
      <c r="B54" s="471"/>
      <c r="C54" s="471"/>
      <c r="E54" s="480"/>
      <c r="F54" s="477"/>
      <c r="G54" s="478"/>
      <c r="H54" s="479"/>
      <c r="I54" s="479"/>
      <c r="J54" s="479"/>
      <c r="K54" s="478"/>
    </row>
    <row r="55" spans="2:11" x14ac:dyDescent="0.2">
      <c r="B55" s="471"/>
      <c r="C55" s="471"/>
      <c r="E55" s="480"/>
      <c r="F55" s="477"/>
      <c r="G55" s="478"/>
      <c r="H55" s="479"/>
      <c r="I55" s="479"/>
      <c r="J55" s="479"/>
      <c r="K55" s="478"/>
    </row>
    <row r="56" spans="2:11" x14ac:dyDescent="0.2">
      <c r="B56" s="471"/>
      <c r="C56" s="471"/>
      <c r="E56" s="480"/>
      <c r="F56" s="477"/>
      <c r="G56" s="478"/>
      <c r="H56" s="479"/>
      <c r="I56" s="479"/>
      <c r="J56" s="479"/>
      <c r="K56" s="478"/>
    </row>
    <row r="57" spans="2:11" x14ac:dyDescent="0.2">
      <c r="B57" s="471"/>
      <c r="C57" s="471"/>
      <c r="E57" s="480"/>
      <c r="F57" s="477"/>
      <c r="G57" s="478"/>
      <c r="H57" s="479"/>
      <c r="I57" s="479"/>
      <c r="J57" s="479"/>
      <c r="K57" s="478"/>
    </row>
    <row r="58" spans="2:11" x14ac:dyDescent="0.2">
      <c r="B58" s="471"/>
      <c r="C58" s="471"/>
      <c r="E58" s="480"/>
      <c r="F58" s="477"/>
      <c r="G58" s="478"/>
      <c r="H58" s="479"/>
      <c r="I58" s="479"/>
      <c r="J58" s="479"/>
      <c r="K58" s="478"/>
    </row>
    <row r="59" spans="2:11" x14ac:dyDescent="0.2">
      <c r="B59" s="471"/>
      <c r="C59" s="471"/>
      <c r="E59" s="480"/>
      <c r="F59" s="477"/>
      <c r="G59" s="478"/>
      <c r="H59" s="479"/>
      <c r="I59" s="479"/>
      <c r="J59" s="479"/>
      <c r="K59" s="478"/>
    </row>
    <row r="60" spans="2:11" x14ac:dyDescent="0.2">
      <c r="B60" s="471"/>
      <c r="C60" s="471"/>
      <c r="E60" s="480"/>
      <c r="G60" s="478"/>
      <c r="H60" s="478"/>
      <c r="I60" s="478"/>
      <c r="J60" s="478"/>
      <c r="K60" s="478"/>
    </row>
    <row r="61" spans="2:11" x14ac:dyDescent="0.2">
      <c r="B61" s="471"/>
      <c r="C61" s="471"/>
      <c r="E61" s="480"/>
      <c r="G61" s="478"/>
      <c r="H61" s="478"/>
      <c r="I61" s="478"/>
      <c r="J61" s="478"/>
      <c r="K61" s="478"/>
    </row>
    <row r="62" spans="2:11" x14ac:dyDescent="0.2">
      <c r="B62" s="471"/>
      <c r="C62" s="471"/>
      <c r="E62" s="480"/>
      <c r="G62" s="478"/>
      <c r="H62" s="478"/>
      <c r="I62" s="478"/>
      <c r="J62" s="478"/>
      <c r="K62" s="478"/>
    </row>
    <row r="63" spans="2:11" x14ac:dyDescent="0.2">
      <c r="B63" s="471"/>
      <c r="C63" s="471"/>
      <c r="E63" s="480"/>
      <c r="G63" s="478"/>
      <c r="H63" s="478"/>
      <c r="I63" s="478"/>
      <c r="J63" s="478"/>
      <c r="K63" s="478"/>
    </row>
    <row r="64" spans="2:11" x14ac:dyDescent="0.2">
      <c r="B64" s="471"/>
      <c r="C64" s="471"/>
      <c r="E64" s="480"/>
      <c r="G64" s="478"/>
      <c r="H64" s="478"/>
      <c r="I64" s="478"/>
      <c r="J64" s="478"/>
      <c r="K64" s="478"/>
    </row>
    <row r="65" spans="2:11" x14ac:dyDescent="0.2">
      <c r="B65" s="471"/>
      <c r="C65" s="471"/>
      <c r="E65" s="486"/>
      <c r="G65" s="478"/>
      <c r="H65" s="478"/>
      <c r="I65" s="478"/>
      <c r="J65" s="478"/>
      <c r="K65" s="485"/>
    </row>
    <row r="66" spans="2:11" x14ac:dyDescent="0.2">
      <c r="B66" s="471"/>
      <c r="C66" s="471"/>
      <c r="E66" s="487"/>
      <c r="G66" s="478"/>
      <c r="H66" s="478"/>
      <c r="I66" s="478"/>
      <c r="J66" s="478"/>
      <c r="K66" s="485"/>
    </row>
    <row r="67" spans="2:11" x14ac:dyDescent="0.2">
      <c r="B67" s="471"/>
      <c r="C67" s="471"/>
      <c r="E67" s="486"/>
      <c r="F67" s="473"/>
      <c r="G67" s="478"/>
      <c r="H67" s="484"/>
      <c r="I67" s="484"/>
      <c r="J67" s="484"/>
      <c r="K67" s="478"/>
    </row>
    <row r="68" spans="2:11" x14ac:dyDescent="0.2">
      <c r="B68" s="471"/>
      <c r="C68" s="471"/>
      <c r="E68" s="487"/>
      <c r="K68" s="485"/>
    </row>
    <row r="69" spans="2:11" x14ac:dyDescent="0.2">
      <c r="B69" s="471"/>
      <c r="C69" s="471"/>
      <c r="E69" s="480"/>
      <c r="F69" s="477"/>
      <c r="G69" s="478"/>
      <c r="H69" s="479"/>
      <c r="I69" s="479"/>
      <c r="J69" s="479"/>
      <c r="K69" s="478"/>
    </row>
    <row r="70" spans="2:11" x14ac:dyDescent="0.2">
      <c r="B70" s="471"/>
      <c r="C70" s="471"/>
      <c r="E70" s="480"/>
      <c r="F70" s="477"/>
      <c r="G70" s="478"/>
      <c r="H70" s="479"/>
      <c r="I70" s="479"/>
      <c r="J70" s="479"/>
      <c r="K70" s="478"/>
    </row>
    <row r="71" spans="2:11" x14ac:dyDescent="0.2">
      <c r="B71" s="471"/>
      <c r="C71" s="471"/>
      <c r="E71" s="480"/>
      <c r="F71" s="477"/>
      <c r="G71" s="478"/>
      <c r="H71" s="479"/>
      <c r="I71" s="479"/>
      <c r="J71" s="479"/>
      <c r="K71" s="478"/>
    </row>
    <row r="72" spans="2:11" x14ac:dyDescent="0.2">
      <c r="B72" s="471"/>
      <c r="C72" s="471"/>
      <c r="E72" s="486"/>
      <c r="F72" s="473"/>
      <c r="G72" s="478"/>
      <c r="H72" s="484"/>
      <c r="I72" s="484"/>
      <c r="J72" s="484"/>
      <c r="K72" s="478"/>
    </row>
    <row r="73" spans="2:11" x14ac:dyDescent="0.2">
      <c r="B73" s="471"/>
      <c r="C73" s="471"/>
      <c r="E73" s="487"/>
      <c r="K73" s="485"/>
    </row>
    <row r="74" spans="2:11" x14ac:dyDescent="0.2">
      <c r="B74" s="471"/>
      <c r="C74" s="471"/>
      <c r="E74" s="480"/>
      <c r="F74" s="477"/>
      <c r="G74" s="478"/>
      <c r="H74" s="479"/>
      <c r="I74" s="479"/>
      <c r="J74" s="479"/>
      <c r="K74" s="478"/>
    </row>
    <row r="75" spans="2:11" x14ac:dyDescent="0.2">
      <c r="B75" s="471"/>
      <c r="C75" s="471"/>
      <c r="E75" s="480"/>
      <c r="F75" s="477"/>
      <c r="G75" s="478"/>
      <c r="H75" s="479"/>
      <c r="I75" s="479"/>
      <c r="J75" s="479"/>
      <c r="K75" s="478"/>
    </row>
    <row r="76" spans="2:11" x14ac:dyDescent="0.2">
      <c r="B76" s="471"/>
      <c r="C76" s="471"/>
      <c r="E76" s="480"/>
      <c r="F76" s="477"/>
      <c r="G76" s="478"/>
      <c r="H76" s="479"/>
      <c r="I76" s="479"/>
      <c r="J76" s="479"/>
      <c r="K76" s="478"/>
    </row>
    <row r="77" spans="2:11" x14ac:dyDescent="0.2">
      <c r="B77" s="471"/>
      <c r="C77" s="471"/>
      <c r="E77" s="486"/>
      <c r="G77" s="478"/>
      <c r="H77" s="478"/>
      <c r="I77" s="478"/>
      <c r="J77" s="478"/>
      <c r="K77" s="478"/>
    </row>
    <row r="78" spans="2:11" x14ac:dyDescent="0.2">
      <c r="B78" s="471"/>
      <c r="C78" s="471"/>
      <c r="E78" s="487"/>
      <c r="F78" s="473"/>
      <c r="G78" s="478"/>
      <c r="H78" s="484"/>
      <c r="I78" s="484"/>
      <c r="J78" s="484"/>
      <c r="K78" s="485"/>
    </row>
    <row r="79" spans="2:11" x14ac:dyDescent="0.2">
      <c r="B79" s="471"/>
      <c r="C79" s="471"/>
      <c r="E79" s="480"/>
      <c r="F79" s="477"/>
      <c r="G79" s="478"/>
      <c r="H79" s="479"/>
      <c r="I79" s="479"/>
      <c r="J79" s="479"/>
      <c r="K79" s="478"/>
    </row>
    <row r="80" spans="2:11" x14ac:dyDescent="0.2">
      <c r="B80" s="471"/>
      <c r="C80" s="471"/>
      <c r="E80" s="480"/>
      <c r="F80" s="477"/>
      <c r="G80" s="478"/>
      <c r="H80" s="479"/>
      <c r="I80" s="479"/>
      <c r="J80" s="479"/>
      <c r="K80" s="478"/>
    </row>
    <row r="81" spans="2:11" x14ac:dyDescent="0.2">
      <c r="B81" s="471"/>
      <c r="C81" s="471"/>
      <c r="E81" s="480"/>
      <c r="F81" s="477"/>
      <c r="G81" s="478"/>
      <c r="H81" s="479"/>
      <c r="I81" s="479"/>
      <c r="J81" s="479"/>
      <c r="K81" s="478"/>
    </row>
    <row r="82" spans="2:11" x14ac:dyDescent="0.2">
      <c r="B82" s="471"/>
      <c r="C82" s="471"/>
      <c r="E82" s="480"/>
      <c r="F82" s="477"/>
      <c r="G82" s="478"/>
      <c r="H82" s="479"/>
      <c r="I82" s="479"/>
      <c r="J82" s="479"/>
      <c r="K82" s="478"/>
    </row>
    <row r="83" spans="2:11" x14ac:dyDescent="0.2">
      <c r="B83" s="471"/>
      <c r="C83" s="471"/>
      <c r="E83" s="480"/>
      <c r="F83" s="477"/>
      <c r="G83" s="478"/>
      <c r="H83" s="479"/>
      <c r="I83" s="479"/>
      <c r="J83" s="479"/>
      <c r="K83" s="478"/>
    </row>
    <row r="84" spans="2:11" x14ac:dyDescent="0.2">
      <c r="B84" s="471"/>
      <c r="C84" s="471"/>
      <c r="E84" s="480"/>
      <c r="F84" s="473"/>
      <c r="G84" s="478"/>
      <c r="H84" s="484"/>
      <c r="I84" s="484"/>
      <c r="J84" s="484"/>
      <c r="K84" s="478"/>
    </row>
    <row r="85" spans="2:11" x14ac:dyDescent="0.2">
      <c r="B85" s="471"/>
      <c r="C85" s="471"/>
      <c r="E85" s="487"/>
      <c r="F85" s="473"/>
      <c r="G85" s="478"/>
      <c r="H85" s="484"/>
      <c r="I85" s="484"/>
      <c r="J85" s="484"/>
      <c r="K85" s="485"/>
    </row>
    <row r="86" spans="2:11" x14ac:dyDescent="0.2">
      <c r="B86" s="471"/>
      <c r="C86" s="471"/>
      <c r="E86" s="480"/>
      <c r="F86" s="477"/>
      <c r="G86" s="478"/>
      <c r="H86" s="479"/>
      <c r="I86" s="479"/>
      <c r="J86" s="479"/>
      <c r="K86" s="478"/>
    </row>
    <row r="87" spans="2:11" x14ac:dyDescent="0.2">
      <c r="B87" s="471"/>
      <c r="C87" s="471"/>
      <c r="E87" s="480"/>
      <c r="F87" s="477"/>
      <c r="G87" s="478"/>
      <c r="H87" s="479"/>
      <c r="I87" s="479"/>
      <c r="J87" s="479"/>
      <c r="K87" s="478"/>
    </row>
    <row r="88" spans="2:11" x14ac:dyDescent="0.2">
      <c r="B88" s="471"/>
      <c r="C88" s="471"/>
      <c r="E88" s="480"/>
      <c r="F88" s="477"/>
      <c r="G88" s="478"/>
      <c r="H88" s="479"/>
      <c r="I88" s="479"/>
      <c r="J88" s="479"/>
      <c r="K88" s="478"/>
    </row>
    <row r="89" spans="2:11" x14ac:dyDescent="0.2">
      <c r="B89" s="471"/>
      <c r="C89" s="471"/>
      <c r="E89" s="480"/>
      <c r="F89" s="477"/>
      <c r="G89" s="478"/>
      <c r="H89" s="479"/>
      <c r="I89" s="479"/>
      <c r="J89" s="479"/>
      <c r="K89" s="478"/>
    </row>
    <row r="90" spans="2:11" x14ac:dyDescent="0.2">
      <c r="B90" s="471"/>
      <c r="C90" s="471"/>
      <c r="E90" s="487"/>
      <c r="K90" s="485"/>
    </row>
    <row r="91" spans="2:11" x14ac:dyDescent="0.2">
      <c r="B91" s="471"/>
      <c r="C91" s="471"/>
      <c r="E91" s="480"/>
      <c r="F91" s="477"/>
      <c r="G91" s="478"/>
      <c r="H91" s="479"/>
      <c r="I91" s="479"/>
      <c r="J91" s="479"/>
      <c r="K91" s="478"/>
    </row>
    <row r="92" spans="2:11" x14ac:dyDescent="0.2">
      <c r="B92" s="471"/>
      <c r="C92" s="471"/>
      <c r="E92" s="480"/>
      <c r="F92" s="477"/>
      <c r="G92" s="478"/>
      <c r="H92" s="479"/>
      <c r="I92" s="479"/>
      <c r="J92" s="479"/>
      <c r="K92" s="478"/>
    </row>
    <row r="93" spans="2:11" x14ac:dyDescent="0.2">
      <c r="B93" s="471"/>
      <c r="C93" s="471"/>
      <c r="E93" s="480"/>
      <c r="F93" s="477"/>
      <c r="G93" s="478"/>
      <c r="H93" s="479"/>
      <c r="I93" s="479"/>
      <c r="J93" s="479"/>
      <c r="K93" s="478"/>
    </row>
    <row r="94" spans="2:11" x14ac:dyDescent="0.2">
      <c r="B94" s="471"/>
      <c r="C94" s="471"/>
      <c r="E94" s="480"/>
      <c r="F94" s="477"/>
      <c r="G94" s="478"/>
      <c r="H94" s="479"/>
      <c r="I94" s="479"/>
      <c r="J94" s="479"/>
      <c r="K94" s="478"/>
    </row>
    <row r="95" spans="2:11" x14ac:dyDescent="0.2">
      <c r="B95" s="471"/>
      <c r="C95" s="471"/>
      <c r="E95" s="480"/>
      <c r="F95" s="477"/>
      <c r="G95" s="478"/>
      <c r="H95" s="479"/>
      <c r="I95" s="479"/>
      <c r="J95" s="479"/>
      <c r="K95" s="478"/>
    </row>
    <row r="96" spans="2:11" x14ac:dyDescent="0.2">
      <c r="B96" s="471"/>
      <c r="C96" s="471"/>
      <c r="E96" s="487"/>
      <c r="F96" s="473"/>
      <c r="G96" s="478"/>
      <c r="H96" s="479"/>
      <c r="I96" s="479"/>
      <c r="J96" s="479"/>
      <c r="K96" s="485"/>
    </row>
    <row r="97" spans="2:11" x14ac:dyDescent="0.2">
      <c r="B97" s="471"/>
      <c r="C97" s="471"/>
      <c r="E97" s="480"/>
      <c r="F97" s="477"/>
      <c r="G97" s="478"/>
      <c r="H97" s="479"/>
      <c r="I97" s="479"/>
      <c r="J97" s="479"/>
      <c r="K97" s="478"/>
    </row>
    <row r="98" spans="2:11" x14ac:dyDescent="0.2">
      <c r="B98" s="471"/>
      <c r="C98" s="471"/>
      <c r="E98" s="480"/>
      <c r="F98" s="477"/>
      <c r="G98" s="478"/>
      <c r="H98" s="479"/>
      <c r="I98" s="479"/>
      <c r="J98" s="479"/>
      <c r="K98" s="478"/>
    </row>
    <row r="99" spans="2:11" x14ac:dyDescent="0.2">
      <c r="B99" s="471"/>
      <c r="C99" s="471"/>
      <c r="E99" s="480"/>
      <c r="F99" s="477"/>
      <c r="G99" s="478"/>
      <c r="H99" s="479"/>
      <c r="I99" s="479"/>
      <c r="J99" s="479"/>
      <c r="K99" s="478"/>
    </row>
    <row r="100" spans="2:11" x14ac:dyDescent="0.2">
      <c r="B100" s="471"/>
      <c r="C100" s="471"/>
      <c r="E100" s="480"/>
      <c r="F100" s="477"/>
      <c r="G100" s="478"/>
      <c r="H100" s="479"/>
      <c r="I100" s="479"/>
      <c r="J100" s="479"/>
      <c r="K100" s="478"/>
    </row>
    <row r="101" spans="2:11" x14ac:dyDescent="0.2">
      <c r="B101" s="471"/>
      <c r="C101" s="471"/>
      <c r="E101" s="480"/>
      <c r="F101" s="477"/>
      <c r="G101" s="478"/>
      <c r="H101" s="479"/>
      <c r="I101" s="479"/>
      <c r="J101" s="479"/>
      <c r="K101" s="478"/>
    </row>
    <row r="102" spans="2:11" x14ac:dyDescent="0.2">
      <c r="B102" s="471"/>
      <c r="C102" s="471"/>
      <c r="E102" s="480"/>
      <c r="F102" s="477"/>
      <c r="G102" s="478"/>
      <c r="H102" s="479"/>
      <c r="I102" s="479"/>
      <c r="J102" s="479"/>
      <c r="K102" s="478"/>
    </row>
    <row r="103" spans="2:11" x14ac:dyDescent="0.2">
      <c r="B103" s="471"/>
      <c r="C103" s="471"/>
      <c r="E103" s="480"/>
      <c r="F103" s="477"/>
      <c r="G103" s="478"/>
      <c r="H103" s="479"/>
      <c r="I103" s="479"/>
      <c r="J103" s="479"/>
      <c r="K103" s="478"/>
    </row>
    <row r="104" spans="2:11" x14ac:dyDescent="0.2">
      <c r="B104" s="471"/>
      <c r="C104" s="471"/>
      <c r="E104" s="480"/>
      <c r="F104" s="477"/>
      <c r="G104" s="478"/>
      <c r="H104" s="479"/>
      <c r="I104" s="479"/>
      <c r="J104" s="479"/>
      <c r="K104" s="478"/>
    </row>
    <row r="105" spans="2:11" x14ac:dyDescent="0.2">
      <c r="B105" s="471"/>
      <c r="C105" s="471"/>
      <c r="E105" s="480"/>
      <c r="F105" s="477"/>
      <c r="G105" s="478"/>
      <c r="H105" s="479"/>
      <c r="I105" s="479"/>
      <c r="J105" s="479"/>
      <c r="K105" s="478"/>
    </row>
    <row r="106" spans="2:11" x14ac:dyDescent="0.2">
      <c r="B106" s="471"/>
      <c r="C106" s="471"/>
      <c r="E106" s="487"/>
      <c r="F106" s="477"/>
      <c r="G106" s="478"/>
      <c r="H106" s="479"/>
      <c r="I106" s="479"/>
      <c r="J106" s="479"/>
      <c r="K106" s="485"/>
    </row>
    <row r="107" spans="2:11" x14ac:dyDescent="0.2">
      <c r="B107" s="471"/>
      <c r="C107" s="471"/>
      <c r="E107" s="480"/>
      <c r="F107" s="477"/>
      <c r="G107" s="478"/>
      <c r="H107" s="479"/>
      <c r="I107" s="479"/>
      <c r="J107" s="479"/>
      <c r="K107" s="478"/>
    </row>
    <row r="108" spans="2:11" x14ac:dyDescent="0.2">
      <c r="B108" s="471"/>
      <c r="C108" s="471"/>
      <c r="E108" s="480"/>
      <c r="F108" s="477"/>
      <c r="G108" s="478"/>
      <c r="H108" s="479"/>
      <c r="I108" s="479"/>
      <c r="J108" s="479"/>
      <c r="K108" s="478"/>
    </row>
    <row r="109" spans="2:11" x14ac:dyDescent="0.2">
      <c r="B109" s="471"/>
      <c r="C109" s="471"/>
      <c r="E109" s="480"/>
      <c r="F109" s="477"/>
      <c r="G109" s="478"/>
      <c r="H109" s="479"/>
      <c r="I109" s="479"/>
      <c r="J109" s="479"/>
      <c r="K109" s="478"/>
    </row>
    <row r="110" spans="2:11" x14ac:dyDescent="0.2">
      <c r="B110" s="471"/>
      <c r="C110" s="471"/>
      <c r="K110" s="343"/>
    </row>
    <row r="111" spans="2:11" x14ac:dyDescent="0.2">
      <c r="B111" s="471"/>
      <c r="C111" s="471"/>
      <c r="E111" s="487"/>
      <c r="F111" s="473"/>
      <c r="G111" s="478"/>
      <c r="H111" s="484"/>
      <c r="I111" s="484"/>
      <c r="J111" s="484"/>
      <c r="K111" s="485"/>
    </row>
    <row r="112" spans="2:11" x14ac:dyDescent="0.2">
      <c r="B112" s="471"/>
      <c r="C112" s="471"/>
      <c r="E112" s="480"/>
      <c r="F112" s="477"/>
      <c r="G112" s="478"/>
      <c r="H112" s="479"/>
      <c r="I112" s="479"/>
      <c r="J112" s="479"/>
      <c r="K112" s="478"/>
    </row>
    <row r="113" spans="2:11" x14ac:dyDescent="0.2">
      <c r="B113" s="471"/>
      <c r="C113" s="471"/>
      <c r="E113" s="480"/>
      <c r="F113" s="477"/>
      <c r="G113" s="478"/>
      <c r="H113" s="479"/>
      <c r="I113" s="479"/>
      <c r="J113" s="479"/>
      <c r="K113" s="478"/>
    </row>
    <row r="114" spans="2:11" x14ac:dyDescent="0.2">
      <c r="B114" s="471"/>
      <c r="C114" s="471"/>
      <c r="E114" s="480"/>
      <c r="F114" s="477"/>
      <c r="G114" s="478"/>
      <c r="H114" s="479"/>
      <c r="I114" s="479"/>
      <c r="J114" s="479"/>
      <c r="K114" s="478"/>
    </row>
    <row r="115" spans="2:11" x14ac:dyDescent="0.2">
      <c r="B115" s="471"/>
      <c r="C115" s="471"/>
      <c r="E115" s="480"/>
      <c r="F115" s="477"/>
      <c r="G115" s="478"/>
      <c r="H115" s="479"/>
      <c r="I115" s="479"/>
      <c r="J115" s="479"/>
      <c r="K115" s="478"/>
    </row>
    <row r="116" spans="2:11" x14ac:dyDescent="0.2">
      <c r="B116" s="471"/>
      <c r="C116" s="471"/>
      <c r="E116" s="487"/>
      <c r="F116" s="473"/>
      <c r="G116" s="485"/>
      <c r="H116" s="484"/>
      <c r="I116" s="484"/>
      <c r="J116" s="484"/>
      <c r="K116" s="485"/>
    </row>
    <row r="117" spans="2:11" x14ac:dyDescent="0.2">
      <c r="B117" s="471"/>
      <c r="C117" s="471"/>
      <c r="E117" s="480"/>
      <c r="F117" s="477"/>
      <c r="G117" s="478"/>
      <c r="H117" s="479"/>
      <c r="I117" s="479"/>
      <c r="J117" s="479"/>
      <c r="K117" s="478"/>
    </row>
    <row r="118" spans="2:11" x14ac:dyDescent="0.2">
      <c r="B118" s="471"/>
      <c r="C118" s="471"/>
      <c r="E118" s="486"/>
      <c r="G118" s="478"/>
      <c r="H118" s="478"/>
      <c r="I118" s="478"/>
      <c r="J118" s="478"/>
      <c r="K118" s="478"/>
    </row>
    <row r="119" spans="2:11" x14ac:dyDescent="0.2">
      <c r="B119" s="471"/>
      <c r="C119" s="471"/>
      <c r="E119" s="487"/>
      <c r="F119" s="473"/>
      <c r="G119" s="478"/>
      <c r="H119" s="484"/>
      <c r="I119" s="484"/>
      <c r="J119" s="484"/>
      <c r="K119" s="485"/>
    </row>
    <row r="120" spans="2:11" x14ac:dyDescent="0.2">
      <c r="B120" s="471"/>
      <c r="C120" s="471"/>
      <c r="E120" s="480"/>
      <c r="F120" s="477"/>
      <c r="G120" s="478"/>
      <c r="H120" s="479"/>
      <c r="I120" s="479"/>
      <c r="J120" s="479"/>
      <c r="K120" s="478"/>
    </row>
    <row r="121" spans="2:11" x14ac:dyDescent="0.2">
      <c r="B121" s="471"/>
      <c r="C121" s="471"/>
      <c r="E121" s="480"/>
      <c r="F121" s="477"/>
      <c r="G121" s="478"/>
      <c r="H121" s="479"/>
      <c r="I121" s="479"/>
      <c r="J121" s="479"/>
      <c r="K121" s="478"/>
    </row>
    <row r="122" spans="2:11" x14ac:dyDescent="0.2">
      <c r="B122" s="471"/>
      <c r="C122" s="471"/>
      <c r="E122" s="486"/>
      <c r="G122" s="478"/>
      <c r="H122" s="478"/>
      <c r="I122" s="478"/>
      <c r="J122" s="478"/>
      <c r="K122" s="478"/>
    </row>
    <row r="123" spans="2:11" x14ac:dyDescent="0.2">
      <c r="B123" s="471"/>
      <c r="C123" s="471"/>
      <c r="E123" s="487"/>
      <c r="F123" s="473"/>
      <c r="G123" s="478"/>
      <c r="H123" s="484"/>
      <c r="I123" s="484"/>
      <c r="J123" s="484"/>
      <c r="K123" s="485"/>
    </row>
    <row r="124" spans="2:11" x14ac:dyDescent="0.2">
      <c r="B124" s="471"/>
      <c r="C124" s="471"/>
      <c r="E124" s="480"/>
      <c r="F124" s="477"/>
      <c r="G124" s="478"/>
      <c r="H124" s="479"/>
      <c r="I124" s="479"/>
      <c r="J124" s="479"/>
      <c r="K124" s="478"/>
    </row>
    <row r="125" spans="2:11" x14ac:dyDescent="0.2">
      <c r="B125" s="471"/>
      <c r="C125" s="471"/>
      <c r="E125" s="480"/>
      <c r="F125" s="477"/>
      <c r="G125" s="478"/>
      <c r="H125" s="479"/>
      <c r="I125" s="479"/>
      <c r="J125" s="479"/>
      <c r="K125" s="478"/>
    </row>
    <row r="126" spans="2:11" x14ac:dyDescent="0.2">
      <c r="B126" s="471"/>
      <c r="C126" s="471"/>
      <c r="E126" s="487"/>
      <c r="F126" s="477"/>
      <c r="G126" s="478"/>
      <c r="H126" s="479"/>
      <c r="I126" s="479"/>
      <c r="J126" s="479"/>
      <c r="K126" s="485"/>
    </row>
    <row r="127" spans="2:11" x14ac:dyDescent="0.2">
      <c r="B127" s="471"/>
      <c r="C127" s="471"/>
      <c r="E127" s="480"/>
      <c r="F127" s="477"/>
      <c r="G127" s="478"/>
      <c r="H127" s="479"/>
      <c r="I127" s="479"/>
      <c r="J127" s="479"/>
      <c r="K127" s="478"/>
    </row>
    <row r="128" spans="2:11" x14ac:dyDescent="0.2">
      <c r="B128" s="471"/>
      <c r="C128" s="471"/>
      <c r="E128" s="480"/>
      <c r="F128" s="477"/>
      <c r="G128" s="478"/>
      <c r="H128" s="479"/>
      <c r="I128" s="479"/>
      <c r="J128" s="479"/>
      <c r="K128" s="478"/>
    </row>
    <row r="129" spans="2:11" x14ac:dyDescent="0.2">
      <c r="B129" s="471"/>
      <c r="C129" s="471"/>
      <c r="E129" s="487"/>
      <c r="F129" s="477"/>
      <c r="G129" s="478"/>
      <c r="H129" s="479"/>
      <c r="I129" s="479"/>
      <c r="J129" s="479"/>
      <c r="K129" s="485"/>
    </row>
    <row r="130" spans="2:11" x14ac:dyDescent="0.2">
      <c r="B130" s="471"/>
      <c r="C130" s="471"/>
      <c r="E130" s="480"/>
      <c r="F130" s="477"/>
      <c r="G130" s="478"/>
      <c r="H130" s="479"/>
      <c r="I130" s="479"/>
      <c r="J130" s="479"/>
      <c r="K130" s="478"/>
    </row>
    <row r="131" spans="2:11" x14ac:dyDescent="0.2">
      <c r="B131" s="471"/>
      <c r="C131" s="471"/>
      <c r="E131" s="480"/>
      <c r="F131" s="477"/>
      <c r="G131" s="478"/>
      <c r="H131" s="479"/>
      <c r="I131" s="479"/>
      <c r="J131" s="479"/>
      <c r="K131" s="478"/>
    </row>
    <row r="132" spans="2:11" x14ac:dyDescent="0.2">
      <c r="B132" s="471"/>
      <c r="C132" s="471"/>
      <c r="E132" s="487"/>
      <c r="F132" s="473"/>
      <c r="G132" s="485"/>
      <c r="H132" s="484"/>
      <c r="I132" s="484"/>
      <c r="J132" s="484"/>
      <c r="K132" s="485"/>
    </row>
    <row r="133" spans="2:11" x14ac:dyDescent="0.2">
      <c r="B133" s="471"/>
      <c r="C133" s="471"/>
      <c r="E133" s="480"/>
      <c r="F133" s="477"/>
      <c r="G133" s="478"/>
      <c r="H133" s="479"/>
      <c r="I133" s="479"/>
      <c r="J133" s="479"/>
      <c r="K133" s="478"/>
    </row>
    <row r="134" spans="2:11" x14ac:dyDescent="0.2">
      <c r="B134" s="471"/>
      <c r="C134" s="471"/>
      <c r="E134" s="486"/>
      <c r="G134" s="478"/>
      <c r="H134" s="478"/>
      <c r="I134" s="478"/>
      <c r="J134" s="478"/>
      <c r="K134" s="478"/>
    </row>
    <row r="135" spans="2:11" x14ac:dyDescent="0.2">
      <c r="B135" s="471"/>
      <c r="C135" s="471"/>
      <c r="E135" s="488"/>
      <c r="H135" s="478"/>
      <c r="I135" s="478"/>
      <c r="J135" s="478"/>
      <c r="K135" s="485"/>
    </row>
    <row r="136" spans="2:11" x14ac:dyDescent="0.2">
      <c r="B136" s="471"/>
      <c r="C136" s="471"/>
      <c r="E136" s="486"/>
      <c r="G136" s="478"/>
      <c r="H136" s="489"/>
      <c r="I136" s="489"/>
      <c r="J136" s="489"/>
      <c r="K136" s="478"/>
    </row>
    <row r="137" spans="2:11" x14ac:dyDescent="0.2">
      <c r="B137" s="471"/>
      <c r="C137" s="471"/>
      <c r="E137" s="486"/>
      <c r="G137" s="478"/>
      <c r="H137" s="489"/>
      <c r="I137" s="489"/>
      <c r="J137" s="489"/>
      <c r="K137" s="478"/>
    </row>
    <row r="138" spans="2:11" x14ac:dyDescent="0.2">
      <c r="B138" s="471"/>
      <c r="C138" s="471"/>
      <c r="E138" s="486"/>
      <c r="G138" s="478"/>
      <c r="H138" s="489"/>
      <c r="I138" s="489"/>
      <c r="J138" s="489"/>
      <c r="K138" s="478"/>
    </row>
    <row r="139" spans="2:11" x14ac:dyDescent="0.2">
      <c r="B139" s="471"/>
      <c r="C139" s="471"/>
      <c r="E139" s="486"/>
      <c r="G139" s="478"/>
      <c r="H139" s="489"/>
      <c r="I139" s="489"/>
      <c r="J139" s="489"/>
      <c r="K139" s="478"/>
    </row>
    <row r="140" spans="2:11" x14ac:dyDescent="0.2">
      <c r="B140" s="471"/>
      <c r="C140" s="471"/>
      <c r="E140" s="486"/>
      <c r="G140" s="478"/>
      <c r="H140" s="489"/>
      <c r="I140" s="489"/>
      <c r="J140" s="489"/>
      <c r="K140" s="478"/>
    </row>
    <row r="141" spans="2:11" x14ac:dyDescent="0.2">
      <c r="B141" s="471"/>
      <c r="C141" s="471"/>
      <c r="E141" s="486"/>
      <c r="G141" s="478"/>
      <c r="H141" s="489"/>
      <c r="I141" s="489"/>
      <c r="J141" s="489"/>
      <c r="K141" s="478"/>
    </row>
    <row r="142" spans="2:11" x14ac:dyDescent="0.2">
      <c r="B142" s="471"/>
      <c r="C142" s="471"/>
      <c r="E142" s="486"/>
      <c r="G142" s="478"/>
      <c r="H142" s="489"/>
      <c r="I142" s="489"/>
      <c r="J142" s="489"/>
      <c r="K142" s="478"/>
    </row>
    <row r="143" spans="2:11" x14ac:dyDescent="0.2">
      <c r="B143" s="471"/>
      <c r="C143" s="471"/>
      <c r="E143" s="486"/>
      <c r="G143" s="478"/>
      <c r="H143" s="489"/>
      <c r="I143" s="489"/>
      <c r="J143" s="489"/>
      <c r="K143" s="478"/>
    </row>
    <row r="144" spans="2:11" x14ac:dyDescent="0.2">
      <c r="B144" s="471"/>
      <c r="C144" s="471"/>
      <c r="E144" s="486"/>
      <c r="G144" s="478"/>
      <c r="H144" s="489"/>
      <c r="I144" s="489"/>
      <c r="J144" s="489"/>
      <c r="K144" s="478"/>
    </row>
    <row r="145" spans="2:11" x14ac:dyDescent="0.2">
      <c r="B145" s="471"/>
      <c r="C145" s="471"/>
      <c r="E145" s="486"/>
      <c r="G145" s="478"/>
      <c r="H145" s="489"/>
      <c r="I145" s="489"/>
      <c r="J145" s="489"/>
      <c r="K145" s="478"/>
    </row>
    <row r="146" spans="2:11" x14ac:dyDescent="0.2">
      <c r="B146" s="471"/>
      <c r="C146" s="471"/>
      <c r="E146" s="486"/>
      <c r="G146" s="478"/>
      <c r="H146" s="489"/>
      <c r="I146" s="489"/>
      <c r="J146" s="489"/>
      <c r="K146" s="478"/>
    </row>
    <row r="147" spans="2:11" x14ac:dyDescent="0.2">
      <c r="B147" s="471"/>
      <c r="C147" s="471"/>
      <c r="E147" s="486"/>
      <c r="G147" s="478"/>
      <c r="H147" s="489"/>
      <c r="I147" s="489"/>
      <c r="J147" s="489"/>
      <c r="K147" s="478"/>
    </row>
    <row r="148" spans="2:11" x14ac:dyDescent="0.2">
      <c r="B148" s="471"/>
      <c r="C148" s="471"/>
      <c r="E148" s="486"/>
      <c r="G148" s="478"/>
      <c r="H148" s="489"/>
      <c r="I148" s="489"/>
      <c r="J148" s="489"/>
      <c r="K148" s="478"/>
    </row>
    <row r="149" spans="2:11" x14ac:dyDescent="0.2">
      <c r="B149" s="471"/>
      <c r="C149" s="471"/>
      <c r="E149" s="486"/>
      <c r="G149" s="478"/>
      <c r="H149" s="489"/>
      <c r="I149" s="489"/>
      <c r="J149" s="489"/>
      <c r="K149" s="478"/>
    </row>
    <row r="150" spans="2:11" x14ac:dyDescent="0.2">
      <c r="B150" s="471"/>
      <c r="C150" s="471"/>
      <c r="E150" s="486"/>
      <c r="G150" s="478"/>
      <c r="H150" s="489"/>
      <c r="I150" s="489"/>
      <c r="J150" s="489"/>
      <c r="K150" s="478"/>
    </row>
    <row r="151" spans="2:11" x14ac:dyDescent="0.2">
      <c r="B151" s="471"/>
      <c r="C151" s="471"/>
      <c r="E151" s="486"/>
      <c r="G151" s="478"/>
      <c r="H151" s="489"/>
      <c r="I151" s="489"/>
      <c r="J151" s="489"/>
      <c r="K151" s="478"/>
    </row>
    <row r="152" spans="2:11" x14ac:dyDescent="0.2">
      <c r="B152" s="471"/>
      <c r="C152" s="471"/>
      <c r="E152" s="486"/>
      <c r="G152" s="478"/>
      <c r="H152" s="489"/>
      <c r="I152" s="489"/>
      <c r="J152" s="489"/>
      <c r="K152" s="478"/>
    </row>
    <row r="153" spans="2:11" x14ac:dyDescent="0.2">
      <c r="B153" s="471"/>
      <c r="C153" s="471"/>
      <c r="E153" s="486"/>
      <c r="G153" s="478"/>
      <c r="H153" s="489"/>
      <c r="I153" s="489"/>
      <c r="J153" s="489"/>
      <c r="K153" s="478"/>
    </row>
    <row r="154" spans="2:11" x14ac:dyDescent="0.2">
      <c r="B154" s="471"/>
      <c r="C154" s="471"/>
      <c r="E154" s="486"/>
      <c r="G154" s="478"/>
      <c r="H154" s="489"/>
      <c r="I154" s="489"/>
      <c r="J154" s="489"/>
      <c r="K154" s="478"/>
    </row>
    <row r="155" spans="2:11" x14ac:dyDescent="0.2">
      <c r="B155" s="471"/>
      <c r="C155" s="471"/>
      <c r="E155" s="486"/>
      <c r="G155" s="478"/>
      <c r="H155" s="489"/>
      <c r="I155" s="489"/>
      <c r="J155" s="489"/>
      <c r="K155" s="478"/>
    </row>
    <row r="156" spans="2:11" x14ac:dyDescent="0.2">
      <c r="B156" s="471"/>
      <c r="C156" s="471"/>
      <c r="E156" s="486"/>
      <c r="G156" s="478"/>
      <c r="H156" s="489"/>
      <c r="I156" s="489"/>
      <c r="J156" s="489"/>
      <c r="K156" s="478"/>
    </row>
    <row r="157" spans="2:11" x14ac:dyDescent="0.2">
      <c r="B157" s="471"/>
      <c r="C157" s="471"/>
      <c r="E157" s="486"/>
      <c r="G157" s="478"/>
      <c r="H157" s="489"/>
      <c r="I157" s="489"/>
      <c r="J157" s="489"/>
      <c r="K157" s="478"/>
    </row>
    <row r="158" spans="2:11" x14ac:dyDescent="0.2">
      <c r="B158" s="471"/>
      <c r="C158" s="471"/>
      <c r="E158" s="488"/>
      <c r="G158" s="478"/>
      <c r="H158" s="489"/>
      <c r="I158" s="489"/>
      <c r="J158" s="489"/>
      <c r="K158" s="485"/>
    </row>
    <row r="159" spans="2:11" x14ac:dyDescent="0.2">
      <c r="B159" s="471"/>
      <c r="C159" s="471"/>
      <c r="E159" s="486"/>
      <c r="G159" s="478"/>
      <c r="H159" s="489"/>
      <c r="I159" s="489"/>
      <c r="J159" s="489"/>
      <c r="K159" s="478"/>
    </row>
    <row r="160" spans="2:11" x14ac:dyDescent="0.2">
      <c r="B160" s="471"/>
      <c r="C160" s="471"/>
      <c r="E160" s="486"/>
      <c r="G160" s="478"/>
      <c r="H160" s="489"/>
      <c r="I160" s="489"/>
      <c r="J160" s="489"/>
      <c r="K160" s="478"/>
    </row>
    <row r="161" spans="2:11" x14ac:dyDescent="0.2">
      <c r="B161" s="471"/>
      <c r="C161" s="471"/>
      <c r="E161" s="486"/>
      <c r="G161" s="478"/>
      <c r="H161" s="489"/>
      <c r="I161" s="489"/>
      <c r="J161" s="489"/>
      <c r="K161" s="478"/>
    </row>
    <row r="162" spans="2:11" x14ac:dyDescent="0.2">
      <c r="B162" s="471"/>
      <c r="C162" s="471"/>
      <c r="E162" s="486"/>
      <c r="G162" s="478"/>
      <c r="H162" s="489"/>
      <c r="I162" s="489"/>
      <c r="J162" s="489"/>
      <c r="K162" s="478"/>
    </row>
    <row r="163" spans="2:11" x14ac:dyDescent="0.2">
      <c r="B163" s="471"/>
      <c r="C163" s="471"/>
      <c r="E163" s="486"/>
      <c r="G163" s="478"/>
      <c r="H163" s="489"/>
      <c r="I163" s="489"/>
      <c r="J163" s="489"/>
      <c r="K163" s="478"/>
    </row>
    <row r="164" spans="2:11" x14ac:dyDescent="0.2">
      <c r="B164" s="471"/>
      <c r="C164" s="471"/>
      <c r="E164" s="486"/>
      <c r="G164" s="478"/>
      <c r="H164" s="489"/>
      <c r="I164" s="489"/>
      <c r="J164" s="489"/>
      <c r="K164" s="478"/>
    </row>
    <row r="165" spans="2:11" x14ac:dyDescent="0.2">
      <c r="B165" s="471"/>
      <c r="C165" s="471"/>
      <c r="E165" s="486"/>
      <c r="G165" s="478"/>
      <c r="H165" s="489"/>
      <c r="I165" s="489"/>
      <c r="J165" s="489"/>
      <c r="K165" s="478"/>
    </row>
    <row r="166" spans="2:11" x14ac:dyDescent="0.2">
      <c r="B166" s="471"/>
      <c r="C166" s="471"/>
      <c r="E166" s="486"/>
      <c r="G166" s="478"/>
      <c r="H166" s="489"/>
      <c r="I166" s="489"/>
      <c r="J166" s="489"/>
      <c r="K166" s="478"/>
    </row>
    <row r="167" spans="2:11" x14ac:dyDescent="0.2">
      <c r="B167" s="471"/>
      <c r="C167" s="471"/>
      <c r="E167" s="486"/>
      <c r="G167" s="478"/>
      <c r="H167" s="489"/>
      <c r="I167" s="489"/>
      <c r="J167" s="489"/>
      <c r="K167" s="478"/>
    </row>
    <row r="168" spans="2:11" x14ac:dyDescent="0.2">
      <c r="B168" s="471"/>
      <c r="C168" s="471"/>
      <c r="E168" s="486"/>
      <c r="G168" s="478"/>
      <c r="H168" s="489"/>
      <c r="I168" s="489"/>
      <c r="J168" s="489"/>
      <c r="K168" s="478"/>
    </row>
    <row r="169" spans="2:11" x14ac:dyDescent="0.2">
      <c r="B169" s="471"/>
      <c r="C169" s="471"/>
      <c r="E169" s="488"/>
      <c r="G169" s="478"/>
      <c r="H169" s="489"/>
      <c r="I169" s="489"/>
      <c r="J169" s="489"/>
      <c r="K169" s="485"/>
    </row>
    <row r="170" spans="2:11" x14ac:dyDescent="0.2">
      <c r="B170" s="471"/>
      <c r="C170" s="471"/>
      <c r="E170" s="486"/>
      <c r="G170" s="478"/>
      <c r="H170" s="489"/>
      <c r="I170" s="489"/>
      <c r="J170" s="489"/>
      <c r="K170" s="478"/>
    </row>
    <row r="171" spans="2:11" x14ac:dyDescent="0.2">
      <c r="B171" s="471"/>
      <c r="C171" s="471"/>
      <c r="E171" s="486"/>
      <c r="G171" s="478"/>
      <c r="H171" s="489"/>
      <c r="I171" s="489"/>
      <c r="J171" s="489"/>
      <c r="K171" s="478"/>
    </row>
    <row r="172" spans="2:11" x14ac:dyDescent="0.2">
      <c r="B172" s="471"/>
      <c r="C172" s="471"/>
      <c r="E172" s="486"/>
      <c r="G172" s="478"/>
      <c r="H172" s="489"/>
      <c r="I172" s="489"/>
      <c r="J172" s="489"/>
      <c r="K172" s="478"/>
    </row>
    <row r="173" spans="2:11" x14ac:dyDescent="0.2">
      <c r="B173" s="471"/>
      <c r="C173" s="471"/>
      <c r="E173" s="486"/>
      <c r="G173" s="478"/>
      <c r="H173" s="489"/>
      <c r="I173" s="489"/>
      <c r="J173" s="489"/>
      <c r="K173" s="478"/>
    </row>
    <row r="174" spans="2:11" x14ac:dyDescent="0.2">
      <c r="B174" s="471"/>
      <c r="C174" s="471"/>
      <c r="E174" s="486"/>
      <c r="G174" s="478"/>
      <c r="H174" s="489"/>
      <c r="I174" s="489"/>
      <c r="J174" s="489"/>
      <c r="K174" s="478"/>
    </row>
    <row r="175" spans="2:11" x14ac:dyDescent="0.2">
      <c r="B175" s="471"/>
      <c r="C175" s="471"/>
      <c r="E175" s="486"/>
      <c r="G175" s="478"/>
      <c r="H175" s="489"/>
      <c r="I175" s="489"/>
      <c r="J175" s="489"/>
      <c r="K175" s="478"/>
    </row>
    <row r="176" spans="2:11" x14ac:dyDescent="0.2">
      <c r="B176" s="471"/>
      <c r="C176" s="471"/>
      <c r="E176" s="486"/>
      <c r="G176" s="478"/>
      <c r="H176" s="478"/>
      <c r="I176" s="478"/>
      <c r="J176" s="478"/>
      <c r="K176" s="485"/>
    </row>
    <row r="177" spans="2:17" x14ac:dyDescent="0.2">
      <c r="B177" s="471"/>
      <c r="C177" s="471"/>
      <c r="E177" s="488"/>
      <c r="G177" s="478"/>
      <c r="H177" s="478"/>
      <c r="I177" s="478"/>
      <c r="J177" s="478"/>
      <c r="K177" s="485"/>
    </row>
    <row r="178" spans="2:17" x14ac:dyDescent="0.2">
      <c r="B178" s="471"/>
      <c r="C178" s="471"/>
      <c r="E178" s="486"/>
      <c r="G178" s="478"/>
      <c r="H178" s="478"/>
      <c r="I178" s="478"/>
      <c r="J178" s="478"/>
      <c r="K178" s="478"/>
    </row>
    <row r="179" spans="2:17" x14ac:dyDescent="0.2">
      <c r="B179" s="471"/>
      <c r="C179" s="471"/>
      <c r="E179" s="486"/>
      <c r="G179" s="478"/>
      <c r="H179" s="478"/>
      <c r="I179" s="478"/>
      <c r="J179" s="478"/>
      <c r="K179" s="478"/>
    </row>
    <row r="180" spans="2:17" x14ac:dyDescent="0.2">
      <c r="B180" s="471"/>
      <c r="C180" s="471"/>
      <c r="E180" s="486"/>
      <c r="G180" s="478"/>
      <c r="H180" s="478"/>
      <c r="I180" s="478"/>
      <c r="J180" s="478"/>
      <c r="K180" s="478"/>
    </row>
    <row r="181" spans="2:17" x14ac:dyDescent="0.2">
      <c r="B181" s="471"/>
      <c r="C181" s="471"/>
      <c r="E181" s="486"/>
      <c r="G181" s="478"/>
      <c r="H181" s="478"/>
      <c r="I181" s="478"/>
      <c r="J181" s="478"/>
      <c r="K181" s="478"/>
      <c r="Q181" s="490"/>
    </row>
    <row r="182" spans="2:17" x14ac:dyDescent="0.2">
      <c r="B182" s="471"/>
      <c r="C182" s="471"/>
      <c r="E182" s="486"/>
      <c r="G182" s="478"/>
      <c r="H182" s="478"/>
      <c r="I182" s="478"/>
      <c r="J182" s="478"/>
      <c r="K182" s="478"/>
    </row>
    <row r="183" spans="2:17" x14ac:dyDescent="0.2">
      <c r="B183" s="471"/>
      <c r="C183" s="471"/>
      <c r="E183" s="486"/>
      <c r="G183" s="478"/>
      <c r="H183" s="478"/>
      <c r="I183" s="478"/>
      <c r="J183" s="478"/>
      <c r="K183" s="478"/>
    </row>
    <row r="184" spans="2:17" x14ac:dyDescent="0.2">
      <c r="B184" s="471"/>
      <c r="C184" s="471"/>
      <c r="E184" s="486"/>
      <c r="G184" s="478"/>
      <c r="H184" s="478"/>
      <c r="I184" s="478"/>
      <c r="J184" s="478"/>
      <c r="K184" s="478"/>
    </row>
    <row r="185" spans="2:17" x14ac:dyDescent="0.2">
      <c r="B185" s="471"/>
      <c r="C185" s="471"/>
      <c r="E185" s="486"/>
      <c r="G185" s="478"/>
      <c r="H185" s="478"/>
      <c r="I185" s="478"/>
      <c r="J185" s="478"/>
      <c r="K185" s="478"/>
    </row>
    <row r="186" spans="2:17" x14ac:dyDescent="0.2">
      <c r="B186" s="471"/>
      <c r="C186" s="471"/>
      <c r="E186" s="486"/>
      <c r="G186" s="478"/>
      <c r="H186" s="478"/>
      <c r="I186" s="478"/>
      <c r="J186" s="478"/>
      <c r="K186" s="478"/>
    </row>
    <row r="187" spans="2:17" x14ac:dyDescent="0.2">
      <c r="B187" s="471"/>
      <c r="C187" s="471"/>
      <c r="E187" s="486"/>
      <c r="G187" s="478"/>
      <c r="H187" s="478"/>
      <c r="I187" s="478"/>
      <c r="J187" s="478"/>
      <c r="K187" s="478"/>
    </row>
    <row r="188" spans="2:17" x14ac:dyDescent="0.2">
      <c r="B188" s="471"/>
      <c r="C188" s="471"/>
      <c r="E188" s="486"/>
      <c r="G188" s="478"/>
      <c r="H188" s="478"/>
      <c r="I188" s="478"/>
      <c r="J188" s="478"/>
      <c r="K188" s="478"/>
    </row>
    <row r="189" spans="2:17" x14ac:dyDescent="0.2">
      <c r="B189" s="471"/>
      <c r="C189" s="471"/>
      <c r="E189" s="486"/>
      <c r="G189" s="478"/>
      <c r="H189" s="478"/>
      <c r="I189" s="478"/>
      <c r="J189" s="478"/>
      <c r="K189" s="478"/>
    </row>
    <row r="190" spans="2:17" x14ac:dyDescent="0.2">
      <c r="B190" s="471"/>
      <c r="C190" s="471"/>
      <c r="E190" s="486"/>
      <c r="G190" s="478"/>
      <c r="H190" s="478"/>
      <c r="I190" s="478"/>
      <c r="J190" s="478"/>
      <c r="K190" s="478"/>
    </row>
    <row r="191" spans="2:17" x14ac:dyDescent="0.2">
      <c r="B191" s="471"/>
      <c r="C191" s="471"/>
      <c r="E191" s="486"/>
      <c r="G191" s="478"/>
      <c r="H191" s="478"/>
      <c r="I191" s="478"/>
      <c r="J191" s="478"/>
      <c r="K191" s="478"/>
    </row>
    <row r="192" spans="2:17" x14ac:dyDescent="0.2">
      <c r="B192" s="471"/>
      <c r="C192" s="471"/>
      <c r="E192" s="486"/>
      <c r="G192" s="478"/>
      <c r="H192" s="478"/>
      <c r="I192" s="478"/>
      <c r="J192" s="478"/>
      <c r="K192" s="478"/>
    </row>
    <row r="193" spans="2:11" x14ac:dyDescent="0.2">
      <c r="B193" s="471"/>
      <c r="C193" s="471"/>
      <c r="E193" s="486"/>
      <c r="G193" s="478"/>
      <c r="H193" s="478"/>
      <c r="I193" s="478"/>
      <c r="J193" s="478"/>
      <c r="K193" s="478"/>
    </row>
    <row r="194" spans="2:11" x14ac:dyDescent="0.2">
      <c r="B194" s="471"/>
      <c r="C194" s="471"/>
      <c r="E194" s="486"/>
      <c r="G194" s="478"/>
      <c r="H194" s="478"/>
      <c r="I194" s="478"/>
      <c r="J194" s="478"/>
      <c r="K194" s="478"/>
    </row>
    <row r="195" spans="2:11" x14ac:dyDescent="0.2">
      <c r="B195" s="471"/>
      <c r="C195" s="471"/>
      <c r="E195" s="486"/>
      <c r="G195" s="478"/>
      <c r="H195" s="478"/>
      <c r="I195" s="478"/>
      <c r="J195" s="478"/>
      <c r="K195" s="478"/>
    </row>
    <row r="196" spans="2:11" x14ac:dyDescent="0.2">
      <c r="B196" s="471"/>
      <c r="C196" s="471"/>
      <c r="E196" s="486"/>
      <c r="G196" s="478"/>
      <c r="H196" s="478"/>
      <c r="I196" s="478"/>
      <c r="J196" s="478"/>
      <c r="K196" s="478"/>
    </row>
    <row r="197" spans="2:11" x14ac:dyDescent="0.2">
      <c r="B197" s="471"/>
      <c r="C197" s="471"/>
      <c r="E197" s="486"/>
      <c r="G197" s="478"/>
      <c r="H197" s="478"/>
      <c r="I197" s="478"/>
      <c r="J197" s="478"/>
      <c r="K197" s="478"/>
    </row>
    <row r="198" spans="2:11" x14ac:dyDescent="0.2">
      <c r="B198" s="471"/>
      <c r="C198" s="471"/>
      <c r="E198" s="486"/>
      <c r="G198" s="478"/>
      <c r="H198" s="478"/>
      <c r="I198" s="478"/>
      <c r="J198" s="478"/>
      <c r="K198" s="478"/>
    </row>
    <row r="199" spans="2:11" x14ac:dyDescent="0.2">
      <c r="B199" s="471"/>
      <c r="C199" s="471"/>
      <c r="E199" s="486"/>
      <c r="G199" s="478"/>
      <c r="H199" s="478"/>
      <c r="I199" s="478"/>
      <c r="J199" s="478"/>
      <c r="K199" s="478"/>
    </row>
    <row r="200" spans="2:11" x14ac:dyDescent="0.2">
      <c r="B200" s="471"/>
      <c r="C200" s="471"/>
      <c r="E200" s="486"/>
      <c r="G200" s="478"/>
      <c r="H200" s="478"/>
      <c r="I200" s="478"/>
      <c r="J200" s="478"/>
      <c r="K200" s="478"/>
    </row>
    <row r="201" spans="2:11" x14ac:dyDescent="0.2">
      <c r="B201" s="471"/>
      <c r="C201" s="471"/>
      <c r="E201" s="486"/>
      <c r="G201" s="478"/>
      <c r="H201" s="478"/>
      <c r="I201" s="478"/>
      <c r="J201" s="478"/>
      <c r="K201" s="478"/>
    </row>
    <row r="202" spans="2:11" x14ac:dyDescent="0.2">
      <c r="B202" s="471"/>
      <c r="C202" s="471"/>
      <c r="E202" s="486"/>
      <c r="G202" s="478"/>
      <c r="H202" s="478"/>
      <c r="I202" s="478"/>
      <c r="J202" s="478"/>
      <c r="K202" s="478"/>
    </row>
    <row r="203" spans="2:11" x14ac:dyDescent="0.2">
      <c r="B203" s="471"/>
      <c r="C203" s="471"/>
      <c r="E203" s="486"/>
      <c r="G203" s="478"/>
      <c r="H203" s="478"/>
      <c r="I203" s="478"/>
      <c r="J203" s="478"/>
      <c r="K203" s="478"/>
    </row>
    <row r="204" spans="2:11" x14ac:dyDescent="0.2">
      <c r="B204" s="471"/>
      <c r="C204" s="471"/>
      <c r="E204" s="486"/>
      <c r="G204" s="478"/>
      <c r="H204" s="478"/>
      <c r="I204" s="478"/>
      <c r="J204" s="478"/>
      <c r="K204" s="478"/>
    </row>
    <row r="205" spans="2:11" x14ac:dyDescent="0.2">
      <c r="B205" s="471"/>
      <c r="C205" s="471"/>
      <c r="E205" s="486"/>
      <c r="G205" s="478"/>
      <c r="H205" s="478"/>
      <c r="I205" s="478"/>
      <c r="J205" s="478"/>
      <c r="K205" s="478"/>
    </row>
    <row r="206" spans="2:11" x14ac:dyDescent="0.2">
      <c r="B206" s="471"/>
      <c r="C206" s="471"/>
      <c r="E206" s="486"/>
      <c r="G206" s="478"/>
      <c r="H206" s="478"/>
      <c r="I206" s="478"/>
      <c r="J206" s="478"/>
      <c r="K206" s="478"/>
    </row>
    <row r="207" spans="2:11" x14ac:dyDescent="0.2">
      <c r="B207" s="471"/>
      <c r="C207" s="471"/>
      <c r="E207" s="486"/>
      <c r="G207" s="478"/>
      <c r="H207" s="478"/>
      <c r="I207" s="478"/>
      <c r="J207" s="478"/>
      <c r="K207" s="478"/>
    </row>
    <row r="208" spans="2:11" x14ac:dyDescent="0.2">
      <c r="B208" s="471"/>
      <c r="C208" s="471"/>
      <c r="E208" s="486"/>
      <c r="G208" s="478"/>
      <c r="H208" s="478"/>
      <c r="I208" s="478"/>
      <c r="J208" s="478"/>
      <c r="K208" s="478"/>
    </row>
    <row r="209" spans="2:11" x14ac:dyDescent="0.2">
      <c r="B209" s="471"/>
      <c r="C209" s="471"/>
      <c r="E209" s="486"/>
      <c r="G209" s="478"/>
      <c r="H209" s="478"/>
      <c r="I209" s="478"/>
      <c r="J209" s="478"/>
      <c r="K209" s="478"/>
    </row>
    <row r="210" spans="2:11" x14ac:dyDescent="0.2">
      <c r="B210" s="471"/>
      <c r="C210" s="471"/>
      <c r="E210" s="486"/>
      <c r="G210" s="478"/>
      <c r="H210" s="478"/>
      <c r="I210" s="478"/>
      <c r="J210" s="478"/>
      <c r="K210" s="478"/>
    </row>
    <row r="211" spans="2:11" x14ac:dyDescent="0.2">
      <c r="B211" s="471"/>
      <c r="C211" s="471"/>
      <c r="E211" s="486"/>
      <c r="G211" s="478"/>
      <c r="H211" s="478"/>
      <c r="I211" s="478"/>
      <c r="J211" s="478"/>
      <c r="K211" s="478"/>
    </row>
    <row r="212" spans="2:11" x14ac:dyDescent="0.2">
      <c r="B212" s="471"/>
      <c r="C212" s="471"/>
      <c r="E212" s="486"/>
      <c r="G212" s="478"/>
      <c r="H212" s="478"/>
      <c r="I212" s="478"/>
      <c r="J212" s="478"/>
      <c r="K212" s="478"/>
    </row>
    <row r="213" spans="2:11" x14ac:dyDescent="0.2">
      <c r="B213" s="471"/>
      <c r="C213" s="471"/>
      <c r="E213" s="486"/>
      <c r="G213" s="478"/>
      <c r="H213" s="478"/>
      <c r="I213" s="478"/>
      <c r="J213" s="478"/>
      <c r="K213" s="478"/>
    </row>
    <row r="214" spans="2:11" x14ac:dyDescent="0.2">
      <c r="B214" s="471"/>
      <c r="C214" s="471"/>
      <c r="E214" s="486"/>
      <c r="G214" s="478"/>
      <c r="H214" s="478"/>
      <c r="I214" s="478"/>
      <c r="J214" s="478"/>
      <c r="K214" s="478"/>
    </row>
    <row r="215" spans="2:11" x14ac:dyDescent="0.2">
      <c r="B215" s="471"/>
      <c r="C215" s="471"/>
      <c r="E215" s="486"/>
      <c r="G215" s="478"/>
      <c r="H215" s="478"/>
      <c r="I215" s="478"/>
      <c r="J215" s="478"/>
      <c r="K215" s="478"/>
    </row>
    <row r="216" spans="2:11" x14ac:dyDescent="0.2">
      <c r="B216" s="471"/>
      <c r="C216" s="471"/>
      <c r="E216" s="486"/>
      <c r="G216" s="478"/>
      <c r="H216" s="478"/>
      <c r="I216" s="478"/>
      <c r="J216" s="478"/>
      <c r="K216" s="478"/>
    </row>
    <row r="217" spans="2:11" x14ac:dyDescent="0.2">
      <c r="B217" s="471"/>
      <c r="C217" s="471"/>
      <c r="E217" s="486"/>
      <c r="G217" s="478"/>
      <c r="H217" s="478"/>
      <c r="I217" s="478"/>
      <c r="J217" s="478"/>
      <c r="K217" s="478"/>
    </row>
    <row r="218" spans="2:11" x14ac:dyDescent="0.2">
      <c r="B218" s="471"/>
      <c r="C218" s="471"/>
      <c r="E218" s="486"/>
      <c r="G218" s="478"/>
      <c r="H218" s="478"/>
      <c r="I218" s="478"/>
      <c r="J218" s="478"/>
      <c r="K218" s="478"/>
    </row>
    <row r="219" spans="2:11" x14ac:dyDescent="0.2">
      <c r="B219" s="471"/>
      <c r="C219" s="471"/>
      <c r="E219" s="486"/>
      <c r="G219" s="478"/>
      <c r="H219" s="478"/>
      <c r="I219" s="478"/>
      <c r="J219" s="478"/>
      <c r="K219" s="478"/>
    </row>
    <row r="220" spans="2:11" x14ac:dyDescent="0.2">
      <c r="B220" s="471"/>
      <c r="C220" s="471"/>
      <c r="E220" s="486"/>
      <c r="G220" s="478"/>
      <c r="H220" s="478"/>
      <c r="I220" s="478"/>
      <c r="J220" s="478"/>
      <c r="K220" s="478"/>
    </row>
    <row r="221" spans="2:11" x14ac:dyDescent="0.2">
      <c r="B221" s="471"/>
      <c r="C221" s="471"/>
      <c r="E221" s="486"/>
      <c r="G221" s="478"/>
      <c r="H221" s="478"/>
      <c r="I221" s="478"/>
      <c r="J221" s="478"/>
      <c r="K221" s="478"/>
    </row>
    <row r="222" spans="2:11" x14ac:dyDescent="0.2">
      <c r="B222" s="471"/>
      <c r="C222" s="471"/>
      <c r="E222" s="486"/>
      <c r="G222" s="478"/>
      <c r="H222" s="478"/>
      <c r="I222" s="478"/>
      <c r="J222" s="478"/>
      <c r="K222" s="478"/>
    </row>
    <row r="223" spans="2:11" x14ac:dyDescent="0.2">
      <c r="B223" s="471"/>
      <c r="C223" s="471"/>
      <c r="E223" s="486"/>
      <c r="G223" s="478"/>
      <c r="H223" s="478"/>
      <c r="I223" s="478"/>
      <c r="J223" s="478"/>
      <c r="K223" s="478"/>
    </row>
    <row r="224" spans="2:11" x14ac:dyDescent="0.2">
      <c r="B224" s="471"/>
      <c r="C224" s="471"/>
      <c r="E224" s="486"/>
      <c r="G224" s="478"/>
      <c r="H224" s="478"/>
      <c r="I224" s="478"/>
      <c r="J224" s="478"/>
      <c r="K224" s="478"/>
    </row>
    <row r="225" spans="2:11" x14ac:dyDescent="0.2">
      <c r="B225" s="471"/>
      <c r="C225" s="471"/>
      <c r="E225" s="486"/>
      <c r="G225" s="478"/>
      <c r="H225" s="478"/>
      <c r="I225" s="478"/>
      <c r="J225" s="478"/>
      <c r="K225" s="478"/>
    </row>
    <row r="226" spans="2:11" x14ac:dyDescent="0.2">
      <c r="B226" s="471"/>
      <c r="C226" s="471"/>
      <c r="E226" s="486"/>
      <c r="G226" s="478"/>
      <c r="H226" s="478"/>
      <c r="I226" s="478"/>
      <c r="J226" s="478"/>
      <c r="K226" s="478"/>
    </row>
    <row r="227" spans="2:11" x14ac:dyDescent="0.2">
      <c r="B227" s="471"/>
      <c r="C227" s="471"/>
      <c r="E227" s="486"/>
      <c r="G227" s="478"/>
      <c r="H227" s="478"/>
      <c r="I227" s="478"/>
      <c r="J227" s="478"/>
      <c r="K227" s="478"/>
    </row>
    <row r="228" spans="2:11" x14ac:dyDescent="0.2">
      <c r="B228" s="471"/>
      <c r="C228" s="471"/>
      <c r="E228" s="486"/>
      <c r="G228" s="478"/>
      <c r="H228" s="478"/>
      <c r="I228" s="478"/>
      <c r="J228" s="478"/>
      <c r="K228" s="478"/>
    </row>
    <row r="229" spans="2:11" x14ac:dyDescent="0.2">
      <c r="B229" s="471"/>
      <c r="C229" s="471"/>
      <c r="E229" s="486"/>
      <c r="G229" s="478"/>
      <c r="H229" s="478"/>
      <c r="I229" s="478"/>
      <c r="J229" s="478"/>
      <c r="K229" s="478"/>
    </row>
    <row r="230" spans="2:11" x14ac:dyDescent="0.2">
      <c r="B230" s="471"/>
      <c r="C230" s="471"/>
      <c r="E230" s="486"/>
      <c r="G230" s="478"/>
      <c r="H230" s="478"/>
      <c r="I230" s="478"/>
      <c r="J230" s="478"/>
      <c r="K230" s="478"/>
    </row>
    <row r="231" spans="2:11" x14ac:dyDescent="0.2">
      <c r="B231" s="471"/>
      <c r="C231" s="471"/>
      <c r="E231" s="486"/>
      <c r="G231" s="478"/>
      <c r="H231" s="478"/>
      <c r="I231" s="478"/>
      <c r="J231" s="478"/>
      <c r="K231" s="478"/>
    </row>
    <row r="232" spans="2:11" x14ac:dyDescent="0.2">
      <c r="B232" s="471"/>
      <c r="C232" s="471"/>
      <c r="E232" s="486"/>
      <c r="G232" s="478"/>
      <c r="H232" s="478"/>
      <c r="I232" s="478"/>
      <c r="J232" s="478"/>
      <c r="K232" s="478"/>
    </row>
    <row r="233" spans="2:11" x14ac:dyDescent="0.2">
      <c r="B233" s="471"/>
      <c r="C233" s="471"/>
      <c r="E233" s="486"/>
      <c r="G233" s="478"/>
      <c r="H233" s="478"/>
      <c r="I233" s="478"/>
      <c r="J233" s="478"/>
      <c r="K233" s="478"/>
    </row>
    <row r="234" spans="2:11" x14ac:dyDescent="0.2">
      <c r="B234" s="471"/>
      <c r="C234" s="471"/>
      <c r="E234" s="486"/>
      <c r="G234" s="478"/>
      <c r="H234" s="478"/>
      <c r="I234" s="478"/>
      <c r="J234" s="478"/>
      <c r="K234" s="478"/>
    </row>
    <row r="235" spans="2:11" x14ac:dyDescent="0.2">
      <c r="B235" s="471"/>
      <c r="C235" s="471"/>
      <c r="E235" s="486"/>
      <c r="G235" s="478"/>
      <c r="H235" s="478"/>
      <c r="I235" s="478"/>
      <c r="J235" s="478"/>
      <c r="K235" s="478"/>
    </row>
    <row r="236" spans="2:11" x14ac:dyDescent="0.2">
      <c r="B236" s="471"/>
      <c r="C236" s="471"/>
      <c r="E236" s="486"/>
      <c r="G236" s="478"/>
      <c r="H236" s="478"/>
      <c r="I236" s="478"/>
      <c r="J236" s="478"/>
      <c r="K236" s="478"/>
    </row>
    <row r="237" spans="2:11" x14ac:dyDescent="0.2">
      <c r="B237" s="471"/>
      <c r="C237" s="471"/>
      <c r="E237" s="486"/>
      <c r="G237" s="478"/>
      <c r="H237" s="478"/>
      <c r="I237" s="478"/>
      <c r="J237" s="478"/>
      <c r="K237" s="478"/>
    </row>
    <row r="238" spans="2:11" x14ac:dyDescent="0.2">
      <c r="B238" s="471"/>
      <c r="C238" s="471"/>
      <c r="E238" s="486"/>
      <c r="G238" s="478"/>
      <c r="H238" s="478"/>
      <c r="I238" s="478"/>
      <c r="J238" s="478"/>
      <c r="K238" s="478"/>
    </row>
    <row r="239" spans="2:11" x14ac:dyDescent="0.2">
      <c r="B239" s="471"/>
      <c r="C239" s="471"/>
      <c r="E239" s="486"/>
      <c r="G239" s="478"/>
      <c r="H239" s="478"/>
      <c r="I239" s="478"/>
      <c r="J239" s="478"/>
      <c r="K239" s="478"/>
    </row>
    <row r="240" spans="2:11" x14ac:dyDescent="0.2">
      <c r="B240" s="471"/>
      <c r="C240" s="471"/>
      <c r="E240" s="486"/>
      <c r="G240" s="478"/>
      <c r="H240" s="478"/>
      <c r="I240" s="478"/>
      <c r="J240" s="478"/>
      <c r="K240" s="478"/>
    </row>
    <row r="241" spans="2:11" x14ac:dyDescent="0.2">
      <c r="B241" s="471"/>
      <c r="C241" s="471"/>
      <c r="E241" s="486"/>
      <c r="G241" s="478"/>
      <c r="H241" s="478"/>
      <c r="I241" s="478"/>
      <c r="J241" s="478"/>
      <c r="K241" s="478"/>
    </row>
    <row r="242" spans="2:11" x14ac:dyDescent="0.2">
      <c r="B242" s="471"/>
      <c r="C242" s="471"/>
      <c r="E242" s="486"/>
      <c r="G242" s="478"/>
      <c r="H242" s="478"/>
      <c r="I242" s="478"/>
      <c r="J242" s="478"/>
      <c r="K242" s="478"/>
    </row>
    <row r="243" spans="2:11" x14ac:dyDescent="0.2">
      <c r="B243" s="471"/>
      <c r="C243" s="471"/>
      <c r="E243" s="486"/>
      <c r="G243" s="478"/>
      <c r="H243" s="478"/>
      <c r="I243" s="478"/>
      <c r="J243" s="478"/>
      <c r="K243" s="478"/>
    </row>
    <row r="244" spans="2:11" x14ac:dyDescent="0.2">
      <c r="B244" s="471"/>
      <c r="C244" s="471"/>
      <c r="E244" s="486"/>
      <c r="G244" s="478"/>
      <c r="H244" s="478"/>
      <c r="I244" s="478"/>
      <c r="J244" s="478"/>
      <c r="K244" s="478"/>
    </row>
    <row r="245" spans="2:11" x14ac:dyDescent="0.2">
      <c r="B245" s="471"/>
      <c r="C245" s="471"/>
      <c r="E245" s="486"/>
      <c r="G245" s="478"/>
      <c r="H245" s="478"/>
      <c r="I245" s="478"/>
      <c r="J245" s="478"/>
      <c r="K245" s="478"/>
    </row>
    <row r="246" spans="2:11" x14ac:dyDescent="0.2">
      <c r="B246" s="471"/>
      <c r="C246" s="471"/>
      <c r="E246" s="486"/>
      <c r="G246" s="478"/>
      <c r="H246" s="478"/>
      <c r="I246" s="478"/>
      <c r="J246" s="478"/>
      <c r="K246" s="478"/>
    </row>
    <row r="247" spans="2:11" x14ac:dyDescent="0.2">
      <c r="B247" s="471"/>
      <c r="C247" s="471"/>
      <c r="E247" s="486"/>
      <c r="G247" s="478"/>
      <c r="H247" s="478"/>
      <c r="I247" s="478"/>
      <c r="J247" s="478"/>
      <c r="K247" s="478"/>
    </row>
    <row r="248" spans="2:11" x14ac:dyDescent="0.2">
      <c r="B248" s="471"/>
      <c r="C248" s="471"/>
      <c r="E248" s="486"/>
      <c r="G248" s="478"/>
      <c r="H248" s="478"/>
      <c r="I248" s="478"/>
      <c r="J248" s="478"/>
      <c r="K248" s="478"/>
    </row>
    <row r="249" spans="2:11" x14ac:dyDescent="0.2">
      <c r="B249" s="471"/>
      <c r="C249" s="471"/>
      <c r="E249" s="486"/>
      <c r="G249" s="478"/>
      <c r="H249" s="478"/>
      <c r="I249" s="478"/>
      <c r="J249" s="478"/>
      <c r="K249" s="478"/>
    </row>
    <row r="250" spans="2:11" x14ac:dyDescent="0.2">
      <c r="B250" s="471"/>
      <c r="C250" s="471"/>
      <c r="E250" s="486"/>
      <c r="G250" s="478"/>
      <c r="H250" s="478"/>
      <c r="I250" s="478"/>
      <c r="J250" s="478"/>
      <c r="K250" s="478"/>
    </row>
    <row r="251" spans="2:11" x14ac:dyDescent="0.2">
      <c r="B251" s="471"/>
      <c r="C251" s="471"/>
      <c r="E251" s="486"/>
      <c r="G251" s="478"/>
      <c r="H251" s="478"/>
      <c r="I251" s="478"/>
      <c r="J251" s="478"/>
      <c r="K251" s="478"/>
    </row>
    <row r="252" spans="2:11" x14ac:dyDescent="0.2">
      <c r="B252" s="471"/>
      <c r="C252" s="471"/>
      <c r="E252" s="486"/>
      <c r="G252" s="478"/>
      <c r="H252" s="478"/>
      <c r="I252" s="478"/>
      <c r="J252" s="478"/>
      <c r="K252" s="478"/>
    </row>
    <row r="253" spans="2:11" x14ac:dyDescent="0.2">
      <c r="B253" s="471"/>
      <c r="C253" s="471"/>
      <c r="E253" s="486"/>
      <c r="G253" s="478"/>
      <c r="H253" s="478"/>
      <c r="I253" s="478"/>
      <c r="J253" s="478"/>
      <c r="K253" s="478"/>
    </row>
    <row r="254" spans="2:11" x14ac:dyDescent="0.2">
      <c r="B254" s="471"/>
      <c r="C254" s="471"/>
      <c r="E254" s="486"/>
      <c r="G254" s="478"/>
      <c r="H254" s="478"/>
      <c r="I254" s="478"/>
      <c r="J254" s="478"/>
      <c r="K254" s="478"/>
    </row>
    <row r="255" spans="2:11" x14ac:dyDescent="0.2">
      <c r="B255" s="471"/>
      <c r="C255" s="471"/>
      <c r="E255" s="486"/>
      <c r="G255" s="478"/>
      <c r="H255" s="478"/>
      <c r="I255" s="478"/>
      <c r="J255" s="478"/>
      <c r="K255" s="478"/>
    </row>
    <row r="256" spans="2:11" x14ac:dyDescent="0.2">
      <c r="B256" s="471"/>
      <c r="C256" s="471"/>
      <c r="E256" s="486"/>
      <c r="G256" s="491"/>
      <c r="H256" s="489"/>
      <c r="I256" s="489"/>
      <c r="J256" s="489"/>
      <c r="K256" s="489"/>
    </row>
    <row r="257" spans="2:11" x14ac:dyDescent="0.2">
      <c r="B257" s="471"/>
      <c r="C257" s="471"/>
      <c r="E257" s="486"/>
      <c r="G257" s="491"/>
      <c r="H257" s="489"/>
      <c r="I257" s="489"/>
      <c r="J257" s="489"/>
      <c r="K257" s="489"/>
    </row>
    <row r="258" spans="2:11" x14ac:dyDescent="0.2">
      <c r="B258" s="471"/>
      <c r="C258" s="471"/>
      <c r="E258" s="486"/>
      <c r="G258" s="491"/>
      <c r="H258" s="489"/>
      <c r="I258" s="489"/>
      <c r="J258" s="489"/>
      <c r="K258" s="489"/>
    </row>
    <row r="259" spans="2:11" x14ac:dyDescent="0.2">
      <c r="B259" s="471"/>
      <c r="C259" s="471"/>
      <c r="E259" s="486"/>
      <c r="G259" s="491"/>
      <c r="H259" s="489"/>
      <c r="I259" s="489"/>
      <c r="J259" s="489"/>
      <c r="K259" s="489"/>
    </row>
    <row r="260" spans="2:11" x14ac:dyDescent="0.2">
      <c r="B260" s="471"/>
      <c r="C260" s="471"/>
      <c r="E260" s="486"/>
      <c r="G260" s="491"/>
      <c r="H260" s="489"/>
      <c r="I260" s="489"/>
      <c r="J260" s="489"/>
      <c r="K260" s="489"/>
    </row>
    <row r="261" spans="2:11" x14ac:dyDescent="0.2">
      <c r="B261" s="471"/>
      <c r="C261" s="471"/>
      <c r="E261" s="486"/>
      <c r="G261" s="491"/>
      <c r="H261" s="489"/>
      <c r="I261" s="489"/>
      <c r="J261" s="489"/>
      <c r="K261" s="489"/>
    </row>
    <row r="262" spans="2:11" x14ac:dyDescent="0.2">
      <c r="B262" s="471"/>
      <c r="C262" s="471"/>
      <c r="E262" s="486"/>
      <c r="G262" s="491"/>
      <c r="H262" s="489"/>
      <c r="I262" s="489"/>
      <c r="J262" s="489"/>
      <c r="K262" s="489"/>
    </row>
    <row r="263" spans="2:11" x14ac:dyDescent="0.2">
      <c r="B263" s="471"/>
      <c r="C263" s="471"/>
      <c r="E263" s="486"/>
      <c r="G263" s="491"/>
      <c r="H263" s="489"/>
      <c r="I263" s="489"/>
      <c r="J263" s="489"/>
      <c r="K263" s="489"/>
    </row>
    <row r="264" spans="2:11" x14ac:dyDescent="0.2">
      <c r="B264" s="471"/>
      <c r="C264" s="471"/>
      <c r="E264" s="486"/>
      <c r="G264" s="491"/>
      <c r="H264" s="489"/>
      <c r="I264" s="489"/>
      <c r="J264" s="489"/>
      <c r="K264" s="489"/>
    </row>
    <row r="265" spans="2:11" x14ac:dyDescent="0.2">
      <c r="B265" s="471"/>
      <c r="C265" s="471"/>
      <c r="E265" s="486"/>
      <c r="G265" s="491"/>
      <c r="H265" s="489"/>
      <c r="I265" s="489"/>
      <c r="J265" s="489"/>
      <c r="K265" s="489"/>
    </row>
    <row r="266" spans="2:11" x14ac:dyDescent="0.2">
      <c r="B266" s="471"/>
      <c r="C266" s="471"/>
      <c r="E266" s="486"/>
      <c r="G266" s="491"/>
      <c r="H266" s="489"/>
      <c r="I266" s="489"/>
      <c r="J266" s="489"/>
      <c r="K266" s="489"/>
    </row>
    <row r="267" spans="2:11" x14ac:dyDescent="0.2">
      <c r="B267" s="471"/>
      <c r="C267" s="471"/>
      <c r="E267" s="486"/>
      <c r="G267" s="491"/>
      <c r="H267" s="489"/>
      <c r="I267" s="489"/>
      <c r="J267" s="489"/>
      <c r="K267" s="489"/>
    </row>
    <row r="268" spans="2:11" x14ac:dyDescent="0.2">
      <c r="B268" s="471"/>
      <c r="C268" s="471"/>
      <c r="E268" s="486"/>
      <c r="G268" s="491"/>
      <c r="H268" s="489"/>
      <c r="I268" s="489"/>
      <c r="J268" s="489"/>
      <c r="K268" s="489"/>
    </row>
    <row r="269" spans="2:11" x14ac:dyDescent="0.2">
      <c r="B269" s="471"/>
      <c r="C269" s="471"/>
      <c r="E269" s="486"/>
      <c r="G269" s="491"/>
      <c r="H269" s="489"/>
      <c r="I269" s="489"/>
      <c r="J269" s="489"/>
      <c r="K269" s="489"/>
    </row>
    <row r="270" spans="2:11" x14ac:dyDescent="0.2">
      <c r="B270" s="471"/>
      <c r="C270" s="471"/>
      <c r="E270" s="486"/>
      <c r="G270" s="491"/>
      <c r="H270" s="489"/>
      <c r="I270" s="489"/>
      <c r="J270" s="489"/>
      <c r="K270" s="489"/>
    </row>
    <row r="271" spans="2:11" x14ac:dyDescent="0.2">
      <c r="B271" s="471"/>
      <c r="C271" s="471"/>
      <c r="E271" s="486"/>
      <c r="G271" s="491"/>
      <c r="H271" s="489"/>
      <c r="I271" s="489"/>
      <c r="J271" s="489"/>
      <c r="K271" s="489"/>
    </row>
    <row r="272" spans="2:11" x14ac:dyDescent="0.2">
      <c r="B272" s="471"/>
      <c r="C272" s="471"/>
      <c r="E272" s="486"/>
      <c r="G272" s="491"/>
      <c r="H272" s="489"/>
      <c r="I272" s="489"/>
      <c r="J272" s="489"/>
      <c r="K272" s="489"/>
    </row>
    <row r="273" spans="2:11" x14ac:dyDescent="0.2">
      <c r="B273" s="471"/>
      <c r="C273" s="471"/>
      <c r="E273" s="486"/>
      <c r="G273" s="491"/>
      <c r="H273" s="489"/>
      <c r="I273" s="489"/>
      <c r="J273" s="489"/>
      <c r="K273" s="489"/>
    </row>
    <row r="274" spans="2:11" x14ac:dyDescent="0.2">
      <c r="B274" s="471"/>
      <c r="C274" s="471"/>
      <c r="E274" s="486"/>
      <c r="G274" s="491"/>
      <c r="H274" s="489"/>
      <c r="I274" s="489"/>
      <c r="J274" s="489"/>
      <c r="K274" s="489"/>
    </row>
    <row r="275" spans="2:11" x14ac:dyDescent="0.2">
      <c r="B275" s="471"/>
      <c r="C275" s="471"/>
      <c r="E275" s="486"/>
      <c r="G275" s="491"/>
      <c r="H275" s="489"/>
      <c r="I275" s="489"/>
      <c r="J275" s="489"/>
      <c r="K275" s="489"/>
    </row>
    <row r="276" spans="2:11" x14ac:dyDescent="0.2">
      <c r="B276" s="471"/>
      <c r="C276" s="471"/>
      <c r="E276" s="486"/>
      <c r="G276" s="491"/>
      <c r="H276" s="489"/>
      <c r="I276" s="489"/>
      <c r="J276" s="489"/>
      <c r="K276" s="489"/>
    </row>
    <row r="277" spans="2:11" x14ac:dyDescent="0.2">
      <c r="B277" s="471"/>
      <c r="C277" s="471"/>
      <c r="E277" s="486"/>
      <c r="G277" s="491"/>
      <c r="H277" s="489"/>
      <c r="I277" s="489"/>
      <c r="J277" s="489"/>
      <c r="K277" s="489"/>
    </row>
    <row r="278" spans="2:11" x14ac:dyDescent="0.2">
      <c r="B278" s="471"/>
      <c r="C278" s="471"/>
      <c r="E278" s="486"/>
      <c r="G278" s="491"/>
      <c r="H278" s="489"/>
      <c r="I278" s="489"/>
      <c r="J278" s="489"/>
      <c r="K278" s="489"/>
    </row>
    <row r="279" spans="2:11" x14ac:dyDescent="0.2">
      <c r="B279" s="471"/>
      <c r="C279" s="471"/>
      <c r="E279" s="486"/>
      <c r="G279" s="491"/>
      <c r="H279" s="489"/>
      <c r="I279" s="489"/>
      <c r="J279" s="489"/>
      <c r="K279" s="489"/>
    </row>
    <row r="280" spans="2:11" x14ac:dyDescent="0.2">
      <c r="B280" s="471"/>
      <c r="C280" s="471"/>
      <c r="E280" s="486"/>
      <c r="G280" s="491"/>
      <c r="H280" s="489"/>
      <c r="I280" s="489"/>
      <c r="J280" s="489"/>
      <c r="K280" s="489"/>
    </row>
    <row r="281" spans="2:11" x14ac:dyDescent="0.2">
      <c r="B281" s="471"/>
      <c r="C281" s="471"/>
      <c r="E281" s="486"/>
      <c r="G281" s="491"/>
      <c r="H281" s="489"/>
      <c r="I281" s="489"/>
      <c r="J281" s="489"/>
      <c r="K281" s="489"/>
    </row>
    <row r="282" spans="2:11" x14ac:dyDescent="0.2">
      <c r="B282" s="471"/>
      <c r="C282" s="471"/>
      <c r="E282" s="486"/>
      <c r="G282" s="491"/>
      <c r="H282" s="489"/>
      <c r="I282" s="489"/>
      <c r="J282" s="489"/>
      <c r="K282" s="489"/>
    </row>
    <row r="283" spans="2:11" x14ac:dyDescent="0.2">
      <c r="B283" s="471"/>
      <c r="C283" s="471"/>
      <c r="E283" s="486"/>
      <c r="G283" s="491"/>
      <c r="H283" s="489"/>
      <c r="I283" s="489"/>
      <c r="J283" s="489"/>
      <c r="K283" s="489"/>
    </row>
    <row r="284" spans="2:11" x14ac:dyDescent="0.2">
      <c r="B284" s="471"/>
      <c r="C284" s="471"/>
      <c r="E284" s="486"/>
      <c r="G284" s="491"/>
      <c r="H284" s="489"/>
      <c r="I284" s="489"/>
      <c r="J284" s="489"/>
      <c r="K284" s="489"/>
    </row>
    <row r="285" spans="2:11" x14ac:dyDescent="0.2">
      <c r="B285" s="471"/>
      <c r="C285" s="471"/>
      <c r="E285" s="486"/>
      <c r="G285" s="491"/>
      <c r="H285" s="489"/>
      <c r="I285" s="489"/>
      <c r="J285" s="489"/>
      <c r="K285" s="489"/>
    </row>
    <row r="286" spans="2:11" x14ac:dyDescent="0.2">
      <c r="B286" s="471"/>
      <c r="C286" s="471"/>
      <c r="E286" s="486"/>
      <c r="G286" s="491"/>
      <c r="H286" s="489"/>
      <c r="I286" s="489"/>
      <c r="J286" s="489"/>
      <c r="K286" s="489"/>
    </row>
    <row r="287" spans="2:11" x14ac:dyDescent="0.2">
      <c r="B287" s="471"/>
      <c r="C287" s="471"/>
      <c r="E287" s="486"/>
      <c r="G287" s="491"/>
      <c r="H287" s="489"/>
      <c r="I287" s="489"/>
      <c r="J287" s="489"/>
      <c r="K287" s="489"/>
    </row>
    <row r="288" spans="2:11" x14ac:dyDescent="0.2">
      <c r="B288" s="471"/>
      <c r="C288" s="471"/>
      <c r="E288" s="486"/>
      <c r="G288" s="491"/>
      <c r="H288" s="489"/>
      <c r="I288" s="489"/>
      <c r="J288" s="489"/>
      <c r="K288" s="489"/>
    </row>
    <row r="289" spans="2:11" x14ac:dyDescent="0.2">
      <c r="B289" s="471"/>
      <c r="C289" s="471"/>
      <c r="E289" s="486"/>
      <c r="G289" s="491"/>
      <c r="H289" s="489"/>
      <c r="I289" s="489"/>
      <c r="J289" s="489"/>
      <c r="K289" s="489"/>
    </row>
    <row r="290" spans="2:11" x14ac:dyDescent="0.2">
      <c r="B290" s="471"/>
      <c r="C290" s="471"/>
      <c r="E290" s="486"/>
      <c r="G290" s="491"/>
      <c r="H290" s="489"/>
      <c r="I290" s="489"/>
      <c r="J290" s="489"/>
      <c r="K290" s="489"/>
    </row>
    <row r="291" spans="2:11" x14ac:dyDescent="0.2">
      <c r="B291" s="471"/>
      <c r="C291" s="471"/>
      <c r="E291" s="486"/>
      <c r="G291" s="491"/>
      <c r="H291" s="489"/>
      <c r="I291" s="489"/>
      <c r="J291" s="489"/>
      <c r="K291" s="489"/>
    </row>
    <row r="292" spans="2:11" x14ac:dyDescent="0.2">
      <c r="B292" s="471"/>
      <c r="C292" s="471"/>
      <c r="E292" s="486"/>
      <c r="G292" s="491"/>
      <c r="H292" s="489"/>
      <c r="I292" s="489"/>
      <c r="J292" s="489"/>
      <c r="K292" s="489"/>
    </row>
    <row r="293" spans="2:11" x14ac:dyDescent="0.2">
      <c r="B293" s="471"/>
      <c r="C293" s="471"/>
      <c r="E293" s="486"/>
      <c r="G293" s="491"/>
      <c r="H293" s="489"/>
      <c r="I293" s="489"/>
      <c r="J293" s="489"/>
      <c r="K293" s="489"/>
    </row>
    <row r="294" spans="2:11" x14ac:dyDescent="0.2">
      <c r="B294" s="471"/>
      <c r="C294" s="471"/>
      <c r="E294" s="486"/>
      <c r="G294" s="491"/>
      <c r="H294" s="489"/>
      <c r="I294" s="489"/>
      <c r="J294" s="489"/>
      <c r="K294" s="489"/>
    </row>
    <row r="295" spans="2:11" x14ac:dyDescent="0.2">
      <c r="B295" s="471"/>
      <c r="C295" s="471"/>
      <c r="E295" s="486"/>
      <c r="G295" s="491"/>
      <c r="H295" s="489"/>
      <c r="I295" s="489"/>
      <c r="J295" s="489"/>
      <c r="K295" s="489"/>
    </row>
    <row r="296" spans="2:11" x14ac:dyDescent="0.2">
      <c r="B296" s="471"/>
      <c r="C296" s="471"/>
      <c r="E296" s="486"/>
      <c r="G296" s="491"/>
      <c r="H296" s="489"/>
      <c r="I296" s="489"/>
      <c r="J296" s="489"/>
      <c r="K296" s="489"/>
    </row>
    <row r="297" spans="2:11" x14ac:dyDescent="0.2">
      <c r="B297" s="471"/>
      <c r="C297" s="471"/>
      <c r="E297" s="486"/>
      <c r="G297" s="491"/>
      <c r="H297" s="489"/>
      <c r="I297" s="489"/>
      <c r="J297" s="489"/>
      <c r="K297" s="489"/>
    </row>
    <row r="298" spans="2:11" x14ac:dyDescent="0.2">
      <c r="B298" s="471"/>
      <c r="C298" s="471"/>
      <c r="E298" s="486"/>
      <c r="G298" s="491"/>
      <c r="H298" s="489"/>
      <c r="I298" s="489"/>
      <c r="J298" s="489"/>
      <c r="K298" s="489"/>
    </row>
    <row r="299" spans="2:11" x14ac:dyDescent="0.2">
      <c r="B299" s="471"/>
      <c r="C299" s="471"/>
      <c r="E299" s="486"/>
      <c r="G299" s="491"/>
      <c r="H299" s="489"/>
      <c r="I299" s="489"/>
      <c r="J299" s="489"/>
      <c r="K299" s="489"/>
    </row>
    <row r="300" spans="2:11" x14ac:dyDescent="0.2">
      <c r="B300" s="471"/>
      <c r="C300" s="471"/>
      <c r="E300" s="486"/>
      <c r="G300" s="491"/>
      <c r="H300" s="489"/>
      <c r="I300" s="489"/>
      <c r="J300" s="489"/>
      <c r="K300" s="489"/>
    </row>
    <row r="301" spans="2:11" x14ac:dyDescent="0.2">
      <c r="B301" s="471"/>
      <c r="C301" s="471"/>
      <c r="E301" s="486"/>
      <c r="G301" s="491"/>
      <c r="H301" s="489"/>
      <c r="I301" s="489"/>
      <c r="J301" s="489"/>
      <c r="K301" s="489"/>
    </row>
    <row r="302" spans="2:11" x14ac:dyDescent="0.2">
      <c r="B302" s="471"/>
      <c r="C302" s="471"/>
      <c r="E302" s="486"/>
      <c r="G302" s="491"/>
      <c r="H302" s="489"/>
      <c r="I302" s="489"/>
      <c r="J302" s="489"/>
      <c r="K302" s="489"/>
    </row>
    <row r="303" spans="2:11" x14ac:dyDescent="0.2">
      <c r="B303" s="471"/>
      <c r="C303" s="471"/>
      <c r="E303" s="486"/>
      <c r="G303" s="491"/>
      <c r="H303" s="489"/>
      <c r="I303" s="489"/>
      <c r="J303" s="489"/>
      <c r="K303" s="489"/>
    </row>
    <row r="304" spans="2:11" x14ac:dyDescent="0.2">
      <c r="B304" s="471"/>
      <c r="C304" s="471"/>
      <c r="E304" s="486"/>
      <c r="G304" s="491"/>
      <c r="H304" s="489"/>
      <c r="I304" s="489"/>
      <c r="J304" s="489"/>
      <c r="K304" s="489"/>
    </row>
    <row r="305" spans="2:11" x14ac:dyDescent="0.2">
      <c r="B305" s="471"/>
      <c r="C305" s="471"/>
      <c r="E305" s="486"/>
      <c r="G305" s="491"/>
      <c r="H305" s="489"/>
      <c r="I305" s="489"/>
      <c r="J305" s="489"/>
      <c r="K305" s="489"/>
    </row>
    <row r="306" spans="2:11" x14ac:dyDescent="0.2">
      <c r="B306" s="471"/>
      <c r="C306" s="471"/>
      <c r="E306" s="486"/>
      <c r="G306" s="491"/>
      <c r="H306" s="489"/>
      <c r="I306" s="489"/>
      <c r="J306" s="489"/>
      <c r="K306" s="489"/>
    </row>
    <row r="307" spans="2:11" x14ac:dyDescent="0.2">
      <c r="B307" s="471"/>
      <c r="C307" s="471"/>
      <c r="E307" s="486"/>
      <c r="G307" s="491"/>
      <c r="H307" s="489"/>
      <c r="I307" s="489"/>
      <c r="J307" s="489"/>
      <c r="K307" s="489"/>
    </row>
    <row r="308" spans="2:11" x14ac:dyDescent="0.2">
      <c r="B308" s="471"/>
      <c r="C308" s="471"/>
      <c r="E308" s="486"/>
      <c r="G308" s="491"/>
      <c r="H308" s="489"/>
      <c r="I308" s="489"/>
      <c r="J308" s="489"/>
      <c r="K308" s="489"/>
    </row>
    <row r="309" spans="2:11" x14ac:dyDescent="0.2">
      <c r="B309" s="471"/>
      <c r="C309" s="471"/>
      <c r="E309" s="486"/>
      <c r="G309" s="491"/>
      <c r="H309" s="489"/>
      <c r="I309" s="489"/>
      <c r="J309" s="489"/>
      <c r="K309" s="489"/>
    </row>
    <row r="310" spans="2:11" x14ac:dyDescent="0.2">
      <c r="B310" s="471"/>
      <c r="C310" s="471"/>
      <c r="E310" s="486"/>
      <c r="G310" s="491"/>
      <c r="H310" s="489"/>
      <c r="I310" s="489"/>
      <c r="J310" s="489"/>
      <c r="K310" s="489"/>
    </row>
    <row r="311" spans="2:11" x14ac:dyDescent="0.2">
      <c r="B311" s="471"/>
      <c r="C311" s="471"/>
      <c r="E311" s="486"/>
      <c r="G311" s="491"/>
      <c r="H311" s="489"/>
      <c r="I311" s="489"/>
      <c r="J311" s="489"/>
      <c r="K311" s="489"/>
    </row>
    <row r="312" spans="2:11" x14ac:dyDescent="0.2">
      <c r="B312" s="471"/>
      <c r="C312" s="471"/>
      <c r="E312" s="486"/>
      <c r="G312" s="491"/>
      <c r="H312" s="489"/>
      <c r="I312" s="489"/>
      <c r="J312" s="489"/>
      <c r="K312" s="489"/>
    </row>
    <row r="313" spans="2:11" x14ac:dyDescent="0.2">
      <c r="B313" s="471"/>
      <c r="C313" s="471"/>
      <c r="E313" s="486"/>
      <c r="G313" s="491"/>
      <c r="H313" s="489"/>
      <c r="I313" s="489"/>
      <c r="J313" s="489"/>
      <c r="K313" s="489"/>
    </row>
    <row r="314" spans="2:11" x14ac:dyDescent="0.2">
      <c r="B314" s="471"/>
      <c r="C314" s="471"/>
      <c r="E314" s="486"/>
      <c r="G314" s="491"/>
      <c r="H314" s="489"/>
      <c r="I314" s="489"/>
      <c r="J314" s="489"/>
      <c r="K314" s="489"/>
    </row>
    <row r="315" spans="2:11" x14ac:dyDescent="0.2">
      <c r="B315" s="471"/>
      <c r="C315" s="471"/>
      <c r="E315" s="486"/>
      <c r="G315" s="491"/>
      <c r="H315" s="489"/>
      <c r="I315" s="489"/>
      <c r="J315" s="489"/>
      <c r="K315" s="489"/>
    </row>
    <row r="316" spans="2:11" x14ac:dyDescent="0.2">
      <c r="B316" s="471"/>
      <c r="C316" s="471"/>
      <c r="E316" s="486"/>
      <c r="G316" s="491"/>
      <c r="H316" s="489"/>
      <c r="I316" s="489"/>
      <c r="J316" s="489"/>
      <c r="K316" s="489"/>
    </row>
    <row r="317" spans="2:11" x14ac:dyDescent="0.2">
      <c r="B317" s="471"/>
      <c r="C317" s="471"/>
      <c r="E317" s="486"/>
      <c r="G317" s="491"/>
      <c r="H317" s="489"/>
      <c r="I317" s="489"/>
      <c r="J317" s="489"/>
      <c r="K317" s="489"/>
    </row>
    <row r="318" spans="2:11" x14ac:dyDescent="0.2">
      <c r="B318" s="471"/>
      <c r="C318" s="471"/>
      <c r="E318" s="486"/>
      <c r="G318" s="491"/>
      <c r="H318" s="489"/>
      <c r="I318" s="489"/>
      <c r="J318" s="489"/>
      <c r="K318" s="489"/>
    </row>
    <row r="319" spans="2:11" x14ac:dyDescent="0.2">
      <c r="B319" s="471"/>
      <c r="C319" s="471"/>
      <c r="E319" s="486"/>
      <c r="G319" s="491"/>
      <c r="H319" s="489"/>
      <c r="I319" s="489"/>
      <c r="J319" s="489"/>
      <c r="K319" s="489"/>
    </row>
    <row r="320" spans="2:11" x14ac:dyDescent="0.2">
      <c r="B320" s="471"/>
      <c r="C320" s="471"/>
      <c r="E320" s="486"/>
      <c r="G320" s="491"/>
      <c r="H320" s="489"/>
      <c r="I320" s="489"/>
      <c r="J320" s="489"/>
      <c r="K320" s="489"/>
    </row>
    <row r="321" spans="2:11" x14ac:dyDescent="0.2">
      <c r="B321" s="471"/>
      <c r="C321" s="471"/>
      <c r="E321" s="486"/>
      <c r="G321" s="491"/>
      <c r="H321" s="489"/>
      <c r="I321" s="489"/>
      <c r="J321" s="489"/>
      <c r="K321" s="489"/>
    </row>
    <row r="322" spans="2:11" x14ac:dyDescent="0.2">
      <c r="B322" s="471"/>
      <c r="C322" s="471"/>
      <c r="E322" s="486"/>
      <c r="G322" s="491"/>
      <c r="H322" s="489"/>
      <c r="I322" s="489"/>
      <c r="J322" s="489"/>
      <c r="K322" s="489"/>
    </row>
    <row r="323" spans="2:11" x14ac:dyDescent="0.2">
      <c r="B323" s="471"/>
      <c r="C323" s="471"/>
      <c r="E323" s="486"/>
      <c r="G323" s="491"/>
      <c r="H323" s="489"/>
      <c r="I323" s="489"/>
      <c r="J323" s="489"/>
      <c r="K323" s="489"/>
    </row>
    <row r="324" spans="2:11" x14ac:dyDescent="0.2">
      <c r="B324" s="471"/>
      <c r="C324" s="471"/>
      <c r="E324" s="486"/>
      <c r="G324" s="491"/>
      <c r="H324" s="489"/>
      <c r="I324" s="489"/>
      <c r="J324" s="489"/>
      <c r="K324" s="489"/>
    </row>
    <row r="325" spans="2:11" x14ac:dyDescent="0.2">
      <c r="B325" s="471"/>
      <c r="C325" s="471"/>
      <c r="E325" s="486"/>
      <c r="G325" s="491"/>
      <c r="H325" s="489"/>
      <c r="I325" s="489"/>
      <c r="J325" s="489"/>
      <c r="K325" s="489"/>
    </row>
    <row r="326" spans="2:11" x14ac:dyDescent="0.2">
      <c r="B326" s="471"/>
      <c r="C326" s="471"/>
      <c r="E326" s="486"/>
      <c r="G326" s="491"/>
      <c r="H326" s="489"/>
      <c r="I326" s="489"/>
      <c r="J326" s="489"/>
      <c r="K326" s="489"/>
    </row>
    <row r="327" spans="2:11" x14ac:dyDescent="0.2">
      <c r="B327" s="471"/>
      <c r="C327" s="471"/>
      <c r="E327" s="486"/>
      <c r="G327" s="491"/>
      <c r="H327" s="489"/>
      <c r="I327" s="489"/>
      <c r="J327" s="489"/>
      <c r="K327" s="489"/>
    </row>
    <row r="328" spans="2:11" x14ac:dyDescent="0.2">
      <c r="B328" s="471"/>
      <c r="C328" s="471"/>
      <c r="E328" s="486"/>
      <c r="G328" s="491"/>
      <c r="H328" s="489"/>
      <c r="I328" s="489"/>
      <c r="J328" s="489"/>
      <c r="K328" s="489"/>
    </row>
    <row r="329" spans="2:11" x14ac:dyDescent="0.2">
      <c r="B329" s="471"/>
      <c r="C329" s="471"/>
      <c r="E329" s="486"/>
      <c r="G329" s="491"/>
      <c r="H329" s="489"/>
      <c r="I329" s="489"/>
      <c r="J329" s="489"/>
      <c r="K329" s="489"/>
    </row>
    <row r="330" spans="2:11" x14ac:dyDescent="0.2">
      <c r="B330" s="471"/>
      <c r="C330" s="471"/>
      <c r="E330" s="486"/>
      <c r="G330" s="491"/>
      <c r="H330" s="489"/>
      <c r="I330" s="489"/>
      <c r="J330" s="489"/>
      <c r="K330" s="489"/>
    </row>
    <row r="331" spans="2:11" x14ac:dyDescent="0.2">
      <c r="B331" s="471"/>
      <c r="C331" s="471"/>
      <c r="E331" s="486"/>
      <c r="G331" s="491"/>
      <c r="H331" s="489"/>
      <c r="I331" s="489"/>
      <c r="J331" s="489"/>
      <c r="K331" s="489"/>
    </row>
    <row r="332" spans="2:11" x14ac:dyDescent="0.2">
      <c r="B332" s="471"/>
      <c r="C332" s="471"/>
      <c r="E332" s="486"/>
      <c r="G332" s="491"/>
      <c r="H332" s="489"/>
      <c r="I332" s="489"/>
      <c r="J332" s="489"/>
      <c r="K332" s="489"/>
    </row>
    <row r="333" spans="2:11" x14ac:dyDescent="0.2">
      <c r="B333" s="471"/>
      <c r="C333" s="471"/>
      <c r="E333" s="486"/>
      <c r="G333" s="491"/>
      <c r="H333" s="489"/>
      <c r="I333" s="489"/>
      <c r="J333" s="489"/>
      <c r="K333" s="489"/>
    </row>
    <row r="334" spans="2:11" x14ac:dyDescent="0.2">
      <c r="B334" s="471"/>
      <c r="C334" s="471"/>
      <c r="E334" s="486"/>
      <c r="G334" s="491"/>
      <c r="H334" s="489"/>
      <c r="I334" s="489"/>
      <c r="J334" s="489"/>
      <c r="K334" s="489"/>
    </row>
    <row r="335" spans="2:11" x14ac:dyDescent="0.2">
      <c r="B335" s="471"/>
      <c r="C335" s="471"/>
      <c r="E335" s="486"/>
      <c r="G335" s="491"/>
      <c r="H335" s="489"/>
      <c r="I335" s="489"/>
      <c r="J335" s="489"/>
      <c r="K335" s="489"/>
    </row>
    <row r="336" spans="2:11" x14ac:dyDescent="0.2">
      <c r="B336" s="471"/>
      <c r="C336" s="471"/>
      <c r="E336" s="486"/>
      <c r="G336" s="491"/>
      <c r="H336" s="489"/>
      <c r="I336" s="489"/>
      <c r="J336" s="489"/>
      <c r="K336" s="489"/>
    </row>
    <row r="337" spans="2:11" x14ac:dyDescent="0.2">
      <c r="B337" s="471"/>
      <c r="C337" s="471"/>
      <c r="E337" s="486"/>
      <c r="G337" s="491"/>
      <c r="H337" s="489"/>
      <c r="I337" s="489"/>
      <c r="J337" s="489"/>
      <c r="K337" s="489"/>
    </row>
    <row r="338" spans="2:11" x14ac:dyDescent="0.2">
      <c r="B338" s="471"/>
      <c r="C338" s="471"/>
      <c r="E338" s="486"/>
      <c r="G338" s="491"/>
      <c r="H338" s="489"/>
      <c r="I338" s="489"/>
      <c r="J338" s="489"/>
      <c r="K338" s="489"/>
    </row>
    <row r="339" spans="2:11" x14ac:dyDescent="0.2">
      <c r="B339" s="471"/>
      <c r="C339" s="471"/>
      <c r="E339" s="486"/>
      <c r="G339" s="491"/>
      <c r="H339" s="489"/>
      <c r="I339" s="489"/>
      <c r="J339" s="489"/>
      <c r="K339" s="489"/>
    </row>
    <row r="340" spans="2:11" x14ac:dyDescent="0.2">
      <c r="B340" s="471"/>
      <c r="C340" s="471"/>
      <c r="E340" s="486"/>
      <c r="G340" s="491"/>
      <c r="H340" s="489"/>
      <c r="I340" s="489"/>
      <c r="J340" s="489"/>
      <c r="K340" s="489"/>
    </row>
    <row r="341" spans="2:11" x14ac:dyDescent="0.2">
      <c r="B341" s="471"/>
      <c r="C341" s="471"/>
      <c r="E341" s="486"/>
      <c r="G341" s="491"/>
      <c r="H341" s="489"/>
      <c r="I341" s="489"/>
      <c r="J341" s="489"/>
      <c r="K341" s="489"/>
    </row>
    <row r="342" spans="2:11" x14ac:dyDescent="0.2">
      <c r="B342" s="471"/>
      <c r="C342" s="471"/>
      <c r="E342" s="486"/>
      <c r="G342" s="491"/>
      <c r="H342" s="489"/>
      <c r="I342" s="489"/>
      <c r="J342" s="489"/>
      <c r="K342" s="489"/>
    </row>
    <row r="343" spans="2:11" x14ac:dyDescent="0.2">
      <c r="B343" s="471"/>
      <c r="C343" s="471"/>
      <c r="E343" s="486"/>
      <c r="G343" s="491"/>
      <c r="H343" s="489"/>
      <c r="I343" s="489"/>
      <c r="J343" s="489"/>
      <c r="K343" s="489"/>
    </row>
    <row r="344" spans="2:11" x14ac:dyDescent="0.2">
      <c r="B344" s="471"/>
      <c r="C344" s="471"/>
      <c r="E344" s="486"/>
      <c r="G344" s="491"/>
      <c r="H344" s="489"/>
      <c r="I344" s="489"/>
      <c r="J344" s="489"/>
      <c r="K344" s="489"/>
    </row>
    <row r="345" spans="2:11" x14ac:dyDescent="0.2">
      <c r="B345" s="471"/>
      <c r="C345" s="471"/>
      <c r="E345" s="486"/>
      <c r="G345" s="491"/>
      <c r="H345" s="489"/>
      <c r="I345" s="489"/>
      <c r="J345" s="489"/>
      <c r="K345" s="489"/>
    </row>
    <row r="346" spans="2:11" x14ac:dyDescent="0.2">
      <c r="B346" s="471"/>
      <c r="C346" s="471"/>
      <c r="E346" s="486"/>
      <c r="G346" s="491"/>
      <c r="H346" s="489"/>
      <c r="I346" s="489"/>
      <c r="J346" s="489"/>
      <c r="K346" s="489"/>
    </row>
    <row r="347" spans="2:11" x14ac:dyDescent="0.2">
      <c r="B347" s="471"/>
      <c r="C347" s="471"/>
      <c r="E347" s="486"/>
      <c r="G347" s="491"/>
      <c r="H347" s="489"/>
      <c r="I347" s="489"/>
      <c r="J347" s="489"/>
      <c r="K347" s="489"/>
    </row>
    <row r="348" spans="2:11" x14ac:dyDescent="0.2">
      <c r="B348" s="471"/>
      <c r="C348" s="471"/>
      <c r="E348" s="486"/>
      <c r="G348" s="491"/>
      <c r="H348" s="489"/>
      <c r="I348" s="489"/>
      <c r="J348" s="489"/>
      <c r="K348" s="489"/>
    </row>
    <row r="349" spans="2:11" x14ac:dyDescent="0.2">
      <c r="B349" s="471"/>
      <c r="C349" s="471"/>
      <c r="E349" s="486"/>
      <c r="G349" s="491"/>
      <c r="H349" s="489"/>
      <c r="I349" s="489"/>
      <c r="J349" s="489"/>
      <c r="K349" s="489"/>
    </row>
    <row r="350" spans="2:11" x14ac:dyDescent="0.2">
      <c r="B350" s="471"/>
      <c r="C350" s="471"/>
      <c r="E350" s="486"/>
      <c r="G350" s="491"/>
      <c r="H350" s="489"/>
      <c r="I350" s="489"/>
      <c r="J350" s="489"/>
      <c r="K350" s="489"/>
    </row>
    <row r="351" spans="2:11" x14ac:dyDescent="0.2">
      <c r="B351" s="471"/>
      <c r="C351" s="471"/>
      <c r="E351" s="486"/>
      <c r="G351" s="491"/>
      <c r="H351" s="489"/>
      <c r="I351" s="489"/>
      <c r="J351" s="489"/>
      <c r="K351" s="489"/>
    </row>
    <row r="352" spans="2:11" x14ac:dyDescent="0.2">
      <c r="B352" s="471"/>
      <c r="C352" s="471"/>
      <c r="E352" s="486"/>
      <c r="G352" s="491"/>
      <c r="H352" s="489"/>
      <c r="I352" s="489"/>
      <c r="J352" s="489"/>
      <c r="K352" s="489"/>
    </row>
    <row r="353" spans="2:11" x14ac:dyDescent="0.2">
      <c r="B353" s="471"/>
      <c r="C353" s="471"/>
      <c r="E353" s="486"/>
      <c r="G353" s="491"/>
      <c r="H353" s="489"/>
      <c r="I353" s="489"/>
      <c r="J353" s="489"/>
      <c r="K353" s="489"/>
    </row>
    <row r="354" spans="2:11" x14ac:dyDescent="0.2">
      <c r="B354" s="471"/>
      <c r="C354" s="471"/>
      <c r="E354" s="486"/>
      <c r="G354" s="491"/>
      <c r="H354" s="489"/>
      <c r="I354" s="489"/>
      <c r="J354" s="489"/>
      <c r="K354" s="489"/>
    </row>
    <row r="355" spans="2:11" x14ac:dyDescent="0.2">
      <c r="B355" s="471"/>
      <c r="C355" s="471"/>
      <c r="E355" s="486"/>
      <c r="G355" s="491"/>
      <c r="H355" s="489"/>
      <c r="I355" s="489"/>
      <c r="J355" s="489"/>
      <c r="K355" s="489"/>
    </row>
    <row r="356" spans="2:11" x14ac:dyDescent="0.2">
      <c r="B356" s="471"/>
      <c r="C356" s="471"/>
      <c r="E356" s="486"/>
      <c r="G356" s="491"/>
      <c r="H356" s="489"/>
      <c r="I356" s="489"/>
      <c r="J356" s="489"/>
      <c r="K356" s="489"/>
    </row>
    <row r="357" spans="2:11" x14ac:dyDescent="0.2">
      <c r="B357" s="471"/>
      <c r="C357" s="471"/>
      <c r="E357" s="486"/>
      <c r="G357" s="491"/>
      <c r="H357" s="489"/>
      <c r="I357" s="489"/>
      <c r="J357" s="489"/>
      <c r="K357" s="489"/>
    </row>
    <row r="358" spans="2:11" x14ac:dyDescent="0.2">
      <c r="B358" s="471"/>
      <c r="C358" s="471"/>
      <c r="E358" s="486"/>
      <c r="G358" s="491"/>
      <c r="H358" s="489"/>
      <c r="I358" s="489"/>
      <c r="J358" s="489"/>
      <c r="K358" s="489"/>
    </row>
    <row r="359" spans="2:11" x14ac:dyDescent="0.2">
      <c r="B359" s="471"/>
      <c r="C359" s="471"/>
      <c r="E359" s="486"/>
      <c r="G359" s="491"/>
      <c r="H359" s="489"/>
      <c r="I359" s="489"/>
      <c r="J359" s="489"/>
      <c r="K359" s="489"/>
    </row>
    <row r="360" spans="2:11" x14ac:dyDescent="0.2">
      <c r="B360" s="471"/>
      <c r="C360" s="471"/>
      <c r="E360" s="486"/>
      <c r="G360" s="491"/>
      <c r="H360" s="489"/>
      <c r="I360" s="489"/>
      <c r="J360" s="489"/>
      <c r="K360" s="489"/>
    </row>
    <row r="361" spans="2:11" x14ac:dyDescent="0.2">
      <c r="B361" s="471"/>
      <c r="C361" s="471"/>
      <c r="E361" s="486"/>
      <c r="G361" s="491"/>
      <c r="H361" s="489"/>
      <c r="I361" s="489"/>
      <c r="J361" s="489"/>
      <c r="K361" s="489"/>
    </row>
    <row r="362" spans="2:11" x14ac:dyDescent="0.2">
      <c r="B362" s="471"/>
      <c r="C362" s="471"/>
      <c r="E362" s="486"/>
      <c r="G362" s="491"/>
      <c r="H362" s="489"/>
      <c r="I362" s="489"/>
      <c r="J362" s="489"/>
      <c r="K362" s="489"/>
    </row>
    <row r="363" spans="2:11" x14ac:dyDescent="0.2">
      <c r="B363" s="471"/>
      <c r="C363" s="471"/>
      <c r="E363" s="486"/>
      <c r="G363" s="491"/>
      <c r="H363" s="489"/>
      <c r="I363" s="489"/>
      <c r="J363" s="489"/>
      <c r="K363" s="489"/>
    </row>
    <row r="364" spans="2:11" x14ac:dyDescent="0.2">
      <c r="B364" s="471"/>
      <c r="C364" s="471"/>
      <c r="E364" s="486"/>
      <c r="G364" s="491"/>
      <c r="H364" s="489"/>
      <c r="I364" s="489"/>
      <c r="J364" s="489"/>
      <c r="K364" s="489"/>
    </row>
    <row r="365" spans="2:11" x14ac:dyDescent="0.2">
      <c r="B365" s="471"/>
      <c r="C365" s="471"/>
      <c r="E365" s="486"/>
      <c r="G365" s="491"/>
      <c r="H365" s="489"/>
      <c r="I365" s="489"/>
      <c r="J365" s="489"/>
      <c r="K365" s="489"/>
    </row>
    <row r="366" spans="2:11" x14ac:dyDescent="0.2">
      <c r="B366" s="471"/>
      <c r="C366" s="471"/>
      <c r="E366" s="486"/>
      <c r="G366" s="491"/>
      <c r="H366" s="489"/>
      <c r="I366" s="489"/>
      <c r="J366" s="489"/>
      <c r="K366" s="489"/>
    </row>
    <row r="367" spans="2:11" x14ac:dyDescent="0.2">
      <c r="B367" s="471"/>
      <c r="C367" s="471"/>
      <c r="E367" s="486"/>
      <c r="G367" s="491"/>
      <c r="H367" s="489"/>
      <c r="I367" s="489"/>
      <c r="J367" s="489"/>
      <c r="K367" s="489"/>
    </row>
    <row r="368" spans="2:11" x14ac:dyDescent="0.2">
      <c r="B368" s="471"/>
      <c r="C368" s="471"/>
      <c r="E368" s="486"/>
      <c r="G368" s="491"/>
      <c r="H368" s="489"/>
      <c r="I368" s="489"/>
      <c r="J368" s="489"/>
      <c r="K368" s="489"/>
    </row>
    <row r="369" spans="2:11" x14ac:dyDescent="0.2">
      <c r="B369" s="471"/>
      <c r="C369" s="471"/>
      <c r="E369" s="486"/>
      <c r="G369" s="491"/>
      <c r="H369" s="489"/>
      <c r="I369" s="489"/>
      <c r="J369" s="489"/>
      <c r="K369" s="489"/>
    </row>
    <row r="370" spans="2:11" x14ac:dyDescent="0.2">
      <c r="B370" s="471"/>
      <c r="C370" s="471"/>
      <c r="E370" s="486"/>
      <c r="G370" s="491"/>
      <c r="H370" s="489"/>
      <c r="I370" s="489"/>
      <c r="J370" s="489"/>
      <c r="K370" s="489"/>
    </row>
    <row r="371" spans="2:11" x14ac:dyDescent="0.2">
      <c r="B371" s="471"/>
      <c r="C371" s="471"/>
      <c r="E371" s="486"/>
      <c r="G371" s="491"/>
      <c r="H371" s="489"/>
      <c r="I371" s="489"/>
      <c r="J371" s="489"/>
      <c r="K371" s="489"/>
    </row>
    <row r="372" spans="2:11" x14ac:dyDescent="0.2">
      <c r="B372" s="471"/>
      <c r="C372" s="471"/>
      <c r="E372" s="486"/>
      <c r="G372" s="491"/>
      <c r="H372" s="489"/>
      <c r="I372" s="489"/>
      <c r="J372" s="489"/>
      <c r="K372" s="489"/>
    </row>
    <row r="373" spans="2:11" x14ac:dyDescent="0.2">
      <c r="B373" s="471"/>
      <c r="C373" s="471"/>
      <c r="E373" s="486"/>
      <c r="G373" s="491"/>
      <c r="H373" s="489"/>
      <c r="I373" s="489"/>
      <c r="J373" s="489"/>
      <c r="K373" s="489"/>
    </row>
    <row r="374" spans="2:11" x14ac:dyDescent="0.2">
      <c r="B374" s="471"/>
      <c r="C374" s="471"/>
      <c r="E374" s="486"/>
      <c r="G374" s="491"/>
      <c r="H374" s="489"/>
      <c r="I374" s="489"/>
      <c r="J374" s="489"/>
      <c r="K374" s="489"/>
    </row>
    <row r="375" spans="2:11" x14ac:dyDescent="0.2">
      <c r="B375" s="471"/>
      <c r="C375" s="471"/>
      <c r="E375" s="486"/>
      <c r="G375" s="491"/>
      <c r="H375" s="489"/>
      <c r="I375" s="489"/>
      <c r="J375" s="489"/>
      <c r="K375" s="489"/>
    </row>
    <row r="376" spans="2:11" x14ac:dyDescent="0.2">
      <c r="B376" s="471"/>
      <c r="C376" s="471"/>
      <c r="E376" s="486"/>
      <c r="G376" s="491"/>
      <c r="H376" s="489"/>
      <c r="I376" s="489"/>
      <c r="J376" s="489"/>
      <c r="K376" s="489"/>
    </row>
    <row r="377" spans="2:11" x14ac:dyDescent="0.2">
      <c r="B377" s="471"/>
      <c r="C377" s="471"/>
      <c r="E377" s="486"/>
      <c r="G377" s="491"/>
      <c r="H377" s="489"/>
      <c r="I377" s="489"/>
      <c r="J377" s="489"/>
      <c r="K377" s="489"/>
    </row>
    <row r="378" spans="2:11" x14ac:dyDescent="0.2">
      <c r="B378" s="471"/>
      <c r="C378" s="471"/>
      <c r="E378" s="486"/>
      <c r="G378" s="491"/>
      <c r="H378" s="489"/>
      <c r="I378" s="489"/>
      <c r="J378" s="489"/>
      <c r="K378" s="489"/>
    </row>
    <row r="379" spans="2:11" x14ac:dyDescent="0.2">
      <c r="B379" s="471"/>
      <c r="C379" s="471"/>
      <c r="E379" s="486"/>
      <c r="G379" s="491"/>
      <c r="H379" s="489"/>
      <c r="I379" s="489"/>
      <c r="J379" s="489"/>
      <c r="K379" s="489"/>
    </row>
    <row r="380" spans="2:11" x14ac:dyDescent="0.2">
      <c r="B380" s="471"/>
      <c r="C380" s="471"/>
      <c r="E380" s="486"/>
      <c r="G380" s="491"/>
      <c r="H380" s="489"/>
      <c r="I380" s="489"/>
      <c r="J380" s="489"/>
      <c r="K380" s="489"/>
    </row>
    <row r="381" spans="2:11" x14ac:dyDescent="0.2">
      <c r="B381" s="471"/>
      <c r="C381" s="471"/>
      <c r="E381" s="486"/>
      <c r="G381" s="491"/>
      <c r="H381" s="489"/>
      <c r="I381" s="489"/>
      <c r="J381" s="489"/>
      <c r="K381" s="489"/>
    </row>
    <row r="382" spans="2:11" x14ac:dyDescent="0.2">
      <c r="B382" s="471"/>
      <c r="C382" s="471"/>
      <c r="E382" s="486"/>
      <c r="G382" s="491"/>
      <c r="H382" s="489"/>
      <c r="I382" s="489"/>
      <c r="J382" s="489"/>
      <c r="K382" s="489"/>
    </row>
    <row r="383" spans="2:11" x14ac:dyDescent="0.2">
      <c r="B383" s="471"/>
      <c r="C383" s="471"/>
      <c r="E383" s="486"/>
      <c r="G383" s="491"/>
      <c r="H383" s="489"/>
      <c r="I383" s="489"/>
      <c r="J383" s="489"/>
      <c r="K383" s="489"/>
    </row>
    <row r="384" spans="2:11" x14ac:dyDescent="0.2">
      <c r="B384" s="471"/>
      <c r="C384" s="471"/>
      <c r="E384" s="486"/>
      <c r="G384" s="491"/>
      <c r="H384" s="489"/>
      <c r="I384" s="489"/>
      <c r="J384" s="489"/>
      <c r="K384" s="489"/>
    </row>
    <row r="385" spans="2:11" x14ac:dyDescent="0.2">
      <c r="B385" s="471"/>
      <c r="C385" s="471"/>
      <c r="E385" s="486"/>
      <c r="G385" s="491"/>
      <c r="H385" s="489"/>
      <c r="I385" s="489"/>
      <c r="J385" s="489"/>
      <c r="K385" s="489"/>
    </row>
    <row r="386" spans="2:11" x14ac:dyDescent="0.2">
      <c r="B386" s="471"/>
      <c r="C386" s="471"/>
      <c r="E386" s="486"/>
      <c r="G386" s="491"/>
      <c r="H386" s="489"/>
      <c r="I386" s="489"/>
      <c r="J386" s="489"/>
      <c r="K386" s="489"/>
    </row>
    <row r="387" spans="2:11" x14ac:dyDescent="0.2">
      <c r="B387" s="471"/>
      <c r="C387" s="471"/>
      <c r="E387" s="486"/>
      <c r="G387" s="491"/>
      <c r="H387" s="489"/>
      <c r="I387" s="489"/>
      <c r="J387" s="489"/>
      <c r="K387" s="489"/>
    </row>
    <row r="388" spans="2:11" x14ac:dyDescent="0.2">
      <c r="B388" s="471"/>
      <c r="C388" s="471"/>
      <c r="E388" s="486"/>
      <c r="G388" s="491"/>
      <c r="H388" s="489"/>
      <c r="I388" s="489"/>
      <c r="J388" s="489"/>
      <c r="K388" s="489"/>
    </row>
    <row r="389" spans="2:11" x14ac:dyDescent="0.2">
      <c r="B389" s="471"/>
      <c r="C389" s="471"/>
      <c r="E389" s="486"/>
      <c r="G389" s="491"/>
      <c r="H389" s="489"/>
      <c r="I389" s="489"/>
      <c r="J389" s="489"/>
      <c r="K389" s="489"/>
    </row>
    <row r="390" spans="2:11" x14ac:dyDescent="0.2">
      <c r="B390" s="471"/>
      <c r="C390" s="471"/>
      <c r="E390" s="486"/>
      <c r="G390" s="491"/>
      <c r="H390" s="489"/>
      <c r="I390" s="489"/>
      <c r="J390" s="489"/>
      <c r="K390" s="489"/>
    </row>
    <row r="391" spans="2:11" x14ac:dyDescent="0.2">
      <c r="B391" s="471"/>
      <c r="C391" s="471"/>
      <c r="E391" s="486"/>
      <c r="G391" s="491"/>
      <c r="H391" s="489"/>
      <c r="I391" s="489"/>
      <c r="J391" s="489"/>
      <c r="K391" s="489"/>
    </row>
    <row r="392" spans="2:11" x14ac:dyDescent="0.2">
      <c r="B392" s="471"/>
      <c r="C392" s="471"/>
      <c r="E392" s="486"/>
      <c r="G392" s="491"/>
      <c r="H392" s="489"/>
      <c r="I392" s="489"/>
      <c r="J392" s="489"/>
      <c r="K392" s="489"/>
    </row>
    <row r="393" spans="2:11" x14ac:dyDescent="0.2">
      <c r="B393" s="471"/>
      <c r="C393" s="471"/>
      <c r="E393" s="486"/>
      <c r="G393" s="491"/>
      <c r="H393" s="489"/>
      <c r="I393" s="489"/>
      <c r="J393" s="489"/>
      <c r="K393" s="489"/>
    </row>
    <row r="394" spans="2:11" x14ac:dyDescent="0.2">
      <c r="B394" s="471"/>
      <c r="C394" s="471"/>
      <c r="E394" s="486"/>
      <c r="G394" s="491"/>
      <c r="H394" s="489"/>
      <c r="I394" s="489"/>
      <c r="J394" s="489"/>
      <c r="K394" s="489"/>
    </row>
    <row r="395" spans="2:11" x14ac:dyDescent="0.2">
      <c r="B395" s="471"/>
      <c r="C395" s="471"/>
      <c r="E395" s="486"/>
      <c r="G395" s="491"/>
      <c r="H395" s="489"/>
      <c r="I395" s="489"/>
      <c r="J395" s="489"/>
      <c r="K395" s="489"/>
    </row>
    <row r="396" spans="2:11" x14ac:dyDescent="0.2">
      <c r="B396" s="471"/>
      <c r="C396" s="471"/>
      <c r="E396" s="486"/>
      <c r="G396" s="491"/>
      <c r="H396" s="489"/>
      <c r="I396" s="489"/>
      <c r="J396" s="489"/>
      <c r="K396" s="489"/>
    </row>
    <row r="397" spans="2:11" x14ac:dyDescent="0.2">
      <c r="B397" s="471"/>
      <c r="C397" s="471"/>
      <c r="E397" s="486"/>
      <c r="G397" s="491"/>
      <c r="H397" s="489"/>
      <c r="I397" s="489"/>
      <c r="J397" s="489"/>
      <c r="K397" s="489"/>
    </row>
    <row r="398" spans="2:11" x14ac:dyDescent="0.2">
      <c r="B398" s="471"/>
      <c r="C398" s="471"/>
      <c r="E398" s="486"/>
      <c r="G398" s="491"/>
      <c r="H398" s="489"/>
      <c r="I398" s="489"/>
      <c r="J398" s="489"/>
      <c r="K398" s="489"/>
    </row>
    <row r="399" spans="2:11" x14ac:dyDescent="0.2">
      <c r="B399" s="471"/>
      <c r="C399" s="471"/>
      <c r="E399" s="486"/>
      <c r="G399" s="491"/>
      <c r="H399" s="489"/>
      <c r="I399" s="489"/>
      <c r="J399" s="489"/>
      <c r="K399" s="489"/>
    </row>
    <row r="400" spans="2:11" x14ac:dyDescent="0.2">
      <c r="B400" s="471"/>
      <c r="C400" s="471"/>
      <c r="E400" s="486"/>
      <c r="G400" s="491"/>
      <c r="H400" s="489"/>
      <c r="I400" s="489"/>
      <c r="J400" s="489"/>
      <c r="K400" s="489"/>
    </row>
    <row r="401" spans="2:11" x14ac:dyDescent="0.2">
      <c r="B401" s="471"/>
      <c r="C401" s="471"/>
      <c r="E401" s="486"/>
      <c r="G401" s="491"/>
      <c r="H401" s="489"/>
      <c r="I401" s="489"/>
      <c r="J401" s="489"/>
      <c r="K401" s="489"/>
    </row>
    <row r="402" spans="2:11" x14ac:dyDescent="0.2">
      <c r="B402" s="471"/>
      <c r="C402" s="471"/>
      <c r="E402" s="486"/>
      <c r="G402" s="491"/>
      <c r="H402" s="489"/>
      <c r="I402" s="489"/>
      <c r="J402" s="489"/>
      <c r="K402" s="489"/>
    </row>
    <row r="403" spans="2:11" x14ac:dyDescent="0.2">
      <c r="B403" s="471"/>
      <c r="C403" s="471"/>
      <c r="E403" s="486"/>
      <c r="G403" s="491"/>
      <c r="H403" s="489"/>
      <c r="I403" s="489"/>
      <c r="J403" s="489"/>
      <c r="K403" s="489"/>
    </row>
    <row r="404" spans="2:11" x14ac:dyDescent="0.2">
      <c r="B404" s="471"/>
      <c r="C404" s="471"/>
      <c r="E404" s="486"/>
      <c r="G404" s="491"/>
      <c r="H404" s="489"/>
      <c r="I404" s="489"/>
      <c r="J404" s="489"/>
      <c r="K404" s="489"/>
    </row>
    <row r="405" spans="2:11" x14ac:dyDescent="0.2">
      <c r="B405" s="471"/>
      <c r="C405" s="471"/>
      <c r="E405" s="486"/>
      <c r="G405" s="491"/>
      <c r="H405" s="489"/>
      <c r="I405" s="489"/>
      <c r="J405" s="489"/>
      <c r="K405" s="489"/>
    </row>
    <row r="406" spans="2:11" x14ac:dyDescent="0.2">
      <c r="B406" s="471"/>
      <c r="C406" s="471"/>
      <c r="E406" s="486"/>
      <c r="G406" s="491"/>
      <c r="H406" s="489"/>
      <c r="I406" s="489"/>
      <c r="J406" s="489"/>
      <c r="K406" s="489"/>
    </row>
    <row r="407" spans="2:11" x14ac:dyDescent="0.2">
      <c r="B407" s="471"/>
      <c r="C407" s="471"/>
      <c r="E407" s="486"/>
      <c r="G407" s="491"/>
      <c r="H407" s="489"/>
      <c r="I407" s="489"/>
      <c r="J407" s="489"/>
      <c r="K407" s="489"/>
    </row>
    <row r="408" spans="2:11" x14ac:dyDescent="0.2">
      <c r="B408" s="471"/>
      <c r="C408" s="471"/>
      <c r="E408" s="486"/>
      <c r="G408" s="491"/>
      <c r="H408" s="489"/>
      <c r="I408" s="489"/>
      <c r="J408" s="489"/>
      <c r="K408" s="489"/>
    </row>
    <row r="409" spans="2:11" x14ac:dyDescent="0.2">
      <c r="B409" s="471"/>
      <c r="C409" s="471"/>
      <c r="E409" s="486"/>
      <c r="G409" s="491"/>
      <c r="H409" s="489"/>
      <c r="I409" s="489"/>
      <c r="J409" s="489"/>
      <c r="K409" s="489"/>
    </row>
    <row r="410" spans="2:11" x14ac:dyDescent="0.2">
      <c r="B410" s="471"/>
      <c r="C410" s="471"/>
      <c r="E410" s="486"/>
      <c r="G410" s="491"/>
      <c r="H410" s="489"/>
      <c r="I410" s="489"/>
      <c r="J410" s="489"/>
      <c r="K410" s="489"/>
    </row>
    <row r="411" spans="2:11" x14ac:dyDescent="0.2">
      <c r="B411" s="471"/>
      <c r="C411" s="471"/>
      <c r="E411" s="486"/>
      <c r="G411" s="491"/>
      <c r="H411" s="489"/>
      <c r="I411" s="489"/>
      <c r="J411" s="489"/>
      <c r="K411" s="489"/>
    </row>
    <row r="412" spans="2:11" x14ac:dyDescent="0.2">
      <c r="B412" s="471"/>
      <c r="C412" s="471"/>
      <c r="E412" s="486"/>
      <c r="G412" s="491"/>
      <c r="H412" s="489"/>
      <c r="I412" s="489"/>
      <c r="J412" s="489"/>
      <c r="K412" s="489"/>
    </row>
    <row r="413" spans="2:11" x14ac:dyDescent="0.2">
      <c r="B413" s="471"/>
      <c r="C413" s="471"/>
      <c r="E413" s="486"/>
      <c r="G413" s="491"/>
      <c r="H413" s="489"/>
      <c r="I413" s="489"/>
      <c r="J413" s="489"/>
      <c r="K413" s="489"/>
    </row>
    <row r="414" spans="2:11" x14ac:dyDescent="0.2">
      <c r="B414" s="471"/>
      <c r="C414" s="471"/>
      <c r="E414" s="486"/>
      <c r="G414" s="491"/>
      <c r="H414" s="489"/>
      <c r="I414" s="489"/>
      <c r="J414" s="489"/>
      <c r="K414" s="489"/>
    </row>
    <row r="415" spans="2:11" x14ac:dyDescent="0.2">
      <c r="B415" s="471"/>
      <c r="C415" s="471"/>
      <c r="E415" s="486"/>
      <c r="G415" s="491"/>
      <c r="H415" s="489"/>
      <c r="I415" s="489"/>
      <c r="J415" s="489"/>
      <c r="K415" s="489"/>
    </row>
    <row r="416" spans="2:11" x14ac:dyDescent="0.2">
      <c r="B416" s="471"/>
      <c r="C416" s="471"/>
      <c r="E416" s="486"/>
      <c r="G416" s="491"/>
      <c r="H416" s="489"/>
      <c r="I416" s="489"/>
      <c r="J416" s="489"/>
      <c r="K416" s="489"/>
    </row>
    <row r="417" spans="2:11" x14ac:dyDescent="0.2">
      <c r="B417" s="471"/>
      <c r="C417" s="471"/>
      <c r="E417" s="486"/>
      <c r="G417" s="491"/>
      <c r="H417" s="489"/>
      <c r="I417" s="489"/>
      <c r="J417" s="489"/>
      <c r="K417" s="489"/>
    </row>
    <row r="418" spans="2:11" x14ac:dyDescent="0.2">
      <c r="B418" s="471"/>
      <c r="C418" s="471"/>
      <c r="E418" s="486"/>
      <c r="G418" s="491"/>
      <c r="H418" s="489"/>
      <c r="I418" s="489"/>
      <c r="J418" s="489"/>
      <c r="K418" s="489"/>
    </row>
    <row r="419" spans="2:11" x14ac:dyDescent="0.2">
      <c r="B419" s="471"/>
      <c r="C419" s="471"/>
      <c r="E419" s="486"/>
      <c r="G419" s="491"/>
      <c r="H419" s="489"/>
      <c r="I419" s="489"/>
      <c r="J419" s="489"/>
      <c r="K419" s="489"/>
    </row>
    <row r="420" spans="2:11" x14ac:dyDescent="0.2">
      <c r="B420" s="471"/>
      <c r="C420" s="471"/>
      <c r="E420" s="486"/>
      <c r="G420" s="491"/>
      <c r="H420" s="489"/>
      <c r="I420" s="489"/>
      <c r="J420" s="489"/>
      <c r="K420" s="489"/>
    </row>
    <row r="421" spans="2:11" x14ac:dyDescent="0.2">
      <c r="B421" s="471"/>
      <c r="C421" s="471"/>
      <c r="E421" s="486"/>
      <c r="G421" s="491"/>
      <c r="H421" s="489"/>
      <c r="I421" s="489"/>
      <c r="J421" s="489"/>
      <c r="K421" s="489"/>
    </row>
    <row r="422" spans="2:11" x14ac:dyDescent="0.2">
      <c r="B422" s="471"/>
      <c r="C422" s="471"/>
      <c r="E422" s="486"/>
      <c r="G422" s="491"/>
      <c r="H422" s="489"/>
      <c r="I422" s="489"/>
      <c r="J422" s="489"/>
      <c r="K422" s="489"/>
    </row>
    <row r="423" spans="2:11" x14ac:dyDescent="0.2">
      <c r="B423" s="471"/>
      <c r="C423" s="471"/>
      <c r="E423" s="486"/>
      <c r="G423" s="491"/>
      <c r="H423" s="489"/>
      <c r="I423" s="489"/>
      <c r="J423" s="489"/>
      <c r="K423" s="489"/>
    </row>
    <row r="424" spans="2:11" x14ac:dyDescent="0.2">
      <c r="B424" s="471"/>
      <c r="C424" s="471"/>
      <c r="E424" s="486"/>
      <c r="G424" s="491"/>
      <c r="H424" s="489"/>
      <c r="I424" s="489"/>
      <c r="J424" s="489"/>
      <c r="K424" s="489"/>
    </row>
    <row r="425" spans="2:11" x14ac:dyDescent="0.2">
      <c r="B425" s="471"/>
      <c r="C425" s="471"/>
      <c r="E425" s="486"/>
      <c r="G425" s="491"/>
      <c r="H425" s="489"/>
      <c r="I425" s="489"/>
      <c r="J425" s="489"/>
      <c r="K425" s="489"/>
    </row>
    <row r="426" spans="2:11" x14ac:dyDescent="0.2">
      <c r="B426" s="471"/>
      <c r="C426" s="471"/>
      <c r="E426" s="486"/>
      <c r="G426" s="491"/>
      <c r="H426" s="489"/>
      <c r="I426" s="489"/>
      <c r="J426" s="489"/>
      <c r="K426" s="489"/>
    </row>
    <row r="427" spans="2:11" x14ac:dyDescent="0.2">
      <c r="B427" s="471"/>
      <c r="C427" s="471"/>
      <c r="E427" s="486"/>
      <c r="G427" s="491"/>
      <c r="H427" s="489"/>
      <c r="I427" s="489"/>
      <c r="J427" s="489"/>
      <c r="K427" s="489"/>
    </row>
    <row r="428" spans="2:11" x14ac:dyDescent="0.2">
      <c r="B428" s="471"/>
      <c r="C428" s="471"/>
      <c r="E428" s="486"/>
      <c r="G428" s="491"/>
      <c r="H428" s="489"/>
      <c r="I428" s="489"/>
      <c r="J428" s="489"/>
      <c r="K428" s="489"/>
    </row>
    <row r="429" spans="2:11" x14ac:dyDescent="0.2">
      <c r="B429" s="471"/>
      <c r="C429" s="471"/>
      <c r="E429" s="486"/>
      <c r="G429" s="491"/>
      <c r="H429" s="489"/>
      <c r="I429" s="489"/>
      <c r="J429" s="489"/>
      <c r="K429" s="489"/>
    </row>
    <row r="430" spans="2:11" x14ac:dyDescent="0.2">
      <c r="B430" s="471"/>
      <c r="C430" s="471"/>
      <c r="E430" s="486"/>
      <c r="G430" s="491"/>
      <c r="H430" s="489"/>
      <c r="I430" s="489"/>
      <c r="J430" s="489"/>
      <c r="K430" s="489"/>
    </row>
    <row r="431" spans="2:11" x14ac:dyDescent="0.2">
      <c r="B431" s="471"/>
      <c r="C431" s="471"/>
      <c r="E431" s="486"/>
      <c r="G431" s="491"/>
      <c r="H431" s="489"/>
      <c r="I431" s="489"/>
      <c r="J431" s="489"/>
      <c r="K431" s="489"/>
    </row>
    <row r="432" spans="2:11" x14ac:dyDescent="0.2">
      <c r="B432" s="471"/>
      <c r="C432" s="471"/>
      <c r="E432" s="486"/>
      <c r="G432" s="491"/>
      <c r="H432" s="489"/>
      <c r="I432" s="489"/>
      <c r="J432" s="489"/>
      <c r="K432" s="489"/>
    </row>
    <row r="433" spans="2:11" x14ac:dyDescent="0.2">
      <c r="B433" s="471"/>
      <c r="C433" s="471"/>
      <c r="E433" s="486"/>
      <c r="G433" s="491"/>
      <c r="H433" s="489"/>
      <c r="I433" s="489"/>
      <c r="J433" s="489"/>
      <c r="K433" s="489"/>
    </row>
    <row r="434" spans="2:11" x14ac:dyDescent="0.2">
      <c r="B434" s="471"/>
      <c r="C434" s="471"/>
      <c r="E434" s="486"/>
      <c r="G434" s="491"/>
      <c r="H434" s="489"/>
      <c r="I434" s="489"/>
      <c r="J434" s="489"/>
      <c r="K434" s="489"/>
    </row>
    <row r="435" spans="2:11" x14ac:dyDescent="0.2">
      <c r="B435" s="471"/>
      <c r="C435" s="471"/>
      <c r="E435" s="486"/>
      <c r="G435" s="491"/>
      <c r="H435" s="489"/>
      <c r="I435" s="489"/>
      <c r="J435" s="489"/>
      <c r="K435" s="489"/>
    </row>
    <row r="436" spans="2:11" x14ac:dyDescent="0.2">
      <c r="B436" s="471"/>
      <c r="C436" s="471"/>
      <c r="E436" s="486"/>
      <c r="G436" s="491"/>
      <c r="H436" s="489"/>
      <c r="I436" s="489"/>
      <c r="J436" s="489"/>
      <c r="K436" s="489"/>
    </row>
    <row r="437" spans="2:11" x14ac:dyDescent="0.2">
      <c r="B437" s="471"/>
      <c r="C437" s="471"/>
      <c r="E437" s="486"/>
      <c r="G437" s="491"/>
      <c r="H437" s="489"/>
      <c r="I437" s="489"/>
      <c r="J437" s="489"/>
      <c r="K437" s="489"/>
    </row>
    <row r="438" spans="2:11" x14ac:dyDescent="0.2">
      <c r="B438" s="471"/>
      <c r="C438" s="471"/>
      <c r="E438" s="486"/>
      <c r="G438" s="491"/>
      <c r="H438" s="489"/>
      <c r="I438" s="489"/>
      <c r="J438" s="489"/>
      <c r="K438" s="489"/>
    </row>
    <row r="439" spans="2:11" x14ac:dyDescent="0.2">
      <c r="B439" s="471"/>
      <c r="C439" s="471"/>
      <c r="E439" s="486"/>
      <c r="G439" s="491"/>
      <c r="H439" s="489"/>
      <c r="I439" s="489"/>
      <c r="J439" s="489"/>
      <c r="K439" s="489"/>
    </row>
    <row r="440" spans="2:11" x14ac:dyDescent="0.2">
      <c r="B440" s="471"/>
      <c r="C440" s="471"/>
      <c r="E440" s="486"/>
      <c r="G440" s="491"/>
      <c r="H440" s="489"/>
      <c r="I440" s="489"/>
      <c r="J440" s="489"/>
      <c r="K440" s="489"/>
    </row>
    <row r="441" spans="2:11" x14ac:dyDescent="0.2">
      <c r="B441" s="471"/>
      <c r="C441" s="471"/>
      <c r="E441" s="486"/>
      <c r="G441" s="491"/>
      <c r="H441" s="489"/>
      <c r="I441" s="489"/>
      <c r="J441" s="489"/>
      <c r="K441" s="489"/>
    </row>
    <row r="442" spans="2:11" x14ac:dyDescent="0.2">
      <c r="B442" s="471"/>
      <c r="C442" s="471"/>
      <c r="E442" s="486"/>
      <c r="G442" s="491"/>
      <c r="H442" s="489"/>
      <c r="I442" s="489"/>
      <c r="J442" s="489"/>
      <c r="K442" s="489"/>
    </row>
    <row r="443" spans="2:11" x14ac:dyDescent="0.2">
      <c r="B443" s="471"/>
      <c r="C443" s="471"/>
      <c r="E443" s="486"/>
      <c r="G443" s="491"/>
      <c r="H443" s="489"/>
      <c r="I443" s="489"/>
      <c r="J443" s="489"/>
      <c r="K443" s="489"/>
    </row>
    <row r="444" spans="2:11" x14ac:dyDescent="0.2">
      <c r="B444" s="471"/>
      <c r="C444" s="471"/>
      <c r="E444" s="486"/>
      <c r="G444" s="491"/>
      <c r="H444" s="489"/>
      <c r="I444" s="489"/>
      <c r="J444" s="489"/>
      <c r="K444" s="489"/>
    </row>
    <row r="445" spans="2:11" x14ac:dyDescent="0.2">
      <c r="B445" s="471"/>
      <c r="C445" s="471"/>
      <c r="E445" s="486"/>
      <c r="G445" s="491"/>
      <c r="H445" s="489"/>
      <c r="I445" s="489"/>
      <c r="J445" s="489"/>
      <c r="K445" s="489"/>
    </row>
    <row r="446" spans="2:11" x14ac:dyDescent="0.2">
      <c r="B446" s="471"/>
      <c r="C446" s="471"/>
      <c r="E446" s="486"/>
      <c r="G446" s="491"/>
      <c r="H446" s="489"/>
      <c r="I446" s="489"/>
      <c r="J446" s="489"/>
      <c r="K446" s="489"/>
    </row>
    <row r="447" spans="2:11" x14ac:dyDescent="0.2">
      <c r="B447" s="471"/>
      <c r="C447" s="471"/>
      <c r="E447" s="486"/>
      <c r="G447" s="491"/>
      <c r="H447" s="489"/>
      <c r="I447" s="489"/>
      <c r="J447" s="489"/>
      <c r="K447" s="489"/>
    </row>
    <row r="448" spans="2:11" x14ac:dyDescent="0.2">
      <c r="B448" s="471"/>
      <c r="C448" s="471"/>
      <c r="E448" s="486"/>
      <c r="G448" s="491"/>
      <c r="H448" s="489"/>
      <c r="I448" s="489"/>
      <c r="J448" s="489"/>
      <c r="K448" s="489"/>
    </row>
    <row r="449" spans="2:11" x14ac:dyDescent="0.2">
      <c r="B449" s="471"/>
      <c r="C449" s="471"/>
      <c r="E449" s="486"/>
      <c r="G449" s="491"/>
      <c r="H449" s="489"/>
      <c r="I449" s="489"/>
      <c r="J449" s="489"/>
      <c r="K449" s="489"/>
    </row>
    <row r="450" spans="2:11" x14ac:dyDescent="0.2">
      <c r="B450" s="471"/>
      <c r="C450" s="471"/>
      <c r="E450" s="486"/>
      <c r="G450" s="491"/>
      <c r="H450" s="489"/>
      <c r="I450" s="489"/>
      <c r="J450" s="489"/>
      <c r="K450" s="489"/>
    </row>
    <row r="451" spans="2:11" x14ac:dyDescent="0.2">
      <c r="B451" s="471"/>
      <c r="C451" s="471"/>
      <c r="E451" s="486"/>
      <c r="G451" s="491"/>
      <c r="H451" s="489"/>
      <c r="I451" s="489"/>
      <c r="J451" s="489"/>
      <c r="K451" s="489"/>
    </row>
    <row r="452" spans="2:11" x14ac:dyDescent="0.2">
      <c r="B452" s="471"/>
      <c r="C452" s="471"/>
      <c r="E452" s="486"/>
      <c r="G452" s="491"/>
      <c r="H452" s="489"/>
      <c r="I452" s="489"/>
      <c r="J452" s="489"/>
      <c r="K452" s="489"/>
    </row>
    <row r="453" spans="2:11" x14ac:dyDescent="0.2">
      <c r="B453" s="471"/>
      <c r="C453" s="471"/>
      <c r="E453" s="486"/>
      <c r="G453" s="491"/>
      <c r="H453" s="489"/>
      <c r="I453" s="489"/>
      <c r="J453" s="489"/>
      <c r="K453" s="489"/>
    </row>
    <row r="454" spans="2:11" x14ac:dyDescent="0.2">
      <c r="B454" s="471"/>
      <c r="C454" s="471"/>
      <c r="E454" s="486"/>
      <c r="G454" s="491"/>
      <c r="H454" s="489"/>
      <c r="I454" s="489"/>
      <c r="J454" s="489"/>
      <c r="K454" s="489"/>
    </row>
    <row r="455" spans="2:11" x14ac:dyDescent="0.2">
      <c r="B455" s="471"/>
      <c r="C455" s="471"/>
      <c r="E455" s="486"/>
      <c r="G455" s="491"/>
      <c r="H455" s="489"/>
      <c r="I455" s="489"/>
      <c r="J455" s="489"/>
      <c r="K455" s="489"/>
    </row>
    <row r="456" spans="2:11" x14ac:dyDescent="0.2">
      <c r="B456" s="471"/>
      <c r="C456" s="471"/>
      <c r="E456" s="486"/>
      <c r="G456" s="491"/>
      <c r="H456" s="489"/>
      <c r="I456" s="489"/>
      <c r="J456" s="489"/>
      <c r="K456" s="489"/>
    </row>
    <row r="457" spans="2:11" x14ac:dyDescent="0.2">
      <c r="B457" s="471"/>
      <c r="C457" s="471"/>
      <c r="E457" s="486"/>
      <c r="G457" s="491"/>
      <c r="H457" s="489"/>
      <c r="I457" s="489"/>
      <c r="J457" s="489"/>
      <c r="K457" s="489"/>
    </row>
    <row r="458" spans="2:11" x14ac:dyDescent="0.2">
      <c r="B458" s="471"/>
      <c r="C458" s="471"/>
      <c r="E458" s="486"/>
      <c r="G458" s="491"/>
      <c r="H458" s="489"/>
      <c r="I458" s="489"/>
      <c r="J458" s="489"/>
      <c r="K458" s="489"/>
    </row>
    <row r="459" spans="2:11" x14ac:dyDescent="0.2">
      <c r="B459" s="471"/>
      <c r="C459" s="471"/>
      <c r="E459" s="486"/>
      <c r="G459" s="491"/>
      <c r="H459" s="489"/>
      <c r="I459" s="489"/>
      <c r="J459" s="489"/>
      <c r="K459" s="489"/>
    </row>
    <row r="460" spans="2:11" x14ac:dyDescent="0.2">
      <c r="B460" s="471"/>
      <c r="C460" s="471"/>
      <c r="E460" s="486"/>
      <c r="G460" s="491"/>
      <c r="H460" s="489"/>
      <c r="I460" s="489"/>
      <c r="J460" s="489"/>
      <c r="K460" s="489"/>
    </row>
    <row r="461" spans="2:11" x14ac:dyDescent="0.2">
      <c r="B461" s="471"/>
      <c r="C461" s="471"/>
      <c r="E461" s="486"/>
      <c r="G461" s="491"/>
      <c r="H461" s="489"/>
      <c r="I461" s="489"/>
      <c r="J461" s="489"/>
      <c r="K461" s="489"/>
    </row>
    <row r="462" spans="2:11" x14ac:dyDescent="0.2">
      <c r="B462" s="471"/>
      <c r="C462" s="471"/>
      <c r="E462" s="486"/>
      <c r="G462" s="491"/>
      <c r="H462" s="489"/>
      <c r="I462" s="489"/>
      <c r="J462" s="489"/>
      <c r="K462" s="489"/>
    </row>
    <row r="463" spans="2:11" x14ac:dyDescent="0.2">
      <c r="B463" s="471"/>
      <c r="C463" s="471"/>
      <c r="E463" s="486"/>
      <c r="G463" s="491"/>
      <c r="H463" s="489"/>
      <c r="I463" s="489"/>
      <c r="J463" s="489"/>
      <c r="K463" s="489"/>
    </row>
    <row r="464" spans="2:11" x14ac:dyDescent="0.2">
      <c r="B464" s="471"/>
      <c r="C464" s="471"/>
      <c r="E464" s="486"/>
      <c r="G464" s="491"/>
      <c r="H464" s="489"/>
      <c r="I464" s="489"/>
      <c r="J464" s="489"/>
      <c r="K464" s="489"/>
    </row>
    <row r="465" spans="2:11" x14ac:dyDescent="0.2">
      <c r="B465" s="471"/>
      <c r="C465" s="471"/>
      <c r="E465" s="486"/>
      <c r="G465" s="491"/>
      <c r="H465" s="489"/>
      <c r="I465" s="489"/>
      <c r="J465" s="489"/>
      <c r="K465" s="489"/>
    </row>
    <row r="466" spans="2:11" x14ac:dyDescent="0.2">
      <c r="B466" s="471"/>
      <c r="C466" s="471"/>
      <c r="E466" s="486"/>
      <c r="G466" s="491"/>
      <c r="H466" s="489"/>
      <c r="I466" s="489"/>
      <c r="J466" s="489"/>
      <c r="K466" s="489"/>
    </row>
    <row r="467" spans="2:11" x14ac:dyDescent="0.2">
      <c r="B467" s="471"/>
      <c r="C467" s="471"/>
      <c r="E467" s="486"/>
      <c r="G467" s="491"/>
      <c r="H467" s="489"/>
      <c r="I467" s="489"/>
      <c r="J467" s="489"/>
      <c r="K467" s="489"/>
    </row>
    <row r="468" spans="2:11" x14ac:dyDescent="0.2">
      <c r="B468" s="471"/>
      <c r="C468" s="471"/>
      <c r="E468" s="486"/>
      <c r="G468" s="491"/>
      <c r="H468" s="489"/>
      <c r="I468" s="489"/>
      <c r="J468" s="489"/>
      <c r="K468" s="489"/>
    </row>
    <row r="469" spans="2:11" x14ac:dyDescent="0.2">
      <c r="B469" s="471"/>
      <c r="C469" s="471"/>
      <c r="E469" s="486"/>
      <c r="G469" s="491"/>
      <c r="H469" s="489"/>
      <c r="I469" s="489"/>
      <c r="J469" s="489"/>
      <c r="K469" s="489"/>
    </row>
    <row r="470" spans="2:11" x14ac:dyDescent="0.2">
      <c r="B470" s="471"/>
      <c r="C470" s="471"/>
      <c r="E470" s="486"/>
      <c r="G470" s="491"/>
      <c r="H470" s="489"/>
      <c r="I470" s="489"/>
      <c r="J470" s="489"/>
      <c r="K470" s="489"/>
    </row>
    <row r="471" spans="2:11" x14ac:dyDescent="0.2">
      <c r="B471" s="471"/>
      <c r="C471" s="471"/>
      <c r="E471" s="486"/>
      <c r="G471" s="491"/>
      <c r="H471" s="489"/>
      <c r="I471" s="489"/>
      <c r="J471" s="489"/>
      <c r="K471" s="489"/>
    </row>
    <row r="472" spans="2:11" x14ac:dyDescent="0.2">
      <c r="B472" s="471"/>
      <c r="C472" s="471"/>
      <c r="E472" s="486"/>
      <c r="G472" s="491"/>
      <c r="H472" s="489"/>
      <c r="I472" s="489"/>
      <c r="J472" s="489"/>
      <c r="K472" s="489"/>
    </row>
    <row r="473" spans="2:11" x14ac:dyDescent="0.2">
      <c r="B473" s="471"/>
      <c r="C473" s="471"/>
      <c r="E473" s="486"/>
      <c r="G473" s="491"/>
      <c r="H473" s="489"/>
      <c r="I473" s="489"/>
      <c r="J473" s="489"/>
      <c r="K473" s="489"/>
    </row>
    <row r="474" spans="2:11" x14ac:dyDescent="0.2">
      <c r="B474" s="471"/>
      <c r="C474" s="471"/>
      <c r="E474" s="486"/>
      <c r="G474" s="491"/>
      <c r="H474" s="489"/>
      <c r="I474" s="489"/>
      <c r="J474" s="489"/>
      <c r="K474" s="489"/>
    </row>
    <row r="475" spans="2:11" x14ac:dyDescent="0.2">
      <c r="B475" s="471"/>
      <c r="C475" s="471"/>
      <c r="E475" s="486"/>
      <c r="G475" s="491"/>
      <c r="H475" s="489"/>
      <c r="I475" s="489"/>
      <c r="J475" s="489"/>
      <c r="K475" s="489"/>
    </row>
    <row r="476" spans="2:11" x14ac:dyDescent="0.2">
      <c r="B476" s="471"/>
      <c r="C476" s="471"/>
      <c r="E476" s="486"/>
      <c r="G476" s="491"/>
      <c r="H476" s="489"/>
      <c r="I476" s="489"/>
      <c r="J476" s="489"/>
      <c r="K476" s="489"/>
    </row>
    <row r="477" spans="2:11" x14ac:dyDescent="0.2">
      <c r="B477" s="471"/>
      <c r="C477" s="471"/>
      <c r="E477" s="486"/>
      <c r="G477" s="491"/>
      <c r="H477" s="489"/>
      <c r="I477" s="489"/>
      <c r="J477" s="489"/>
      <c r="K477" s="489"/>
    </row>
    <row r="478" spans="2:11" x14ac:dyDescent="0.2">
      <c r="B478" s="471"/>
      <c r="C478" s="471"/>
      <c r="E478" s="486"/>
      <c r="G478" s="491"/>
      <c r="H478" s="489"/>
      <c r="I478" s="489"/>
      <c r="J478" s="489"/>
      <c r="K478" s="489"/>
    </row>
    <row r="479" spans="2:11" x14ac:dyDescent="0.2">
      <c r="B479" s="471"/>
      <c r="C479" s="471"/>
      <c r="E479" s="486"/>
      <c r="G479" s="491"/>
      <c r="H479" s="489"/>
      <c r="I479" s="489"/>
      <c r="J479" s="489"/>
      <c r="K479" s="489"/>
    </row>
    <row r="480" spans="2:11" x14ac:dyDescent="0.2">
      <c r="B480" s="471"/>
      <c r="C480" s="471"/>
      <c r="E480" s="486"/>
      <c r="G480" s="491"/>
      <c r="H480" s="489"/>
      <c r="I480" s="489"/>
      <c r="J480" s="489"/>
      <c r="K480" s="489"/>
    </row>
    <row r="481" spans="2:11" x14ac:dyDescent="0.2">
      <c r="B481" s="471"/>
      <c r="C481" s="471"/>
      <c r="E481" s="486"/>
      <c r="G481" s="491"/>
      <c r="H481" s="489"/>
      <c r="I481" s="489"/>
      <c r="J481" s="489"/>
      <c r="K481" s="489"/>
    </row>
    <row r="482" spans="2:11" x14ac:dyDescent="0.2">
      <c r="B482" s="471"/>
      <c r="C482" s="471"/>
      <c r="E482" s="486"/>
      <c r="G482" s="491"/>
      <c r="H482" s="489"/>
      <c r="I482" s="489"/>
      <c r="J482" s="489"/>
      <c r="K482" s="489"/>
    </row>
    <row r="483" spans="2:11" x14ac:dyDescent="0.2">
      <c r="B483" s="471"/>
      <c r="C483" s="471"/>
      <c r="E483" s="486"/>
      <c r="G483" s="491"/>
      <c r="H483" s="489"/>
      <c r="I483" s="489"/>
      <c r="J483" s="489"/>
      <c r="K483" s="489"/>
    </row>
    <row r="484" spans="2:11" x14ac:dyDescent="0.2">
      <c r="B484" s="471"/>
      <c r="C484" s="471"/>
      <c r="E484" s="486"/>
      <c r="G484" s="491"/>
      <c r="H484" s="489"/>
      <c r="I484" s="489"/>
      <c r="J484" s="489"/>
      <c r="K484" s="489"/>
    </row>
    <row r="485" spans="2:11" x14ac:dyDescent="0.2">
      <c r="B485" s="471"/>
      <c r="C485" s="471"/>
      <c r="E485" s="486"/>
      <c r="G485" s="491"/>
      <c r="H485" s="489"/>
      <c r="I485" s="489"/>
      <c r="J485" s="489"/>
      <c r="K485" s="489"/>
    </row>
    <row r="486" spans="2:11" x14ac:dyDescent="0.2">
      <c r="B486" s="471"/>
      <c r="C486" s="471"/>
      <c r="E486" s="486"/>
      <c r="G486" s="491"/>
      <c r="H486" s="489"/>
      <c r="I486" s="489"/>
      <c r="J486" s="489"/>
      <c r="K486" s="489"/>
    </row>
    <row r="487" spans="2:11" x14ac:dyDescent="0.2">
      <c r="B487" s="471"/>
      <c r="C487" s="471"/>
      <c r="E487" s="486"/>
      <c r="G487" s="491"/>
      <c r="H487" s="489"/>
      <c r="I487" s="489"/>
      <c r="J487" s="489"/>
      <c r="K487" s="489"/>
    </row>
    <row r="488" spans="2:11" x14ac:dyDescent="0.2">
      <c r="B488" s="471"/>
      <c r="C488" s="471"/>
      <c r="E488" s="486"/>
      <c r="G488" s="491"/>
      <c r="H488" s="489"/>
      <c r="I488" s="489"/>
      <c r="J488" s="489"/>
      <c r="K488" s="489"/>
    </row>
    <row r="489" spans="2:11" x14ac:dyDescent="0.2">
      <c r="B489" s="471"/>
      <c r="C489" s="471"/>
      <c r="E489" s="486"/>
      <c r="G489" s="491"/>
      <c r="H489" s="489"/>
      <c r="I489" s="489"/>
      <c r="J489" s="489"/>
      <c r="K489" s="489"/>
    </row>
    <row r="490" spans="2:11" x14ac:dyDescent="0.2">
      <c r="B490" s="471"/>
      <c r="C490" s="471"/>
      <c r="E490" s="486"/>
      <c r="G490" s="491"/>
      <c r="H490" s="489"/>
      <c r="I490" s="489"/>
      <c r="J490" s="489"/>
      <c r="K490" s="489"/>
    </row>
    <row r="491" spans="2:11" x14ac:dyDescent="0.2">
      <c r="B491" s="471"/>
      <c r="C491" s="471"/>
      <c r="E491" s="486"/>
      <c r="G491" s="491"/>
      <c r="H491" s="489"/>
      <c r="I491" s="489"/>
      <c r="J491" s="489"/>
      <c r="K491" s="489"/>
    </row>
    <row r="492" spans="2:11" x14ac:dyDescent="0.2">
      <c r="B492" s="471"/>
      <c r="C492" s="471"/>
      <c r="E492" s="486"/>
      <c r="G492" s="491"/>
      <c r="H492" s="489"/>
      <c r="I492" s="489"/>
      <c r="J492" s="489"/>
      <c r="K492" s="489"/>
    </row>
    <row r="493" spans="2:11" x14ac:dyDescent="0.2">
      <c r="B493" s="471"/>
      <c r="C493" s="471"/>
      <c r="E493" s="486"/>
      <c r="G493" s="491"/>
      <c r="H493" s="489"/>
      <c r="I493" s="489"/>
      <c r="J493" s="489"/>
      <c r="K493" s="489"/>
    </row>
    <row r="494" spans="2:11" x14ac:dyDescent="0.2">
      <c r="B494" s="471"/>
      <c r="C494" s="471"/>
      <c r="E494" s="486"/>
      <c r="G494" s="491"/>
      <c r="H494" s="489"/>
      <c r="I494" s="489"/>
      <c r="J494" s="489"/>
      <c r="K494" s="489"/>
    </row>
    <row r="495" spans="2:11" x14ac:dyDescent="0.2">
      <c r="B495" s="471"/>
      <c r="C495" s="471"/>
      <c r="E495" s="486"/>
      <c r="G495" s="491"/>
      <c r="H495" s="489"/>
      <c r="I495" s="489"/>
      <c r="J495" s="489"/>
      <c r="K495" s="489"/>
    </row>
    <row r="496" spans="2:11" x14ac:dyDescent="0.2">
      <c r="B496" s="471"/>
      <c r="C496" s="471"/>
      <c r="E496" s="486"/>
      <c r="G496" s="491"/>
      <c r="H496" s="489"/>
      <c r="I496" s="489"/>
      <c r="J496" s="489"/>
      <c r="K496" s="489"/>
    </row>
    <row r="497" spans="2:11" x14ac:dyDescent="0.2">
      <c r="B497" s="471"/>
      <c r="C497" s="471"/>
      <c r="E497" s="486"/>
      <c r="G497" s="491"/>
      <c r="H497" s="489"/>
      <c r="I497" s="489"/>
      <c r="J497" s="489"/>
      <c r="K497" s="489"/>
    </row>
    <row r="498" spans="2:11" x14ac:dyDescent="0.2">
      <c r="B498" s="471"/>
      <c r="C498" s="471"/>
      <c r="E498" s="486"/>
      <c r="G498" s="491"/>
      <c r="H498" s="489"/>
      <c r="I498" s="489"/>
      <c r="J498" s="489"/>
      <c r="K498" s="489"/>
    </row>
    <row r="499" spans="2:11" x14ac:dyDescent="0.2">
      <c r="B499" s="471"/>
      <c r="C499" s="471"/>
      <c r="E499" s="486"/>
      <c r="G499" s="491"/>
      <c r="H499" s="489"/>
      <c r="I499" s="489"/>
      <c r="J499" s="489"/>
      <c r="K499" s="489"/>
    </row>
    <row r="500" spans="2:11" x14ac:dyDescent="0.2">
      <c r="B500" s="471"/>
      <c r="C500" s="471"/>
      <c r="E500" s="486"/>
      <c r="G500" s="491"/>
      <c r="H500" s="489"/>
      <c r="I500" s="489"/>
      <c r="J500" s="489"/>
      <c r="K500" s="489"/>
    </row>
    <row r="501" spans="2:11" x14ac:dyDescent="0.2">
      <c r="B501" s="471"/>
      <c r="C501" s="471"/>
      <c r="E501" s="486"/>
      <c r="G501" s="491"/>
      <c r="H501" s="489"/>
      <c r="I501" s="489"/>
      <c r="J501" s="489"/>
      <c r="K501" s="489"/>
    </row>
    <row r="502" spans="2:11" x14ac:dyDescent="0.2">
      <c r="B502" s="471"/>
      <c r="C502" s="471"/>
      <c r="E502" s="486"/>
      <c r="G502" s="491"/>
      <c r="H502" s="489"/>
      <c r="I502" s="489"/>
      <c r="J502" s="489"/>
      <c r="K502" s="489"/>
    </row>
    <row r="503" spans="2:11" x14ac:dyDescent="0.2">
      <c r="B503" s="471"/>
      <c r="C503" s="471"/>
      <c r="E503" s="486"/>
      <c r="G503" s="491"/>
      <c r="H503" s="489"/>
      <c r="I503" s="489"/>
      <c r="J503" s="489"/>
      <c r="K503" s="489"/>
    </row>
    <row r="504" spans="2:11" x14ac:dyDescent="0.2">
      <c r="B504" s="471"/>
      <c r="C504" s="471"/>
      <c r="E504" s="486"/>
      <c r="G504" s="491"/>
      <c r="H504" s="489"/>
      <c r="I504" s="489"/>
      <c r="J504" s="489"/>
      <c r="K504" s="489"/>
    </row>
    <row r="505" spans="2:11" x14ac:dyDescent="0.2">
      <c r="B505" s="471"/>
      <c r="C505" s="471"/>
      <c r="E505" s="486"/>
      <c r="G505" s="491"/>
      <c r="H505" s="489"/>
      <c r="I505" s="489"/>
      <c r="J505" s="489"/>
      <c r="K505" s="489"/>
    </row>
    <row r="506" spans="2:11" x14ac:dyDescent="0.2">
      <c r="B506" s="471"/>
      <c r="C506" s="471"/>
      <c r="E506" s="486"/>
      <c r="G506" s="491"/>
      <c r="H506" s="489"/>
      <c r="I506" s="489"/>
      <c r="J506" s="489"/>
      <c r="K506" s="489"/>
    </row>
    <row r="507" spans="2:11" x14ac:dyDescent="0.2">
      <c r="B507" s="471"/>
      <c r="C507" s="471"/>
      <c r="E507" s="486"/>
      <c r="G507" s="491"/>
      <c r="H507" s="489"/>
      <c r="I507" s="489"/>
      <c r="J507" s="489"/>
      <c r="K507" s="489"/>
    </row>
    <row r="508" spans="2:11" x14ac:dyDescent="0.2">
      <c r="B508" s="471"/>
      <c r="C508" s="471"/>
      <c r="E508" s="486"/>
      <c r="G508" s="491"/>
      <c r="H508" s="489"/>
      <c r="I508" s="489"/>
      <c r="J508" s="489"/>
      <c r="K508" s="489"/>
    </row>
    <row r="509" spans="2:11" x14ac:dyDescent="0.2">
      <c r="B509" s="471"/>
      <c r="C509" s="471"/>
      <c r="E509" s="486"/>
      <c r="G509" s="491"/>
      <c r="H509" s="489"/>
      <c r="I509" s="489"/>
      <c r="J509" s="489"/>
      <c r="K509" s="489"/>
    </row>
    <row r="510" spans="2:11" x14ac:dyDescent="0.2">
      <c r="B510" s="471"/>
      <c r="C510" s="471"/>
      <c r="E510" s="486"/>
      <c r="G510" s="491"/>
      <c r="H510" s="489"/>
      <c r="I510" s="489"/>
      <c r="J510" s="489"/>
      <c r="K510" s="489"/>
    </row>
    <row r="511" spans="2:11" x14ac:dyDescent="0.2">
      <c r="B511" s="471"/>
      <c r="C511" s="471"/>
      <c r="E511" s="486"/>
      <c r="G511" s="491"/>
      <c r="H511" s="489"/>
      <c r="I511" s="489"/>
      <c r="J511" s="489"/>
      <c r="K511" s="489"/>
    </row>
    <row r="512" spans="2:11" x14ac:dyDescent="0.2">
      <c r="B512" s="471"/>
      <c r="C512" s="471"/>
      <c r="E512" s="486"/>
      <c r="G512" s="491"/>
      <c r="H512" s="489"/>
      <c r="I512" s="489"/>
      <c r="J512" s="489"/>
      <c r="K512" s="489"/>
    </row>
    <row r="513" spans="2:11" x14ac:dyDescent="0.2">
      <c r="B513" s="471"/>
      <c r="C513" s="471"/>
      <c r="E513" s="486"/>
      <c r="G513" s="491"/>
      <c r="H513" s="489"/>
      <c r="I513" s="489"/>
      <c r="J513" s="489"/>
      <c r="K513" s="489"/>
    </row>
    <row r="514" spans="2:11" x14ac:dyDescent="0.2">
      <c r="B514" s="471"/>
      <c r="C514" s="471"/>
      <c r="E514" s="486"/>
      <c r="G514" s="491"/>
      <c r="H514" s="489"/>
      <c r="I514" s="489"/>
      <c r="J514" s="489"/>
      <c r="K514" s="489"/>
    </row>
    <row r="515" spans="2:11" x14ac:dyDescent="0.2">
      <c r="B515" s="471"/>
      <c r="C515" s="471"/>
      <c r="E515" s="486"/>
      <c r="G515" s="491"/>
      <c r="H515" s="489"/>
      <c r="I515" s="489"/>
      <c r="J515" s="489"/>
      <c r="K515" s="489"/>
    </row>
    <row r="516" spans="2:11" x14ac:dyDescent="0.2">
      <c r="B516" s="471"/>
      <c r="C516" s="471"/>
      <c r="E516" s="486"/>
      <c r="G516" s="491"/>
      <c r="H516" s="489"/>
      <c r="I516" s="489"/>
      <c r="J516" s="489"/>
      <c r="K516" s="489"/>
    </row>
    <row r="517" spans="2:11" x14ac:dyDescent="0.2">
      <c r="B517" s="471"/>
      <c r="C517" s="471"/>
      <c r="E517" s="486"/>
      <c r="G517" s="491"/>
      <c r="H517" s="489"/>
      <c r="I517" s="489"/>
      <c r="J517" s="489"/>
      <c r="K517" s="489"/>
    </row>
    <row r="518" spans="2:11" x14ac:dyDescent="0.2">
      <c r="B518" s="471"/>
      <c r="C518" s="471"/>
      <c r="E518" s="486"/>
      <c r="G518" s="491"/>
      <c r="H518" s="489"/>
      <c r="I518" s="489"/>
      <c r="J518" s="489"/>
      <c r="K518" s="489"/>
    </row>
    <row r="519" spans="2:11" x14ac:dyDescent="0.2">
      <c r="B519" s="471"/>
      <c r="C519" s="471"/>
      <c r="E519" s="486"/>
      <c r="G519" s="491"/>
      <c r="H519" s="489"/>
      <c r="I519" s="489"/>
      <c r="J519" s="489"/>
      <c r="K519" s="489"/>
    </row>
    <row r="520" spans="2:11" x14ac:dyDescent="0.2">
      <c r="B520" s="471"/>
      <c r="C520" s="471"/>
      <c r="E520" s="486"/>
      <c r="G520" s="491"/>
      <c r="H520" s="489"/>
      <c r="I520" s="489"/>
      <c r="J520" s="489"/>
      <c r="K520" s="489"/>
    </row>
    <row r="521" spans="2:11" x14ac:dyDescent="0.2">
      <c r="B521" s="471"/>
      <c r="C521" s="471"/>
      <c r="E521" s="486"/>
      <c r="G521" s="491"/>
      <c r="H521" s="489"/>
      <c r="I521" s="489"/>
      <c r="J521" s="489"/>
      <c r="K521" s="489"/>
    </row>
    <row r="522" spans="2:11" x14ac:dyDescent="0.2">
      <c r="B522" s="471"/>
      <c r="C522" s="471"/>
      <c r="E522" s="486"/>
      <c r="G522" s="491"/>
      <c r="H522" s="489"/>
      <c r="I522" s="489"/>
      <c r="J522" s="489"/>
      <c r="K522" s="489"/>
    </row>
    <row r="523" spans="2:11" x14ac:dyDescent="0.2">
      <c r="B523" s="471"/>
      <c r="C523" s="471"/>
      <c r="E523" s="486"/>
      <c r="G523" s="491"/>
      <c r="H523" s="489"/>
      <c r="I523" s="489"/>
      <c r="J523" s="489"/>
      <c r="K523" s="489"/>
    </row>
    <row r="524" spans="2:11" x14ac:dyDescent="0.2">
      <c r="B524" s="471"/>
      <c r="C524" s="471"/>
      <c r="E524" s="486"/>
      <c r="G524" s="491"/>
      <c r="H524" s="489"/>
      <c r="I524" s="489"/>
      <c r="J524" s="489"/>
      <c r="K524" s="489"/>
    </row>
    <row r="525" spans="2:11" x14ac:dyDescent="0.2">
      <c r="B525" s="471"/>
      <c r="C525" s="471"/>
      <c r="E525" s="486"/>
      <c r="G525" s="491"/>
      <c r="H525" s="489"/>
      <c r="I525" s="489"/>
      <c r="J525" s="489"/>
      <c r="K525" s="489"/>
    </row>
    <row r="526" spans="2:11" x14ac:dyDescent="0.2">
      <c r="B526" s="471"/>
      <c r="C526" s="471"/>
      <c r="E526" s="486"/>
      <c r="G526" s="491"/>
      <c r="H526" s="489"/>
      <c r="I526" s="489"/>
      <c r="J526" s="489"/>
      <c r="K526" s="489"/>
    </row>
    <row r="527" spans="2:11" x14ac:dyDescent="0.2">
      <c r="B527" s="471"/>
      <c r="C527" s="471"/>
      <c r="E527" s="486"/>
      <c r="G527" s="491"/>
      <c r="H527" s="489"/>
      <c r="I527" s="489"/>
      <c r="J527" s="489"/>
      <c r="K527" s="489"/>
    </row>
    <row r="528" spans="2:11" x14ac:dyDescent="0.2">
      <c r="B528" s="471"/>
      <c r="C528" s="471"/>
      <c r="E528" s="486"/>
      <c r="G528" s="491"/>
      <c r="H528" s="489"/>
      <c r="I528" s="489"/>
      <c r="J528" s="489"/>
      <c r="K528" s="489"/>
    </row>
    <row r="529" spans="2:11" x14ac:dyDescent="0.2">
      <c r="B529" s="471"/>
      <c r="C529" s="471"/>
      <c r="E529" s="486"/>
      <c r="G529" s="491"/>
      <c r="H529" s="489"/>
      <c r="I529" s="489"/>
      <c r="J529" s="489"/>
      <c r="K529" s="489"/>
    </row>
    <row r="530" spans="2:11" x14ac:dyDescent="0.2">
      <c r="B530" s="471"/>
      <c r="C530" s="471"/>
      <c r="E530" s="486"/>
      <c r="G530" s="491"/>
      <c r="H530" s="489"/>
      <c r="I530" s="489"/>
      <c r="J530" s="489"/>
      <c r="K530" s="489"/>
    </row>
    <row r="531" spans="2:11" x14ac:dyDescent="0.2">
      <c r="B531" s="471"/>
      <c r="C531" s="471"/>
      <c r="E531" s="486"/>
      <c r="G531" s="491"/>
      <c r="H531" s="489"/>
      <c r="I531" s="489"/>
      <c r="J531" s="489"/>
      <c r="K531" s="489"/>
    </row>
    <row r="532" spans="2:11" x14ac:dyDescent="0.2">
      <c r="B532" s="471"/>
      <c r="C532" s="471"/>
      <c r="E532" s="486"/>
      <c r="G532" s="491"/>
      <c r="H532" s="489"/>
      <c r="I532" s="489"/>
      <c r="J532" s="489"/>
      <c r="K532" s="489"/>
    </row>
    <row r="533" spans="2:11" x14ac:dyDescent="0.2">
      <c r="B533" s="471"/>
      <c r="C533" s="471"/>
      <c r="E533" s="486"/>
      <c r="G533" s="491"/>
      <c r="H533" s="489"/>
      <c r="I533" s="489"/>
      <c r="J533" s="489"/>
      <c r="K533" s="489"/>
    </row>
    <row r="534" spans="2:11" x14ac:dyDescent="0.2">
      <c r="B534" s="471"/>
      <c r="C534" s="471"/>
      <c r="E534" s="486"/>
      <c r="G534" s="491"/>
      <c r="H534" s="489"/>
      <c r="I534" s="489"/>
      <c r="J534" s="489"/>
      <c r="K534" s="489"/>
    </row>
    <row r="535" spans="2:11" x14ac:dyDescent="0.2">
      <c r="B535" s="471"/>
      <c r="C535" s="471"/>
      <c r="E535" s="486"/>
      <c r="G535" s="491"/>
      <c r="H535" s="489"/>
      <c r="I535" s="489"/>
      <c r="J535" s="489"/>
      <c r="K535" s="489"/>
    </row>
    <row r="536" spans="2:11" x14ac:dyDescent="0.2">
      <c r="B536" s="471"/>
      <c r="C536" s="471"/>
      <c r="E536" s="486"/>
      <c r="G536" s="491"/>
      <c r="H536" s="489"/>
      <c r="I536" s="489"/>
      <c r="J536" s="489"/>
      <c r="K536" s="489"/>
    </row>
    <row r="537" spans="2:11" x14ac:dyDescent="0.2">
      <c r="B537" s="471"/>
      <c r="C537" s="471"/>
      <c r="E537" s="486"/>
      <c r="G537" s="491"/>
      <c r="H537" s="489"/>
      <c r="I537" s="489"/>
      <c r="J537" s="489"/>
      <c r="K537" s="489"/>
    </row>
    <row r="538" spans="2:11" x14ac:dyDescent="0.2">
      <c r="B538" s="471"/>
      <c r="C538" s="471"/>
      <c r="E538" s="486"/>
      <c r="G538" s="491"/>
      <c r="H538" s="489"/>
      <c r="I538" s="489"/>
      <c r="J538" s="489"/>
      <c r="K538" s="489"/>
    </row>
    <row r="539" spans="2:11" x14ac:dyDescent="0.2">
      <c r="B539" s="471"/>
      <c r="C539" s="471"/>
      <c r="E539" s="486"/>
      <c r="G539" s="491"/>
      <c r="H539" s="489"/>
      <c r="I539" s="489"/>
      <c r="J539" s="489"/>
      <c r="K539" s="489"/>
    </row>
    <row r="540" spans="2:11" x14ac:dyDescent="0.2">
      <c r="B540" s="471"/>
      <c r="C540" s="471"/>
      <c r="E540" s="486"/>
      <c r="G540" s="491"/>
      <c r="H540" s="489"/>
      <c r="I540" s="489"/>
      <c r="J540" s="489"/>
      <c r="K540" s="489"/>
    </row>
    <row r="541" spans="2:11" x14ac:dyDescent="0.2">
      <c r="B541" s="471"/>
      <c r="C541" s="471"/>
      <c r="E541" s="486"/>
      <c r="G541" s="491"/>
      <c r="H541" s="489"/>
      <c r="I541" s="489"/>
      <c r="J541" s="489"/>
      <c r="K541" s="489"/>
    </row>
    <row r="542" spans="2:11" x14ac:dyDescent="0.2">
      <c r="B542" s="471"/>
      <c r="C542" s="471"/>
      <c r="E542" s="486"/>
      <c r="G542" s="491"/>
      <c r="H542" s="489"/>
      <c r="I542" s="489"/>
      <c r="J542" s="489"/>
      <c r="K542" s="489"/>
    </row>
    <row r="543" spans="2:11" x14ac:dyDescent="0.2">
      <c r="B543" s="471"/>
      <c r="C543" s="471"/>
      <c r="E543" s="486"/>
      <c r="G543" s="491"/>
      <c r="H543" s="489"/>
      <c r="I543" s="489"/>
      <c r="J543" s="489"/>
      <c r="K543" s="489"/>
    </row>
    <row r="544" spans="2:11" x14ac:dyDescent="0.2">
      <c r="B544" s="471"/>
      <c r="C544" s="471"/>
      <c r="E544" s="486"/>
      <c r="G544" s="491"/>
      <c r="H544" s="489"/>
      <c r="I544" s="489"/>
      <c r="J544" s="489"/>
      <c r="K544" s="489"/>
    </row>
    <row r="545" spans="2:11" x14ac:dyDescent="0.2">
      <c r="B545" s="471"/>
      <c r="C545" s="471"/>
      <c r="E545" s="486"/>
      <c r="G545" s="491"/>
      <c r="H545" s="489"/>
      <c r="I545" s="489"/>
      <c r="J545" s="489"/>
      <c r="K545" s="489"/>
    </row>
    <row r="546" spans="2:11" x14ac:dyDescent="0.2">
      <c r="B546" s="471"/>
      <c r="C546" s="471"/>
      <c r="E546" s="486"/>
      <c r="G546" s="491"/>
      <c r="H546" s="489"/>
      <c r="I546" s="489"/>
      <c r="J546" s="489"/>
      <c r="K546" s="489"/>
    </row>
    <row r="547" spans="2:11" x14ac:dyDescent="0.2">
      <c r="B547" s="471"/>
      <c r="C547" s="471"/>
      <c r="E547" s="486"/>
      <c r="G547" s="491"/>
      <c r="H547" s="489"/>
      <c r="I547" s="489"/>
      <c r="J547" s="489"/>
      <c r="K547" s="489"/>
    </row>
    <row r="548" spans="2:11" x14ac:dyDescent="0.2">
      <c r="B548" s="471"/>
      <c r="C548" s="471"/>
      <c r="E548" s="486"/>
      <c r="G548" s="491"/>
      <c r="H548" s="489"/>
      <c r="I548" s="489"/>
      <c r="J548" s="489"/>
      <c r="K548" s="489"/>
    </row>
    <row r="549" spans="2:11" x14ac:dyDescent="0.2">
      <c r="B549" s="471"/>
      <c r="C549" s="471"/>
      <c r="E549" s="486"/>
      <c r="G549" s="491"/>
      <c r="H549" s="489"/>
      <c r="I549" s="489"/>
      <c r="J549" s="489"/>
      <c r="K549" s="489"/>
    </row>
    <row r="550" spans="2:11" x14ac:dyDescent="0.2">
      <c r="B550" s="471"/>
      <c r="C550" s="471"/>
      <c r="E550" s="486"/>
      <c r="G550" s="491"/>
      <c r="H550" s="489"/>
      <c r="I550" s="489"/>
      <c r="J550" s="489"/>
      <c r="K550" s="489"/>
    </row>
    <row r="551" spans="2:11" x14ac:dyDescent="0.2">
      <c r="B551" s="471"/>
      <c r="C551" s="471"/>
      <c r="E551" s="486"/>
      <c r="G551" s="491"/>
      <c r="H551" s="489"/>
      <c r="I551" s="489"/>
      <c r="J551" s="489"/>
      <c r="K551" s="489"/>
    </row>
    <row r="552" spans="2:11" x14ac:dyDescent="0.2">
      <c r="B552" s="471"/>
      <c r="C552" s="471"/>
      <c r="E552" s="486"/>
      <c r="G552" s="491"/>
      <c r="H552" s="489"/>
      <c r="I552" s="489"/>
      <c r="J552" s="489"/>
      <c r="K552" s="489"/>
    </row>
    <row r="553" spans="2:11" x14ac:dyDescent="0.2">
      <c r="B553" s="471"/>
      <c r="C553" s="471"/>
      <c r="E553" s="486"/>
      <c r="G553" s="491"/>
      <c r="H553" s="489"/>
      <c r="I553" s="489"/>
      <c r="J553" s="489"/>
      <c r="K553" s="489"/>
    </row>
    <row r="554" spans="2:11" x14ac:dyDescent="0.2">
      <c r="B554" s="471"/>
      <c r="C554" s="471"/>
      <c r="E554" s="486"/>
      <c r="G554" s="491"/>
      <c r="H554" s="489"/>
      <c r="I554" s="489"/>
      <c r="J554" s="489"/>
      <c r="K554" s="489"/>
    </row>
    <row r="555" spans="2:11" x14ac:dyDescent="0.2">
      <c r="B555" s="471"/>
      <c r="C555" s="471"/>
      <c r="E555" s="486"/>
      <c r="G555" s="491"/>
      <c r="H555" s="489"/>
      <c r="I555" s="489"/>
      <c r="J555" s="489"/>
      <c r="K555" s="489"/>
    </row>
    <row r="556" spans="2:11" x14ac:dyDescent="0.2">
      <c r="B556" s="471"/>
      <c r="C556" s="471"/>
      <c r="E556" s="486"/>
      <c r="G556" s="491"/>
      <c r="H556" s="489"/>
      <c r="I556" s="489"/>
      <c r="J556" s="489"/>
      <c r="K556" s="489"/>
    </row>
    <row r="557" spans="2:11" x14ac:dyDescent="0.2">
      <c r="B557" s="471"/>
      <c r="C557" s="471"/>
      <c r="E557" s="486"/>
      <c r="G557" s="491"/>
      <c r="H557" s="489"/>
      <c r="I557" s="489"/>
      <c r="J557" s="489"/>
      <c r="K557" s="489"/>
    </row>
    <row r="558" spans="2:11" x14ac:dyDescent="0.2">
      <c r="B558" s="471"/>
      <c r="C558" s="471"/>
      <c r="E558" s="486"/>
      <c r="G558" s="491"/>
      <c r="H558" s="489"/>
      <c r="I558" s="489"/>
      <c r="J558" s="489"/>
      <c r="K558" s="489"/>
    </row>
    <row r="559" spans="2:11" x14ac:dyDescent="0.2">
      <c r="B559" s="471"/>
      <c r="C559" s="471"/>
      <c r="E559" s="486"/>
      <c r="G559" s="491"/>
      <c r="H559" s="489"/>
      <c r="I559" s="489"/>
      <c r="J559" s="489"/>
      <c r="K559" s="489"/>
    </row>
    <row r="560" spans="2:11" x14ac:dyDescent="0.2">
      <c r="B560" s="471"/>
      <c r="C560" s="471"/>
      <c r="E560" s="486"/>
      <c r="G560" s="491"/>
      <c r="H560" s="489"/>
      <c r="I560" s="489"/>
      <c r="J560" s="489"/>
      <c r="K560" s="489"/>
    </row>
    <row r="561" spans="2:11" x14ac:dyDescent="0.2">
      <c r="B561" s="471"/>
      <c r="C561" s="471"/>
      <c r="E561" s="486"/>
      <c r="G561" s="491"/>
      <c r="H561" s="489"/>
      <c r="I561" s="489"/>
      <c r="J561" s="489"/>
      <c r="K561" s="489"/>
    </row>
    <row r="562" spans="2:11" x14ac:dyDescent="0.2">
      <c r="B562" s="471"/>
      <c r="C562" s="471"/>
      <c r="E562" s="486"/>
      <c r="G562" s="491"/>
      <c r="H562" s="489"/>
      <c r="I562" s="489"/>
      <c r="J562" s="489"/>
      <c r="K562" s="489"/>
    </row>
    <row r="563" spans="2:11" x14ac:dyDescent="0.2">
      <c r="B563" s="471"/>
      <c r="C563" s="471"/>
      <c r="E563" s="486"/>
      <c r="G563" s="491"/>
      <c r="H563" s="489"/>
      <c r="I563" s="489"/>
      <c r="J563" s="489"/>
      <c r="K563" s="489"/>
    </row>
    <row r="564" spans="2:11" x14ac:dyDescent="0.2">
      <c r="B564" s="471"/>
      <c r="C564" s="471"/>
      <c r="E564" s="486"/>
      <c r="G564" s="491"/>
      <c r="H564" s="489"/>
      <c r="I564" s="489"/>
      <c r="J564" s="489"/>
      <c r="K564" s="489"/>
    </row>
    <row r="565" spans="2:11" x14ac:dyDescent="0.2">
      <c r="B565" s="471"/>
      <c r="C565" s="471"/>
      <c r="E565" s="486"/>
      <c r="G565" s="491"/>
      <c r="H565" s="489"/>
      <c r="I565" s="489"/>
      <c r="J565" s="489"/>
      <c r="K565" s="489"/>
    </row>
    <row r="566" spans="2:11" x14ac:dyDescent="0.2">
      <c r="B566" s="471"/>
      <c r="C566" s="471"/>
      <c r="E566" s="486"/>
      <c r="G566" s="491"/>
      <c r="H566" s="489"/>
      <c r="I566" s="489"/>
      <c r="J566" s="489"/>
      <c r="K566" s="489"/>
    </row>
    <row r="567" spans="2:11" x14ac:dyDescent="0.2">
      <c r="B567" s="471"/>
      <c r="C567" s="471"/>
      <c r="E567" s="486"/>
      <c r="G567" s="491"/>
      <c r="H567" s="489"/>
      <c r="I567" s="489"/>
      <c r="J567" s="489"/>
      <c r="K567" s="489"/>
    </row>
    <row r="568" spans="2:11" x14ac:dyDescent="0.2">
      <c r="B568" s="471"/>
      <c r="C568" s="471"/>
      <c r="E568" s="486"/>
      <c r="G568" s="491"/>
      <c r="H568" s="489"/>
      <c r="I568" s="489"/>
      <c r="J568" s="489"/>
      <c r="K568" s="489"/>
    </row>
    <row r="569" spans="2:11" x14ac:dyDescent="0.2">
      <c r="B569" s="471"/>
      <c r="C569" s="471"/>
      <c r="E569" s="486"/>
      <c r="G569" s="491"/>
      <c r="H569" s="489"/>
      <c r="I569" s="489"/>
      <c r="J569" s="489"/>
      <c r="K569" s="489"/>
    </row>
    <row r="570" spans="2:11" x14ac:dyDescent="0.2">
      <c r="B570" s="471"/>
      <c r="C570" s="471"/>
      <c r="E570" s="486"/>
      <c r="G570" s="491"/>
      <c r="H570" s="489"/>
      <c r="I570" s="489"/>
      <c r="J570" s="489"/>
      <c r="K570" s="489"/>
    </row>
    <row r="571" spans="2:11" x14ac:dyDescent="0.2">
      <c r="B571" s="471"/>
      <c r="C571" s="471"/>
      <c r="E571" s="486"/>
      <c r="G571" s="491"/>
      <c r="H571" s="489"/>
      <c r="I571" s="489"/>
      <c r="J571" s="489"/>
      <c r="K571" s="489"/>
    </row>
    <row r="572" spans="2:11" x14ac:dyDescent="0.2">
      <c r="B572" s="471"/>
      <c r="C572" s="471"/>
      <c r="E572" s="486"/>
      <c r="G572" s="491"/>
      <c r="H572" s="489"/>
      <c r="I572" s="489"/>
      <c r="J572" s="489"/>
      <c r="K572" s="489"/>
    </row>
    <row r="573" spans="2:11" x14ac:dyDescent="0.2">
      <c r="B573" s="471"/>
      <c r="C573" s="471"/>
      <c r="E573" s="486"/>
      <c r="G573" s="491"/>
      <c r="H573" s="489"/>
      <c r="I573" s="489"/>
      <c r="J573" s="489"/>
      <c r="K573" s="489"/>
    </row>
    <row r="574" spans="2:11" x14ac:dyDescent="0.2">
      <c r="B574" s="471"/>
      <c r="C574" s="471"/>
      <c r="E574" s="486"/>
      <c r="G574" s="491"/>
      <c r="H574" s="489"/>
      <c r="I574" s="489"/>
      <c r="J574" s="489"/>
      <c r="K574" s="489"/>
    </row>
    <row r="575" spans="2:11" x14ac:dyDescent="0.2">
      <c r="B575" s="471"/>
      <c r="C575" s="471"/>
      <c r="E575" s="486"/>
      <c r="G575" s="491"/>
      <c r="H575" s="489"/>
      <c r="I575" s="489"/>
      <c r="J575" s="489"/>
      <c r="K575" s="489"/>
    </row>
    <row r="576" spans="2:11" x14ac:dyDescent="0.2">
      <c r="B576" s="471"/>
      <c r="C576" s="471"/>
      <c r="E576" s="486"/>
      <c r="G576" s="491"/>
      <c r="H576" s="489"/>
      <c r="I576" s="489"/>
      <c r="J576" s="489"/>
      <c r="K576" s="489"/>
    </row>
    <row r="577" spans="2:11" x14ac:dyDescent="0.2">
      <c r="B577" s="471"/>
      <c r="C577" s="471"/>
      <c r="E577" s="486"/>
      <c r="G577" s="491"/>
      <c r="H577" s="489"/>
      <c r="I577" s="489"/>
      <c r="J577" s="489"/>
      <c r="K577" s="489"/>
    </row>
    <row r="578" spans="2:11" x14ac:dyDescent="0.2">
      <c r="B578" s="471"/>
      <c r="C578" s="471"/>
      <c r="E578" s="486"/>
      <c r="G578" s="491"/>
      <c r="H578" s="489"/>
      <c r="I578" s="489"/>
      <c r="J578" s="489"/>
      <c r="K578" s="489"/>
    </row>
    <row r="579" spans="2:11" x14ac:dyDescent="0.2">
      <c r="B579" s="471"/>
      <c r="C579" s="471"/>
      <c r="E579" s="486"/>
      <c r="G579" s="491"/>
      <c r="H579" s="489"/>
      <c r="I579" s="489"/>
      <c r="J579" s="489"/>
      <c r="K579" s="489"/>
    </row>
    <row r="580" spans="2:11" x14ac:dyDescent="0.2">
      <c r="B580" s="471"/>
      <c r="C580" s="471"/>
      <c r="E580" s="486"/>
      <c r="G580" s="491"/>
      <c r="H580" s="489"/>
      <c r="I580" s="489"/>
      <c r="J580" s="489"/>
      <c r="K580" s="489"/>
    </row>
    <row r="581" spans="2:11" x14ac:dyDescent="0.2">
      <c r="B581" s="471"/>
      <c r="C581" s="471"/>
      <c r="E581" s="486"/>
      <c r="G581" s="491"/>
      <c r="H581" s="489"/>
      <c r="I581" s="489"/>
      <c r="J581" s="489"/>
      <c r="K581" s="489"/>
    </row>
    <row r="582" spans="2:11" x14ac:dyDescent="0.2">
      <c r="B582" s="471"/>
      <c r="C582" s="471"/>
      <c r="E582" s="486"/>
      <c r="G582" s="491"/>
      <c r="H582" s="489"/>
      <c r="I582" s="489"/>
      <c r="J582" s="489"/>
      <c r="K582" s="489"/>
    </row>
    <row r="583" spans="2:11" x14ac:dyDescent="0.2">
      <c r="B583" s="471"/>
      <c r="C583" s="471"/>
      <c r="E583" s="486"/>
      <c r="G583" s="491"/>
      <c r="H583" s="489"/>
      <c r="I583" s="489"/>
      <c r="J583" s="489"/>
      <c r="K583" s="489"/>
    </row>
    <row r="584" spans="2:11" x14ac:dyDescent="0.2">
      <c r="B584" s="471"/>
      <c r="C584" s="471"/>
      <c r="E584" s="486"/>
      <c r="G584" s="491"/>
      <c r="H584" s="489"/>
      <c r="I584" s="489"/>
      <c r="J584" s="489"/>
      <c r="K584" s="489"/>
    </row>
    <row r="585" spans="2:11" x14ac:dyDescent="0.2">
      <c r="B585" s="471"/>
      <c r="C585" s="471"/>
      <c r="E585" s="486"/>
      <c r="G585" s="491"/>
      <c r="H585" s="489"/>
      <c r="I585" s="489"/>
      <c r="J585" s="489"/>
      <c r="K585" s="489"/>
    </row>
    <row r="586" spans="2:11" x14ac:dyDescent="0.2">
      <c r="B586" s="471"/>
      <c r="C586" s="471"/>
      <c r="E586" s="486"/>
      <c r="G586" s="491"/>
      <c r="H586" s="489"/>
      <c r="I586" s="489"/>
      <c r="J586" s="489"/>
      <c r="K586" s="489"/>
    </row>
    <row r="587" spans="2:11" x14ac:dyDescent="0.2">
      <c r="B587" s="471"/>
      <c r="C587" s="471"/>
      <c r="E587" s="486"/>
      <c r="G587" s="491"/>
      <c r="H587" s="489"/>
      <c r="I587" s="489"/>
      <c r="J587" s="489"/>
      <c r="K587" s="489"/>
    </row>
    <row r="588" spans="2:11" x14ac:dyDescent="0.2">
      <c r="B588" s="471"/>
      <c r="C588" s="471"/>
      <c r="E588" s="486"/>
      <c r="G588" s="491"/>
      <c r="H588" s="489"/>
      <c r="I588" s="489"/>
      <c r="J588" s="489"/>
      <c r="K588" s="489"/>
    </row>
    <row r="589" spans="2:11" x14ac:dyDescent="0.2">
      <c r="B589" s="471"/>
      <c r="C589" s="471"/>
      <c r="E589" s="486"/>
      <c r="G589" s="491"/>
      <c r="H589" s="489"/>
      <c r="I589" s="489"/>
      <c r="J589" s="489"/>
      <c r="K589" s="489"/>
    </row>
    <row r="590" spans="2:11" x14ac:dyDescent="0.2">
      <c r="B590" s="471"/>
      <c r="C590" s="471"/>
      <c r="E590" s="486"/>
      <c r="G590" s="491"/>
      <c r="H590" s="489"/>
      <c r="I590" s="489"/>
      <c r="J590" s="489"/>
      <c r="K590" s="489"/>
    </row>
    <row r="591" spans="2:11" x14ac:dyDescent="0.2">
      <c r="B591" s="471"/>
      <c r="C591" s="471"/>
      <c r="E591" s="486"/>
      <c r="G591" s="491"/>
      <c r="H591" s="489"/>
      <c r="I591" s="489"/>
      <c r="J591" s="489"/>
      <c r="K591" s="489"/>
    </row>
    <row r="592" spans="2:11" x14ac:dyDescent="0.2">
      <c r="B592" s="471"/>
      <c r="C592" s="471"/>
      <c r="E592" s="486"/>
      <c r="G592" s="491"/>
      <c r="H592" s="489"/>
      <c r="I592" s="489"/>
      <c r="J592" s="489"/>
      <c r="K592" s="489"/>
    </row>
    <row r="593" spans="2:11" x14ac:dyDescent="0.2">
      <c r="B593" s="471"/>
      <c r="C593" s="471"/>
      <c r="E593" s="486"/>
      <c r="G593" s="491"/>
      <c r="H593" s="489"/>
      <c r="I593" s="489"/>
      <c r="J593" s="489"/>
      <c r="K593" s="489"/>
    </row>
    <row r="594" spans="2:11" x14ac:dyDescent="0.2">
      <c r="B594" s="471"/>
      <c r="C594" s="471"/>
      <c r="E594" s="486"/>
      <c r="G594" s="491"/>
      <c r="H594" s="489"/>
      <c r="I594" s="489"/>
      <c r="J594" s="489"/>
      <c r="K594" s="489"/>
    </row>
    <row r="595" spans="2:11" x14ac:dyDescent="0.2">
      <c r="B595" s="471"/>
      <c r="C595" s="471"/>
      <c r="E595" s="486"/>
      <c r="G595" s="491"/>
      <c r="H595" s="489"/>
      <c r="I595" s="489"/>
      <c r="J595" s="489"/>
      <c r="K595" s="489"/>
    </row>
    <row r="596" spans="2:11" x14ac:dyDescent="0.2">
      <c r="B596" s="471"/>
      <c r="C596" s="471"/>
      <c r="E596" s="486"/>
      <c r="G596" s="491"/>
      <c r="H596" s="489"/>
      <c r="I596" s="489"/>
      <c r="J596" s="489"/>
      <c r="K596" s="489"/>
    </row>
    <row r="597" spans="2:11" x14ac:dyDescent="0.2">
      <c r="B597" s="471"/>
      <c r="C597" s="471"/>
      <c r="E597" s="486"/>
      <c r="G597" s="491"/>
      <c r="H597" s="489"/>
      <c r="I597" s="489"/>
      <c r="J597" s="489"/>
      <c r="K597" s="489"/>
    </row>
    <row r="598" spans="2:11" x14ac:dyDescent="0.2">
      <c r="B598" s="471"/>
      <c r="C598" s="471"/>
      <c r="E598" s="486"/>
      <c r="G598" s="491"/>
      <c r="H598" s="489"/>
      <c r="I598" s="489"/>
      <c r="J598" s="489"/>
      <c r="K598" s="489"/>
    </row>
    <row r="599" spans="2:11" x14ac:dyDescent="0.2">
      <c r="B599" s="471"/>
      <c r="C599" s="471"/>
      <c r="E599" s="486"/>
      <c r="G599" s="491"/>
      <c r="H599" s="489"/>
      <c r="I599" s="489"/>
      <c r="J599" s="489"/>
      <c r="K599" s="489"/>
    </row>
    <row r="600" spans="2:11" x14ac:dyDescent="0.2">
      <c r="B600" s="471"/>
      <c r="C600" s="471"/>
      <c r="E600" s="486"/>
      <c r="G600" s="491"/>
      <c r="H600" s="489"/>
      <c r="I600" s="489"/>
      <c r="J600" s="489"/>
      <c r="K600" s="489"/>
    </row>
    <row r="601" spans="2:11" x14ac:dyDescent="0.2">
      <c r="B601" s="471"/>
      <c r="C601" s="471"/>
      <c r="E601" s="486"/>
      <c r="G601" s="491"/>
      <c r="H601" s="489"/>
      <c r="I601" s="489"/>
      <c r="J601" s="489"/>
      <c r="K601" s="489"/>
    </row>
    <row r="602" spans="2:11" x14ac:dyDescent="0.2">
      <c r="B602" s="471"/>
      <c r="C602" s="471"/>
      <c r="E602" s="486"/>
      <c r="G602" s="491"/>
      <c r="H602" s="489"/>
      <c r="I602" s="489"/>
      <c r="J602" s="489"/>
      <c r="K602" s="489"/>
    </row>
    <row r="603" spans="2:11" x14ac:dyDescent="0.2">
      <c r="B603" s="471"/>
      <c r="C603" s="471"/>
      <c r="E603" s="486"/>
      <c r="G603" s="491"/>
      <c r="H603" s="489"/>
      <c r="I603" s="489"/>
      <c r="J603" s="489"/>
      <c r="K603" s="489"/>
    </row>
    <row r="604" spans="2:11" x14ac:dyDescent="0.2">
      <c r="B604" s="471"/>
      <c r="C604" s="471"/>
      <c r="E604" s="486"/>
      <c r="G604" s="491"/>
      <c r="H604" s="489"/>
      <c r="I604" s="489"/>
      <c r="J604" s="489"/>
      <c r="K604" s="489"/>
    </row>
    <row r="605" spans="2:11" x14ac:dyDescent="0.2">
      <c r="B605" s="471"/>
      <c r="C605" s="471"/>
      <c r="E605" s="486"/>
      <c r="G605" s="491"/>
      <c r="H605" s="489"/>
      <c r="I605" s="489"/>
      <c r="J605" s="489"/>
      <c r="K605" s="489"/>
    </row>
    <row r="606" spans="2:11" x14ac:dyDescent="0.2">
      <c r="B606" s="471"/>
      <c r="C606" s="471"/>
      <c r="E606" s="486"/>
      <c r="G606" s="491"/>
      <c r="H606" s="489"/>
      <c r="I606" s="489"/>
      <c r="J606" s="489"/>
      <c r="K606" s="489"/>
    </row>
    <row r="607" spans="2:11" x14ac:dyDescent="0.2">
      <c r="B607" s="471"/>
      <c r="C607" s="471"/>
      <c r="E607" s="486"/>
      <c r="G607" s="491"/>
      <c r="H607" s="489"/>
      <c r="I607" s="489"/>
      <c r="J607" s="489"/>
      <c r="K607" s="489"/>
    </row>
    <row r="608" spans="2:11" x14ac:dyDescent="0.2">
      <c r="B608" s="471"/>
      <c r="C608" s="471"/>
      <c r="E608" s="486"/>
      <c r="G608" s="491"/>
      <c r="H608" s="489"/>
      <c r="I608" s="489"/>
      <c r="J608" s="489"/>
      <c r="K608" s="489"/>
    </row>
    <row r="609" spans="2:11" x14ac:dyDescent="0.2">
      <c r="B609" s="471"/>
      <c r="C609" s="471"/>
      <c r="E609" s="486"/>
      <c r="G609" s="491"/>
      <c r="H609" s="489"/>
      <c r="I609" s="489"/>
      <c r="J609" s="489"/>
      <c r="K609" s="489"/>
    </row>
    <row r="610" spans="2:11" x14ac:dyDescent="0.2">
      <c r="B610" s="471"/>
      <c r="C610" s="471"/>
      <c r="E610" s="486"/>
      <c r="G610" s="491"/>
      <c r="H610" s="489"/>
      <c r="I610" s="489"/>
      <c r="J610" s="489"/>
      <c r="K610" s="489"/>
    </row>
    <row r="611" spans="2:11" x14ac:dyDescent="0.2">
      <c r="B611" s="471"/>
      <c r="C611" s="471"/>
      <c r="E611" s="486"/>
      <c r="G611" s="491"/>
      <c r="H611" s="489"/>
      <c r="I611" s="489"/>
      <c r="J611" s="489"/>
      <c r="K611" s="489"/>
    </row>
    <row r="612" spans="2:11" x14ac:dyDescent="0.2">
      <c r="B612" s="471"/>
      <c r="C612" s="471"/>
      <c r="E612" s="486"/>
      <c r="G612" s="491"/>
      <c r="H612" s="489"/>
      <c r="I612" s="489"/>
      <c r="J612" s="489"/>
      <c r="K612" s="489"/>
    </row>
    <row r="613" spans="2:11" x14ac:dyDescent="0.2">
      <c r="B613" s="471"/>
      <c r="C613" s="471"/>
      <c r="E613" s="486"/>
      <c r="G613" s="491"/>
      <c r="H613" s="489"/>
      <c r="I613" s="489"/>
      <c r="J613" s="489"/>
      <c r="K613" s="489"/>
    </row>
    <row r="614" spans="2:11" x14ac:dyDescent="0.2">
      <c r="B614" s="471"/>
      <c r="C614" s="471"/>
      <c r="E614" s="486"/>
      <c r="G614" s="491"/>
      <c r="H614" s="489"/>
      <c r="I614" s="489"/>
      <c r="J614" s="489"/>
      <c r="K614" s="489"/>
    </row>
    <row r="615" spans="2:11" x14ac:dyDescent="0.2">
      <c r="B615" s="471"/>
      <c r="C615" s="471"/>
      <c r="E615" s="486"/>
      <c r="G615" s="491"/>
      <c r="H615" s="489"/>
      <c r="I615" s="489"/>
      <c r="J615" s="489"/>
      <c r="K615" s="489"/>
    </row>
    <row r="616" spans="2:11" x14ac:dyDescent="0.2">
      <c r="B616" s="471"/>
      <c r="C616" s="471"/>
      <c r="E616" s="486"/>
      <c r="G616" s="491"/>
      <c r="H616" s="489"/>
      <c r="I616" s="489"/>
      <c r="J616" s="489"/>
      <c r="K616" s="489"/>
    </row>
    <row r="617" spans="2:11" x14ac:dyDescent="0.2">
      <c r="B617" s="471"/>
      <c r="C617" s="471"/>
      <c r="E617" s="486"/>
      <c r="G617" s="491"/>
      <c r="H617" s="489"/>
      <c r="I617" s="489"/>
      <c r="J617" s="489"/>
      <c r="K617" s="489"/>
    </row>
    <row r="618" spans="2:11" x14ac:dyDescent="0.2">
      <c r="B618" s="471"/>
      <c r="C618" s="471"/>
      <c r="E618" s="486"/>
      <c r="G618" s="491"/>
      <c r="H618" s="489"/>
      <c r="I618" s="489"/>
      <c r="J618" s="489"/>
      <c r="K618" s="489"/>
    </row>
    <row r="619" spans="2:11" x14ac:dyDescent="0.2">
      <c r="B619" s="471"/>
      <c r="C619" s="471"/>
      <c r="E619" s="486"/>
      <c r="G619" s="491"/>
      <c r="H619" s="489"/>
      <c r="I619" s="489"/>
      <c r="J619" s="489"/>
      <c r="K619" s="489"/>
    </row>
    <row r="620" spans="2:11" x14ac:dyDescent="0.2">
      <c r="B620" s="471"/>
      <c r="C620" s="471"/>
      <c r="E620" s="486"/>
      <c r="G620" s="491"/>
      <c r="H620" s="489"/>
      <c r="I620" s="489"/>
      <c r="J620" s="489"/>
      <c r="K620" s="489"/>
    </row>
    <row r="621" spans="2:11" x14ac:dyDescent="0.2">
      <c r="B621" s="471"/>
      <c r="C621" s="471"/>
      <c r="E621" s="486"/>
      <c r="G621" s="491"/>
      <c r="H621" s="489"/>
      <c r="I621" s="489"/>
      <c r="J621" s="489"/>
      <c r="K621" s="489"/>
    </row>
    <row r="622" spans="2:11" x14ac:dyDescent="0.2">
      <c r="B622" s="471"/>
      <c r="C622" s="471"/>
      <c r="E622" s="486"/>
      <c r="G622" s="491"/>
      <c r="H622" s="489"/>
      <c r="I622" s="489"/>
      <c r="J622" s="489"/>
      <c r="K622" s="489"/>
    </row>
    <row r="623" spans="2:11" x14ac:dyDescent="0.2">
      <c r="B623" s="471"/>
      <c r="C623" s="471"/>
      <c r="E623" s="486"/>
      <c r="G623" s="491"/>
      <c r="H623" s="489"/>
      <c r="I623" s="489"/>
      <c r="J623" s="489"/>
      <c r="K623" s="489"/>
    </row>
    <row r="624" spans="2:11" x14ac:dyDescent="0.2">
      <c r="B624" s="471"/>
      <c r="C624" s="471"/>
      <c r="E624" s="486"/>
      <c r="G624" s="491"/>
      <c r="H624" s="489"/>
      <c r="I624" s="489"/>
      <c r="J624" s="489"/>
      <c r="K624" s="489"/>
    </row>
    <row r="625" spans="2:11" x14ac:dyDescent="0.2">
      <c r="B625" s="471"/>
      <c r="C625" s="471"/>
      <c r="E625" s="486"/>
      <c r="G625" s="491"/>
      <c r="H625" s="489"/>
      <c r="I625" s="489"/>
      <c r="J625" s="489"/>
      <c r="K625" s="489"/>
    </row>
    <row r="626" spans="2:11" x14ac:dyDescent="0.2">
      <c r="B626" s="471"/>
      <c r="C626" s="471"/>
      <c r="E626" s="486"/>
      <c r="G626" s="491"/>
      <c r="H626" s="489"/>
      <c r="I626" s="489"/>
      <c r="J626" s="489"/>
      <c r="K626" s="489"/>
    </row>
    <row r="627" spans="2:11" x14ac:dyDescent="0.2">
      <c r="B627" s="471"/>
      <c r="C627" s="471"/>
      <c r="E627" s="486"/>
      <c r="G627" s="491"/>
      <c r="H627" s="489"/>
      <c r="I627" s="489"/>
      <c r="J627" s="489"/>
      <c r="K627" s="489"/>
    </row>
    <row r="628" spans="2:11" x14ac:dyDescent="0.2">
      <c r="B628" s="471"/>
      <c r="C628" s="471"/>
      <c r="E628" s="486"/>
      <c r="G628" s="491"/>
      <c r="H628" s="489"/>
      <c r="I628" s="489"/>
      <c r="J628" s="489"/>
      <c r="K628" s="489"/>
    </row>
    <row r="629" spans="2:11" x14ac:dyDescent="0.2">
      <c r="B629" s="471"/>
      <c r="C629" s="471"/>
      <c r="E629" s="486"/>
      <c r="G629" s="491"/>
      <c r="H629" s="489"/>
      <c r="I629" s="489"/>
      <c r="J629" s="489"/>
      <c r="K629" s="489"/>
    </row>
    <row r="630" spans="2:11" x14ac:dyDescent="0.2">
      <c r="B630" s="471"/>
      <c r="C630" s="471"/>
      <c r="E630" s="486"/>
      <c r="G630" s="491"/>
      <c r="H630" s="489"/>
      <c r="I630" s="489"/>
      <c r="J630" s="489"/>
      <c r="K630" s="489"/>
    </row>
    <row r="631" spans="2:11" x14ac:dyDescent="0.2">
      <c r="B631" s="471"/>
      <c r="C631" s="471"/>
      <c r="E631" s="486"/>
      <c r="G631" s="491"/>
      <c r="H631" s="489"/>
      <c r="I631" s="489"/>
      <c r="J631" s="489"/>
      <c r="K631" s="489"/>
    </row>
    <row r="632" spans="2:11" x14ac:dyDescent="0.2">
      <c r="B632" s="471"/>
      <c r="C632" s="471"/>
      <c r="E632" s="486"/>
      <c r="G632" s="491"/>
      <c r="H632" s="489"/>
      <c r="I632" s="489"/>
      <c r="J632" s="489"/>
      <c r="K632" s="489"/>
    </row>
    <row r="633" spans="2:11" x14ac:dyDescent="0.2">
      <c r="B633" s="471"/>
      <c r="C633" s="471"/>
      <c r="E633" s="486"/>
      <c r="G633" s="491"/>
      <c r="H633" s="489"/>
      <c r="I633" s="489"/>
      <c r="J633" s="489"/>
      <c r="K633" s="489"/>
    </row>
    <row r="634" spans="2:11" x14ac:dyDescent="0.2">
      <c r="B634" s="471"/>
      <c r="C634" s="471"/>
      <c r="E634" s="486"/>
      <c r="G634" s="491"/>
      <c r="H634" s="489"/>
      <c r="I634" s="489"/>
      <c r="J634" s="489"/>
      <c r="K634" s="489"/>
    </row>
    <row r="635" spans="2:11" x14ac:dyDescent="0.2">
      <c r="B635" s="471"/>
      <c r="C635" s="471"/>
      <c r="E635" s="486"/>
      <c r="G635" s="491"/>
      <c r="H635" s="489"/>
      <c r="I635" s="489"/>
      <c r="J635" s="489"/>
      <c r="K635" s="489"/>
    </row>
    <row r="636" spans="2:11" x14ac:dyDescent="0.2">
      <c r="B636" s="471"/>
      <c r="C636" s="471"/>
      <c r="E636" s="486"/>
      <c r="G636" s="491"/>
      <c r="H636" s="489"/>
      <c r="I636" s="489"/>
      <c r="J636" s="489"/>
      <c r="K636" s="489"/>
    </row>
    <row r="637" spans="2:11" x14ac:dyDescent="0.2">
      <c r="B637" s="471"/>
      <c r="C637" s="471"/>
      <c r="E637" s="486"/>
      <c r="G637" s="491"/>
      <c r="H637" s="489"/>
      <c r="I637" s="489"/>
      <c r="J637" s="489"/>
      <c r="K637" s="489"/>
    </row>
    <row r="638" spans="2:11" x14ac:dyDescent="0.2">
      <c r="B638" s="471"/>
      <c r="C638" s="471"/>
      <c r="E638" s="486"/>
      <c r="G638" s="491"/>
      <c r="H638" s="489"/>
      <c r="I638" s="489"/>
      <c r="J638" s="489"/>
      <c r="K638" s="489"/>
    </row>
    <row r="639" spans="2:11" x14ac:dyDescent="0.2">
      <c r="B639" s="471"/>
      <c r="C639" s="471"/>
      <c r="E639" s="486"/>
      <c r="G639" s="491"/>
      <c r="H639" s="489"/>
      <c r="I639" s="489"/>
      <c r="J639" s="489"/>
      <c r="K639" s="489"/>
    </row>
    <row r="640" spans="2:11" x14ac:dyDescent="0.2">
      <c r="B640" s="471"/>
      <c r="C640" s="471"/>
      <c r="E640" s="486"/>
      <c r="G640" s="491"/>
      <c r="H640" s="489"/>
      <c r="I640" s="489"/>
      <c r="J640" s="489"/>
      <c r="K640" s="489"/>
    </row>
    <row r="641" spans="2:11" x14ac:dyDescent="0.2">
      <c r="B641" s="471"/>
      <c r="C641" s="471"/>
      <c r="E641" s="486"/>
      <c r="G641" s="491"/>
      <c r="H641" s="489"/>
      <c r="I641" s="489"/>
      <c r="J641" s="489"/>
      <c r="K641" s="489"/>
    </row>
    <row r="642" spans="2:11" x14ac:dyDescent="0.2">
      <c r="B642" s="471"/>
      <c r="C642" s="471"/>
      <c r="E642" s="486"/>
      <c r="G642" s="491"/>
      <c r="H642" s="489"/>
      <c r="I642" s="489"/>
      <c r="J642" s="489"/>
      <c r="K642" s="489"/>
    </row>
    <row r="643" spans="2:11" x14ac:dyDescent="0.2">
      <c r="B643" s="471"/>
      <c r="C643" s="471"/>
      <c r="E643" s="486"/>
      <c r="G643" s="491"/>
      <c r="H643" s="489"/>
      <c r="I643" s="489"/>
      <c r="J643" s="489"/>
      <c r="K643" s="489"/>
    </row>
    <row r="644" spans="2:11" x14ac:dyDescent="0.2">
      <c r="B644" s="471"/>
      <c r="C644" s="471"/>
      <c r="E644" s="486"/>
      <c r="G644" s="491"/>
      <c r="H644" s="489"/>
      <c r="I644" s="489"/>
      <c r="J644" s="489"/>
      <c r="K644" s="489"/>
    </row>
    <row r="645" spans="2:11" x14ac:dyDescent="0.2">
      <c r="B645" s="471"/>
      <c r="C645" s="471"/>
      <c r="E645" s="486"/>
      <c r="G645" s="491"/>
      <c r="H645" s="489"/>
      <c r="I645" s="489"/>
      <c r="J645" s="489"/>
      <c r="K645" s="489"/>
    </row>
    <row r="646" spans="2:11" x14ac:dyDescent="0.2">
      <c r="B646" s="471"/>
      <c r="C646" s="471"/>
      <c r="E646" s="486"/>
      <c r="G646" s="491"/>
      <c r="H646" s="489"/>
      <c r="I646" s="489"/>
      <c r="J646" s="489"/>
      <c r="K646" s="489"/>
    </row>
    <row r="647" spans="2:11" x14ac:dyDescent="0.2">
      <c r="B647" s="471"/>
      <c r="C647" s="471"/>
      <c r="E647" s="486"/>
      <c r="G647" s="491"/>
      <c r="H647" s="489"/>
      <c r="I647" s="489"/>
      <c r="J647" s="489"/>
      <c r="K647" s="489"/>
    </row>
    <row r="648" spans="2:11" x14ac:dyDescent="0.2">
      <c r="B648" s="471"/>
      <c r="C648" s="471"/>
      <c r="E648" s="486"/>
      <c r="G648" s="491"/>
      <c r="H648" s="489"/>
      <c r="I648" s="489"/>
      <c r="J648" s="489"/>
      <c r="K648" s="489"/>
    </row>
    <row r="649" spans="2:11" x14ac:dyDescent="0.2">
      <c r="B649" s="471"/>
      <c r="C649" s="471"/>
      <c r="E649" s="486"/>
      <c r="G649" s="491"/>
      <c r="H649" s="489"/>
      <c r="I649" s="489"/>
      <c r="J649" s="489"/>
      <c r="K649" s="489"/>
    </row>
    <row r="650" spans="2:11" x14ac:dyDescent="0.2">
      <c r="B650" s="471"/>
      <c r="C650" s="471"/>
      <c r="E650" s="486"/>
      <c r="G650" s="491"/>
      <c r="H650" s="489"/>
      <c r="I650" s="489"/>
      <c r="J650" s="489"/>
      <c r="K650" s="489"/>
    </row>
    <row r="651" spans="2:11" x14ac:dyDescent="0.2">
      <c r="B651" s="471"/>
      <c r="C651" s="471"/>
      <c r="E651" s="486"/>
      <c r="G651" s="491"/>
      <c r="H651" s="489"/>
      <c r="I651" s="489"/>
      <c r="J651" s="489"/>
      <c r="K651" s="489"/>
    </row>
    <row r="652" spans="2:11" x14ac:dyDescent="0.2">
      <c r="B652" s="471"/>
      <c r="C652" s="471"/>
      <c r="E652" s="486"/>
      <c r="G652" s="491"/>
      <c r="H652" s="489"/>
      <c r="I652" s="489"/>
      <c r="J652" s="489"/>
      <c r="K652" s="489"/>
    </row>
    <row r="653" spans="2:11" x14ac:dyDescent="0.2">
      <c r="B653" s="471"/>
      <c r="C653" s="471"/>
      <c r="E653" s="486"/>
      <c r="G653" s="491"/>
      <c r="H653" s="489"/>
      <c r="I653" s="489"/>
      <c r="J653" s="489"/>
      <c r="K653" s="489"/>
    </row>
    <row r="654" spans="2:11" x14ac:dyDescent="0.2">
      <c r="B654" s="471"/>
      <c r="C654" s="471"/>
      <c r="E654" s="486"/>
      <c r="G654" s="491"/>
      <c r="H654" s="489"/>
      <c r="I654" s="489"/>
      <c r="J654" s="489"/>
      <c r="K654" s="489"/>
    </row>
    <row r="655" spans="2:11" x14ac:dyDescent="0.2">
      <c r="B655" s="471"/>
      <c r="C655" s="471"/>
      <c r="E655" s="486"/>
      <c r="G655" s="491"/>
      <c r="H655" s="489"/>
      <c r="I655" s="489"/>
      <c r="J655" s="489"/>
      <c r="K655" s="489"/>
    </row>
    <row r="656" spans="2:11" x14ac:dyDescent="0.2">
      <c r="B656" s="471"/>
      <c r="C656" s="471"/>
      <c r="E656" s="486"/>
      <c r="G656" s="491"/>
      <c r="H656" s="489"/>
      <c r="I656" s="489"/>
      <c r="J656" s="489"/>
      <c r="K656" s="489"/>
    </row>
    <row r="657" spans="2:11" x14ac:dyDescent="0.2">
      <c r="B657" s="471"/>
      <c r="C657" s="471"/>
      <c r="E657" s="486"/>
      <c r="G657" s="491"/>
      <c r="H657" s="489"/>
      <c r="I657" s="489"/>
      <c r="J657" s="489"/>
      <c r="K657" s="489"/>
    </row>
    <row r="658" spans="2:11" x14ac:dyDescent="0.2">
      <c r="B658" s="471"/>
      <c r="C658" s="471"/>
      <c r="E658" s="486"/>
      <c r="G658" s="491"/>
      <c r="H658" s="489"/>
      <c r="I658" s="489"/>
      <c r="J658" s="489"/>
      <c r="K658" s="489"/>
    </row>
    <row r="659" spans="2:11" x14ac:dyDescent="0.2">
      <c r="B659" s="471"/>
      <c r="C659" s="471"/>
      <c r="E659" s="486"/>
      <c r="G659" s="491"/>
      <c r="H659" s="489"/>
      <c r="I659" s="489"/>
      <c r="J659" s="489"/>
      <c r="K659" s="489"/>
    </row>
    <row r="660" spans="2:11" x14ac:dyDescent="0.2">
      <c r="B660" s="471"/>
      <c r="C660" s="471"/>
      <c r="E660" s="486"/>
      <c r="G660" s="491"/>
      <c r="H660" s="489"/>
      <c r="I660" s="489"/>
      <c r="J660" s="489"/>
      <c r="K660" s="489"/>
    </row>
    <row r="661" spans="2:11" x14ac:dyDescent="0.2">
      <c r="B661" s="471"/>
      <c r="C661" s="471"/>
      <c r="E661" s="486"/>
      <c r="G661" s="491"/>
      <c r="H661" s="489"/>
      <c r="I661" s="489"/>
      <c r="J661" s="489"/>
      <c r="K661" s="489"/>
    </row>
    <row r="662" spans="2:11" x14ac:dyDescent="0.2">
      <c r="B662" s="471"/>
      <c r="C662" s="471"/>
      <c r="E662" s="486"/>
      <c r="G662" s="491"/>
      <c r="H662" s="489"/>
      <c r="I662" s="489"/>
      <c r="J662" s="489"/>
      <c r="K662" s="489"/>
    </row>
    <row r="663" spans="2:11" x14ac:dyDescent="0.2">
      <c r="B663" s="471"/>
      <c r="C663" s="471"/>
      <c r="E663" s="486"/>
      <c r="G663" s="491"/>
      <c r="H663" s="489"/>
      <c r="I663" s="489"/>
      <c r="J663" s="489"/>
      <c r="K663" s="489"/>
    </row>
    <row r="664" spans="2:11" x14ac:dyDescent="0.2">
      <c r="B664" s="471"/>
      <c r="C664" s="471"/>
      <c r="E664" s="486"/>
      <c r="G664" s="491"/>
      <c r="H664" s="489"/>
      <c r="I664" s="489"/>
      <c r="J664" s="489"/>
      <c r="K664" s="489"/>
    </row>
    <row r="665" spans="2:11" x14ac:dyDescent="0.2">
      <c r="B665" s="471"/>
      <c r="C665" s="471"/>
      <c r="E665" s="486"/>
      <c r="G665" s="491"/>
      <c r="H665" s="489"/>
      <c r="I665" s="489"/>
      <c r="J665" s="489"/>
      <c r="K665" s="489"/>
    </row>
    <row r="666" spans="2:11" x14ac:dyDescent="0.2">
      <c r="B666" s="471"/>
      <c r="C666" s="471"/>
      <c r="E666" s="486"/>
      <c r="G666" s="491"/>
      <c r="H666" s="489"/>
      <c r="I666" s="489"/>
      <c r="J666" s="489"/>
      <c r="K666" s="489"/>
    </row>
    <row r="667" spans="2:11" x14ac:dyDescent="0.2">
      <c r="B667" s="471"/>
      <c r="C667" s="471"/>
      <c r="E667" s="486"/>
      <c r="G667" s="491"/>
      <c r="H667" s="489"/>
      <c r="I667" s="489"/>
      <c r="J667" s="489"/>
      <c r="K667" s="489"/>
    </row>
    <row r="668" spans="2:11" x14ac:dyDescent="0.2">
      <c r="B668" s="471"/>
      <c r="C668" s="471"/>
      <c r="E668" s="486"/>
      <c r="G668" s="491"/>
      <c r="H668" s="489"/>
      <c r="I668" s="489"/>
      <c r="J668" s="489"/>
      <c r="K668" s="489"/>
    </row>
    <row r="669" spans="2:11" x14ac:dyDescent="0.2">
      <c r="B669" s="471"/>
      <c r="C669" s="471"/>
      <c r="E669" s="486"/>
      <c r="G669" s="491"/>
      <c r="H669" s="489"/>
      <c r="I669" s="489"/>
      <c r="J669" s="489"/>
      <c r="K669" s="489"/>
    </row>
    <row r="670" spans="2:11" x14ac:dyDescent="0.2">
      <c r="B670" s="471"/>
      <c r="C670" s="471"/>
      <c r="E670" s="486"/>
      <c r="G670" s="491"/>
      <c r="H670" s="489"/>
      <c r="I670" s="489"/>
      <c r="J670" s="489"/>
      <c r="K670" s="489"/>
    </row>
    <row r="671" spans="2:11" x14ac:dyDescent="0.2">
      <c r="B671" s="471"/>
      <c r="C671" s="471"/>
      <c r="E671" s="486"/>
      <c r="G671" s="491"/>
      <c r="H671" s="489"/>
      <c r="I671" s="489"/>
      <c r="J671" s="489"/>
      <c r="K671" s="489"/>
    </row>
    <row r="672" spans="2:11" x14ac:dyDescent="0.2">
      <c r="B672" s="471"/>
      <c r="C672" s="471"/>
      <c r="E672" s="486"/>
      <c r="G672" s="491"/>
      <c r="H672" s="489"/>
      <c r="I672" s="489"/>
      <c r="J672" s="489"/>
      <c r="K672" s="489"/>
    </row>
    <row r="673" spans="2:11" x14ac:dyDescent="0.2">
      <c r="B673" s="471"/>
      <c r="C673" s="471"/>
      <c r="E673" s="486"/>
      <c r="G673" s="491"/>
      <c r="H673" s="489"/>
      <c r="I673" s="489"/>
      <c r="J673" s="489"/>
      <c r="K673" s="489"/>
    </row>
    <row r="674" spans="2:11" x14ac:dyDescent="0.2">
      <c r="B674" s="471"/>
      <c r="C674" s="471"/>
      <c r="E674" s="486"/>
      <c r="G674" s="491"/>
      <c r="H674" s="489"/>
      <c r="I674" s="489"/>
      <c r="J674" s="489"/>
      <c r="K674" s="489"/>
    </row>
    <row r="675" spans="2:11" x14ac:dyDescent="0.2">
      <c r="B675" s="471"/>
      <c r="C675" s="471"/>
      <c r="E675" s="486"/>
      <c r="G675" s="491"/>
      <c r="H675" s="489"/>
      <c r="I675" s="489"/>
      <c r="J675" s="489"/>
      <c r="K675" s="489"/>
    </row>
    <row r="676" spans="2:11" x14ac:dyDescent="0.2">
      <c r="B676" s="471"/>
      <c r="C676" s="471"/>
      <c r="E676" s="486"/>
      <c r="G676" s="491"/>
      <c r="H676" s="489"/>
      <c r="I676" s="489"/>
      <c r="J676" s="489"/>
      <c r="K676" s="489"/>
    </row>
    <row r="677" spans="2:11" x14ac:dyDescent="0.2">
      <c r="B677" s="471"/>
      <c r="C677" s="471"/>
      <c r="E677" s="486"/>
      <c r="G677" s="491"/>
      <c r="H677" s="489"/>
      <c r="I677" s="489"/>
      <c r="J677" s="489"/>
      <c r="K677" s="489"/>
    </row>
    <row r="678" spans="2:11" x14ac:dyDescent="0.2">
      <c r="B678" s="471"/>
      <c r="C678" s="471"/>
      <c r="E678" s="486"/>
      <c r="G678" s="491"/>
      <c r="H678" s="489"/>
      <c r="I678" s="489"/>
      <c r="J678" s="489"/>
      <c r="K678" s="489"/>
    </row>
    <row r="679" spans="2:11" x14ac:dyDescent="0.2">
      <c r="B679" s="471"/>
      <c r="C679" s="471"/>
      <c r="E679" s="486"/>
      <c r="G679" s="491"/>
      <c r="H679" s="489"/>
      <c r="I679" s="489"/>
      <c r="J679" s="489"/>
      <c r="K679" s="489"/>
    </row>
    <row r="680" spans="2:11" x14ac:dyDescent="0.2">
      <c r="B680" s="471"/>
      <c r="C680" s="471"/>
      <c r="E680" s="486"/>
      <c r="G680" s="491"/>
      <c r="H680" s="489"/>
      <c r="I680" s="489"/>
      <c r="J680" s="489"/>
      <c r="K680" s="489"/>
    </row>
    <row r="681" spans="2:11" x14ac:dyDescent="0.2">
      <c r="B681" s="471"/>
      <c r="C681" s="471"/>
      <c r="E681" s="486"/>
      <c r="G681" s="491"/>
      <c r="H681" s="489"/>
      <c r="I681" s="489"/>
      <c r="J681" s="489"/>
      <c r="K681" s="489"/>
    </row>
    <row r="682" spans="2:11" x14ac:dyDescent="0.2">
      <c r="B682" s="471"/>
      <c r="C682" s="471"/>
      <c r="E682" s="486"/>
      <c r="G682" s="491"/>
      <c r="H682" s="489"/>
      <c r="I682" s="489"/>
      <c r="J682" s="489"/>
      <c r="K682" s="489"/>
    </row>
    <row r="683" spans="2:11" x14ac:dyDescent="0.2">
      <c r="B683" s="471"/>
      <c r="C683" s="471"/>
      <c r="E683" s="486"/>
      <c r="G683" s="491"/>
      <c r="H683" s="489"/>
      <c r="I683" s="489"/>
      <c r="J683" s="489"/>
      <c r="K683" s="489"/>
    </row>
    <row r="684" spans="2:11" x14ac:dyDescent="0.2">
      <c r="B684" s="471"/>
      <c r="C684" s="471"/>
      <c r="E684" s="486"/>
      <c r="G684" s="491"/>
      <c r="H684" s="489"/>
      <c r="I684" s="489"/>
      <c r="J684" s="489"/>
      <c r="K684" s="489"/>
    </row>
    <row r="685" spans="2:11" x14ac:dyDescent="0.2">
      <c r="B685" s="471"/>
      <c r="C685" s="471"/>
      <c r="E685" s="486"/>
      <c r="G685" s="491"/>
      <c r="H685" s="489"/>
      <c r="I685" s="489"/>
      <c r="J685" s="489"/>
      <c r="K685" s="489"/>
    </row>
    <row r="686" spans="2:11" x14ac:dyDescent="0.2">
      <c r="B686" s="471"/>
      <c r="C686" s="471"/>
      <c r="E686" s="486"/>
      <c r="G686" s="491"/>
      <c r="H686" s="489"/>
      <c r="I686" s="489"/>
      <c r="J686" s="489"/>
      <c r="K686" s="489"/>
    </row>
    <row r="687" spans="2:11" x14ac:dyDescent="0.2">
      <c r="B687" s="471"/>
      <c r="C687" s="471"/>
      <c r="E687" s="486"/>
      <c r="G687" s="491"/>
      <c r="H687" s="489"/>
      <c r="I687" s="489"/>
      <c r="J687" s="489"/>
      <c r="K687" s="489"/>
    </row>
    <row r="688" spans="2:11" x14ac:dyDescent="0.2">
      <c r="B688" s="471"/>
      <c r="C688" s="471"/>
      <c r="E688" s="486"/>
      <c r="G688" s="491"/>
      <c r="H688" s="489"/>
      <c r="I688" s="489"/>
      <c r="J688" s="489"/>
      <c r="K688" s="489"/>
    </row>
    <row r="689" spans="2:11" x14ac:dyDescent="0.2">
      <c r="B689" s="471"/>
      <c r="C689" s="471"/>
      <c r="E689" s="486"/>
      <c r="G689" s="491"/>
      <c r="H689" s="489"/>
      <c r="I689" s="489"/>
      <c r="J689" s="489"/>
      <c r="K689" s="489"/>
    </row>
    <row r="690" spans="2:11" x14ac:dyDescent="0.2">
      <c r="B690" s="471"/>
      <c r="C690" s="471"/>
      <c r="E690" s="486"/>
      <c r="G690" s="491"/>
      <c r="H690" s="489"/>
      <c r="I690" s="489"/>
      <c r="J690" s="489"/>
      <c r="K690" s="489"/>
    </row>
    <row r="691" spans="2:11" x14ac:dyDescent="0.2">
      <c r="B691" s="471"/>
      <c r="C691" s="471"/>
      <c r="E691" s="486"/>
      <c r="G691" s="491"/>
      <c r="H691" s="489"/>
      <c r="I691" s="489"/>
      <c r="J691" s="489"/>
      <c r="K691" s="489"/>
    </row>
    <row r="692" spans="2:11" x14ac:dyDescent="0.2">
      <c r="B692" s="471"/>
      <c r="C692" s="471"/>
      <c r="E692" s="486"/>
      <c r="G692" s="491"/>
      <c r="H692" s="489"/>
      <c r="I692" s="489"/>
      <c r="J692" s="489"/>
      <c r="K692" s="489"/>
    </row>
    <row r="693" spans="2:11" x14ac:dyDescent="0.2">
      <c r="B693" s="471"/>
      <c r="C693" s="471"/>
      <c r="E693" s="486"/>
      <c r="G693" s="491"/>
      <c r="H693" s="489"/>
      <c r="I693" s="489"/>
      <c r="J693" s="489"/>
      <c r="K693" s="489"/>
    </row>
    <row r="694" spans="2:11" x14ac:dyDescent="0.2">
      <c r="B694" s="471"/>
      <c r="C694" s="471"/>
      <c r="E694" s="486"/>
      <c r="G694" s="491"/>
      <c r="H694" s="489"/>
      <c r="I694" s="489"/>
      <c r="J694" s="489"/>
      <c r="K694" s="489"/>
    </row>
    <row r="695" spans="2:11" x14ac:dyDescent="0.2">
      <c r="B695" s="471"/>
      <c r="C695" s="471"/>
      <c r="E695" s="486"/>
      <c r="G695" s="491"/>
      <c r="H695" s="489"/>
      <c r="I695" s="489"/>
      <c r="J695" s="489"/>
      <c r="K695" s="489"/>
    </row>
    <row r="696" spans="2:11" x14ac:dyDescent="0.2">
      <c r="B696" s="471"/>
      <c r="C696" s="471"/>
      <c r="E696" s="486"/>
      <c r="G696" s="491"/>
      <c r="H696" s="489"/>
      <c r="I696" s="489"/>
      <c r="J696" s="489"/>
      <c r="K696" s="489"/>
    </row>
    <row r="697" spans="2:11" x14ac:dyDescent="0.2">
      <c r="B697" s="471"/>
      <c r="C697" s="471"/>
      <c r="E697" s="486"/>
      <c r="G697" s="491"/>
      <c r="H697" s="489"/>
      <c r="I697" s="489"/>
      <c r="J697" s="489"/>
      <c r="K697" s="489"/>
    </row>
    <row r="698" spans="2:11" x14ac:dyDescent="0.2">
      <c r="B698" s="471"/>
      <c r="C698" s="471"/>
      <c r="E698" s="486"/>
      <c r="G698" s="491"/>
      <c r="H698" s="489"/>
      <c r="I698" s="489"/>
      <c r="J698" s="489"/>
      <c r="K698" s="489"/>
    </row>
    <row r="699" spans="2:11" x14ac:dyDescent="0.2">
      <c r="B699" s="471"/>
      <c r="C699" s="471"/>
      <c r="E699" s="486"/>
      <c r="G699" s="491"/>
      <c r="H699" s="489"/>
      <c r="I699" s="489"/>
      <c r="J699" s="489"/>
      <c r="K699" s="489"/>
    </row>
    <row r="700" spans="2:11" x14ac:dyDescent="0.2">
      <c r="B700" s="471"/>
      <c r="C700" s="471"/>
      <c r="E700" s="486"/>
      <c r="G700" s="491"/>
      <c r="H700" s="489"/>
      <c r="I700" s="489"/>
      <c r="J700" s="489"/>
      <c r="K700" s="489"/>
    </row>
    <row r="701" spans="2:11" x14ac:dyDescent="0.2">
      <c r="B701" s="471"/>
      <c r="C701" s="471"/>
      <c r="E701" s="486"/>
      <c r="G701" s="491"/>
      <c r="H701" s="489"/>
      <c r="I701" s="489"/>
      <c r="J701" s="489"/>
      <c r="K701" s="489"/>
    </row>
    <row r="702" spans="2:11" x14ac:dyDescent="0.2">
      <c r="B702" s="471"/>
      <c r="C702" s="471"/>
      <c r="E702" s="486"/>
      <c r="G702" s="491"/>
      <c r="H702" s="489"/>
      <c r="I702" s="489"/>
      <c r="J702" s="489"/>
      <c r="K702" s="489"/>
    </row>
    <row r="703" spans="2:11" x14ac:dyDescent="0.2">
      <c r="B703" s="471"/>
      <c r="C703" s="471"/>
      <c r="E703" s="486"/>
      <c r="G703" s="491"/>
      <c r="H703" s="489"/>
      <c r="I703" s="489"/>
      <c r="J703" s="489"/>
      <c r="K703" s="489"/>
    </row>
    <row r="704" spans="2:11" x14ac:dyDescent="0.2">
      <c r="B704" s="471"/>
      <c r="C704" s="471"/>
      <c r="E704" s="486"/>
      <c r="G704" s="491"/>
      <c r="H704" s="489"/>
      <c r="I704" s="489"/>
      <c r="J704" s="489"/>
      <c r="K704" s="489"/>
    </row>
    <row r="705" spans="2:11" x14ac:dyDescent="0.2">
      <c r="B705" s="471"/>
      <c r="C705" s="471"/>
      <c r="E705" s="486"/>
      <c r="G705" s="491"/>
      <c r="H705" s="489"/>
      <c r="I705" s="489"/>
      <c r="J705" s="489"/>
      <c r="K705" s="489"/>
    </row>
    <row r="706" spans="2:11" x14ac:dyDescent="0.2">
      <c r="B706" s="471"/>
      <c r="C706" s="471"/>
      <c r="E706" s="486"/>
      <c r="G706" s="491"/>
      <c r="H706" s="489"/>
      <c r="I706" s="489"/>
      <c r="J706" s="489"/>
      <c r="K706" s="489"/>
    </row>
    <row r="707" spans="2:11" x14ac:dyDescent="0.2">
      <c r="B707" s="471"/>
      <c r="C707" s="471"/>
      <c r="E707" s="486"/>
      <c r="G707" s="491"/>
      <c r="H707" s="489"/>
      <c r="I707" s="489"/>
      <c r="J707" s="489"/>
      <c r="K707" s="489"/>
    </row>
    <row r="708" spans="2:11" x14ac:dyDescent="0.2">
      <c r="B708" s="471"/>
      <c r="C708" s="471"/>
      <c r="E708" s="486"/>
      <c r="G708" s="491"/>
      <c r="H708" s="489"/>
      <c r="I708" s="489"/>
      <c r="J708" s="489"/>
      <c r="K708" s="489"/>
    </row>
    <row r="709" spans="2:11" x14ac:dyDescent="0.2">
      <c r="B709" s="471"/>
      <c r="C709" s="471"/>
      <c r="E709" s="486"/>
      <c r="G709" s="491"/>
      <c r="H709" s="489"/>
      <c r="I709" s="489"/>
      <c r="J709" s="489"/>
      <c r="K709" s="489"/>
    </row>
    <row r="710" spans="2:11" x14ac:dyDescent="0.2">
      <c r="B710" s="471"/>
      <c r="C710" s="471"/>
      <c r="E710" s="486"/>
      <c r="G710" s="491"/>
      <c r="H710" s="489"/>
      <c r="I710" s="489"/>
      <c r="J710" s="489"/>
      <c r="K710" s="489"/>
    </row>
    <row r="711" spans="2:11" x14ac:dyDescent="0.2">
      <c r="B711" s="471"/>
      <c r="C711" s="471"/>
      <c r="E711" s="486"/>
      <c r="G711" s="491"/>
      <c r="H711" s="489"/>
      <c r="I711" s="489"/>
      <c r="J711" s="489"/>
      <c r="K711" s="489"/>
    </row>
    <row r="712" spans="2:11" x14ac:dyDescent="0.2">
      <c r="B712" s="471"/>
      <c r="C712" s="471"/>
      <c r="E712" s="486"/>
      <c r="G712" s="491"/>
      <c r="H712" s="489"/>
      <c r="I712" s="489"/>
      <c r="J712" s="489"/>
      <c r="K712" s="489"/>
    </row>
    <row r="713" spans="2:11" x14ac:dyDescent="0.2">
      <c r="B713" s="471"/>
      <c r="C713" s="471"/>
      <c r="E713" s="486"/>
      <c r="G713" s="491"/>
      <c r="H713" s="489"/>
      <c r="I713" s="489"/>
      <c r="J713" s="489"/>
      <c r="K713" s="489"/>
    </row>
    <row r="714" spans="2:11" x14ac:dyDescent="0.2">
      <c r="B714" s="471"/>
      <c r="C714" s="471"/>
      <c r="E714" s="486"/>
      <c r="G714" s="491"/>
      <c r="H714" s="489"/>
      <c r="I714" s="489"/>
      <c r="J714" s="489"/>
      <c r="K714" s="489"/>
    </row>
    <row r="715" spans="2:11" x14ac:dyDescent="0.2">
      <c r="B715" s="471"/>
      <c r="C715" s="471"/>
      <c r="E715" s="486"/>
      <c r="G715" s="491"/>
      <c r="H715" s="489"/>
      <c r="I715" s="489"/>
      <c r="J715" s="489"/>
      <c r="K715" s="489"/>
    </row>
    <row r="716" spans="2:11" x14ac:dyDescent="0.2">
      <c r="B716" s="471"/>
      <c r="C716" s="471"/>
      <c r="E716" s="486"/>
      <c r="G716" s="491"/>
      <c r="H716" s="489"/>
      <c r="I716" s="489"/>
      <c r="J716" s="489"/>
      <c r="K716" s="489"/>
    </row>
    <row r="717" spans="2:11" x14ac:dyDescent="0.2">
      <c r="B717" s="471"/>
      <c r="C717" s="471"/>
      <c r="E717" s="486"/>
      <c r="G717" s="491"/>
      <c r="H717" s="489"/>
      <c r="I717" s="489"/>
      <c r="J717" s="489"/>
      <c r="K717" s="489"/>
    </row>
    <row r="718" spans="2:11" x14ac:dyDescent="0.2">
      <c r="B718" s="471"/>
      <c r="C718" s="471"/>
      <c r="E718" s="486"/>
      <c r="G718" s="491"/>
      <c r="H718" s="489"/>
      <c r="I718" s="489"/>
      <c r="J718" s="489"/>
      <c r="K718" s="489"/>
    </row>
    <row r="719" spans="2:11" x14ac:dyDescent="0.2">
      <c r="B719" s="471"/>
      <c r="C719" s="471"/>
      <c r="E719" s="486"/>
      <c r="G719" s="491"/>
      <c r="H719" s="489"/>
      <c r="I719" s="489"/>
      <c r="J719" s="489"/>
      <c r="K719" s="489"/>
    </row>
    <row r="720" spans="2:11" x14ac:dyDescent="0.2">
      <c r="B720" s="471"/>
      <c r="C720" s="471"/>
      <c r="E720" s="486"/>
      <c r="G720" s="491"/>
      <c r="H720" s="489"/>
      <c r="I720" s="489"/>
      <c r="J720" s="489"/>
      <c r="K720" s="489"/>
    </row>
    <row r="721" spans="2:11" x14ac:dyDescent="0.2">
      <c r="B721" s="471"/>
      <c r="C721" s="471"/>
      <c r="E721" s="486"/>
      <c r="G721" s="491"/>
      <c r="H721" s="489"/>
      <c r="I721" s="489"/>
      <c r="J721" s="489"/>
      <c r="K721" s="489"/>
    </row>
    <row r="722" spans="2:11" x14ac:dyDescent="0.2">
      <c r="B722" s="471"/>
      <c r="C722" s="471"/>
      <c r="E722" s="486"/>
      <c r="G722" s="491"/>
      <c r="H722" s="489"/>
      <c r="I722" s="489"/>
      <c r="J722" s="489"/>
      <c r="K722" s="489"/>
    </row>
    <row r="723" spans="2:11" x14ac:dyDescent="0.2">
      <c r="B723" s="471"/>
      <c r="C723" s="471"/>
      <c r="E723" s="486"/>
      <c r="G723" s="491"/>
      <c r="H723" s="489"/>
      <c r="I723" s="489"/>
      <c r="J723" s="489"/>
      <c r="K723" s="489"/>
    </row>
    <row r="724" spans="2:11" x14ac:dyDescent="0.2">
      <c r="B724" s="471"/>
      <c r="C724" s="471"/>
      <c r="E724" s="486"/>
      <c r="G724" s="491"/>
      <c r="H724" s="489"/>
      <c r="I724" s="489"/>
      <c r="J724" s="489"/>
      <c r="K724" s="489"/>
    </row>
    <row r="725" spans="2:11" x14ac:dyDescent="0.2">
      <c r="B725" s="471"/>
      <c r="C725" s="471"/>
      <c r="E725" s="486"/>
      <c r="G725" s="491"/>
      <c r="H725" s="489"/>
      <c r="I725" s="489"/>
      <c r="J725" s="489"/>
      <c r="K725" s="489"/>
    </row>
    <row r="726" spans="2:11" x14ac:dyDescent="0.2">
      <c r="B726" s="471"/>
      <c r="C726" s="471"/>
      <c r="E726" s="486"/>
      <c r="G726" s="491"/>
      <c r="H726" s="489"/>
      <c r="I726" s="489"/>
      <c r="J726" s="489"/>
      <c r="K726" s="489"/>
    </row>
    <row r="727" spans="2:11" x14ac:dyDescent="0.2">
      <c r="B727" s="471"/>
      <c r="C727" s="471"/>
      <c r="E727" s="486"/>
      <c r="G727" s="491"/>
      <c r="H727" s="489"/>
      <c r="I727" s="489"/>
      <c r="J727" s="489"/>
      <c r="K727" s="489"/>
    </row>
    <row r="728" spans="2:11" x14ac:dyDescent="0.2">
      <c r="B728" s="471"/>
      <c r="C728" s="471"/>
      <c r="E728" s="486"/>
      <c r="G728" s="491"/>
      <c r="H728" s="489"/>
      <c r="I728" s="489"/>
      <c r="J728" s="489"/>
      <c r="K728" s="489"/>
    </row>
    <row r="729" spans="2:11" x14ac:dyDescent="0.2">
      <c r="B729" s="471"/>
      <c r="C729" s="471"/>
      <c r="E729" s="486"/>
      <c r="G729" s="491"/>
      <c r="H729" s="489"/>
      <c r="I729" s="489"/>
      <c r="J729" s="489"/>
      <c r="K729" s="489"/>
    </row>
    <row r="730" spans="2:11" x14ac:dyDescent="0.2">
      <c r="B730" s="471"/>
      <c r="C730" s="471"/>
      <c r="E730" s="486"/>
      <c r="G730" s="491"/>
      <c r="H730" s="489"/>
      <c r="I730" s="489"/>
      <c r="J730" s="489"/>
      <c r="K730" s="489"/>
    </row>
    <row r="731" spans="2:11" x14ac:dyDescent="0.2">
      <c r="B731" s="471"/>
      <c r="C731" s="471"/>
      <c r="E731" s="486"/>
      <c r="G731" s="491"/>
      <c r="H731" s="489"/>
      <c r="I731" s="489"/>
      <c r="J731" s="489"/>
      <c r="K731" s="489"/>
    </row>
    <row r="732" spans="2:11" x14ac:dyDescent="0.2">
      <c r="B732" s="471"/>
      <c r="C732" s="471"/>
      <c r="E732" s="486"/>
      <c r="G732" s="491"/>
      <c r="H732" s="489"/>
      <c r="I732" s="489"/>
      <c r="J732" s="489"/>
      <c r="K732" s="489"/>
    </row>
    <row r="733" spans="2:11" x14ac:dyDescent="0.2">
      <c r="B733" s="471"/>
      <c r="C733" s="471"/>
      <c r="E733" s="486"/>
      <c r="G733" s="491"/>
      <c r="H733" s="489"/>
      <c r="I733" s="489"/>
      <c r="J733" s="489"/>
      <c r="K733" s="489"/>
    </row>
    <row r="734" spans="2:11" x14ac:dyDescent="0.2">
      <c r="B734" s="471"/>
      <c r="C734" s="471"/>
      <c r="E734" s="486"/>
      <c r="G734" s="491"/>
      <c r="H734" s="489"/>
      <c r="I734" s="489"/>
      <c r="J734" s="489"/>
      <c r="K734" s="489"/>
    </row>
    <row r="735" spans="2:11" x14ac:dyDescent="0.2">
      <c r="B735" s="471"/>
      <c r="C735" s="471"/>
      <c r="E735" s="486"/>
      <c r="G735" s="491"/>
      <c r="H735" s="489"/>
      <c r="I735" s="489"/>
      <c r="J735" s="489"/>
      <c r="K735" s="489"/>
    </row>
    <row r="736" spans="2:11" x14ac:dyDescent="0.2">
      <c r="B736" s="471"/>
      <c r="C736" s="471"/>
      <c r="E736" s="486"/>
      <c r="G736" s="491"/>
      <c r="H736" s="489"/>
      <c r="I736" s="489"/>
      <c r="J736" s="489"/>
      <c r="K736" s="489"/>
    </row>
    <row r="737" spans="2:11" x14ac:dyDescent="0.2">
      <c r="B737" s="471"/>
      <c r="C737" s="471"/>
      <c r="E737" s="486"/>
      <c r="G737" s="491"/>
      <c r="H737" s="489"/>
      <c r="I737" s="489"/>
      <c r="J737" s="489"/>
      <c r="K737" s="489"/>
    </row>
    <row r="738" spans="2:11" x14ac:dyDescent="0.2">
      <c r="B738" s="471"/>
      <c r="C738" s="471"/>
      <c r="E738" s="486"/>
      <c r="G738" s="491"/>
      <c r="H738" s="489"/>
      <c r="I738" s="489"/>
      <c r="J738" s="489"/>
      <c r="K738" s="489"/>
    </row>
    <row r="739" spans="2:11" x14ac:dyDescent="0.2">
      <c r="B739" s="471"/>
      <c r="C739" s="471"/>
      <c r="E739" s="486"/>
      <c r="G739" s="491"/>
      <c r="H739" s="489"/>
      <c r="I739" s="489"/>
      <c r="J739" s="489"/>
      <c r="K739" s="489"/>
    </row>
    <row r="740" spans="2:11" x14ac:dyDescent="0.2">
      <c r="B740" s="471"/>
      <c r="C740" s="471"/>
      <c r="E740" s="486"/>
      <c r="G740" s="491"/>
      <c r="H740" s="489"/>
      <c r="I740" s="489"/>
      <c r="J740" s="489"/>
      <c r="K740" s="489"/>
    </row>
    <row r="741" spans="2:11" x14ac:dyDescent="0.2">
      <c r="B741" s="471"/>
      <c r="C741" s="471"/>
      <c r="E741" s="486"/>
      <c r="G741" s="491"/>
      <c r="H741" s="489"/>
      <c r="I741" s="489"/>
      <c r="J741" s="489"/>
      <c r="K741" s="489"/>
    </row>
    <row r="742" spans="2:11" x14ac:dyDescent="0.2">
      <c r="B742" s="471"/>
      <c r="C742" s="471"/>
      <c r="E742" s="486"/>
      <c r="G742" s="491"/>
      <c r="H742" s="489"/>
      <c r="I742" s="489"/>
      <c r="J742" s="489"/>
      <c r="K742" s="489"/>
    </row>
    <row r="743" spans="2:11" x14ac:dyDescent="0.2">
      <c r="B743" s="471"/>
      <c r="C743" s="471"/>
      <c r="E743" s="486"/>
      <c r="G743" s="491"/>
      <c r="H743" s="489"/>
      <c r="I743" s="489"/>
      <c r="J743" s="489"/>
      <c r="K743" s="489"/>
    </row>
    <row r="744" spans="2:11" x14ac:dyDescent="0.2">
      <c r="B744" s="471"/>
      <c r="C744" s="471"/>
      <c r="E744" s="486"/>
      <c r="G744" s="491"/>
      <c r="H744" s="489"/>
      <c r="I744" s="489"/>
      <c r="J744" s="489"/>
      <c r="K744" s="489"/>
    </row>
    <row r="745" spans="2:11" x14ac:dyDescent="0.2">
      <c r="B745" s="471"/>
      <c r="C745" s="471"/>
      <c r="E745" s="486"/>
      <c r="G745" s="491"/>
      <c r="H745" s="489"/>
      <c r="I745" s="489"/>
      <c r="J745" s="489"/>
      <c r="K745" s="489"/>
    </row>
    <row r="746" spans="2:11" x14ac:dyDescent="0.2">
      <c r="B746" s="471"/>
      <c r="C746" s="471"/>
      <c r="E746" s="486"/>
      <c r="G746" s="491"/>
      <c r="H746" s="489"/>
      <c r="I746" s="489"/>
      <c r="J746" s="489"/>
      <c r="K746" s="489"/>
    </row>
    <row r="747" spans="2:11" x14ac:dyDescent="0.2">
      <c r="B747" s="471"/>
      <c r="C747" s="471"/>
      <c r="E747" s="486"/>
      <c r="G747" s="491"/>
      <c r="H747" s="489"/>
      <c r="I747" s="489"/>
      <c r="J747" s="489"/>
      <c r="K747" s="489"/>
    </row>
    <row r="748" spans="2:11" x14ac:dyDescent="0.2">
      <c r="B748" s="471"/>
      <c r="C748" s="471"/>
      <c r="E748" s="486"/>
      <c r="G748" s="491"/>
      <c r="H748" s="489"/>
      <c r="I748" s="489"/>
      <c r="J748" s="489"/>
      <c r="K748" s="489"/>
    </row>
    <row r="749" spans="2:11" x14ac:dyDescent="0.2">
      <c r="B749" s="471"/>
      <c r="C749" s="471"/>
      <c r="E749" s="486"/>
      <c r="G749" s="491"/>
      <c r="H749" s="489"/>
      <c r="I749" s="489"/>
      <c r="J749" s="489"/>
      <c r="K749" s="489"/>
    </row>
    <row r="750" spans="2:11" x14ac:dyDescent="0.2">
      <c r="B750" s="471"/>
      <c r="C750" s="471"/>
      <c r="E750" s="486"/>
      <c r="G750" s="491"/>
      <c r="H750" s="489"/>
      <c r="I750" s="489"/>
      <c r="J750" s="489"/>
      <c r="K750" s="489"/>
    </row>
    <row r="751" spans="2:11" x14ac:dyDescent="0.2">
      <c r="B751" s="471"/>
      <c r="C751" s="471"/>
      <c r="E751" s="486"/>
      <c r="G751" s="491"/>
      <c r="H751" s="489"/>
      <c r="I751" s="489"/>
      <c r="J751" s="489"/>
      <c r="K751" s="489"/>
    </row>
    <row r="752" spans="2:11" x14ac:dyDescent="0.2">
      <c r="B752" s="471"/>
      <c r="C752" s="471"/>
      <c r="E752" s="486"/>
      <c r="G752" s="491"/>
      <c r="H752" s="489"/>
      <c r="I752" s="489"/>
      <c r="J752" s="489"/>
      <c r="K752" s="489"/>
    </row>
    <row r="753" spans="2:11" x14ac:dyDescent="0.2">
      <c r="B753" s="471"/>
      <c r="C753" s="471"/>
      <c r="E753" s="486"/>
      <c r="G753" s="491"/>
      <c r="H753" s="489"/>
      <c r="I753" s="489"/>
      <c r="J753" s="489"/>
      <c r="K753" s="489"/>
    </row>
    <row r="754" spans="2:11" x14ac:dyDescent="0.2">
      <c r="B754" s="471"/>
      <c r="C754" s="471"/>
      <c r="E754" s="486"/>
      <c r="G754" s="491"/>
      <c r="H754" s="489"/>
      <c r="I754" s="489"/>
      <c r="J754" s="489"/>
      <c r="K754" s="489"/>
    </row>
    <row r="755" spans="2:11" x14ac:dyDescent="0.2">
      <c r="B755" s="471"/>
      <c r="C755" s="471"/>
      <c r="E755" s="486"/>
      <c r="G755" s="491"/>
      <c r="H755" s="489"/>
      <c r="I755" s="489"/>
      <c r="J755" s="489"/>
      <c r="K755" s="489"/>
    </row>
    <row r="756" spans="2:11" x14ac:dyDescent="0.2">
      <c r="B756" s="471"/>
      <c r="C756" s="471"/>
      <c r="E756" s="486"/>
      <c r="G756" s="491"/>
      <c r="H756" s="489"/>
      <c r="I756" s="489"/>
      <c r="J756" s="489"/>
      <c r="K756" s="489"/>
    </row>
    <row r="757" spans="2:11" x14ac:dyDescent="0.2">
      <c r="B757" s="471"/>
      <c r="C757" s="471"/>
      <c r="E757" s="486"/>
      <c r="G757" s="491"/>
      <c r="H757" s="489"/>
      <c r="I757" s="489"/>
      <c r="J757" s="489"/>
      <c r="K757" s="489"/>
    </row>
    <row r="758" spans="2:11" x14ac:dyDescent="0.2">
      <c r="B758" s="471"/>
      <c r="C758" s="471"/>
      <c r="E758" s="486"/>
      <c r="G758" s="491"/>
      <c r="H758" s="489"/>
      <c r="I758" s="489"/>
      <c r="J758" s="489"/>
      <c r="K758" s="489"/>
    </row>
    <row r="759" spans="2:11" x14ac:dyDescent="0.2">
      <c r="B759" s="471"/>
      <c r="C759" s="471"/>
      <c r="E759" s="486"/>
      <c r="G759" s="491"/>
      <c r="H759" s="489"/>
      <c r="I759" s="489"/>
      <c r="J759" s="489"/>
      <c r="K759" s="489"/>
    </row>
    <row r="760" spans="2:11" x14ac:dyDescent="0.2">
      <c r="B760" s="471"/>
      <c r="C760" s="471"/>
      <c r="E760" s="486"/>
      <c r="G760" s="491"/>
      <c r="H760" s="489"/>
      <c r="I760" s="489"/>
      <c r="J760" s="489"/>
      <c r="K760" s="489"/>
    </row>
    <row r="761" spans="2:11" x14ac:dyDescent="0.2">
      <c r="B761" s="471"/>
      <c r="C761" s="471"/>
      <c r="E761" s="486"/>
      <c r="G761" s="491"/>
      <c r="H761" s="489"/>
      <c r="I761" s="489"/>
      <c r="J761" s="489"/>
      <c r="K761" s="489"/>
    </row>
    <row r="762" spans="2:11" x14ac:dyDescent="0.2">
      <c r="B762" s="471"/>
      <c r="C762" s="471"/>
      <c r="E762" s="486"/>
      <c r="G762" s="491"/>
      <c r="H762" s="489"/>
      <c r="I762" s="489"/>
      <c r="J762" s="489"/>
      <c r="K762" s="489"/>
    </row>
    <row r="763" spans="2:11" x14ac:dyDescent="0.2">
      <c r="B763" s="471"/>
      <c r="C763" s="471"/>
      <c r="E763" s="486"/>
      <c r="G763" s="491"/>
      <c r="H763" s="489"/>
      <c r="I763" s="489"/>
      <c r="J763" s="489"/>
      <c r="K763" s="489"/>
    </row>
    <row r="764" spans="2:11" x14ac:dyDescent="0.2">
      <c r="B764" s="471"/>
      <c r="C764" s="471"/>
      <c r="E764" s="486"/>
      <c r="G764" s="491"/>
      <c r="H764" s="489"/>
      <c r="I764" s="489"/>
      <c r="J764" s="489"/>
      <c r="K764" s="489"/>
    </row>
    <row r="765" spans="2:11" x14ac:dyDescent="0.2">
      <c r="B765" s="471"/>
      <c r="C765" s="471"/>
      <c r="E765" s="486"/>
      <c r="G765" s="491"/>
      <c r="H765" s="489"/>
      <c r="I765" s="489"/>
      <c r="J765" s="489"/>
      <c r="K765" s="489"/>
    </row>
    <row r="766" spans="2:11" x14ac:dyDescent="0.2">
      <c r="B766" s="471"/>
      <c r="C766" s="471"/>
      <c r="E766" s="486"/>
      <c r="G766" s="491"/>
      <c r="H766" s="489"/>
      <c r="I766" s="489"/>
      <c r="J766" s="489"/>
      <c r="K766" s="489"/>
    </row>
    <row r="767" spans="2:11" x14ac:dyDescent="0.2">
      <c r="B767" s="471"/>
      <c r="C767" s="471"/>
      <c r="E767" s="486"/>
      <c r="G767" s="491"/>
      <c r="H767" s="489"/>
      <c r="I767" s="489"/>
      <c r="J767" s="489"/>
      <c r="K767" s="489"/>
    </row>
    <row r="768" spans="2:11" x14ac:dyDescent="0.2">
      <c r="B768" s="471"/>
      <c r="C768" s="471"/>
      <c r="E768" s="486"/>
      <c r="G768" s="491"/>
      <c r="H768" s="489"/>
      <c r="I768" s="489"/>
      <c r="J768" s="489"/>
      <c r="K768" s="489"/>
    </row>
    <row r="769" spans="2:11" x14ac:dyDescent="0.2">
      <c r="B769" s="471"/>
      <c r="C769" s="471"/>
      <c r="E769" s="486"/>
      <c r="G769" s="491"/>
      <c r="H769" s="489"/>
      <c r="I769" s="489"/>
      <c r="J769" s="489"/>
      <c r="K769" s="489"/>
    </row>
    <row r="770" spans="2:11" x14ac:dyDescent="0.2">
      <c r="B770" s="471"/>
      <c r="C770" s="471"/>
      <c r="E770" s="486"/>
      <c r="G770" s="491"/>
      <c r="H770" s="489"/>
      <c r="I770" s="489"/>
      <c r="J770" s="489"/>
      <c r="K770" s="489"/>
    </row>
    <row r="771" spans="2:11" x14ac:dyDescent="0.2">
      <c r="B771" s="471"/>
      <c r="C771" s="471"/>
      <c r="E771" s="486"/>
      <c r="G771" s="491"/>
      <c r="H771" s="489"/>
      <c r="I771" s="489"/>
      <c r="J771" s="489"/>
      <c r="K771" s="489"/>
    </row>
    <row r="772" spans="2:11" x14ac:dyDescent="0.2">
      <c r="B772" s="471"/>
      <c r="C772" s="471"/>
      <c r="E772" s="486"/>
      <c r="G772" s="491"/>
      <c r="H772" s="489"/>
      <c r="I772" s="489"/>
      <c r="J772" s="489"/>
      <c r="K772" s="489"/>
    </row>
    <row r="773" spans="2:11" x14ac:dyDescent="0.2">
      <c r="B773" s="471"/>
      <c r="C773" s="471"/>
      <c r="E773" s="486"/>
      <c r="G773" s="491"/>
      <c r="H773" s="489"/>
      <c r="I773" s="489"/>
      <c r="J773" s="489"/>
      <c r="K773" s="489"/>
    </row>
    <row r="774" spans="2:11" x14ac:dyDescent="0.2">
      <c r="B774" s="471"/>
      <c r="C774" s="471"/>
      <c r="E774" s="486"/>
      <c r="G774" s="491"/>
      <c r="H774" s="489"/>
      <c r="I774" s="489"/>
      <c r="J774" s="489"/>
      <c r="K774" s="489"/>
    </row>
    <row r="775" spans="2:11" x14ac:dyDescent="0.2">
      <c r="B775" s="471"/>
      <c r="C775" s="471"/>
      <c r="E775" s="486"/>
      <c r="G775" s="491"/>
      <c r="H775" s="489"/>
      <c r="I775" s="489"/>
      <c r="J775" s="489"/>
      <c r="K775" s="489"/>
    </row>
    <row r="776" spans="2:11" x14ac:dyDescent="0.2">
      <c r="B776" s="471"/>
      <c r="C776" s="471"/>
      <c r="E776" s="486"/>
      <c r="G776" s="491"/>
      <c r="H776" s="489"/>
      <c r="I776" s="489"/>
      <c r="J776" s="489"/>
      <c r="K776" s="489"/>
    </row>
    <row r="777" spans="2:11" x14ac:dyDescent="0.2">
      <c r="B777" s="471"/>
      <c r="C777" s="471"/>
      <c r="E777" s="486"/>
      <c r="G777" s="491"/>
      <c r="H777" s="489"/>
      <c r="I777" s="489"/>
      <c r="J777" s="489"/>
      <c r="K777" s="489"/>
    </row>
    <row r="778" spans="2:11" x14ac:dyDescent="0.2">
      <c r="B778" s="471"/>
      <c r="C778" s="471"/>
      <c r="E778" s="486"/>
      <c r="G778" s="491"/>
      <c r="H778" s="489"/>
      <c r="I778" s="489"/>
      <c r="J778" s="489"/>
      <c r="K778" s="489"/>
    </row>
    <row r="779" spans="2:11" x14ac:dyDescent="0.2">
      <c r="B779" s="471"/>
      <c r="C779" s="471"/>
      <c r="E779" s="486"/>
      <c r="G779" s="491"/>
      <c r="H779" s="489"/>
      <c r="I779" s="489"/>
      <c r="J779" s="489"/>
      <c r="K779" s="489"/>
    </row>
    <row r="780" spans="2:11" x14ac:dyDescent="0.2">
      <c r="B780" s="471"/>
      <c r="C780" s="471"/>
      <c r="E780" s="486"/>
      <c r="G780" s="491"/>
      <c r="H780" s="489"/>
      <c r="I780" s="489"/>
      <c r="J780" s="489"/>
      <c r="K780" s="489"/>
    </row>
    <row r="781" spans="2:11" x14ac:dyDescent="0.2">
      <c r="B781" s="471"/>
      <c r="C781" s="471"/>
      <c r="E781" s="486"/>
      <c r="G781" s="491"/>
      <c r="H781" s="489"/>
      <c r="I781" s="489"/>
      <c r="J781" s="489"/>
      <c r="K781" s="489"/>
    </row>
    <row r="782" spans="2:11" x14ac:dyDescent="0.2">
      <c r="B782" s="471"/>
      <c r="C782" s="471"/>
      <c r="E782" s="486"/>
      <c r="G782" s="491"/>
      <c r="H782" s="489"/>
      <c r="I782" s="489"/>
      <c r="J782" s="489"/>
      <c r="K782" s="489"/>
    </row>
    <row r="783" spans="2:11" x14ac:dyDescent="0.2">
      <c r="B783" s="471"/>
      <c r="C783" s="471"/>
      <c r="E783" s="486"/>
      <c r="G783" s="491"/>
      <c r="H783" s="489"/>
      <c r="I783" s="489"/>
      <c r="J783" s="489"/>
      <c r="K783" s="489"/>
    </row>
    <row r="784" spans="2:11" x14ac:dyDescent="0.2">
      <c r="B784" s="471"/>
      <c r="C784" s="471"/>
      <c r="E784" s="486"/>
      <c r="G784" s="491"/>
      <c r="H784" s="489"/>
      <c r="I784" s="489"/>
      <c r="J784" s="489"/>
      <c r="K784" s="489"/>
    </row>
    <row r="785" spans="2:11" x14ac:dyDescent="0.2">
      <c r="B785" s="471"/>
      <c r="C785" s="471"/>
      <c r="E785" s="486"/>
      <c r="G785" s="491"/>
      <c r="H785" s="489"/>
      <c r="I785" s="489"/>
      <c r="J785" s="489"/>
      <c r="K785" s="489"/>
    </row>
    <row r="786" spans="2:11" x14ac:dyDescent="0.2">
      <c r="B786" s="471"/>
      <c r="C786" s="471"/>
      <c r="E786" s="486"/>
      <c r="G786" s="491"/>
      <c r="H786" s="489"/>
      <c r="I786" s="489"/>
      <c r="J786" s="489"/>
      <c r="K786" s="489"/>
    </row>
    <row r="787" spans="2:11" x14ac:dyDescent="0.2">
      <c r="B787" s="471"/>
      <c r="C787" s="471"/>
      <c r="E787" s="486"/>
      <c r="G787" s="491"/>
      <c r="H787" s="489"/>
      <c r="I787" s="489"/>
      <c r="J787" s="489"/>
      <c r="K787" s="489"/>
    </row>
    <row r="788" spans="2:11" x14ac:dyDescent="0.2">
      <c r="B788" s="471"/>
      <c r="C788" s="471"/>
      <c r="E788" s="486"/>
      <c r="G788" s="491"/>
      <c r="H788" s="489"/>
      <c r="I788" s="489"/>
      <c r="J788" s="489"/>
      <c r="K788" s="489"/>
    </row>
    <row r="789" spans="2:11" x14ac:dyDescent="0.2">
      <c r="B789" s="471"/>
      <c r="C789" s="471"/>
      <c r="E789" s="486"/>
      <c r="G789" s="491"/>
      <c r="H789" s="489"/>
      <c r="I789" s="489"/>
      <c r="J789" s="489"/>
      <c r="K789" s="489"/>
    </row>
    <row r="790" spans="2:11" x14ac:dyDescent="0.2">
      <c r="B790" s="471"/>
      <c r="C790" s="471"/>
      <c r="E790" s="486"/>
      <c r="G790" s="491"/>
      <c r="H790" s="489"/>
      <c r="I790" s="489"/>
      <c r="J790" s="489"/>
      <c r="K790" s="489"/>
    </row>
    <row r="791" spans="2:11" x14ac:dyDescent="0.2">
      <c r="B791" s="471"/>
      <c r="C791" s="471"/>
      <c r="E791" s="486"/>
      <c r="G791" s="491"/>
      <c r="H791" s="489"/>
      <c r="I791" s="489"/>
      <c r="J791" s="489"/>
      <c r="K791" s="489"/>
    </row>
    <row r="792" spans="2:11" x14ac:dyDescent="0.2">
      <c r="B792" s="471"/>
      <c r="C792" s="471"/>
      <c r="E792" s="486"/>
      <c r="G792" s="491"/>
      <c r="H792" s="489"/>
      <c r="I792" s="489"/>
      <c r="J792" s="489"/>
      <c r="K792" s="489"/>
    </row>
    <row r="793" spans="2:11" x14ac:dyDescent="0.2">
      <c r="B793" s="471"/>
      <c r="C793" s="471"/>
      <c r="E793" s="486"/>
      <c r="G793" s="491"/>
      <c r="H793" s="489"/>
      <c r="I793" s="489"/>
      <c r="J793" s="489"/>
      <c r="K793" s="489"/>
    </row>
    <row r="794" spans="2:11" x14ac:dyDescent="0.2">
      <c r="B794" s="471"/>
      <c r="C794" s="471"/>
      <c r="E794" s="486"/>
      <c r="G794" s="491"/>
      <c r="H794" s="489"/>
      <c r="I794" s="489"/>
      <c r="J794" s="489"/>
      <c r="K794" s="489"/>
    </row>
    <row r="795" spans="2:11" x14ac:dyDescent="0.2">
      <c r="B795" s="471"/>
      <c r="C795" s="471"/>
      <c r="E795" s="486"/>
      <c r="G795" s="491"/>
      <c r="H795" s="489"/>
      <c r="I795" s="489"/>
      <c r="J795" s="489"/>
      <c r="K795" s="489"/>
    </row>
    <row r="796" spans="2:11" x14ac:dyDescent="0.2">
      <c r="B796" s="471"/>
      <c r="C796" s="471"/>
      <c r="E796" s="486"/>
      <c r="G796" s="491"/>
      <c r="H796" s="489"/>
      <c r="I796" s="489"/>
      <c r="J796" s="489"/>
      <c r="K796" s="489"/>
    </row>
    <row r="797" spans="2:11" x14ac:dyDescent="0.2">
      <c r="B797" s="471"/>
      <c r="C797" s="471"/>
      <c r="E797" s="486"/>
      <c r="G797" s="491"/>
      <c r="H797" s="489"/>
      <c r="I797" s="489"/>
      <c r="J797" s="489"/>
      <c r="K797" s="489"/>
    </row>
    <row r="798" spans="2:11" x14ac:dyDescent="0.2">
      <c r="B798" s="471"/>
      <c r="C798" s="471"/>
      <c r="E798" s="486"/>
      <c r="G798" s="491"/>
      <c r="H798" s="489"/>
      <c r="I798" s="489"/>
      <c r="J798" s="489"/>
      <c r="K798" s="489"/>
    </row>
    <row r="799" spans="2:11" x14ac:dyDescent="0.2">
      <c r="B799" s="471"/>
      <c r="C799" s="471"/>
      <c r="E799" s="486"/>
      <c r="G799" s="491"/>
      <c r="H799" s="489"/>
      <c r="I799" s="489"/>
      <c r="J799" s="489"/>
      <c r="K799" s="489"/>
    </row>
    <row r="800" spans="2:11" x14ac:dyDescent="0.2">
      <c r="B800" s="471"/>
      <c r="C800" s="471"/>
      <c r="E800" s="486"/>
      <c r="G800" s="491"/>
      <c r="H800" s="489"/>
      <c r="I800" s="489"/>
      <c r="J800" s="489"/>
      <c r="K800" s="489"/>
    </row>
    <row r="801" spans="2:11" x14ac:dyDescent="0.2">
      <c r="B801" s="471"/>
      <c r="C801" s="471"/>
      <c r="E801" s="486"/>
      <c r="G801" s="491"/>
      <c r="H801" s="489"/>
      <c r="I801" s="489"/>
      <c r="J801" s="489"/>
      <c r="K801" s="489"/>
    </row>
    <row r="802" spans="2:11" x14ac:dyDescent="0.2">
      <c r="B802" s="471"/>
      <c r="C802" s="471"/>
      <c r="E802" s="486"/>
      <c r="G802" s="491"/>
      <c r="H802" s="489"/>
      <c r="I802" s="489"/>
      <c r="J802" s="489"/>
      <c r="K802" s="489"/>
    </row>
    <row r="803" spans="2:11" x14ac:dyDescent="0.2">
      <c r="B803" s="471"/>
      <c r="C803" s="471"/>
      <c r="E803" s="486"/>
      <c r="G803" s="491"/>
      <c r="H803" s="489"/>
      <c r="I803" s="489"/>
      <c r="J803" s="489"/>
      <c r="K803" s="489"/>
    </row>
    <row r="804" spans="2:11" x14ac:dyDescent="0.2">
      <c r="B804" s="471"/>
      <c r="C804" s="471"/>
      <c r="E804" s="486"/>
      <c r="G804" s="491"/>
      <c r="H804" s="489"/>
      <c r="I804" s="489"/>
      <c r="J804" s="489"/>
      <c r="K804" s="489"/>
    </row>
    <row r="805" spans="2:11" x14ac:dyDescent="0.2">
      <c r="B805" s="471"/>
      <c r="C805" s="471"/>
      <c r="E805" s="486"/>
      <c r="G805" s="491"/>
      <c r="H805" s="489"/>
      <c r="I805" s="489"/>
      <c r="J805" s="489"/>
      <c r="K805" s="489"/>
    </row>
    <row r="806" spans="2:11" x14ac:dyDescent="0.2">
      <c r="B806" s="471"/>
      <c r="C806" s="471"/>
      <c r="E806" s="486"/>
      <c r="G806" s="491"/>
      <c r="H806" s="489"/>
      <c r="I806" s="489"/>
      <c r="J806" s="489"/>
      <c r="K806" s="489"/>
    </row>
    <row r="807" spans="2:11" x14ac:dyDescent="0.2">
      <c r="B807" s="471"/>
      <c r="C807" s="471"/>
      <c r="E807" s="486"/>
      <c r="G807" s="491"/>
      <c r="H807" s="489"/>
      <c r="I807" s="489"/>
      <c r="J807" s="489"/>
      <c r="K807" s="489"/>
    </row>
    <row r="808" spans="2:11" x14ac:dyDescent="0.2">
      <c r="B808" s="471"/>
      <c r="C808" s="471"/>
      <c r="E808" s="486"/>
      <c r="G808" s="491"/>
      <c r="H808" s="489"/>
      <c r="I808" s="489"/>
      <c r="J808" s="489"/>
      <c r="K808" s="489"/>
    </row>
    <row r="809" spans="2:11" x14ac:dyDescent="0.2">
      <c r="B809" s="471"/>
      <c r="C809" s="471"/>
      <c r="E809" s="486"/>
      <c r="G809" s="491"/>
      <c r="H809" s="489"/>
      <c r="I809" s="489"/>
      <c r="J809" s="489"/>
      <c r="K809" s="489"/>
    </row>
    <row r="810" spans="2:11" x14ac:dyDescent="0.2">
      <c r="B810" s="471"/>
      <c r="C810" s="471"/>
      <c r="E810" s="486"/>
      <c r="G810" s="491"/>
      <c r="H810" s="489"/>
      <c r="I810" s="489"/>
      <c r="J810" s="489"/>
      <c r="K810" s="489"/>
    </row>
    <row r="811" spans="2:11" x14ac:dyDescent="0.2">
      <c r="B811" s="471"/>
      <c r="C811" s="471"/>
      <c r="E811" s="486"/>
      <c r="G811" s="491"/>
      <c r="H811" s="489"/>
      <c r="I811" s="489"/>
      <c r="J811" s="489"/>
      <c r="K811" s="489"/>
    </row>
    <row r="812" spans="2:11" x14ac:dyDescent="0.2">
      <c r="B812" s="471"/>
      <c r="C812" s="471"/>
      <c r="E812" s="486"/>
      <c r="G812" s="491"/>
      <c r="H812" s="489"/>
      <c r="I812" s="489"/>
      <c r="J812" s="489"/>
      <c r="K812" s="489"/>
    </row>
    <row r="813" spans="2:11" x14ac:dyDescent="0.2">
      <c r="B813" s="471"/>
      <c r="C813" s="471"/>
      <c r="E813" s="486"/>
      <c r="G813" s="491"/>
      <c r="H813" s="489"/>
      <c r="I813" s="489"/>
      <c r="J813" s="489"/>
      <c r="K813" s="489"/>
    </row>
    <row r="814" spans="2:11" x14ac:dyDescent="0.2">
      <c r="B814" s="471"/>
      <c r="C814" s="471"/>
      <c r="E814" s="486"/>
      <c r="G814" s="491"/>
      <c r="H814" s="489"/>
      <c r="I814" s="489"/>
      <c r="J814" s="489"/>
      <c r="K814" s="489"/>
    </row>
    <row r="815" spans="2:11" x14ac:dyDescent="0.2">
      <c r="B815" s="471"/>
      <c r="C815" s="471"/>
      <c r="E815" s="486"/>
      <c r="G815" s="491"/>
      <c r="H815" s="489"/>
      <c r="I815" s="489"/>
      <c r="J815" s="489"/>
      <c r="K815" s="489"/>
    </row>
    <row r="816" spans="2:11" x14ac:dyDescent="0.2">
      <c r="B816" s="471"/>
      <c r="C816" s="471"/>
      <c r="E816" s="486"/>
      <c r="G816" s="491"/>
      <c r="H816" s="489"/>
      <c r="I816" s="489"/>
      <c r="J816" s="489"/>
      <c r="K816" s="489"/>
    </row>
    <row r="817" spans="2:11" x14ac:dyDescent="0.2">
      <c r="B817" s="471"/>
      <c r="C817" s="471"/>
      <c r="E817" s="486"/>
      <c r="G817" s="491"/>
      <c r="H817" s="489"/>
      <c r="I817" s="489"/>
      <c r="J817" s="489"/>
      <c r="K817" s="489"/>
    </row>
    <row r="818" spans="2:11" x14ac:dyDescent="0.2">
      <c r="B818" s="471"/>
      <c r="C818" s="471"/>
      <c r="E818" s="486"/>
      <c r="G818" s="491"/>
      <c r="H818" s="489"/>
      <c r="I818" s="489"/>
      <c r="J818" s="489"/>
      <c r="K818" s="489"/>
    </row>
    <row r="819" spans="2:11" x14ac:dyDescent="0.2">
      <c r="B819" s="471"/>
      <c r="C819" s="471"/>
      <c r="E819" s="486"/>
      <c r="G819" s="491"/>
      <c r="H819" s="489"/>
      <c r="I819" s="489"/>
      <c r="J819" s="489"/>
      <c r="K819" s="489"/>
    </row>
    <row r="820" spans="2:11" x14ac:dyDescent="0.2">
      <c r="B820" s="471"/>
      <c r="C820" s="471"/>
      <c r="E820" s="486"/>
      <c r="G820" s="491"/>
      <c r="H820" s="489"/>
      <c r="I820" s="489"/>
      <c r="J820" s="489"/>
      <c r="K820" s="489"/>
    </row>
    <row r="821" spans="2:11" x14ac:dyDescent="0.2">
      <c r="B821" s="471"/>
      <c r="C821" s="471"/>
      <c r="E821" s="486"/>
      <c r="G821" s="491"/>
      <c r="H821" s="489"/>
      <c r="I821" s="489"/>
      <c r="J821" s="489"/>
      <c r="K821" s="489"/>
    </row>
    <row r="822" spans="2:11" x14ac:dyDescent="0.2">
      <c r="B822" s="471"/>
      <c r="C822" s="471"/>
      <c r="E822" s="486"/>
      <c r="G822" s="491"/>
      <c r="H822" s="489"/>
      <c r="I822" s="489"/>
      <c r="J822" s="489"/>
      <c r="K822" s="489"/>
    </row>
    <row r="823" spans="2:11" x14ac:dyDescent="0.2">
      <c r="B823" s="471"/>
      <c r="C823" s="471"/>
      <c r="E823" s="486"/>
      <c r="G823" s="491"/>
      <c r="H823" s="489"/>
      <c r="I823" s="489"/>
      <c r="J823" s="489"/>
      <c r="K823" s="489"/>
    </row>
    <row r="824" spans="2:11" x14ac:dyDescent="0.2">
      <c r="B824" s="471"/>
      <c r="C824" s="471"/>
      <c r="E824" s="486"/>
      <c r="G824" s="491"/>
      <c r="H824" s="489"/>
      <c r="I824" s="489"/>
      <c r="J824" s="489"/>
      <c r="K824" s="489"/>
    </row>
    <row r="825" spans="2:11" x14ac:dyDescent="0.2">
      <c r="B825" s="471"/>
      <c r="C825" s="471"/>
      <c r="E825" s="486"/>
      <c r="G825" s="491"/>
      <c r="H825" s="489"/>
      <c r="I825" s="489"/>
      <c r="J825" s="489"/>
      <c r="K825" s="489"/>
    </row>
    <row r="826" spans="2:11" x14ac:dyDescent="0.2">
      <c r="B826" s="471"/>
      <c r="C826" s="471"/>
      <c r="E826" s="486"/>
      <c r="G826" s="491"/>
      <c r="H826" s="489"/>
      <c r="I826" s="489"/>
      <c r="J826" s="489"/>
      <c r="K826" s="489"/>
    </row>
    <row r="827" spans="2:11" x14ac:dyDescent="0.2">
      <c r="B827" s="471"/>
      <c r="C827" s="471"/>
      <c r="E827" s="486"/>
      <c r="G827" s="491"/>
      <c r="H827" s="489"/>
      <c r="I827" s="489"/>
      <c r="J827" s="489"/>
      <c r="K827" s="489"/>
    </row>
    <row r="828" spans="2:11" x14ac:dyDescent="0.2">
      <c r="B828" s="471"/>
      <c r="C828" s="471"/>
      <c r="E828" s="486"/>
      <c r="G828" s="491"/>
      <c r="H828" s="489"/>
      <c r="I828" s="489"/>
      <c r="J828" s="489"/>
      <c r="K828" s="489"/>
    </row>
    <row r="829" spans="2:11" x14ac:dyDescent="0.2">
      <c r="B829" s="471"/>
      <c r="C829" s="471"/>
      <c r="E829" s="486"/>
      <c r="G829" s="491"/>
      <c r="H829" s="489"/>
      <c r="I829" s="489"/>
      <c r="J829" s="489"/>
      <c r="K829" s="489"/>
    </row>
    <row r="830" spans="2:11" x14ac:dyDescent="0.2">
      <c r="B830" s="471"/>
      <c r="C830" s="471"/>
      <c r="E830" s="486"/>
      <c r="G830" s="491"/>
      <c r="H830" s="489"/>
      <c r="I830" s="489"/>
      <c r="J830" s="489"/>
      <c r="K830" s="489"/>
    </row>
    <row r="831" spans="2:11" x14ac:dyDescent="0.2">
      <c r="B831" s="471"/>
      <c r="C831" s="471"/>
      <c r="E831" s="486"/>
      <c r="G831" s="491"/>
      <c r="H831" s="489"/>
      <c r="I831" s="489"/>
      <c r="J831" s="489"/>
      <c r="K831" s="489"/>
    </row>
    <row r="832" spans="2:11" x14ac:dyDescent="0.2">
      <c r="B832" s="471"/>
      <c r="C832" s="471"/>
      <c r="E832" s="486"/>
      <c r="G832" s="491"/>
      <c r="H832" s="489"/>
      <c r="I832" s="489"/>
      <c r="J832" s="489"/>
      <c r="K832" s="489"/>
    </row>
    <row r="833" spans="2:11" x14ac:dyDescent="0.2">
      <c r="B833" s="471"/>
      <c r="C833" s="471"/>
      <c r="E833" s="486"/>
      <c r="G833" s="491"/>
      <c r="H833" s="489"/>
      <c r="I833" s="489"/>
      <c r="J833" s="489"/>
      <c r="K833" s="489"/>
    </row>
    <row r="834" spans="2:11" x14ac:dyDescent="0.2">
      <c r="B834" s="471"/>
      <c r="C834" s="471"/>
      <c r="E834" s="486"/>
      <c r="G834" s="491"/>
      <c r="H834" s="489"/>
      <c r="I834" s="489"/>
      <c r="J834" s="489"/>
      <c r="K834" s="489"/>
    </row>
    <row r="835" spans="2:11" x14ac:dyDescent="0.2">
      <c r="B835" s="471"/>
      <c r="C835" s="471"/>
      <c r="E835" s="486"/>
      <c r="G835" s="491"/>
      <c r="H835" s="489"/>
      <c r="I835" s="489"/>
      <c r="J835" s="489"/>
      <c r="K835" s="489"/>
    </row>
    <row r="836" spans="2:11" x14ac:dyDescent="0.2">
      <c r="B836" s="471"/>
      <c r="C836" s="471"/>
      <c r="E836" s="486"/>
      <c r="G836" s="491"/>
      <c r="H836" s="489"/>
      <c r="I836" s="489"/>
      <c r="J836" s="489"/>
      <c r="K836" s="489"/>
    </row>
    <row r="837" spans="2:11" x14ac:dyDescent="0.2">
      <c r="B837" s="471"/>
      <c r="C837" s="471"/>
      <c r="E837" s="486"/>
      <c r="G837" s="491"/>
      <c r="H837" s="489"/>
      <c r="I837" s="489"/>
      <c r="J837" s="489"/>
      <c r="K837" s="489"/>
    </row>
    <row r="838" spans="2:11" x14ac:dyDescent="0.2">
      <c r="B838" s="471"/>
      <c r="C838" s="471"/>
      <c r="E838" s="486"/>
      <c r="G838" s="491"/>
      <c r="H838" s="489"/>
      <c r="I838" s="489"/>
      <c r="J838" s="489"/>
      <c r="K838" s="489"/>
    </row>
    <row r="839" spans="2:11" x14ac:dyDescent="0.2">
      <c r="B839" s="471"/>
      <c r="C839" s="471"/>
      <c r="E839" s="486"/>
      <c r="G839" s="491"/>
      <c r="H839" s="489"/>
      <c r="I839" s="489"/>
      <c r="J839" s="489"/>
      <c r="K839" s="489"/>
    </row>
    <row r="840" spans="2:11" x14ac:dyDescent="0.2">
      <c r="B840" s="471"/>
      <c r="C840" s="471"/>
      <c r="E840" s="486"/>
      <c r="G840" s="491"/>
      <c r="H840" s="489"/>
      <c r="I840" s="489"/>
      <c r="J840" s="489"/>
      <c r="K840" s="489"/>
    </row>
    <row r="841" spans="2:11" x14ac:dyDescent="0.2">
      <c r="B841" s="471"/>
      <c r="C841" s="471"/>
      <c r="E841" s="486"/>
      <c r="G841" s="491"/>
      <c r="H841" s="489"/>
      <c r="I841" s="489"/>
      <c r="J841" s="489"/>
      <c r="K841" s="489"/>
    </row>
    <row r="842" spans="2:11" x14ac:dyDescent="0.2">
      <c r="B842" s="471"/>
      <c r="C842" s="471"/>
      <c r="E842" s="486"/>
      <c r="G842" s="491"/>
      <c r="H842" s="489"/>
      <c r="I842" s="489"/>
      <c r="J842" s="489"/>
      <c r="K842" s="489"/>
    </row>
    <row r="843" spans="2:11" x14ac:dyDescent="0.2">
      <c r="B843" s="471"/>
      <c r="C843" s="471"/>
      <c r="E843" s="486"/>
      <c r="G843" s="491"/>
      <c r="H843" s="489"/>
      <c r="I843" s="489"/>
      <c r="J843" s="489"/>
      <c r="K843" s="489"/>
    </row>
    <row r="844" spans="2:11" x14ac:dyDescent="0.2">
      <c r="B844" s="471"/>
      <c r="C844" s="471"/>
      <c r="E844" s="486"/>
      <c r="G844" s="491"/>
      <c r="H844" s="489"/>
      <c r="I844" s="489"/>
      <c r="J844" s="489"/>
      <c r="K844" s="489"/>
    </row>
    <row r="845" spans="2:11" x14ac:dyDescent="0.2">
      <c r="B845" s="471"/>
      <c r="C845" s="471"/>
      <c r="E845" s="486"/>
      <c r="G845" s="491"/>
      <c r="H845" s="489"/>
      <c r="I845" s="489"/>
      <c r="J845" s="489"/>
      <c r="K845" s="489"/>
    </row>
    <row r="846" spans="2:11" x14ac:dyDescent="0.2">
      <c r="B846" s="471"/>
      <c r="C846" s="471"/>
      <c r="E846" s="486"/>
      <c r="G846" s="491"/>
      <c r="H846" s="489"/>
      <c r="I846" s="489"/>
      <c r="J846" s="489"/>
      <c r="K846" s="489"/>
    </row>
    <row r="847" spans="2:11" x14ac:dyDescent="0.2">
      <c r="B847" s="471"/>
      <c r="C847" s="471"/>
      <c r="E847" s="486"/>
      <c r="G847" s="491"/>
      <c r="H847" s="489"/>
      <c r="I847" s="489"/>
      <c r="J847" s="489"/>
      <c r="K847" s="489"/>
    </row>
    <row r="848" spans="2:11" x14ac:dyDescent="0.2">
      <c r="B848" s="471"/>
      <c r="C848" s="471"/>
      <c r="E848" s="486"/>
      <c r="G848" s="491"/>
      <c r="H848" s="489"/>
      <c r="I848" s="489"/>
      <c r="J848" s="489"/>
      <c r="K848" s="489"/>
    </row>
    <row r="849" spans="2:11" x14ac:dyDescent="0.2">
      <c r="B849" s="471"/>
      <c r="C849" s="471"/>
      <c r="E849" s="486"/>
      <c r="G849" s="491"/>
      <c r="H849" s="489"/>
      <c r="I849" s="489"/>
      <c r="J849" s="489"/>
      <c r="K849" s="489"/>
    </row>
    <row r="850" spans="2:11" x14ac:dyDescent="0.2">
      <c r="B850" s="471"/>
      <c r="C850" s="471"/>
      <c r="E850" s="486"/>
      <c r="G850" s="491"/>
      <c r="H850" s="489"/>
      <c r="I850" s="489"/>
      <c r="J850" s="489"/>
      <c r="K850" s="489"/>
    </row>
    <row r="851" spans="2:11" x14ac:dyDescent="0.2">
      <c r="B851" s="471"/>
      <c r="C851" s="471"/>
      <c r="E851" s="486"/>
      <c r="G851" s="491"/>
      <c r="H851" s="489"/>
      <c r="I851" s="489"/>
      <c r="J851" s="489"/>
      <c r="K851" s="489"/>
    </row>
    <row r="852" spans="2:11" x14ac:dyDescent="0.2">
      <c r="B852" s="471"/>
      <c r="C852" s="471"/>
      <c r="E852" s="486"/>
      <c r="G852" s="491"/>
      <c r="H852" s="489"/>
      <c r="I852" s="489"/>
      <c r="J852" s="489"/>
      <c r="K852" s="489"/>
    </row>
    <row r="853" spans="2:11" x14ac:dyDescent="0.2">
      <c r="B853" s="471"/>
      <c r="C853" s="471"/>
      <c r="E853" s="486"/>
      <c r="G853" s="491"/>
      <c r="H853" s="489"/>
      <c r="I853" s="489"/>
      <c r="J853" s="489"/>
      <c r="K853" s="489"/>
    </row>
    <row r="854" spans="2:11" x14ac:dyDescent="0.2">
      <c r="B854" s="471"/>
      <c r="C854" s="471"/>
      <c r="E854" s="486"/>
      <c r="G854" s="491"/>
      <c r="H854" s="489"/>
      <c r="I854" s="489"/>
      <c r="J854" s="489"/>
      <c r="K854" s="489"/>
    </row>
    <row r="855" spans="2:11" x14ac:dyDescent="0.2">
      <c r="B855" s="471"/>
      <c r="C855" s="471"/>
      <c r="E855" s="486"/>
      <c r="G855" s="491"/>
      <c r="H855" s="489"/>
      <c r="I855" s="489"/>
      <c r="J855" s="489"/>
      <c r="K855" s="489"/>
    </row>
    <row r="856" spans="2:11" x14ac:dyDescent="0.2">
      <c r="B856" s="471"/>
      <c r="C856" s="471"/>
      <c r="E856" s="486"/>
      <c r="G856" s="491"/>
      <c r="H856" s="489"/>
      <c r="I856" s="489"/>
      <c r="J856" s="489"/>
      <c r="K856" s="489"/>
    </row>
    <row r="857" spans="2:11" x14ac:dyDescent="0.2">
      <c r="B857" s="471"/>
      <c r="C857" s="471"/>
      <c r="E857" s="486"/>
      <c r="G857" s="491"/>
      <c r="H857" s="489"/>
      <c r="I857" s="489"/>
      <c r="J857" s="489"/>
      <c r="K857" s="489"/>
    </row>
    <row r="858" spans="2:11" x14ac:dyDescent="0.2">
      <c r="B858" s="471"/>
      <c r="C858" s="471"/>
      <c r="E858" s="486"/>
      <c r="G858" s="491"/>
      <c r="H858" s="489"/>
      <c r="I858" s="489"/>
      <c r="J858" s="489"/>
      <c r="K858" s="489"/>
    </row>
    <row r="859" spans="2:11" x14ac:dyDescent="0.2">
      <c r="B859" s="471"/>
      <c r="C859" s="471"/>
      <c r="E859" s="486"/>
      <c r="G859" s="491"/>
      <c r="H859" s="489"/>
      <c r="I859" s="489"/>
      <c r="J859" s="489"/>
      <c r="K859" s="489"/>
    </row>
    <row r="860" spans="2:11" x14ac:dyDescent="0.2">
      <c r="B860" s="471"/>
      <c r="C860" s="471"/>
      <c r="E860" s="486"/>
      <c r="G860" s="491"/>
      <c r="H860" s="489"/>
      <c r="I860" s="489"/>
      <c r="J860" s="489"/>
      <c r="K860" s="489"/>
    </row>
    <row r="861" spans="2:11" x14ac:dyDescent="0.2">
      <c r="B861" s="471"/>
      <c r="C861" s="471"/>
      <c r="E861" s="486"/>
      <c r="G861" s="491"/>
      <c r="H861" s="489"/>
      <c r="I861" s="489"/>
      <c r="J861" s="489"/>
      <c r="K861" s="489"/>
    </row>
    <row r="862" spans="2:11" x14ac:dyDescent="0.2">
      <c r="B862" s="471"/>
      <c r="C862" s="471"/>
      <c r="E862" s="486"/>
      <c r="G862" s="491"/>
      <c r="H862" s="489"/>
      <c r="I862" s="489"/>
      <c r="J862" s="489"/>
      <c r="K862" s="489"/>
    </row>
    <row r="863" spans="2:11" x14ac:dyDescent="0.2">
      <c r="B863" s="471"/>
      <c r="C863" s="471"/>
      <c r="E863" s="486"/>
      <c r="G863" s="491"/>
      <c r="H863" s="489"/>
      <c r="I863" s="489"/>
      <c r="J863" s="489"/>
      <c r="K863" s="489"/>
    </row>
    <row r="864" spans="2:11" x14ac:dyDescent="0.2">
      <c r="B864" s="471"/>
      <c r="C864" s="471"/>
      <c r="E864" s="486"/>
      <c r="G864" s="491"/>
      <c r="H864" s="489"/>
      <c r="I864" s="489"/>
      <c r="J864" s="489"/>
      <c r="K864" s="489"/>
    </row>
    <row r="865" spans="2:11" x14ac:dyDescent="0.2">
      <c r="B865" s="471"/>
      <c r="C865" s="471"/>
      <c r="E865" s="486"/>
      <c r="G865" s="491"/>
      <c r="H865" s="489"/>
      <c r="I865" s="489"/>
      <c r="J865" s="489"/>
      <c r="K865" s="489"/>
    </row>
    <row r="866" spans="2:11" x14ac:dyDescent="0.2">
      <c r="B866" s="471"/>
      <c r="C866" s="471"/>
      <c r="E866" s="486"/>
      <c r="G866" s="491"/>
      <c r="H866" s="489"/>
      <c r="I866" s="489"/>
      <c r="J866" s="489"/>
      <c r="K866" s="489"/>
    </row>
    <row r="867" spans="2:11" x14ac:dyDescent="0.2">
      <c r="B867" s="471"/>
      <c r="C867" s="471"/>
      <c r="E867" s="486"/>
      <c r="G867" s="491"/>
      <c r="H867" s="489"/>
      <c r="I867" s="489"/>
      <c r="J867" s="489"/>
      <c r="K867" s="489"/>
    </row>
    <row r="868" spans="2:11" x14ac:dyDescent="0.2">
      <c r="B868" s="471"/>
      <c r="C868" s="471"/>
      <c r="E868" s="486"/>
      <c r="G868" s="491"/>
      <c r="H868" s="489"/>
      <c r="I868" s="489"/>
      <c r="J868" s="489"/>
      <c r="K868" s="489"/>
    </row>
    <row r="869" spans="2:11" x14ac:dyDescent="0.2">
      <c r="B869" s="471"/>
      <c r="C869" s="471"/>
      <c r="E869" s="486"/>
      <c r="G869" s="491"/>
      <c r="H869" s="489"/>
      <c r="I869" s="489"/>
      <c r="J869" s="489"/>
      <c r="K869" s="489"/>
    </row>
    <row r="870" spans="2:11" x14ac:dyDescent="0.2">
      <c r="B870" s="471"/>
      <c r="C870" s="471"/>
      <c r="E870" s="486"/>
      <c r="G870" s="491"/>
      <c r="H870" s="489"/>
      <c r="I870" s="489"/>
      <c r="J870" s="489"/>
      <c r="K870" s="489"/>
    </row>
    <row r="871" spans="2:11" x14ac:dyDescent="0.2">
      <c r="B871" s="471"/>
      <c r="C871" s="471"/>
      <c r="E871" s="486"/>
      <c r="G871" s="491"/>
      <c r="H871" s="489"/>
      <c r="I871" s="489"/>
      <c r="J871" s="489"/>
      <c r="K871" s="489"/>
    </row>
    <row r="872" spans="2:11" x14ac:dyDescent="0.2">
      <c r="B872" s="471"/>
      <c r="C872" s="471"/>
      <c r="E872" s="486"/>
      <c r="G872" s="491"/>
      <c r="H872" s="489"/>
      <c r="I872" s="489"/>
      <c r="J872" s="489"/>
      <c r="K872" s="489"/>
    </row>
    <row r="873" spans="2:11" x14ac:dyDescent="0.2">
      <c r="B873" s="471"/>
      <c r="C873" s="471"/>
      <c r="E873" s="486"/>
      <c r="G873" s="491"/>
      <c r="H873" s="489"/>
      <c r="I873" s="489"/>
      <c r="J873" s="489"/>
      <c r="K873" s="489"/>
    </row>
    <row r="874" spans="2:11" x14ac:dyDescent="0.2">
      <c r="B874" s="471"/>
      <c r="C874" s="471"/>
      <c r="E874" s="486"/>
      <c r="G874" s="491"/>
      <c r="H874" s="489"/>
      <c r="I874" s="489"/>
      <c r="J874" s="489"/>
      <c r="K874" s="489"/>
    </row>
    <row r="875" spans="2:11" x14ac:dyDescent="0.2">
      <c r="B875" s="471"/>
      <c r="C875" s="471"/>
      <c r="E875" s="486"/>
      <c r="G875" s="491"/>
      <c r="H875" s="489"/>
      <c r="I875" s="489"/>
      <c r="J875" s="489"/>
      <c r="K875" s="489"/>
    </row>
    <row r="876" spans="2:11" x14ac:dyDescent="0.2">
      <c r="B876" s="471"/>
      <c r="C876" s="471"/>
      <c r="E876" s="486"/>
      <c r="G876" s="491"/>
      <c r="H876" s="489"/>
      <c r="I876" s="489"/>
      <c r="J876" s="489"/>
      <c r="K876" s="489"/>
    </row>
    <row r="877" spans="2:11" x14ac:dyDescent="0.2">
      <c r="B877" s="471"/>
      <c r="C877" s="471"/>
      <c r="E877" s="486"/>
      <c r="G877" s="491"/>
      <c r="H877" s="489"/>
      <c r="I877" s="489"/>
      <c r="J877" s="489"/>
      <c r="K877" s="489"/>
    </row>
    <row r="878" spans="2:11" x14ac:dyDescent="0.2">
      <c r="B878" s="471"/>
      <c r="C878" s="471"/>
      <c r="E878" s="486"/>
      <c r="G878" s="491"/>
      <c r="H878" s="489"/>
      <c r="I878" s="489"/>
      <c r="J878" s="489"/>
      <c r="K878" s="489"/>
    </row>
    <row r="879" spans="2:11" x14ac:dyDescent="0.2">
      <c r="B879" s="471"/>
      <c r="C879" s="471"/>
      <c r="E879" s="486"/>
      <c r="G879" s="491"/>
      <c r="H879" s="489"/>
      <c r="I879" s="489"/>
      <c r="J879" s="489"/>
      <c r="K879" s="489"/>
    </row>
    <row r="880" spans="2:11" x14ac:dyDescent="0.2">
      <c r="B880" s="471"/>
      <c r="C880" s="471"/>
      <c r="E880" s="486"/>
      <c r="G880" s="491"/>
      <c r="H880" s="489"/>
      <c r="I880" s="489"/>
      <c r="J880" s="489"/>
      <c r="K880" s="489"/>
    </row>
    <row r="881" spans="2:11" x14ac:dyDescent="0.2">
      <c r="B881" s="471"/>
      <c r="C881" s="471"/>
      <c r="E881" s="486"/>
      <c r="G881" s="491"/>
      <c r="H881" s="489"/>
      <c r="I881" s="489"/>
      <c r="J881" s="489"/>
      <c r="K881" s="489"/>
    </row>
    <row r="882" spans="2:11" x14ac:dyDescent="0.2">
      <c r="B882" s="471"/>
      <c r="C882" s="471"/>
      <c r="E882" s="486"/>
      <c r="G882" s="491"/>
      <c r="H882" s="489"/>
      <c r="I882" s="489"/>
      <c r="J882" s="489"/>
      <c r="K882" s="489"/>
    </row>
    <row r="883" spans="2:11" x14ac:dyDescent="0.2">
      <c r="B883" s="471"/>
      <c r="C883" s="471"/>
      <c r="E883" s="486"/>
      <c r="G883" s="491"/>
      <c r="H883" s="489"/>
      <c r="I883" s="489"/>
      <c r="J883" s="489"/>
      <c r="K883" s="489"/>
    </row>
    <row r="884" spans="2:11" x14ac:dyDescent="0.2">
      <c r="B884" s="471"/>
      <c r="C884" s="471"/>
      <c r="E884" s="486"/>
      <c r="G884" s="491"/>
      <c r="H884" s="489"/>
      <c r="I884" s="489"/>
      <c r="J884" s="489"/>
      <c r="K884" s="489"/>
    </row>
    <row r="885" spans="2:11" x14ac:dyDescent="0.2">
      <c r="B885" s="471"/>
      <c r="C885" s="471"/>
      <c r="E885" s="486"/>
      <c r="G885" s="491"/>
      <c r="H885" s="489"/>
      <c r="I885" s="489"/>
      <c r="J885" s="489"/>
      <c r="K885" s="489"/>
    </row>
    <row r="886" spans="2:11" x14ac:dyDescent="0.2">
      <c r="B886" s="471"/>
      <c r="C886" s="471"/>
      <c r="E886" s="486"/>
      <c r="G886" s="491"/>
      <c r="H886" s="489"/>
      <c r="I886" s="489"/>
      <c r="J886" s="489"/>
      <c r="K886" s="489"/>
    </row>
    <row r="887" spans="2:11" x14ac:dyDescent="0.2">
      <c r="B887" s="471"/>
      <c r="C887" s="471"/>
      <c r="E887" s="486"/>
      <c r="G887" s="491"/>
      <c r="H887" s="489"/>
      <c r="I887" s="489"/>
      <c r="J887" s="489"/>
      <c r="K887" s="489"/>
    </row>
    <row r="888" spans="2:11" x14ac:dyDescent="0.2">
      <c r="B888" s="471"/>
      <c r="C888" s="471"/>
      <c r="E888" s="486"/>
      <c r="G888" s="491"/>
      <c r="H888" s="489"/>
      <c r="I888" s="489"/>
      <c r="J888" s="489"/>
      <c r="K888" s="489"/>
    </row>
    <row r="889" spans="2:11" x14ac:dyDescent="0.2">
      <c r="B889" s="471"/>
      <c r="C889" s="471"/>
      <c r="E889" s="486"/>
      <c r="G889" s="491"/>
      <c r="H889" s="489"/>
      <c r="I889" s="489"/>
      <c r="J889" s="489"/>
      <c r="K889" s="489"/>
    </row>
    <row r="890" spans="2:11" x14ac:dyDescent="0.2">
      <c r="B890" s="471"/>
      <c r="C890" s="471"/>
      <c r="E890" s="486"/>
      <c r="G890" s="491"/>
      <c r="H890" s="489"/>
      <c r="I890" s="489"/>
      <c r="J890" s="489"/>
      <c r="K890" s="489"/>
    </row>
    <row r="891" spans="2:11" x14ac:dyDescent="0.2">
      <c r="B891" s="471"/>
      <c r="C891" s="471"/>
      <c r="E891" s="486"/>
      <c r="G891" s="491"/>
      <c r="H891" s="489"/>
      <c r="I891" s="489"/>
      <c r="J891" s="489"/>
      <c r="K891" s="489"/>
    </row>
    <row r="892" spans="2:11" x14ac:dyDescent="0.2">
      <c r="B892" s="471"/>
      <c r="C892" s="471"/>
      <c r="E892" s="486"/>
      <c r="G892" s="491"/>
      <c r="H892" s="489"/>
      <c r="I892" s="489"/>
      <c r="J892" s="489"/>
      <c r="K892" s="489"/>
    </row>
    <row r="893" spans="2:11" x14ac:dyDescent="0.2">
      <c r="B893" s="471"/>
      <c r="C893" s="471"/>
      <c r="E893" s="486"/>
      <c r="G893" s="491"/>
      <c r="H893" s="489"/>
      <c r="I893" s="489"/>
      <c r="J893" s="489"/>
      <c r="K893" s="489"/>
    </row>
    <row r="894" spans="2:11" x14ac:dyDescent="0.2">
      <c r="B894" s="471"/>
      <c r="C894" s="471"/>
      <c r="E894" s="486"/>
      <c r="G894" s="491"/>
      <c r="H894" s="489"/>
      <c r="I894" s="489"/>
      <c r="J894" s="489"/>
      <c r="K894" s="489"/>
    </row>
    <row r="895" spans="2:11" x14ac:dyDescent="0.2">
      <c r="B895" s="471"/>
      <c r="C895" s="471"/>
      <c r="E895" s="486"/>
      <c r="G895" s="491"/>
      <c r="H895" s="489"/>
      <c r="I895" s="489"/>
      <c r="J895" s="489"/>
      <c r="K895" s="489"/>
    </row>
    <row r="896" spans="2:11" x14ac:dyDescent="0.2">
      <c r="B896" s="471"/>
      <c r="C896" s="471"/>
      <c r="E896" s="486"/>
      <c r="G896" s="491"/>
      <c r="H896" s="489"/>
      <c r="I896" s="489"/>
      <c r="J896" s="489"/>
      <c r="K896" s="489"/>
    </row>
    <row r="897" spans="2:11" x14ac:dyDescent="0.2">
      <c r="B897" s="471"/>
      <c r="C897" s="471"/>
      <c r="E897" s="486"/>
      <c r="G897" s="491"/>
      <c r="H897" s="489"/>
      <c r="I897" s="489"/>
      <c r="J897" s="489"/>
      <c r="K897" s="489"/>
    </row>
    <row r="898" spans="2:11" x14ac:dyDescent="0.2">
      <c r="B898" s="471"/>
      <c r="C898" s="471"/>
      <c r="E898" s="486"/>
      <c r="G898" s="491"/>
      <c r="H898" s="489"/>
      <c r="I898" s="489"/>
      <c r="J898" s="489"/>
      <c r="K898" s="489"/>
    </row>
    <row r="899" spans="2:11" x14ac:dyDescent="0.2">
      <c r="B899" s="471"/>
      <c r="C899" s="471"/>
      <c r="E899" s="486"/>
      <c r="G899" s="491"/>
      <c r="H899" s="489"/>
      <c r="I899" s="489"/>
      <c r="J899" s="489"/>
      <c r="K899" s="489"/>
    </row>
    <row r="900" spans="2:11" x14ac:dyDescent="0.2">
      <c r="B900" s="471"/>
      <c r="C900" s="471"/>
      <c r="E900" s="486"/>
      <c r="G900" s="491"/>
      <c r="H900" s="489"/>
      <c r="I900" s="489"/>
      <c r="J900" s="489"/>
      <c r="K900" s="489"/>
    </row>
    <row r="901" spans="2:11" x14ac:dyDescent="0.2">
      <c r="B901" s="471"/>
      <c r="C901" s="471"/>
      <c r="E901" s="486"/>
      <c r="G901" s="491"/>
      <c r="H901" s="489"/>
      <c r="I901" s="489"/>
      <c r="J901" s="489"/>
      <c r="K901" s="489"/>
    </row>
    <row r="902" spans="2:11" x14ac:dyDescent="0.2">
      <c r="B902" s="471"/>
      <c r="C902" s="471"/>
      <c r="E902" s="486"/>
      <c r="G902" s="491"/>
      <c r="H902" s="489"/>
      <c r="I902" s="489"/>
      <c r="J902" s="489"/>
      <c r="K902" s="489"/>
    </row>
    <row r="903" spans="2:11" x14ac:dyDescent="0.2">
      <c r="B903" s="471"/>
      <c r="C903" s="471"/>
      <c r="E903" s="486"/>
      <c r="G903" s="491"/>
      <c r="H903" s="489"/>
      <c r="I903" s="489"/>
      <c r="J903" s="489"/>
      <c r="K903" s="489"/>
    </row>
    <row r="904" spans="2:11" x14ac:dyDescent="0.2">
      <c r="B904" s="471"/>
      <c r="C904" s="471"/>
      <c r="E904" s="486"/>
      <c r="G904" s="491"/>
      <c r="H904" s="489"/>
      <c r="I904" s="489"/>
      <c r="J904" s="489"/>
      <c r="K904" s="489"/>
    </row>
    <row r="905" spans="2:11" x14ac:dyDescent="0.2">
      <c r="B905" s="471"/>
      <c r="C905" s="471"/>
      <c r="E905" s="486"/>
      <c r="G905" s="491"/>
      <c r="H905" s="489"/>
      <c r="I905" s="489"/>
      <c r="J905" s="489"/>
      <c r="K905" s="489"/>
    </row>
    <row r="906" spans="2:11" x14ac:dyDescent="0.2">
      <c r="B906" s="471"/>
      <c r="C906" s="471"/>
      <c r="E906" s="486"/>
      <c r="G906" s="491"/>
      <c r="H906" s="489"/>
      <c r="I906" s="489"/>
      <c r="J906" s="489"/>
      <c r="K906" s="489"/>
    </row>
    <row r="907" spans="2:11" x14ac:dyDescent="0.2">
      <c r="B907" s="471"/>
      <c r="C907" s="471"/>
      <c r="E907" s="486"/>
      <c r="G907" s="491"/>
      <c r="H907" s="489"/>
      <c r="I907" s="489"/>
      <c r="J907" s="489"/>
      <c r="K907" s="489"/>
    </row>
    <row r="908" spans="2:11" x14ac:dyDescent="0.2">
      <c r="B908" s="471"/>
      <c r="C908" s="471"/>
      <c r="E908" s="486"/>
      <c r="G908" s="491"/>
      <c r="H908" s="489"/>
      <c r="I908" s="489"/>
      <c r="J908" s="489"/>
      <c r="K908" s="489"/>
    </row>
    <row r="909" spans="2:11" x14ac:dyDescent="0.2">
      <c r="B909" s="471"/>
      <c r="C909" s="471"/>
      <c r="E909" s="486"/>
      <c r="G909" s="491"/>
      <c r="H909" s="489"/>
      <c r="I909" s="489"/>
      <c r="J909" s="489"/>
      <c r="K909" s="489"/>
    </row>
    <row r="910" spans="2:11" x14ac:dyDescent="0.2">
      <c r="B910" s="471"/>
      <c r="C910" s="471"/>
      <c r="E910" s="486"/>
      <c r="G910" s="491"/>
      <c r="H910" s="489"/>
      <c r="I910" s="489"/>
      <c r="J910" s="489"/>
      <c r="K910" s="489"/>
    </row>
    <row r="911" spans="2:11" x14ac:dyDescent="0.2">
      <c r="B911" s="471"/>
      <c r="C911" s="471"/>
      <c r="E911" s="486"/>
      <c r="G911" s="491"/>
      <c r="H911" s="489"/>
      <c r="I911" s="489"/>
      <c r="J911" s="489"/>
      <c r="K911" s="489"/>
    </row>
    <row r="912" spans="2:11" x14ac:dyDescent="0.2">
      <c r="B912" s="471"/>
      <c r="C912" s="471"/>
      <c r="E912" s="486"/>
      <c r="G912" s="491"/>
      <c r="H912" s="489"/>
      <c r="I912" s="489"/>
      <c r="J912" s="489"/>
      <c r="K912" s="489"/>
    </row>
    <row r="913" spans="2:11" x14ac:dyDescent="0.2">
      <c r="B913" s="471"/>
      <c r="C913" s="471"/>
      <c r="E913" s="486"/>
      <c r="G913" s="491"/>
      <c r="H913" s="489"/>
      <c r="I913" s="489"/>
      <c r="J913" s="489"/>
      <c r="K913" s="489"/>
    </row>
    <row r="914" spans="2:11" x14ac:dyDescent="0.2">
      <c r="B914" s="471"/>
      <c r="C914" s="471"/>
      <c r="E914" s="486"/>
      <c r="G914" s="491"/>
      <c r="H914" s="489"/>
      <c r="I914" s="489"/>
      <c r="J914" s="489"/>
      <c r="K914" s="489"/>
    </row>
    <row r="915" spans="2:11" x14ac:dyDescent="0.2">
      <c r="B915" s="471"/>
      <c r="C915" s="471"/>
      <c r="E915" s="486"/>
      <c r="G915" s="491"/>
      <c r="H915" s="489"/>
      <c r="I915" s="489"/>
      <c r="J915" s="489"/>
      <c r="K915" s="489"/>
    </row>
    <row r="916" spans="2:11" x14ac:dyDescent="0.2">
      <c r="B916" s="471"/>
      <c r="C916" s="471"/>
      <c r="E916" s="486"/>
      <c r="G916" s="491"/>
      <c r="H916" s="489"/>
      <c r="I916" s="489"/>
      <c r="J916" s="489"/>
      <c r="K916" s="489"/>
    </row>
    <row r="917" spans="2:11" x14ac:dyDescent="0.2">
      <c r="B917" s="471"/>
      <c r="C917" s="471"/>
      <c r="E917" s="486"/>
      <c r="G917" s="491"/>
      <c r="H917" s="489"/>
      <c r="I917" s="489"/>
      <c r="J917" s="489"/>
      <c r="K917" s="489"/>
    </row>
    <row r="918" spans="2:11" x14ac:dyDescent="0.2">
      <c r="B918" s="471"/>
      <c r="C918" s="471"/>
      <c r="E918" s="486"/>
      <c r="G918" s="491"/>
      <c r="H918" s="489"/>
      <c r="I918" s="489"/>
      <c r="J918" s="489"/>
      <c r="K918" s="489"/>
    </row>
    <row r="919" spans="2:11" x14ac:dyDescent="0.2">
      <c r="B919" s="471"/>
      <c r="C919" s="471"/>
      <c r="E919" s="486"/>
      <c r="G919" s="491"/>
      <c r="H919" s="489"/>
      <c r="I919" s="489"/>
      <c r="J919" s="489"/>
      <c r="K919" s="489"/>
    </row>
    <row r="920" spans="2:11" x14ac:dyDescent="0.2">
      <c r="B920" s="471"/>
      <c r="C920" s="471"/>
      <c r="E920" s="486"/>
      <c r="G920" s="491"/>
      <c r="H920" s="489"/>
      <c r="I920" s="489"/>
      <c r="J920" s="489"/>
      <c r="K920" s="489"/>
    </row>
    <row r="921" spans="2:11" x14ac:dyDescent="0.2">
      <c r="B921" s="471"/>
      <c r="C921" s="471"/>
      <c r="E921" s="486"/>
      <c r="G921" s="491"/>
      <c r="H921" s="489"/>
      <c r="I921" s="489"/>
      <c r="J921" s="489"/>
      <c r="K921" s="489"/>
    </row>
    <row r="922" spans="2:11" x14ac:dyDescent="0.2">
      <c r="B922" s="471"/>
      <c r="C922" s="471"/>
      <c r="E922" s="486"/>
      <c r="G922" s="491"/>
      <c r="H922" s="489"/>
      <c r="I922" s="489"/>
      <c r="J922" s="489"/>
      <c r="K922" s="489"/>
    </row>
    <row r="923" spans="2:11" x14ac:dyDescent="0.2">
      <c r="B923" s="471"/>
      <c r="C923" s="471"/>
      <c r="E923" s="486"/>
      <c r="G923" s="491"/>
      <c r="H923" s="489"/>
      <c r="I923" s="489"/>
      <c r="J923" s="489"/>
      <c r="K923" s="489"/>
    </row>
    <row r="924" spans="2:11" x14ac:dyDescent="0.2">
      <c r="B924" s="471"/>
      <c r="C924" s="471"/>
      <c r="E924" s="486"/>
      <c r="G924" s="491"/>
      <c r="H924" s="489"/>
      <c r="I924" s="489"/>
      <c r="J924" s="489"/>
      <c r="K924" s="489"/>
    </row>
    <row r="925" spans="2:11" x14ac:dyDescent="0.2">
      <c r="B925" s="471"/>
      <c r="C925" s="471"/>
      <c r="E925" s="486"/>
      <c r="G925" s="491"/>
      <c r="H925" s="489"/>
      <c r="I925" s="489"/>
      <c r="J925" s="489"/>
      <c r="K925" s="489"/>
    </row>
    <row r="926" spans="2:11" x14ac:dyDescent="0.2">
      <c r="B926" s="471"/>
      <c r="C926" s="471"/>
      <c r="E926" s="486"/>
      <c r="G926" s="491"/>
      <c r="H926" s="489"/>
      <c r="I926" s="489"/>
      <c r="J926" s="489"/>
      <c r="K926" s="489"/>
    </row>
    <row r="927" spans="2:11" x14ac:dyDescent="0.2">
      <c r="B927" s="471"/>
      <c r="C927" s="471"/>
      <c r="E927" s="486"/>
      <c r="G927" s="491"/>
      <c r="H927" s="489"/>
      <c r="I927" s="489"/>
      <c r="J927" s="489"/>
      <c r="K927" s="489"/>
    </row>
    <row r="928" spans="2:11" x14ac:dyDescent="0.2">
      <c r="B928" s="471"/>
      <c r="C928" s="471"/>
      <c r="E928" s="486"/>
      <c r="G928" s="491"/>
      <c r="H928" s="489"/>
      <c r="I928" s="489"/>
      <c r="J928" s="489"/>
      <c r="K928" s="489"/>
    </row>
    <row r="929" spans="2:11" x14ac:dyDescent="0.2">
      <c r="B929" s="471"/>
      <c r="C929" s="471"/>
      <c r="E929" s="486"/>
      <c r="G929" s="491"/>
      <c r="H929" s="489"/>
      <c r="I929" s="489"/>
      <c r="J929" s="489"/>
      <c r="K929" s="489"/>
    </row>
    <row r="930" spans="2:11" x14ac:dyDescent="0.2">
      <c r="B930" s="471"/>
      <c r="C930" s="471"/>
      <c r="E930" s="486"/>
      <c r="G930" s="491"/>
      <c r="H930" s="489"/>
      <c r="I930" s="489"/>
      <c r="J930" s="489"/>
      <c r="K930" s="489"/>
    </row>
    <row r="931" spans="2:11" x14ac:dyDescent="0.2">
      <c r="B931" s="471"/>
      <c r="C931" s="471"/>
      <c r="E931" s="486"/>
      <c r="G931" s="491"/>
      <c r="H931" s="489"/>
      <c r="I931" s="489"/>
      <c r="J931" s="489"/>
      <c r="K931" s="489"/>
    </row>
    <row r="932" spans="2:11" x14ac:dyDescent="0.2">
      <c r="B932" s="471"/>
      <c r="C932" s="471"/>
      <c r="E932" s="486"/>
      <c r="G932" s="491"/>
      <c r="H932" s="489"/>
      <c r="I932" s="489"/>
      <c r="J932" s="489"/>
      <c r="K932" s="489"/>
    </row>
    <row r="933" spans="2:11" x14ac:dyDescent="0.2">
      <c r="B933" s="471"/>
      <c r="C933" s="471"/>
      <c r="E933" s="486"/>
      <c r="G933" s="491"/>
      <c r="H933" s="489"/>
      <c r="I933" s="489"/>
      <c r="J933" s="489"/>
      <c r="K933" s="489"/>
    </row>
    <row r="934" spans="2:11" x14ac:dyDescent="0.2">
      <c r="B934" s="471"/>
      <c r="C934" s="471"/>
      <c r="E934" s="486"/>
      <c r="G934" s="491"/>
      <c r="H934" s="489"/>
      <c r="I934" s="489"/>
      <c r="J934" s="489"/>
      <c r="K934" s="489"/>
    </row>
    <row r="935" spans="2:11" x14ac:dyDescent="0.2">
      <c r="B935" s="471"/>
      <c r="C935" s="471"/>
      <c r="E935" s="486"/>
      <c r="G935" s="491"/>
      <c r="H935" s="489"/>
      <c r="I935" s="489"/>
      <c r="J935" s="489"/>
      <c r="K935" s="489"/>
    </row>
    <row r="936" spans="2:11" x14ac:dyDescent="0.2">
      <c r="B936" s="471"/>
      <c r="C936" s="471"/>
      <c r="E936" s="486"/>
      <c r="G936" s="491"/>
      <c r="H936" s="489"/>
      <c r="I936" s="489"/>
      <c r="J936" s="489"/>
      <c r="K936" s="489"/>
    </row>
    <row r="937" spans="2:11" x14ac:dyDescent="0.2">
      <c r="B937" s="471"/>
      <c r="C937" s="471"/>
      <c r="E937" s="486"/>
      <c r="G937" s="491"/>
      <c r="H937" s="489"/>
      <c r="I937" s="489"/>
      <c r="J937" s="489"/>
      <c r="K937" s="489"/>
    </row>
    <row r="938" spans="2:11" x14ac:dyDescent="0.2">
      <c r="B938" s="471"/>
      <c r="C938" s="471"/>
      <c r="E938" s="486"/>
      <c r="G938" s="491"/>
      <c r="H938" s="489"/>
      <c r="I938" s="489"/>
      <c r="J938" s="489"/>
      <c r="K938" s="489"/>
    </row>
    <row r="939" spans="2:11" x14ac:dyDescent="0.2">
      <c r="B939" s="471"/>
      <c r="C939" s="471"/>
      <c r="E939" s="486"/>
      <c r="G939" s="491"/>
      <c r="H939" s="489"/>
      <c r="I939" s="489"/>
      <c r="J939" s="489"/>
      <c r="K939" s="489"/>
    </row>
    <row r="940" spans="2:11" x14ac:dyDescent="0.2">
      <c r="B940" s="471"/>
      <c r="C940" s="471"/>
      <c r="E940" s="486"/>
      <c r="G940" s="491"/>
      <c r="H940" s="489"/>
      <c r="I940" s="489"/>
      <c r="J940" s="489"/>
      <c r="K940" s="489"/>
    </row>
    <row r="941" spans="2:11" x14ac:dyDescent="0.2">
      <c r="B941" s="471"/>
      <c r="C941" s="471"/>
      <c r="E941" s="486"/>
      <c r="G941" s="491"/>
      <c r="H941" s="489"/>
      <c r="I941" s="489"/>
      <c r="J941" s="489"/>
      <c r="K941" s="489"/>
    </row>
    <row r="942" spans="2:11" x14ac:dyDescent="0.2">
      <c r="B942" s="471"/>
      <c r="C942" s="471"/>
      <c r="E942" s="486"/>
      <c r="G942" s="491"/>
      <c r="H942" s="489"/>
      <c r="I942" s="489"/>
      <c r="J942" s="489"/>
      <c r="K942" s="489"/>
    </row>
    <row r="943" spans="2:11" x14ac:dyDescent="0.2">
      <c r="B943" s="471"/>
      <c r="C943" s="471"/>
      <c r="E943" s="486"/>
      <c r="G943" s="491"/>
      <c r="H943" s="489"/>
      <c r="I943" s="489"/>
      <c r="J943" s="489"/>
      <c r="K943" s="489"/>
    </row>
    <row r="944" spans="2:11" x14ac:dyDescent="0.2">
      <c r="B944" s="471"/>
      <c r="C944" s="471"/>
      <c r="E944" s="486"/>
      <c r="G944" s="491"/>
      <c r="H944" s="489"/>
      <c r="I944" s="489"/>
      <c r="J944" s="489"/>
      <c r="K944" s="489"/>
    </row>
    <row r="945" spans="2:11" x14ac:dyDescent="0.2">
      <c r="B945" s="471"/>
      <c r="C945" s="471"/>
      <c r="E945" s="486"/>
      <c r="G945" s="491"/>
      <c r="H945" s="489"/>
      <c r="I945" s="489"/>
      <c r="J945" s="489"/>
      <c r="K945" s="489"/>
    </row>
    <row r="946" spans="2:11" x14ac:dyDescent="0.2">
      <c r="B946" s="471"/>
      <c r="C946" s="471"/>
      <c r="E946" s="486"/>
      <c r="G946" s="491"/>
      <c r="H946" s="489"/>
      <c r="I946" s="489"/>
      <c r="J946" s="489"/>
      <c r="K946" s="489"/>
    </row>
    <row r="947" spans="2:11" x14ac:dyDescent="0.2">
      <c r="B947" s="471"/>
      <c r="C947" s="471"/>
      <c r="E947" s="486"/>
      <c r="G947" s="491"/>
      <c r="H947" s="489"/>
      <c r="I947" s="489"/>
      <c r="J947" s="489"/>
      <c r="K947" s="489"/>
    </row>
    <row r="948" spans="2:11" x14ac:dyDescent="0.2">
      <c r="B948" s="471"/>
      <c r="C948" s="471"/>
      <c r="E948" s="486"/>
      <c r="G948" s="491"/>
      <c r="H948" s="489"/>
      <c r="I948" s="489"/>
      <c r="J948" s="489"/>
      <c r="K948" s="489"/>
    </row>
    <row r="949" spans="2:11" x14ac:dyDescent="0.2">
      <c r="B949" s="471"/>
      <c r="C949" s="471"/>
      <c r="E949" s="486"/>
      <c r="G949" s="491"/>
      <c r="H949" s="489"/>
      <c r="I949" s="489"/>
      <c r="J949" s="489"/>
      <c r="K949" s="489"/>
    </row>
    <row r="950" spans="2:11" x14ac:dyDescent="0.2">
      <c r="B950" s="471"/>
      <c r="C950" s="471"/>
      <c r="E950" s="486"/>
      <c r="G950" s="491"/>
      <c r="H950" s="489"/>
      <c r="I950" s="489"/>
      <c r="J950" s="489"/>
      <c r="K950" s="489"/>
    </row>
    <row r="951" spans="2:11" x14ac:dyDescent="0.2">
      <c r="B951" s="471"/>
      <c r="C951" s="471"/>
      <c r="E951" s="486"/>
      <c r="G951" s="491"/>
      <c r="H951" s="489"/>
      <c r="I951" s="489"/>
      <c r="J951" s="489"/>
      <c r="K951" s="489"/>
    </row>
    <row r="952" spans="2:11" x14ac:dyDescent="0.2">
      <c r="B952" s="471"/>
      <c r="C952" s="471"/>
      <c r="E952" s="486"/>
      <c r="G952" s="491"/>
      <c r="H952" s="489"/>
      <c r="I952" s="489"/>
      <c r="J952" s="489"/>
      <c r="K952" s="489"/>
    </row>
    <row r="953" spans="2:11" x14ac:dyDescent="0.2">
      <c r="B953" s="471"/>
      <c r="C953" s="471"/>
      <c r="E953" s="486"/>
      <c r="G953" s="491"/>
      <c r="H953" s="489"/>
      <c r="I953" s="489"/>
      <c r="J953" s="489"/>
      <c r="K953" s="489"/>
    </row>
    <row r="954" spans="2:11" x14ac:dyDescent="0.2">
      <c r="B954" s="471"/>
      <c r="C954" s="471"/>
      <c r="E954" s="486"/>
      <c r="G954" s="491"/>
      <c r="H954" s="489"/>
      <c r="I954" s="489"/>
      <c r="J954" s="489"/>
      <c r="K954" s="489"/>
    </row>
    <row r="955" spans="2:11" x14ac:dyDescent="0.2">
      <c r="B955" s="471"/>
      <c r="C955" s="471"/>
      <c r="E955" s="486"/>
      <c r="G955" s="491"/>
      <c r="H955" s="489"/>
      <c r="I955" s="489"/>
      <c r="J955" s="489"/>
      <c r="K955" s="489"/>
    </row>
    <row r="956" spans="2:11" x14ac:dyDescent="0.2">
      <c r="B956" s="471"/>
      <c r="C956" s="471"/>
      <c r="E956" s="486"/>
      <c r="G956" s="491"/>
      <c r="H956" s="489"/>
      <c r="I956" s="489"/>
      <c r="J956" s="489"/>
      <c r="K956" s="489"/>
    </row>
    <row r="957" spans="2:11" x14ac:dyDescent="0.2">
      <c r="B957" s="471"/>
      <c r="C957" s="471"/>
      <c r="E957" s="486"/>
      <c r="G957" s="491"/>
      <c r="H957" s="489"/>
      <c r="I957" s="489"/>
      <c r="J957" s="489"/>
      <c r="K957" s="489"/>
    </row>
    <row r="958" spans="2:11" x14ac:dyDescent="0.2">
      <c r="B958" s="471"/>
      <c r="C958" s="471"/>
      <c r="E958" s="486"/>
      <c r="G958" s="491"/>
      <c r="H958" s="489"/>
      <c r="I958" s="489"/>
      <c r="J958" s="489"/>
      <c r="K958" s="489"/>
    </row>
    <row r="959" spans="2:11" x14ac:dyDescent="0.2">
      <c r="B959" s="471"/>
      <c r="C959" s="471"/>
      <c r="E959" s="486"/>
      <c r="G959" s="491"/>
      <c r="H959" s="489"/>
      <c r="I959" s="489"/>
      <c r="J959" s="489"/>
      <c r="K959" s="489"/>
    </row>
    <row r="960" spans="2:11" x14ac:dyDescent="0.2">
      <c r="B960" s="471"/>
      <c r="C960" s="471"/>
      <c r="E960" s="486"/>
      <c r="G960" s="491"/>
      <c r="H960" s="489"/>
      <c r="I960" s="489"/>
      <c r="J960" s="489"/>
      <c r="K960" s="489"/>
    </row>
    <row r="961" spans="2:11" x14ac:dyDescent="0.2">
      <c r="B961" s="471"/>
      <c r="C961" s="471"/>
      <c r="E961" s="486"/>
      <c r="G961" s="491"/>
      <c r="H961" s="489"/>
      <c r="I961" s="489"/>
      <c r="J961" s="489"/>
      <c r="K961" s="489"/>
    </row>
    <row r="962" spans="2:11" x14ac:dyDescent="0.2">
      <c r="B962" s="471"/>
      <c r="C962" s="471"/>
      <c r="E962" s="486"/>
      <c r="G962" s="491"/>
      <c r="H962" s="489"/>
      <c r="I962" s="489"/>
      <c r="J962" s="489"/>
      <c r="K962" s="489"/>
    </row>
    <row r="963" spans="2:11" x14ac:dyDescent="0.2">
      <c r="B963" s="471"/>
      <c r="C963" s="471"/>
      <c r="E963" s="486"/>
      <c r="G963" s="491"/>
      <c r="H963" s="489"/>
      <c r="I963" s="489"/>
      <c r="J963" s="489"/>
      <c r="K963" s="489"/>
    </row>
    <row r="964" spans="2:11" x14ac:dyDescent="0.2">
      <c r="B964" s="471"/>
      <c r="C964" s="471"/>
      <c r="E964" s="486"/>
      <c r="G964" s="491"/>
      <c r="H964" s="489"/>
      <c r="I964" s="489"/>
      <c r="J964" s="489"/>
      <c r="K964" s="489"/>
    </row>
    <row r="965" spans="2:11" x14ac:dyDescent="0.2">
      <c r="B965" s="471"/>
      <c r="C965" s="471"/>
      <c r="E965" s="486"/>
      <c r="G965" s="491"/>
      <c r="H965" s="489"/>
      <c r="I965" s="489"/>
      <c r="J965" s="489"/>
      <c r="K965" s="489"/>
    </row>
    <row r="966" spans="2:11" x14ac:dyDescent="0.2">
      <c r="B966" s="471"/>
      <c r="C966" s="471"/>
      <c r="E966" s="486"/>
      <c r="G966" s="491"/>
      <c r="H966" s="489"/>
      <c r="I966" s="489"/>
      <c r="J966" s="489"/>
      <c r="K966" s="489"/>
    </row>
    <row r="967" spans="2:11" x14ac:dyDescent="0.2">
      <c r="B967" s="471"/>
      <c r="C967" s="471"/>
      <c r="E967" s="486"/>
      <c r="G967" s="491"/>
      <c r="H967" s="489"/>
      <c r="I967" s="489"/>
      <c r="J967" s="489"/>
      <c r="K967" s="489"/>
    </row>
    <row r="968" spans="2:11" x14ac:dyDescent="0.2">
      <c r="B968" s="471"/>
      <c r="C968" s="471"/>
      <c r="E968" s="486"/>
      <c r="G968" s="491"/>
      <c r="H968" s="489"/>
      <c r="I968" s="489"/>
      <c r="J968" s="489"/>
      <c r="K968" s="489"/>
    </row>
    <row r="969" spans="2:11" x14ac:dyDescent="0.2">
      <c r="B969" s="471"/>
      <c r="C969" s="471"/>
      <c r="E969" s="486"/>
      <c r="G969" s="491"/>
      <c r="H969" s="489"/>
      <c r="I969" s="489"/>
      <c r="J969" s="489"/>
      <c r="K969" s="489"/>
    </row>
    <row r="970" spans="2:11" x14ac:dyDescent="0.2">
      <c r="B970" s="471"/>
      <c r="C970" s="471"/>
      <c r="E970" s="486"/>
      <c r="G970" s="491"/>
      <c r="H970" s="489"/>
      <c r="I970" s="489"/>
      <c r="J970" s="489"/>
      <c r="K970" s="489"/>
    </row>
    <row r="971" spans="2:11" x14ac:dyDescent="0.2">
      <c r="B971" s="471"/>
      <c r="C971" s="471"/>
      <c r="E971" s="486"/>
      <c r="G971" s="491"/>
      <c r="H971" s="489"/>
      <c r="I971" s="489"/>
      <c r="J971" s="489"/>
      <c r="K971" s="489"/>
    </row>
    <row r="972" spans="2:11" x14ac:dyDescent="0.2">
      <c r="B972" s="471"/>
      <c r="C972" s="471"/>
      <c r="E972" s="486"/>
      <c r="G972" s="491"/>
      <c r="H972" s="489"/>
      <c r="I972" s="489"/>
      <c r="J972" s="489"/>
      <c r="K972" s="489"/>
    </row>
    <row r="973" spans="2:11" x14ac:dyDescent="0.2">
      <c r="B973" s="471"/>
      <c r="C973" s="471"/>
      <c r="E973" s="486"/>
      <c r="G973" s="491"/>
      <c r="H973" s="489"/>
      <c r="I973" s="489"/>
      <c r="J973" s="489"/>
      <c r="K973" s="489"/>
    </row>
    <row r="974" spans="2:11" x14ac:dyDescent="0.2">
      <c r="B974" s="471"/>
      <c r="C974" s="471"/>
      <c r="E974" s="486"/>
      <c r="G974" s="491"/>
      <c r="H974" s="489"/>
      <c r="I974" s="489"/>
      <c r="J974" s="489"/>
      <c r="K974" s="489"/>
    </row>
    <row r="975" spans="2:11" x14ac:dyDescent="0.2">
      <c r="B975" s="471"/>
      <c r="C975" s="471"/>
      <c r="E975" s="486"/>
      <c r="G975" s="491"/>
      <c r="H975" s="489"/>
      <c r="I975" s="489"/>
      <c r="J975" s="489"/>
      <c r="K975" s="489"/>
    </row>
    <row r="976" spans="2:11" x14ac:dyDescent="0.2">
      <c r="B976" s="471"/>
      <c r="C976" s="471"/>
      <c r="E976" s="486"/>
      <c r="G976" s="491"/>
      <c r="H976" s="489"/>
      <c r="I976" s="489"/>
      <c r="J976" s="489"/>
      <c r="K976" s="489"/>
    </row>
    <row r="977" spans="2:11" x14ac:dyDescent="0.2">
      <c r="B977" s="471"/>
      <c r="C977" s="471"/>
      <c r="E977" s="486"/>
      <c r="G977" s="491"/>
      <c r="H977" s="489"/>
      <c r="I977" s="489"/>
      <c r="J977" s="489"/>
      <c r="K977" s="489"/>
    </row>
    <row r="978" spans="2:11" x14ac:dyDescent="0.2">
      <c r="B978" s="471"/>
      <c r="C978" s="471"/>
      <c r="E978" s="486"/>
      <c r="G978" s="491"/>
      <c r="H978" s="489"/>
      <c r="I978" s="489"/>
      <c r="J978" s="489"/>
      <c r="K978" s="489"/>
    </row>
    <row r="979" spans="2:11" x14ac:dyDescent="0.2">
      <c r="B979" s="471"/>
      <c r="C979" s="471"/>
      <c r="E979" s="486"/>
      <c r="G979" s="491"/>
      <c r="H979" s="489"/>
      <c r="I979" s="489"/>
      <c r="J979" s="489"/>
      <c r="K979" s="489"/>
    </row>
    <row r="980" spans="2:11" x14ac:dyDescent="0.2">
      <c r="B980" s="471"/>
      <c r="C980" s="471"/>
      <c r="E980" s="486"/>
      <c r="G980" s="491"/>
      <c r="H980" s="489"/>
      <c r="I980" s="489"/>
      <c r="J980" s="489"/>
      <c r="K980" s="489"/>
    </row>
    <row r="981" spans="2:11" x14ac:dyDescent="0.2">
      <c r="B981" s="471"/>
      <c r="C981" s="471"/>
      <c r="E981" s="486"/>
      <c r="G981" s="491"/>
      <c r="H981" s="489"/>
      <c r="I981" s="489"/>
      <c r="J981" s="489"/>
      <c r="K981" s="489"/>
    </row>
    <row r="982" spans="2:11" x14ac:dyDescent="0.2">
      <c r="B982" s="471"/>
      <c r="C982" s="471"/>
      <c r="E982" s="486"/>
      <c r="G982" s="491"/>
      <c r="H982" s="489"/>
      <c r="I982" s="489"/>
      <c r="J982" s="489"/>
      <c r="K982" s="489"/>
    </row>
    <row r="983" spans="2:11" x14ac:dyDescent="0.2">
      <c r="B983" s="471"/>
      <c r="C983" s="471"/>
      <c r="E983" s="486"/>
      <c r="G983" s="491"/>
      <c r="H983" s="489"/>
      <c r="I983" s="489"/>
      <c r="J983" s="489"/>
      <c r="K983" s="489"/>
    </row>
    <row r="984" spans="2:11" x14ac:dyDescent="0.2">
      <c r="B984" s="471"/>
      <c r="C984" s="471"/>
      <c r="E984" s="486"/>
      <c r="G984" s="491"/>
      <c r="H984" s="489"/>
      <c r="I984" s="489"/>
      <c r="J984" s="489"/>
      <c r="K984" s="489"/>
    </row>
    <row r="985" spans="2:11" x14ac:dyDescent="0.2">
      <c r="B985" s="471"/>
      <c r="C985" s="471"/>
      <c r="E985" s="486"/>
      <c r="G985" s="491"/>
      <c r="H985" s="489"/>
      <c r="I985" s="489"/>
      <c r="J985" s="489"/>
      <c r="K985" s="489"/>
    </row>
    <row r="986" spans="2:11" x14ac:dyDescent="0.2">
      <c r="B986" s="471"/>
      <c r="C986" s="471"/>
      <c r="E986" s="486"/>
      <c r="G986" s="491"/>
      <c r="H986" s="489"/>
      <c r="I986" s="489"/>
      <c r="J986" s="489"/>
      <c r="K986" s="489"/>
    </row>
    <row r="987" spans="2:11" x14ac:dyDescent="0.2">
      <c r="B987" s="471"/>
      <c r="C987" s="471"/>
      <c r="E987" s="486"/>
      <c r="G987" s="491"/>
      <c r="H987" s="489"/>
      <c r="I987" s="489"/>
      <c r="J987" s="489"/>
      <c r="K987" s="489"/>
    </row>
    <row r="988" spans="2:11" x14ac:dyDescent="0.2">
      <c r="B988" s="471"/>
      <c r="C988" s="471"/>
      <c r="E988" s="486"/>
      <c r="G988" s="491"/>
      <c r="H988" s="489"/>
      <c r="I988" s="489"/>
      <c r="J988" s="489"/>
      <c r="K988" s="489"/>
    </row>
    <row r="989" spans="2:11" x14ac:dyDescent="0.2">
      <c r="B989" s="471"/>
      <c r="C989" s="471"/>
      <c r="E989" s="486"/>
      <c r="G989" s="491"/>
      <c r="H989" s="489"/>
      <c r="I989" s="489"/>
      <c r="J989" s="489"/>
      <c r="K989" s="489"/>
    </row>
    <row r="990" spans="2:11" x14ac:dyDescent="0.2">
      <c r="B990" s="471"/>
      <c r="C990" s="471"/>
      <c r="E990" s="486"/>
      <c r="G990" s="491"/>
      <c r="H990" s="489"/>
      <c r="I990" s="489"/>
      <c r="J990" s="489"/>
      <c r="K990" s="489"/>
    </row>
    <row r="991" spans="2:11" x14ac:dyDescent="0.2">
      <c r="B991" s="471"/>
      <c r="C991" s="471"/>
      <c r="E991" s="486"/>
      <c r="G991" s="491"/>
      <c r="H991" s="489"/>
      <c r="I991" s="489"/>
      <c r="J991" s="489"/>
      <c r="K991" s="489"/>
    </row>
    <row r="992" spans="2:11" x14ac:dyDescent="0.2">
      <c r="B992" s="471"/>
      <c r="C992" s="471"/>
      <c r="E992" s="486"/>
      <c r="G992" s="491"/>
      <c r="H992" s="489"/>
      <c r="I992" s="489"/>
      <c r="J992" s="489"/>
      <c r="K992" s="489"/>
    </row>
    <row r="993" spans="2:11" x14ac:dyDescent="0.2">
      <c r="B993" s="471"/>
      <c r="C993" s="471"/>
      <c r="E993" s="486"/>
      <c r="G993" s="491"/>
      <c r="H993" s="489"/>
      <c r="I993" s="489"/>
      <c r="J993" s="489"/>
      <c r="K993" s="489"/>
    </row>
    <row r="994" spans="2:11" x14ac:dyDescent="0.2">
      <c r="B994" s="471"/>
      <c r="C994" s="471"/>
      <c r="E994" s="486"/>
      <c r="G994" s="491"/>
      <c r="H994" s="489"/>
      <c r="I994" s="489"/>
      <c r="J994" s="489"/>
      <c r="K994" s="489"/>
    </row>
    <row r="995" spans="2:11" x14ac:dyDescent="0.2">
      <c r="B995" s="471"/>
      <c r="C995" s="471"/>
      <c r="E995" s="486"/>
      <c r="G995" s="491"/>
      <c r="H995" s="489"/>
      <c r="I995" s="489"/>
      <c r="J995" s="489"/>
      <c r="K995" s="489"/>
    </row>
    <row r="996" spans="2:11" x14ac:dyDescent="0.2">
      <c r="B996" s="471"/>
      <c r="C996" s="471"/>
      <c r="E996" s="486"/>
      <c r="G996" s="491"/>
      <c r="H996" s="489"/>
      <c r="I996" s="489"/>
      <c r="J996" s="489"/>
      <c r="K996" s="489"/>
    </row>
    <row r="997" spans="2:11" x14ac:dyDescent="0.2">
      <c r="B997" s="471"/>
      <c r="C997" s="471"/>
      <c r="E997" s="486"/>
      <c r="G997" s="491"/>
      <c r="H997" s="489"/>
      <c r="I997" s="489"/>
      <c r="J997" s="489"/>
      <c r="K997" s="489"/>
    </row>
    <row r="998" spans="2:11" x14ac:dyDescent="0.2">
      <c r="B998" s="471"/>
      <c r="C998" s="471"/>
      <c r="E998" s="486"/>
      <c r="G998" s="491"/>
      <c r="H998" s="489"/>
      <c r="I998" s="489"/>
      <c r="J998" s="489"/>
      <c r="K998" s="489"/>
    </row>
    <row r="999" spans="2:11" x14ac:dyDescent="0.2">
      <c r="B999" s="471"/>
      <c r="C999" s="471"/>
      <c r="E999" s="486"/>
      <c r="G999" s="491"/>
      <c r="H999" s="489"/>
      <c r="I999" s="489"/>
      <c r="J999" s="489"/>
      <c r="K999" s="489"/>
    </row>
    <row r="1000" spans="2:11" x14ac:dyDescent="0.2">
      <c r="B1000" s="471"/>
      <c r="C1000" s="471"/>
      <c r="E1000" s="486"/>
      <c r="G1000" s="491"/>
      <c r="H1000" s="489"/>
      <c r="I1000" s="489"/>
      <c r="J1000" s="489"/>
      <c r="K1000" s="489"/>
    </row>
    <row r="1001" spans="2:11" x14ac:dyDescent="0.2">
      <c r="B1001" s="471"/>
      <c r="C1001" s="471"/>
      <c r="E1001" s="486"/>
      <c r="G1001" s="491"/>
      <c r="H1001" s="489"/>
      <c r="I1001" s="489"/>
      <c r="J1001" s="489"/>
      <c r="K1001" s="489"/>
    </row>
    <row r="1002" spans="2:11" x14ac:dyDescent="0.2">
      <c r="B1002" s="471"/>
      <c r="C1002" s="471"/>
      <c r="E1002" s="486"/>
      <c r="G1002" s="491"/>
      <c r="H1002" s="489"/>
      <c r="I1002" s="489"/>
      <c r="J1002" s="489"/>
      <c r="K1002" s="489"/>
    </row>
    <row r="1003" spans="2:11" x14ac:dyDescent="0.2">
      <c r="B1003" s="471"/>
      <c r="C1003" s="471"/>
      <c r="E1003" s="486"/>
      <c r="G1003" s="491"/>
      <c r="H1003" s="489"/>
      <c r="I1003" s="489"/>
      <c r="J1003" s="489"/>
      <c r="K1003" s="489"/>
    </row>
    <row r="1004" spans="2:11" x14ac:dyDescent="0.2">
      <c r="B1004" s="471"/>
      <c r="C1004" s="471"/>
      <c r="E1004" s="486"/>
      <c r="G1004" s="491"/>
      <c r="H1004" s="489"/>
      <c r="I1004" s="489"/>
      <c r="J1004" s="489"/>
      <c r="K1004" s="489"/>
    </row>
    <row r="1005" spans="2:11" x14ac:dyDescent="0.2">
      <c r="B1005" s="471"/>
      <c r="C1005" s="471"/>
      <c r="E1005" s="486"/>
      <c r="G1005" s="491"/>
      <c r="H1005" s="489"/>
      <c r="I1005" s="489"/>
      <c r="J1005" s="489"/>
      <c r="K1005" s="489"/>
    </row>
    <row r="1006" spans="2:11" x14ac:dyDescent="0.2">
      <c r="B1006" s="471"/>
      <c r="C1006" s="471"/>
      <c r="E1006" s="486"/>
      <c r="G1006" s="491"/>
      <c r="H1006" s="489"/>
      <c r="I1006" s="489"/>
      <c r="J1006" s="489"/>
      <c r="K1006" s="489"/>
    </row>
    <row r="1007" spans="2:11" x14ac:dyDescent="0.2">
      <c r="B1007" s="471"/>
      <c r="C1007" s="471"/>
      <c r="E1007" s="486"/>
      <c r="G1007" s="491"/>
      <c r="H1007" s="489"/>
      <c r="I1007" s="489"/>
      <c r="J1007" s="489"/>
      <c r="K1007" s="489"/>
    </row>
    <row r="1008" spans="2:11" x14ac:dyDescent="0.2">
      <c r="B1008" s="471"/>
      <c r="C1008" s="471"/>
      <c r="E1008" s="486"/>
      <c r="G1008" s="491"/>
      <c r="H1008" s="489"/>
      <c r="I1008" s="489"/>
      <c r="J1008" s="489"/>
      <c r="K1008" s="489"/>
    </row>
    <row r="1009" spans="2:11" x14ac:dyDescent="0.2">
      <c r="B1009" s="471"/>
      <c r="C1009" s="471"/>
      <c r="E1009" s="486"/>
      <c r="G1009" s="491"/>
      <c r="H1009" s="489"/>
      <c r="I1009" s="489"/>
      <c r="J1009" s="489"/>
      <c r="K1009" s="489"/>
    </row>
    <row r="1010" spans="2:11" x14ac:dyDescent="0.2">
      <c r="B1010" s="471"/>
      <c r="C1010" s="471"/>
      <c r="E1010" s="486"/>
      <c r="G1010" s="491"/>
      <c r="H1010" s="489"/>
      <c r="I1010" s="489"/>
      <c r="J1010" s="489"/>
      <c r="K1010" s="489"/>
    </row>
    <row r="1011" spans="2:11" x14ac:dyDescent="0.2">
      <c r="B1011" s="471"/>
      <c r="C1011" s="471"/>
      <c r="E1011" s="486"/>
      <c r="G1011" s="491"/>
      <c r="H1011" s="489"/>
      <c r="I1011" s="489"/>
      <c r="J1011" s="489"/>
      <c r="K1011" s="489"/>
    </row>
    <row r="1012" spans="2:11" x14ac:dyDescent="0.2">
      <c r="B1012" s="471"/>
      <c r="C1012" s="471"/>
      <c r="E1012" s="486"/>
      <c r="G1012" s="491"/>
      <c r="H1012" s="489"/>
      <c r="I1012" s="489"/>
      <c r="J1012" s="489"/>
      <c r="K1012" s="489"/>
    </row>
    <row r="1013" spans="2:11" x14ac:dyDescent="0.2">
      <c r="B1013" s="471"/>
      <c r="C1013" s="471"/>
      <c r="E1013" s="486"/>
      <c r="G1013" s="491"/>
      <c r="H1013" s="489"/>
      <c r="I1013" s="489"/>
      <c r="J1013" s="489"/>
      <c r="K1013" s="489"/>
    </row>
    <row r="1014" spans="2:11" x14ac:dyDescent="0.2">
      <c r="B1014" s="471"/>
      <c r="C1014" s="471"/>
      <c r="E1014" s="486"/>
      <c r="G1014" s="491"/>
      <c r="H1014" s="489"/>
      <c r="I1014" s="489"/>
      <c r="J1014" s="489"/>
      <c r="K1014" s="489"/>
    </row>
    <row r="1015" spans="2:11" x14ac:dyDescent="0.2">
      <c r="B1015" s="471"/>
      <c r="C1015" s="471"/>
      <c r="E1015" s="486"/>
      <c r="G1015" s="491"/>
      <c r="H1015" s="489"/>
      <c r="I1015" s="489"/>
      <c r="J1015" s="489"/>
      <c r="K1015" s="489"/>
    </row>
    <row r="1016" spans="2:11" x14ac:dyDescent="0.2">
      <c r="B1016" s="471"/>
      <c r="C1016" s="471"/>
      <c r="E1016" s="486"/>
      <c r="G1016" s="491"/>
      <c r="H1016" s="489"/>
      <c r="I1016" s="489"/>
      <c r="J1016" s="489"/>
      <c r="K1016" s="489"/>
    </row>
    <row r="1017" spans="2:11" x14ac:dyDescent="0.2">
      <c r="B1017" s="471"/>
      <c r="C1017" s="471"/>
      <c r="E1017" s="486"/>
      <c r="G1017" s="491"/>
      <c r="H1017" s="489"/>
      <c r="I1017" s="489"/>
      <c r="J1017" s="489"/>
      <c r="K1017" s="489"/>
    </row>
    <row r="1018" spans="2:11" x14ac:dyDescent="0.2">
      <c r="B1018" s="471"/>
      <c r="C1018" s="471"/>
      <c r="E1018" s="486"/>
      <c r="G1018" s="491"/>
      <c r="H1018" s="489"/>
      <c r="I1018" s="489"/>
      <c r="J1018" s="489"/>
      <c r="K1018" s="489"/>
    </row>
    <row r="1019" spans="2:11" x14ac:dyDescent="0.2">
      <c r="B1019" s="471"/>
      <c r="C1019" s="471"/>
      <c r="E1019" s="486"/>
      <c r="G1019" s="491"/>
      <c r="H1019" s="489"/>
      <c r="I1019" s="489"/>
      <c r="J1019" s="489"/>
      <c r="K1019" s="489"/>
    </row>
    <row r="1020" spans="2:11" x14ac:dyDescent="0.2">
      <c r="B1020" s="471"/>
      <c r="C1020" s="471"/>
      <c r="E1020" s="486"/>
      <c r="G1020" s="491"/>
      <c r="H1020" s="489"/>
      <c r="I1020" s="489"/>
      <c r="J1020" s="489"/>
      <c r="K1020" s="489"/>
    </row>
    <row r="1021" spans="2:11" x14ac:dyDescent="0.2">
      <c r="B1021" s="471"/>
      <c r="C1021" s="471"/>
      <c r="E1021" s="486"/>
      <c r="G1021" s="491"/>
      <c r="H1021" s="489"/>
      <c r="I1021" s="489"/>
      <c r="J1021" s="489"/>
      <c r="K1021" s="489"/>
    </row>
    <row r="1022" spans="2:11" x14ac:dyDescent="0.2">
      <c r="B1022" s="471"/>
      <c r="C1022" s="471"/>
      <c r="E1022" s="486"/>
      <c r="G1022" s="491"/>
      <c r="H1022" s="489"/>
      <c r="I1022" s="489"/>
      <c r="J1022" s="489"/>
      <c r="K1022" s="489"/>
    </row>
    <row r="1023" spans="2:11" x14ac:dyDescent="0.2">
      <c r="B1023" s="471"/>
      <c r="C1023" s="471"/>
      <c r="E1023" s="486"/>
      <c r="G1023" s="491"/>
      <c r="H1023" s="489"/>
      <c r="I1023" s="489"/>
      <c r="J1023" s="489"/>
      <c r="K1023" s="489"/>
    </row>
    <row r="1024" spans="2:11" x14ac:dyDescent="0.2">
      <c r="B1024" s="471"/>
      <c r="C1024" s="471"/>
      <c r="E1024" s="486"/>
      <c r="G1024" s="491"/>
      <c r="H1024" s="489"/>
      <c r="I1024" s="489"/>
      <c r="J1024" s="489"/>
      <c r="K1024" s="489"/>
    </row>
    <row r="1025" spans="2:11" x14ac:dyDescent="0.2">
      <c r="B1025" s="471"/>
      <c r="C1025" s="471"/>
      <c r="E1025" s="486"/>
      <c r="G1025" s="491"/>
      <c r="H1025" s="489"/>
      <c r="I1025" s="489"/>
      <c r="J1025" s="489"/>
      <c r="K1025" s="489"/>
    </row>
    <row r="1026" spans="2:11" x14ac:dyDescent="0.2">
      <c r="B1026" s="471"/>
      <c r="C1026" s="471"/>
      <c r="E1026" s="486"/>
      <c r="G1026" s="491"/>
      <c r="H1026" s="489"/>
      <c r="I1026" s="489"/>
      <c r="J1026" s="489"/>
      <c r="K1026" s="489"/>
    </row>
    <row r="1027" spans="2:11" x14ac:dyDescent="0.2">
      <c r="B1027" s="471"/>
      <c r="C1027" s="471"/>
      <c r="E1027" s="486"/>
      <c r="G1027" s="491"/>
      <c r="H1027" s="489"/>
      <c r="I1027" s="489"/>
      <c r="J1027" s="489"/>
      <c r="K1027" s="489"/>
    </row>
    <row r="1028" spans="2:11" x14ac:dyDescent="0.2">
      <c r="B1028" s="471"/>
      <c r="C1028" s="471"/>
      <c r="E1028" s="486"/>
      <c r="G1028" s="491"/>
      <c r="H1028" s="489"/>
      <c r="I1028" s="489"/>
      <c r="J1028" s="489"/>
      <c r="K1028" s="489"/>
    </row>
    <row r="1029" spans="2:11" x14ac:dyDescent="0.2">
      <c r="B1029" s="471"/>
      <c r="C1029" s="471"/>
      <c r="E1029" s="486"/>
      <c r="G1029" s="491"/>
      <c r="H1029" s="489"/>
      <c r="I1029" s="489"/>
      <c r="J1029" s="489"/>
      <c r="K1029" s="489"/>
    </row>
    <row r="1030" spans="2:11" x14ac:dyDescent="0.2">
      <c r="B1030" s="471"/>
      <c r="C1030" s="471"/>
      <c r="E1030" s="486"/>
      <c r="G1030" s="491"/>
      <c r="H1030" s="489"/>
      <c r="I1030" s="489"/>
      <c r="J1030" s="489"/>
      <c r="K1030" s="489"/>
    </row>
    <row r="1031" spans="2:11" x14ac:dyDescent="0.2">
      <c r="B1031" s="471"/>
      <c r="C1031" s="471"/>
      <c r="E1031" s="486"/>
      <c r="G1031" s="491"/>
      <c r="H1031" s="489"/>
      <c r="I1031" s="489"/>
      <c r="J1031" s="489"/>
      <c r="K1031" s="489"/>
    </row>
    <row r="1032" spans="2:11" x14ac:dyDescent="0.2">
      <c r="B1032" s="471"/>
      <c r="C1032" s="471"/>
      <c r="E1032" s="486"/>
      <c r="G1032" s="491"/>
      <c r="H1032" s="489"/>
      <c r="I1032" s="489"/>
      <c r="J1032" s="489"/>
      <c r="K1032" s="489"/>
    </row>
    <row r="1033" spans="2:11" x14ac:dyDescent="0.2">
      <c r="B1033" s="471"/>
      <c r="C1033" s="471"/>
      <c r="E1033" s="486"/>
      <c r="G1033" s="491"/>
      <c r="H1033" s="489"/>
      <c r="I1033" s="489"/>
      <c r="J1033" s="489"/>
      <c r="K1033" s="489"/>
    </row>
    <row r="1034" spans="2:11" x14ac:dyDescent="0.2">
      <c r="B1034" s="471"/>
      <c r="C1034" s="471"/>
      <c r="E1034" s="486"/>
      <c r="G1034" s="491"/>
      <c r="H1034" s="489"/>
      <c r="I1034" s="489"/>
      <c r="J1034" s="489"/>
      <c r="K1034" s="489"/>
    </row>
    <row r="1035" spans="2:11" x14ac:dyDescent="0.2">
      <c r="B1035" s="471"/>
      <c r="C1035" s="471"/>
      <c r="E1035" s="486"/>
      <c r="G1035" s="491"/>
      <c r="H1035" s="489"/>
      <c r="I1035" s="489"/>
      <c r="J1035" s="489"/>
      <c r="K1035" s="489"/>
    </row>
    <row r="1036" spans="2:11" x14ac:dyDescent="0.2">
      <c r="B1036" s="471"/>
      <c r="C1036" s="471"/>
      <c r="E1036" s="486"/>
      <c r="G1036" s="491"/>
      <c r="H1036" s="489"/>
      <c r="I1036" s="489"/>
      <c r="J1036" s="489"/>
      <c r="K1036" s="489"/>
    </row>
    <row r="1037" spans="2:11" x14ac:dyDescent="0.2">
      <c r="B1037" s="471"/>
      <c r="C1037" s="471"/>
      <c r="E1037" s="486"/>
      <c r="G1037" s="491"/>
      <c r="H1037" s="489"/>
      <c r="I1037" s="489"/>
      <c r="J1037" s="489"/>
      <c r="K1037" s="489"/>
    </row>
    <row r="1038" spans="2:11" x14ac:dyDescent="0.2">
      <c r="B1038" s="471"/>
      <c r="C1038" s="471"/>
      <c r="E1038" s="486"/>
      <c r="G1038" s="491"/>
      <c r="H1038" s="489"/>
      <c r="I1038" s="489"/>
      <c r="J1038" s="489"/>
      <c r="K1038" s="489"/>
    </row>
    <row r="1039" spans="2:11" x14ac:dyDescent="0.2">
      <c r="B1039" s="471"/>
      <c r="C1039" s="471"/>
      <c r="E1039" s="486"/>
      <c r="G1039" s="491"/>
      <c r="H1039" s="489"/>
      <c r="I1039" s="489"/>
      <c r="J1039" s="489"/>
      <c r="K1039" s="489"/>
    </row>
    <row r="1040" spans="2:11" x14ac:dyDescent="0.2">
      <c r="B1040" s="471"/>
      <c r="C1040" s="471"/>
      <c r="E1040" s="486"/>
      <c r="G1040" s="491"/>
      <c r="H1040" s="489"/>
      <c r="I1040" s="489"/>
      <c r="J1040" s="489"/>
      <c r="K1040" s="489"/>
    </row>
    <row r="1041" spans="2:11" x14ac:dyDescent="0.2">
      <c r="B1041" s="471"/>
      <c r="C1041" s="471"/>
      <c r="E1041" s="486"/>
      <c r="G1041" s="491"/>
      <c r="H1041" s="489"/>
      <c r="I1041" s="489"/>
      <c r="J1041" s="489"/>
      <c r="K1041" s="489"/>
    </row>
    <row r="1042" spans="2:11" x14ac:dyDescent="0.2">
      <c r="B1042" s="471"/>
      <c r="C1042" s="471"/>
      <c r="E1042" s="486"/>
      <c r="G1042" s="491"/>
      <c r="H1042" s="489"/>
      <c r="I1042" s="489"/>
      <c r="J1042" s="489"/>
      <c r="K1042" s="489"/>
    </row>
    <row r="1043" spans="2:11" x14ac:dyDescent="0.2">
      <c r="B1043" s="471"/>
      <c r="C1043" s="471"/>
      <c r="E1043" s="486"/>
      <c r="G1043" s="491"/>
      <c r="H1043" s="489"/>
      <c r="I1043" s="489"/>
      <c r="J1043" s="489"/>
      <c r="K1043" s="489"/>
    </row>
    <row r="1044" spans="2:11" x14ac:dyDescent="0.2">
      <c r="B1044" s="471"/>
      <c r="C1044" s="471"/>
      <c r="E1044" s="486"/>
      <c r="G1044" s="491"/>
      <c r="H1044" s="489"/>
      <c r="I1044" s="489"/>
      <c r="J1044" s="489"/>
      <c r="K1044" s="489"/>
    </row>
    <row r="1045" spans="2:11" x14ac:dyDescent="0.2">
      <c r="B1045" s="471"/>
      <c r="C1045" s="471"/>
      <c r="E1045" s="486"/>
      <c r="G1045" s="491"/>
      <c r="H1045" s="489"/>
      <c r="I1045" s="489"/>
      <c r="J1045" s="489"/>
      <c r="K1045" s="489"/>
    </row>
    <row r="1046" spans="2:11" x14ac:dyDescent="0.2">
      <c r="B1046" s="471"/>
      <c r="C1046" s="471"/>
      <c r="E1046" s="486"/>
      <c r="G1046" s="491"/>
      <c r="H1046" s="489"/>
      <c r="I1046" s="489"/>
      <c r="J1046" s="489"/>
      <c r="K1046" s="489"/>
    </row>
    <row r="1047" spans="2:11" x14ac:dyDescent="0.2">
      <c r="B1047" s="471"/>
      <c r="C1047" s="471"/>
      <c r="E1047" s="486"/>
      <c r="G1047" s="491"/>
      <c r="H1047" s="489"/>
      <c r="I1047" s="489"/>
      <c r="J1047" s="489"/>
      <c r="K1047" s="489"/>
    </row>
    <row r="1048" spans="2:11" x14ac:dyDescent="0.2">
      <c r="B1048" s="471"/>
      <c r="C1048" s="471"/>
      <c r="E1048" s="486"/>
      <c r="G1048" s="491"/>
      <c r="H1048" s="489"/>
      <c r="I1048" s="489"/>
      <c r="J1048" s="489"/>
      <c r="K1048" s="489"/>
    </row>
    <row r="1049" spans="2:11" x14ac:dyDescent="0.2">
      <c r="B1049" s="471"/>
      <c r="C1049" s="471"/>
      <c r="E1049" s="486"/>
      <c r="G1049" s="491"/>
      <c r="H1049" s="489"/>
      <c r="I1049" s="489"/>
      <c r="J1049" s="489"/>
      <c r="K1049" s="489"/>
    </row>
    <row r="1050" spans="2:11" x14ac:dyDescent="0.2">
      <c r="B1050" s="471"/>
      <c r="C1050" s="471"/>
      <c r="E1050" s="486"/>
      <c r="G1050" s="491"/>
      <c r="H1050" s="489"/>
      <c r="I1050" s="489"/>
      <c r="J1050" s="489"/>
      <c r="K1050" s="489"/>
    </row>
    <row r="1051" spans="2:11" x14ac:dyDescent="0.2">
      <c r="B1051" s="471"/>
      <c r="C1051" s="471"/>
      <c r="E1051" s="486"/>
      <c r="G1051" s="491"/>
      <c r="H1051" s="489"/>
      <c r="I1051" s="489"/>
      <c r="J1051" s="489"/>
      <c r="K1051" s="489"/>
    </row>
    <row r="1052" spans="2:11" x14ac:dyDescent="0.2">
      <c r="B1052" s="471"/>
      <c r="C1052" s="471"/>
      <c r="E1052" s="486"/>
      <c r="G1052" s="491"/>
      <c r="H1052" s="489"/>
      <c r="I1052" s="489"/>
      <c r="J1052" s="489"/>
      <c r="K1052" s="489"/>
    </row>
    <row r="1053" spans="2:11" x14ac:dyDescent="0.2">
      <c r="B1053" s="471"/>
      <c r="C1053" s="471"/>
      <c r="E1053" s="486"/>
      <c r="G1053" s="491"/>
      <c r="H1053" s="489"/>
      <c r="I1053" s="489"/>
      <c r="J1053" s="489"/>
      <c r="K1053" s="489"/>
    </row>
    <row r="1054" spans="2:11" x14ac:dyDescent="0.2">
      <c r="B1054" s="471"/>
      <c r="C1054" s="471"/>
      <c r="E1054" s="486"/>
      <c r="G1054" s="491"/>
      <c r="H1054" s="489"/>
      <c r="I1054" s="489"/>
      <c r="J1054" s="489"/>
      <c r="K1054" s="489"/>
    </row>
    <row r="1055" spans="2:11" x14ac:dyDescent="0.2">
      <c r="B1055" s="471"/>
      <c r="C1055" s="471"/>
      <c r="E1055" s="486"/>
      <c r="G1055" s="491"/>
      <c r="H1055" s="489"/>
      <c r="I1055" s="489"/>
      <c r="J1055" s="489"/>
      <c r="K1055" s="489"/>
    </row>
    <row r="1056" spans="2:11" x14ac:dyDescent="0.2">
      <c r="B1056" s="471"/>
      <c r="C1056" s="471"/>
      <c r="E1056" s="486"/>
      <c r="G1056" s="491"/>
      <c r="H1056" s="489"/>
      <c r="I1056" s="489"/>
      <c r="J1056" s="489"/>
      <c r="K1056" s="489"/>
    </row>
    <row r="1057" spans="2:11" x14ac:dyDescent="0.2">
      <c r="B1057" s="471"/>
      <c r="C1057" s="471"/>
      <c r="E1057" s="486"/>
      <c r="G1057" s="491"/>
      <c r="H1057" s="489"/>
      <c r="I1057" s="489"/>
      <c r="J1057" s="489"/>
      <c r="K1057" s="489"/>
    </row>
    <row r="1058" spans="2:11" x14ac:dyDescent="0.2">
      <c r="B1058" s="471"/>
      <c r="C1058" s="471"/>
      <c r="E1058" s="486"/>
      <c r="G1058" s="491"/>
      <c r="H1058" s="489"/>
      <c r="I1058" s="489"/>
      <c r="J1058" s="489"/>
      <c r="K1058" s="489"/>
    </row>
    <row r="1059" spans="2:11" x14ac:dyDescent="0.2">
      <c r="B1059" s="471"/>
      <c r="C1059" s="471"/>
      <c r="E1059" s="486"/>
      <c r="G1059" s="491"/>
      <c r="H1059" s="489"/>
      <c r="I1059" s="489"/>
      <c r="J1059" s="489"/>
      <c r="K1059" s="489"/>
    </row>
    <row r="1060" spans="2:11" x14ac:dyDescent="0.2">
      <c r="B1060" s="471"/>
      <c r="C1060" s="471"/>
      <c r="E1060" s="486"/>
      <c r="G1060" s="491"/>
      <c r="H1060" s="489"/>
      <c r="I1060" s="489"/>
      <c r="J1060" s="489"/>
      <c r="K1060" s="489"/>
    </row>
    <row r="1061" spans="2:11" x14ac:dyDescent="0.2">
      <c r="B1061" s="471"/>
      <c r="C1061" s="471"/>
      <c r="E1061" s="486"/>
      <c r="G1061" s="491"/>
      <c r="H1061" s="489"/>
      <c r="I1061" s="489"/>
      <c r="J1061" s="489"/>
      <c r="K1061" s="489"/>
    </row>
    <row r="1062" spans="2:11" x14ac:dyDescent="0.2">
      <c r="B1062" s="471"/>
      <c r="C1062" s="471"/>
      <c r="E1062" s="486"/>
      <c r="G1062" s="491"/>
      <c r="H1062" s="489"/>
      <c r="I1062" s="489"/>
      <c r="J1062" s="489"/>
      <c r="K1062" s="489"/>
    </row>
    <row r="1063" spans="2:11" x14ac:dyDescent="0.2">
      <c r="B1063" s="471"/>
      <c r="C1063" s="471"/>
      <c r="E1063" s="486"/>
      <c r="G1063" s="491"/>
      <c r="H1063" s="489"/>
      <c r="I1063" s="489"/>
      <c r="J1063" s="489"/>
      <c r="K1063" s="489"/>
    </row>
    <row r="1064" spans="2:11" x14ac:dyDescent="0.2">
      <c r="B1064" s="471"/>
      <c r="C1064" s="471"/>
      <c r="E1064" s="486"/>
      <c r="G1064" s="491"/>
      <c r="H1064" s="489"/>
      <c r="I1064" s="489"/>
      <c r="J1064" s="489"/>
      <c r="K1064" s="489"/>
    </row>
    <row r="1065" spans="2:11" x14ac:dyDescent="0.2">
      <c r="B1065" s="471"/>
      <c r="C1065" s="471"/>
      <c r="E1065" s="486"/>
      <c r="G1065" s="491"/>
      <c r="H1065" s="489"/>
      <c r="I1065" s="489"/>
      <c r="J1065" s="489"/>
      <c r="K1065" s="489"/>
    </row>
    <row r="1066" spans="2:11" x14ac:dyDescent="0.2">
      <c r="B1066" s="471"/>
      <c r="C1066" s="471"/>
      <c r="E1066" s="486"/>
      <c r="G1066" s="491"/>
      <c r="H1066" s="489"/>
      <c r="I1066" s="489"/>
      <c r="J1066" s="489"/>
      <c r="K1066" s="489"/>
    </row>
    <row r="1067" spans="2:11" x14ac:dyDescent="0.2">
      <c r="B1067" s="471"/>
      <c r="C1067" s="471"/>
      <c r="E1067" s="486"/>
      <c r="G1067" s="491"/>
      <c r="H1067" s="489"/>
      <c r="I1067" s="489"/>
      <c r="J1067" s="489"/>
      <c r="K1067" s="489"/>
    </row>
    <row r="1068" spans="2:11" x14ac:dyDescent="0.2">
      <c r="B1068" s="471"/>
      <c r="C1068" s="471"/>
      <c r="E1068" s="486"/>
      <c r="G1068" s="491"/>
      <c r="H1068" s="489"/>
      <c r="I1068" s="489"/>
      <c r="J1068" s="489"/>
      <c r="K1068" s="489"/>
    </row>
    <row r="1069" spans="2:11" x14ac:dyDescent="0.2">
      <c r="B1069" s="471"/>
      <c r="C1069" s="471"/>
      <c r="E1069" s="486"/>
      <c r="G1069" s="491"/>
      <c r="H1069" s="489"/>
      <c r="I1069" s="489"/>
      <c r="J1069" s="489"/>
      <c r="K1069" s="489"/>
    </row>
    <row r="1070" spans="2:11" x14ac:dyDescent="0.2">
      <c r="B1070" s="471"/>
      <c r="C1070" s="471"/>
      <c r="E1070" s="486"/>
      <c r="G1070" s="491"/>
      <c r="H1070" s="489"/>
      <c r="I1070" s="489"/>
      <c r="J1070" s="489"/>
      <c r="K1070" s="489"/>
    </row>
    <row r="1071" spans="2:11" x14ac:dyDescent="0.2">
      <c r="B1071" s="471"/>
      <c r="C1071" s="471"/>
      <c r="E1071" s="486"/>
      <c r="G1071" s="491"/>
      <c r="H1071" s="489"/>
      <c r="I1071" s="489"/>
      <c r="J1071" s="489"/>
      <c r="K1071" s="489"/>
    </row>
    <row r="1072" spans="2:11" x14ac:dyDescent="0.2">
      <c r="B1072" s="471"/>
      <c r="C1072" s="471"/>
      <c r="E1072" s="486"/>
      <c r="G1072" s="491"/>
      <c r="H1072" s="489"/>
      <c r="I1072" s="489"/>
      <c r="J1072" s="489"/>
      <c r="K1072" s="489"/>
    </row>
    <row r="1073" spans="2:11" x14ac:dyDescent="0.2">
      <c r="B1073" s="471"/>
      <c r="C1073" s="471"/>
      <c r="E1073" s="486"/>
      <c r="G1073" s="491"/>
      <c r="H1073" s="489"/>
      <c r="I1073" s="489"/>
      <c r="J1073" s="489"/>
      <c r="K1073" s="489"/>
    </row>
    <row r="1074" spans="2:11" x14ac:dyDescent="0.2">
      <c r="B1074" s="471"/>
      <c r="C1074" s="471"/>
      <c r="E1074" s="486"/>
      <c r="G1074" s="491"/>
      <c r="H1074" s="489"/>
      <c r="I1074" s="489"/>
      <c r="J1074" s="489"/>
      <c r="K1074" s="489"/>
    </row>
    <row r="1075" spans="2:11" x14ac:dyDescent="0.2">
      <c r="B1075" s="471"/>
      <c r="C1075" s="471"/>
      <c r="E1075" s="486"/>
      <c r="G1075" s="491"/>
      <c r="H1075" s="489"/>
      <c r="I1075" s="489"/>
      <c r="J1075" s="489"/>
      <c r="K1075" s="489"/>
    </row>
    <row r="1076" spans="2:11" x14ac:dyDescent="0.2">
      <c r="B1076" s="471"/>
      <c r="C1076" s="471"/>
      <c r="E1076" s="486"/>
      <c r="G1076" s="491"/>
      <c r="H1076" s="489"/>
      <c r="I1076" s="489"/>
      <c r="J1076" s="489"/>
      <c r="K1076" s="489"/>
    </row>
    <row r="1077" spans="2:11" x14ac:dyDescent="0.2">
      <c r="B1077" s="471"/>
      <c r="C1077" s="471"/>
      <c r="E1077" s="486"/>
      <c r="G1077" s="491"/>
      <c r="H1077" s="489"/>
      <c r="I1077" s="489"/>
      <c r="J1077" s="489"/>
      <c r="K1077" s="489"/>
    </row>
    <row r="1078" spans="2:11" x14ac:dyDescent="0.2">
      <c r="B1078" s="471"/>
      <c r="C1078" s="471"/>
      <c r="E1078" s="486"/>
      <c r="G1078" s="491"/>
      <c r="H1078" s="489"/>
      <c r="I1078" s="489"/>
      <c r="J1078" s="489"/>
      <c r="K1078" s="489"/>
    </row>
    <row r="1079" spans="2:11" x14ac:dyDescent="0.2">
      <c r="B1079" s="471"/>
      <c r="C1079" s="471"/>
      <c r="E1079" s="486"/>
      <c r="G1079" s="491"/>
      <c r="H1079" s="489"/>
      <c r="I1079" s="489"/>
      <c r="J1079" s="489"/>
      <c r="K1079" s="489"/>
    </row>
    <row r="1080" spans="2:11" x14ac:dyDescent="0.2">
      <c r="B1080" s="471"/>
      <c r="C1080" s="471"/>
      <c r="E1080" s="486"/>
      <c r="G1080" s="491"/>
      <c r="H1080" s="489"/>
      <c r="I1080" s="489"/>
      <c r="J1080" s="489"/>
      <c r="K1080" s="489"/>
    </row>
    <row r="1081" spans="2:11" x14ac:dyDescent="0.2">
      <c r="B1081" s="471"/>
      <c r="C1081" s="471"/>
      <c r="E1081" s="486"/>
      <c r="G1081" s="491"/>
      <c r="H1081" s="489"/>
      <c r="I1081" s="489"/>
      <c r="J1081" s="489"/>
      <c r="K1081" s="489"/>
    </row>
    <row r="1082" spans="2:11" x14ac:dyDescent="0.2">
      <c r="B1082" s="471"/>
      <c r="C1082" s="471"/>
      <c r="E1082" s="486"/>
      <c r="G1082" s="491"/>
      <c r="H1082" s="489"/>
      <c r="I1082" s="489"/>
      <c r="J1082" s="489"/>
      <c r="K1082" s="489"/>
    </row>
    <row r="1083" spans="2:11" x14ac:dyDescent="0.2">
      <c r="B1083" s="471"/>
      <c r="C1083" s="471"/>
      <c r="E1083" s="486"/>
      <c r="G1083" s="491"/>
      <c r="H1083" s="489"/>
      <c r="I1083" s="489"/>
      <c r="J1083" s="489"/>
      <c r="K1083" s="489"/>
    </row>
    <row r="1084" spans="2:11" x14ac:dyDescent="0.2">
      <c r="B1084" s="471"/>
      <c r="C1084" s="471"/>
      <c r="E1084" s="486"/>
      <c r="G1084" s="491"/>
      <c r="H1084" s="489"/>
      <c r="I1084" s="489"/>
      <c r="J1084" s="489"/>
      <c r="K1084" s="489"/>
    </row>
    <row r="1085" spans="2:11" x14ac:dyDescent="0.2">
      <c r="B1085" s="471"/>
      <c r="C1085" s="471"/>
      <c r="E1085" s="486"/>
      <c r="G1085" s="491"/>
      <c r="H1085" s="489"/>
      <c r="I1085" s="489"/>
      <c r="J1085" s="489"/>
      <c r="K1085" s="489"/>
    </row>
    <row r="1086" spans="2:11" x14ac:dyDescent="0.2">
      <c r="B1086" s="471"/>
      <c r="C1086" s="471"/>
      <c r="E1086" s="486"/>
      <c r="G1086" s="491"/>
      <c r="H1086" s="489"/>
      <c r="I1086" s="489"/>
      <c r="J1086" s="489"/>
      <c r="K1086" s="489"/>
    </row>
    <row r="1087" spans="2:11" x14ac:dyDescent="0.2">
      <c r="B1087" s="471"/>
      <c r="C1087" s="471"/>
      <c r="E1087" s="486"/>
      <c r="G1087" s="491"/>
      <c r="H1087" s="489"/>
      <c r="I1087" s="489"/>
      <c r="J1087" s="489"/>
      <c r="K1087" s="489"/>
    </row>
    <row r="1088" spans="2:11" x14ac:dyDescent="0.2">
      <c r="B1088" s="471"/>
      <c r="C1088" s="471"/>
      <c r="E1088" s="486"/>
      <c r="G1088" s="491"/>
      <c r="H1088" s="489"/>
      <c r="I1088" s="489"/>
      <c r="J1088" s="489"/>
      <c r="K1088" s="489"/>
    </row>
    <row r="1089" spans="2:11" x14ac:dyDescent="0.2">
      <c r="B1089" s="471"/>
      <c r="C1089" s="471"/>
      <c r="E1089" s="486"/>
      <c r="G1089" s="491"/>
      <c r="H1089" s="489"/>
      <c r="I1089" s="489"/>
      <c r="J1089" s="489"/>
      <c r="K1089" s="489"/>
    </row>
    <row r="1090" spans="2:11" x14ac:dyDescent="0.2">
      <c r="B1090" s="471"/>
      <c r="C1090" s="471"/>
      <c r="E1090" s="486"/>
      <c r="G1090" s="491"/>
      <c r="H1090" s="489"/>
      <c r="I1090" s="489"/>
      <c r="J1090" s="489"/>
      <c r="K1090" s="489"/>
    </row>
    <row r="1091" spans="2:11" x14ac:dyDescent="0.2">
      <c r="B1091" s="471"/>
      <c r="C1091" s="471"/>
      <c r="E1091" s="486"/>
      <c r="G1091" s="491"/>
      <c r="H1091" s="489"/>
      <c r="I1091" s="489"/>
      <c r="J1091" s="489"/>
      <c r="K1091" s="489"/>
    </row>
    <row r="1092" spans="2:11" x14ac:dyDescent="0.2">
      <c r="B1092" s="471"/>
      <c r="C1092" s="471"/>
      <c r="E1092" s="486"/>
      <c r="G1092" s="491"/>
      <c r="H1092" s="489"/>
      <c r="I1092" s="489"/>
      <c r="J1092" s="489"/>
      <c r="K1092" s="489"/>
    </row>
    <row r="1093" spans="2:11" x14ac:dyDescent="0.2">
      <c r="B1093" s="471"/>
      <c r="C1093" s="471"/>
      <c r="E1093" s="486"/>
      <c r="G1093" s="491"/>
      <c r="H1093" s="489"/>
      <c r="I1093" s="489"/>
      <c r="J1093" s="489"/>
      <c r="K1093" s="489"/>
    </row>
    <row r="1094" spans="2:11" x14ac:dyDescent="0.2">
      <c r="B1094" s="471"/>
      <c r="C1094" s="471"/>
      <c r="E1094" s="486"/>
      <c r="G1094" s="491"/>
      <c r="H1094" s="489"/>
      <c r="I1094" s="489"/>
      <c r="J1094" s="489"/>
      <c r="K1094" s="489"/>
    </row>
    <row r="1095" spans="2:11" x14ac:dyDescent="0.2">
      <c r="B1095" s="471"/>
      <c r="C1095" s="471"/>
      <c r="E1095" s="486"/>
      <c r="G1095" s="491"/>
      <c r="H1095" s="489"/>
      <c r="I1095" s="489"/>
      <c r="J1095" s="489"/>
      <c r="K1095" s="489"/>
    </row>
    <row r="1096" spans="2:11" x14ac:dyDescent="0.2">
      <c r="B1096" s="471"/>
      <c r="C1096" s="471"/>
      <c r="E1096" s="486"/>
      <c r="G1096" s="491"/>
      <c r="H1096" s="489"/>
      <c r="I1096" s="489"/>
      <c r="J1096" s="489"/>
      <c r="K1096" s="489"/>
    </row>
    <row r="1097" spans="2:11" x14ac:dyDescent="0.2">
      <c r="B1097" s="471"/>
      <c r="C1097" s="471"/>
      <c r="E1097" s="486"/>
      <c r="G1097" s="491"/>
      <c r="H1097" s="489"/>
      <c r="I1097" s="489"/>
      <c r="J1097" s="489"/>
      <c r="K1097" s="489"/>
    </row>
    <row r="1098" spans="2:11" x14ac:dyDescent="0.2">
      <c r="B1098" s="471"/>
      <c r="C1098" s="471"/>
      <c r="E1098" s="486"/>
      <c r="G1098" s="491"/>
      <c r="H1098" s="489"/>
      <c r="I1098" s="489"/>
      <c r="J1098" s="489"/>
      <c r="K1098" s="489"/>
    </row>
    <row r="1099" spans="2:11" x14ac:dyDescent="0.2">
      <c r="B1099" s="471"/>
      <c r="C1099" s="471"/>
      <c r="E1099" s="486"/>
      <c r="G1099" s="491"/>
      <c r="H1099" s="489"/>
      <c r="I1099" s="489"/>
      <c r="J1099" s="489"/>
      <c r="K1099" s="489"/>
    </row>
    <row r="1100" spans="2:11" x14ac:dyDescent="0.2">
      <c r="B1100" s="471"/>
      <c r="C1100" s="471"/>
      <c r="E1100" s="486"/>
      <c r="G1100" s="491"/>
      <c r="H1100" s="489"/>
      <c r="I1100" s="489"/>
      <c r="J1100" s="489"/>
      <c r="K1100" s="489"/>
    </row>
    <row r="1101" spans="2:11" x14ac:dyDescent="0.2">
      <c r="B1101" s="471"/>
      <c r="C1101" s="471"/>
      <c r="E1101" s="486"/>
      <c r="G1101" s="491"/>
      <c r="H1101" s="489"/>
      <c r="I1101" s="489"/>
      <c r="J1101" s="489"/>
      <c r="K1101" s="489"/>
    </row>
    <row r="1102" spans="2:11" x14ac:dyDescent="0.2">
      <c r="B1102" s="471"/>
      <c r="C1102" s="471"/>
      <c r="E1102" s="486"/>
      <c r="G1102" s="491"/>
      <c r="H1102" s="489"/>
      <c r="I1102" s="489"/>
      <c r="J1102" s="489"/>
      <c r="K1102" s="489"/>
    </row>
    <row r="1103" spans="2:11" x14ac:dyDescent="0.2">
      <c r="B1103" s="471"/>
      <c r="C1103" s="471"/>
      <c r="E1103" s="486"/>
      <c r="G1103" s="491"/>
      <c r="H1103" s="489"/>
      <c r="I1103" s="489"/>
      <c r="J1103" s="489"/>
      <c r="K1103" s="489"/>
    </row>
    <row r="1104" spans="2:11" x14ac:dyDescent="0.2">
      <c r="B1104" s="471"/>
      <c r="C1104" s="471"/>
      <c r="E1104" s="486"/>
      <c r="G1104" s="491"/>
      <c r="H1104" s="489"/>
      <c r="I1104" s="489"/>
      <c r="J1104" s="489"/>
      <c r="K1104" s="489"/>
    </row>
    <row r="1105" spans="2:11" x14ac:dyDescent="0.2">
      <c r="B1105" s="471"/>
      <c r="C1105" s="471"/>
      <c r="E1105" s="486"/>
      <c r="G1105" s="491"/>
      <c r="H1105" s="489"/>
      <c r="I1105" s="489"/>
      <c r="J1105" s="489"/>
      <c r="K1105" s="489"/>
    </row>
    <row r="1106" spans="2:11" x14ac:dyDescent="0.2">
      <c r="B1106" s="471"/>
      <c r="C1106" s="471"/>
      <c r="E1106" s="486"/>
      <c r="G1106" s="491"/>
      <c r="H1106" s="489"/>
      <c r="I1106" s="489"/>
      <c r="J1106" s="489"/>
      <c r="K1106" s="489"/>
    </row>
    <row r="1107" spans="2:11" x14ac:dyDescent="0.2">
      <c r="B1107" s="471"/>
      <c r="C1107" s="471"/>
      <c r="E1107" s="486"/>
      <c r="G1107" s="491"/>
      <c r="H1107" s="489"/>
      <c r="I1107" s="489"/>
      <c r="J1107" s="489"/>
      <c r="K1107" s="489"/>
    </row>
    <row r="1108" spans="2:11" x14ac:dyDescent="0.2">
      <c r="B1108" s="471"/>
      <c r="C1108" s="471"/>
      <c r="E1108" s="486"/>
      <c r="G1108" s="491"/>
      <c r="H1108" s="489"/>
      <c r="I1108" s="489"/>
      <c r="J1108" s="489"/>
      <c r="K1108" s="489"/>
    </row>
    <row r="1109" spans="2:11" x14ac:dyDescent="0.2">
      <c r="B1109" s="471"/>
      <c r="C1109" s="471"/>
      <c r="E1109" s="486"/>
      <c r="G1109" s="491"/>
      <c r="H1109" s="489"/>
      <c r="I1109" s="489"/>
      <c r="J1109" s="489"/>
      <c r="K1109" s="489"/>
    </row>
    <row r="1110" spans="2:11" x14ac:dyDescent="0.2">
      <c r="B1110" s="471"/>
      <c r="C1110" s="471"/>
      <c r="E1110" s="486"/>
      <c r="G1110" s="491"/>
      <c r="H1110" s="489"/>
      <c r="I1110" s="489"/>
      <c r="J1110" s="489"/>
      <c r="K1110" s="489"/>
    </row>
    <row r="1111" spans="2:11" x14ac:dyDescent="0.2">
      <c r="B1111" s="471"/>
      <c r="C1111" s="471"/>
      <c r="E1111" s="486"/>
      <c r="G1111" s="491"/>
      <c r="H1111" s="489"/>
      <c r="I1111" s="489"/>
      <c r="J1111" s="489"/>
      <c r="K1111" s="489"/>
    </row>
    <row r="1112" spans="2:11" x14ac:dyDescent="0.2">
      <c r="B1112" s="471"/>
      <c r="C1112" s="471"/>
      <c r="E1112" s="486"/>
      <c r="G1112" s="491"/>
      <c r="H1112" s="489"/>
      <c r="I1112" s="489"/>
      <c r="J1112" s="489"/>
      <c r="K1112" s="489"/>
    </row>
    <row r="1113" spans="2:11" x14ac:dyDescent="0.2">
      <c r="B1113" s="471"/>
      <c r="C1113" s="471"/>
      <c r="E1113" s="486"/>
      <c r="G1113" s="491"/>
      <c r="H1113" s="489"/>
      <c r="I1113" s="489"/>
      <c r="J1113" s="489"/>
      <c r="K1113" s="489"/>
    </row>
    <row r="1114" spans="2:11" x14ac:dyDescent="0.2">
      <c r="B1114" s="471"/>
      <c r="C1114" s="471"/>
      <c r="E1114" s="486"/>
      <c r="G1114" s="491"/>
      <c r="H1114" s="489"/>
      <c r="I1114" s="489"/>
      <c r="J1114" s="489"/>
      <c r="K1114" s="489"/>
    </row>
    <row r="1115" spans="2:11" x14ac:dyDescent="0.2">
      <c r="B1115" s="471"/>
      <c r="C1115" s="471"/>
      <c r="E1115" s="486"/>
      <c r="G1115" s="491"/>
      <c r="H1115" s="489"/>
      <c r="I1115" s="489"/>
      <c r="J1115" s="489"/>
      <c r="K1115" s="489"/>
    </row>
    <row r="1116" spans="2:11" x14ac:dyDescent="0.2">
      <c r="B1116" s="471"/>
      <c r="C1116" s="471"/>
      <c r="E1116" s="486"/>
      <c r="G1116" s="491"/>
      <c r="H1116" s="489"/>
      <c r="I1116" s="489"/>
      <c r="J1116" s="489"/>
      <c r="K1116" s="489"/>
    </row>
    <row r="1117" spans="2:11" x14ac:dyDescent="0.2">
      <c r="B1117" s="471"/>
      <c r="C1117" s="471"/>
      <c r="E1117" s="486"/>
      <c r="G1117" s="491"/>
      <c r="H1117" s="489"/>
      <c r="I1117" s="489"/>
      <c r="J1117" s="489"/>
      <c r="K1117" s="489"/>
    </row>
    <row r="1118" spans="2:11" x14ac:dyDescent="0.2">
      <c r="B1118" s="471"/>
      <c r="C1118" s="471"/>
      <c r="E1118" s="486"/>
      <c r="G1118" s="491"/>
      <c r="H1118" s="489"/>
      <c r="I1118" s="489"/>
      <c r="J1118" s="489"/>
      <c r="K1118" s="489"/>
    </row>
    <row r="1119" spans="2:11" x14ac:dyDescent="0.2">
      <c r="B1119" s="471"/>
      <c r="C1119" s="471"/>
      <c r="E1119" s="486"/>
      <c r="G1119" s="491"/>
      <c r="H1119" s="489"/>
      <c r="I1119" s="489"/>
      <c r="J1119" s="489"/>
      <c r="K1119" s="489"/>
    </row>
    <row r="1120" spans="2:11" x14ac:dyDescent="0.2">
      <c r="B1120" s="471"/>
      <c r="C1120" s="471"/>
      <c r="E1120" s="486"/>
      <c r="G1120" s="491"/>
      <c r="H1120" s="489"/>
      <c r="I1120" s="489"/>
      <c r="J1120" s="489"/>
      <c r="K1120" s="489"/>
    </row>
    <row r="1121" spans="2:11" x14ac:dyDescent="0.2">
      <c r="B1121" s="471"/>
      <c r="C1121" s="471"/>
      <c r="E1121" s="486"/>
      <c r="G1121" s="491"/>
      <c r="H1121" s="489"/>
      <c r="I1121" s="489"/>
      <c r="J1121" s="489"/>
      <c r="K1121" s="489"/>
    </row>
    <row r="1122" spans="2:11" x14ac:dyDescent="0.2">
      <c r="B1122" s="471"/>
      <c r="C1122" s="471"/>
      <c r="E1122" s="486"/>
      <c r="G1122" s="491"/>
      <c r="H1122" s="489"/>
      <c r="I1122" s="489"/>
      <c r="J1122" s="489"/>
      <c r="K1122" s="489"/>
    </row>
    <row r="1123" spans="2:11" x14ac:dyDescent="0.2">
      <c r="B1123" s="471"/>
      <c r="C1123" s="471"/>
      <c r="E1123" s="486"/>
      <c r="G1123" s="491"/>
      <c r="H1123" s="489"/>
      <c r="I1123" s="489"/>
      <c r="J1123" s="489"/>
      <c r="K1123" s="489"/>
    </row>
    <row r="1124" spans="2:11" x14ac:dyDescent="0.2">
      <c r="B1124" s="471"/>
      <c r="C1124" s="471"/>
      <c r="E1124" s="486"/>
      <c r="G1124" s="491"/>
      <c r="H1124" s="489"/>
      <c r="I1124" s="489"/>
      <c r="J1124" s="489"/>
      <c r="K1124" s="489"/>
    </row>
    <row r="1125" spans="2:11" x14ac:dyDescent="0.2">
      <c r="B1125" s="471"/>
      <c r="C1125" s="471"/>
      <c r="E1125" s="486"/>
      <c r="G1125" s="491"/>
      <c r="H1125" s="489"/>
      <c r="I1125" s="489"/>
      <c r="J1125" s="489"/>
      <c r="K1125" s="489"/>
    </row>
    <row r="1126" spans="2:11" x14ac:dyDescent="0.2">
      <c r="B1126" s="471"/>
      <c r="C1126" s="471"/>
      <c r="E1126" s="486"/>
      <c r="G1126" s="491"/>
      <c r="H1126" s="489"/>
      <c r="I1126" s="489"/>
      <c r="J1126" s="489"/>
      <c r="K1126" s="489"/>
    </row>
    <row r="1127" spans="2:11" x14ac:dyDescent="0.2">
      <c r="B1127" s="471"/>
      <c r="C1127" s="471"/>
      <c r="E1127" s="486"/>
      <c r="G1127" s="491"/>
      <c r="H1127" s="489"/>
      <c r="I1127" s="489"/>
      <c r="J1127" s="489"/>
      <c r="K1127" s="489"/>
    </row>
    <row r="1128" spans="2:11" x14ac:dyDescent="0.2">
      <c r="B1128" s="471"/>
      <c r="C1128" s="471"/>
      <c r="E1128" s="486"/>
      <c r="G1128" s="491"/>
      <c r="H1128" s="489"/>
      <c r="I1128" s="489"/>
      <c r="J1128" s="489"/>
      <c r="K1128" s="489"/>
    </row>
    <row r="1129" spans="2:11" x14ac:dyDescent="0.2">
      <c r="B1129" s="471"/>
      <c r="C1129" s="471"/>
      <c r="E1129" s="486"/>
      <c r="G1129" s="491"/>
      <c r="H1129" s="489"/>
      <c r="I1129" s="489"/>
      <c r="J1129" s="489"/>
      <c r="K1129" s="489"/>
    </row>
    <row r="1130" spans="2:11" x14ac:dyDescent="0.2">
      <c r="B1130" s="471"/>
      <c r="C1130" s="471"/>
      <c r="E1130" s="486"/>
      <c r="G1130" s="491"/>
      <c r="H1130" s="489"/>
      <c r="I1130" s="489"/>
      <c r="J1130" s="489"/>
      <c r="K1130" s="489"/>
    </row>
    <row r="1131" spans="2:11" x14ac:dyDescent="0.2">
      <c r="B1131" s="471"/>
      <c r="C1131" s="471"/>
      <c r="E1131" s="486"/>
      <c r="G1131" s="491"/>
      <c r="H1131" s="489"/>
      <c r="I1131" s="489"/>
      <c r="J1131" s="489"/>
      <c r="K1131" s="489"/>
    </row>
    <row r="1132" spans="2:11" x14ac:dyDescent="0.2">
      <c r="B1132" s="471"/>
      <c r="C1132" s="471"/>
      <c r="E1132" s="486"/>
      <c r="G1132" s="491"/>
      <c r="H1132" s="489"/>
      <c r="I1132" s="489"/>
      <c r="J1132" s="489"/>
      <c r="K1132" s="489"/>
    </row>
    <row r="1133" spans="2:11" x14ac:dyDescent="0.2">
      <c r="B1133" s="471"/>
      <c r="C1133" s="471"/>
      <c r="E1133" s="486"/>
      <c r="G1133" s="491"/>
      <c r="H1133" s="489"/>
      <c r="I1133" s="489"/>
      <c r="J1133" s="489"/>
      <c r="K1133" s="489"/>
    </row>
    <row r="1134" spans="2:11" x14ac:dyDescent="0.2">
      <c r="B1134" s="471"/>
      <c r="C1134" s="471"/>
      <c r="E1134" s="486"/>
      <c r="G1134" s="491"/>
      <c r="H1134" s="489"/>
      <c r="I1134" s="489"/>
      <c r="J1134" s="489"/>
      <c r="K1134" s="489"/>
    </row>
    <row r="1135" spans="2:11" x14ac:dyDescent="0.2">
      <c r="B1135" s="471"/>
      <c r="C1135" s="471"/>
      <c r="E1135" s="486"/>
      <c r="G1135" s="491"/>
      <c r="H1135" s="489"/>
      <c r="I1135" s="489"/>
      <c r="J1135" s="489"/>
      <c r="K1135" s="489"/>
    </row>
    <row r="1136" spans="2:11" x14ac:dyDescent="0.2">
      <c r="B1136" s="471"/>
      <c r="C1136" s="471"/>
      <c r="E1136" s="486"/>
      <c r="G1136" s="491"/>
      <c r="H1136" s="489"/>
      <c r="I1136" s="489"/>
      <c r="J1136" s="489"/>
      <c r="K1136" s="489"/>
    </row>
    <row r="1137" spans="2:11" x14ac:dyDescent="0.2">
      <c r="B1137" s="471"/>
      <c r="C1137" s="471"/>
      <c r="E1137" s="486"/>
      <c r="G1137" s="491"/>
      <c r="H1137" s="489"/>
      <c r="I1137" s="489"/>
      <c r="J1137" s="489"/>
      <c r="K1137" s="489"/>
    </row>
    <row r="1138" spans="2:11" x14ac:dyDescent="0.2">
      <c r="B1138" s="471"/>
      <c r="C1138" s="471"/>
      <c r="E1138" s="486"/>
      <c r="G1138" s="491"/>
      <c r="H1138" s="489"/>
      <c r="I1138" s="489"/>
      <c r="J1138" s="489"/>
      <c r="K1138" s="489"/>
    </row>
    <row r="1139" spans="2:11" x14ac:dyDescent="0.2">
      <c r="B1139" s="471"/>
      <c r="C1139" s="471"/>
      <c r="E1139" s="486"/>
      <c r="G1139" s="491"/>
      <c r="H1139" s="489"/>
      <c r="I1139" s="489"/>
      <c r="J1139" s="489"/>
      <c r="K1139" s="489"/>
    </row>
    <row r="1140" spans="2:11" x14ac:dyDescent="0.2">
      <c r="B1140" s="471"/>
      <c r="C1140" s="471"/>
      <c r="E1140" s="486"/>
      <c r="G1140" s="491"/>
      <c r="H1140" s="489"/>
      <c r="I1140" s="489"/>
      <c r="J1140" s="489"/>
      <c r="K1140" s="489"/>
    </row>
    <row r="1141" spans="2:11" x14ac:dyDescent="0.2">
      <c r="B1141" s="471"/>
      <c r="C1141" s="471"/>
      <c r="E1141" s="486"/>
      <c r="G1141" s="491"/>
      <c r="H1141" s="489"/>
      <c r="I1141" s="489"/>
      <c r="J1141" s="489"/>
      <c r="K1141" s="489"/>
    </row>
    <row r="1142" spans="2:11" x14ac:dyDescent="0.2">
      <c r="B1142" s="471"/>
      <c r="C1142" s="471"/>
      <c r="E1142" s="486"/>
      <c r="G1142" s="491"/>
      <c r="H1142" s="489"/>
      <c r="I1142" s="489"/>
      <c r="J1142" s="489"/>
      <c r="K1142" s="489"/>
    </row>
    <row r="1143" spans="2:11" x14ac:dyDescent="0.2">
      <c r="B1143" s="471"/>
      <c r="C1143" s="471"/>
      <c r="E1143" s="486"/>
      <c r="G1143" s="491"/>
      <c r="H1143" s="489"/>
      <c r="I1143" s="489"/>
      <c r="J1143" s="489"/>
      <c r="K1143" s="489"/>
    </row>
    <row r="1144" spans="2:11" x14ac:dyDescent="0.2">
      <c r="B1144" s="471"/>
      <c r="C1144" s="471"/>
      <c r="E1144" s="486"/>
      <c r="G1144" s="491"/>
      <c r="H1144" s="489"/>
      <c r="I1144" s="489"/>
      <c r="J1144" s="489"/>
      <c r="K1144" s="489"/>
    </row>
    <row r="1145" spans="2:11" x14ac:dyDescent="0.2">
      <c r="B1145" s="471"/>
      <c r="C1145" s="471"/>
      <c r="E1145" s="486"/>
      <c r="G1145" s="491"/>
      <c r="H1145" s="489"/>
      <c r="I1145" s="489"/>
      <c r="J1145" s="489"/>
      <c r="K1145" s="489"/>
    </row>
    <row r="1146" spans="2:11" x14ac:dyDescent="0.2">
      <c r="B1146" s="471"/>
      <c r="C1146" s="471"/>
      <c r="E1146" s="486"/>
      <c r="G1146" s="491"/>
      <c r="H1146" s="489"/>
      <c r="I1146" s="489"/>
      <c r="J1146" s="489"/>
      <c r="K1146" s="489"/>
    </row>
    <row r="1147" spans="2:11" x14ac:dyDescent="0.2">
      <c r="B1147" s="471"/>
      <c r="C1147" s="471"/>
      <c r="E1147" s="486"/>
      <c r="G1147" s="491"/>
      <c r="H1147" s="489"/>
      <c r="I1147" s="489"/>
      <c r="J1147" s="489"/>
      <c r="K1147" s="489"/>
    </row>
    <row r="1148" spans="2:11" x14ac:dyDescent="0.2">
      <c r="B1148" s="471"/>
      <c r="C1148" s="471"/>
      <c r="E1148" s="486"/>
      <c r="G1148" s="491"/>
      <c r="H1148" s="489"/>
      <c r="I1148" s="489"/>
      <c r="J1148" s="489"/>
      <c r="K1148" s="489"/>
    </row>
    <row r="1149" spans="2:11" x14ac:dyDescent="0.2">
      <c r="B1149" s="471"/>
      <c r="C1149" s="471"/>
      <c r="E1149" s="486"/>
      <c r="G1149" s="491"/>
      <c r="H1149" s="489"/>
      <c r="I1149" s="489"/>
      <c r="J1149" s="489"/>
      <c r="K1149" s="489"/>
    </row>
    <row r="1150" spans="2:11" x14ac:dyDescent="0.2">
      <c r="B1150" s="471"/>
      <c r="C1150" s="471"/>
      <c r="E1150" s="486"/>
      <c r="G1150" s="491"/>
      <c r="H1150" s="489"/>
      <c r="I1150" s="489"/>
      <c r="J1150" s="489"/>
      <c r="K1150" s="489"/>
    </row>
    <row r="1151" spans="2:11" x14ac:dyDescent="0.2">
      <c r="B1151" s="471"/>
      <c r="C1151" s="471"/>
      <c r="E1151" s="486"/>
      <c r="G1151" s="491"/>
      <c r="H1151" s="489"/>
      <c r="I1151" s="489"/>
      <c r="J1151" s="489"/>
      <c r="K1151" s="489"/>
    </row>
    <row r="1152" spans="2:11" x14ac:dyDescent="0.2">
      <c r="B1152" s="471"/>
      <c r="C1152" s="471"/>
      <c r="E1152" s="486"/>
      <c r="G1152" s="491"/>
      <c r="H1152" s="489"/>
      <c r="I1152" s="489"/>
      <c r="J1152" s="489"/>
      <c r="K1152" s="489"/>
    </row>
    <row r="1153" spans="2:11" x14ac:dyDescent="0.2">
      <c r="B1153" s="471"/>
      <c r="C1153" s="471"/>
      <c r="E1153" s="486"/>
      <c r="G1153" s="491"/>
      <c r="H1153" s="489"/>
      <c r="I1153" s="489"/>
      <c r="J1153" s="489"/>
      <c r="K1153" s="489"/>
    </row>
    <row r="1154" spans="2:11" x14ac:dyDescent="0.2">
      <c r="B1154" s="471"/>
      <c r="C1154" s="471"/>
      <c r="E1154" s="486"/>
      <c r="G1154" s="491"/>
      <c r="H1154" s="489"/>
      <c r="I1154" s="489"/>
      <c r="J1154" s="489"/>
      <c r="K1154" s="489"/>
    </row>
    <row r="1155" spans="2:11" x14ac:dyDescent="0.2">
      <c r="B1155" s="471"/>
      <c r="C1155" s="471"/>
      <c r="E1155" s="486"/>
      <c r="G1155" s="491"/>
      <c r="H1155" s="489"/>
      <c r="I1155" s="489"/>
      <c r="J1155" s="489"/>
      <c r="K1155" s="489"/>
    </row>
    <row r="1156" spans="2:11" x14ac:dyDescent="0.2">
      <c r="B1156" s="471"/>
      <c r="C1156" s="471"/>
      <c r="E1156" s="486"/>
      <c r="G1156" s="491"/>
      <c r="H1156" s="489"/>
      <c r="I1156" s="489"/>
      <c r="J1156" s="489"/>
      <c r="K1156" s="489"/>
    </row>
    <row r="1157" spans="2:11" x14ac:dyDescent="0.2">
      <c r="B1157" s="471"/>
      <c r="C1157" s="471"/>
      <c r="E1157" s="486"/>
      <c r="G1157" s="491"/>
      <c r="H1157" s="489"/>
      <c r="I1157" s="489"/>
      <c r="J1157" s="489"/>
      <c r="K1157" s="489"/>
    </row>
    <row r="1158" spans="2:11" x14ac:dyDescent="0.2">
      <c r="B1158" s="471"/>
      <c r="C1158" s="471"/>
      <c r="E1158" s="486"/>
      <c r="G1158" s="491"/>
      <c r="H1158" s="489"/>
      <c r="I1158" s="489"/>
      <c r="J1158" s="489"/>
      <c r="K1158" s="489"/>
    </row>
    <row r="1159" spans="2:11" x14ac:dyDescent="0.2">
      <c r="B1159" s="471"/>
      <c r="C1159" s="471"/>
      <c r="E1159" s="486"/>
      <c r="G1159" s="491"/>
      <c r="H1159" s="489"/>
      <c r="I1159" s="489"/>
      <c r="J1159" s="489"/>
      <c r="K1159" s="489"/>
    </row>
    <row r="1160" spans="2:11" x14ac:dyDescent="0.2">
      <c r="B1160" s="471"/>
      <c r="C1160" s="471"/>
      <c r="E1160" s="486"/>
      <c r="G1160" s="491"/>
      <c r="H1160" s="489"/>
      <c r="I1160" s="489"/>
      <c r="J1160" s="489"/>
      <c r="K1160" s="489"/>
    </row>
    <row r="1161" spans="2:11" x14ac:dyDescent="0.2">
      <c r="B1161" s="471"/>
      <c r="C1161" s="471"/>
      <c r="E1161" s="486"/>
      <c r="G1161" s="491"/>
      <c r="H1161" s="489"/>
      <c r="I1161" s="489"/>
      <c r="J1161" s="489"/>
      <c r="K1161" s="489"/>
    </row>
    <row r="1162" spans="2:11" x14ac:dyDescent="0.2">
      <c r="B1162" s="471"/>
      <c r="C1162" s="471"/>
      <c r="E1162" s="486"/>
      <c r="G1162" s="491"/>
      <c r="H1162" s="489"/>
      <c r="I1162" s="489"/>
      <c r="J1162" s="489"/>
      <c r="K1162" s="489"/>
    </row>
    <row r="1163" spans="2:11" x14ac:dyDescent="0.2">
      <c r="B1163" s="471"/>
      <c r="C1163" s="471"/>
      <c r="E1163" s="486"/>
      <c r="G1163" s="491"/>
      <c r="H1163" s="489"/>
      <c r="I1163" s="489"/>
      <c r="J1163" s="489"/>
      <c r="K1163" s="489"/>
    </row>
    <row r="1164" spans="2:11" x14ac:dyDescent="0.2">
      <c r="B1164" s="471"/>
      <c r="C1164" s="471"/>
      <c r="E1164" s="486"/>
      <c r="G1164" s="491"/>
      <c r="H1164" s="489"/>
      <c r="I1164" s="489"/>
      <c r="J1164" s="489"/>
      <c r="K1164" s="489"/>
    </row>
    <row r="1165" spans="2:11" x14ac:dyDescent="0.2">
      <c r="B1165" s="471"/>
      <c r="C1165" s="471"/>
      <c r="E1165" s="486"/>
      <c r="G1165" s="491"/>
      <c r="H1165" s="489"/>
      <c r="I1165" s="489"/>
      <c r="J1165" s="489"/>
      <c r="K1165" s="489"/>
    </row>
    <row r="1166" spans="2:11" x14ac:dyDescent="0.2">
      <c r="B1166" s="471"/>
      <c r="C1166" s="471"/>
      <c r="E1166" s="486"/>
      <c r="G1166" s="491"/>
      <c r="H1166" s="489"/>
      <c r="I1166" s="489"/>
      <c r="J1166" s="489"/>
      <c r="K1166" s="489"/>
    </row>
    <row r="1167" spans="2:11" x14ac:dyDescent="0.2">
      <c r="B1167" s="471"/>
      <c r="C1167" s="471"/>
      <c r="E1167" s="486"/>
      <c r="G1167" s="491"/>
      <c r="H1167" s="489"/>
      <c r="I1167" s="489"/>
      <c r="J1167" s="489"/>
      <c r="K1167" s="489"/>
    </row>
    <row r="1168" spans="2:11" x14ac:dyDescent="0.2">
      <c r="B1168" s="471"/>
      <c r="C1168" s="471"/>
      <c r="E1168" s="486"/>
      <c r="G1168" s="491"/>
      <c r="H1168" s="489"/>
      <c r="I1168" s="489"/>
      <c r="J1168" s="489"/>
      <c r="K1168" s="489"/>
    </row>
    <row r="1169" spans="2:11" x14ac:dyDescent="0.2">
      <c r="B1169" s="471"/>
      <c r="C1169" s="471"/>
      <c r="E1169" s="486"/>
      <c r="G1169" s="491"/>
      <c r="H1169" s="489"/>
      <c r="I1169" s="489"/>
      <c r="J1169" s="489"/>
      <c r="K1169" s="489"/>
    </row>
    <row r="1170" spans="2:11" x14ac:dyDescent="0.2">
      <c r="B1170" s="471"/>
      <c r="C1170" s="471"/>
      <c r="E1170" s="486"/>
      <c r="G1170" s="491"/>
      <c r="H1170" s="489"/>
      <c r="I1170" s="489"/>
      <c r="J1170" s="489"/>
      <c r="K1170" s="489"/>
    </row>
    <row r="1171" spans="2:11" x14ac:dyDescent="0.2">
      <c r="B1171" s="471"/>
      <c r="C1171" s="471"/>
      <c r="E1171" s="486"/>
      <c r="G1171" s="491"/>
      <c r="H1171" s="489"/>
      <c r="I1171" s="489"/>
      <c r="J1171" s="489"/>
      <c r="K1171" s="489"/>
    </row>
    <row r="1172" spans="2:11" x14ac:dyDescent="0.2">
      <c r="B1172" s="471"/>
      <c r="C1172" s="471"/>
      <c r="E1172" s="486"/>
      <c r="G1172" s="491"/>
      <c r="H1172" s="489"/>
      <c r="I1172" s="489"/>
      <c r="J1172" s="489"/>
      <c r="K1172" s="489"/>
    </row>
    <row r="1173" spans="2:11" x14ac:dyDescent="0.2">
      <c r="B1173" s="471"/>
      <c r="C1173" s="471"/>
      <c r="E1173" s="486"/>
      <c r="G1173" s="491"/>
      <c r="H1173" s="489"/>
      <c r="I1173" s="489"/>
      <c r="J1173" s="489"/>
      <c r="K1173" s="489"/>
    </row>
    <row r="1174" spans="2:11" x14ac:dyDescent="0.2">
      <c r="B1174" s="471"/>
      <c r="C1174" s="471"/>
      <c r="E1174" s="486"/>
      <c r="G1174" s="491"/>
      <c r="H1174" s="489"/>
      <c r="I1174" s="489"/>
      <c r="J1174" s="489"/>
      <c r="K1174" s="489"/>
    </row>
    <row r="1175" spans="2:11" x14ac:dyDescent="0.2">
      <c r="B1175" s="471"/>
      <c r="C1175" s="471"/>
      <c r="E1175" s="486"/>
      <c r="G1175" s="491"/>
      <c r="H1175" s="489"/>
      <c r="I1175" s="489"/>
      <c r="J1175" s="489"/>
      <c r="K1175" s="489"/>
    </row>
    <row r="1176" spans="2:11" x14ac:dyDescent="0.2">
      <c r="B1176" s="471"/>
      <c r="C1176" s="471"/>
      <c r="E1176" s="486"/>
      <c r="G1176" s="491"/>
      <c r="H1176" s="489"/>
      <c r="I1176" s="489"/>
      <c r="J1176" s="489"/>
      <c r="K1176" s="489"/>
    </row>
    <row r="1177" spans="2:11" x14ac:dyDescent="0.2">
      <c r="B1177" s="471"/>
      <c r="C1177" s="471"/>
      <c r="E1177" s="486"/>
      <c r="G1177" s="491"/>
      <c r="H1177" s="489"/>
      <c r="I1177" s="489"/>
      <c r="J1177" s="489"/>
      <c r="K1177" s="489"/>
    </row>
    <row r="1178" spans="2:11" x14ac:dyDescent="0.2">
      <c r="B1178" s="471"/>
      <c r="C1178" s="471"/>
      <c r="E1178" s="486"/>
      <c r="G1178" s="491"/>
      <c r="H1178" s="489"/>
      <c r="I1178" s="489"/>
      <c r="J1178" s="489"/>
      <c r="K1178" s="489"/>
    </row>
    <row r="1179" spans="2:11" x14ac:dyDescent="0.2">
      <c r="B1179" s="471"/>
      <c r="C1179" s="471"/>
      <c r="E1179" s="486"/>
      <c r="G1179" s="491"/>
      <c r="H1179" s="489"/>
      <c r="I1179" s="489"/>
      <c r="J1179" s="489"/>
      <c r="K1179" s="489"/>
    </row>
    <row r="1180" spans="2:11" x14ac:dyDescent="0.2">
      <c r="B1180" s="471"/>
      <c r="C1180" s="471"/>
      <c r="E1180" s="486"/>
      <c r="G1180" s="491"/>
      <c r="H1180" s="489"/>
      <c r="I1180" s="489"/>
      <c r="J1180" s="489"/>
      <c r="K1180" s="489"/>
    </row>
    <row r="1181" spans="2:11" x14ac:dyDescent="0.2">
      <c r="B1181" s="471"/>
      <c r="C1181" s="471"/>
      <c r="E1181" s="486"/>
      <c r="G1181" s="491"/>
      <c r="H1181" s="489"/>
      <c r="I1181" s="489"/>
      <c r="J1181" s="489"/>
      <c r="K1181" s="489"/>
    </row>
    <row r="1182" spans="2:11" x14ac:dyDescent="0.2">
      <c r="B1182" s="471"/>
      <c r="C1182" s="471"/>
      <c r="E1182" s="486"/>
      <c r="G1182" s="491"/>
      <c r="H1182" s="489"/>
      <c r="I1182" s="489"/>
      <c r="J1182" s="489"/>
      <c r="K1182" s="489"/>
    </row>
    <row r="1183" spans="2:11" x14ac:dyDescent="0.2">
      <c r="B1183" s="471"/>
      <c r="C1183" s="471"/>
      <c r="E1183" s="486"/>
      <c r="G1183" s="491"/>
      <c r="H1183" s="489"/>
      <c r="I1183" s="489"/>
      <c r="J1183" s="489"/>
      <c r="K1183" s="489"/>
    </row>
    <row r="1184" spans="2:11" x14ac:dyDescent="0.2">
      <c r="B1184" s="471"/>
      <c r="C1184" s="471"/>
      <c r="E1184" s="486"/>
      <c r="G1184" s="491"/>
      <c r="H1184" s="489"/>
      <c r="I1184" s="489"/>
      <c r="J1184" s="489"/>
      <c r="K1184" s="489"/>
    </row>
    <row r="1185" spans="2:11" x14ac:dyDescent="0.2">
      <c r="B1185" s="471"/>
      <c r="C1185" s="471"/>
      <c r="E1185" s="486"/>
      <c r="G1185" s="491"/>
      <c r="H1185" s="489"/>
      <c r="I1185" s="489"/>
      <c r="J1185" s="489"/>
      <c r="K1185" s="489"/>
    </row>
    <row r="1186" spans="2:11" x14ac:dyDescent="0.2">
      <c r="B1186" s="471"/>
      <c r="C1186" s="471"/>
      <c r="E1186" s="486"/>
      <c r="G1186" s="491"/>
      <c r="H1186" s="489"/>
      <c r="I1186" s="489"/>
      <c r="J1186" s="489"/>
      <c r="K1186" s="489"/>
    </row>
    <row r="1187" spans="2:11" x14ac:dyDescent="0.2">
      <c r="B1187" s="471"/>
      <c r="C1187" s="471"/>
      <c r="E1187" s="486"/>
      <c r="G1187" s="491"/>
      <c r="H1187" s="489"/>
      <c r="I1187" s="489"/>
      <c r="J1187" s="489"/>
      <c r="K1187" s="489"/>
    </row>
    <row r="1188" spans="2:11" x14ac:dyDescent="0.2">
      <c r="B1188" s="471"/>
      <c r="C1188" s="471"/>
      <c r="E1188" s="486"/>
      <c r="G1188" s="491"/>
      <c r="H1188" s="489"/>
      <c r="I1188" s="489"/>
      <c r="J1188" s="489"/>
      <c r="K1188" s="489"/>
    </row>
    <row r="1189" spans="2:11" x14ac:dyDescent="0.2">
      <c r="B1189" s="471"/>
      <c r="C1189" s="471"/>
      <c r="E1189" s="486"/>
      <c r="G1189" s="491"/>
      <c r="H1189" s="489"/>
      <c r="I1189" s="489"/>
      <c r="J1189" s="489"/>
      <c r="K1189" s="489"/>
    </row>
    <row r="1190" spans="2:11" x14ac:dyDescent="0.2">
      <c r="B1190" s="471"/>
      <c r="C1190" s="471"/>
      <c r="E1190" s="486"/>
      <c r="G1190" s="491"/>
      <c r="H1190" s="489"/>
      <c r="I1190" s="489"/>
      <c r="J1190" s="489"/>
      <c r="K1190" s="489"/>
    </row>
    <row r="1191" spans="2:11" x14ac:dyDescent="0.2">
      <c r="B1191" s="471"/>
      <c r="C1191" s="471"/>
      <c r="E1191" s="486"/>
      <c r="G1191" s="491"/>
      <c r="H1191" s="489"/>
      <c r="I1191" s="489"/>
      <c r="J1191" s="489"/>
      <c r="K1191" s="489"/>
    </row>
    <row r="1192" spans="2:11" x14ac:dyDescent="0.2">
      <c r="B1192" s="471"/>
      <c r="C1192" s="471"/>
      <c r="E1192" s="486"/>
      <c r="G1192" s="491"/>
      <c r="H1192" s="489"/>
      <c r="I1192" s="489"/>
      <c r="J1192" s="489"/>
      <c r="K1192" s="489"/>
    </row>
    <row r="1193" spans="2:11" x14ac:dyDescent="0.2">
      <c r="B1193" s="471"/>
      <c r="C1193" s="471"/>
      <c r="E1193" s="486"/>
      <c r="G1193" s="491"/>
      <c r="H1193" s="489"/>
      <c r="I1193" s="489"/>
      <c r="J1193" s="489"/>
      <c r="K1193" s="489"/>
    </row>
    <row r="1194" spans="2:11" x14ac:dyDescent="0.2">
      <c r="B1194" s="471"/>
      <c r="C1194" s="471"/>
      <c r="E1194" s="486"/>
      <c r="G1194" s="491"/>
      <c r="H1194" s="489"/>
      <c r="I1194" s="489"/>
      <c r="J1194" s="489"/>
      <c r="K1194" s="489"/>
    </row>
    <row r="1195" spans="2:11" x14ac:dyDescent="0.2">
      <c r="B1195" s="471"/>
      <c r="C1195" s="471"/>
      <c r="E1195" s="486"/>
      <c r="G1195" s="491"/>
      <c r="H1195" s="489"/>
      <c r="I1195" s="489"/>
      <c r="J1195" s="489"/>
      <c r="K1195" s="489"/>
    </row>
    <row r="1196" spans="2:11" x14ac:dyDescent="0.2">
      <c r="B1196" s="471"/>
      <c r="C1196" s="471"/>
      <c r="E1196" s="486"/>
      <c r="G1196" s="491"/>
      <c r="H1196" s="489"/>
      <c r="I1196" s="489"/>
      <c r="J1196" s="489"/>
      <c r="K1196" s="489"/>
    </row>
    <row r="1197" spans="2:11" x14ac:dyDescent="0.2">
      <c r="B1197" s="471"/>
      <c r="C1197" s="471"/>
      <c r="E1197" s="486"/>
      <c r="G1197" s="491"/>
      <c r="H1197" s="489"/>
      <c r="I1197" s="489"/>
      <c r="J1197" s="489"/>
      <c r="K1197" s="489"/>
    </row>
    <row r="1198" spans="2:11" x14ac:dyDescent="0.2">
      <c r="B1198" s="471"/>
      <c r="C1198" s="471"/>
      <c r="E1198" s="486"/>
      <c r="G1198" s="491"/>
      <c r="H1198" s="489"/>
      <c r="I1198" s="489"/>
      <c r="J1198" s="489"/>
      <c r="K1198" s="489"/>
    </row>
    <row r="1199" spans="2:11" x14ac:dyDescent="0.2">
      <c r="B1199" s="471"/>
      <c r="C1199" s="471"/>
      <c r="E1199" s="486"/>
      <c r="G1199" s="491"/>
      <c r="H1199" s="489"/>
      <c r="I1199" s="489"/>
      <c r="J1199" s="489"/>
      <c r="K1199" s="489"/>
    </row>
    <row r="1200" spans="2:11" x14ac:dyDescent="0.2">
      <c r="B1200" s="471"/>
      <c r="C1200" s="471"/>
      <c r="E1200" s="486"/>
      <c r="G1200" s="491"/>
      <c r="H1200" s="489"/>
      <c r="I1200" s="489"/>
      <c r="J1200" s="489"/>
      <c r="K1200" s="489"/>
    </row>
    <row r="1201" spans="2:11" x14ac:dyDescent="0.2">
      <c r="B1201" s="471"/>
      <c r="C1201" s="471"/>
      <c r="E1201" s="486"/>
      <c r="G1201" s="491"/>
      <c r="H1201" s="489"/>
      <c r="I1201" s="489"/>
      <c r="J1201" s="489"/>
      <c r="K1201" s="489"/>
    </row>
    <row r="1202" spans="2:11" x14ac:dyDescent="0.2">
      <c r="B1202" s="471"/>
      <c r="C1202" s="471"/>
      <c r="E1202" s="486"/>
      <c r="G1202" s="491"/>
      <c r="H1202" s="489"/>
      <c r="I1202" s="489"/>
      <c r="J1202" s="489"/>
      <c r="K1202" s="489"/>
    </row>
    <row r="1203" spans="2:11" x14ac:dyDescent="0.2">
      <c r="B1203" s="471"/>
      <c r="C1203" s="471"/>
      <c r="E1203" s="486"/>
      <c r="G1203" s="491"/>
      <c r="H1203" s="489"/>
      <c r="I1203" s="489"/>
      <c r="J1203" s="489"/>
      <c r="K1203" s="489"/>
    </row>
    <row r="1204" spans="2:11" x14ac:dyDescent="0.2">
      <c r="B1204" s="471"/>
      <c r="C1204" s="471"/>
      <c r="E1204" s="486"/>
      <c r="G1204" s="491"/>
      <c r="H1204" s="489"/>
      <c r="I1204" s="489"/>
      <c r="J1204" s="489"/>
      <c r="K1204" s="489"/>
    </row>
    <row r="1205" spans="2:11" x14ac:dyDescent="0.2">
      <c r="B1205" s="471"/>
      <c r="C1205" s="471"/>
      <c r="E1205" s="486"/>
      <c r="G1205" s="491"/>
      <c r="H1205" s="489"/>
      <c r="I1205" s="489"/>
      <c r="J1205" s="489"/>
      <c r="K1205" s="489"/>
    </row>
    <row r="1206" spans="2:11" x14ac:dyDescent="0.2">
      <c r="B1206" s="471"/>
      <c r="C1206" s="471"/>
      <c r="E1206" s="486"/>
      <c r="G1206" s="491"/>
      <c r="H1206" s="489"/>
      <c r="I1206" s="489"/>
      <c r="J1206" s="489"/>
      <c r="K1206" s="489"/>
    </row>
    <row r="1207" spans="2:11" x14ac:dyDescent="0.2">
      <c r="B1207" s="471"/>
      <c r="C1207" s="471"/>
      <c r="E1207" s="486"/>
      <c r="G1207" s="491"/>
      <c r="H1207" s="489"/>
      <c r="I1207" s="489"/>
      <c r="J1207" s="489"/>
      <c r="K1207" s="489"/>
    </row>
    <row r="1208" spans="2:11" x14ac:dyDescent="0.2">
      <c r="B1208" s="471"/>
      <c r="C1208" s="471"/>
      <c r="E1208" s="486"/>
      <c r="G1208" s="491"/>
      <c r="H1208" s="489"/>
      <c r="I1208" s="489"/>
      <c r="J1208" s="489"/>
      <c r="K1208" s="489"/>
    </row>
    <row r="1209" spans="2:11" x14ac:dyDescent="0.2">
      <c r="B1209" s="471"/>
      <c r="C1209" s="471"/>
      <c r="E1209" s="486"/>
      <c r="G1209" s="491"/>
      <c r="H1209" s="489"/>
      <c r="I1209" s="489"/>
      <c r="J1209" s="489"/>
      <c r="K1209" s="489"/>
    </row>
    <row r="1210" spans="2:11" x14ac:dyDescent="0.2">
      <c r="B1210" s="471"/>
      <c r="C1210" s="471"/>
      <c r="E1210" s="486"/>
      <c r="G1210" s="491"/>
      <c r="H1210" s="489"/>
      <c r="I1210" s="489"/>
      <c r="J1210" s="489"/>
      <c r="K1210" s="489"/>
    </row>
    <row r="1211" spans="2:11" x14ac:dyDescent="0.2">
      <c r="B1211" s="471"/>
      <c r="C1211" s="471"/>
      <c r="E1211" s="486"/>
      <c r="G1211" s="491"/>
      <c r="H1211" s="489"/>
      <c r="I1211" s="489"/>
      <c r="J1211" s="489"/>
      <c r="K1211" s="489"/>
    </row>
    <row r="1212" spans="2:11" x14ac:dyDescent="0.2">
      <c r="B1212" s="471"/>
      <c r="C1212" s="471"/>
      <c r="E1212" s="486"/>
      <c r="G1212" s="491"/>
      <c r="H1212" s="489"/>
      <c r="I1212" s="489"/>
      <c r="J1212" s="489"/>
      <c r="K1212" s="489"/>
    </row>
    <row r="1213" spans="2:11" x14ac:dyDescent="0.2">
      <c r="B1213" s="471"/>
      <c r="C1213" s="471"/>
      <c r="E1213" s="486"/>
      <c r="G1213" s="491"/>
      <c r="H1213" s="489"/>
      <c r="I1213" s="489"/>
      <c r="J1213" s="489"/>
      <c r="K1213" s="489"/>
    </row>
    <row r="1214" spans="2:11" x14ac:dyDescent="0.2">
      <c r="B1214" s="471"/>
      <c r="C1214" s="471"/>
      <c r="E1214" s="486"/>
      <c r="G1214" s="491"/>
      <c r="H1214" s="489"/>
      <c r="I1214" s="489"/>
      <c r="J1214" s="489"/>
      <c r="K1214" s="489"/>
    </row>
    <row r="1215" spans="2:11" x14ac:dyDescent="0.2">
      <c r="B1215" s="471"/>
      <c r="C1215" s="471"/>
      <c r="E1215" s="486"/>
      <c r="G1215" s="491"/>
      <c r="H1215" s="489"/>
      <c r="I1215" s="489"/>
      <c r="J1215" s="489"/>
      <c r="K1215" s="489"/>
    </row>
    <row r="1216" spans="2:11" x14ac:dyDescent="0.2">
      <c r="B1216" s="471"/>
      <c r="C1216" s="471"/>
      <c r="E1216" s="486"/>
      <c r="G1216" s="491"/>
      <c r="H1216" s="489"/>
      <c r="I1216" s="489"/>
      <c r="J1216" s="489"/>
      <c r="K1216" s="489"/>
    </row>
    <row r="1217" spans="2:11" x14ac:dyDescent="0.2">
      <c r="B1217" s="471"/>
      <c r="C1217" s="471"/>
      <c r="E1217" s="486"/>
      <c r="G1217" s="491"/>
      <c r="H1217" s="489"/>
      <c r="I1217" s="489"/>
      <c r="J1217" s="489"/>
      <c r="K1217" s="489"/>
    </row>
    <row r="1218" spans="2:11" x14ac:dyDescent="0.2">
      <c r="B1218" s="471"/>
      <c r="C1218" s="471"/>
      <c r="E1218" s="486"/>
      <c r="G1218" s="491"/>
      <c r="H1218" s="489"/>
      <c r="I1218" s="489"/>
      <c r="J1218" s="489"/>
      <c r="K1218" s="489"/>
    </row>
    <row r="1219" spans="2:11" x14ac:dyDescent="0.2">
      <c r="B1219" s="471"/>
      <c r="C1219" s="471"/>
      <c r="E1219" s="486"/>
      <c r="G1219" s="491"/>
      <c r="H1219" s="489"/>
      <c r="I1219" s="489"/>
      <c r="J1219" s="489"/>
      <c r="K1219" s="489"/>
    </row>
    <row r="1220" spans="2:11" x14ac:dyDescent="0.2">
      <c r="B1220" s="471"/>
      <c r="C1220" s="471"/>
      <c r="E1220" s="486"/>
      <c r="G1220" s="491"/>
      <c r="H1220" s="489"/>
      <c r="I1220" s="489"/>
      <c r="J1220" s="489"/>
      <c r="K1220" s="489"/>
    </row>
    <row r="1221" spans="2:11" x14ac:dyDescent="0.2">
      <c r="B1221" s="471"/>
      <c r="C1221" s="471"/>
      <c r="E1221" s="486"/>
      <c r="G1221" s="491"/>
      <c r="H1221" s="489"/>
      <c r="I1221" s="489"/>
      <c r="J1221" s="489"/>
      <c r="K1221" s="489"/>
    </row>
    <row r="1222" spans="2:11" x14ac:dyDescent="0.2">
      <c r="B1222" s="471"/>
      <c r="C1222" s="471"/>
      <c r="E1222" s="486"/>
      <c r="G1222" s="491"/>
      <c r="H1222" s="489"/>
      <c r="I1222" s="489"/>
      <c r="J1222" s="489"/>
      <c r="K1222" s="489"/>
    </row>
    <row r="1223" spans="2:11" x14ac:dyDescent="0.2">
      <c r="B1223" s="471"/>
      <c r="C1223" s="471"/>
      <c r="E1223" s="486"/>
      <c r="G1223" s="491"/>
      <c r="H1223" s="489"/>
      <c r="I1223" s="489"/>
      <c r="J1223" s="489"/>
      <c r="K1223" s="489"/>
    </row>
    <row r="1224" spans="2:11" x14ac:dyDescent="0.2">
      <c r="B1224" s="471"/>
      <c r="C1224" s="471"/>
      <c r="E1224" s="486"/>
      <c r="G1224" s="491"/>
      <c r="H1224" s="489"/>
      <c r="I1224" s="489"/>
      <c r="J1224" s="489"/>
      <c r="K1224" s="489"/>
    </row>
    <row r="1225" spans="2:11" x14ac:dyDescent="0.2">
      <c r="B1225" s="471"/>
      <c r="C1225" s="471"/>
      <c r="E1225" s="486"/>
      <c r="G1225" s="491"/>
      <c r="H1225" s="489"/>
      <c r="I1225" s="489"/>
      <c r="J1225" s="489"/>
      <c r="K1225" s="489"/>
    </row>
    <row r="1226" spans="2:11" x14ac:dyDescent="0.2">
      <c r="B1226" s="471"/>
      <c r="C1226" s="471"/>
      <c r="E1226" s="486"/>
      <c r="G1226" s="491"/>
      <c r="H1226" s="489"/>
      <c r="I1226" s="489"/>
      <c r="J1226" s="489"/>
      <c r="K1226" s="489"/>
    </row>
    <row r="1227" spans="2:11" x14ac:dyDescent="0.2">
      <c r="B1227" s="471"/>
      <c r="C1227" s="471"/>
      <c r="E1227" s="486"/>
      <c r="G1227" s="491"/>
      <c r="H1227" s="489"/>
      <c r="I1227" s="489"/>
      <c r="J1227" s="489"/>
      <c r="K1227" s="489"/>
    </row>
    <row r="1228" spans="2:11" x14ac:dyDescent="0.2">
      <c r="B1228" s="471"/>
      <c r="C1228" s="471"/>
      <c r="E1228" s="486"/>
      <c r="G1228" s="491"/>
      <c r="H1228" s="489"/>
      <c r="I1228" s="489"/>
      <c r="J1228" s="489"/>
      <c r="K1228" s="489"/>
    </row>
    <row r="1229" spans="2:11" x14ac:dyDescent="0.2">
      <c r="B1229" s="471"/>
      <c r="C1229" s="471"/>
      <c r="E1229" s="486"/>
      <c r="G1229" s="491"/>
      <c r="H1229" s="489"/>
      <c r="I1229" s="489"/>
      <c r="J1229" s="489"/>
      <c r="K1229" s="489"/>
    </row>
    <row r="1230" spans="2:11" x14ac:dyDescent="0.2">
      <c r="B1230" s="471"/>
      <c r="C1230" s="471"/>
      <c r="E1230" s="486"/>
      <c r="G1230" s="491"/>
      <c r="H1230" s="489"/>
      <c r="I1230" s="489"/>
      <c r="J1230" s="489"/>
      <c r="K1230" s="489"/>
    </row>
    <row r="1231" spans="2:11" x14ac:dyDescent="0.2">
      <c r="B1231" s="471"/>
      <c r="C1231" s="471"/>
      <c r="E1231" s="486"/>
      <c r="G1231" s="491"/>
      <c r="H1231" s="489"/>
      <c r="I1231" s="489"/>
      <c r="J1231" s="489"/>
      <c r="K1231" s="489"/>
    </row>
    <row r="1232" spans="2:11" x14ac:dyDescent="0.2">
      <c r="B1232" s="471"/>
      <c r="C1232" s="471"/>
      <c r="E1232" s="486"/>
      <c r="G1232" s="491"/>
      <c r="H1232" s="489"/>
      <c r="I1232" s="489"/>
      <c r="J1232" s="489"/>
      <c r="K1232" s="489"/>
    </row>
    <row r="1233" spans="2:11" x14ac:dyDescent="0.2">
      <c r="B1233" s="471"/>
      <c r="C1233" s="471"/>
      <c r="E1233" s="486"/>
      <c r="G1233" s="491"/>
      <c r="H1233" s="489"/>
      <c r="I1233" s="489"/>
      <c r="J1233" s="489"/>
      <c r="K1233" s="489"/>
    </row>
    <row r="1234" spans="2:11" x14ac:dyDescent="0.2">
      <c r="B1234" s="471"/>
      <c r="C1234" s="471"/>
      <c r="E1234" s="486"/>
      <c r="G1234" s="491"/>
      <c r="H1234" s="489"/>
      <c r="I1234" s="489"/>
      <c r="J1234" s="489"/>
      <c r="K1234" s="489"/>
    </row>
    <row r="1235" spans="2:11" x14ac:dyDescent="0.2">
      <c r="B1235" s="471"/>
      <c r="C1235" s="471"/>
      <c r="E1235" s="486"/>
      <c r="G1235" s="491"/>
      <c r="H1235" s="489"/>
      <c r="I1235" s="489"/>
      <c r="J1235" s="489"/>
      <c r="K1235" s="489"/>
    </row>
    <row r="1236" spans="2:11" x14ac:dyDescent="0.2">
      <c r="B1236" s="471"/>
      <c r="C1236" s="471"/>
      <c r="E1236" s="486"/>
      <c r="G1236" s="491"/>
      <c r="H1236" s="489"/>
      <c r="I1236" s="489"/>
      <c r="J1236" s="489"/>
      <c r="K1236" s="489"/>
    </row>
    <row r="1237" spans="2:11" x14ac:dyDescent="0.2">
      <c r="B1237" s="471"/>
      <c r="C1237" s="471"/>
      <c r="E1237" s="486"/>
      <c r="G1237" s="491"/>
      <c r="H1237" s="489"/>
      <c r="I1237" s="489"/>
      <c r="J1237" s="489"/>
      <c r="K1237" s="489"/>
    </row>
    <row r="1238" spans="2:11" x14ac:dyDescent="0.2">
      <c r="B1238" s="471"/>
      <c r="C1238" s="471"/>
      <c r="E1238" s="486"/>
      <c r="G1238" s="491"/>
      <c r="H1238" s="489"/>
      <c r="I1238" s="489"/>
      <c r="J1238" s="489"/>
      <c r="K1238" s="489"/>
    </row>
    <row r="1239" spans="2:11" x14ac:dyDescent="0.2">
      <c r="B1239" s="471"/>
      <c r="C1239" s="471"/>
      <c r="E1239" s="486"/>
      <c r="G1239" s="491"/>
      <c r="H1239" s="489"/>
      <c r="I1239" s="489"/>
      <c r="J1239" s="489"/>
      <c r="K1239" s="489"/>
    </row>
    <row r="1240" spans="2:11" x14ac:dyDescent="0.2">
      <c r="B1240" s="471"/>
      <c r="C1240" s="471"/>
      <c r="E1240" s="486"/>
      <c r="G1240" s="491"/>
      <c r="H1240" s="489"/>
      <c r="I1240" s="489"/>
      <c r="J1240" s="489"/>
      <c r="K1240" s="489"/>
    </row>
    <row r="1241" spans="2:11" x14ac:dyDescent="0.2">
      <c r="B1241" s="471"/>
      <c r="C1241" s="471"/>
      <c r="E1241" s="486"/>
      <c r="G1241" s="491"/>
      <c r="H1241" s="489"/>
      <c r="I1241" s="489"/>
      <c r="J1241" s="489"/>
      <c r="K1241" s="489"/>
    </row>
    <row r="1242" spans="2:11" x14ac:dyDescent="0.2">
      <c r="B1242" s="471"/>
      <c r="C1242" s="471"/>
      <c r="E1242" s="486"/>
      <c r="G1242" s="491"/>
      <c r="H1242" s="489"/>
      <c r="I1242" s="489"/>
      <c r="J1242" s="489"/>
      <c r="K1242" s="489"/>
    </row>
    <row r="1243" spans="2:11" x14ac:dyDescent="0.2">
      <c r="B1243" s="471"/>
      <c r="C1243" s="471"/>
      <c r="E1243" s="486"/>
      <c r="G1243" s="491"/>
      <c r="H1243" s="489"/>
      <c r="I1243" s="489"/>
      <c r="J1243" s="489"/>
      <c r="K1243" s="489"/>
    </row>
    <row r="1244" spans="2:11" x14ac:dyDescent="0.2">
      <c r="B1244" s="471"/>
      <c r="C1244" s="471"/>
      <c r="E1244" s="486"/>
      <c r="G1244" s="491"/>
      <c r="H1244" s="489"/>
      <c r="I1244" s="489"/>
      <c r="J1244" s="489"/>
      <c r="K1244" s="489"/>
    </row>
    <row r="1245" spans="2:11" x14ac:dyDescent="0.2">
      <c r="B1245" s="471"/>
      <c r="C1245" s="471"/>
      <c r="E1245" s="486"/>
      <c r="G1245" s="491"/>
      <c r="H1245" s="489"/>
      <c r="I1245" s="489"/>
      <c r="J1245" s="489"/>
      <c r="K1245" s="489"/>
    </row>
    <row r="1246" spans="2:11" x14ac:dyDescent="0.2">
      <c r="B1246" s="471"/>
      <c r="C1246" s="471"/>
      <c r="E1246" s="486"/>
      <c r="G1246" s="491"/>
      <c r="H1246" s="489"/>
      <c r="I1246" s="489"/>
      <c r="J1246" s="489"/>
      <c r="K1246" s="489"/>
    </row>
    <row r="1247" spans="2:11" x14ac:dyDescent="0.2">
      <c r="B1247" s="471"/>
      <c r="C1247" s="471"/>
      <c r="E1247" s="486"/>
      <c r="G1247" s="491"/>
      <c r="H1247" s="489"/>
      <c r="I1247" s="489"/>
      <c r="J1247" s="489"/>
      <c r="K1247" s="489"/>
    </row>
    <row r="1248" spans="2:11" x14ac:dyDescent="0.2">
      <c r="B1248" s="471"/>
      <c r="C1248" s="471"/>
      <c r="E1248" s="486"/>
      <c r="G1248" s="491"/>
      <c r="H1248" s="489"/>
      <c r="I1248" s="489"/>
      <c r="J1248" s="489"/>
      <c r="K1248" s="489"/>
    </row>
    <row r="1249" spans="2:11" x14ac:dyDescent="0.2">
      <c r="B1249" s="471"/>
      <c r="C1249" s="471"/>
      <c r="E1249" s="486"/>
      <c r="G1249" s="491"/>
      <c r="H1249" s="489"/>
      <c r="I1249" s="489"/>
      <c r="J1249" s="489"/>
      <c r="K1249" s="489"/>
    </row>
    <row r="1250" spans="2:11" x14ac:dyDescent="0.2">
      <c r="B1250" s="471"/>
      <c r="C1250" s="471"/>
      <c r="E1250" s="486"/>
      <c r="G1250" s="491"/>
      <c r="H1250" s="489"/>
      <c r="I1250" s="489"/>
      <c r="J1250" s="489"/>
      <c r="K1250" s="489"/>
    </row>
    <row r="1251" spans="2:11" x14ac:dyDescent="0.2">
      <c r="B1251" s="471"/>
      <c r="C1251" s="471"/>
      <c r="E1251" s="486"/>
      <c r="G1251" s="491"/>
      <c r="H1251" s="489"/>
      <c r="I1251" s="489"/>
      <c r="J1251" s="489"/>
      <c r="K1251" s="489"/>
    </row>
    <row r="1252" spans="2:11" x14ac:dyDescent="0.2">
      <c r="B1252" s="471"/>
      <c r="C1252" s="471"/>
      <c r="E1252" s="486"/>
      <c r="G1252" s="491"/>
      <c r="H1252" s="489"/>
      <c r="I1252" s="489"/>
      <c r="J1252" s="489"/>
      <c r="K1252" s="489"/>
    </row>
    <row r="1253" spans="2:11" x14ac:dyDescent="0.2">
      <c r="B1253" s="471"/>
      <c r="C1253" s="471"/>
      <c r="E1253" s="486"/>
      <c r="G1253" s="491"/>
      <c r="H1253" s="489"/>
      <c r="I1253" s="489"/>
      <c r="J1253" s="489"/>
      <c r="K1253" s="489"/>
    </row>
    <row r="1254" spans="2:11" x14ac:dyDescent="0.2">
      <c r="B1254" s="471"/>
      <c r="C1254" s="471"/>
      <c r="E1254" s="486"/>
      <c r="G1254" s="491"/>
      <c r="H1254" s="489"/>
      <c r="I1254" s="489"/>
      <c r="J1254" s="489"/>
      <c r="K1254" s="489"/>
    </row>
    <row r="1255" spans="2:11" x14ac:dyDescent="0.2">
      <c r="B1255" s="471"/>
      <c r="C1255" s="471"/>
      <c r="E1255" s="486"/>
      <c r="G1255" s="491"/>
      <c r="H1255" s="489"/>
      <c r="I1255" s="489"/>
      <c r="J1255" s="489"/>
      <c r="K1255" s="489"/>
    </row>
    <row r="1256" spans="2:11" x14ac:dyDescent="0.2">
      <c r="B1256" s="471"/>
      <c r="C1256" s="471"/>
      <c r="E1256" s="486"/>
      <c r="G1256" s="491"/>
      <c r="H1256" s="489"/>
      <c r="I1256" s="489"/>
      <c r="J1256" s="489"/>
      <c r="K1256" s="489"/>
    </row>
    <row r="1257" spans="2:11" x14ac:dyDescent="0.2">
      <c r="B1257" s="471"/>
      <c r="C1257" s="471"/>
      <c r="E1257" s="486"/>
      <c r="G1257" s="491"/>
      <c r="H1257" s="489"/>
      <c r="I1257" s="489"/>
      <c r="J1257" s="489"/>
      <c r="K1257" s="489"/>
    </row>
    <row r="1258" spans="2:11" x14ac:dyDescent="0.2">
      <c r="B1258" s="471"/>
      <c r="C1258" s="471"/>
      <c r="E1258" s="486"/>
      <c r="G1258" s="491"/>
      <c r="H1258" s="489"/>
      <c r="I1258" s="489"/>
      <c r="J1258" s="489"/>
      <c r="K1258" s="489"/>
    </row>
    <row r="1259" spans="2:11" x14ac:dyDescent="0.2">
      <c r="B1259" s="471"/>
      <c r="C1259" s="471"/>
      <c r="E1259" s="486"/>
      <c r="G1259" s="491"/>
      <c r="H1259" s="489"/>
      <c r="I1259" s="489"/>
      <c r="J1259" s="489"/>
      <c r="K1259" s="489"/>
    </row>
    <row r="1260" spans="2:11" x14ac:dyDescent="0.2">
      <c r="B1260" s="471"/>
      <c r="C1260" s="471"/>
      <c r="E1260" s="486"/>
      <c r="G1260" s="491"/>
      <c r="H1260" s="489"/>
      <c r="I1260" s="489"/>
      <c r="J1260" s="489"/>
      <c r="K1260" s="489"/>
    </row>
    <row r="1261" spans="2:11" x14ac:dyDescent="0.2">
      <c r="B1261" s="471"/>
      <c r="C1261" s="471"/>
      <c r="E1261" s="486"/>
      <c r="G1261" s="491"/>
      <c r="H1261" s="489"/>
      <c r="I1261" s="489"/>
      <c r="J1261" s="489"/>
      <c r="K1261" s="489"/>
    </row>
    <row r="1262" spans="2:11" x14ac:dyDescent="0.2">
      <c r="B1262" s="471"/>
      <c r="C1262" s="471"/>
      <c r="E1262" s="486"/>
      <c r="G1262" s="491"/>
      <c r="H1262" s="489"/>
      <c r="I1262" s="489"/>
      <c r="J1262" s="489"/>
      <c r="K1262" s="489"/>
    </row>
    <row r="1263" spans="2:11" x14ac:dyDescent="0.2">
      <c r="B1263" s="471"/>
      <c r="C1263" s="471"/>
      <c r="E1263" s="486"/>
      <c r="G1263" s="491"/>
      <c r="H1263" s="489"/>
      <c r="I1263" s="489"/>
      <c r="J1263" s="489"/>
      <c r="K1263" s="489"/>
    </row>
    <row r="1264" spans="2:11" x14ac:dyDescent="0.2">
      <c r="B1264" s="471"/>
      <c r="C1264" s="471"/>
      <c r="E1264" s="486"/>
      <c r="G1264" s="491"/>
      <c r="H1264" s="489"/>
      <c r="I1264" s="489"/>
      <c r="J1264" s="489"/>
      <c r="K1264" s="489"/>
    </row>
    <row r="1265" spans="2:11" x14ac:dyDescent="0.2">
      <c r="B1265" s="471"/>
      <c r="C1265" s="471"/>
      <c r="E1265" s="486"/>
      <c r="G1265" s="491"/>
      <c r="H1265" s="489"/>
      <c r="I1265" s="489"/>
      <c r="J1265" s="489"/>
      <c r="K1265" s="489"/>
    </row>
    <row r="1266" spans="2:11" x14ac:dyDescent="0.2">
      <c r="B1266" s="471"/>
      <c r="C1266" s="471"/>
      <c r="E1266" s="486"/>
      <c r="G1266" s="491"/>
      <c r="H1266" s="489"/>
      <c r="I1266" s="489"/>
      <c r="J1266" s="489"/>
      <c r="K1266" s="489"/>
    </row>
    <row r="1267" spans="2:11" x14ac:dyDescent="0.2">
      <c r="B1267" s="471"/>
      <c r="C1267" s="471"/>
      <c r="E1267" s="486"/>
      <c r="G1267" s="491"/>
      <c r="H1267" s="489"/>
      <c r="I1267" s="489"/>
      <c r="J1267" s="489"/>
      <c r="K1267" s="489"/>
    </row>
    <row r="1268" spans="2:11" x14ac:dyDescent="0.2">
      <c r="B1268" s="471"/>
      <c r="C1268" s="471"/>
      <c r="E1268" s="486"/>
      <c r="G1268" s="491"/>
      <c r="H1268" s="489"/>
      <c r="I1268" s="489"/>
      <c r="J1268" s="489"/>
      <c r="K1268" s="489"/>
    </row>
    <row r="1269" spans="2:11" x14ac:dyDescent="0.2">
      <c r="B1269" s="471"/>
      <c r="C1269" s="471"/>
      <c r="E1269" s="486"/>
      <c r="G1269" s="491"/>
      <c r="H1269" s="489"/>
      <c r="I1269" s="489"/>
      <c r="J1269" s="489"/>
      <c r="K1269" s="489"/>
    </row>
    <row r="1270" spans="2:11" x14ac:dyDescent="0.2">
      <c r="B1270" s="471"/>
      <c r="C1270" s="471"/>
      <c r="E1270" s="486"/>
      <c r="G1270" s="491"/>
      <c r="H1270" s="489"/>
      <c r="I1270" s="489"/>
      <c r="J1270" s="489"/>
      <c r="K1270" s="489"/>
    </row>
    <row r="1271" spans="2:11" x14ac:dyDescent="0.2">
      <c r="B1271" s="471"/>
      <c r="C1271" s="471"/>
      <c r="E1271" s="486"/>
      <c r="G1271" s="491"/>
      <c r="H1271" s="489"/>
      <c r="I1271" s="489"/>
      <c r="J1271" s="489"/>
      <c r="K1271" s="489"/>
    </row>
    <row r="1272" spans="2:11" x14ac:dyDescent="0.2">
      <c r="B1272" s="471"/>
      <c r="C1272" s="471"/>
      <c r="E1272" s="486"/>
      <c r="G1272" s="491"/>
      <c r="H1272" s="489"/>
      <c r="I1272" s="489"/>
      <c r="J1272" s="489"/>
      <c r="K1272" s="489"/>
    </row>
    <row r="1273" spans="2:11" x14ac:dyDescent="0.2">
      <c r="B1273" s="471"/>
      <c r="C1273" s="471"/>
      <c r="E1273" s="486"/>
      <c r="G1273" s="491"/>
      <c r="H1273" s="489"/>
      <c r="I1273" s="489"/>
      <c r="J1273" s="489"/>
      <c r="K1273" s="489"/>
    </row>
    <row r="1274" spans="2:11" x14ac:dyDescent="0.2">
      <c r="B1274" s="471"/>
      <c r="C1274" s="471"/>
      <c r="E1274" s="486"/>
      <c r="G1274" s="491"/>
      <c r="H1274" s="489"/>
      <c r="I1274" s="489"/>
      <c r="J1274" s="489"/>
      <c r="K1274" s="489"/>
    </row>
    <row r="1275" spans="2:11" x14ac:dyDescent="0.2">
      <c r="B1275" s="471"/>
      <c r="C1275" s="471"/>
      <c r="E1275" s="486"/>
      <c r="G1275" s="491"/>
      <c r="H1275" s="489"/>
      <c r="I1275" s="489"/>
      <c r="J1275" s="489"/>
      <c r="K1275" s="489"/>
    </row>
    <row r="1276" spans="2:11" x14ac:dyDescent="0.2">
      <c r="B1276" s="471"/>
      <c r="C1276" s="471"/>
      <c r="E1276" s="486"/>
      <c r="G1276" s="491"/>
      <c r="H1276" s="489"/>
      <c r="I1276" s="489"/>
      <c r="J1276" s="489"/>
      <c r="K1276" s="489"/>
    </row>
    <row r="1277" spans="2:11" x14ac:dyDescent="0.2">
      <c r="B1277" s="471"/>
      <c r="C1277" s="471"/>
      <c r="E1277" s="486"/>
      <c r="G1277" s="491"/>
      <c r="H1277" s="489"/>
      <c r="I1277" s="489"/>
      <c r="J1277" s="489"/>
      <c r="K1277" s="489"/>
    </row>
    <row r="1278" spans="2:11" x14ac:dyDescent="0.2">
      <c r="B1278" s="471"/>
      <c r="C1278" s="471"/>
      <c r="E1278" s="486"/>
      <c r="G1278" s="491"/>
      <c r="H1278" s="489"/>
      <c r="I1278" s="489"/>
      <c r="J1278" s="489"/>
      <c r="K1278" s="489"/>
    </row>
    <row r="1279" spans="2:11" x14ac:dyDescent="0.2">
      <c r="B1279" s="471"/>
      <c r="C1279" s="471"/>
      <c r="E1279" s="486"/>
      <c r="G1279" s="491"/>
      <c r="H1279" s="489"/>
      <c r="I1279" s="489"/>
      <c r="J1279" s="489"/>
      <c r="K1279" s="489"/>
    </row>
    <row r="1280" spans="2:11" x14ac:dyDescent="0.2">
      <c r="B1280" s="471"/>
      <c r="C1280" s="471"/>
      <c r="E1280" s="486"/>
      <c r="G1280" s="491"/>
      <c r="H1280" s="489"/>
      <c r="I1280" s="489"/>
      <c r="J1280" s="489"/>
      <c r="K1280" s="489"/>
    </row>
    <row r="1281" spans="2:11" x14ac:dyDescent="0.2">
      <c r="B1281" s="471"/>
      <c r="C1281" s="471"/>
      <c r="E1281" s="486"/>
      <c r="G1281" s="491"/>
      <c r="H1281" s="489"/>
      <c r="I1281" s="489"/>
      <c r="J1281" s="489"/>
      <c r="K1281" s="489"/>
    </row>
    <row r="1282" spans="2:11" x14ac:dyDescent="0.2">
      <c r="B1282" s="471"/>
      <c r="C1282" s="471"/>
      <c r="E1282" s="486"/>
      <c r="G1282" s="491"/>
      <c r="H1282" s="489"/>
      <c r="I1282" s="489"/>
      <c r="J1282" s="489"/>
      <c r="K1282" s="489"/>
    </row>
    <row r="1283" spans="2:11" x14ac:dyDescent="0.2">
      <c r="B1283" s="471"/>
      <c r="C1283" s="471"/>
      <c r="E1283" s="486"/>
      <c r="G1283" s="491"/>
      <c r="H1283" s="489"/>
      <c r="I1283" s="489"/>
      <c r="J1283" s="489"/>
      <c r="K1283" s="489"/>
    </row>
    <row r="1284" spans="2:11" x14ac:dyDescent="0.2">
      <c r="B1284" s="471"/>
      <c r="C1284" s="471"/>
      <c r="E1284" s="486"/>
      <c r="G1284" s="491"/>
      <c r="H1284" s="489"/>
      <c r="I1284" s="489"/>
      <c r="J1284" s="489"/>
      <c r="K1284" s="489"/>
    </row>
    <row r="1285" spans="2:11" x14ac:dyDescent="0.2">
      <c r="B1285" s="471"/>
      <c r="C1285" s="471"/>
      <c r="E1285" s="486"/>
      <c r="G1285" s="491"/>
      <c r="H1285" s="489"/>
      <c r="I1285" s="489"/>
      <c r="J1285" s="489"/>
      <c r="K1285" s="489"/>
    </row>
    <row r="1286" spans="2:11" x14ac:dyDescent="0.2">
      <c r="B1286" s="471"/>
      <c r="C1286" s="471"/>
      <c r="E1286" s="486"/>
      <c r="G1286" s="491"/>
      <c r="H1286" s="489"/>
      <c r="I1286" s="489"/>
      <c r="J1286" s="489"/>
      <c r="K1286" s="489"/>
    </row>
    <row r="1287" spans="2:11" x14ac:dyDescent="0.2">
      <c r="B1287" s="471"/>
      <c r="C1287" s="471"/>
      <c r="E1287" s="486"/>
      <c r="G1287" s="491"/>
      <c r="H1287" s="489"/>
      <c r="I1287" s="489"/>
      <c r="J1287" s="489"/>
      <c r="K1287" s="489"/>
    </row>
    <row r="1288" spans="2:11" x14ac:dyDescent="0.2">
      <c r="B1288" s="471"/>
      <c r="C1288" s="471"/>
      <c r="E1288" s="486"/>
      <c r="G1288" s="491"/>
      <c r="H1288" s="489"/>
      <c r="I1288" s="489"/>
      <c r="J1288" s="489"/>
      <c r="K1288" s="489"/>
    </row>
    <row r="1289" spans="2:11" x14ac:dyDescent="0.2">
      <c r="B1289" s="471"/>
      <c r="C1289" s="471"/>
      <c r="E1289" s="486"/>
      <c r="G1289" s="491"/>
      <c r="H1289" s="489"/>
      <c r="I1289" s="489"/>
      <c r="J1289" s="489"/>
      <c r="K1289" s="489"/>
    </row>
    <row r="1290" spans="2:11" x14ac:dyDescent="0.2">
      <c r="B1290" s="471"/>
      <c r="C1290" s="471"/>
      <c r="E1290" s="486"/>
      <c r="G1290" s="491"/>
      <c r="H1290" s="489"/>
      <c r="I1290" s="489"/>
      <c r="J1290" s="489"/>
      <c r="K1290" s="489"/>
    </row>
    <row r="1291" spans="2:11" x14ac:dyDescent="0.2">
      <c r="B1291" s="471"/>
      <c r="C1291" s="471"/>
      <c r="E1291" s="486"/>
      <c r="G1291" s="491"/>
      <c r="H1291" s="489"/>
      <c r="I1291" s="489"/>
      <c r="J1291" s="489"/>
      <c r="K1291" s="489"/>
    </row>
    <row r="1292" spans="2:11" x14ac:dyDescent="0.2">
      <c r="B1292" s="471"/>
      <c r="C1292" s="471"/>
      <c r="E1292" s="486"/>
      <c r="G1292" s="491"/>
      <c r="H1292" s="489"/>
      <c r="I1292" s="489"/>
      <c r="J1292" s="489"/>
      <c r="K1292" s="489"/>
    </row>
    <row r="1293" spans="2:11" x14ac:dyDescent="0.2">
      <c r="B1293" s="471"/>
      <c r="C1293" s="471"/>
      <c r="E1293" s="486"/>
      <c r="G1293" s="491"/>
      <c r="H1293" s="489"/>
      <c r="I1293" s="489"/>
      <c r="J1293" s="489"/>
      <c r="K1293" s="489"/>
    </row>
    <row r="1294" spans="2:11" x14ac:dyDescent="0.2">
      <c r="B1294" s="471"/>
      <c r="C1294" s="471"/>
      <c r="E1294" s="486"/>
      <c r="G1294" s="491"/>
      <c r="H1294" s="489"/>
      <c r="I1294" s="489"/>
      <c r="J1294" s="489"/>
      <c r="K1294" s="489"/>
    </row>
    <row r="1295" spans="2:11" x14ac:dyDescent="0.2">
      <c r="B1295" s="471"/>
      <c r="C1295" s="471"/>
      <c r="E1295" s="486"/>
      <c r="G1295" s="491"/>
      <c r="H1295" s="489"/>
      <c r="I1295" s="489"/>
      <c r="J1295" s="489"/>
      <c r="K1295" s="489"/>
    </row>
    <row r="1296" spans="2:11" x14ac:dyDescent="0.2">
      <c r="B1296" s="471"/>
      <c r="C1296" s="471"/>
      <c r="E1296" s="486"/>
      <c r="G1296" s="491"/>
      <c r="H1296" s="489"/>
      <c r="I1296" s="489"/>
      <c r="J1296" s="489"/>
      <c r="K1296" s="489"/>
    </row>
    <row r="1297" spans="2:11" x14ac:dyDescent="0.2">
      <c r="B1297" s="471"/>
      <c r="C1297" s="471"/>
      <c r="E1297" s="486"/>
      <c r="G1297" s="491"/>
      <c r="H1297" s="489"/>
      <c r="I1297" s="489"/>
      <c r="J1297" s="489"/>
      <c r="K1297" s="489"/>
    </row>
    <row r="1298" spans="2:11" x14ac:dyDescent="0.2">
      <c r="B1298" s="471"/>
      <c r="C1298" s="471"/>
      <c r="E1298" s="486"/>
      <c r="G1298" s="491"/>
      <c r="H1298" s="489"/>
      <c r="I1298" s="489"/>
      <c r="J1298" s="489"/>
      <c r="K1298" s="489"/>
    </row>
    <row r="1299" spans="2:11" x14ac:dyDescent="0.2">
      <c r="B1299" s="471"/>
      <c r="C1299" s="471"/>
      <c r="E1299" s="486"/>
      <c r="G1299" s="491"/>
      <c r="H1299" s="489"/>
      <c r="I1299" s="489"/>
      <c r="J1299" s="489"/>
      <c r="K1299" s="489"/>
    </row>
    <row r="1300" spans="2:11" x14ac:dyDescent="0.2">
      <c r="B1300" s="471"/>
      <c r="C1300" s="471"/>
      <c r="E1300" s="486"/>
      <c r="G1300" s="491"/>
      <c r="H1300" s="489"/>
      <c r="I1300" s="489"/>
      <c r="J1300" s="489"/>
      <c r="K1300" s="489"/>
    </row>
    <row r="1301" spans="2:11" x14ac:dyDescent="0.2">
      <c r="B1301" s="471"/>
      <c r="C1301" s="471"/>
      <c r="E1301" s="486"/>
      <c r="G1301" s="491"/>
      <c r="H1301" s="489"/>
      <c r="I1301" s="489"/>
      <c r="J1301" s="489"/>
      <c r="K1301" s="489"/>
    </row>
    <row r="1302" spans="2:11" x14ac:dyDescent="0.2">
      <c r="B1302" s="471"/>
      <c r="C1302" s="471"/>
      <c r="E1302" s="486"/>
      <c r="G1302" s="491"/>
      <c r="H1302" s="489"/>
      <c r="I1302" s="489"/>
      <c r="J1302" s="489"/>
      <c r="K1302" s="489"/>
    </row>
    <row r="1303" spans="2:11" x14ac:dyDescent="0.2">
      <c r="B1303" s="471"/>
      <c r="C1303" s="471"/>
      <c r="E1303" s="486"/>
      <c r="G1303" s="491"/>
      <c r="H1303" s="489"/>
      <c r="I1303" s="489"/>
      <c r="J1303" s="489"/>
      <c r="K1303" s="489"/>
    </row>
    <row r="1304" spans="2:11" x14ac:dyDescent="0.2">
      <c r="B1304" s="471"/>
      <c r="C1304" s="471"/>
      <c r="E1304" s="486"/>
      <c r="G1304" s="491"/>
      <c r="H1304" s="489"/>
      <c r="I1304" s="489"/>
      <c r="J1304" s="489"/>
      <c r="K1304" s="489"/>
    </row>
    <row r="1305" spans="2:11" x14ac:dyDescent="0.2">
      <c r="B1305" s="471"/>
      <c r="C1305" s="471"/>
      <c r="E1305" s="486"/>
      <c r="G1305" s="491"/>
      <c r="H1305" s="489"/>
      <c r="I1305" s="489"/>
      <c r="J1305" s="489"/>
      <c r="K1305" s="489"/>
    </row>
    <row r="1306" spans="2:11" x14ac:dyDescent="0.2">
      <c r="B1306" s="471"/>
      <c r="C1306" s="471"/>
      <c r="E1306" s="486"/>
      <c r="G1306" s="491"/>
      <c r="H1306" s="489"/>
      <c r="I1306" s="489"/>
      <c r="J1306" s="489"/>
      <c r="K1306" s="489"/>
    </row>
    <row r="1307" spans="2:11" x14ac:dyDescent="0.2">
      <c r="B1307" s="471"/>
      <c r="C1307" s="471"/>
      <c r="E1307" s="486"/>
      <c r="G1307" s="491"/>
      <c r="H1307" s="489"/>
      <c r="I1307" s="489"/>
      <c r="J1307" s="489"/>
      <c r="K1307" s="489"/>
    </row>
    <row r="1308" spans="2:11" x14ac:dyDescent="0.2">
      <c r="B1308" s="471"/>
      <c r="C1308" s="471"/>
      <c r="E1308" s="486"/>
      <c r="G1308" s="491"/>
      <c r="H1308" s="489"/>
      <c r="I1308" s="489"/>
      <c r="J1308" s="489"/>
      <c r="K1308" s="489"/>
    </row>
    <row r="1309" spans="2:11" x14ac:dyDescent="0.2">
      <c r="B1309" s="471"/>
      <c r="C1309" s="471"/>
      <c r="E1309" s="486"/>
      <c r="G1309" s="491"/>
      <c r="H1309" s="489"/>
      <c r="I1309" s="489"/>
      <c r="J1309" s="489"/>
      <c r="K1309" s="489"/>
    </row>
    <row r="1310" spans="2:11" x14ac:dyDescent="0.2">
      <c r="B1310" s="471"/>
      <c r="C1310" s="471"/>
      <c r="E1310" s="486"/>
      <c r="G1310" s="491"/>
      <c r="H1310" s="489"/>
      <c r="I1310" s="489"/>
      <c r="J1310" s="489"/>
      <c r="K1310" s="489"/>
    </row>
    <row r="1311" spans="2:11" x14ac:dyDescent="0.2">
      <c r="B1311" s="471"/>
      <c r="C1311" s="471"/>
      <c r="E1311" s="486"/>
      <c r="G1311" s="491"/>
      <c r="H1311" s="489"/>
      <c r="I1311" s="489"/>
      <c r="J1311" s="489"/>
      <c r="K1311" s="489"/>
    </row>
    <row r="1312" spans="2:11" x14ac:dyDescent="0.2">
      <c r="B1312" s="471"/>
      <c r="C1312" s="471"/>
      <c r="E1312" s="486"/>
      <c r="G1312" s="491"/>
      <c r="H1312" s="489"/>
      <c r="I1312" s="489"/>
      <c r="J1312" s="489"/>
      <c r="K1312" s="489"/>
    </row>
    <row r="1313" spans="2:11" x14ac:dyDescent="0.2">
      <c r="B1313" s="471"/>
      <c r="C1313" s="471"/>
      <c r="E1313" s="486"/>
      <c r="G1313" s="491"/>
      <c r="H1313" s="489"/>
      <c r="I1313" s="489"/>
      <c r="J1313" s="489"/>
      <c r="K1313" s="489"/>
    </row>
    <row r="1314" spans="2:11" x14ac:dyDescent="0.2">
      <c r="B1314" s="471"/>
      <c r="C1314" s="471"/>
      <c r="E1314" s="486"/>
      <c r="G1314" s="491"/>
      <c r="H1314" s="489"/>
      <c r="I1314" s="489"/>
      <c r="J1314" s="489"/>
      <c r="K1314" s="489"/>
    </row>
    <row r="1315" spans="2:11" x14ac:dyDescent="0.2">
      <c r="B1315" s="471"/>
      <c r="C1315" s="471"/>
      <c r="E1315" s="486"/>
      <c r="G1315" s="491"/>
      <c r="H1315" s="489"/>
      <c r="I1315" s="489"/>
      <c r="J1315" s="489"/>
      <c r="K1315" s="489"/>
    </row>
    <row r="1316" spans="2:11" x14ac:dyDescent="0.2">
      <c r="B1316" s="471"/>
      <c r="C1316" s="471"/>
      <c r="E1316" s="486"/>
      <c r="G1316" s="491"/>
      <c r="H1316" s="489"/>
      <c r="I1316" s="489"/>
      <c r="J1316" s="489"/>
      <c r="K1316" s="489"/>
    </row>
    <row r="1317" spans="2:11" x14ac:dyDescent="0.2">
      <c r="B1317" s="471"/>
      <c r="C1317" s="471"/>
      <c r="E1317" s="486"/>
      <c r="G1317" s="491"/>
      <c r="H1317" s="489"/>
      <c r="I1317" s="489"/>
      <c r="J1317" s="489"/>
      <c r="K1317" s="489"/>
    </row>
    <row r="1318" spans="2:11" x14ac:dyDescent="0.2">
      <c r="B1318" s="471"/>
      <c r="C1318" s="471"/>
      <c r="E1318" s="486"/>
      <c r="G1318" s="491"/>
      <c r="H1318" s="489"/>
      <c r="I1318" s="489"/>
      <c r="J1318" s="489"/>
      <c r="K1318" s="489"/>
    </row>
    <row r="1319" spans="2:11" x14ac:dyDescent="0.2">
      <c r="B1319" s="471"/>
      <c r="C1319" s="471"/>
      <c r="E1319" s="486"/>
      <c r="G1319" s="491"/>
      <c r="H1319" s="489"/>
      <c r="I1319" s="489"/>
      <c r="J1319" s="489"/>
      <c r="K1319" s="489"/>
    </row>
    <row r="1320" spans="2:11" x14ac:dyDescent="0.2">
      <c r="B1320" s="471"/>
      <c r="C1320" s="471"/>
      <c r="E1320" s="486"/>
      <c r="G1320" s="491"/>
      <c r="H1320" s="489"/>
      <c r="I1320" s="489"/>
      <c r="J1320" s="489"/>
      <c r="K1320" s="489"/>
    </row>
    <row r="1321" spans="2:11" x14ac:dyDescent="0.2">
      <c r="B1321" s="471"/>
      <c r="C1321" s="471"/>
      <c r="E1321" s="486"/>
      <c r="G1321" s="491"/>
      <c r="H1321" s="489"/>
      <c r="I1321" s="489"/>
      <c r="J1321" s="489"/>
      <c r="K1321" s="489"/>
    </row>
    <row r="1322" spans="2:11" x14ac:dyDescent="0.2">
      <c r="B1322" s="471"/>
      <c r="C1322" s="471"/>
      <c r="E1322" s="486"/>
      <c r="G1322" s="491"/>
      <c r="H1322" s="489"/>
      <c r="I1322" s="489"/>
      <c r="J1322" s="489"/>
      <c r="K1322" s="489"/>
    </row>
    <row r="1323" spans="2:11" x14ac:dyDescent="0.2">
      <c r="B1323" s="471"/>
      <c r="C1323" s="471"/>
      <c r="E1323" s="486"/>
      <c r="G1323" s="491"/>
      <c r="H1323" s="489"/>
      <c r="I1323" s="489"/>
      <c r="J1323" s="489"/>
      <c r="K1323" s="489"/>
    </row>
    <row r="1324" spans="2:11" x14ac:dyDescent="0.2">
      <c r="B1324" s="471"/>
      <c r="C1324" s="471"/>
      <c r="E1324" s="486"/>
      <c r="G1324" s="491"/>
      <c r="H1324" s="489"/>
      <c r="I1324" s="489"/>
      <c r="J1324" s="489"/>
      <c r="K1324" s="489"/>
    </row>
    <row r="1325" spans="2:11" x14ac:dyDescent="0.2">
      <c r="B1325" s="471"/>
      <c r="C1325" s="471"/>
      <c r="E1325" s="486"/>
      <c r="G1325" s="491"/>
      <c r="H1325" s="489"/>
      <c r="I1325" s="489"/>
      <c r="J1325" s="489"/>
      <c r="K1325" s="489"/>
    </row>
    <row r="1326" spans="2:11" x14ac:dyDescent="0.2">
      <c r="B1326" s="471"/>
      <c r="C1326" s="471"/>
      <c r="E1326" s="486"/>
      <c r="G1326" s="491"/>
      <c r="H1326" s="489"/>
      <c r="I1326" s="489"/>
      <c r="J1326" s="489"/>
      <c r="K1326" s="489"/>
    </row>
    <row r="1327" spans="2:11" x14ac:dyDescent="0.2">
      <c r="B1327" s="471"/>
      <c r="C1327" s="471"/>
      <c r="E1327" s="486"/>
      <c r="G1327" s="491"/>
      <c r="H1327" s="489"/>
      <c r="I1327" s="489"/>
      <c r="J1327" s="489"/>
      <c r="K1327" s="489"/>
    </row>
    <row r="1328" spans="2:11" x14ac:dyDescent="0.2">
      <c r="B1328" s="471"/>
      <c r="C1328" s="471"/>
      <c r="E1328" s="486"/>
      <c r="G1328" s="491"/>
      <c r="H1328" s="489"/>
      <c r="I1328" s="489"/>
      <c r="J1328" s="489"/>
      <c r="K1328" s="489"/>
    </row>
    <row r="1329" spans="2:11" x14ac:dyDescent="0.2">
      <c r="B1329" s="471"/>
      <c r="C1329" s="471"/>
      <c r="E1329" s="486"/>
      <c r="G1329" s="491"/>
      <c r="H1329" s="489"/>
      <c r="I1329" s="489"/>
      <c r="J1329" s="489"/>
      <c r="K1329" s="489"/>
    </row>
    <row r="1330" spans="2:11" x14ac:dyDescent="0.2">
      <c r="B1330" s="471"/>
      <c r="C1330" s="471"/>
      <c r="E1330" s="486"/>
      <c r="G1330" s="491"/>
      <c r="H1330" s="489"/>
      <c r="I1330" s="489"/>
      <c r="J1330" s="489"/>
      <c r="K1330" s="489"/>
    </row>
    <row r="1331" spans="2:11" x14ac:dyDescent="0.2">
      <c r="B1331" s="471"/>
      <c r="C1331" s="471"/>
      <c r="E1331" s="486"/>
      <c r="G1331" s="491"/>
      <c r="H1331" s="489"/>
      <c r="I1331" s="489"/>
      <c r="J1331" s="489"/>
      <c r="K1331" s="489"/>
    </row>
    <row r="1332" spans="2:11" x14ac:dyDescent="0.2">
      <c r="B1332" s="471"/>
      <c r="C1332" s="471"/>
      <c r="E1332" s="486"/>
      <c r="G1332" s="491"/>
      <c r="H1332" s="489"/>
      <c r="I1332" s="489"/>
      <c r="J1332" s="489"/>
      <c r="K1332" s="489"/>
    </row>
    <row r="1333" spans="2:11" x14ac:dyDescent="0.2">
      <c r="B1333" s="471"/>
      <c r="C1333" s="471"/>
      <c r="E1333" s="486"/>
      <c r="G1333" s="491"/>
      <c r="H1333" s="489"/>
      <c r="I1333" s="489"/>
      <c r="J1333" s="489"/>
      <c r="K1333" s="489"/>
    </row>
    <row r="1334" spans="2:11" x14ac:dyDescent="0.2">
      <c r="B1334" s="471"/>
      <c r="C1334" s="471"/>
      <c r="E1334" s="486"/>
      <c r="G1334" s="491"/>
      <c r="H1334" s="489"/>
      <c r="I1334" s="489"/>
      <c r="J1334" s="489"/>
      <c r="K1334" s="489"/>
    </row>
    <row r="1335" spans="2:11" x14ac:dyDescent="0.2">
      <c r="B1335" s="471"/>
      <c r="C1335" s="471"/>
      <c r="E1335" s="486"/>
      <c r="G1335" s="491"/>
      <c r="H1335" s="489"/>
      <c r="I1335" s="489"/>
      <c r="J1335" s="489"/>
      <c r="K1335" s="489"/>
    </row>
    <row r="1336" spans="2:11" x14ac:dyDescent="0.2">
      <c r="B1336" s="471"/>
      <c r="C1336" s="471"/>
      <c r="E1336" s="486"/>
      <c r="G1336" s="491"/>
      <c r="H1336" s="489"/>
      <c r="I1336" s="489"/>
      <c r="J1336" s="489"/>
      <c r="K1336" s="489"/>
    </row>
    <row r="1337" spans="2:11" x14ac:dyDescent="0.2">
      <c r="B1337" s="471"/>
      <c r="C1337" s="471"/>
      <c r="E1337" s="486"/>
      <c r="G1337" s="491"/>
      <c r="H1337" s="489"/>
      <c r="I1337" s="489"/>
      <c r="J1337" s="489"/>
      <c r="K1337" s="489"/>
    </row>
    <row r="1338" spans="2:11" x14ac:dyDescent="0.2">
      <c r="B1338" s="471"/>
      <c r="C1338" s="471"/>
      <c r="E1338" s="486"/>
      <c r="G1338" s="491"/>
      <c r="H1338" s="489"/>
      <c r="I1338" s="489"/>
      <c r="J1338" s="489"/>
      <c r="K1338" s="489"/>
    </row>
    <row r="1339" spans="2:11" x14ac:dyDescent="0.2">
      <c r="B1339" s="471"/>
      <c r="C1339" s="471"/>
      <c r="E1339" s="486"/>
      <c r="G1339" s="491"/>
      <c r="H1339" s="489"/>
      <c r="I1339" s="489"/>
      <c r="J1339" s="489"/>
      <c r="K1339" s="489"/>
    </row>
    <row r="1340" spans="2:11" x14ac:dyDescent="0.2">
      <c r="B1340" s="471"/>
      <c r="C1340" s="471"/>
      <c r="E1340" s="486"/>
      <c r="G1340" s="491"/>
      <c r="H1340" s="489"/>
      <c r="I1340" s="489"/>
      <c r="J1340" s="489"/>
      <c r="K1340" s="489"/>
    </row>
    <row r="1341" spans="2:11" x14ac:dyDescent="0.2">
      <c r="B1341" s="471"/>
      <c r="C1341" s="471"/>
      <c r="E1341" s="486"/>
      <c r="G1341" s="491"/>
      <c r="H1341" s="489"/>
      <c r="I1341" s="489"/>
      <c r="J1341" s="489"/>
      <c r="K1341" s="489"/>
    </row>
    <row r="1342" spans="2:11" x14ac:dyDescent="0.2">
      <c r="B1342" s="471"/>
      <c r="C1342" s="471"/>
      <c r="E1342" s="486"/>
      <c r="G1342" s="491"/>
      <c r="H1342" s="489"/>
      <c r="I1342" s="489"/>
      <c r="J1342" s="489"/>
      <c r="K1342" s="489"/>
    </row>
    <row r="1343" spans="2:11" x14ac:dyDescent="0.2">
      <c r="B1343" s="471"/>
      <c r="C1343" s="471"/>
      <c r="E1343" s="486"/>
      <c r="G1343" s="491"/>
      <c r="H1343" s="489"/>
      <c r="I1343" s="489"/>
      <c r="J1343" s="489"/>
      <c r="K1343" s="489"/>
    </row>
    <row r="1344" spans="2:11" x14ac:dyDescent="0.2">
      <c r="B1344" s="471"/>
      <c r="C1344" s="471"/>
      <c r="E1344" s="486"/>
      <c r="G1344" s="491"/>
      <c r="H1344" s="489"/>
      <c r="I1344" s="489"/>
      <c r="J1344" s="489"/>
      <c r="K1344" s="489"/>
    </row>
    <row r="1345" spans="2:11" x14ac:dyDescent="0.2">
      <c r="B1345" s="471"/>
      <c r="C1345" s="471"/>
      <c r="E1345" s="486"/>
      <c r="G1345" s="491"/>
      <c r="H1345" s="489"/>
      <c r="I1345" s="489"/>
      <c r="J1345" s="489"/>
      <c r="K1345" s="489"/>
    </row>
    <row r="1346" spans="2:11" x14ac:dyDescent="0.2">
      <c r="B1346" s="471"/>
      <c r="C1346" s="471"/>
      <c r="E1346" s="486"/>
      <c r="G1346" s="491"/>
      <c r="H1346" s="489"/>
      <c r="I1346" s="489"/>
      <c r="J1346" s="489"/>
      <c r="K1346" s="489"/>
    </row>
    <row r="1347" spans="2:11" x14ac:dyDescent="0.2">
      <c r="B1347" s="471"/>
      <c r="C1347" s="471"/>
      <c r="E1347" s="486"/>
      <c r="G1347" s="491"/>
      <c r="H1347" s="489"/>
      <c r="I1347" s="489"/>
      <c r="J1347" s="489"/>
      <c r="K1347" s="489"/>
    </row>
    <row r="1348" spans="2:11" x14ac:dyDescent="0.2">
      <c r="B1348" s="471"/>
      <c r="C1348" s="471"/>
      <c r="E1348" s="486"/>
      <c r="G1348" s="491"/>
      <c r="H1348" s="489"/>
      <c r="I1348" s="489"/>
      <c r="J1348" s="489"/>
      <c r="K1348" s="489"/>
    </row>
    <row r="1349" spans="2:11" x14ac:dyDescent="0.2">
      <c r="B1349" s="471"/>
      <c r="C1349" s="471"/>
      <c r="E1349" s="486"/>
      <c r="G1349" s="491"/>
      <c r="H1349" s="489"/>
      <c r="I1349" s="489"/>
      <c r="J1349" s="489"/>
      <c r="K1349" s="489"/>
    </row>
    <row r="1350" spans="2:11" x14ac:dyDescent="0.2">
      <c r="B1350" s="471"/>
      <c r="C1350" s="471"/>
      <c r="E1350" s="486"/>
      <c r="G1350" s="491"/>
      <c r="H1350" s="489"/>
      <c r="I1350" s="489"/>
      <c r="J1350" s="489"/>
      <c r="K1350" s="489"/>
    </row>
    <row r="1351" spans="2:11" x14ac:dyDescent="0.2">
      <c r="B1351" s="471"/>
      <c r="C1351" s="471"/>
      <c r="E1351" s="486"/>
      <c r="G1351" s="491"/>
      <c r="H1351" s="489"/>
      <c r="I1351" s="489"/>
      <c r="J1351" s="489"/>
      <c r="K1351" s="489"/>
    </row>
    <row r="1352" spans="2:11" x14ac:dyDescent="0.2">
      <c r="B1352" s="471"/>
      <c r="C1352" s="471"/>
      <c r="E1352" s="486"/>
      <c r="G1352" s="491"/>
      <c r="H1352" s="489"/>
      <c r="I1352" s="489"/>
      <c r="J1352" s="489"/>
      <c r="K1352" s="489"/>
    </row>
    <row r="1353" spans="2:11" x14ac:dyDescent="0.2">
      <c r="B1353" s="471"/>
      <c r="C1353" s="471"/>
      <c r="E1353" s="486"/>
      <c r="G1353" s="491"/>
      <c r="H1353" s="489"/>
      <c r="I1353" s="489"/>
      <c r="J1353" s="489"/>
      <c r="K1353" s="489"/>
    </row>
    <row r="1354" spans="2:11" x14ac:dyDescent="0.2">
      <c r="B1354" s="471"/>
      <c r="C1354" s="471"/>
      <c r="E1354" s="486"/>
      <c r="G1354" s="491"/>
      <c r="H1354" s="489"/>
      <c r="I1354" s="489"/>
      <c r="J1354" s="489"/>
      <c r="K1354" s="489"/>
    </row>
    <row r="1355" spans="2:11" x14ac:dyDescent="0.2">
      <c r="B1355" s="471"/>
      <c r="C1355" s="471"/>
      <c r="E1355" s="486"/>
      <c r="G1355" s="491"/>
      <c r="H1355" s="489"/>
      <c r="I1355" s="489"/>
      <c r="J1355" s="489"/>
      <c r="K1355" s="489"/>
    </row>
    <row r="1356" spans="2:11" x14ac:dyDescent="0.2">
      <c r="B1356" s="471"/>
      <c r="C1356" s="471"/>
      <c r="E1356" s="486"/>
      <c r="G1356" s="491"/>
      <c r="H1356" s="489"/>
      <c r="I1356" s="489"/>
      <c r="J1356" s="489"/>
      <c r="K1356" s="489"/>
    </row>
    <row r="1357" spans="2:11" x14ac:dyDescent="0.2">
      <c r="B1357" s="471"/>
      <c r="C1357" s="471"/>
      <c r="E1357" s="486"/>
      <c r="G1357" s="491"/>
      <c r="H1357" s="489"/>
      <c r="I1357" s="489"/>
      <c r="J1357" s="489"/>
      <c r="K1357" s="489"/>
    </row>
    <row r="1358" spans="2:11" x14ac:dyDescent="0.2">
      <c r="B1358" s="471"/>
      <c r="C1358" s="471"/>
      <c r="E1358" s="486"/>
      <c r="G1358" s="491"/>
      <c r="H1358" s="489"/>
      <c r="I1358" s="489"/>
      <c r="J1358" s="489"/>
      <c r="K1358" s="489"/>
    </row>
    <row r="1359" spans="2:11" x14ac:dyDescent="0.2">
      <c r="B1359" s="471"/>
      <c r="C1359" s="471"/>
      <c r="E1359" s="486"/>
      <c r="G1359" s="491"/>
      <c r="H1359" s="489"/>
      <c r="I1359" s="489"/>
      <c r="J1359" s="489"/>
      <c r="K1359" s="489"/>
    </row>
    <row r="1360" spans="2:11" x14ac:dyDescent="0.2">
      <c r="B1360" s="471"/>
      <c r="C1360" s="471"/>
      <c r="E1360" s="486"/>
      <c r="G1360" s="491"/>
      <c r="H1360" s="489"/>
      <c r="I1360" s="489"/>
      <c r="J1360" s="489"/>
      <c r="K1360" s="489"/>
    </row>
    <row r="1361" spans="2:11" x14ac:dyDescent="0.2">
      <c r="B1361" s="471"/>
      <c r="C1361" s="471"/>
      <c r="E1361" s="486"/>
      <c r="G1361" s="491"/>
      <c r="H1361" s="489"/>
      <c r="I1361" s="489"/>
      <c r="J1361" s="489"/>
      <c r="K1361" s="489"/>
    </row>
    <row r="1362" spans="2:11" x14ac:dyDescent="0.2">
      <c r="B1362" s="471"/>
      <c r="C1362" s="471"/>
      <c r="E1362" s="486"/>
      <c r="G1362" s="491"/>
      <c r="H1362" s="489"/>
      <c r="I1362" s="489"/>
      <c r="J1362" s="489"/>
      <c r="K1362" s="489"/>
    </row>
    <row r="1363" spans="2:11" x14ac:dyDescent="0.2">
      <c r="B1363" s="471"/>
      <c r="C1363" s="471"/>
      <c r="E1363" s="486"/>
      <c r="G1363" s="491"/>
      <c r="H1363" s="489"/>
      <c r="I1363" s="489"/>
      <c r="J1363" s="489"/>
      <c r="K1363" s="489"/>
    </row>
    <row r="1364" spans="2:11" x14ac:dyDescent="0.2">
      <c r="B1364" s="471"/>
      <c r="C1364" s="471"/>
      <c r="E1364" s="486"/>
      <c r="G1364" s="491"/>
      <c r="H1364" s="489"/>
      <c r="I1364" s="489"/>
      <c r="J1364" s="489"/>
      <c r="K1364" s="489"/>
    </row>
    <row r="1365" spans="2:11" x14ac:dyDescent="0.2">
      <c r="B1365" s="471"/>
      <c r="C1365" s="471"/>
      <c r="E1365" s="486"/>
      <c r="G1365" s="491"/>
      <c r="H1365" s="489"/>
      <c r="I1365" s="489"/>
      <c r="J1365" s="489"/>
      <c r="K1365" s="489"/>
    </row>
    <row r="1366" spans="2:11" x14ac:dyDescent="0.2">
      <c r="B1366" s="471"/>
      <c r="C1366" s="471"/>
      <c r="E1366" s="486"/>
      <c r="G1366" s="491"/>
      <c r="H1366" s="489"/>
      <c r="I1366" s="489"/>
      <c r="J1366" s="489"/>
      <c r="K1366" s="489"/>
    </row>
    <row r="1367" spans="2:11" x14ac:dyDescent="0.2">
      <c r="B1367" s="471"/>
      <c r="C1367" s="471"/>
      <c r="E1367" s="486"/>
      <c r="G1367" s="491"/>
      <c r="H1367" s="489"/>
      <c r="I1367" s="489"/>
      <c r="J1367" s="489"/>
      <c r="K1367" s="489"/>
    </row>
    <row r="1368" spans="2:11" x14ac:dyDescent="0.2">
      <c r="B1368" s="471"/>
      <c r="C1368" s="471"/>
      <c r="E1368" s="486"/>
      <c r="G1368" s="491"/>
      <c r="H1368" s="489"/>
      <c r="I1368" s="489"/>
      <c r="J1368" s="489"/>
      <c r="K1368" s="489"/>
    </row>
    <row r="1369" spans="2:11" x14ac:dyDescent="0.2">
      <c r="B1369" s="471"/>
      <c r="C1369" s="471"/>
      <c r="E1369" s="486"/>
      <c r="G1369" s="491"/>
      <c r="H1369" s="489"/>
      <c r="I1369" s="489"/>
      <c r="J1369" s="489"/>
      <c r="K1369" s="489"/>
    </row>
    <row r="1370" spans="2:11" x14ac:dyDescent="0.2">
      <c r="B1370" s="471"/>
      <c r="C1370" s="471"/>
      <c r="E1370" s="486"/>
      <c r="G1370" s="491"/>
      <c r="H1370" s="489"/>
      <c r="I1370" s="489"/>
      <c r="J1370" s="489"/>
      <c r="K1370" s="489"/>
    </row>
    <row r="1371" spans="2:11" x14ac:dyDescent="0.2">
      <c r="B1371" s="471"/>
      <c r="C1371" s="471"/>
      <c r="E1371" s="486"/>
      <c r="G1371" s="491"/>
      <c r="H1371" s="489"/>
      <c r="I1371" s="489"/>
      <c r="J1371" s="489"/>
      <c r="K1371" s="489"/>
    </row>
    <row r="1372" spans="2:11" x14ac:dyDescent="0.2">
      <c r="B1372" s="471"/>
      <c r="C1372" s="471"/>
      <c r="E1372" s="486"/>
      <c r="G1372" s="491"/>
      <c r="H1372" s="489"/>
      <c r="I1372" s="489"/>
      <c r="J1372" s="489"/>
      <c r="K1372" s="489"/>
    </row>
    <row r="1373" spans="2:11" x14ac:dyDescent="0.2">
      <c r="B1373" s="471"/>
      <c r="C1373" s="471"/>
      <c r="E1373" s="486"/>
      <c r="G1373" s="491"/>
      <c r="H1373" s="489"/>
      <c r="I1373" s="489"/>
      <c r="J1373" s="489"/>
      <c r="K1373" s="489"/>
    </row>
    <row r="1374" spans="2:11" x14ac:dyDescent="0.2">
      <c r="B1374" s="471"/>
      <c r="C1374" s="471"/>
      <c r="E1374" s="486"/>
      <c r="G1374" s="491"/>
      <c r="H1374" s="489"/>
      <c r="I1374" s="489"/>
      <c r="J1374" s="489"/>
      <c r="K1374" s="489"/>
    </row>
    <row r="1375" spans="2:11" x14ac:dyDescent="0.2">
      <c r="B1375" s="471"/>
      <c r="C1375" s="471"/>
      <c r="E1375" s="486"/>
      <c r="G1375" s="491"/>
      <c r="H1375" s="489"/>
      <c r="I1375" s="489"/>
      <c r="J1375" s="489"/>
      <c r="K1375" s="489"/>
    </row>
    <row r="1376" spans="2:11" x14ac:dyDescent="0.2">
      <c r="B1376" s="471"/>
      <c r="C1376" s="471"/>
      <c r="E1376" s="486"/>
      <c r="G1376" s="491"/>
      <c r="H1376" s="489"/>
      <c r="I1376" s="489"/>
      <c r="J1376" s="489"/>
      <c r="K1376" s="489"/>
    </row>
    <row r="1377" spans="2:11" x14ac:dyDescent="0.2">
      <c r="B1377" s="471"/>
      <c r="C1377" s="471"/>
      <c r="E1377" s="486"/>
      <c r="G1377" s="491"/>
      <c r="H1377" s="489"/>
      <c r="I1377" s="489"/>
      <c r="J1377" s="489"/>
      <c r="K1377" s="489"/>
    </row>
    <row r="1378" spans="2:11" x14ac:dyDescent="0.2">
      <c r="B1378" s="471"/>
      <c r="C1378" s="471"/>
      <c r="E1378" s="486"/>
      <c r="G1378" s="491"/>
      <c r="H1378" s="489"/>
      <c r="I1378" s="489"/>
      <c r="J1378" s="489"/>
      <c r="K1378" s="489"/>
    </row>
    <row r="1379" spans="2:11" x14ac:dyDescent="0.2">
      <c r="B1379" s="471"/>
      <c r="C1379" s="471"/>
      <c r="E1379" s="486"/>
      <c r="G1379" s="491"/>
      <c r="H1379" s="489"/>
      <c r="I1379" s="489"/>
      <c r="J1379" s="489"/>
      <c r="K1379" s="489"/>
    </row>
    <row r="1380" spans="2:11" x14ac:dyDescent="0.2">
      <c r="B1380" s="471"/>
      <c r="C1380" s="471"/>
      <c r="E1380" s="486"/>
      <c r="G1380" s="491"/>
      <c r="H1380" s="489"/>
      <c r="I1380" s="489"/>
      <c r="J1380" s="489"/>
      <c r="K1380" s="489"/>
    </row>
    <row r="1381" spans="2:11" x14ac:dyDescent="0.2">
      <c r="B1381" s="471"/>
      <c r="C1381" s="471"/>
      <c r="E1381" s="486"/>
      <c r="G1381" s="491"/>
      <c r="H1381" s="489"/>
      <c r="I1381" s="489"/>
      <c r="J1381" s="489"/>
      <c r="K1381" s="489"/>
    </row>
    <row r="1382" spans="2:11" x14ac:dyDescent="0.2">
      <c r="B1382" s="471"/>
      <c r="C1382" s="471"/>
      <c r="E1382" s="486"/>
      <c r="G1382" s="491"/>
      <c r="H1382" s="489"/>
      <c r="I1382" s="489"/>
      <c r="J1382" s="489"/>
      <c r="K1382" s="489"/>
    </row>
    <row r="1383" spans="2:11" x14ac:dyDescent="0.2">
      <c r="B1383" s="471"/>
      <c r="C1383" s="471"/>
      <c r="E1383" s="486"/>
      <c r="G1383" s="491"/>
      <c r="H1383" s="489"/>
      <c r="I1383" s="489"/>
      <c r="J1383" s="489"/>
      <c r="K1383" s="489"/>
    </row>
    <row r="1384" spans="2:11" x14ac:dyDescent="0.2">
      <c r="B1384" s="471"/>
      <c r="C1384" s="471"/>
      <c r="E1384" s="486"/>
      <c r="G1384" s="491"/>
      <c r="H1384" s="489"/>
      <c r="I1384" s="489"/>
      <c r="J1384" s="489"/>
      <c r="K1384" s="489"/>
    </row>
    <row r="1385" spans="2:11" x14ac:dyDescent="0.2">
      <c r="B1385" s="471"/>
      <c r="C1385" s="471"/>
      <c r="E1385" s="486"/>
      <c r="G1385" s="491"/>
      <c r="H1385" s="489"/>
      <c r="I1385" s="489"/>
      <c r="J1385" s="489"/>
      <c r="K1385" s="489"/>
    </row>
    <row r="1386" spans="2:11" x14ac:dyDescent="0.2">
      <c r="B1386" s="471"/>
      <c r="C1386" s="471"/>
      <c r="E1386" s="486"/>
      <c r="G1386" s="491"/>
      <c r="H1386" s="489"/>
      <c r="I1386" s="489"/>
      <c r="J1386" s="489"/>
      <c r="K1386" s="489"/>
    </row>
    <row r="1387" spans="2:11" x14ac:dyDescent="0.2">
      <c r="B1387" s="471"/>
      <c r="C1387" s="471"/>
      <c r="E1387" s="486"/>
      <c r="G1387" s="491"/>
      <c r="H1387" s="489"/>
      <c r="I1387" s="489"/>
      <c r="J1387" s="489"/>
      <c r="K1387" s="489"/>
    </row>
    <row r="1388" spans="2:11" x14ac:dyDescent="0.2">
      <c r="B1388" s="471"/>
      <c r="C1388" s="471"/>
      <c r="E1388" s="486"/>
      <c r="G1388" s="491"/>
      <c r="H1388" s="489"/>
      <c r="I1388" s="489"/>
      <c r="J1388" s="489"/>
      <c r="K1388" s="489"/>
    </row>
    <row r="1389" spans="2:11" x14ac:dyDescent="0.2">
      <c r="B1389" s="471"/>
      <c r="C1389" s="471"/>
      <c r="E1389" s="486"/>
      <c r="G1389" s="491"/>
      <c r="H1389" s="489"/>
      <c r="I1389" s="489"/>
      <c r="J1389" s="489"/>
      <c r="K1389" s="489"/>
    </row>
    <row r="1390" spans="2:11" x14ac:dyDescent="0.2">
      <c r="B1390" s="471"/>
      <c r="C1390" s="471"/>
      <c r="E1390" s="486"/>
      <c r="G1390" s="491"/>
      <c r="H1390" s="489"/>
      <c r="I1390" s="489"/>
      <c r="J1390" s="489"/>
      <c r="K1390" s="489"/>
    </row>
    <row r="1391" spans="2:11" x14ac:dyDescent="0.2">
      <c r="B1391" s="471"/>
      <c r="C1391" s="471"/>
      <c r="E1391" s="486"/>
      <c r="G1391" s="491"/>
      <c r="H1391" s="489"/>
      <c r="I1391" s="489"/>
      <c r="J1391" s="489"/>
      <c r="K1391" s="489"/>
    </row>
    <row r="1392" spans="2:11" x14ac:dyDescent="0.2">
      <c r="B1392" s="471"/>
      <c r="C1392" s="471"/>
      <c r="E1392" s="486"/>
      <c r="G1392" s="491"/>
      <c r="H1392" s="489"/>
      <c r="I1392" s="489"/>
      <c r="J1392" s="489"/>
      <c r="K1392" s="489"/>
    </row>
    <row r="1393" spans="2:11" x14ac:dyDescent="0.2">
      <c r="B1393" s="471"/>
      <c r="C1393" s="471"/>
      <c r="E1393" s="486"/>
      <c r="G1393" s="491"/>
      <c r="H1393" s="489"/>
      <c r="I1393" s="489"/>
      <c r="J1393" s="489"/>
      <c r="K1393" s="489"/>
    </row>
    <row r="1394" spans="2:11" x14ac:dyDescent="0.2">
      <c r="B1394" s="471"/>
      <c r="C1394" s="471"/>
      <c r="E1394" s="486"/>
      <c r="G1394" s="491"/>
      <c r="H1394" s="489"/>
      <c r="I1394" s="489"/>
      <c r="J1394" s="489"/>
      <c r="K1394" s="489"/>
    </row>
    <row r="1395" spans="2:11" x14ac:dyDescent="0.2">
      <c r="B1395" s="471"/>
      <c r="C1395" s="471"/>
      <c r="E1395" s="486"/>
      <c r="G1395" s="491"/>
      <c r="H1395" s="489"/>
      <c r="I1395" s="489"/>
      <c r="J1395" s="489"/>
      <c r="K1395" s="489"/>
    </row>
    <row r="1396" spans="2:11" x14ac:dyDescent="0.2">
      <c r="B1396" s="471"/>
      <c r="C1396" s="471"/>
      <c r="E1396" s="486"/>
      <c r="G1396" s="491"/>
      <c r="H1396" s="489"/>
      <c r="I1396" s="489"/>
      <c r="J1396" s="489"/>
      <c r="K1396" s="489"/>
    </row>
    <row r="1397" spans="2:11" x14ac:dyDescent="0.2">
      <c r="B1397" s="471"/>
      <c r="C1397" s="471"/>
      <c r="E1397" s="486"/>
      <c r="G1397" s="491"/>
      <c r="H1397" s="489"/>
      <c r="I1397" s="489"/>
      <c r="J1397" s="489"/>
      <c r="K1397" s="489"/>
    </row>
    <row r="1398" spans="2:11" x14ac:dyDescent="0.2">
      <c r="B1398" s="471"/>
      <c r="C1398" s="471"/>
      <c r="E1398" s="486"/>
      <c r="G1398" s="491"/>
      <c r="H1398" s="489"/>
      <c r="I1398" s="489"/>
      <c r="J1398" s="489"/>
      <c r="K1398" s="489"/>
    </row>
    <row r="1399" spans="2:11" x14ac:dyDescent="0.2">
      <c r="B1399" s="471"/>
      <c r="C1399" s="471"/>
      <c r="E1399" s="486"/>
      <c r="G1399" s="491"/>
      <c r="H1399" s="489"/>
      <c r="I1399" s="489"/>
      <c r="J1399" s="489"/>
      <c r="K1399" s="489"/>
    </row>
    <row r="1400" spans="2:11" x14ac:dyDescent="0.2">
      <c r="B1400" s="471"/>
      <c r="C1400" s="471"/>
      <c r="E1400" s="486"/>
      <c r="G1400" s="491"/>
      <c r="H1400" s="489"/>
      <c r="I1400" s="489"/>
      <c r="J1400" s="489"/>
      <c r="K1400" s="489"/>
    </row>
    <row r="1401" spans="2:11" x14ac:dyDescent="0.2">
      <c r="B1401" s="471"/>
      <c r="C1401" s="471"/>
      <c r="E1401" s="486"/>
      <c r="G1401" s="491"/>
      <c r="H1401" s="489"/>
      <c r="I1401" s="489"/>
      <c r="J1401" s="489"/>
      <c r="K1401" s="489"/>
    </row>
    <row r="1402" spans="2:11" x14ac:dyDescent="0.2">
      <c r="B1402" s="471"/>
      <c r="C1402" s="471"/>
      <c r="E1402" s="486"/>
      <c r="G1402" s="491"/>
      <c r="H1402" s="489"/>
      <c r="I1402" s="489"/>
      <c r="J1402" s="489"/>
      <c r="K1402" s="489"/>
    </row>
    <row r="1403" spans="2:11" x14ac:dyDescent="0.2">
      <c r="B1403" s="471"/>
      <c r="C1403" s="471"/>
      <c r="E1403" s="486"/>
      <c r="G1403" s="491"/>
      <c r="H1403" s="489"/>
      <c r="I1403" s="489"/>
      <c r="J1403" s="489"/>
      <c r="K1403" s="489"/>
    </row>
    <row r="1404" spans="2:11" x14ac:dyDescent="0.2">
      <c r="B1404" s="471"/>
      <c r="C1404" s="471"/>
      <c r="E1404" s="486"/>
      <c r="G1404" s="491"/>
      <c r="H1404" s="489"/>
      <c r="I1404" s="489"/>
      <c r="J1404" s="489"/>
      <c r="K1404" s="489"/>
    </row>
    <row r="1405" spans="2:11" x14ac:dyDescent="0.2">
      <c r="B1405" s="471"/>
      <c r="C1405" s="471"/>
      <c r="E1405" s="486"/>
      <c r="G1405" s="491"/>
      <c r="H1405" s="489"/>
      <c r="I1405" s="489"/>
      <c r="J1405" s="489"/>
      <c r="K1405" s="489"/>
    </row>
    <row r="1406" spans="2:11" x14ac:dyDescent="0.2">
      <c r="B1406" s="471"/>
      <c r="C1406" s="471"/>
      <c r="E1406" s="486"/>
      <c r="G1406" s="491"/>
      <c r="H1406" s="489"/>
      <c r="I1406" s="489"/>
      <c r="J1406" s="489"/>
      <c r="K1406" s="489"/>
    </row>
    <row r="1407" spans="2:11" x14ac:dyDescent="0.2">
      <c r="B1407" s="471"/>
      <c r="C1407" s="471"/>
      <c r="E1407" s="486"/>
      <c r="G1407" s="491"/>
      <c r="H1407" s="489"/>
      <c r="I1407" s="489"/>
      <c r="J1407" s="489"/>
      <c r="K1407" s="489"/>
    </row>
    <row r="1408" spans="2:11" x14ac:dyDescent="0.2">
      <c r="B1408" s="471"/>
      <c r="C1408" s="471"/>
      <c r="E1408" s="486"/>
      <c r="G1408" s="491"/>
      <c r="H1408" s="489"/>
      <c r="I1408" s="489"/>
      <c r="J1408" s="489"/>
      <c r="K1408" s="489"/>
    </row>
    <row r="1409" spans="2:11" x14ac:dyDescent="0.2">
      <c r="B1409" s="471"/>
      <c r="C1409" s="471"/>
      <c r="E1409" s="486"/>
      <c r="G1409" s="491"/>
      <c r="H1409" s="489"/>
      <c r="I1409" s="489"/>
      <c r="J1409" s="489"/>
      <c r="K1409" s="489"/>
    </row>
    <row r="1410" spans="2:11" x14ac:dyDescent="0.2">
      <c r="B1410" s="471"/>
      <c r="C1410" s="471"/>
      <c r="E1410" s="486"/>
      <c r="G1410" s="491"/>
      <c r="H1410" s="489"/>
      <c r="I1410" s="489"/>
      <c r="J1410" s="489"/>
      <c r="K1410" s="489"/>
    </row>
    <row r="1411" spans="2:11" x14ac:dyDescent="0.2">
      <c r="B1411" s="471"/>
      <c r="C1411" s="471"/>
      <c r="E1411" s="486"/>
      <c r="G1411" s="491"/>
      <c r="H1411" s="489"/>
      <c r="I1411" s="489"/>
      <c r="J1411" s="489"/>
      <c r="K1411" s="489"/>
    </row>
    <row r="1412" spans="2:11" x14ac:dyDescent="0.2">
      <c r="B1412" s="471"/>
      <c r="C1412" s="471"/>
      <c r="E1412" s="486"/>
      <c r="G1412" s="491"/>
      <c r="H1412" s="489"/>
      <c r="I1412" s="489"/>
      <c r="J1412" s="489"/>
      <c r="K1412" s="489"/>
    </row>
    <row r="1413" spans="2:11" x14ac:dyDescent="0.2">
      <c r="B1413" s="471"/>
      <c r="C1413" s="471"/>
      <c r="E1413" s="486"/>
      <c r="G1413" s="491"/>
      <c r="H1413" s="489"/>
      <c r="I1413" s="489"/>
      <c r="J1413" s="489"/>
      <c r="K1413" s="489"/>
    </row>
    <row r="1414" spans="2:11" x14ac:dyDescent="0.2">
      <c r="B1414" s="471"/>
      <c r="C1414" s="471"/>
      <c r="E1414" s="486"/>
      <c r="G1414" s="491"/>
      <c r="H1414" s="489"/>
      <c r="I1414" s="489"/>
      <c r="J1414" s="489"/>
      <c r="K1414" s="489"/>
    </row>
    <row r="1415" spans="2:11" x14ac:dyDescent="0.2">
      <c r="B1415" s="471"/>
      <c r="C1415" s="471"/>
      <c r="E1415" s="486"/>
      <c r="G1415" s="491"/>
      <c r="H1415" s="489"/>
      <c r="I1415" s="489"/>
      <c r="J1415" s="489"/>
      <c r="K1415" s="489"/>
    </row>
    <row r="1416" spans="2:11" x14ac:dyDescent="0.2">
      <c r="B1416" s="471"/>
      <c r="C1416" s="471"/>
      <c r="E1416" s="486"/>
      <c r="G1416" s="491"/>
      <c r="H1416" s="489"/>
      <c r="I1416" s="489"/>
      <c r="J1416" s="489"/>
      <c r="K1416" s="489"/>
    </row>
    <row r="1417" spans="2:11" x14ac:dyDescent="0.2">
      <c r="B1417" s="471"/>
      <c r="C1417" s="471"/>
      <c r="E1417" s="486"/>
      <c r="G1417" s="491"/>
      <c r="H1417" s="489"/>
      <c r="I1417" s="489"/>
      <c r="J1417" s="489"/>
      <c r="K1417" s="489"/>
    </row>
    <row r="1418" spans="2:11" x14ac:dyDescent="0.2">
      <c r="B1418" s="471"/>
      <c r="C1418" s="471"/>
      <c r="E1418" s="486"/>
      <c r="G1418" s="491"/>
      <c r="H1418" s="489"/>
      <c r="I1418" s="489"/>
      <c r="J1418" s="489"/>
      <c r="K1418" s="489"/>
    </row>
    <row r="1419" spans="2:11" x14ac:dyDescent="0.2">
      <c r="B1419" s="471"/>
      <c r="C1419" s="471"/>
      <c r="E1419" s="486"/>
      <c r="G1419" s="491"/>
      <c r="H1419" s="489"/>
      <c r="I1419" s="489"/>
      <c r="J1419" s="489"/>
      <c r="K1419" s="489"/>
    </row>
    <row r="1420" spans="2:11" x14ac:dyDescent="0.2">
      <c r="B1420" s="471"/>
      <c r="C1420" s="471"/>
      <c r="E1420" s="486"/>
      <c r="G1420" s="491"/>
      <c r="H1420" s="489"/>
      <c r="I1420" s="489"/>
      <c r="J1420" s="489"/>
      <c r="K1420" s="489"/>
    </row>
    <row r="1421" spans="2:11" x14ac:dyDescent="0.2">
      <c r="B1421" s="471"/>
      <c r="C1421" s="471"/>
      <c r="E1421" s="486"/>
      <c r="G1421" s="491"/>
      <c r="H1421" s="489"/>
      <c r="I1421" s="489"/>
      <c r="J1421" s="489"/>
      <c r="K1421" s="489"/>
    </row>
    <row r="1422" spans="2:11" x14ac:dyDescent="0.2">
      <c r="B1422" s="471"/>
      <c r="C1422" s="471"/>
      <c r="E1422" s="486"/>
      <c r="G1422" s="491"/>
      <c r="H1422" s="489"/>
      <c r="I1422" s="489"/>
      <c r="J1422" s="489"/>
      <c r="K1422" s="489"/>
    </row>
    <row r="1423" spans="2:11" x14ac:dyDescent="0.2">
      <c r="B1423" s="471"/>
      <c r="C1423" s="471"/>
      <c r="E1423" s="486"/>
      <c r="G1423" s="491"/>
      <c r="H1423" s="489"/>
      <c r="I1423" s="489"/>
      <c r="J1423" s="489"/>
      <c r="K1423" s="489"/>
    </row>
    <row r="1424" spans="2:11" x14ac:dyDescent="0.2">
      <c r="B1424" s="471"/>
      <c r="C1424" s="471"/>
      <c r="E1424" s="486"/>
      <c r="G1424" s="491"/>
      <c r="H1424" s="489"/>
      <c r="I1424" s="489"/>
      <c r="J1424" s="489"/>
      <c r="K1424" s="489"/>
    </row>
    <row r="1425" spans="2:11" x14ac:dyDescent="0.2">
      <c r="B1425" s="471"/>
      <c r="C1425" s="471"/>
      <c r="E1425" s="486"/>
      <c r="G1425" s="491"/>
      <c r="H1425" s="489"/>
      <c r="I1425" s="489"/>
      <c r="J1425" s="489"/>
      <c r="K1425" s="489"/>
    </row>
    <row r="1426" spans="2:11" x14ac:dyDescent="0.2">
      <c r="B1426" s="471"/>
      <c r="C1426" s="471"/>
      <c r="E1426" s="486"/>
      <c r="G1426" s="491"/>
      <c r="H1426" s="489"/>
      <c r="I1426" s="489"/>
      <c r="J1426" s="489"/>
      <c r="K1426" s="489"/>
    </row>
    <row r="1427" spans="2:11" x14ac:dyDescent="0.2">
      <c r="B1427" s="471"/>
      <c r="C1427" s="471"/>
      <c r="E1427" s="486"/>
      <c r="G1427" s="491"/>
      <c r="H1427" s="489"/>
      <c r="I1427" s="489"/>
      <c r="J1427" s="489"/>
      <c r="K1427" s="489"/>
    </row>
    <row r="1428" spans="2:11" x14ac:dyDescent="0.2">
      <c r="B1428" s="471"/>
      <c r="C1428" s="471"/>
      <c r="E1428" s="486"/>
      <c r="G1428" s="491"/>
      <c r="H1428" s="489"/>
      <c r="I1428" s="489"/>
      <c r="J1428" s="489"/>
      <c r="K1428" s="489"/>
    </row>
    <row r="1429" spans="2:11" x14ac:dyDescent="0.2">
      <c r="B1429" s="471"/>
      <c r="C1429" s="471"/>
      <c r="E1429" s="486"/>
      <c r="G1429" s="491"/>
      <c r="H1429" s="489"/>
      <c r="I1429" s="489"/>
      <c r="J1429" s="489"/>
      <c r="K1429" s="489"/>
    </row>
    <row r="1430" spans="2:11" x14ac:dyDescent="0.2">
      <c r="B1430" s="471"/>
      <c r="C1430" s="471"/>
      <c r="E1430" s="486"/>
      <c r="G1430" s="491"/>
      <c r="H1430" s="489"/>
      <c r="I1430" s="489"/>
      <c r="J1430" s="489"/>
      <c r="K1430" s="489"/>
    </row>
    <row r="1431" spans="2:11" x14ac:dyDescent="0.2">
      <c r="B1431" s="471"/>
      <c r="C1431" s="471"/>
      <c r="E1431" s="486"/>
      <c r="G1431" s="491"/>
      <c r="H1431" s="489"/>
      <c r="I1431" s="489"/>
      <c r="J1431" s="489"/>
      <c r="K1431" s="489"/>
    </row>
    <row r="1432" spans="2:11" x14ac:dyDescent="0.2">
      <c r="B1432" s="471"/>
      <c r="C1432" s="471"/>
      <c r="E1432" s="486"/>
      <c r="G1432" s="491"/>
      <c r="H1432" s="489"/>
      <c r="I1432" s="489"/>
      <c r="J1432" s="489"/>
      <c r="K1432" s="489"/>
    </row>
    <row r="1433" spans="2:11" x14ac:dyDescent="0.2">
      <c r="B1433" s="471"/>
      <c r="C1433" s="471"/>
      <c r="E1433" s="486"/>
      <c r="G1433" s="491"/>
      <c r="H1433" s="489"/>
      <c r="I1433" s="489"/>
      <c r="J1433" s="489"/>
      <c r="K1433" s="489"/>
    </row>
    <row r="1434" spans="2:11" x14ac:dyDescent="0.2">
      <c r="B1434" s="471"/>
      <c r="C1434" s="471"/>
      <c r="E1434" s="486"/>
      <c r="G1434" s="491"/>
      <c r="H1434" s="489"/>
      <c r="I1434" s="489"/>
      <c r="J1434" s="489"/>
      <c r="K1434" s="489"/>
    </row>
    <row r="1435" spans="2:11" x14ac:dyDescent="0.2">
      <c r="B1435" s="471"/>
      <c r="C1435" s="471"/>
      <c r="E1435" s="486"/>
      <c r="G1435" s="491"/>
      <c r="H1435" s="489"/>
      <c r="I1435" s="489"/>
      <c r="J1435" s="489"/>
      <c r="K1435" s="489"/>
    </row>
    <row r="1436" spans="2:11" x14ac:dyDescent="0.2">
      <c r="B1436" s="471"/>
      <c r="C1436" s="471"/>
      <c r="E1436" s="486"/>
      <c r="G1436" s="491"/>
      <c r="H1436" s="489"/>
      <c r="I1436" s="489"/>
      <c r="J1436" s="489"/>
      <c r="K1436" s="489"/>
    </row>
    <row r="1437" spans="2:11" x14ac:dyDescent="0.2">
      <c r="B1437" s="471"/>
      <c r="C1437" s="471"/>
      <c r="E1437" s="486"/>
      <c r="G1437" s="491"/>
      <c r="H1437" s="489"/>
      <c r="I1437" s="489"/>
      <c r="J1437" s="489"/>
      <c r="K1437" s="489"/>
    </row>
    <row r="1438" spans="2:11" x14ac:dyDescent="0.2">
      <c r="B1438" s="471"/>
      <c r="C1438" s="471"/>
      <c r="E1438" s="486"/>
      <c r="G1438" s="491"/>
      <c r="H1438" s="489"/>
      <c r="I1438" s="489"/>
      <c r="J1438" s="489"/>
      <c r="K1438" s="489"/>
    </row>
    <row r="1439" spans="2:11" x14ac:dyDescent="0.2">
      <c r="B1439" s="471"/>
      <c r="C1439" s="471"/>
      <c r="E1439" s="486"/>
      <c r="G1439" s="491"/>
      <c r="H1439" s="489"/>
      <c r="I1439" s="489"/>
      <c r="J1439" s="489"/>
      <c r="K1439" s="489"/>
    </row>
    <row r="1440" spans="2:11" x14ac:dyDescent="0.2">
      <c r="B1440" s="471"/>
      <c r="C1440" s="471"/>
      <c r="E1440" s="486"/>
      <c r="G1440" s="491"/>
      <c r="H1440" s="489"/>
      <c r="I1440" s="489"/>
      <c r="J1440" s="489"/>
      <c r="K1440" s="489"/>
    </row>
    <row r="1441" spans="2:11" x14ac:dyDescent="0.2">
      <c r="B1441" s="471"/>
      <c r="C1441" s="471"/>
      <c r="E1441" s="486"/>
      <c r="G1441" s="491"/>
      <c r="H1441" s="489"/>
      <c r="I1441" s="489"/>
      <c r="J1441" s="489"/>
      <c r="K1441" s="489"/>
    </row>
    <row r="1442" spans="2:11" x14ac:dyDescent="0.2">
      <c r="B1442" s="471"/>
      <c r="C1442" s="471"/>
      <c r="E1442" s="486"/>
      <c r="G1442" s="491"/>
      <c r="H1442" s="489"/>
      <c r="I1442" s="489"/>
      <c r="J1442" s="489"/>
      <c r="K1442" s="489"/>
    </row>
    <row r="1443" spans="2:11" x14ac:dyDescent="0.2">
      <c r="B1443" s="471"/>
      <c r="C1443" s="471"/>
      <c r="E1443" s="486"/>
      <c r="G1443" s="491"/>
      <c r="H1443" s="489"/>
      <c r="I1443" s="489"/>
      <c r="J1443" s="489"/>
      <c r="K1443" s="489"/>
    </row>
    <row r="1444" spans="2:11" x14ac:dyDescent="0.2">
      <c r="B1444" s="471"/>
      <c r="C1444" s="471"/>
      <c r="E1444" s="486"/>
      <c r="G1444" s="491"/>
      <c r="H1444" s="489"/>
      <c r="I1444" s="489"/>
      <c r="J1444" s="489"/>
      <c r="K1444" s="489"/>
    </row>
    <row r="1445" spans="2:11" x14ac:dyDescent="0.2">
      <c r="B1445" s="471"/>
      <c r="C1445" s="471"/>
      <c r="E1445" s="486"/>
      <c r="G1445" s="491"/>
      <c r="H1445" s="489"/>
      <c r="I1445" s="489"/>
      <c r="J1445" s="489"/>
      <c r="K1445" s="489"/>
    </row>
    <row r="1446" spans="2:11" x14ac:dyDescent="0.2">
      <c r="B1446" s="471"/>
      <c r="C1446" s="471"/>
      <c r="E1446" s="486"/>
      <c r="G1446" s="491"/>
      <c r="H1446" s="489"/>
      <c r="I1446" s="489"/>
      <c r="J1446" s="489"/>
      <c r="K1446" s="489"/>
    </row>
    <row r="1447" spans="2:11" x14ac:dyDescent="0.2">
      <c r="B1447" s="471"/>
      <c r="C1447" s="471"/>
      <c r="E1447" s="486"/>
      <c r="G1447" s="491"/>
      <c r="H1447" s="489"/>
      <c r="I1447" s="489"/>
      <c r="J1447" s="489"/>
      <c r="K1447" s="489"/>
    </row>
    <row r="1448" spans="2:11" x14ac:dyDescent="0.2">
      <c r="B1448" s="471"/>
      <c r="C1448" s="471"/>
      <c r="E1448" s="486"/>
      <c r="G1448" s="491"/>
      <c r="H1448" s="489"/>
      <c r="I1448" s="489"/>
      <c r="J1448" s="489"/>
      <c r="K1448" s="489"/>
    </row>
    <row r="1449" spans="2:11" x14ac:dyDescent="0.2">
      <c r="B1449" s="471"/>
      <c r="C1449" s="471"/>
      <c r="E1449" s="486"/>
      <c r="G1449" s="491"/>
      <c r="H1449" s="489"/>
      <c r="I1449" s="489"/>
      <c r="J1449" s="489"/>
      <c r="K1449" s="489"/>
    </row>
    <row r="1450" spans="2:11" x14ac:dyDescent="0.2">
      <c r="B1450" s="471"/>
      <c r="C1450" s="471"/>
      <c r="E1450" s="486"/>
      <c r="G1450" s="491"/>
      <c r="H1450" s="489"/>
      <c r="I1450" s="489"/>
      <c r="J1450" s="489"/>
      <c r="K1450" s="489"/>
    </row>
    <row r="1451" spans="2:11" x14ac:dyDescent="0.2">
      <c r="B1451" s="471"/>
      <c r="C1451" s="471"/>
      <c r="E1451" s="486"/>
      <c r="G1451" s="491"/>
      <c r="H1451" s="489"/>
      <c r="I1451" s="489"/>
      <c r="J1451" s="489"/>
      <c r="K1451" s="489"/>
    </row>
    <row r="1452" spans="2:11" x14ac:dyDescent="0.2">
      <c r="B1452" s="471"/>
      <c r="C1452" s="471"/>
      <c r="E1452" s="486"/>
      <c r="G1452" s="491"/>
      <c r="H1452" s="489"/>
      <c r="I1452" s="489"/>
      <c r="J1452" s="489"/>
      <c r="K1452" s="489"/>
    </row>
    <row r="1453" spans="2:11" x14ac:dyDescent="0.2">
      <c r="B1453" s="471"/>
      <c r="C1453" s="471"/>
      <c r="E1453" s="486"/>
      <c r="G1453" s="491"/>
      <c r="H1453" s="489"/>
      <c r="I1453" s="489"/>
      <c r="J1453" s="489"/>
      <c r="K1453" s="489"/>
    </row>
    <row r="1454" spans="2:11" x14ac:dyDescent="0.2">
      <c r="B1454" s="471"/>
      <c r="C1454" s="471"/>
      <c r="E1454" s="486"/>
      <c r="G1454" s="491"/>
      <c r="H1454" s="489"/>
      <c r="I1454" s="489"/>
      <c r="J1454" s="489"/>
      <c r="K1454" s="489"/>
    </row>
    <row r="1455" spans="2:11" x14ac:dyDescent="0.2">
      <c r="B1455" s="471"/>
      <c r="C1455" s="471"/>
      <c r="E1455" s="486"/>
      <c r="G1455" s="491"/>
      <c r="H1455" s="489"/>
      <c r="I1455" s="489"/>
      <c r="J1455" s="489"/>
      <c r="K1455" s="489"/>
    </row>
    <row r="1456" spans="2:11" x14ac:dyDescent="0.2">
      <c r="B1456" s="471"/>
      <c r="C1456" s="471"/>
      <c r="E1456" s="486"/>
      <c r="G1456" s="491"/>
      <c r="H1456" s="489"/>
      <c r="I1456" s="489"/>
      <c r="J1456" s="489"/>
      <c r="K1456" s="489"/>
    </row>
    <row r="1457" spans="2:11" x14ac:dyDescent="0.2">
      <c r="B1457" s="471"/>
      <c r="C1457" s="471"/>
      <c r="E1457" s="486"/>
      <c r="G1457" s="491"/>
      <c r="H1457" s="489"/>
      <c r="I1457" s="489"/>
      <c r="J1457" s="489"/>
      <c r="K1457" s="489"/>
    </row>
    <row r="1458" spans="2:11" x14ac:dyDescent="0.2">
      <c r="B1458" s="471"/>
      <c r="C1458" s="471"/>
      <c r="E1458" s="486"/>
      <c r="G1458" s="491"/>
      <c r="H1458" s="489"/>
      <c r="I1458" s="489"/>
      <c r="J1458" s="489"/>
      <c r="K1458" s="489"/>
    </row>
    <row r="1459" spans="2:11" x14ac:dyDescent="0.2">
      <c r="B1459" s="471"/>
      <c r="C1459" s="471"/>
      <c r="E1459" s="486"/>
      <c r="G1459" s="491"/>
      <c r="H1459" s="489"/>
      <c r="I1459" s="489"/>
      <c r="J1459" s="489"/>
      <c r="K1459" s="489"/>
    </row>
    <row r="1460" spans="2:11" x14ac:dyDescent="0.2">
      <c r="B1460" s="471"/>
      <c r="C1460" s="471"/>
      <c r="E1460" s="486"/>
      <c r="G1460" s="491"/>
      <c r="H1460" s="489"/>
      <c r="I1460" s="489"/>
      <c r="J1460" s="489"/>
      <c r="K1460" s="489"/>
    </row>
    <row r="1461" spans="2:11" x14ac:dyDescent="0.2">
      <c r="B1461" s="471"/>
      <c r="C1461" s="471"/>
      <c r="E1461" s="486"/>
      <c r="G1461" s="491"/>
      <c r="H1461" s="489"/>
      <c r="I1461" s="489"/>
      <c r="J1461" s="489"/>
      <c r="K1461" s="489"/>
    </row>
    <row r="1462" spans="2:11" x14ac:dyDescent="0.2">
      <c r="B1462" s="471"/>
      <c r="C1462" s="471"/>
      <c r="E1462" s="486"/>
      <c r="G1462" s="491"/>
      <c r="H1462" s="489"/>
      <c r="I1462" s="489"/>
      <c r="J1462" s="489"/>
      <c r="K1462" s="489"/>
    </row>
    <row r="1463" spans="2:11" x14ac:dyDescent="0.2">
      <c r="B1463" s="471"/>
      <c r="C1463" s="471"/>
      <c r="E1463" s="486"/>
      <c r="G1463" s="491"/>
      <c r="H1463" s="489"/>
      <c r="I1463" s="489"/>
      <c r="J1463" s="489"/>
      <c r="K1463" s="489"/>
    </row>
    <row r="1464" spans="2:11" x14ac:dyDescent="0.2">
      <c r="B1464" s="471"/>
      <c r="C1464" s="471"/>
      <c r="E1464" s="486"/>
      <c r="G1464" s="491"/>
      <c r="H1464" s="489"/>
      <c r="I1464" s="489"/>
      <c r="J1464" s="489"/>
      <c r="K1464" s="489"/>
    </row>
    <row r="1465" spans="2:11" x14ac:dyDescent="0.2">
      <c r="B1465" s="471"/>
      <c r="C1465" s="471"/>
      <c r="E1465" s="486"/>
      <c r="G1465" s="491"/>
      <c r="H1465" s="489"/>
      <c r="I1465" s="489"/>
      <c r="J1465" s="489"/>
      <c r="K1465" s="489"/>
    </row>
    <row r="1466" spans="2:11" x14ac:dyDescent="0.2">
      <c r="B1466" s="471"/>
      <c r="C1466" s="471"/>
      <c r="E1466" s="486"/>
      <c r="G1466" s="491"/>
      <c r="H1466" s="489"/>
      <c r="I1466" s="489"/>
      <c r="J1466" s="489"/>
      <c r="K1466" s="489"/>
    </row>
    <row r="1467" spans="2:11" x14ac:dyDescent="0.2">
      <c r="B1467" s="471"/>
      <c r="C1467" s="471"/>
      <c r="E1467" s="486"/>
      <c r="G1467" s="491"/>
      <c r="H1467" s="489"/>
      <c r="I1467" s="489"/>
      <c r="J1467" s="489"/>
      <c r="K1467" s="489"/>
    </row>
    <row r="1468" spans="2:11" x14ac:dyDescent="0.2">
      <c r="B1468" s="471"/>
      <c r="C1468" s="471"/>
      <c r="E1468" s="486"/>
      <c r="G1468" s="491"/>
      <c r="H1468" s="489"/>
      <c r="I1468" s="489"/>
      <c r="J1468" s="489"/>
      <c r="K1468" s="489"/>
    </row>
    <row r="1469" spans="2:11" x14ac:dyDescent="0.2">
      <c r="B1469" s="471"/>
      <c r="C1469" s="471"/>
      <c r="E1469" s="486"/>
      <c r="G1469" s="491"/>
      <c r="H1469" s="489"/>
      <c r="I1469" s="489"/>
      <c r="J1469" s="489"/>
      <c r="K1469" s="489"/>
    </row>
    <row r="1470" spans="2:11" x14ac:dyDescent="0.2">
      <c r="B1470" s="471"/>
      <c r="C1470" s="471"/>
      <c r="E1470" s="486"/>
      <c r="G1470" s="491"/>
      <c r="H1470" s="489"/>
      <c r="I1470" s="489"/>
      <c r="J1470" s="489"/>
      <c r="K1470" s="489"/>
    </row>
    <row r="1471" spans="2:11" x14ac:dyDescent="0.2">
      <c r="B1471" s="471"/>
      <c r="C1471" s="471"/>
      <c r="E1471" s="486"/>
      <c r="G1471" s="491"/>
      <c r="H1471" s="489"/>
      <c r="I1471" s="489"/>
      <c r="J1471" s="489"/>
      <c r="K1471" s="489"/>
    </row>
    <row r="1472" spans="2:11" x14ac:dyDescent="0.2">
      <c r="B1472" s="471"/>
      <c r="C1472" s="471"/>
      <c r="E1472" s="486"/>
      <c r="G1472" s="491"/>
      <c r="H1472" s="489"/>
      <c r="I1472" s="489"/>
      <c r="J1472" s="489"/>
      <c r="K1472" s="489"/>
    </row>
    <row r="1473" spans="2:11" x14ac:dyDescent="0.2">
      <c r="B1473" s="471"/>
      <c r="C1473" s="471"/>
      <c r="E1473" s="486"/>
      <c r="G1473" s="491"/>
      <c r="H1473" s="489"/>
      <c r="I1473" s="489"/>
      <c r="J1473" s="489"/>
      <c r="K1473" s="489"/>
    </row>
    <row r="1474" spans="2:11" x14ac:dyDescent="0.2">
      <c r="B1474" s="471"/>
      <c r="C1474" s="471"/>
      <c r="E1474" s="486"/>
      <c r="G1474" s="491"/>
      <c r="H1474" s="489"/>
      <c r="I1474" s="489"/>
      <c r="J1474" s="489"/>
      <c r="K1474" s="489"/>
    </row>
    <row r="1475" spans="2:11" x14ac:dyDescent="0.2">
      <c r="B1475" s="471"/>
      <c r="C1475" s="471"/>
      <c r="E1475" s="486"/>
      <c r="G1475" s="491"/>
      <c r="H1475" s="489"/>
      <c r="I1475" s="489"/>
      <c r="J1475" s="489"/>
      <c r="K1475" s="489"/>
    </row>
    <row r="1476" spans="2:11" x14ac:dyDescent="0.2">
      <c r="B1476" s="471"/>
      <c r="C1476" s="471"/>
      <c r="E1476" s="486"/>
      <c r="G1476" s="491"/>
      <c r="H1476" s="489"/>
      <c r="I1476" s="489"/>
      <c r="J1476" s="489"/>
      <c r="K1476" s="489"/>
    </row>
    <row r="1477" spans="2:11" x14ac:dyDescent="0.2">
      <c r="B1477" s="471"/>
      <c r="C1477" s="471"/>
      <c r="E1477" s="486"/>
      <c r="G1477" s="491"/>
      <c r="H1477" s="489"/>
      <c r="I1477" s="489"/>
      <c r="J1477" s="489"/>
      <c r="K1477" s="489"/>
    </row>
    <row r="1478" spans="2:11" x14ac:dyDescent="0.2">
      <c r="B1478" s="471"/>
      <c r="C1478" s="471"/>
      <c r="E1478" s="486"/>
      <c r="G1478" s="491"/>
      <c r="H1478" s="489"/>
      <c r="I1478" s="489"/>
      <c r="J1478" s="489"/>
      <c r="K1478" s="489"/>
    </row>
    <row r="1479" spans="2:11" x14ac:dyDescent="0.2">
      <c r="B1479" s="471"/>
      <c r="C1479" s="471"/>
      <c r="E1479" s="486"/>
      <c r="G1479" s="491"/>
      <c r="H1479" s="489"/>
      <c r="I1479" s="489"/>
      <c r="J1479" s="489"/>
      <c r="K1479" s="489"/>
    </row>
    <row r="1480" spans="2:11" x14ac:dyDescent="0.2">
      <c r="B1480" s="471"/>
      <c r="C1480" s="471"/>
      <c r="E1480" s="486"/>
      <c r="G1480" s="491"/>
      <c r="H1480" s="489"/>
      <c r="I1480" s="489"/>
      <c r="J1480" s="489"/>
      <c r="K1480" s="489"/>
    </row>
    <row r="1481" spans="2:11" x14ac:dyDescent="0.2">
      <c r="B1481" s="471"/>
      <c r="C1481" s="471"/>
      <c r="E1481" s="486"/>
      <c r="G1481" s="491"/>
      <c r="H1481" s="489"/>
      <c r="I1481" s="489"/>
      <c r="J1481" s="489"/>
      <c r="K1481" s="489"/>
    </row>
    <row r="1482" spans="2:11" x14ac:dyDescent="0.2">
      <c r="B1482" s="471"/>
      <c r="C1482" s="471"/>
      <c r="E1482" s="486"/>
      <c r="G1482" s="491"/>
      <c r="H1482" s="489"/>
      <c r="I1482" s="489"/>
      <c r="J1482" s="489"/>
      <c r="K1482" s="489"/>
    </row>
    <row r="1483" spans="2:11" x14ac:dyDescent="0.2">
      <c r="B1483" s="471"/>
      <c r="C1483" s="471"/>
      <c r="E1483" s="486"/>
      <c r="G1483" s="491"/>
      <c r="H1483" s="489"/>
      <c r="I1483" s="489"/>
      <c r="J1483" s="489"/>
      <c r="K1483" s="489"/>
    </row>
    <row r="1484" spans="2:11" x14ac:dyDescent="0.2">
      <c r="B1484" s="471"/>
      <c r="C1484" s="471"/>
      <c r="E1484" s="486"/>
      <c r="G1484" s="491"/>
      <c r="H1484" s="489"/>
      <c r="I1484" s="489"/>
      <c r="J1484" s="489"/>
      <c r="K1484" s="489"/>
    </row>
    <row r="1485" spans="2:11" x14ac:dyDescent="0.2">
      <c r="B1485" s="471"/>
      <c r="C1485" s="471"/>
      <c r="E1485" s="486"/>
      <c r="G1485" s="491"/>
      <c r="H1485" s="489"/>
      <c r="I1485" s="489"/>
      <c r="J1485" s="489"/>
      <c r="K1485" s="489"/>
    </row>
    <row r="1486" spans="2:11" x14ac:dyDescent="0.2">
      <c r="B1486" s="471"/>
      <c r="C1486" s="471"/>
      <c r="E1486" s="486"/>
      <c r="G1486" s="491"/>
      <c r="H1486" s="489"/>
      <c r="I1486" s="489"/>
      <c r="J1486" s="489"/>
      <c r="K1486" s="489"/>
    </row>
    <row r="1487" spans="2:11" x14ac:dyDescent="0.2">
      <c r="B1487" s="471"/>
      <c r="C1487" s="471"/>
      <c r="E1487" s="486"/>
      <c r="G1487" s="491"/>
      <c r="H1487" s="489"/>
      <c r="I1487" s="489"/>
      <c r="J1487" s="489"/>
      <c r="K1487" s="489"/>
    </row>
    <row r="1488" spans="2:11" x14ac:dyDescent="0.2">
      <c r="B1488" s="471"/>
      <c r="C1488" s="471"/>
      <c r="E1488" s="486"/>
      <c r="G1488" s="491"/>
      <c r="H1488" s="489"/>
      <c r="I1488" s="489"/>
      <c r="J1488" s="489"/>
      <c r="K1488" s="489"/>
    </row>
    <row r="1489" spans="2:11" x14ac:dyDescent="0.2">
      <c r="B1489" s="471"/>
      <c r="C1489" s="471"/>
      <c r="E1489" s="486"/>
      <c r="G1489" s="491"/>
      <c r="H1489" s="489"/>
      <c r="I1489" s="489"/>
      <c r="J1489" s="489"/>
      <c r="K1489" s="489"/>
    </row>
    <row r="1490" spans="2:11" x14ac:dyDescent="0.2">
      <c r="B1490" s="471"/>
      <c r="C1490" s="471"/>
      <c r="E1490" s="486"/>
      <c r="G1490" s="491"/>
      <c r="H1490" s="489"/>
      <c r="I1490" s="489"/>
      <c r="J1490" s="489"/>
      <c r="K1490" s="489"/>
    </row>
    <row r="1491" spans="2:11" x14ac:dyDescent="0.2">
      <c r="B1491" s="471"/>
      <c r="C1491" s="471"/>
      <c r="E1491" s="486"/>
      <c r="G1491" s="491"/>
      <c r="H1491" s="489"/>
      <c r="I1491" s="489"/>
      <c r="J1491" s="489"/>
      <c r="K1491" s="489"/>
    </row>
    <row r="1492" spans="2:11" x14ac:dyDescent="0.2">
      <c r="B1492" s="471"/>
      <c r="C1492" s="471"/>
      <c r="E1492" s="486"/>
      <c r="G1492" s="491"/>
      <c r="H1492" s="489"/>
      <c r="I1492" s="489"/>
      <c r="J1492" s="489"/>
      <c r="K1492" s="489"/>
    </row>
    <row r="1493" spans="2:11" x14ac:dyDescent="0.2">
      <c r="B1493" s="471"/>
      <c r="C1493" s="471"/>
      <c r="E1493" s="486"/>
      <c r="G1493" s="491"/>
      <c r="H1493" s="489"/>
      <c r="I1493" s="489"/>
      <c r="J1493" s="489"/>
      <c r="K1493" s="489"/>
    </row>
    <row r="1494" spans="2:11" x14ac:dyDescent="0.2">
      <c r="B1494" s="471"/>
      <c r="C1494" s="471"/>
      <c r="E1494" s="486"/>
      <c r="G1494" s="491"/>
      <c r="H1494" s="489"/>
      <c r="I1494" s="489"/>
      <c r="J1494" s="489"/>
      <c r="K1494" s="489"/>
    </row>
    <row r="1495" spans="2:11" x14ac:dyDescent="0.2">
      <c r="B1495" s="471"/>
      <c r="C1495" s="471"/>
      <c r="E1495" s="486"/>
      <c r="G1495" s="491"/>
      <c r="H1495" s="489"/>
      <c r="I1495" s="489"/>
      <c r="J1495" s="489"/>
      <c r="K1495" s="489"/>
    </row>
    <row r="1496" spans="2:11" x14ac:dyDescent="0.2">
      <c r="B1496" s="471"/>
      <c r="C1496" s="471"/>
      <c r="E1496" s="486"/>
      <c r="G1496" s="491"/>
      <c r="H1496" s="489"/>
      <c r="I1496" s="489"/>
      <c r="J1496" s="489"/>
      <c r="K1496" s="489"/>
    </row>
    <row r="1497" spans="2:11" x14ac:dyDescent="0.2">
      <c r="B1497" s="471"/>
      <c r="C1497" s="471"/>
      <c r="E1497" s="486"/>
      <c r="G1497" s="491"/>
      <c r="H1497" s="489"/>
      <c r="I1497" s="489"/>
      <c r="J1497" s="489"/>
      <c r="K1497" s="489"/>
    </row>
    <row r="1498" spans="2:11" x14ac:dyDescent="0.2">
      <c r="B1498" s="471"/>
      <c r="C1498" s="471"/>
      <c r="E1498" s="486"/>
      <c r="G1498" s="491"/>
      <c r="H1498" s="489"/>
      <c r="I1498" s="489"/>
      <c r="J1498" s="489"/>
      <c r="K1498" s="489"/>
    </row>
    <row r="1499" spans="2:11" x14ac:dyDescent="0.2">
      <c r="B1499" s="471"/>
      <c r="C1499" s="471"/>
      <c r="E1499" s="486"/>
      <c r="G1499" s="491"/>
      <c r="H1499" s="489"/>
      <c r="I1499" s="489"/>
      <c r="J1499" s="489"/>
      <c r="K1499" s="489"/>
    </row>
    <row r="1500" spans="2:11" x14ac:dyDescent="0.2">
      <c r="B1500" s="471"/>
      <c r="C1500" s="471"/>
      <c r="E1500" s="486"/>
      <c r="G1500" s="491"/>
      <c r="H1500" s="489"/>
      <c r="I1500" s="489"/>
      <c r="J1500" s="489"/>
      <c r="K1500" s="489"/>
    </row>
    <row r="1501" spans="2:11" x14ac:dyDescent="0.2">
      <c r="B1501" s="471"/>
      <c r="C1501" s="471"/>
      <c r="E1501" s="486"/>
      <c r="G1501" s="491"/>
      <c r="H1501" s="489"/>
      <c r="I1501" s="489"/>
      <c r="J1501" s="489"/>
      <c r="K1501" s="489"/>
    </row>
    <row r="1502" spans="2:11" x14ac:dyDescent="0.2">
      <c r="B1502" s="471"/>
      <c r="C1502" s="471"/>
      <c r="E1502" s="486"/>
      <c r="G1502" s="491"/>
      <c r="H1502" s="489"/>
      <c r="I1502" s="489"/>
      <c r="J1502" s="489"/>
      <c r="K1502" s="489"/>
    </row>
    <row r="1503" spans="2:11" x14ac:dyDescent="0.2">
      <c r="B1503" s="471"/>
      <c r="C1503" s="471"/>
      <c r="E1503" s="486"/>
      <c r="G1503" s="491"/>
      <c r="H1503" s="489"/>
      <c r="I1503" s="489"/>
      <c r="J1503" s="489"/>
      <c r="K1503" s="489"/>
    </row>
    <row r="1504" spans="2:11" x14ac:dyDescent="0.2">
      <c r="B1504" s="471"/>
      <c r="C1504" s="471"/>
      <c r="E1504" s="486"/>
      <c r="G1504" s="491"/>
      <c r="H1504" s="489"/>
      <c r="I1504" s="489"/>
      <c r="J1504" s="489"/>
      <c r="K1504" s="489"/>
    </row>
    <row r="1505" spans="2:11" x14ac:dyDescent="0.2">
      <c r="B1505" s="471"/>
      <c r="C1505" s="471"/>
      <c r="E1505" s="486"/>
      <c r="G1505" s="491"/>
      <c r="H1505" s="489"/>
      <c r="I1505" s="489"/>
      <c r="J1505" s="489"/>
      <c r="K1505" s="489"/>
    </row>
    <row r="1506" spans="2:11" x14ac:dyDescent="0.2">
      <c r="B1506" s="471"/>
      <c r="C1506" s="471"/>
      <c r="E1506" s="486"/>
      <c r="G1506" s="491"/>
      <c r="H1506" s="489"/>
      <c r="I1506" s="489"/>
      <c r="J1506" s="489"/>
      <c r="K1506" s="489"/>
    </row>
    <row r="1507" spans="2:11" x14ac:dyDescent="0.2">
      <c r="B1507" s="471"/>
      <c r="C1507" s="471"/>
      <c r="E1507" s="486"/>
      <c r="G1507" s="491"/>
      <c r="H1507" s="489"/>
      <c r="I1507" s="489"/>
      <c r="J1507" s="489"/>
      <c r="K1507" s="489"/>
    </row>
    <row r="1508" spans="2:11" x14ac:dyDescent="0.2">
      <c r="B1508" s="471"/>
      <c r="C1508" s="471"/>
      <c r="E1508" s="486"/>
      <c r="G1508" s="491"/>
      <c r="H1508" s="489"/>
      <c r="I1508" s="489"/>
      <c r="J1508" s="489"/>
      <c r="K1508" s="489"/>
    </row>
    <row r="1509" spans="2:11" x14ac:dyDescent="0.2">
      <c r="B1509" s="471"/>
      <c r="C1509" s="471"/>
      <c r="E1509" s="486"/>
      <c r="G1509" s="491"/>
      <c r="H1509" s="489"/>
      <c r="I1509" s="489"/>
      <c r="J1509" s="489"/>
      <c r="K1509" s="489"/>
    </row>
    <row r="1510" spans="2:11" x14ac:dyDescent="0.2">
      <c r="B1510" s="471"/>
      <c r="C1510" s="471"/>
      <c r="E1510" s="486"/>
      <c r="G1510" s="491"/>
      <c r="H1510" s="489"/>
      <c r="I1510" s="489"/>
      <c r="J1510" s="489"/>
      <c r="K1510" s="489"/>
    </row>
    <row r="1511" spans="2:11" x14ac:dyDescent="0.2">
      <c r="B1511" s="471"/>
      <c r="C1511" s="471"/>
      <c r="E1511" s="486"/>
      <c r="G1511" s="491"/>
      <c r="H1511" s="489"/>
      <c r="I1511" s="489"/>
      <c r="J1511" s="489"/>
      <c r="K1511" s="489"/>
    </row>
    <row r="1512" spans="2:11" x14ac:dyDescent="0.2">
      <c r="B1512" s="471"/>
      <c r="C1512" s="471"/>
      <c r="E1512" s="486"/>
      <c r="G1512" s="491"/>
      <c r="H1512" s="489"/>
      <c r="I1512" s="489"/>
      <c r="J1512" s="489"/>
      <c r="K1512" s="489"/>
    </row>
    <row r="1513" spans="2:11" x14ac:dyDescent="0.2">
      <c r="B1513" s="471"/>
      <c r="C1513" s="471"/>
      <c r="E1513" s="486"/>
      <c r="G1513" s="491"/>
      <c r="H1513" s="489"/>
      <c r="I1513" s="489"/>
      <c r="J1513" s="489"/>
      <c r="K1513" s="489"/>
    </row>
    <row r="1514" spans="2:11" x14ac:dyDescent="0.2">
      <c r="B1514" s="471"/>
      <c r="C1514" s="471"/>
      <c r="E1514" s="486"/>
      <c r="G1514" s="491"/>
      <c r="H1514" s="489"/>
      <c r="I1514" s="489"/>
      <c r="J1514" s="489"/>
      <c r="K1514" s="489"/>
    </row>
    <row r="1515" spans="2:11" x14ac:dyDescent="0.2">
      <c r="B1515" s="471"/>
      <c r="C1515" s="471"/>
      <c r="E1515" s="486"/>
      <c r="G1515" s="491"/>
      <c r="H1515" s="489"/>
      <c r="I1515" s="489"/>
      <c r="J1515" s="489"/>
      <c r="K1515" s="489"/>
    </row>
    <row r="1516" spans="2:11" x14ac:dyDescent="0.2">
      <c r="B1516" s="471"/>
      <c r="C1516" s="471"/>
      <c r="E1516" s="486"/>
      <c r="G1516" s="491"/>
      <c r="H1516" s="489"/>
      <c r="I1516" s="489"/>
      <c r="J1516" s="489"/>
      <c r="K1516" s="489"/>
    </row>
    <row r="1517" spans="2:11" x14ac:dyDescent="0.2">
      <c r="B1517" s="471"/>
      <c r="C1517" s="471"/>
      <c r="E1517" s="486"/>
      <c r="G1517" s="491"/>
      <c r="H1517" s="489"/>
      <c r="I1517" s="489"/>
      <c r="J1517" s="489"/>
      <c r="K1517" s="489"/>
    </row>
    <row r="1518" spans="2:11" x14ac:dyDescent="0.2">
      <c r="B1518" s="471"/>
      <c r="C1518" s="471"/>
      <c r="E1518" s="486"/>
      <c r="G1518" s="491"/>
      <c r="H1518" s="489"/>
      <c r="I1518" s="489"/>
      <c r="J1518" s="489"/>
      <c r="K1518" s="489"/>
    </row>
    <row r="1519" spans="2:11" x14ac:dyDescent="0.2">
      <c r="B1519" s="471"/>
      <c r="C1519" s="471"/>
      <c r="E1519" s="486"/>
      <c r="G1519" s="491"/>
      <c r="H1519" s="489"/>
      <c r="I1519" s="489"/>
      <c r="J1519" s="489"/>
      <c r="K1519" s="489"/>
    </row>
    <row r="1520" spans="2:11" x14ac:dyDescent="0.2">
      <c r="B1520" s="471"/>
      <c r="C1520" s="471"/>
      <c r="E1520" s="486"/>
      <c r="G1520" s="491"/>
      <c r="H1520" s="489"/>
      <c r="I1520" s="489"/>
      <c r="J1520" s="489"/>
      <c r="K1520" s="489"/>
    </row>
    <row r="1521" spans="2:11" x14ac:dyDescent="0.2">
      <c r="B1521" s="471"/>
      <c r="C1521" s="471"/>
      <c r="E1521" s="486"/>
      <c r="G1521" s="491"/>
      <c r="H1521" s="489"/>
      <c r="I1521" s="489"/>
      <c r="J1521" s="489"/>
      <c r="K1521" s="489"/>
    </row>
    <row r="1522" spans="2:11" x14ac:dyDescent="0.2">
      <c r="B1522" s="471"/>
      <c r="C1522" s="471"/>
      <c r="E1522" s="486"/>
      <c r="G1522" s="491"/>
      <c r="H1522" s="489"/>
      <c r="I1522" s="489"/>
      <c r="J1522" s="489"/>
      <c r="K1522" s="489"/>
    </row>
    <row r="1523" spans="2:11" x14ac:dyDescent="0.2">
      <c r="B1523" s="471"/>
      <c r="C1523" s="471"/>
      <c r="E1523" s="486"/>
      <c r="G1523" s="491"/>
      <c r="H1523" s="489"/>
      <c r="I1523" s="489"/>
      <c r="J1523" s="489"/>
      <c r="K1523" s="489"/>
    </row>
    <row r="1524" spans="2:11" x14ac:dyDescent="0.2">
      <c r="B1524" s="471"/>
      <c r="C1524" s="471"/>
      <c r="E1524" s="486"/>
      <c r="G1524" s="491"/>
      <c r="H1524" s="489"/>
      <c r="I1524" s="489"/>
      <c r="J1524" s="489"/>
      <c r="K1524" s="489"/>
    </row>
    <row r="1525" spans="2:11" x14ac:dyDescent="0.2">
      <c r="B1525" s="471"/>
      <c r="C1525" s="471"/>
      <c r="E1525" s="486"/>
      <c r="G1525" s="491"/>
      <c r="H1525" s="489"/>
      <c r="I1525" s="489"/>
      <c r="J1525" s="489"/>
      <c r="K1525" s="489"/>
    </row>
    <row r="1526" spans="2:11" x14ac:dyDescent="0.2">
      <c r="B1526" s="471"/>
      <c r="C1526" s="471"/>
      <c r="E1526" s="486"/>
      <c r="G1526" s="491"/>
      <c r="H1526" s="489"/>
      <c r="I1526" s="489"/>
      <c r="J1526" s="489"/>
      <c r="K1526" s="489"/>
    </row>
    <row r="1527" spans="2:11" x14ac:dyDescent="0.2">
      <c r="B1527" s="471"/>
      <c r="C1527" s="471"/>
      <c r="E1527" s="486"/>
      <c r="G1527" s="491"/>
      <c r="H1527" s="489"/>
      <c r="I1527" s="489"/>
      <c r="J1527" s="489"/>
      <c r="K1527" s="489"/>
    </row>
    <row r="1528" spans="2:11" x14ac:dyDescent="0.2">
      <c r="B1528" s="471"/>
      <c r="C1528" s="471"/>
      <c r="E1528" s="486"/>
      <c r="G1528" s="491"/>
      <c r="H1528" s="489"/>
      <c r="I1528" s="489"/>
      <c r="J1528" s="489"/>
      <c r="K1528" s="489"/>
    </row>
    <row r="1529" spans="2:11" x14ac:dyDescent="0.2">
      <c r="B1529" s="471"/>
      <c r="C1529" s="471"/>
      <c r="E1529" s="486"/>
      <c r="G1529" s="491"/>
      <c r="H1529" s="489"/>
      <c r="I1529" s="489"/>
      <c r="J1529" s="489"/>
      <c r="K1529" s="489"/>
    </row>
    <row r="1530" spans="2:11" x14ac:dyDescent="0.2">
      <c r="B1530" s="471"/>
      <c r="C1530" s="471"/>
      <c r="E1530" s="486"/>
      <c r="G1530" s="491"/>
      <c r="H1530" s="489"/>
      <c r="I1530" s="489"/>
      <c r="J1530" s="489"/>
      <c r="K1530" s="489"/>
    </row>
    <row r="1531" spans="2:11" x14ac:dyDescent="0.2">
      <c r="B1531" s="471"/>
      <c r="C1531" s="471"/>
      <c r="E1531" s="486"/>
      <c r="G1531" s="491"/>
      <c r="H1531" s="489"/>
      <c r="I1531" s="489"/>
      <c r="J1531" s="489"/>
      <c r="K1531" s="489"/>
    </row>
    <row r="1532" spans="2:11" x14ac:dyDescent="0.2">
      <c r="B1532" s="471"/>
      <c r="C1532" s="471"/>
      <c r="E1532" s="486"/>
      <c r="G1532" s="491"/>
      <c r="H1532" s="489"/>
      <c r="I1532" s="489"/>
      <c r="J1532" s="489"/>
      <c r="K1532" s="489"/>
    </row>
    <row r="1533" spans="2:11" x14ac:dyDescent="0.2">
      <c r="B1533" s="471"/>
      <c r="C1533" s="471"/>
      <c r="E1533" s="486"/>
      <c r="G1533" s="491"/>
      <c r="H1533" s="489"/>
      <c r="I1533" s="489"/>
      <c r="J1533" s="489"/>
      <c r="K1533" s="489"/>
    </row>
    <row r="1534" spans="2:11" x14ac:dyDescent="0.2">
      <c r="B1534" s="471"/>
      <c r="C1534" s="471"/>
      <c r="E1534" s="486"/>
      <c r="G1534" s="491"/>
      <c r="H1534" s="489"/>
      <c r="I1534" s="489"/>
      <c r="J1534" s="489"/>
      <c r="K1534" s="489"/>
    </row>
    <row r="1535" spans="2:11" x14ac:dyDescent="0.2">
      <c r="B1535" s="471"/>
      <c r="C1535" s="471"/>
      <c r="E1535" s="486"/>
      <c r="G1535" s="491"/>
      <c r="H1535" s="489"/>
      <c r="I1535" s="489"/>
      <c r="J1535" s="489"/>
      <c r="K1535" s="489"/>
    </row>
    <row r="1536" spans="2:11" x14ac:dyDescent="0.2">
      <c r="B1536" s="471"/>
      <c r="C1536" s="471"/>
      <c r="E1536" s="486"/>
      <c r="G1536" s="491"/>
      <c r="H1536" s="489"/>
      <c r="I1536" s="489"/>
      <c r="J1536" s="489"/>
      <c r="K1536" s="489"/>
    </row>
    <row r="1537" spans="2:11" x14ac:dyDescent="0.2">
      <c r="B1537" s="471"/>
      <c r="C1537" s="471"/>
      <c r="E1537" s="486"/>
      <c r="G1537" s="491"/>
      <c r="H1537" s="489"/>
      <c r="I1537" s="489"/>
      <c r="J1537" s="489"/>
      <c r="K1537" s="489"/>
    </row>
    <row r="1538" spans="2:11" x14ac:dyDescent="0.2">
      <c r="B1538" s="471"/>
      <c r="C1538" s="471"/>
      <c r="E1538" s="486"/>
      <c r="G1538" s="491"/>
      <c r="H1538" s="489"/>
      <c r="I1538" s="489"/>
      <c r="J1538" s="489"/>
      <c r="K1538" s="489"/>
    </row>
    <row r="1539" spans="2:11" x14ac:dyDescent="0.2">
      <c r="B1539" s="471"/>
      <c r="C1539" s="471"/>
      <c r="E1539" s="486"/>
      <c r="G1539" s="491"/>
      <c r="H1539" s="489"/>
      <c r="I1539" s="489"/>
      <c r="J1539" s="489"/>
      <c r="K1539" s="489"/>
    </row>
    <row r="1540" spans="2:11" x14ac:dyDescent="0.2">
      <c r="B1540" s="471"/>
      <c r="C1540" s="471"/>
      <c r="E1540" s="486"/>
      <c r="G1540" s="491"/>
      <c r="H1540" s="489"/>
      <c r="I1540" s="489"/>
      <c r="J1540" s="489"/>
      <c r="K1540" s="489"/>
    </row>
    <row r="1541" spans="2:11" x14ac:dyDescent="0.2">
      <c r="B1541" s="471"/>
      <c r="C1541" s="471"/>
      <c r="E1541" s="486"/>
      <c r="G1541" s="491"/>
      <c r="H1541" s="489"/>
      <c r="I1541" s="489"/>
      <c r="J1541" s="489"/>
      <c r="K1541" s="489"/>
    </row>
    <row r="1542" spans="2:11" x14ac:dyDescent="0.2">
      <c r="B1542" s="471"/>
      <c r="C1542" s="471"/>
      <c r="E1542" s="486"/>
      <c r="G1542" s="491"/>
      <c r="H1542" s="489"/>
      <c r="I1542" s="489"/>
      <c r="J1542" s="489"/>
      <c r="K1542" s="489"/>
    </row>
    <row r="1543" spans="2:11" x14ac:dyDescent="0.2">
      <c r="B1543" s="471"/>
      <c r="C1543" s="471"/>
      <c r="E1543" s="486"/>
      <c r="G1543" s="491"/>
      <c r="H1543" s="489"/>
      <c r="I1543" s="489"/>
      <c r="J1543" s="489"/>
      <c r="K1543" s="489"/>
    </row>
    <row r="1544" spans="2:11" x14ac:dyDescent="0.2">
      <c r="B1544" s="471"/>
      <c r="C1544" s="471"/>
      <c r="E1544" s="486"/>
      <c r="G1544" s="491"/>
      <c r="H1544" s="489"/>
      <c r="I1544" s="489"/>
      <c r="J1544" s="489"/>
      <c r="K1544" s="489"/>
    </row>
    <row r="1545" spans="2:11" x14ac:dyDescent="0.2">
      <c r="B1545" s="471"/>
      <c r="C1545" s="471"/>
      <c r="E1545" s="486"/>
      <c r="G1545" s="491"/>
      <c r="H1545" s="489"/>
      <c r="I1545" s="489"/>
      <c r="J1545" s="489"/>
      <c r="K1545" s="489"/>
    </row>
    <row r="1546" spans="2:11" x14ac:dyDescent="0.2">
      <c r="B1546" s="471"/>
      <c r="C1546" s="471"/>
      <c r="E1546" s="486"/>
      <c r="G1546" s="491"/>
      <c r="H1546" s="489"/>
      <c r="I1546" s="489"/>
      <c r="J1546" s="489"/>
      <c r="K1546" s="489"/>
    </row>
    <row r="1547" spans="2:11" x14ac:dyDescent="0.2">
      <c r="B1547" s="471"/>
      <c r="C1547" s="471"/>
      <c r="E1547" s="486"/>
      <c r="G1547" s="491"/>
      <c r="H1547" s="489"/>
      <c r="I1547" s="489"/>
      <c r="J1547" s="489"/>
      <c r="K1547" s="489"/>
    </row>
    <row r="1548" spans="2:11" x14ac:dyDescent="0.2">
      <c r="B1548" s="471"/>
      <c r="C1548" s="471"/>
      <c r="E1548" s="486"/>
      <c r="G1548" s="491"/>
      <c r="H1548" s="489"/>
      <c r="I1548" s="489"/>
      <c r="J1548" s="489"/>
      <c r="K1548" s="489"/>
    </row>
    <row r="1549" spans="2:11" x14ac:dyDescent="0.2">
      <c r="B1549" s="471"/>
      <c r="C1549" s="471"/>
      <c r="E1549" s="486"/>
      <c r="G1549" s="491"/>
      <c r="H1549" s="489"/>
      <c r="I1549" s="489"/>
      <c r="J1549" s="489"/>
      <c r="K1549" s="489"/>
    </row>
    <row r="1550" spans="2:11" x14ac:dyDescent="0.2">
      <c r="B1550" s="471"/>
      <c r="C1550" s="471"/>
      <c r="E1550" s="486"/>
      <c r="G1550" s="491"/>
      <c r="H1550" s="489"/>
      <c r="I1550" s="489"/>
      <c r="J1550" s="489"/>
      <c r="K1550" s="489"/>
    </row>
    <row r="1551" spans="2:11" x14ac:dyDescent="0.2">
      <c r="B1551" s="471"/>
      <c r="C1551" s="471"/>
      <c r="E1551" s="486"/>
      <c r="G1551" s="491"/>
      <c r="H1551" s="489"/>
      <c r="I1551" s="489"/>
      <c r="J1551" s="489"/>
      <c r="K1551" s="489"/>
    </row>
    <row r="1552" spans="2:11" x14ac:dyDescent="0.2">
      <c r="B1552" s="471"/>
      <c r="C1552" s="471"/>
      <c r="E1552" s="486"/>
      <c r="G1552" s="491"/>
      <c r="H1552" s="489"/>
      <c r="I1552" s="489"/>
      <c r="J1552" s="489"/>
      <c r="K1552" s="489"/>
    </row>
    <row r="1553" spans="2:11" x14ac:dyDescent="0.2">
      <c r="B1553" s="471"/>
      <c r="C1553" s="471"/>
      <c r="E1553" s="486"/>
      <c r="G1553" s="491"/>
      <c r="H1553" s="489"/>
      <c r="I1553" s="489"/>
      <c r="J1553" s="489"/>
      <c r="K1553" s="489"/>
    </row>
    <row r="1554" spans="2:11" x14ac:dyDescent="0.2">
      <c r="B1554" s="471"/>
      <c r="C1554" s="471"/>
      <c r="E1554" s="486"/>
      <c r="G1554" s="491"/>
      <c r="H1554" s="489"/>
      <c r="I1554" s="489"/>
      <c r="J1554" s="489"/>
      <c r="K1554" s="489"/>
    </row>
    <row r="1555" spans="2:11" x14ac:dyDescent="0.2">
      <c r="B1555" s="471"/>
      <c r="C1555" s="471"/>
      <c r="E1555" s="486"/>
      <c r="G1555" s="491"/>
      <c r="H1555" s="489"/>
      <c r="I1555" s="489"/>
      <c r="J1555" s="489"/>
      <c r="K1555" s="489"/>
    </row>
    <row r="1556" spans="2:11" x14ac:dyDescent="0.2">
      <c r="B1556" s="471"/>
      <c r="C1556" s="471"/>
      <c r="E1556" s="486"/>
      <c r="G1556" s="491"/>
      <c r="H1556" s="489"/>
      <c r="I1556" s="489"/>
      <c r="J1556" s="489"/>
      <c r="K1556" s="489"/>
    </row>
    <row r="1557" spans="2:11" x14ac:dyDescent="0.2">
      <c r="B1557" s="471"/>
      <c r="C1557" s="471"/>
      <c r="E1557" s="486"/>
      <c r="G1557" s="491"/>
      <c r="H1557" s="489"/>
      <c r="I1557" s="489"/>
      <c r="J1557" s="489"/>
      <c r="K1557" s="489"/>
    </row>
    <row r="1558" spans="2:11" x14ac:dyDescent="0.2">
      <c r="B1558" s="471"/>
      <c r="C1558" s="471"/>
      <c r="E1558" s="486"/>
      <c r="G1558" s="491"/>
      <c r="H1558" s="489"/>
      <c r="I1558" s="489"/>
      <c r="J1558" s="489"/>
      <c r="K1558" s="489"/>
    </row>
    <row r="1559" spans="2:11" x14ac:dyDescent="0.2">
      <c r="B1559" s="471"/>
      <c r="C1559" s="471"/>
      <c r="E1559" s="486"/>
      <c r="G1559" s="491"/>
      <c r="H1559" s="489"/>
      <c r="I1559" s="489"/>
      <c r="J1559" s="489"/>
      <c r="K1559" s="489"/>
    </row>
    <row r="1560" spans="2:11" x14ac:dyDescent="0.2">
      <c r="B1560" s="471"/>
      <c r="C1560" s="471"/>
      <c r="E1560" s="486"/>
      <c r="G1560" s="491"/>
      <c r="H1560" s="489"/>
      <c r="I1560" s="489"/>
      <c r="J1560" s="489"/>
      <c r="K1560" s="489"/>
    </row>
    <row r="1561" spans="2:11" x14ac:dyDescent="0.2">
      <c r="B1561" s="471"/>
      <c r="C1561" s="471"/>
      <c r="E1561" s="486"/>
      <c r="G1561" s="491"/>
      <c r="H1561" s="489"/>
      <c r="I1561" s="489"/>
      <c r="J1561" s="489"/>
      <c r="K1561" s="489"/>
    </row>
    <row r="1562" spans="2:11" x14ac:dyDescent="0.2">
      <c r="B1562" s="471"/>
      <c r="C1562" s="471"/>
      <c r="E1562" s="486"/>
      <c r="G1562" s="491"/>
      <c r="H1562" s="489"/>
      <c r="I1562" s="489"/>
      <c r="J1562" s="489"/>
      <c r="K1562" s="489"/>
    </row>
    <row r="1563" spans="2:11" x14ac:dyDescent="0.2">
      <c r="B1563" s="471"/>
      <c r="C1563" s="471"/>
      <c r="E1563" s="486"/>
      <c r="G1563" s="491"/>
      <c r="H1563" s="489"/>
      <c r="I1563" s="489"/>
      <c r="J1563" s="489"/>
      <c r="K1563" s="489"/>
    </row>
    <row r="1564" spans="2:11" x14ac:dyDescent="0.2">
      <c r="B1564" s="471"/>
      <c r="C1564" s="471"/>
      <c r="E1564" s="486"/>
      <c r="G1564" s="491"/>
      <c r="H1564" s="489"/>
      <c r="I1564" s="489"/>
      <c r="J1564" s="489"/>
      <c r="K1564" s="489"/>
    </row>
    <row r="1565" spans="2:11" x14ac:dyDescent="0.2">
      <c r="B1565" s="471"/>
      <c r="C1565" s="471"/>
      <c r="E1565" s="486"/>
      <c r="G1565" s="491"/>
      <c r="H1565" s="489"/>
      <c r="I1565" s="489"/>
      <c r="J1565" s="489"/>
      <c r="K1565" s="489"/>
    </row>
    <row r="1566" spans="2:11" x14ac:dyDescent="0.2">
      <c r="B1566" s="471"/>
      <c r="C1566" s="471"/>
      <c r="E1566" s="486"/>
      <c r="G1566" s="491"/>
      <c r="H1566" s="489"/>
      <c r="I1566" s="489"/>
      <c r="J1566" s="489"/>
      <c r="K1566" s="489"/>
    </row>
    <row r="1567" spans="2:11" x14ac:dyDescent="0.2">
      <c r="B1567" s="471"/>
      <c r="C1567" s="471"/>
      <c r="E1567" s="486"/>
      <c r="G1567" s="491"/>
      <c r="H1567" s="489"/>
      <c r="I1567" s="489"/>
      <c r="J1567" s="489"/>
      <c r="K1567" s="489"/>
    </row>
    <row r="1568" spans="2:11" x14ac:dyDescent="0.2">
      <c r="B1568" s="471"/>
      <c r="C1568" s="471"/>
      <c r="E1568" s="486"/>
      <c r="G1568" s="491"/>
      <c r="H1568" s="489"/>
      <c r="I1568" s="489"/>
      <c r="J1568" s="489"/>
      <c r="K1568" s="489"/>
    </row>
    <row r="1569" spans="2:11" x14ac:dyDescent="0.2">
      <c r="B1569" s="471"/>
      <c r="C1569" s="471"/>
      <c r="E1569" s="486"/>
      <c r="G1569" s="491"/>
      <c r="H1569" s="489"/>
      <c r="I1569" s="489"/>
      <c r="J1569" s="489"/>
      <c r="K1569" s="489"/>
    </row>
    <row r="1570" spans="2:11" x14ac:dyDescent="0.2">
      <c r="B1570" s="471"/>
      <c r="C1570" s="471"/>
      <c r="E1570" s="486"/>
      <c r="G1570" s="491"/>
      <c r="H1570" s="489"/>
      <c r="I1570" s="489"/>
      <c r="J1570" s="489"/>
      <c r="K1570" s="489"/>
    </row>
    <row r="1571" spans="2:11" x14ac:dyDescent="0.2">
      <c r="B1571" s="471"/>
      <c r="C1571" s="471"/>
      <c r="E1571" s="486"/>
      <c r="G1571" s="491"/>
      <c r="H1571" s="489"/>
      <c r="I1571" s="489"/>
      <c r="J1571" s="489"/>
      <c r="K1571" s="489"/>
    </row>
    <row r="1572" spans="2:11" x14ac:dyDescent="0.2">
      <c r="B1572" s="471"/>
      <c r="C1572" s="471"/>
      <c r="E1572" s="486"/>
      <c r="G1572" s="491"/>
      <c r="H1572" s="489"/>
      <c r="I1572" s="489"/>
      <c r="J1572" s="489"/>
      <c r="K1572" s="489"/>
    </row>
    <row r="1573" spans="2:11" x14ac:dyDescent="0.2">
      <c r="B1573" s="471"/>
      <c r="C1573" s="471"/>
      <c r="E1573" s="486"/>
      <c r="G1573" s="491"/>
      <c r="H1573" s="489"/>
      <c r="I1573" s="489"/>
      <c r="J1573" s="489"/>
      <c r="K1573" s="489"/>
    </row>
    <row r="1574" spans="2:11" x14ac:dyDescent="0.2">
      <c r="B1574" s="471"/>
      <c r="C1574" s="471"/>
      <c r="E1574" s="486"/>
      <c r="G1574" s="491"/>
      <c r="H1574" s="489"/>
      <c r="I1574" s="489"/>
      <c r="J1574" s="489"/>
      <c r="K1574" s="489"/>
    </row>
    <row r="1575" spans="2:11" x14ac:dyDescent="0.2">
      <c r="B1575" s="471"/>
      <c r="C1575" s="471"/>
      <c r="E1575" s="486"/>
      <c r="G1575" s="491"/>
      <c r="H1575" s="489"/>
      <c r="I1575" s="489"/>
      <c r="J1575" s="489"/>
      <c r="K1575" s="489"/>
    </row>
    <row r="1576" spans="2:11" x14ac:dyDescent="0.2">
      <c r="B1576" s="471"/>
      <c r="C1576" s="471"/>
      <c r="E1576" s="486"/>
      <c r="G1576" s="491"/>
      <c r="H1576" s="489"/>
      <c r="I1576" s="489"/>
      <c r="J1576" s="489"/>
      <c r="K1576" s="489"/>
    </row>
    <row r="1577" spans="2:11" x14ac:dyDescent="0.2">
      <c r="B1577" s="471"/>
      <c r="C1577" s="471"/>
      <c r="E1577" s="486"/>
      <c r="G1577" s="491"/>
      <c r="H1577" s="489"/>
      <c r="I1577" s="489"/>
      <c r="J1577" s="489"/>
      <c r="K1577" s="489"/>
    </row>
    <row r="1578" spans="2:11" x14ac:dyDescent="0.2">
      <c r="B1578" s="471"/>
      <c r="C1578" s="471"/>
      <c r="E1578" s="486"/>
      <c r="G1578" s="491"/>
      <c r="H1578" s="489"/>
      <c r="I1578" s="489"/>
      <c r="J1578" s="489"/>
      <c r="K1578" s="489"/>
    </row>
    <row r="1579" spans="2:11" x14ac:dyDescent="0.2">
      <c r="B1579" s="471"/>
      <c r="C1579" s="471"/>
      <c r="E1579" s="486"/>
      <c r="G1579" s="491"/>
      <c r="H1579" s="489"/>
      <c r="I1579" s="489"/>
      <c r="J1579" s="489"/>
      <c r="K1579" s="489"/>
    </row>
    <row r="1580" spans="2:11" x14ac:dyDescent="0.2">
      <c r="B1580" s="471"/>
      <c r="C1580" s="471"/>
      <c r="E1580" s="486"/>
      <c r="G1580" s="491"/>
      <c r="H1580" s="489"/>
      <c r="I1580" s="489"/>
      <c r="J1580" s="489"/>
      <c r="K1580" s="489"/>
    </row>
    <row r="1581" spans="2:11" x14ac:dyDescent="0.2">
      <c r="B1581" s="471"/>
      <c r="C1581" s="471"/>
      <c r="E1581" s="486"/>
      <c r="G1581" s="491"/>
      <c r="H1581" s="489"/>
      <c r="I1581" s="489"/>
      <c r="J1581" s="489"/>
      <c r="K1581" s="489"/>
    </row>
    <row r="1582" spans="2:11" x14ac:dyDescent="0.2">
      <c r="B1582" s="471"/>
      <c r="C1582" s="471"/>
      <c r="E1582" s="486"/>
      <c r="G1582" s="491"/>
      <c r="H1582" s="489"/>
      <c r="I1582" s="489"/>
      <c r="J1582" s="489"/>
      <c r="K1582" s="489"/>
    </row>
    <row r="1583" spans="2:11" x14ac:dyDescent="0.2">
      <c r="B1583" s="471"/>
      <c r="C1583" s="471"/>
      <c r="E1583" s="486"/>
      <c r="G1583" s="491"/>
      <c r="H1583" s="489"/>
      <c r="I1583" s="489"/>
      <c r="J1583" s="489"/>
      <c r="K1583" s="489"/>
    </row>
    <row r="1584" spans="2:11" x14ac:dyDescent="0.2">
      <c r="B1584" s="471"/>
      <c r="C1584" s="471"/>
      <c r="E1584" s="486"/>
      <c r="G1584" s="491"/>
      <c r="H1584" s="489"/>
      <c r="I1584" s="489"/>
      <c r="J1584" s="489"/>
      <c r="K1584" s="489"/>
    </row>
    <row r="1585" spans="2:11" x14ac:dyDescent="0.2">
      <c r="B1585" s="471"/>
      <c r="C1585" s="471"/>
      <c r="E1585" s="486"/>
      <c r="G1585" s="491"/>
      <c r="H1585" s="489"/>
      <c r="I1585" s="489"/>
      <c r="J1585" s="489"/>
      <c r="K1585" s="489"/>
    </row>
    <row r="1586" spans="2:11" x14ac:dyDescent="0.2">
      <c r="B1586" s="471"/>
      <c r="C1586" s="471"/>
      <c r="E1586" s="486"/>
      <c r="G1586" s="491"/>
      <c r="H1586" s="489"/>
      <c r="I1586" s="489"/>
      <c r="J1586" s="489"/>
      <c r="K1586" s="489"/>
    </row>
    <row r="1587" spans="2:11" x14ac:dyDescent="0.2">
      <c r="B1587" s="471"/>
      <c r="C1587" s="471"/>
      <c r="E1587" s="486"/>
      <c r="G1587" s="491"/>
      <c r="H1587" s="489"/>
      <c r="I1587" s="489"/>
      <c r="J1587" s="489"/>
      <c r="K1587" s="489"/>
    </row>
    <row r="1588" spans="2:11" x14ac:dyDescent="0.2">
      <c r="B1588" s="471"/>
      <c r="C1588" s="471"/>
      <c r="E1588" s="486"/>
      <c r="G1588" s="491"/>
      <c r="H1588" s="489"/>
      <c r="I1588" s="489"/>
      <c r="J1588" s="489"/>
      <c r="K1588" s="489"/>
    </row>
    <row r="1589" spans="2:11" x14ac:dyDescent="0.2">
      <c r="B1589" s="471"/>
      <c r="C1589" s="471"/>
      <c r="E1589" s="486"/>
      <c r="G1589" s="491"/>
      <c r="H1589" s="489"/>
      <c r="I1589" s="489"/>
      <c r="J1589" s="489"/>
      <c r="K1589" s="489"/>
    </row>
    <row r="1590" spans="2:11" x14ac:dyDescent="0.2">
      <c r="B1590" s="471"/>
      <c r="C1590" s="471"/>
      <c r="E1590" s="486"/>
      <c r="G1590" s="491"/>
      <c r="H1590" s="489"/>
      <c r="I1590" s="489"/>
      <c r="J1590" s="489"/>
      <c r="K1590" s="489"/>
    </row>
    <row r="1591" spans="2:11" x14ac:dyDescent="0.2">
      <c r="B1591" s="471"/>
      <c r="C1591" s="471"/>
      <c r="E1591" s="486"/>
      <c r="G1591" s="491"/>
      <c r="H1591" s="489"/>
      <c r="I1591" s="489"/>
      <c r="J1591" s="489"/>
      <c r="K1591" s="489"/>
    </row>
    <row r="1592" spans="2:11" x14ac:dyDescent="0.2">
      <c r="B1592" s="471"/>
      <c r="C1592" s="471"/>
      <c r="E1592" s="486"/>
      <c r="G1592" s="491"/>
      <c r="H1592" s="489"/>
      <c r="I1592" s="489"/>
      <c r="J1592" s="489"/>
      <c r="K1592" s="489"/>
    </row>
    <row r="1593" spans="2:11" x14ac:dyDescent="0.2">
      <c r="B1593" s="471"/>
      <c r="C1593" s="471"/>
      <c r="E1593" s="486"/>
      <c r="G1593" s="491"/>
      <c r="H1593" s="489"/>
      <c r="I1593" s="489"/>
      <c r="J1593" s="489"/>
      <c r="K1593" s="489"/>
    </row>
    <row r="1594" spans="2:11" x14ac:dyDescent="0.2">
      <c r="B1594" s="471"/>
      <c r="C1594" s="471"/>
      <c r="E1594" s="486"/>
      <c r="G1594" s="491"/>
      <c r="H1594" s="489"/>
      <c r="I1594" s="489"/>
      <c r="J1594" s="489"/>
      <c r="K1594" s="489"/>
    </row>
    <row r="1595" spans="2:11" x14ac:dyDescent="0.2">
      <c r="B1595" s="471"/>
      <c r="C1595" s="471"/>
      <c r="E1595" s="486"/>
      <c r="G1595" s="491"/>
      <c r="H1595" s="489"/>
      <c r="I1595" s="489"/>
      <c r="J1595" s="489"/>
      <c r="K1595" s="489"/>
    </row>
    <row r="1596" spans="2:11" x14ac:dyDescent="0.2">
      <c r="B1596" s="471"/>
      <c r="C1596" s="471"/>
      <c r="E1596" s="486"/>
      <c r="G1596" s="491"/>
      <c r="H1596" s="489"/>
      <c r="I1596" s="489"/>
      <c r="J1596" s="489"/>
      <c r="K1596" s="489"/>
    </row>
    <row r="1597" spans="2:11" x14ac:dyDescent="0.2">
      <c r="B1597" s="471"/>
      <c r="C1597" s="471"/>
      <c r="E1597" s="486"/>
      <c r="G1597" s="491"/>
      <c r="H1597" s="489"/>
      <c r="I1597" s="489"/>
      <c r="J1597" s="489"/>
      <c r="K1597" s="489"/>
    </row>
    <row r="1598" spans="2:11" x14ac:dyDescent="0.2">
      <c r="B1598" s="471"/>
      <c r="C1598" s="471"/>
      <c r="E1598" s="486"/>
      <c r="G1598" s="491"/>
      <c r="H1598" s="489"/>
      <c r="I1598" s="489"/>
      <c r="J1598" s="489"/>
      <c r="K1598" s="489"/>
    </row>
    <row r="1599" spans="2:11" x14ac:dyDescent="0.2">
      <c r="B1599" s="471"/>
      <c r="C1599" s="471"/>
      <c r="E1599" s="486"/>
      <c r="G1599" s="491"/>
      <c r="H1599" s="489"/>
      <c r="I1599" s="489"/>
      <c r="J1599" s="489"/>
      <c r="K1599" s="489"/>
    </row>
    <row r="1600" spans="2:11" x14ac:dyDescent="0.2">
      <c r="B1600" s="471"/>
      <c r="C1600" s="471"/>
      <c r="E1600" s="486"/>
      <c r="G1600" s="491"/>
      <c r="H1600" s="489"/>
      <c r="I1600" s="489"/>
      <c r="J1600" s="489"/>
      <c r="K1600" s="489"/>
    </row>
    <row r="1601" spans="2:11" x14ac:dyDescent="0.2">
      <c r="B1601" s="471"/>
      <c r="C1601" s="471"/>
      <c r="E1601" s="486"/>
      <c r="G1601" s="491"/>
      <c r="H1601" s="489"/>
      <c r="I1601" s="489"/>
      <c r="J1601" s="489"/>
      <c r="K1601" s="489"/>
    </row>
    <row r="1602" spans="2:11" x14ac:dyDescent="0.2">
      <c r="B1602" s="471"/>
      <c r="C1602" s="471"/>
      <c r="E1602" s="486"/>
      <c r="G1602" s="491"/>
      <c r="H1602" s="489"/>
      <c r="I1602" s="489"/>
      <c r="J1602" s="489"/>
      <c r="K1602" s="489"/>
    </row>
    <row r="1603" spans="2:11" x14ac:dyDescent="0.2">
      <c r="B1603" s="471"/>
      <c r="C1603" s="471"/>
      <c r="E1603" s="486"/>
      <c r="G1603" s="491"/>
      <c r="H1603" s="489"/>
      <c r="I1603" s="489"/>
      <c r="J1603" s="489"/>
      <c r="K1603" s="489"/>
    </row>
    <row r="1604" spans="2:11" x14ac:dyDescent="0.2">
      <c r="B1604" s="471"/>
      <c r="C1604" s="471"/>
      <c r="E1604" s="486"/>
      <c r="G1604" s="491"/>
      <c r="H1604" s="489"/>
      <c r="I1604" s="489"/>
      <c r="J1604" s="489"/>
      <c r="K1604" s="489"/>
    </row>
    <row r="1605" spans="2:11" x14ac:dyDescent="0.2">
      <c r="B1605" s="471"/>
      <c r="C1605" s="471"/>
      <c r="E1605" s="486"/>
      <c r="G1605" s="491"/>
      <c r="H1605" s="489"/>
      <c r="I1605" s="489"/>
      <c r="J1605" s="489"/>
      <c r="K1605" s="489"/>
    </row>
    <row r="1606" spans="2:11" x14ac:dyDescent="0.2">
      <c r="B1606" s="471"/>
      <c r="C1606" s="471"/>
      <c r="E1606" s="486"/>
      <c r="G1606" s="491"/>
      <c r="H1606" s="489"/>
      <c r="I1606" s="489"/>
      <c r="J1606" s="489"/>
      <c r="K1606" s="489"/>
    </row>
    <row r="1607" spans="2:11" x14ac:dyDescent="0.2">
      <c r="B1607" s="471"/>
      <c r="C1607" s="471"/>
      <c r="E1607" s="486"/>
      <c r="G1607" s="491"/>
      <c r="H1607" s="489"/>
      <c r="I1607" s="489"/>
      <c r="J1607" s="489"/>
      <c r="K1607" s="489"/>
    </row>
    <row r="1608" spans="2:11" x14ac:dyDescent="0.2">
      <c r="B1608" s="471"/>
      <c r="C1608" s="471"/>
      <c r="E1608" s="486"/>
      <c r="G1608" s="491"/>
      <c r="H1608" s="489"/>
      <c r="I1608" s="489"/>
      <c r="J1608" s="489"/>
      <c r="K1608" s="489"/>
    </row>
    <row r="1609" spans="2:11" x14ac:dyDescent="0.2">
      <c r="B1609" s="471"/>
      <c r="C1609" s="471"/>
      <c r="E1609" s="486"/>
      <c r="G1609" s="491"/>
      <c r="H1609" s="489"/>
      <c r="I1609" s="489"/>
      <c r="J1609" s="489"/>
      <c r="K1609" s="489"/>
    </row>
    <row r="1610" spans="2:11" x14ac:dyDescent="0.2">
      <c r="B1610" s="471"/>
      <c r="C1610" s="471"/>
      <c r="E1610" s="486"/>
      <c r="G1610" s="491"/>
      <c r="H1610" s="489"/>
      <c r="I1610" s="489"/>
      <c r="J1610" s="489"/>
      <c r="K1610" s="489"/>
    </row>
    <row r="1611" spans="2:11" x14ac:dyDescent="0.2">
      <c r="B1611" s="471"/>
      <c r="C1611" s="471"/>
      <c r="E1611" s="486"/>
      <c r="G1611" s="491"/>
      <c r="H1611" s="489"/>
      <c r="I1611" s="489"/>
      <c r="J1611" s="489"/>
      <c r="K1611" s="489"/>
    </row>
    <row r="1612" spans="2:11" x14ac:dyDescent="0.2">
      <c r="B1612" s="471"/>
      <c r="C1612" s="471"/>
      <c r="E1612" s="486"/>
      <c r="G1612" s="491"/>
      <c r="H1612" s="489"/>
      <c r="I1612" s="489"/>
      <c r="J1612" s="489"/>
      <c r="K1612" s="489"/>
    </row>
    <row r="1613" spans="2:11" x14ac:dyDescent="0.2">
      <c r="B1613" s="471"/>
      <c r="C1613" s="471"/>
      <c r="E1613" s="486"/>
      <c r="G1613" s="491"/>
      <c r="H1613" s="489"/>
      <c r="I1613" s="489"/>
      <c r="J1613" s="489"/>
      <c r="K1613" s="489"/>
    </row>
    <row r="1614" spans="2:11" x14ac:dyDescent="0.2">
      <c r="B1614" s="471"/>
      <c r="C1614" s="471"/>
      <c r="E1614" s="486"/>
      <c r="G1614" s="491"/>
      <c r="H1614" s="489"/>
      <c r="I1614" s="489"/>
      <c r="J1614" s="489"/>
      <c r="K1614" s="489"/>
    </row>
    <row r="1615" spans="2:11" x14ac:dyDescent="0.2">
      <c r="B1615" s="471"/>
      <c r="C1615" s="471"/>
      <c r="E1615" s="486"/>
      <c r="G1615" s="491"/>
      <c r="H1615" s="489"/>
      <c r="I1615" s="489"/>
      <c r="J1615" s="489"/>
      <c r="K1615" s="489"/>
    </row>
    <row r="1616" spans="2:11" x14ac:dyDescent="0.2">
      <c r="B1616" s="471"/>
      <c r="C1616" s="471"/>
      <c r="E1616" s="486"/>
      <c r="G1616" s="491"/>
      <c r="H1616" s="489"/>
      <c r="I1616" s="489"/>
      <c r="J1616" s="489"/>
      <c r="K1616" s="489"/>
    </row>
    <row r="1617" spans="2:11" x14ac:dyDescent="0.2">
      <c r="B1617" s="471"/>
      <c r="C1617" s="471"/>
      <c r="E1617" s="486"/>
      <c r="G1617" s="491"/>
      <c r="H1617" s="489"/>
      <c r="I1617" s="489"/>
      <c r="J1617" s="489"/>
      <c r="K1617" s="489"/>
    </row>
    <row r="1618" spans="2:11" x14ac:dyDescent="0.2">
      <c r="B1618" s="471"/>
      <c r="C1618" s="471"/>
      <c r="E1618" s="486"/>
      <c r="G1618" s="491"/>
      <c r="H1618" s="489"/>
      <c r="I1618" s="489"/>
      <c r="J1618" s="489"/>
      <c r="K1618" s="489"/>
    </row>
    <row r="1619" spans="2:11" x14ac:dyDescent="0.2">
      <c r="B1619" s="471"/>
      <c r="C1619" s="471"/>
      <c r="E1619" s="486"/>
      <c r="G1619" s="491"/>
      <c r="H1619" s="489"/>
      <c r="I1619" s="489"/>
      <c r="J1619" s="489"/>
      <c r="K1619" s="489"/>
    </row>
    <row r="1620" spans="2:11" x14ac:dyDescent="0.2">
      <c r="B1620" s="471"/>
      <c r="C1620" s="471"/>
      <c r="E1620" s="486"/>
      <c r="G1620" s="491"/>
      <c r="H1620" s="489"/>
      <c r="I1620" s="489"/>
      <c r="J1620" s="489"/>
      <c r="K1620" s="489"/>
    </row>
    <row r="1621" spans="2:11" x14ac:dyDescent="0.2">
      <c r="B1621" s="471"/>
      <c r="C1621" s="471"/>
      <c r="E1621" s="486"/>
      <c r="G1621" s="491"/>
      <c r="H1621" s="489"/>
      <c r="I1621" s="489"/>
      <c r="J1621" s="489"/>
      <c r="K1621" s="489"/>
    </row>
    <row r="1622" spans="2:11" x14ac:dyDescent="0.2">
      <c r="B1622" s="471"/>
      <c r="C1622" s="471"/>
      <c r="E1622" s="486"/>
      <c r="G1622" s="491"/>
      <c r="H1622" s="489"/>
      <c r="I1622" s="489"/>
      <c r="J1622" s="489"/>
      <c r="K1622" s="489"/>
    </row>
    <row r="1623" spans="2:11" x14ac:dyDescent="0.2">
      <c r="B1623" s="471"/>
      <c r="C1623" s="471"/>
      <c r="E1623" s="486"/>
      <c r="G1623" s="491"/>
      <c r="H1623" s="489"/>
      <c r="I1623" s="489"/>
      <c r="J1623" s="489"/>
      <c r="K1623" s="489"/>
    </row>
    <row r="1624" spans="2:11" x14ac:dyDescent="0.2">
      <c r="B1624" s="471"/>
      <c r="C1624" s="471"/>
      <c r="E1624" s="486"/>
      <c r="G1624" s="491"/>
      <c r="H1624" s="489"/>
      <c r="I1624" s="489"/>
      <c r="J1624" s="489"/>
      <c r="K1624" s="489"/>
    </row>
    <row r="1625" spans="2:11" x14ac:dyDescent="0.2">
      <c r="B1625" s="471"/>
      <c r="C1625" s="471"/>
      <c r="E1625" s="486"/>
      <c r="G1625" s="491"/>
      <c r="H1625" s="489"/>
      <c r="I1625" s="489"/>
      <c r="J1625" s="489"/>
      <c r="K1625" s="489"/>
    </row>
    <row r="1626" spans="2:11" x14ac:dyDescent="0.2">
      <c r="B1626" s="471"/>
      <c r="C1626" s="471"/>
      <c r="E1626" s="486"/>
      <c r="G1626" s="491"/>
      <c r="H1626" s="489"/>
      <c r="I1626" s="489"/>
      <c r="J1626" s="489"/>
      <c r="K1626" s="489"/>
    </row>
    <row r="1627" spans="2:11" x14ac:dyDescent="0.2">
      <c r="B1627" s="471"/>
      <c r="C1627" s="471"/>
      <c r="E1627" s="486"/>
      <c r="G1627" s="491"/>
      <c r="H1627" s="489"/>
      <c r="I1627" s="489"/>
      <c r="J1627" s="489"/>
      <c r="K1627" s="489"/>
    </row>
    <row r="1628" spans="2:11" x14ac:dyDescent="0.2">
      <c r="B1628" s="471"/>
      <c r="C1628" s="471"/>
      <c r="E1628" s="486"/>
      <c r="G1628" s="491"/>
      <c r="H1628" s="489"/>
      <c r="I1628" s="489"/>
      <c r="J1628" s="489"/>
      <c r="K1628" s="489"/>
    </row>
    <row r="1629" spans="2:11" x14ac:dyDescent="0.2">
      <c r="B1629" s="471"/>
      <c r="C1629" s="471"/>
      <c r="E1629" s="486"/>
      <c r="G1629" s="491"/>
      <c r="H1629" s="489"/>
      <c r="I1629" s="489"/>
      <c r="J1629" s="489"/>
      <c r="K1629" s="489"/>
    </row>
    <row r="1630" spans="2:11" x14ac:dyDescent="0.2">
      <c r="B1630" s="471"/>
      <c r="C1630" s="471"/>
      <c r="E1630" s="486"/>
      <c r="G1630" s="491"/>
      <c r="H1630" s="489"/>
      <c r="I1630" s="489"/>
      <c r="J1630" s="489"/>
      <c r="K1630" s="489"/>
    </row>
    <row r="1631" spans="2:11" x14ac:dyDescent="0.2">
      <c r="B1631" s="471"/>
      <c r="C1631" s="471"/>
      <c r="E1631" s="486"/>
      <c r="G1631" s="491"/>
      <c r="H1631" s="489"/>
      <c r="I1631" s="489"/>
      <c r="J1631" s="489"/>
      <c r="K1631" s="489"/>
    </row>
    <row r="1632" spans="2:11" x14ac:dyDescent="0.2">
      <c r="B1632" s="471"/>
      <c r="C1632" s="471"/>
      <c r="E1632" s="486"/>
      <c r="G1632" s="491"/>
      <c r="H1632" s="489"/>
      <c r="I1632" s="489"/>
      <c r="J1632" s="489"/>
      <c r="K1632" s="489"/>
    </row>
    <row r="1633" spans="2:11" x14ac:dyDescent="0.2">
      <c r="B1633" s="471"/>
      <c r="C1633" s="471"/>
      <c r="E1633" s="486"/>
      <c r="G1633" s="491"/>
      <c r="H1633" s="489"/>
      <c r="I1633" s="489"/>
      <c r="J1633" s="489"/>
      <c r="K1633" s="489"/>
    </row>
    <row r="1634" spans="2:11" x14ac:dyDescent="0.2">
      <c r="B1634" s="471"/>
      <c r="C1634" s="471"/>
      <c r="E1634" s="486"/>
      <c r="G1634" s="491"/>
      <c r="H1634" s="489"/>
      <c r="I1634" s="489"/>
      <c r="J1634" s="489"/>
      <c r="K1634" s="489"/>
    </row>
    <row r="1635" spans="2:11" x14ac:dyDescent="0.2">
      <c r="B1635" s="471"/>
      <c r="C1635" s="471"/>
      <c r="E1635" s="486"/>
      <c r="G1635" s="491"/>
      <c r="H1635" s="489"/>
      <c r="I1635" s="489"/>
      <c r="J1635" s="489"/>
      <c r="K1635" s="489"/>
    </row>
    <row r="1636" spans="2:11" x14ac:dyDescent="0.2">
      <c r="B1636" s="471"/>
      <c r="C1636" s="471"/>
      <c r="E1636" s="486"/>
      <c r="G1636" s="491"/>
      <c r="H1636" s="489"/>
      <c r="I1636" s="489"/>
      <c r="J1636" s="489"/>
      <c r="K1636" s="489"/>
    </row>
    <row r="1637" spans="2:11" x14ac:dyDescent="0.2">
      <c r="B1637" s="471"/>
      <c r="C1637" s="471"/>
      <c r="E1637" s="486"/>
      <c r="G1637" s="491"/>
      <c r="H1637" s="489"/>
      <c r="I1637" s="489"/>
      <c r="J1637" s="489"/>
      <c r="K1637" s="489"/>
    </row>
    <row r="1638" spans="2:11" x14ac:dyDescent="0.2">
      <c r="B1638" s="471"/>
      <c r="C1638" s="471"/>
      <c r="E1638" s="486"/>
      <c r="G1638" s="491"/>
      <c r="H1638" s="489"/>
      <c r="I1638" s="489"/>
      <c r="J1638" s="489"/>
      <c r="K1638" s="489"/>
    </row>
    <row r="1639" spans="2:11" x14ac:dyDescent="0.2">
      <c r="B1639" s="471"/>
      <c r="C1639" s="471"/>
      <c r="E1639" s="486"/>
      <c r="G1639" s="491"/>
      <c r="H1639" s="489"/>
      <c r="I1639" s="489"/>
      <c r="J1639" s="489"/>
      <c r="K1639" s="489"/>
    </row>
    <row r="1640" spans="2:11" x14ac:dyDescent="0.2">
      <c r="B1640" s="471"/>
      <c r="C1640" s="471"/>
      <c r="E1640" s="486"/>
      <c r="G1640" s="491"/>
      <c r="H1640" s="489"/>
      <c r="I1640" s="489"/>
      <c r="J1640" s="489"/>
      <c r="K1640" s="489"/>
    </row>
    <row r="1641" spans="2:11" x14ac:dyDescent="0.2">
      <c r="B1641" s="471"/>
      <c r="C1641" s="471"/>
      <c r="E1641" s="486"/>
      <c r="G1641" s="491"/>
      <c r="H1641" s="489"/>
      <c r="I1641" s="489"/>
      <c r="J1641" s="489"/>
      <c r="K1641" s="489"/>
    </row>
    <row r="1642" spans="2:11" x14ac:dyDescent="0.2">
      <c r="B1642" s="471"/>
      <c r="C1642" s="471"/>
      <c r="E1642" s="486"/>
      <c r="G1642" s="491"/>
      <c r="H1642" s="489"/>
      <c r="I1642" s="489"/>
      <c r="J1642" s="489"/>
      <c r="K1642" s="489"/>
    </row>
    <row r="1643" spans="2:11" x14ac:dyDescent="0.2">
      <c r="B1643" s="471"/>
      <c r="C1643" s="471"/>
      <c r="E1643" s="486"/>
      <c r="G1643" s="491"/>
      <c r="H1643" s="489"/>
      <c r="I1643" s="489"/>
      <c r="J1643" s="489"/>
      <c r="K1643" s="489"/>
    </row>
    <row r="1644" spans="2:11" x14ac:dyDescent="0.2">
      <c r="B1644" s="471"/>
      <c r="C1644" s="471"/>
      <c r="E1644" s="486"/>
      <c r="G1644" s="491"/>
      <c r="H1644" s="489"/>
      <c r="I1644" s="489"/>
      <c r="J1644" s="489"/>
      <c r="K1644" s="489"/>
    </row>
    <row r="1645" spans="2:11" x14ac:dyDescent="0.2">
      <c r="B1645" s="471"/>
      <c r="C1645" s="471"/>
      <c r="E1645" s="486"/>
      <c r="G1645" s="491"/>
      <c r="H1645" s="489"/>
      <c r="I1645" s="489"/>
      <c r="J1645" s="489"/>
      <c r="K1645" s="489"/>
    </row>
    <row r="1646" spans="2:11" x14ac:dyDescent="0.2">
      <c r="B1646" s="471"/>
      <c r="C1646" s="471"/>
      <c r="E1646" s="486"/>
      <c r="G1646" s="491"/>
      <c r="H1646" s="489"/>
      <c r="I1646" s="489"/>
      <c r="J1646" s="489"/>
      <c r="K1646" s="489"/>
    </row>
    <row r="1647" spans="2:11" x14ac:dyDescent="0.2">
      <c r="B1647" s="471"/>
      <c r="C1647" s="471"/>
      <c r="E1647" s="486"/>
      <c r="G1647" s="491"/>
      <c r="H1647" s="489"/>
      <c r="I1647" s="489"/>
      <c r="J1647" s="489"/>
      <c r="K1647" s="489"/>
    </row>
    <row r="1648" spans="2:11" x14ac:dyDescent="0.2">
      <c r="B1648" s="471"/>
      <c r="C1648" s="471"/>
      <c r="E1648" s="486"/>
      <c r="G1648" s="491"/>
      <c r="H1648" s="489"/>
      <c r="I1648" s="489"/>
      <c r="J1648" s="489"/>
      <c r="K1648" s="489"/>
    </row>
    <row r="1649" spans="2:11" x14ac:dyDescent="0.2">
      <c r="B1649" s="471"/>
      <c r="C1649" s="471"/>
      <c r="E1649" s="486"/>
      <c r="G1649" s="491"/>
      <c r="H1649" s="489"/>
      <c r="I1649" s="489"/>
      <c r="J1649" s="489"/>
      <c r="K1649" s="489"/>
    </row>
    <row r="1650" spans="2:11" x14ac:dyDescent="0.2">
      <c r="B1650" s="471"/>
      <c r="C1650" s="471"/>
      <c r="E1650" s="486"/>
      <c r="G1650" s="491"/>
      <c r="H1650" s="489"/>
      <c r="I1650" s="489"/>
      <c r="J1650" s="489"/>
      <c r="K1650" s="489"/>
    </row>
    <row r="1651" spans="2:11" x14ac:dyDescent="0.2">
      <c r="B1651" s="471"/>
      <c r="C1651" s="471"/>
      <c r="E1651" s="486"/>
      <c r="G1651" s="491"/>
      <c r="H1651" s="489"/>
      <c r="I1651" s="489"/>
      <c r="J1651" s="489"/>
      <c r="K1651" s="489"/>
    </row>
    <row r="1652" spans="2:11" x14ac:dyDescent="0.2">
      <c r="B1652" s="471"/>
      <c r="C1652" s="471"/>
      <c r="E1652" s="486"/>
      <c r="G1652" s="491"/>
      <c r="H1652" s="489"/>
      <c r="I1652" s="489"/>
      <c r="J1652" s="489"/>
      <c r="K1652" s="489"/>
    </row>
    <row r="1653" spans="2:11" x14ac:dyDescent="0.2">
      <c r="B1653" s="471"/>
      <c r="C1653" s="471"/>
      <c r="E1653" s="486"/>
      <c r="G1653" s="491"/>
      <c r="H1653" s="489"/>
      <c r="I1653" s="489"/>
      <c r="J1653" s="489"/>
      <c r="K1653" s="489"/>
    </row>
    <row r="1654" spans="2:11" x14ac:dyDescent="0.2">
      <c r="B1654" s="471"/>
      <c r="C1654" s="471"/>
      <c r="E1654" s="486"/>
      <c r="G1654" s="491"/>
      <c r="H1654" s="489"/>
      <c r="I1654" s="489"/>
      <c r="J1654" s="489"/>
      <c r="K1654" s="489"/>
    </row>
    <row r="1655" spans="2:11" x14ac:dyDescent="0.2">
      <c r="B1655" s="471"/>
      <c r="C1655" s="471"/>
      <c r="E1655" s="486"/>
      <c r="G1655" s="491"/>
      <c r="H1655" s="489"/>
      <c r="I1655" s="489"/>
      <c r="J1655" s="489"/>
      <c r="K1655" s="489"/>
    </row>
    <row r="1656" spans="2:11" x14ac:dyDescent="0.2">
      <c r="B1656" s="471"/>
      <c r="C1656" s="471"/>
      <c r="E1656" s="486"/>
      <c r="G1656" s="491"/>
      <c r="H1656" s="489"/>
      <c r="I1656" s="489"/>
      <c r="J1656" s="489"/>
      <c r="K1656" s="489"/>
    </row>
    <row r="1657" spans="2:11" x14ac:dyDescent="0.2">
      <c r="B1657" s="471"/>
      <c r="C1657" s="471"/>
      <c r="E1657" s="486"/>
      <c r="G1657" s="491"/>
      <c r="H1657" s="489"/>
      <c r="I1657" s="489"/>
      <c r="J1657" s="489"/>
      <c r="K1657" s="489"/>
    </row>
    <row r="1658" spans="2:11" x14ac:dyDescent="0.2">
      <c r="B1658" s="471"/>
      <c r="C1658" s="471"/>
      <c r="E1658" s="486"/>
      <c r="G1658" s="491"/>
      <c r="H1658" s="489"/>
      <c r="I1658" s="489"/>
      <c r="J1658" s="489"/>
      <c r="K1658" s="489"/>
    </row>
    <row r="1659" spans="2:11" x14ac:dyDescent="0.2">
      <c r="B1659" s="471"/>
      <c r="C1659" s="471"/>
      <c r="E1659" s="486"/>
      <c r="G1659" s="491"/>
      <c r="H1659" s="489"/>
      <c r="I1659" s="489"/>
      <c r="J1659" s="489"/>
      <c r="K1659" s="489"/>
    </row>
    <row r="1660" spans="2:11" x14ac:dyDescent="0.2">
      <c r="B1660" s="471"/>
      <c r="C1660" s="471"/>
      <c r="E1660" s="486"/>
      <c r="G1660" s="491"/>
      <c r="H1660" s="489"/>
      <c r="I1660" s="489"/>
      <c r="J1660" s="489"/>
      <c r="K1660" s="489"/>
    </row>
    <row r="1661" spans="2:11" x14ac:dyDescent="0.2">
      <c r="B1661" s="471"/>
      <c r="C1661" s="471"/>
      <c r="E1661" s="486"/>
      <c r="G1661" s="491"/>
      <c r="H1661" s="489"/>
      <c r="I1661" s="489"/>
      <c r="J1661" s="489"/>
      <c r="K1661" s="489"/>
    </row>
    <row r="1662" spans="2:11" x14ac:dyDescent="0.2">
      <c r="B1662" s="471"/>
      <c r="C1662" s="471"/>
      <c r="E1662" s="486"/>
      <c r="G1662" s="491"/>
      <c r="H1662" s="489"/>
      <c r="I1662" s="489"/>
      <c r="J1662" s="489"/>
      <c r="K1662" s="489"/>
    </row>
    <row r="1663" spans="2:11" x14ac:dyDescent="0.2">
      <c r="B1663" s="471"/>
      <c r="C1663" s="471"/>
      <c r="E1663" s="486"/>
      <c r="G1663" s="491"/>
      <c r="H1663" s="489"/>
      <c r="I1663" s="489"/>
      <c r="J1663" s="489"/>
      <c r="K1663" s="489"/>
    </row>
    <row r="1664" spans="2:11" x14ac:dyDescent="0.2">
      <c r="B1664" s="471"/>
      <c r="C1664" s="471"/>
      <c r="E1664" s="486"/>
      <c r="G1664" s="491"/>
      <c r="H1664" s="489"/>
      <c r="I1664" s="489"/>
      <c r="J1664" s="489"/>
      <c r="K1664" s="489"/>
    </row>
    <row r="1665" spans="2:11" x14ac:dyDescent="0.2">
      <c r="B1665" s="471"/>
      <c r="C1665" s="471"/>
      <c r="E1665" s="486"/>
      <c r="G1665" s="491"/>
      <c r="H1665" s="489"/>
      <c r="I1665" s="489"/>
      <c r="J1665" s="489"/>
      <c r="K1665" s="489"/>
    </row>
    <row r="1666" spans="2:11" x14ac:dyDescent="0.2">
      <c r="B1666" s="471"/>
      <c r="C1666" s="471"/>
      <c r="E1666" s="486"/>
      <c r="G1666" s="491"/>
      <c r="H1666" s="489"/>
      <c r="I1666" s="489"/>
      <c r="J1666" s="489"/>
      <c r="K1666" s="489"/>
    </row>
    <row r="1667" spans="2:11" x14ac:dyDescent="0.2">
      <c r="B1667" s="471"/>
      <c r="C1667" s="471"/>
      <c r="E1667" s="486"/>
      <c r="G1667" s="491"/>
      <c r="H1667" s="489"/>
      <c r="I1667" s="489"/>
      <c r="J1667" s="489"/>
      <c r="K1667" s="489"/>
    </row>
    <row r="1668" spans="2:11" x14ac:dyDescent="0.2">
      <c r="B1668" s="471"/>
      <c r="C1668" s="471"/>
      <c r="E1668" s="486"/>
      <c r="G1668" s="491"/>
      <c r="H1668" s="489"/>
      <c r="I1668" s="489"/>
      <c r="J1668" s="489"/>
      <c r="K1668" s="489"/>
    </row>
    <row r="1669" spans="2:11" x14ac:dyDescent="0.2">
      <c r="B1669" s="471"/>
      <c r="C1669" s="471"/>
      <c r="E1669" s="486"/>
      <c r="G1669" s="491"/>
      <c r="H1669" s="489"/>
      <c r="I1669" s="489"/>
      <c r="J1669" s="489"/>
      <c r="K1669" s="489"/>
    </row>
    <row r="1670" spans="2:11" x14ac:dyDescent="0.2">
      <c r="B1670" s="471"/>
      <c r="C1670" s="471"/>
      <c r="E1670" s="486"/>
      <c r="G1670" s="491"/>
      <c r="H1670" s="489"/>
      <c r="I1670" s="489"/>
      <c r="J1670" s="489"/>
      <c r="K1670" s="489"/>
    </row>
    <row r="1671" spans="2:11" x14ac:dyDescent="0.2">
      <c r="B1671" s="471"/>
      <c r="C1671" s="471"/>
      <c r="E1671" s="486"/>
      <c r="G1671" s="491"/>
      <c r="H1671" s="489"/>
      <c r="I1671" s="489"/>
      <c r="J1671" s="489"/>
      <c r="K1671" s="489"/>
    </row>
    <row r="1672" spans="2:11" x14ac:dyDescent="0.2">
      <c r="B1672" s="471"/>
      <c r="C1672" s="471"/>
      <c r="E1672" s="486"/>
      <c r="G1672" s="491"/>
      <c r="H1672" s="489"/>
      <c r="I1672" s="489"/>
      <c r="J1672" s="489"/>
      <c r="K1672" s="489"/>
    </row>
    <row r="1673" spans="2:11" x14ac:dyDescent="0.2">
      <c r="B1673" s="471"/>
      <c r="C1673" s="471"/>
      <c r="E1673" s="486"/>
      <c r="G1673" s="491"/>
      <c r="H1673" s="489"/>
      <c r="I1673" s="489"/>
      <c r="J1673" s="489"/>
      <c r="K1673" s="489"/>
    </row>
    <row r="1674" spans="2:11" x14ac:dyDescent="0.2">
      <c r="B1674" s="471"/>
      <c r="C1674" s="471"/>
      <c r="E1674" s="486"/>
      <c r="G1674" s="491"/>
      <c r="H1674" s="489"/>
      <c r="I1674" s="489"/>
      <c r="J1674" s="489"/>
      <c r="K1674" s="489"/>
    </row>
    <row r="1675" spans="2:11" x14ac:dyDescent="0.2">
      <c r="B1675" s="471"/>
      <c r="C1675" s="471"/>
      <c r="E1675" s="486"/>
      <c r="G1675" s="491"/>
      <c r="H1675" s="489"/>
      <c r="I1675" s="489"/>
      <c r="J1675" s="489"/>
      <c r="K1675" s="489"/>
    </row>
    <row r="1676" spans="2:11" x14ac:dyDescent="0.2">
      <c r="B1676" s="471"/>
      <c r="C1676" s="471"/>
      <c r="E1676" s="486"/>
      <c r="G1676" s="491"/>
      <c r="H1676" s="489"/>
      <c r="I1676" s="489"/>
      <c r="J1676" s="489"/>
      <c r="K1676" s="489"/>
    </row>
    <row r="1677" spans="2:11" x14ac:dyDescent="0.2">
      <c r="B1677" s="471"/>
      <c r="C1677" s="471"/>
      <c r="E1677" s="486"/>
      <c r="G1677" s="491"/>
      <c r="H1677" s="489"/>
      <c r="I1677" s="489"/>
      <c r="J1677" s="489"/>
      <c r="K1677" s="489"/>
    </row>
    <row r="1678" spans="2:11" x14ac:dyDescent="0.2">
      <c r="B1678" s="471"/>
      <c r="C1678" s="471"/>
      <c r="E1678" s="486"/>
      <c r="G1678" s="491"/>
      <c r="H1678" s="489"/>
      <c r="I1678" s="489"/>
      <c r="J1678" s="489"/>
      <c r="K1678" s="489"/>
    </row>
    <row r="1679" spans="2:11" x14ac:dyDescent="0.2">
      <c r="B1679" s="471"/>
      <c r="C1679" s="471"/>
      <c r="E1679" s="486"/>
      <c r="G1679" s="491"/>
      <c r="H1679" s="489"/>
      <c r="I1679" s="489"/>
      <c r="J1679" s="489"/>
      <c r="K1679" s="489"/>
    </row>
    <row r="1680" spans="2:11" x14ac:dyDescent="0.2">
      <c r="B1680" s="471"/>
      <c r="C1680" s="471"/>
      <c r="E1680" s="486"/>
      <c r="G1680" s="491"/>
      <c r="H1680" s="489"/>
      <c r="I1680" s="489"/>
      <c r="J1680" s="489"/>
      <c r="K1680" s="489"/>
    </row>
    <row r="1681" spans="2:11" x14ac:dyDescent="0.2">
      <c r="B1681" s="471"/>
      <c r="C1681" s="471"/>
      <c r="E1681" s="486"/>
      <c r="G1681" s="491"/>
      <c r="H1681" s="489"/>
      <c r="I1681" s="489"/>
      <c r="J1681" s="489"/>
      <c r="K1681" s="489"/>
    </row>
    <row r="1682" spans="2:11" x14ac:dyDescent="0.2">
      <c r="B1682" s="471"/>
      <c r="C1682" s="471"/>
      <c r="E1682" s="486"/>
      <c r="G1682" s="491"/>
      <c r="H1682" s="489"/>
      <c r="I1682" s="489"/>
      <c r="J1682" s="489"/>
      <c r="K1682" s="489"/>
    </row>
    <row r="1683" spans="2:11" x14ac:dyDescent="0.2">
      <c r="B1683" s="471"/>
      <c r="C1683" s="471"/>
      <c r="E1683" s="486"/>
      <c r="G1683" s="491"/>
      <c r="H1683" s="489"/>
      <c r="I1683" s="489"/>
      <c r="J1683" s="489"/>
      <c r="K1683" s="489"/>
    </row>
    <row r="1684" spans="2:11" x14ac:dyDescent="0.2">
      <c r="B1684" s="471"/>
      <c r="C1684" s="471"/>
      <c r="E1684" s="486"/>
      <c r="G1684" s="491"/>
      <c r="H1684" s="489"/>
      <c r="I1684" s="489"/>
      <c r="J1684" s="489"/>
      <c r="K1684" s="489"/>
    </row>
    <row r="1685" spans="2:11" x14ac:dyDescent="0.2">
      <c r="B1685" s="471"/>
      <c r="C1685" s="471"/>
      <c r="E1685" s="486"/>
      <c r="G1685" s="491"/>
      <c r="H1685" s="489"/>
      <c r="I1685" s="489"/>
      <c r="J1685" s="489"/>
      <c r="K1685" s="489"/>
    </row>
    <row r="1686" spans="2:11" x14ac:dyDescent="0.2">
      <c r="B1686" s="471"/>
      <c r="C1686" s="471"/>
      <c r="E1686" s="486"/>
      <c r="G1686" s="491"/>
      <c r="H1686" s="489"/>
      <c r="I1686" s="489"/>
      <c r="J1686" s="489"/>
      <c r="K1686" s="489"/>
    </row>
    <row r="1687" spans="2:11" x14ac:dyDescent="0.2">
      <c r="B1687" s="471"/>
      <c r="C1687" s="471"/>
      <c r="E1687" s="486"/>
      <c r="G1687" s="491"/>
      <c r="H1687" s="489"/>
      <c r="I1687" s="489"/>
      <c r="J1687" s="489"/>
      <c r="K1687" s="489"/>
    </row>
    <row r="1688" spans="2:11" x14ac:dyDescent="0.2">
      <c r="B1688" s="471"/>
      <c r="C1688" s="471"/>
      <c r="E1688" s="486"/>
      <c r="G1688" s="491"/>
      <c r="H1688" s="489"/>
      <c r="I1688" s="489"/>
      <c r="J1688" s="489"/>
      <c r="K1688" s="489"/>
    </row>
    <row r="1689" spans="2:11" x14ac:dyDescent="0.2">
      <c r="B1689" s="471"/>
      <c r="C1689" s="471"/>
      <c r="E1689" s="486"/>
      <c r="G1689" s="491"/>
      <c r="H1689" s="489"/>
      <c r="I1689" s="489"/>
      <c r="J1689" s="489"/>
      <c r="K1689" s="489"/>
    </row>
    <row r="1690" spans="2:11" x14ac:dyDescent="0.2">
      <c r="B1690" s="471"/>
      <c r="C1690" s="471"/>
      <c r="E1690" s="486"/>
      <c r="G1690" s="491"/>
      <c r="H1690" s="489"/>
      <c r="I1690" s="489"/>
      <c r="J1690" s="489"/>
      <c r="K1690" s="489"/>
    </row>
    <row r="1691" spans="2:11" x14ac:dyDescent="0.2">
      <c r="B1691" s="471"/>
      <c r="C1691" s="471"/>
      <c r="E1691" s="486"/>
      <c r="G1691" s="491"/>
      <c r="H1691" s="489"/>
      <c r="I1691" s="489"/>
      <c r="J1691" s="489"/>
      <c r="K1691" s="489"/>
    </row>
    <row r="1692" spans="2:11" x14ac:dyDescent="0.2">
      <c r="B1692" s="471"/>
      <c r="C1692" s="471"/>
      <c r="E1692" s="486"/>
      <c r="G1692" s="491"/>
      <c r="H1692" s="489"/>
      <c r="I1692" s="489"/>
      <c r="J1692" s="489"/>
      <c r="K1692" s="489"/>
    </row>
    <row r="1693" spans="2:11" x14ac:dyDescent="0.2">
      <c r="B1693" s="471"/>
      <c r="C1693" s="471"/>
      <c r="E1693" s="486"/>
      <c r="G1693" s="491"/>
      <c r="H1693" s="489"/>
      <c r="I1693" s="489"/>
      <c r="J1693" s="489"/>
      <c r="K1693" s="489"/>
    </row>
    <row r="1694" spans="2:11" x14ac:dyDescent="0.2">
      <c r="B1694" s="471"/>
      <c r="C1694" s="471"/>
      <c r="E1694" s="486"/>
      <c r="G1694" s="491"/>
      <c r="H1694" s="489"/>
      <c r="I1694" s="489"/>
      <c r="J1694" s="489"/>
      <c r="K1694" s="489"/>
    </row>
    <row r="1695" spans="2:11" x14ac:dyDescent="0.2">
      <c r="B1695" s="471"/>
      <c r="C1695" s="471"/>
      <c r="E1695" s="486"/>
      <c r="G1695" s="491"/>
      <c r="H1695" s="489"/>
      <c r="I1695" s="489"/>
      <c r="J1695" s="489"/>
      <c r="K1695" s="489"/>
    </row>
    <row r="1696" spans="2:11" x14ac:dyDescent="0.2">
      <c r="B1696" s="471"/>
      <c r="C1696" s="471"/>
      <c r="E1696" s="486"/>
      <c r="G1696" s="491"/>
      <c r="H1696" s="489"/>
      <c r="I1696" s="489"/>
      <c r="J1696" s="489"/>
      <c r="K1696" s="489"/>
    </row>
    <row r="1697" spans="2:11" x14ac:dyDescent="0.2">
      <c r="B1697" s="471"/>
      <c r="C1697" s="471"/>
      <c r="E1697" s="486"/>
      <c r="G1697" s="491"/>
      <c r="H1697" s="489"/>
      <c r="I1697" s="489"/>
      <c r="J1697" s="489"/>
      <c r="K1697" s="489"/>
    </row>
    <row r="1698" spans="2:11" x14ac:dyDescent="0.2">
      <c r="B1698" s="471"/>
      <c r="C1698" s="471"/>
      <c r="E1698" s="486"/>
      <c r="G1698" s="491"/>
      <c r="H1698" s="489"/>
      <c r="I1698" s="489"/>
      <c r="J1698" s="489"/>
      <c r="K1698" s="489"/>
    </row>
    <row r="1699" spans="2:11" x14ac:dyDescent="0.2">
      <c r="B1699" s="471"/>
      <c r="C1699" s="471"/>
      <c r="E1699" s="486"/>
      <c r="G1699" s="491"/>
      <c r="H1699" s="489"/>
      <c r="I1699" s="489"/>
      <c r="J1699" s="489"/>
      <c r="K1699" s="489"/>
    </row>
    <row r="1700" spans="2:11" x14ac:dyDescent="0.2">
      <c r="B1700" s="471"/>
      <c r="C1700" s="471"/>
      <c r="E1700" s="486"/>
      <c r="G1700" s="491"/>
      <c r="H1700" s="489"/>
      <c r="I1700" s="489"/>
      <c r="J1700" s="489"/>
      <c r="K1700" s="489"/>
    </row>
    <row r="1701" spans="2:11" x14ac:dyDescent="0.2">
      <c r="B1701" s="471"/>
      <c r="C1701" s="471"/>
      <c r="E1701" s="486"/>
      <c r="G1701" s="491"/>
      <c r="H1701" s="489"/>
      <c r="I1701" s="489"/>
      <c r="J1701" s="489"/>
      <c r="K1701" s="489"/>
    </row>
    <row r="1702" spans="2:11" x14ac:dyDescent="0.2">
      <c r="B1702" s="471"/>
      <c r="C1702" s="471"/>
      <c r="E1702" s="486"/>
      <c r="G1702" s="491"/>
      <c r="H1702" s="489"/>
      <c r="I1702" s="489"/>
      <c r="J1702" s="489"/>
      <c r="K1702" s="489"/>
    </row>
    <row r="1703" spans="2:11" x14ac:dyDescent="0.2">
      <c r="B1703" s="471"/>
      <c r="C1703" s="471"/>
      <c r="E1703" s="486"/>
      <c r="G1703" s="491"/>
      <c r="H1703" s="489"/>
      <c r="I1703" s="489"/>
      <c r="J1703" s="489"/>
      <c r="K1703" s="489"/>
    </row>
    <row r="1704" spans="2:11" x14ac:dyDescent="0.2">
      <c r="B1704" s="471"/>
      <c r="C1704" s="471"/>
      <c r="E1704" s="486"/>
      <c r="G1704" s="491"/>
      <c r="H1704" s="489"/>
      <c r="I1704" s="489"/>
      <c r="J1704" s="489"/>
      <c r="K1704" s="489"/>
    </row>
    <row r="1705" spans="2:11" x14ac:dyDescent="0.2">
      <c r="B1705" s="471"/>
      <c r="C1705" s="471"/>
      <c r="E1705" s="486"/>
      <c r="G1705" s="491"/>
      <c r="H1705" s="489"/>
      <c r="I1705" s="489"/>
      <c r="J1705" s="489"/>
      <c r="K1705" s="489"/>
    </row>
    <row r="1706" spans="2:11" x14ac:dyDescent="0.2">
      <c r="B1706" s="471"/>
      <c r="C1706" s="471"/>
      <c r="E1706" s="486"/>
      <c r="G1706" s="491"/>
      <c r="H1706" s="489"/>
      <c r="I1706" s="489"/>
      <c r="J1706" s="489"/>
      <c r="K1706" s="489"/>
    </row>
    <row r="1707" spans="2:11" x14ac:dyDescent="0.2">
      <c r="B1707" s="471"/>
      <c r="C1707" s="471"/>
      <c r="E1707" s="486"/>
      <c r="G1707" s="491"/>
      <c r="H1707" s="489"/>
      <c r="I1707" s="489"/>
      <c r="J1707" s="489"/>
      <c r="K1707" s="489"/>
    </row>
    <row r="1708" spans="2:11" x14ac:dyDescent="0.2">
      <c r="B1708" s="471"/>
      <c r="C1708" s="471"/>
      <c r="E1708" s="486"/>
      <c r="G1708" s="491"/>
      <c r="H1708" s="489"/>
      <c r="I1708" s="489"/>
      <c r="J1708" s="489"/>
      <c r="K1708" s="489"/>
    </row>
    <row r="1709" spans="2:11" x14ac:dyDescent="0.2">
      <c r="B1709" s="471"/>
      <c r="C1709" s="471"/>
      <c r="E1709" s="486"/>
      <c r="G1709" s="491"/>
      <c r="H1709" s="489"/>
      <c r="I1709" s="489"/>
      <c r="J1709" s="489"/>
      <c r="K1709" s="489"/>
    </row>
    <row r="1710" spans="2:11" x14ac:dyDescent="0.2">
      <c r="B1710" s="471"/>
      <c r="C1710" s="471"/>
      <c r="E1710" s="486"/>
      <c r="G1710" s="491"/>
      <c r="H1710" s="489"/>
      <c r="I1710" s="489"/>
      <c r="J1710" s="489"/>
      <c r="K1710" s="489"/>
    </row>
    <row r="1711" spans="2:11" x14ac:dyDescent="0.2">
      <c r="B1711" s="471"/>
      <c r="C1711" s="471"/>
      <c r="E1711" s="486"/>
      <c r="G1711" s="491"/>
      <c r="H1711" s="489"/>
      <c r="I1711" s="489"/>
      <c r="J1711" s="489"/>
      <c r="K1711" s="489"/>
    </row>
    <row r="1712" spans="2:11" x14ac:dyDescent="0.2">
      <c r="B1712" s="471"/>
      <c r="C1712" s="471"/>
      <c r="E1712" s="486"/>
      <c r="G1712" s="491"/>
      <c r="H1712" s="489"/>
      <c r="I1712" s="489"/>
      <c r="J1712" s="489"/>
      <c r="K1712" s="489"/>
    </row>
    <row r="1713" spans="2:11" x14ac:dyDescent="0.2">
      <c r="B1713" s="471"/>
      <c r="C1713" s="471"/>
      <c r="E1713" s="486"/>
      <c r="G1713" s="491"/>
      <c r="H1713" s="489"/>
      <c r="I1713" s="489"/>
      <c r="J1713" s="489"/>
      <c r="K1713" s="489"/>
    </row>
    <row r="1714" spans="2:11" x14ac:dyDescent="0.2">
      <c r="B1714" s="471"/>
      <c r="C1714" s="471"/>
      <c r="E1714" s="486"/>
      <c r="G1714" s="491"/>
      <c r="H1714" s="489"/>
      <c r="I1714" s="489"/>
      <c r="J1714" s="489"/>
      <c r="K1714" s="489"/>
    </row>
    <row r="1715" spans="2:11" x14ac:dyDescent="0.2">
      <c r="B1715" s="471"/>
      <c r="C1715" s="471"/>
      <c r="E1715" s="486"/>
      <c r="G1715" s="491"/>
      <c r="H1715" s="489"/>
      <c r="I1715" s="489"/>
      <c r="J1715" s="489"/>
      <c r="K1715" s="489"/>
    </row>
    <row r="1716" spans="2:11" x14ac:dyDescent="0.2">
      <c r="B1716" s="471"/>
      <c r="C1716" s="471"/>
      <c r="E1716" s="486"/>
      <c r="G1716" s="491"/>
      <c r="H1716" s="489"/>
      <c r="I1716" s="489"/>
      <c r="J1716" s="489"/>
      <c r="K1716" s="489"/>
    </row>
    <row r="1717" spans="2:11" x14ac:dyDescent="0.2">
      <c r="B1717" s="471"/>
      <c r="C1717" s="471"/>
      <c r="E1717" s="486"/>
      <c r="G1717" s="491"/>
      <c r="H1717" s="489"/>
      <c r="I1717" s="489"/>
      <c r="J1717" s="489"/>
      <c r="K1717" s="489"/>
    </row>
    <row r="1718" spans="2:11" x14ac:dyDescent="0.2">
      <c r="B1718" s="471"/>
      <c r="C1718" s="471"/>
      <c r="E1718" s="486"/>
      <c r="G1718" s="491"/>
      <c r="H1718" s="489"/>
      <c r="I1718" s="489"/>
      <c r="J1718" s="489"/>
      <c r="K1718" s="489"/>
    </row>
    <row r="1719" spans="2:11" x14ac:dyDescent="0.2">
      <c r="B1719" s="471"/>
      <c r="C1719" s="471"/>
      <c r="E1719" s="486"/>
      <c r="G1719" s="491"/>
      <c r="H1719" s="489"/>
      <c r="I1719" s="489"/>
      <c r="J1719" s="489"/>
      <c r="K1719" s="489"/>
    </row>
    <row r="1720" spans="2:11" x14ac:dyDescent="0.2">
      <c r="B1720" s="471"/>
      <c r="C1720" s="471"/>
      <c r="E1720" s="486"/>
      <c r="G1720" s="491"/>
      <c r="H1720" s="489"/>
      <c r="I1720" s="489"/>
      <c r="J1720" s="489"/>
      <c r="K1720" s="489"/>
    </row>
    <row r="1721" spans="2:11" x14ac:dyDescent="0.2">
      <c r="B1721" s="471"/>
      <c r="C1721" s="471"/>
      <c r="E1721" s="486"/>
      <c r="G1721" s="491"/>
      <c r="H1721" s="489"/>
      <c r="I1721" s="489"/>
      <c r="J1721" s="489"/>
      <c r="K1721" s="489"/>
    </row>
    <row r="1722" spans="2:11" x14ac:dyDescent="0.2">
      <c r="B1722" s="471"/>
      <c r="C1722" s="471"/>
      <c r="E1722" s="486"/>
      <c r="G1722" s="491"/>
      <c r="H1722" s="489"/>
      <c r="I1722" s="489"/>
      <c r="J1722" s="489"/>
      <c r="K1722" s="489"/>
    </row>
    <row r="1723" spans="2:11" x14ac:dyDescent="0.2">
      <c r="B1723" s="471"/>
      <c r="C1723" s="471"/>
      <c r="E1723" s="486"/>
      <c r="G1723" s="491"/>
      <c r="H1723" s="489"/>
      <c r="I1723" s="489"/>
      <c r="J1723" s="489"/>
      <c r="K1723" s="489"/>
    </row>
    <row r="1724" spans="2:11" x14ac:dyDescent="0.2">
      <c r="B1724" s="471"/>
      <c r="C1724" s="471"/>
      <c r="E1724" s="486"/>
      <c r="G1724" s="491"/>
      <c r="H1724" s="489"/>
      <c r="I1724" s="489"/>
      <c r="J1724" s="489"/>
      <c r="K1724" s="489"/>
    </row>
    <row r="1725" spans="2:11" x14ac:dyDescent="0.2">
      <c r="B1725" s="471"/>
      <c r="C1725" s="471"/>
      <c r="E1725" s="486"/>
      <c r="G1725" s="491"/>
      <c r="H1725" s="489"/>
      <c r="I1725" s="489"/>
      <c r="J1725" s="489"/>
      <c r="K1725" s="489"/>
    </row>
    <row r="1726" spans="2:11" x14ac:dyDescent="0.2">
      <c r="B1726" s="471"/>
      <c r="C1726" s="471"/>
      <c r="E1726" s="486"/>
      <c r="G1726" s="491"/>
      <c r="H1726" s="489"/>
      <c r="I1726" s="489"/>
      <c r="J1726" s="489"/>
      <c r="K1726" s="489"/>
    </row>
    <row r="1727" spans="2:11" x14ac:dyDescent="0.2">
      <c r="B1727" s="471"/>
      <c r="C1727" s="471"/>
      <c r="E1727" s="486"/>
      <c r="G1727" s="491"/>
      <c r="H1727" s="489"/>
      <c r="I1727" s="489"/>
      <c r="J1727" s="489"/>
      <c r="K1727" s="489"/>
    </row>
    <row r="1728" spans="2:11" x14ac:dyDescent="0.2">
      <c r="B1728" s="471"/>
      <c r="C1728" s="471"/>
      <c r="E1728" s="486"/>
      <c r="G1728" s="491"/>
      <c r="H1728" s="489"/>
      <c r="I1728" s="489"/>
      <c r="J1728" s="489"/>
      <c r="K1728" s="489"/>
    </row>
    <row r="1729" spans="2:11" x14ac:dyDescent="0.2">
      <c r="B1729" s="471"/>
      <c r="C1729" s="471"/>
      <c r="E1729" s="486"/>
      <c r="G1729" s="491"/>
      <c r="H1729" s="489"/>
      <c r="I1729" s="489"/>
      <c r="J1729" s="489"/>
      <c r="K1729" s="489"/>
    </row>
    <row r="1730" spans="2:11" x14ac:dyDescent="0.2">
      <c r="B1730" s="471"/>
      <c r="C1730" s="471"/>
      <c r="E1730" s="486"/>
      <c r="G1730" s="491"/>
      <c r="H1730" s="489"/>
      <c r="I1730" s="489"/>
      <c r="J1730" s="489"/>
      <c r="K1730" s="489"/>
    </row>
    <row r="1731" spans="2:11" x14ac:dyDescent="0.2">
      <c r="B1731" s="471"/>
      <c r="C1731" s="471"/>
      <c r="E1731" s="486"/>
      <c r="G1731" s="491"/>
      <c r="H1731" s="489"/>
      <c r="I1731" s="489"/>
      <c r="J1731" s="489"/>
      <c r="K1731" s="489"/>
    </row>
    <row r="1732" spans="2:11" x14ac:dyDescent="0.2">
      <c r="B1732" s="471"/>
      <c r="C1732" s="471"/>
      <c r="E1732" s="486"/>
      <c r="G1732" s="491"/>
      <c r="H1732" s="489"/>
      <c r="I1732" s="489"/>
      <c r="J1732" s="489"/>
      <c r="K1732" s="489"/>
    </row>
    <row r="1733" spans="2:11" x14ac:dyDescent="0.2">
      <c r="B1733" s="471"/>
      <c r="C1733" s="471"/>
      <c r="E1733" s="486"/>
      <c r="G1733" s="491"/>
      <c r="H1733" s="489"/>
      <c r="I1733" s="489"/>
      <c r="J1733" s="489"/>
      <c r="K1733" s="489"/>
    </row>
    <row r="1734" spans="2:11" x14ac:dyDescent="0.2">
      <c r="B1734" s="471"/>
      <c r="C1734" s="471"/>
      <c r="E1734" s="486"/>
      <c r="G1734" s="491"/>
      <c r="H1734" s="489"/>
      <c r="I1734" s="489"/>
      <c r="J1734" s="489"/>
      <c r="K1734" s="489"/>
    </row>
    <row r="1735" spans="2:11" x14ac:dyDescent="0.2">
      <c r="B1735" s="471"/>
      <c r="C1735" s="471"/>
      <c r="E1735" s="486"/>
      <c r="G1735" s="491"/>
      <c r="H1735" s="489"/>
      <c r="I1735" s="489"/>
      <c r="J1735" s="489"/>
      <c r="K1735" s="489"/>
    </row>
    <row r="1736" spans="2:11" x14ac:dyDescent="0.2">
      <c r="B1736" s="471"/>
      <c r="C1736" s="471"/>
      <c r="E1736" s="486"/>
      <c r="G1736" s="491"/>
      <c r="H1736" s="489"/>
      <c r="I1736" s="489"/>
      <c r="J1736" s="489"/>
      <c r="K1736" s="489"/>
    </row>
    <row r="1737" spans="2:11" x14ac:dyDescent="0.2">
      <c r="B1737" s="471"/>
      <c r="C1737" s="471"/>
      <c r="E1737" s="486"/>
      <c r="G1737" s="491"/>
      <c r="H1737" s="489"/>
      <c r="I1737" s="489"/>
      <c r="J1737" s="489"/>
      <c r="K1737" s="489"/>
    </row>
    <row r="1738" spans="2:11" x14ac:dyDescent="0.2">
      <c r="B1738" s="471"/>
      <c r="C1738" s="471"/>
      <c r="E1738" s="486"/>
      <c r="G1738" s="491"/>
      <c r="H1738" s="489"/>
      <c r="I1738" s="489"/>
      <c r="J1738" s="489"/>
      <c r="K1738" s="489"/>
    </row>
    <row r="1739" spans="2:11" x14ac:dyDescent="0.2">
      <c r="B1739" s="471"/>
      <c r="C1739" s="471"/>
      <c r="E1739" s="486"/>
      <c r="G1739" s="491"/>
      <c r="H1739" s="489"/>
      <c r="I1739" s="489"/>
      <c r="J1739" s="489"/>
      <c r="K1739" s="489"/>
    </row>
    <row r="1740" spans="2:11" x14ac:dyDescent="0.2">
      <c r="B1740" s="471"/>
      <c r="C1740" s="471"/>
      <c r="E1740" s="486"/>
      <c r="G1740" s="491"/>
      <c r="H1740" s="489"/>
      <c r="I1740" s="489"/>
      <c r="J1740" s="489"/>
      <c r="K1740" s="489"/>
    </row>
    <row r="1741" spans="2:11" x14ac:dyDescent="0.2">
      <c r="B1741" s="471"/>
      <c r="C1741" s="471"/>
      <c r="E1741" s="486"/>
      <c r="G1741" s="491"/>
      <c r="H1741" s="489"/>
      <c r="I1741" s="489"/>
      <c r="J1741" s="489"/>
      <c r="K1741" s="489"/>
    </row>
    <row r="1742" spans="2:11" x14ac:dyDescent="0.2">
      <c r="B1742" s="471"/>
      <c r="C1742" s="471"/>
      <c r="E1742" s="486"/>
      <c r="G1742" s="491"/>
      <c r="H1742" s="489"/>
      <c r="I1742" s="489"/>
      <c r="J1742" s="489"/>
      <c r="K1742" s="489"/>
    </row>
    <row r="1743" spans="2:11" x14ac:dyDescent="0.2">
      <c r="B1743" s="471"/>
      <c r="C1743" s="471"/>
      <c r="E1743" s="486"/>
      <c r="G1743" s="491"/>
      <c r="H1743" s="489"/>
      <c r="I1743" s="489"/>
      <c r="J1743" s="489"/>
      <c r="K1743" s="489"/>
    </row>
    <row r="1744" spans="2:11" x14ac:dyDescent="0.2">
      <c r="B1744" s="471"/>
      <c r="C1744" s="471"/>
      <c r="E1744" s="486"/>
      <c r="G1744" s="491"/>
      <c r="H1744" s="489"/>
      <c r="I1744" s="489"/>
      <c r="J1744" s="489"/>
      <c r="K1744" s="489"/>
    </row>
    <row r="1745" spans="2:11" x14ac:dyDescent="0.2">
      <c r="B1745" s="471"/>
      <c r="C1745" s="471"/>
      <c r="E1745" s="486"/>
      <c r="G1745" s="491"/>
      <c r="H1745" s="489"/>
      <c r="I1745" s="489"/>
      <c r="J1745" s="489"/>
      <c r="K1745" s="489"/>
    </row>
    <row r="1746" spans="2:11" x14ac:dyDescent="0.2">
      <c r="B1746" s="471"/>
      <c r="C1746" s="471"/>
      <c r="E1746" s="486"/>
      <c r="G1746" s="491"/>
      <c r="H1746" s="489"/>
      <c r="I1746" s="489"/>
      <c r="J1746" s="489"/>
      <c r="K1746" s="489"/>
    </row>
    <row r="1747" spans="2:11" x14ac:dyDescent="0.2">
      <c r="B1747" s="471"/>
      <c r="C1747" s="471"/>
      <c r="E1747" s="486"/>
      <c r="G1747" s="491"/>
      <c r="H1747" s="489"/>
      <c r="I1747" s="489"/>
      <c r="J1747" s="489"/>
      <c r="K1747" s="489"/>
    </row>
    <row r="1748" spans="2:11" x14ac:dyDescent="0.2">
      <c r="B1748" s="471"/>
      <c r="C1748" s="471"/>
      <c r="E1748" s="486"/>
      <c r="G1748" s="491"/>
      <c r="H1748" s="489"/>
      <c r="I1748" s="489"/>
      <c r="J1748" s="489"/>
      <c r="K1748" s="489"/>
    </row>
    <row r="1749" spans="2:11" x14ac:dyDescent="0.2">
      <c r="B1749" s="471"/>
      <c r="C1749" s="471"/>
      <c r="E1749" s="486"/>
      <c r="G1749" s="491"/>
      <c r="H1749" s="489"/>
      <c r="I1749" s="489"/>
      <c r="J1749" s="489"/>
      <c r="K1749" s="489"/>
    </row>
    <row r="1750" spans="2:11" x14ac:dyDescent="0.2">
      <c r="B1750" s="471"/>
      <c r="C1750" s="471"/>
      <c r="E1750" s="486"/>
      <c r="G1750" s="491"/>
      <c r="H1750" s="489"/>
      <c r="I1750" s="489"/>
      <c r="J1750" s="489"/>
      <c r="K1750" s="489"/>
    </row>
    <row r="1751" spans="2:11" x14ac:dyDescent="0.2">
      <c r="B1751" s="471"/>
      <c r="C1751" s="471"/>
      <c r="E1751" s="486"/>
      <c r="G1751" s="491"/>
      <c r="H1751" s="489"/>
      <c r="I1751" s="489"/>
      <c r="J1751" s="489"/>
      <c r="K1751" s="489"/>
    </row>
    <row r="1752" spans="2:11" x14ac:dyDescent="0.2">
      <c r="B1752" s="471"/>
      <c r="C1752" s="471"/>
      <c r="E1752" s="486"/>
      <c r="G1752" s="491"/>
      <c r="H1752" s="489"/>
      <c r="I1752" s="489"/>
      <c r="J1752" s="489"/>
      <c r="K1752" s="489"/>
    </row>
    <row r="1753" spans="2:11" x14ac:dyDescent="0.2">
      <c r="B1753" s="471"/>
      <c r="C1753" s="471"/>
      <c r="E1753" s="486"/>
      <c r="G1753" s="491"/>
      <c r="H1753" s="489"/>
      <c r="I1753" s="489"/>
      <c r="J1753" s="489"/>
      <c r="K1753" s="489"/>
    </row>
    <row r="1754" spans="2:11" x14ac:dyDescent="0.2">
      <c r="B1754" s="471"/>
      <c r="C1754" s="471"/>
      <c r="E1754" s="486"/>
      <c r="G1754" s="491"/>
      <c r="H1754" s="489"/>
      <c r="I1754" s="489"/>
      <c r="J1754" s="489"/>
      <c r="K1754" s="489"/>
    </row>
    <row r="1755" spans="2:11" x14ac:dyDescent="0.2">
      <c r="B1755" s="471"/>
      <c r="C1755" s="471"/>
      <c r="E1755" s="486"/>
      <c r="G1755" s="491"/>
      <c r="H1755" s="489"/>
      <c r="I1755" s="489"/>
      <c r="J1755" s="489"/>
      <c r="K1755" s="489"/>
    </row>
    <row r="1756" spans="2:11" x14ac:dyDescent="0.2">
      <c r="B1756" s="471"/>
      <c r="C1756" s="471"/>
      <c r="E1756" s="486"/>
      <c r="G1756" s="491"/>
      <c r="H1756" s="489"/>
      <c r="I1756" s="489"/>
      <c r="J1756" s="489"/>
      <c r="K1756" s="489"/>
    </row>
    <row r="1757" spans="2:11" x14ac:dyDescent="0.2">
      <c r="B1757" s="471"/>
      <c r="C1757" s="471"/>
      <c r="E1757" s="486"/>
      <c r="G1757" s="491"/>
      <c r="H1757" s="489"/>
      <c r="I1757" s="489"/>
      <c r="J1757" s="489"/>
      <c r="K1757" s="489"/>
    </row>
    <row r="1758" spans="2:11" x14ac:dyDescent="0.2">
      <c r="B1758" s="471"/>
      <c r="C1758" s="471"/>
      <c r="E1758" s="486"/>
      <c r="G1758" s="491"/>
      <c r="H1758" s="489"/>
      <c r="I1758" s="489"/>
      <c r="J1758" s="489"/>
      <c r="K1758" s="489"/>
    </row>
    <row r="1759" spans="2:11" x14ac:dyDescent="0.2">
      <c r="B1759" s="471"/>
      <c r="C1759" s="471"/>
      <c r="E1759" s="486"/>
      <c r="G1759" s="491"/>
      <c r="H1759" s="489"/>
      <c r="I1759" s="489"/>
      <c r="J1759" s="489"/>
      <c r="K1759" s="489"/>
    </row>
    <row r="1760" spans="2:11" x14ac:dyDescent="0.2">
      <c r="B1760" s="471"/>
      <c r="C1760" s="471"/>
      <c r="E1760" s="486"/>
      <c r="G1760" s="491"/>
      <c r="H1760" s="489"/>
      <c r="I1760" s="489"/>
      <c r="J1760" s="489"/>
      <c r="K1760" s="489"/>
    </row>
    <row r="1761" spans="2:11" x14ac:dyDescent="0.2">
      <c r="B1761" s="471"/>
      <c r="C1761" s="471"/>
      <c r="E1761" s="486"/>
      <c r="G1761" s="491"/>
      <c r="H1761" s="489"/>
      <c r="I1761" s="489"/>
      <c r="J1761" s="489"/>
      <c r="K1761" s="489"/>
    </row>
    <row r="1762" spans="2:11" x14ac:dyDescent="0.2">
      <c r="B1762" s="471"/>
      <c r="C1762" s="471"/>
      <c r="E1762" s="486"/>
      <c r="G1762" s="491"/>
      <c r="H1762" s="489"/>
      <c r="I1762" s="489"/>
      <c r="J1762" s="489"/>
      <c r="K1762" s="489"/>
    </row>
    <row r="1763" spans="2:11" x14ac:dyDescent="0.2">
      <c r="B1763" s="471"/>
      <c r="C1763" s="471"/>
      <c r="E1763" s="486"/>
      <c r="G1763" s="491"/>
      <c r="H1763" s="489"/>
      <c r="I1763" s="489"/>
      <c r="J1763" s="489"/>
      <c r="K1763" s="489"/>
    </row>
    <row r="1764" spans="2:11" x14ac:dyDescent="0.2">
      <c r="B1764" s="471"/>
      <c r="C1764" s="471"/>
      <c r="E1764" s="486"/>
      <c r="G1764" s="491"/>
      <c r="H1764" s="489"/>
      <c r="I1764" s="489"/>
      <c r="J1764" s="489"/>
      <c r="K1764" s="489"/>
    </row>
    <row r="1765" spans="2:11" x14ac:dyDescent="0.2">
      <c r="B1765" s="471"/>
      <c r="C1765" s="471"/>
      <c r="E1765" s="486"/>
      <c r="G1765" s="491"/>
      <c r="H1765" s="489"/>
      <c r="I1765" s="489"/>
      <c r="J1765" s="489"/>
      <c r="K1765" s="489"/>
    </row>
    <row r="1766" spans="2:11" x14ac:dyDescent="0.2">
      <c r="B1766" s="471"/>
      <c r="C1766" s="471"/>
      <c r="E1766" s="486"/>
      <c r="G1766" s="491"/>
      <c r="H1766" s="489"/>
      <c r="I1766" s="489"/>
      <c r="J1766" s="489"/>
      <c r="K1766" s="489"/>
    </row>
    <row r="1767" spans="2:11" x14ac:dyDescent="0.2">
      <c r="B1767" s="471"/>
      <c r="C1767" s="471"/>
      <c r="E1767" s="486"/>
      <c r="G1767" s="491"/>
      <c r="H1767" s="489"/>
      <c r="I1767" s="489"/>
      <c r="J1767" s="489"/>
      <c r="K1767" s="489"/>
    </row>
    <row r="1768" spans="2:11" x14ac:dyDescent="0.2">
      <c r="B1768" s="471"/>
      <c r="C1768" s="471"/>
      <c r="E1768" s="486"/>
      <c r="G1768" s="491"/>
      <c r="H1768" s="489"/>
      <c r="I1768" s="489"/>
      <c r="J1768" s="489"/>
      <c r="K1768" s="489"/>
    </row>
    <row r="1769" spans="2:11" x14ac:dyDescent="0.2">
      <c r="B1769" s="471"/>
      <c r="C1769" s="471"/>
      <c r="E1769" s="486"/>
      <c r="G1769" s="491"/>
      <c r="H1769" s="489"/>
      <c r="I1769" s="489"/>
      <c r="J1769" s="489"/>
      <c r="K1769" s="489"/>
    </row>
    <row r="1770" spans="2:11" x14ac:dyDescent="0.2">
      <c r="B1770" s="471"/>
      <c r="C1770" s="471"/>
      <c r="E1770" s="486"/>
      <c r="G1770" s="491"/>
      <c r="H1770" s="489"/>
      <c r="I1770" s="489"/>
      <c r="J1770" s="489"/>
      <c r="K1770" s="489"/>
    </row>
    <row r="1771" spans="2:11" x14ac:dyDescent="0.2">
      <c r="B1771" s="471"/>
      <c r="C1771" s="471"/>
      <c r="E1771" s="486"/>
      <c r="G1771" s="491"/>
      <c r="H1771" s="489"/>
      <c r="I1771" s="489"/>
      <c r="J1771" s="489"/>
      <c r="K1771" s="489"/>
    </row>
    <row r="1772" spans="2:11" x14ac:dyDescent="0.2">
      <c r="B1772" s="471"/>
      <c r="C1772" s="471"/>
      <c r="E1772" s="486"/>
      <c r="G1772" s="491"/>
      <c r="H1772" s="489"/>
      <c r="I1772" s="489"/>
      <c r="J1772" s="489"/>
      <c r="K1772" s="489"/>
    </row>
    <row r="1773" spans="2:11" x14ac:dyDescent="0.2">
      <c r="B1773" s="471"/>
      <c r="C1773" s="471"/>
      <c r="E1773" s="486"/>
      <c r="G1773" s="491"/>
      <c r="H1773" s="489"/>
      <c r="I1773" s="489"/>
      <c r="J1773" s="489"/>
      <c r="K1773" s="489"/>
    </row>
    <row r="1774" spans="2:11" x14ac:dyDescent="0.2">
      <c r="B1774" s="471"/>
      <c r="C1774" s="471"/>
      <c r="E1774" s="486"/>
      <c r="G1774" s="491"/>
      <c r="H1774" s="489"/>
      <c r="I1774" s="489"/>
      <c r="J1774" s="489"/>
      <c r="K1774" s="489"/>
    </row>
    <row r="1775" spans="2:11" x14ac:dyDescent="0.2">
      <c r="B1775" s="471"/>
      <c r="C1775" s="471"/>
      <c r="E1775" s="486"/>
      <c r="G1775" s="491"/>
      <c r="H1775" s="489"/>
      <c r="I1775" s="489"/>
      <c r="J1775" s="489"/>
      <c r="K1775" s="489"/>
    </row>
    <row r="1776" spans="2:11" x14ac:dyDescent="0.2">
      <c r="B1776" s="471"/>
      <c r="C1776" s="471"/>
      <c r="E1776" s="486"/>
      <c r="G1776" s="491"/>
      <c r="H1776" s="489"/>
      <c r="I1776" s="489"/>
      <c r="J1776" s="489"/>
      <c r="K1776" s="489"/>
    </row>
    <row r="1777" spans="2:11" x14ac:dyDescent="0.2">
      <c r="B1777" s="471"/>
      <c r="C1777" s="471"/>
      <c r="E1777" s="486"/>
      <c r="G1777" s="491"/>
      <c r="H1777" s="489"/>
      <c r="I1777" s="489"/>
      <c r="J1777" s="489"/>
      <c r="K1777" s="489"/>
    </row>
    <row r="1778" spans="2:11" x14ac:dyDescent="0.2">
      <c r="B1778" s="471"/>
      <c r="C1778" s="471"/>
      <c r="E1778" s="486"/>
      <c r="G1778" s="491"/>
      <c r="H1778" s="489"/>
      <c r="I1778" s="489"/>
      <c r="J1778" s="489"/>
      <c r="K1778" s="489"/>
    </row>
    <row r="1779" spans="2:11" x14ac:dyDescent="0.2">
      <c r="B1779" s="471"/>
      <c r="C1779" s="471"/>
      <c r="E1779" s="486"/>
      <c r="G1779" s="491"/>
      <c r="H1779" s="489"/>
      <c r="I1779" s="489"/>
      <c r="J1779" s="489"/>
      <c r="K1779" s="489"/>
    </row>
    <row r="1780" spans="2:11" x14ac:dyDescent="0.2">
      <c r="B1780" s="471"/>
      <c r="C1780" s="471"/>
      <c r="E1780" s="486"/>
      <c r="G1780" s="491"/>
      <c r="H1780" s="489"/>
      <c r="I1780" s="489"/>
      <c r="J1780" s="489"/>
      <c r="K1780" s="489"/>
    </row>
    <row r="1781" spans="2:11" x14ac:dyDescent="0.2">
      <c r="B1781" s="471"/>
      <c r="C1781" s="471"/>
      <c r="E1781" s="486"/>
      <c r="G1781" s="491"/>
      <c r="H1781" s="489"/>
      <c r="I1781" s="489"/>
      <c r="J1781" s="489"/>
      <c r="K1781" s="489"/>
    </row>
    <row r="1782" spans="2:11" x14ac:dyDescent="0.2">
      <c r="B1782" s="471"/>
      <c r="C1782" s="471"/>
      <c r="E1782" s="486"/>
      <c r="G1782" s="491"/>
      <c r="H1782" s="489"/>
      <c r="I1782" s="489"/>
      <c r="J1782" s="489"/>
      <c r="K1782" s="489"/>
    </row>
    <row r="1783" spans="2:11" x14ac:dyDescent="0.2">
      <c r="B1783" s="471"/>
      <c r="C1783" s="471"/>
      <c r="E1783" s="486"/>
      <c r="G1783" s="491"/>
      <c r="H1783" s="489"/>
      <c r="I1783" s="489"/>
      <c r="J1783" s="489"/>
      <c r="K1783" s="489"/>
    </row>
    <row r="1784" spans="2:11" x14ac:dyDescent="0.2">
      <c r="B1784" s="471"/>
      <c r="C1784" s="471"/>
      <c r="E1784" s="486"/>
      <c r="G1784" s="491"/>
      <c r="H1784" s="489"/>
      <c r="I1784" s="489"/>
      <c r="J1784" s="489"/>
      <c r="K1784" s="489"/>
    </row>
    <row r="1785" spans="2:11" x14ac:dyDescent="0.2">
      <c r="B1785" s="471"/>
      <c r="C1785" s="471"/>
      <c r="E1785" s="486"/>
      <c r="G1785" s="491"/>
      <c r="H1785" s="489"/>
      <c r="I1785" s="489"/>
      <c r="J1785" s="489"/>
      <c r="K1785" s="489"/>
    </row>
    <row r="1786" spans="2:11" x14ac:dyDescent="0.2">
      <c r="B1786" s="471"/>
      <c r="C1786" s="471"/>
      <c r="E1786" s="486"/>
      <c r="G1786" s="491"/>
      <c r="H1786" s="489"/>
      <c r="I1786" s="489"/>
      <c r="J1786" s="489"/>
      <c r="K1786" s="489"/>
    </row>
    <row r="1787" spans="2:11" x14ac:dyDescent="0.2">
      <c r="B1787" s="471"/>
      <c r="C1787" s="471"/>
      <c r="E1787" s="486"/>
      <c r="G1787" s="491"/>
      <c r="H1787" s="489"/>
      <c r="I1787" s="489"/>
      <c r="J1787" s="489"/>
      <c r="K1787" s="489"/>
    </row>
    <row r="1788" spans="2:11" x14ac:dyDescent="0.2">
      <c r="B1788" s="471"/>
      <c r="C1788" s="471"/>
      <c r="E1788" s="486"/>
      <c r="G1788" s="491"/>
      <c r="H1788" s="489"/>
      <c r="I1788" s="489"/>
      <c r="J1788" s="489"/>
      <c r="K1788" s="489"/>
    </row>
    <row r="1789" spans="2:11" x14ac:dyDescent="0.2">
      <c r="B1789" s="471"/>
      <c r="C1789" s="471"/>
      <c r="E1789" s="486"/>
      <c r="G1789" s="491"/>
      <c r="H1789" s="489"/>
      <c r="I1789" s="489"/>
      <c r="J1789" s="489"/>
      <c r="K1789" s="489"/>
    </row>
    <row r="1790" spans="2:11" x14ac:dyDescent="0.2">
      <c r="B1790" s="471"/>
      <c r="C1790" s="471"/>
      <c r="E1790" s="486"/>
      <c r="G1790" s="491"/>
      <c r="H1790" s="489"/>
      <c r="I1790" s="489"/>
      <c r="J1790" s="489"/>
      <c r="K1790" s="489"/>
    </row>
    <row r="1791" spans="2:11" x14ac:dyDescent="0.2">
      <c r="B1791" s="471"/>
      <c r="C1791" s="471"/>
      <c r="E1791" s="486"/>
      <c r="G1791" s="491"/>
      <c r="H1791" s="489"/>
      <c r="I1791" s="489"/>
      <c r="J1791" s="489"/>
      <c r="K1791" s="489"/>
    </row>
    <row r="1792" spans="2:11" x14ac:dyDescent="0.2">
      <c r="B1792" s="471"/>
      <c r="C1792" s="471"/>
      <c r="E1792" s="486"/>
      <c r="G1792" s="491"/>
      <c r="H1792" s="489"/>
      <c r="I1792" s="489"/>
      <c r="J1792" s="489"/>
      <c r="K1792" s="489"/>
    </row>
    <row r="1793" spans="2:11" x14ac:dyDescent="0.2">
      <c r="B1793" s="471"/>
      <c r="C1793" s="471"/>
      <c r="E1793" s="486"/>
      <c r="G1793" s="491"/>
      <c r="H1793" s="489"/>
      <c r="I1793" s="489"/>
      <c r="J1793" s="489"/>
      <c r="K1793" s="489"/>
    </row>
    <row r="1794" spans="2:11" x14ac:dyDescent="0.2">
      <c r="B1794" s="471"/>
      <c r="C1794" s="471"/>
      <c r="E1794" s="486"/>
      <c r="G1794" s="491"/>
      <c r="H1794" s="489"/>
      <c r="I1794" s="489"/>
      <c r="J1794" s="489"/>
      <c r="K1794" s="489"/>
    </row>
    <row r="1795" spans="2:11" x14ac:dyDescent="0.2">
      <c r="B1795" s="471"/>
      <c r="C1795" s="471"/>
      <c r="E1795" s="486"/>
      <c r="G1795" s="491"/>
      <c r="H1795" s="489"/>
      <c r="I1795" s="489"/>
      <c r="J1795" s="489"/>
      <c r="K1795" s="489"/>
    </row>
    <row r="1796" spans="2:11" x14ac:dyDescent="0.2">
      <c r="B1796" s="471"/>
      <c r="C1796" s="471"/>
      <c r="E1796" s="486"/>
      <c r="G1796" s="491"/>
      <c r="H1796" s="489"/>
      <c r="I1796" s="489"/>
      <c r="J1796" s="489"/>
      <c r="K1796" s="489"/>
    </row>
    <row r="1797" spans="2:11" x14ac:dyDescent="0.2">
      <c r="B1797" s="471"/>
      <c r="C1797" s="471"/>
      <c r="E1797" s="486"/>
      <c r="G1797" s="491"/>
      <c r="H1797" s="489"/>
      <c r="I1797" s="489"/>
      <c r="J1797" s="489"/>
      <c r="K1797" s="489"/>
    </row>
    <row r="1798" spans="2:11" x14ac:dyDescent="0.2">
      <c r="B1798" s="471"/>
      <c r="C1798" s="471"/>
      <c r="E1798" s="486"/>
      <c r="G1798" s="491"/>
      <c r="H1798" s="489"/>
      <c r="I1798" s="489"/>
      <c r="J1798" s="489"/>
      <c r="K1798" s="489"/>
    </row>
    <row r="1799" spans="2:11" x14ac:dyDescent="0.2">
      <c r="B1799" s="471"/>
      <c r="C1799" s="471"/>
      <c r="E1799" s="486"/>
      <c r="G1799" s="491"/>
      <c r="H1799" s="489"/>
      <c r="I1799" s="489"/>
      <c r="J1799" s="489"/>
      <c r="K1799" s="489"/>
    </row>
    <row r="1800" spans="2:11" x14ac:dyDescent="0.2">
      <c r="B1800" s="471"/>
      <c r="C1800" s="471"/>
      <c r="E1800" s="486"/>
      <c r="G1800" s="491"/>
      <c r="H1800" s="489"/>
      <c r="I1800" s="489"/>
      <c r="J1800" s="489"/>
      <c r="K1800" s="489"/>
    </row>
    <row r="1801" spans="2:11" x14ac:dyDescent="0.2">
      <c r="B1801" s="471"/>
      <c r="C1801" s="471"/>
      <c r="E1801" s="486"/>
      <c r="G1801" s="491"/>
      <c r="H1801" s="489"/>
      <c r="I1801" s="489"/>
      <c r="J1801" s="489"/>
      <c r="K1801" s="489"/>
    </row>
    <row r="1802" spans="2:11" x14ac:dyDescent="0.2">
      <c r="B1802" s="471"/>
      <c r="C1802" s="471"/>
      <c r="E1802" s="486"/>
      <c r="G1802" s="491"/>
      <c r="H1802" s="489"/>
      <c r="I1802" s="489"/>
      <c r="J1802" s="489"/>
      <c r="K1802" s="489"/>
    </row>
    <row r="1803" spans="2:11" x14ac:dyDescent="0.2">
      <c r="B1803" s="471"/>
      <c r="C1803" s="471"/>
      <c r="E1803" s="486"/>
      <c r="G1803" s="491"/>
      <c r="H1803" s="489"/>
      <c r="I1803" s="489"/>
      <c r="J1803" s="489"/>
      <c r="K1803" s="489"/>
    </row>
    <row r="1804" spans="2:11" x14ac:dyDescent="0.2">
      <c r="B1804" s="471"/>
      <c r="C1804" s="471"/>
      <c r="E1804" s="486"/>
      <c r="G1804" s="491"/>
      <c r="H1804" s="489"/>
      <c r="I1804" s="489"/>
      <c r="J1804" s="489"/>
      <c r="K1804" s="489"/>
    </row>
    <row r="1805" spans="2:11" x14ac:dyDescent="0.2">
      <c r="B1805" s="471"/>
      <c r="C1805" s="471"/>
      <c r="E1805" s="486"/>
      <c r="G1805" s="491"/>
      <c r="H1805" s="489"/>
      <c r="I1805" s="489"/>
      <c r="J1805" s="489"/>
      <c r="K1805" s="489"/>
    </row>
    <row r="1806" spans="2:11" x14ac:dyDescent="0.2">
      <c r="B1806" s="471"/>
      <c r="C1806" s="471"/>
      <c r="E1806" s="486"/>
      <c r="G1806" s="491"/>
      <c r="H1806" s="489"/>
      <c r="I1806" s="489"/>
      <c r="J1806" s="489"/>
      <c r="K1806" s="489"/>
    </row>
    <row r="1807" spans="2:11" x14ac:dyDescent="0.2">
      <c r="B1807" s="471"/>
      <c r="C1807" s="471"/>
      <c r="E1807" s="486"/>
      <c r="G1807" s="491"/>
      <c r="H1807" s="489"/>
      <c r="I1807" s="489"/>
      <c r="J1807" s="489"/>
      <c r="K1807" s="489"/>
    </row>
    <row r="1808" spans="2:11" x14ac:dyDescent="0.2">
      <c r="B1808" s="471"/>
      <c r="C1808" s="471"/>
      <c r="E1808" s="486"/>
      <c r="G1808" s="491"/>
      <c r="H1808" s="489"/>
      <c r="I1808" s="489"/>
      <c r="J1808" s="489"/>
      <c r="K1808" s="489"/>
    </row>
    <row r="1809" spans="2:11" x14ac:dyDescent="0.2">
      <c r="B1809" s="471"/>
      <c r="C1809" s="471"/>
      <c r="E1809" s="486"/>
      <c r="G1809" s="491"/>
      <c r="H1809" s="489"/>
      <c r="I1809" s="489"/>
      <c r="J1809" s="489"/>
      <c r="K1809" s="489"/>
    </row>
    <row r="1810" spans="2:11" x14ac:dyDescent="0.2">
      <c r="B1810" s="471"/>
      <c r="C1810" s="471"/>
      <c r="E1810" s="486"/>
      <c r="G1810" s="491"/>
      <c r="H1810" s="489"/>
      <c r="I1810" s="489"/>
      <c r="J1810" s="489"/>
      <c r="K1810" s="489"/>
    </row>
    <row r="1811" spans="2:11" x14ac:dyDescent="0.2">
      <c r="B1811" s="471"/>
      <c r="C1811" s="471"/>
      <c r="E1811" s="486"/>
      <c r="G1811" s="491"/>
      <c r="H1811" s="489"/>
      <c r="I1811" s="489"/>
      <c r="J1811" s="489"/>
      <c r="K1811" s="489"/>
    </row>
    <row r="1812" spans="2:11" x14ac:dyDescent="0.2">
      <c r="B1812" s="471"/>
      <c r="C1812" s="471"/>
      <c r="E1812" s="486"/>
      <c r="G1812" s="491"/>
      <c r="H1812" s="489"/>
      <c r="I1812" s="489"/>
      <c r="J1812" s="489"/>
      <c r="K1812" s="489"/>
    </row>
    <row r="1813" spans="2:11" x14ac:dyDescent="0.2">
      <c r="B1813" s="471"/>
      <c r="C1813" s="471"/>
      <c r="E1813" s="486"/>
      <c r="G1813" s="491"/>
      <c r="H1813" s="489"/>
      <c r="I1813" s="489"/>
      <c r="J1813" s="489"/>
      <c r="K1813" s="489"/>
    </row>
    <row r="1814" spans="2:11" x14ac:dyDescent="0.2">
      <c r="B1814" s="471"/>
      <c r="C1814" s="471"/>
      <c r="E1814" s="486"/>
      <c r="G1814" s="491"/>
      <c r="H1814" s="489"/>
      <c r="I1814" s="489"/>
      <c r="J1814" s="489"/>
      <c r="K1814" s="489"/>
    </row>
    <row r="1815" spans="2:11" x14ac:dyDescent="0.2">
      <c r="B1815" s="471"/>
      <c r="C1815" s="471"/>
      <c r="E1815" s="486"/>
      <c r="G1815" s="491"/>
      <c r="H1815" s="489"/>
      <c r="I1815" s="489"/>
      <c r="J1815" s="489"/>
      <c r="K1815" s="489"/>
    </row>
    <row r="1816" spans="2:11" x14ac:dyDescent="0.2">
      <c r="B1816" s="471"/>
      <c r="C1816" s="471"/>
      <c r="E1816" s="486"/>
      <c r="G1816" s="491"/>
      <c r="H1816" s="489"/>
      <c r="I1816" s="489"/>
      <c r="J1816" s="489"/>
      <c r="K1816" s="489"/>
    </row>
    <row r="1817" spans="2:11" x14ac:dyDescent="0.2">
      <c r="B1817" s="471"/>
      <c r="C1817" s="471"/>
      <c r="E1817" s="486"/>
      <c r="G1817" s="491"/>
      <c r="H1817" s="489"/>
      <c r="I1817" s="489"/>
      <c r="J1817" s="489"/>
      <c r="K1817" s="489"/>
    </row>
    <row r="1818" spans="2:11" x14ac:dyDescent="0.2">
      <c r="B1818" s="471"/>
      <c r="C1818" s="471"/>
      <c r="E1818" s="486"/>
      <c r="G1818" s="491"/>
      <c r="H1818" s="489"/>
      <c r="I1818" s="489"/>
      <c r="J1818" s="489"/>
      <c r="K1818" s="489"/>
    </row>
    <row r="1819" spans="2:11" x14ac:dyDescent="0.2">
      <c r="B1819" s="471"/>
      <c r="C1819" s="471"/>
      <c r="E1819" s="486"/>
      <c r="G1819" s="491"/>
      <c r="H1819" s="489"/>
      <c r="I1819" s="489"/>
      <c r="J1819" s="489"/>
      <c r="K1819" s="489"/>
    </row>
    <row r="1820" spans="2:11" x14ac:dyDescent="0.2">
      <c r="B1820" s="471"/>
      <c r="C1820" s="471"/>
      <c r="E1820" s="486"/>
      <c r="G1820" s="491"/>
      <c r="H1820" s="489"/>
      <c r="I1820" s="489"/>
      <c r="J1820" s="489"/>
      <c r="K1820" s="489"/>
    </row>
    <row r="1821" spans="2:11" x14ac:dyDescent="0.2">
      <c r="B1821" s="471"/>
      <c r="C1821" s="471"/>
      <c r="E1821" s="486"/>
      <c r="G1821" s="491"/>
      <c r="H1821" s="489"/>
      <c r="I1821" s="489"/>
      <c r="J1821" s="489"/>
      <c r="K1821" s="489"/>
    </row>
    <row r="1822" spans="2:11" x14ac:dyDescent="0.2">
      <c r="B1822" s="471"/>
      <c r="C1822" s="471"/>
      <c r="E1822" s="486"/>
      <c r="G1822" s="491"/>
      <c r="H1822" s="489"/>
      <c r="I1822" s="489"/>
      <c r="J1822" s="489"/>
      <c r="K1822" s="489"/>
    </row>
    <row r="1823" spans="2:11" x14ac:dyDescent="0.2">
      <c r="B1823" s="471"/>
      <c r="C1823" s="471"/>
      <c r="E1823" s="486"/>
      <c r="G1823" s="491"/>
      <c r="H1823" s="489"/>
      <c r="I1823" s="489"/>
      <c r="J1823" s="489"/>
      <c r="K1823" s="489"/>
    </row>
    <row r="1824" spans="2:11" x14ac:dyDescent="0.2">
      <c r="B1824" s="471"/>
      <c r="C1824" s="471"/>
      <c r="E1824" s="486"/>
      <c r="G1824" s="491"/>
      <c r="H1824" s="489"/>
      <c r="I1824" s="489"/>
      <c r="J1824" s="489"/>
      <c r="K1824" s="489"/>
    </row>
    <row r="1825" spans="2:11" x14ac:dyDescent="0.2">
      <c r="B1825" s="471"/>
      <c r="C1825" s="471"/>
      <c r="E1825" s="486"/>
      <c r="G1825" s="491"/>
      <c r="H1825" s="489"/>
      <c r="I1825" s="489"/>
      <c r="J1825" s="489"/>
      <c r="K1825" s="489"/>
    </row>
    <row r="1826" spans="2:11" x14ac:dyDescent="0.2">
      <c r="B1826" s="471"/>
      <c r="C1826" s="471"/>
      <c r="E1826" s="486"/>
      <c r="G1826" s="491"/>
      <c r="H1826" s="489"/>
      <c r="I1826" s="489"/>
      <c r="J1826" s="489"/>
      <c r="K1826" s="489"/>
    </row>
    <row r="1827" spans="2:11" x14ac:dyDescent="0.2">
      <c r="B1827" s="471"/>
      <c r="C1827" s="471"/>
      <c r="E1827" s="486"/>
      <c r="G1827" s="491"/>
      <c r="H1827" s="489"/>
      <c r="I1827" s="489"/>
      <c r="J1827" s="489"/>
      <c r="K1827" s="489"/>
    </row>
    <row r="1828" spans="2:11" x14ac:dyDescent="0.2">
      <c r="B1828" s="471"/>
      <c r="C1828" s="471"/>
      <c r="E1828" s="486"/>
      <c r="G1828" s="491"/>
      <c r="H1828" s="489"/>
      <c r="I1828" s="489"/>
      <c r="J1828" s="489"/>
      <c r="K1828" s="489"/>
    </row>
    <row r="1829" spans="2:11" x14ac:dyDescent="0.2">
      <c r="B1829" s="471"/>
      <c r="C1829" s="471"/>
      <c r="E1829" s="486"/>
      <c r="G1829" s="491"/>
      <c r="H1829" s="489"/>
      <c r="I1829" s="489"/>
      <c r="J1829" s="489"/>
      <c r="K1829" s="489"/>
    </row>
    <row r="1830" spans="2:11" x14ac:dyDescent="0.2">
      <c r="B1830" s="471"/>
      <c r="C1830" s="471"/>
      <c r="E1830" s="486"/>
      <c r="G1830" s="491"/>
      <c r="H1830" s="489"/>
      <c r="I1830" s="489"/>
      <c r="J1830" s="489"/>
      <c r="K1830" s="489"/>
    </row>
    <row r="1831" spans="2:11" x14ac:dyDescent="0.2">
      <c r="B1831" s="471"/>
      <c r="C1831" s="471"/>
      <c r="E1831" s="486"/>
      <c r="G1831" s="491"/>
      <c r="H1831" s="489"/>
      <c r="I1831" s="489"/>
      <c r="J1831" s="489"/>
      <c r="K1831" s="489"/>
    </row>
    <row r="1832" spans="2:11" x14ac:dyDescent="0.2">
      <c r="B1832" s="471"/>
      <c r="C1832" s="471"/>
      <c r="E1832" s="486"/>
      <c r="G1832" s="491"/>
      <c r="H1832" s="489"/>
      <c r="I1832" s="489"/>
      <c r="J1832" s="489"/>
      <c r="K1832" s="489"/>
    </row>
    <row r="1833" spans="2:11" x14ac:dyDescent="0.2">
      <c r="B1833" s="471"/>
      <c r="C1833" s="471"/>
      <c r="E1833" s="486"/>
      <c r="G1833" s="491"/>
      <c r="H1833" s="489"/>
      <c r="I1833" s="489"/>
      <c r="J1833" s="489"/>
      <c r="K1833" s="489"/>
    </row>
    <row r="1834" spans="2:11" x14ac:dyDescent="0.2">
      <c r="B1834" s="471"/>
      <c r="C1834" s="471"/>
      <c r="E1834" s="486"/>
      <c r="G1834" s="491"/>
      <c r="H1834" s="489"/>
      <c r="I1834" s="489"/>
      <c r="J1834" s="489"/>
      <c r="K1834" s="489"/>
    </row>
    <row r="1835" spans="2:11" x14ac:dyDescent="0.2">
      <c r="B1835" s="471"/>
      <c r="C1835" s="471"/>
      <c r="E1835" s="486"/>
      <c r="G1835" s="491"/>
      <c r="H1835" s="489"/>
      <c r="I1835" s="489"/>
      <c r="J1835" s="489"/>
      <c r="K1835" s="489"/>
    </row>
    <row r="1836" spans="2:11" x14ac:dyDescent="0.2">
      <c r="B1836" s="471"/>
      <c r="C1836" s="471"/>
      <c r="E1836" s="486"/>
      <c r="G1836" s="491"/>
      <c r="K1836" s="489"/>
    </row>
    <row r="1837" spans="2:11" x14ac:dyDescent="0.2">
      <c r="B1837" s="471"/>
      <c r="C1837" s="471"/>
      <c r="E1837" s="486"/>
      <c r="G1837" s="491"/>
      <c r="K1837" s="489"/>
    </row>
    <row r="1838" spans="2:11" x14ac:dyDescent="0.2">
      <c r="B1838" s="471"/>
      <c r="C1838" s="471"/>
      <c r="E1838" s="486"/>
      <c r="G1838" s="491"/>
      <c r="K1838" s="489"/>
    </row>
    <row r="1839" spans="2:11" x14ac:dyDescent="0.2">
      <c r="B1839" s="471"/>
      <c r="C1839" s="471"/>
      <c r="E1839" s="486"/>
      <c r="G1839" s="491"/>
      <c r="K1839" s="489"/>
    </row>
    <row r="1840" spans="2:11" x14ac:dyDescent="0.2">
      <c r="B1840" s="471"/>
      <c r="C1840" s="471"/>
      <c r="E1840" s="486"/>
      <c r="G1840" s="491"/>
      <c r="K1840" s="489"/>
    </row>
    <row r="1841" spans="2:11" x14ac:dyDescent="0.2">
      <c r="B1841" s="471"/>
      <c r="C1841" s="471"/>
      <c r="E1841" s="486"/>
      <c r="G1841" s="491"/>
      <c r="K1841" s="489"/>
    </row>
    <row r="1842" spans="2:11" x14ac:dyDescent="0.2">
      <c r="B1842" s="471"/>
      <c r="C1842" s="471"/>
      <c r="E1842" s="486"/>
      <c r="G1842" s="491"/>
      <c r="K1842" s="489"/>
    </row>
    <row r="1843" spans="2:11" x14ac:dyDescent="0.2">
      <c r="B1843" s="471"/>
      <c r="C1843" s="471"/>
      <c r="E1843" s="486"/>
      <c r="G1843" s="491"/>
      <c r="K1843" s="489"/>
    </row>
    <row r="1844" spans="2:11" x14ac:dyDescent="0.2">
      <c r="B1844" s="471"/>
      <c r="C1844" s="471"/>
      <c r="E1844" s="486"/>
      <c r="G1844" s="491"/>
      <c r="K1844" s="489"/>
    </row>
    <row r="1845" spans="2:11" x14ac:dyDescent="0.2">
      <c r="B1845" s="471"/>
      <c r="C1845" s="471"/>
      <c r="E1845" s="486"/>
      <c r="G1845" s="491"/>
      <c r="K1845" s="489"/>
    </row>
    <row r="1846" spans="2:11" x14ac:dyDescent="0.2">
      <c r="B1846" s="471"/>
      <c r="C1846" s="471"/>
      <c r="E1846" s="486"/>
      <c r="G1846" s="491"/>
      <c r="K1846" s="489"/>
    </row>
    <row r="1847" spans="2:11" x14ac:dyDescent="0.2">
      <c r="B1847" s="471"/>
      <c r="C1847" s="471"/>
      <c r="E1847" s="486"/>
      <c r="G1847" s="491"/>
      <c r="K1847" s="489"/>
    </row>
    <row r="1848" spans="2:11" x14ac:dyDescent="0.2">
      <c r="B1848" s="471"/>
      <c r="C1848" s="471"/>
      <c r="E1848" s="486"/>
      <c r="G1848" s="491"/>
      <c r="K1848" s="489"/>
    </row>
    <row r="1849" spans="2:11" x14ac:dyDescent="0.2">
      <c r="B1849" s="471"/>
      <c r="C1849" s="471"/>
      <c r="E1849" s="486"/>
      <c r="G1849" s="491"/>
      <c r="K1849" s="489"/>
    </row>
    <row r="1850" spans="2:11" x14ac:dyDescent="0.2">
      <c r="B1850" s="471"/>
      <c r="C1850" s="471"/>
      <c r="E1850" s="486"/>
      <c r="G1850" s="491"/>
      <c r="K1850" s="489"/>
    </row>
    <row r="1851" spans="2:11" x14ac:dyDescent="0.2">
      <c r="B1851" s="471"/>
      <c r="C1851" s="471"/>
      <c r="E1851" s="486"/>
      <c r="G1851" s="491"/>
      <c r="K1851" s="489"/>
    </row>
    <row r="1852" spans="2:11" x14ac:dyDescent="0.2">
      <c r="B1852" s="471"/>
      <c r="C1852" s="471"/>
      <c r="E1852" s="486"/>
      <c r="G1852" s="491"/>
      <c r="K1852" s="489"/>
    </row>
    <row r="1853" spans="2:11" x14ac:dyDescent="0.2">
      <c r="B1853" s="471"/>
      <c r="C1853" s="471"/>
      <c r="E1853" s="486"/>
      <c r="G1853" s="491"/>
      <c r="K1853" s="489"/>
    </row>
    <row r="1854" spans="2:11" x14ac:dyDescent="0.2">
      <c r="B1854" s="471"/>
      <c r="C1854" s="471"/>
      <c r="E1854" s="486"/>
      <c r="G1854" s="491"/>
      <c r="K1854" s="489"/>
    </row>
    <row r="1855" spans="2:11" x14ac:dyDescent="0.2">
      <c r="B1855" s="471"/>
      <c r="C1855" s="471"/>
      <c r="E1855" s="486"/>
      <c r="G1855" s="491"/>
      <c r="K1855" s="489"/>
    </row>
    <row r="1856" spans="2:11" x14ac:dyDescent="0.2">
      <c r="B1856" s="471"/>
      <c r="C1856" s="471"/>
      <c r="E1856" s="486"/>
      <c r="G1856" s="491"/>
      <c r="K1856" s="489"/>
    </row>
    <row r="1857" spans="2:11" x14ac:dyDescent="0.2">
      <c r="B1857" s="471"/>
      <c r="C1857" s="471"/>
      <c r="E1857" s="486"/>
      <c r="G1857" s="491"/>
      <c r="K1857" s="489"/>
    </row>
    <row r="1858" spans="2:11" x14ac:dyDescent="0.2">
      <c r="B1858" s="471"/>
      <c r="C1858" s="471"/>
      <c r="E1858" s="486"/>
      <c r="G1858" s="491"/>
      <c r="K1858" s="489"/>
    </row>
    <row r="1859" spans="2:11" x14ac:dyDescent="0.2">
      <c r="B1859" s="471"/>
      <c r="C1859" s="471"/>
      <c r="E1859" s="486"/>
      <c r="G1859" s="491"/>
      <c r="K1859" s="489"/>
    </row>
    <row r="1860" spans="2:11" x14ac:dyDescent="0.2">
      <c r="B1860" s="471"/>
      <c r="C1860" s="471"/>
      <c r="E1860" s="486"/>
      <c r="G1860" s="491"/>
      <c r="K1860" s="489"/>
    </row>
    <row r="1861" spans="2:11" x14ac:dyDescent="0.2">
      <c r="B1861" s="471"/>
      <c r="C1861" s="471"/>
      <c r="E1861" s="486"/>
      <c r="G1861" s="491"/>
      <c r="K1861" s="489"/>
    </row>
    <row r="1862" spans="2:11" x14ac:dyDescent="0.2">
      <c r="B1862" s="471"/>
      <c r="C1862" s="471"/>
      <c r="E1862" s="486"/>
      <c r="G1862" s="491"/>
      <c r="K1862" s="489"/>
    </row>
    <row r="1863" spans="2:11" x14ac:dyDescent="0.2">
      <c r="B1863" s="471"/>
      <c r="C1863" s="471"/>
      <c r="E1863" s="486"/>
      <c r="G1863" s="491"/>
      <c r="K1863" s="489"/>
    </row>
    <row r="1864" spans="2:11" x14ac:dyDescent="0.2">
      <c r="B1864" s="471"/>
      <c r="C1864" s="471"/>
      <c r="E1864" s="486"/>
      <c r="G1864" s="491"/>
      <c r="K1864" s="489"/>
    </row>
    <row r="1865" spans="2:11" x14ac:dyDescent="0.2">
      <c r="B1865" s="471"/>
      <c r="C1865" s="471"/>
      <c r="E1865" s="486"/>
      <c r="G1865" s="491"/>
      <c r="K1865" s="489"/>
    </row>
    <row r="1866" spans="2:11" x14ac:dyDescent="0.2">
      <c r="B1866" s="471"/>
      <c r="C1866" s="471"/>
      <c r="E1866" s="486"/>
      <c r="G1866" s="491"/>
      <c r="K1866" s="489"/>
    </row>
    <row r="1867" spans="2:11" x14ac:dyDescent="0.2">
      <c r="B1867" s="471"/>
      <c r="C1867" s="471"/>
      <c r="E1867" s="486"/>
      <c r="G1867" s="491"/>
      <c r="K1867" s="489"/>
    </row>
    <row r="1868" spans="2:11" x14ac:dyDescent="0.2">
      <c r="B1868" s="471"/>
      <c r="C1868" s="471"/>
      <c r="E1868" s="486"/>
      <c r="G1868" s="491"/>
      <c r="K1868" s="489"/>
    </row>
    <row r="1869" spans="2:11" x14ac:dyDescent="0.2">
      <c r="B1869" s="471"/>
      <c r="C1869" s="471"/>
      <c r="E1869" s="486"/>
      <c r="G1869" s="491"/>
      <c r="K1869" s="489"/>
    </row>
    <row r="1870" spans="2:11" x14ac:dyDescent="0.2">
      <c r="B1870" s="471"/>
      <c r="C1870" s="471"/>
      <c r="E1870" s="486"/>
      <c r="G1870" s="491"/>
      <c r="K1870" s="489"/>
    </row>
    <row r="1871" spans="2:11" x14ac:dyDescent="0.2">
      <c r="B1871" s="471"/>
      <c r="C1871" s="471"/>
      <c r="E1871" s="486"/>
      <c r="G1871" s="491"/>
      <c r="K1871" s="489"/>
    </row>
    <row r="1872" spans="2:11" x14ac:dyDescent="0.2">
      <c r="B1872" s="471"/>
      <c r="C1872" s="471"/>
      <c r="E1872" s="486"/>
      <c r="G1872" s="491"/>
      <c r="K1872" s="489"/>
    </row>
    <row r="1873" spans="2:11" x14ac:dyDescent="0.2">
      <c r="B1873" s="471"/>
      <c r="C1873" s="471"/>
      <c r="E1873" s="486"/>
      <c r="G1873" s="491"/>
      <c r="K1873" s="489"/>
    </row>
    <row r="1874" spans="2:11" x14ac:dyDescent="0.2">
      <c r="B1874" s="471"/>
      <c r="C1874" s="471"/>
      <c r="E1874" s="486"/>
      <c r="G1874" s="491"/>
      <c r="K1874" s="489"/>
    </row>
    <row r="1875" spans="2:11" x14ac:dyDescent="0.2">
      <c r="B1875" s="471"/>
      <c r="C1875" s="471"/>
      <c r="E1875" s="486"/>
      <c r="G1875" s="491"/>
      <c r="K1875" s="489"/>
    </row>
    <row r="1876" spans="2:11" x14ac:dyDescent="0.2">
      <c r="B1876" s="471"/>
      <c r="C1876" s="471"/>
      <c r="E1876" s="486"/>
      <c r="G1876" s="491"/>
      <c r="K1876" s="489"/>
    </row>
    <row r="1877" spans="2:11" x14ac:dyDescent="0.2">
      <c r="B1877" s="471"/>
      <c r="C1877" s="471"/>
      <c r="E1877" s="486"/>
      <c r="G1877" s="491"/>
      <c r="K1877" s="489"/>
    </row>
    <row r="1878" spans="2:11" x14ac:dyDescent="0.2">
      <c r="B1878" s="471"/>
      <c r="C1878" s="471"/>
      <c r="E1878" s="486"/>
      <c r="G1878" s="491"/>
      <c r="K1878" s="489"/>
    </row>
    <row r="1879" spans="2:11" x14ac:dyDescent="0.2">
      <c r="B1879" s="471"/>
      <c r="C1879" s="471"/>
      <c r="E1879" s="486"/>
      <c r="G1879" s="491"/>
      <c r="K1879" s="489"/>
    </row>
    <row r="1880" spans="2:11" x14ac:dyDescent="0.2">
      <c r="B1880" s="471"/>
      <c r="C1880" s="471"/>
      <c r="E1880" s="486"/>
      <c r="G1880" s="491"/>
      <c r="K1880" s="489"/>
    </row>
    <row r="1881" spans="2:11" x14ac:dyDescent="0.2">
      <c r="B1881" s="471"/>
      <c r="C1881" s="471"/>
      <c r="E1881" s="486"/>
      <c r="G1881" s="491"/>
      <c r="K1881" s="489"/>
    </row>
    <row r="1882" spans="2:11" x14ac:dyDescent="0.2">
      <c r="B1882" s="471"/>
      <c r="C1882" s="471"/>
      <c r="E1882" s="486"/>
      <c r="G1882" s="491"/>
      <c r="K1882" s="489"/>
    </row>
    <row r="1883" spans="2:11" x14ac:dyDescent="0.2">
      <c r="B1883" s="471"/>
      <c r="C1883" s="471"/>
      <c r="E1883" s="486"/>
      <c r="G1883" s="491"/>
      <c r="K1883" s="489"/>
    </row>
    <row r="1884" spans="2:11" x14ac:dyDescent="0.2">
      <c r="B1884" s="471"/>
      <c r="C1884" s="471"/>
      <c r="E1884" s="486"/>
      <c r="G1884" s="491"/>
      <c r="K1884" s="489"/>
    </row>
    <row r="1885" spans="2:11" x14ac:dyDescent="0.2">
      <c r="B1885" s="471"/>
      <c r="C1885" s="471"/>
      <c r="E1885" s="486"/>
      <c r="G1885" s="491"/>
      <c r="K1885" s="489"/>
    </row>
    <row r="1886" spans="2:11" x14ac:dyDescent="0.2">
      <c r="B1886" s="471"/>
      <c r="C1886" s="471"/>
      <c r="E1886" s="486"/>
      <c r="G1886" s="491"/>
      <c r="K1886" s="489"/>
    </row>
    <row r="1887" spans="2:11" x14ac:dyDescent="0.2">
      <c r="B1887" s="471"/>
      <c r="C1887" s="471"/>
      <c r="E1887" s="486"/>
      <c r="G1887" s="491"/>
      <c r="K1887" s="489"/>
    </row>
    <row r="1888" spans="2:11" x14ac:dyDescent="0.2">
      <c r="B1888" s="471"/>
      <c r="C1888" s="471"/>
      <c r="E1888" s="486"/>
      <c r="G1888" s="491"/>
      <c r="K1888" s="489"/>
    </row>
    <row r="1889" spans="2:11" x14ac:dyDescent="0.2">
      <c r="B1889" s="471"/>
      <c r="C1889" s="471"/>
      <c r="E1889" s="486"/>
      <c r="G1889" s="491"/>
      <c r="K1889" s="489"/>
    </row>
    <row r="1890" spans="2:11" x14ac:dyDescent="0.2">
      <c r="B1890" s="471"/>
      <c r="C1890" s="471"/>
      <c r="E1890" s="486"/>
      <c r="G1890" s="491"/>
      <c r="K1890" s="489"/>
    </row>
    <row r="1891" spans="2:11" x14ac:dyDescent="0.2">
      <c r="B1891" s="471"/>
      <c r="C1891" s="471"/>
      <c r="E1891" s="486"/>
      <c r="G1891" s="491"/>
      <c r="K1891" s="489"/>
    </row>
    <row r="1892" spans="2:11" x14ac:dyDescent="0.2">
      <c r="B1892" s="471"/>
      <c r="C1892" s="471"/>
      <c r="E1892" s="486"/>
      <c r="G1892" s="491"/>
      <c r="K1892" s="489"/>
    </row>
    <row r="1893" spans="2:11" x14ac:dyDescent="0.2">
      <c r="B1893" s="471"/>
      <c r="C1893" s="471"/>
      <c r="E1893" s="486"/>
      <c r="G1893" s="491"/>
      <c r="K1893" s="489"/>
    </row>
    <row r="1894" spans="2:11" x14ac:dyDescent="0.2">
      <c r="B1894" s="471"/>
      <c r="C1894" s="471"/>
      <c r="E1894" s="486"/>
      <c r="G1894" s="491"/>
      <c r="K1894" s="489"/>
    </row>
    <row r="1895" spans="2:11" x14ac:dyDescent="0.2">
      <c r="B1895" s="471"/>
      <c r="C1895" s="471"/>
      <c r="E1895" s="486"/>
      <c r="G1895" s="491"/>
      <c r="K1895" s="489"/>
    </row>
    <row r="1896" spans="2:11" x14ac:dyDescent="0.2">
      <c r="B1896" s="471"/>
      <c r="C1896" s="471"/>
      <c r="E1896" s="486"/>
      <c r="G1896" s="491"/>
      <c r="K1896" s="489"/>
    </row>
    <row r="1897" spans="2:11" x14ac:dyDescent="0.2">
      <c r="B1897" s="471"/>
      <c r="C1897" s="471"/>
      <c r="E1897" s="486"/>
      <c r="G1897" s="491"/>
      <c r="K1897" s="489"/>
    </row>
    <row r="1898" spans="2:11" x14ac:dyDescent="0.2">
      <c r="B1898" s="471"/>
      <c r="C1898" s="471"/>
      <c r="E1898" s="486"/>
      <c r="G1898" s="491"/>
      <c r="K1898" s="489"/>
    </row>
    <row r="1899" spans="2:11" x14ac:dyDescent="0.2">
      <c r="B1899" s="471"/>
      <c r="C1899" s="471"/>
      <c r="E1899" s="486"/>
      <c r="G1899" s="491"/>
      <c r="K1899" s="489"/>
    </row>
    <row r="1900" spans="2:11" x14ac:dyDescent="0.2">
      <c r="B1900" s="471"/>
      <c r="C1900" s="471"/>
      <c r="E1900" s="486"/>
      <c r="G1900" s="491"/>
      <c r="K1900" s="489"/>
    </row>
    <row r="1901" spans="2:11" x14ac:dyDescent="0.2">
      <c r="B1901" s="471"/>
      <c r="C1901" s="471"/>
      <c r="E1901" s="486"/>
      <c r="G1901" s="491"/>
      <c r="K1901" s="489"/>
    </row>
    <row r="1902" spans="2:11" x14ac:dyDescent="0.2">
      <c r="B1902" s="471"/>
      <c r="C1902" s="471"/>
      <c r="E1902" s="486"/>
      <c r="G1902" s="491"/>
      <c r="K1902" s="489"/>
    </row>
    <row r="1903" spans="2:11" x14ac:dyDescent="0.2">
      <c r="B1903" s="471"/>
      <c r="C1903" s="471"/>
      <c r="E1903" s="486"/>
      <c r="G1903" s="491"/>
      <c r="K1903" s="489"/>
    </row>
    <row r="1904" spans="2:11" x14ac:dyDescent="0.2">
      <c r="B1904" s="471"/>
      <c r="C1904" s="471"/>
      <c r="E1904" s="486"/>
      <c r="G1904" s="491"/>
      <c r="K1904" s="489"/>
    </row>
    <row r="1905" spans="2:11" x14ac:dyDescent="0.2">
      <c r="B1905" s="471"/>
      <c r="C1905" s="471"/>
      <c r="E1905" s="486"/>
      <c r="G1905" s="491"/>
      <c r="K1905" s="489"/>
    </row>
    <row r="1906" spans="2:11" x14ac:dyDescent="0.2">
      <c r="B1906" s="471"/>
      <c r="C1906" s="471"/>
      <c r="E1906" s="486"/>
      <c r="G1906" s="491"/>
      <c r="K1906" s="489"/>
    </row>
    <row r="1907" spans="2:11" x14ac:dyDescent="0.2">
      <c r="B1907" s="471"/>
      <c r="C1907" s="471"/>
      <c r="E1907" s="486"/>
      <c r="G1907" s="491"/>
      <c r="K1907" s="489"/>
    </row>
    <row r="1908" spans="2:11" x14ac:dyDescent="0.2">
      <c r="B1908" s="471"/>
      <c r="C1908" s="471"/>
      <c r="E1908" s="486"/>
      <c r="G1908" s="491"/>
      <c r="K1908" s="489"/>
    </row>
    <row r="1909" spans="2:11" x14ac:dyDescent="0.2">
      <c r="B1909" s="471"/>
      <c r="C1909" s="471"/>
      <c r="E1909" s="486"/>
      <c r="G1909" s="491"/>
      <c r="K1909" s="489"/>
    </row>
    <row r="1910" spans="2:11" x14ac:dyDescent="0.2">
      <c r="B1910" s="471"/>
      <c r="C1910" s="471"/>
      <c r="E1910" s="486"/>
      <c r="G1910" s="491"/>
      <c r="K1910" s="489"/>
    </row>
    <row r="1911" spans="2:11" x14ac:dyDescent="0.2">
      <c r="B1911" s="471"/>
      <c r="C1911" s="471"/>
      <c r="E1911" s="486"/>
      <c r="G1911" s="491"/>
      <c r="K1911" s="489"/>
    </row>
    <row r="1912" spans="2:11" x14ac:dyDescent="0.2">
      <c r="B1912" s="471"/>
      <c r="C1912" s="471"/>
      <c r="E1912" s="486"/>
      <c r="G1912" s="491"/>
      <c r="K1912" s="489"/>
    </row>
    <row r="1913" spans="2:11" x14ac:dyDescent="0.2">
      <c r="B1913" s="471"/>
      <c r="C1913" s="471"/>
      <c r="E1913" s="486"/>
      <c r="G1913" s="491"/>
      <c r="K1913" s="489"/>
    </row>
    <row r="1914" spans="2:11" x14ac:dyDescent="0.2">
      <c r="B1914" s="471"/>
      <c r="C1914" s="471"/>
      <c r="E1914" s="486"/>
      <c r="G1914" s="491"/>
      <c r="K1914" s="489"/>
    </row>
    <row r="1915" spans="2:11" x14ac:dyDescent="0.2">
      <c r="B1915" s="471"/>
      <c r="C1915" s="471"/>
      <c r="E1915" s="486"/>
      <c r="G1915" s="491"/>
      <c r="K1915" s="489"/>
    </row>
    <row r="1916" spans="2:11" x14ac:dyDescent="0.2">
      <c r="B1916" s="471"/>
      <c r="C1916" s="471"/>
      <c r="E1916" s="486"/>
      <c r="G1916" s="491"/>
      <c r="K1916" s="489"/>
    </row>
    <row r="1917" spans="2:11" x14ac:dyDescent="0.2">
      <c r="B1917" s="471"/>
      <c r="C1917" s="471"/>
      <c r="E1917" s="486"/>
      <c r="G1917" s="491"/>
      <c r="K1917" s="489"/>
    </row>
    <row r="1918" spans="2:11" x14ac:dyDescent="0.2">
      <c r="B1918" s="471"/>
      <c r="C1918" s="471"/>
      <c r="E1918" s="486"/>
      <c r="G1918" s="491"/>
      <c r="K1918" s="489"/>
    </row>
    <row r="1919" spans="2:11" x14ac:dyDescent="0.2">
      <c r="B1919" s="471"/>
      <c r="C1919" s="471"/>
      <c r="E1919" s="486"/>
      <c r="G1919" s="491"/>
      <c r="K1919" s="489"/>
    </row>
    <row r="1920" spans="2:11" x14ac:dyDescent="0.2">
      <c r="B1920" s="471"/>
      <c r="C1920" s="471"/>
      <c r="E1920" s="486"/>
      <c r="G1920" s="491"/>
      <c r="K1920" s="489"/>
    </row>
    <row r="1921" spans="2:11" x14ac:dyDescent="0.2">
      <c r="B1921" s="471"/>
      <c r="C1921" s="471"/>
      <c r="E1921" s="486"/>
      <c r="G1921" s="491"/>
      <c r="K1921" s="489"/>
    </row>
    <row r="1922" spans="2:11" x14ac:dyDescent="0.2">
      <c r="B1922" s="471"/>
      <c r="C1922" s="471"/>
      <c r="E1922" s="486"/>
      <c r="G1922" s="491"/>
      <c r="K1922" s="489"/>
    </row>
    <row r="1923" spans="2:11" x14ac:dyDescent="0.2">
      <c r="B1923" s="471"/>
      <c r="C1923" s="471"/>
      <c r="E1923" s="486"/>
      <c r="G1923" s="491"/>
      <c r="K1923" s="489"/>
    </row>
    <row r="1924" spans="2:11" x14ac:dyDescent="0.2">
      <c r="B1924" s="471"/>
      <c r="C1924" s="471"/>
      <c r="E1924" s="486"/>
      <c r="G1924" s="491"/>
      <c r="K1924" s="489"/>
    </row>
    <row r="1925" spans="2:11" x14ac:dyDescent="0.2">
      <c r="B1925" s="471"/>
      <c r="C1925" s="471"/>
      <c r="E1925" s="486"/>
      <c r="G1925" s="491"/>
      <c r="K1925" s="489"/>
    </row>
    <row r="1926" spans="2:11" x14ac:dyDescent="0.2">
      <c r="B1926" s="471"/>
      <c r="C1926" s="471"/>
      <c r="E1926" s="486"/>
      <c r="G1926" s="491"/>
      <c r="K1926" s="489"/>
    </row>
    <row r="1927" spans="2:11" x14ac:dyDescent="0.2">
      <c r="B1927" s="471"/>
      <c r="C1927" s="471"/>
      <c r="E1927" s="486"/>
      <c r="G1927" s="491"/>
      <c r="K1927" s="489"/>
    </row>
    <row r="1928" spans="2:11" x14ac:dyDescent="0.2">
      <c r="B1928" s="471"/>
      <c r="C1928" s="471"/>
      <c r="E1928" s="486"/>
      <c r="G1928" s="491"/>
      <c r="K1928" s="489"/>
    </row>
    <row r="1929" spans="2:11" x14ac:dyDescent="0.2">
      <c r="B1929" s="471"/>
      <c r="C1929" s="471"/>
      <c r="E1929" s="486"/>
      <c r="G1929" s="491"/>
      <c r="K1929" s="489"/>
    </row>
    <row r="1930" spans="2:11" x14ac:dyDescent="0.2">
      <c r="B1930" s="471"/>
      <c r="C1930" s="471"/>
      <c r="E1930" s="486"/>
      <c r="G1930" s="491"/>
      <c r="K1930" s="489"/>
    </row>
    <row r="1931" spans="2:11" x14ac:dyDescent="0.2">
      <c r="B1931" s="471"/>
      <c r="C1931" s="471"/>
      <c r="E1931" s="486"/>
      <c r="G1931" s="491"/>
      <c r="K1931" s="489"/>
    </row>
    <row r="1932" spans="2:11" x14ac:dyDescent="0.2">
      <c r="B1932" s="471"/>
      <c r="C1932" s="471"/>
      <c r="E1932" s="486"/>
      <c r="G1932" s="491"/>
      <c r="K1932" s="489"/>
    </row>
    <row r="1933" spans="2:11" x14ac:dyDescent="0.2">
      <c r="B1933" s="471"/>
      <c r="C1933" s="471"/>
      <c r="E1933" s="486"/>
      <c r="G1933" s="491"/>
      <c r="K1933" s="489"/>
    </row>
    <row r="1934" spans="2:11" x14ac:dyDescent="0.2">
      <c r="B1934" s="471"/>
      <c r="C1934" s="471"/>
      <c r="E1934" s="486"/>
      <c r="G1934" s="491"/>
      <c r="K1934" s="489"/>
    </row>
    <row r="1935" spans="2:11" x14ac:dyDescent="0.2">
      <c r="B1935" s="471"/>
      <c r="C1935" s="471"/>
      <c r="E1935" s="486"/>
      <c r="G1935" s="491"/>
      <c r="K1935" s="489"/>
    </row>
    <row r="1936" spans="2:11" x14ac:dyDescent="0.2">
      <c r="B1936" s="471"/>
      <c r="C1936" s="471"/>
      <c r="E1936" s="486"/>
      <c r="G1936" s="491"/>
      <c r="K1936" s="489"/>
    </row>
    <row r="1937" spans="2:11" x14ac:dyDescent="0.2">
      <c r="B1937" s="471"/>
      <c r="C1937" s="471"/>
      <c r="E1937" s="486"/>
      <c r="G1937" s="491"/>
      <c r="K1937" s="489"/>
    </row>
    <row r="1938" spans="2:11" x14ac:dyDescent="0.2">
      <c r="B1938" s="471"/>
      <c r="C1938" s="471"/>
      <c r="E1938" s="486"/>
      <c r="G1938" s="491"/>
      <c r="K1938" s="489"/>
    </row>
    <row r="1939" spans="2:11" x14ac:dyDescent="0.2">
      <c r="B1939" s="471"/>
      <c r="C1939" s="471"/>
      <c r="E1939" s="486"/>
      <c r="G1939" s="491"/>
      <c r="K1939" s="489"/>
    </row>
    <row r="1940" spans="2:11" x14ac:dyDescent="0.2">
      <c r="B1940" s="471"/>
      <c r="C1940" s="471"/>
      <c r="E1940" s="486"/>
      <c r="G1940" s="491"/>
      <c r="K1940" s="489"/>
    </row>
    <row r="1941" spans="2:11" x14ac:dyDescent="0.2">
      <c r="B1941" s="471"/>
      <c r="C1941" s="471"/>
      <c r="E1941" s="486"/>
      <c r="G1941" s="491"/>
      <c r="K1941" s="489"/>
    </row>
    <row r="1942" spans="2:11" x14ac:dyDescent="0.2">
      <c r="B1942" s="471"/>
      <c r="C1942" s="471"/>
      <c r="E1942" s="486"/>
      <c r="G1942" s="491"/>
      <c r="K1942" s="489"/>
    </row>
    <row r="1943" spans="2:11" x14ac:dyDescent="0.2">
      <c r="B1943" s="471"/>
      <c r="C1943" s="471"/>
      <c r="E1943" s="486"/>
      <c r="G1943" s="491"/>
      <c r="K1943" s="489"/>
    </row>
    <row r="1944" spans="2:11" x14ac:dyDescent="0.2">
      <c r="B1944" s="471"/>
      <c r="C1944" s="471"/>
      <c r="E1944" s="486"/>
      <c r="G1944" s="491"/>
      <c r="K1944" s="489"/>
    </row>
    <row r="1945" spans="2:11" x14ac:dyDescent="0.2">
      <c r="B1945" s="471"/>
      <c r="C1945" s="471"/>
      <c r="E1945" s="486"/>
      <c r="G1945" s="491"/>
      <c r="K1945" s="489"/>
    </row>
    <row r="1946" spans="2:11" x14ac:dyDescent="0.2">
      <c r="B1946" s="471"/>
      <c r="C1946" s="471"/>
      <c r="E1946" s="486"/>
      <c r="G1946" s="491"/>
      <c r="K1946" s="489"/>
    </row>
    <row r="1947" spans="2:11" x14ac:dyDescent="0.2">
      <c r="B1947" s="471"/>
      <c r="C1947" s="471"/>
      <c r="E1947" s="486"/>
      <c r="G1947" s="491"/>
      <c r="K1947" s="489"/>
    </row>
    <row r="1948" spans="2:11" x14ac:dyDescent="0.2">
      <c r="B1948" s="471"/>
      <c r="C1948" s="471"/>
      <c r="E1948" s="486"/>
      <c r="G1948" s="491"/>
      <c r="K1948" s="489"/>
    </row>
    <row r="1949" spans="2:11" x14ac:dyDescent="0.2">
      <c r="B1949" s="471"/>
      <c r="C1949" s="471"/>
      <c r="E1949" s="486"/>
      <c r="G1949" s="491"/>
      <c r="K1949" s="489"/>
    </row>
    <row r="1950" spans="2:11" x14ac:dyDescent="0.2">
      <c r="B1950" s="471"/>
      <c r="C1950" s="471"/>
      <c r="E1950" s="486"/>
      <c r="G1950" s="491"/>
      <c r="K1950" s="489"/>
    </row>
    <row r="1951" spans="2:11" x14ac:dyDescent="0.2">
      <c r="B1951" s="471"/>
      <c r="C1951" s="471"/>
      <c r="E1951" s="486"/>
      <c r="G1951" s="491"/>
      <c r="K1951" s="489"/>
    </row>
    <row r="1952" spans="2:11" x14ac:dyDescent="0.2">
      <c r="B1952" s="471"/>
      <c r="C1952" s="471"/>
      <c r="E1952" s="486"/>
      <c r="G1952" s="491"/>
      <c r="K1952" s="489"/>
    </row>
    <row r="1953" spans="2:11" x14ac:dyDescent="0.2">
      <c r="B1953" s="471"/>
      <c r="C1953" s="471"/>
      <c r="E1953" s="486"/>
      <c r="G1953" s="491"/>
      <c r="K1953" s="489"/>
    </row>
    <row r="1954" spans="2:11" x14ac:dyDescent="0.2">
      <c r="B1954" s="471"/>
      <c r="C1954" s="471"/>
      <c r="E1954" s="486"/>
      <c r="G1954" s="491"/>
      <c r="K1954" s="489"/>
    </row>
    <row r="1955" spans="2:11" x14ac:dyDescent="0.2">
      <c r="B1955" s="471"/>
      <c r="C1955" s="471"/>
      <c r="E1955" s="486"/>
      <c r="G1955" s="491"/>
      <c r="K1955" s="489"/>
    </row>
    <row r="1956" spans="2:11" x14ac:dyDescent="0.2">
      <c r="B1956" s="471"/>
      <c r="C1956" s="471"/>
      <c r="E1956" s="486"/>
      <c r="G1956" s="491"/>
      <c r="K1956" s="489"/>
    </row>
    <row r="1957" spans="2:11" x14ac:dyDescent="0.2">
      <c r="B1957" s="471"/>
      <c r="C1957" s="471"/>
      <c r="E1957" s="486"/>
      <c r="G1957" s="491"/>
      <c r="K1957" s="489"/>
    </row>
    <row r="1958" spans="2:11" x14ac:dyDescent="0.2">
      <c r="B1958" s="471"/>
      <c r="C1958" s="471"/>
      <c r="E1958" s="486"/>
      <c r="G1958" s="491"/>
      <c r="K1958" s="489"/>
    </row>
    <row r="1959" spans="2:11" x14ac:dyDescent="0.2">
      <c r="B1959" s="471"/>
      <c r="C1959" s="471"/>
      <c r="E1959" s="486"/>
      <c r="G1959" s="491"/>
      <c r="K1959" s="489"/>
    </row>
    <row r="1960" spans="2:11" x14ac:dyDescent="0.2">
      <c r="B1960" s="471"/>
      <c r="C1960" s="471"/>
      <c r="E1960" s="486"/>
      <c r="G1960" s="491"/>
      <c r="K1960" s="489"/>
    </row>
    <row r="1961" spans="2:11" x14ac:dyDescent="0.2">
      <c r="B1961" s="471"/>
      <c r="C1961" s="471"/>
      <c r="E1961" s="486"/>
      <c r="G1961" s="491"/>
      <c r="K1961" s="489"/>
    </row>
    <row r="1962" spans="2:11" x14ac:dyDescent="0.2">
      <c r="B1962" s="471"/>
      <c r="C1962" s="471"/>
      <c r="E1962" s="486"/>
      <c r="G1962" s="491"/>
      <c r="K1962" s="489"/>
    </row>
    <row r="1963" spans="2:11" x14ac:dyDescent="0.2">
      <c r="B1963" s="471"/>
      <c r="C1963" s="471"/>
      <c r="E1963" s="486"/>
      <c r="G1963" s="491"/>
      <c r="K1963" s="489"/>
    </row>
    <row r="1964" spans="2:11" x14ac:dyDescent="0.2">
      <c r="B1964" s="471"/>
      <c r="C1964" s="471"/>
      <c r="E1964" s="486"/>
      <c r="G1964" s="491"/>
      <c r="K1964" s="489"/>
    </row>
    <row r="1965" spans="2:11" x14ac:dyDescent="0.2">
      <c r="B1965" s="471"/>
      <c r="C1965" s="471"/>
      <c r="E1965" s="486"/>
      <c r="G1965" s="491"/>
      <c r="K1965" s="489"/>
    </row>
    <row r="1966" spans="2:11" x14ac:dyDescent="0.2">
      <c r="B1966" s="471"/>
      <c r="C1966" s="471"/>
      <c r="E1966" s="486"/>
      <c r="G1966" s="491"/>
      <c r="K1966" s="489"/>
    </row>
    <row r="1967" spans="2:11" x14ac:dyDescent="0.2">
      <c r="B1967" s="471"/>
      <c r="C1967" s="471"/>
      <c r="E1967" s="486"/>
      <c r="G1967" s="491"/>
      <c r="K1967" s="489"/>
    </row>
    <row r="1968" spans="2:11" x14ac:dyDescent="0.2">
      <c r="B1968" s="471"/>
      <c r="C1968" s="471"/>
      <c r="E1968" s="486"/>
      <c r="G1968" s="491"/>
      <c r="K1968" s="489"/>
    </row>
    <row r="1969" spans="2:11" x14ac:dyDescent="0.2">
      <c r="B1969" s="471"/>
      <c r="C1969" s="471"/>
      <c r="E1969" s="486"/>
      <c r="G1969" s="491"/>
      <c r="K1969" s="489"/>
    </row>
    <row r="1970" spans="2:11" x14ac:dyDescent="0.2">
      <c r="B1970" s="471"/>
      <c r="C1970" s="471"/>
      <c r="E1970" s="486"/>
      <c r="G1970" s="491"/>
      <c r="K1970" s="489"/>
    </row>
    <row r="1971" spans="2:11" x14ac:dyDescent="0.2">
      <c r="B1971" s="471"/>
      <c r="C1971" s="471"/>
      <c r="E1971" s="486"/>
      <c r="G1971" s="491"/>
      <c r="K1971" s="489"/>
    </row>
    <row r="1972" spans="2:11" x14ac:dyDescent="0.2">
      <c r="B1972" s="471"/>
      <c r="C1972" s="471"/>
      <c r="E1972" s="486"/>
      <c r="G1972" s="491"/>
      <c r="K1972" s="489"/>
    </row>
    <row r="1973" spans="2:11" x14ac:dyDescent="0.2">
      <c r="B1973" s="471"/>
      <c r="C1973" s="471"/>
      <c r="E1973" s="486"/>
      <c r="G1973" s="491"/>
      <c r="K1973" s="489"/>
    </row>
    <row r="1974" spans="2:11" x14ac:dyDescent="0.2">
      <c r="B1974" s="471"/>
      <c r="C1974" s="471"/>
      <c r="E1974" s="486"/>
      <c r="G1974" s="491"/>
      <c r="K1974" s="489"/>
    </row>
    <row r="1975" spans="2:11" x14ac:dyDescent="0.2">
      <c r="B1975" s="471"/>
      <c r="C1975" s="471"/>
      <c r="E1975" s="486"/>
      <c r="G1975" s="491"/>
      <c r="K1975" s="489"/>
    </row>
    <row r="1976" spans="2:11" x14ac:dyDescent="0.2">
      <c r="B1976" s="471"/>
      <c r="C1976" s="471"/>
      <c r="E1976" s="486"/>
      <c r="G1976" s="491"/>
      <c r="K1976" s="489"/>
    </row>
    <row r="1977" spans="2:11" x14ac:dyDescent="0.2">
      <c r="B1977" s="471"/>
      <c r="C1977" s="471"/>
      <c r="E1977" s="486"/>
      <c r="G1977" s="491"/>
      <c r="K1977" s="489"/>
    </row>
    <row r="1978" spans="2:11" x14ac:dyDescent="0.2">
      <c r="B1978" s="471"/>
      <c r="C1978" s="471"/>
      <c r="E1978" s="486"/>
      <c r="G1978" s="491"/>
      <c r="K1978" s="489"/>
    </row>
    <row r="1979" spans="2:11" x14ac:dyDescent="0.2">
      <c r="B1979" s="471"/>
      <c r="C1979" s="471"/>
      <c r="E1979" s="486"/>
      <c r="G1979" s="491"/>
      <c r="K1979" s="489"/>
    </row>
    <row r="1980" spans="2:11" x14ac:dyDescent="0.2">
      <c r="B1980" s="471"/>
      <c r="C1980" s="471"/>
      <c r="E1980" s="486"/>
      <c r="G1980" s="491"/>
      <c r="K1980" s="489"/>
    </row>
    <row r="1981" spans="2:11" x14ac:dyDescent="0.2">
      <c r="B1981" s="471"/>
      <c r="C1981" s="471"/>
      <c r="E1981" s="486"/>
      <c r="G1981" s="491"/>
      <c r="K1981" s="489"/>
    </row>
    <row r="1982" spans="2:11" x14ac:dyDescent="0.2">
      <c r="B1982" s="471"/>
      <c r="C1982" s="471"/>
      <c r="E1982" s="486"/>
      <c r="G1982" s="491"/>
      <c r="K1982" s="489"/>
    </row>
    <row r="1983" spans="2:11" x14ac:dyDescent="0.2">
      <c r="B1983" s="471"/>
      <c r="C1983" s="471"/>
      <c r="E1983" s="486"/>
      <c r="G1983" s="491"/>
      <c r="K1983" s="489"/>
    </row>
    <row r="1984" spans="2:11" x14ac:dyDescent="0.2">
      <c r="B1984" s="471"/>
      <c r="C1984" s="471"/>
      <c r="E1984" s="486"/>
      <c r="G1984" s="491"/>
      <c r="K1984" s="489"/>
    </row>
    <row r="1985" spans="2:11" x14ac:dyDescent="0.2">
      <c r="B1985" s="471"/>
      <c r="C1985" s="471"/>
      <c r="E1985" s="486"/>
      <c r="G1985" s="491"/>
      <c r="K1985" s="489"/>
    </row>
    <row r="1986" spans="2:11" x14ac:dyDescent="0.2">
      <c r="B1986" s="471"/>
      <c r="C1986" s="471"/>
      <c r="E1986" s="486"/>
      <c r="G1986" s="491"/>
      <c r="K1986" s="489"/>
    </row>
    <row r="1987" spans="2:11" x14ac:dyDescent="0.2">
      <c r="B1987" s="471"/>
      <c r="C1987" s="471"/>
      <c r="E1987" s="486"/>
      <c r="G1987" s="491"/>
      <c r="K1987" s="489"/>
    </row>
    <row r="1988" spans="2:11" x14ac:dyDescent="0.2">
      <c r="B1988" s="471"/>
      <c r="C1988" s="471"/>
      <c r="E1988" s="486"/>
      <c r="G1988" s="491"/>
      <c r="K1988" s="489"/>
    </row>
    <row r="1989" spans="2:11" x14ac:dyDescent="0.2">
      <c r="B1989" s="471"/>
      <c r="C1989" s="471"/>
      <c r="E1989" s="486"/>
    </row>
    <row r="1990" spans="2:11" x14ac:dyDescent="0.2">
      <c r="B1990" s="471"/>
      <c r="C1990" s="471"/>
      <c r="E1990" s="486"/>
    </row>
    <row r="1991" spans="2:11" x14ac:dyDescent="0.2">
      <c r="B1991" s="471"/>
      <c r="C1991" s="471"/>
      <c r="E1991" s="486"/>
    </row>
    <row r="1992" spans="2:11" x14ac:dyDescent="0.2">
      <c r="B1992" s="471"/>
      <c r="C1992" s="471"/>
      <c r="E1992" s="486"/>
    </row>
    <row r="1993" spans="2:11" x14ac:dyDescent="0.2">
      <c r="B1993" s="471"/>
      <c r="C1993" s="471"/>
      <c r="E1993" s="486"/>
    </row>
    <row r="1994" spans="2:11" x14ac:dyDescent="0.2">
      <c r="B1994" s="471"/>
      <c r="C1994" s="471"/>
      <c r="E1994" s="486"/>
    </row>
    <row r="1995" spans="2:11" x14ac:dyDescent="0.2">
      <c r="B1995" s="471"/>
      <c r="C1995" s="471"/>
      <c r="E1995" s="486"/>
    </row>
    <row r="1996" spans="2:11" x14ac:dyDescent="0.2">
      <c r="B1996" s="471"/>
      <c r="C1996" s="471"/>
      <c r="E1996" s="486"/>
    </row>
    <row r="1997" spans="2:11" x14ac:dyDescent="0.2">
      <c r="B1997" s="471"/>
      <c r="C1997" s="471"/>
      <c r="E1997" s="486"/>
    </row>
    <row r="1998" spans="2:11" x14ac:dyDescent="0.2">
      <c r="B1998" s="471"/>
      <c r="C1998" s="471"/>
      <c r="E1998" s="486"/>
    </row>
    <row r="1999" spans="2:11" x14ac:dyDescent="0.2">
      <c r="B1999" s="471"/>
      <c r="C1999" s="471"/>
      <c r="E1999" s="486"/>
    </row>
    <row r="2000" spans="2:11" x14ac:dyDescent="0.2">
      <c r="B2000" s="471"/>
      <c r="C2000" s="471"/>
      <c r="E2000" s="486"/>
    </row>
    <row r="2001" spans="2:5" x14ac:dyDescent="0.2">
      <c r="B2001" s="471"/>
      <c r="C2001" s="471"/>
      <c r="E2001" s="486"/>
    </row>
    <row r="2002" spans="2:5" x14ac:dyDescent="0.2">
      <c r="B2002" s="471"/>
      <c r="C2002" s="471"/>
      <c r="E2002" s="486"/>
    </row>
    <row r="2003" spans="2:5" x14ac:dyDescent="0.2">
      <c r="B2003" s="471"/>
      <c r="C2003" s="471"/>
      <c r="E2003" s="486"/>
    </row>
    <row r="2004" spans="2:5" x14ac:dyDescent="0.2">
      <c r="B2004" s="471"/>
      <c r="C2004" s="471"/>
      <c r="E2004" s="486"/>
    </row>
    <row r="2005" spans="2:5" x14ac:dyDescent="0.2">
      <c r="B2005" s="471"/>
      <c r="C2005" s="471"/>
      <c r="E2005" s="486"/>
    </row>
    <row r="2006" spans="2:5" x14ac:dyDescent="0.2">
      <c r="B2006" s="471"/>
      <c r="C2006" s="471"/>
      <c r="E2006" s="486"/>
    </row>
    <row r="2007" spans="2:5" x14ac:dyDescent="0.2">
      <c r="B2007" s="471"/>
      <c r="C2007" s="471"/>
      <c r="E2007" s="486"/>
    </row>
    <row r="2008" spans="2:5" x14ac:dyDescent="0.2">
      <c r="B2008" s="471"/>
      <c r="C2008" s="471"/>
      <c r="E2008" s="486"/>
    </row>
    <row r="2009" spans="2:5" x14ac:dyDescent="0.2">
      <c r="B2009" s="471"/>
      <c r="C2009" s="471"/>
      <c r="E2009" s="486"/>
    </row>
    <row r="2010" spans="2:5" x14ac:dyDescent="0.2">
      <c r="B2010" s="471"/>
      <c r="C2010" s="471"/>
      <c r="E2010" s="486"/>
    </row>
    <row r="2011" spans="2:5" x14ac:dyDescent="0.2">
      <c r="B2011" s="471"/>
      <c r="C2011" s="471"/>
      <c r="E2011" s="486"/>
    </row>
    <row r="2012" spans="2:5" x14ac:dyDescent="0.2">
      <c r="B2012" s="471"/>
      <c r="C2012" s="471"/>
      <c r="E2012" s="486"/>
    </row>
    <row r="2013" spans="2:5" x14ac:dyDescent="0.2">
      <c r="B2013" s="471"/>
      <c r="C2013" s="471"/>
      <c r="E2013" s="486"/>
    </row>
    <row r="2014" spans="2:5" x14ac:dyDescent="0.2">
      <c r="B2014" s="471"/>
      <c r="C2014" s="471"/>
      <c r="E2014" s="486"/>
    </row>
    <row r="2015" spans="2:5" x14ac:dyDescent="0.2">
      <c r="B2015" s="471"/>
      <c r="C2015" s="471"/>
      <c r="E2015" s="486"/>
    </row>
    <row r="2016" spans="2:5" x14ac:dyDescent="0.2">
      <c r="B2016" s="471"/>
      <c r="C2016" s="471"/>
      <c r="E2016" s="486"/>
    </row>
    <row r="2017" spans="2:5" x14ac:dyDescent="0.2">
      <c r="B2017" s="471"/>
      <c r="C2017" s="471"/>
      <c r="E2017" s="486"/>
    </row>
    <row r="2018" spans="2:5" x14ac:dyDescent="0.2">
      <c r="B2018" s="471"/>
      <c r="C2018" s="471"/>
      <c r="E2018" s="486"/>
    </row>
    <row r="2019" spans="2:5" x14ac:dyDescent="0.2">
      <c r="B2019" s="471"/>
      <c r="C2019" s="471"/>
      <c r="E2019" s="486"/>
    </row>
    <row r="2020" spans="2:5" x14ac:dyDescent="0.2">
      <c r="B2020" s="471"/>
      <c r="C2020" s="471"/>
      <c r="E2020" s="486"/>
    </row>
    <row r="2021" spans="2:5" x14ac:dyDescent="0.2">
      <c r="B2021" s="471"/>
      <c r="C2021" s="471"/>
      <c r="E2021" s="486"/>
    </row>
    <row r="2022" spans="2:5" x14ac:dyDescent="0.2">
      <c r="B2022" s="471"/>
      <c r="C2022" s="471"/>
      <c r="E2022" s="486"/>
    </row>
    <row r="2023" spans="2:5" x14ac:dyDescent="0.2">
      <c r="B2023" s="471"/>
      <c r="C2023" s="471"/>
      <c r="E2023" s="486"/>
    </row>
    <row r="2024" spans="2:5" x14ac:dyDescent="0.2">
      <c r="B2024" s="471"/>
      <c r="C2024" s="471"/>
      <c r="E2024" s="486"/>
    </row>
    <row r="2025" spans="2:5" x14ac:dyDescent="0.2">
      <c r="B2025" s="471"/>
      <c r="C2025" s="471"/>
      <c r="E2025" s="486"/>
    </row>
    <row r="2026" spans="2:5" x14ac:dyDescent="0.2">
      <c r="B2026" s="471"/>
      <c r="C2026" s="471"/>
      <c r="E2026" s="486"/>
    </row>
    <row r="2027" spans="2:5" x14ac:dyDescent="0.2">
      <c r="B2027" s="471"/>
      <c r="C2027" s="471"/>
      <c r="E2027" s="486"/>
    </row>
    <row r="2028" spans="2:5" x14ac:dyDescent="0.2">
      <c r="B2028" s="471"/>
      <c r="C2028" s="471"/>
      <c r="E2028" s="486"/>
    </row>
    <row r="2029" spans="2:5" x14ac:dyDescent="0.2">
      <c r="B2029" s="471"/>
      <c r="C2029" s="471"/>
      <c r="E2029" s="486"/>
    </row>
    <row r="2030" spans="2:5" x14ac:dyDescent="0.2">
      <c r="B2030" s="471"/>
      <c r="C2030" s="471"/>
      <c r="E2030" s="486"/>
    </row>
    <row r="2031" spans="2:5" x14ac:dyDescent="0.2">
      <c r="B2031" s="471"/>
      <c r="C2031" s="471"/>
      <c r="E2031" s="486"/>
    </row>
    <row r="2032" spans="2:5" x14ac:dyDescent="0.2">
      <c r="B2032" s="471"/>
      <c r="C2032" s="471"/>
      <c r="E2032" s="486"/>
    </row>
    <row r="2033" spans="2:5" x14ac:dyDescent="0.2">
      <c r="B2033" s="471"/>
      <c r="C2033" s="471"/>
      <c r="E2033" s="486"/>
    </row>
    <row r="2034" spans="2:5" x14ac:dyDescent="0.2">
      <c r="B2034" s="471"/>
      <c r="C2034" s="471"/>
      <c r="E2034" s="486"/>
    </row>
    <row r="2035" spans="2:5" x14ac:dyDescent="0.2">
      <c r="B2035" s="471"/>
      <c r="C2035" s="471"/>
      <c r="E2035" s="486"/>
    </row>
    <row r="2036" spans="2:5" x14ac:dyDescent="0.2">
      <c r="B2036" s="471"/>
      <c r="C2036" s="471"/>
      <c r="E2036" s="486"/>
    </row>
    <row r="2037" spans="2:5" x14ac:dyDescent="0.2">
      <c r="B2037" s="471"/>
      <c r="C2037" s="471"/>
      <c r="E2037" s="486"/>
    </row>
    <row r="2038" spans="2:5" x14ac:dyDescent="0.2">
      <c r="B2038" s="471"/>
      <c r="C2038" s="471"/>
      <c r="E2038" s="486"/>
    </row>
    <row r="2039" spans="2:5" x14ac:dyDescent="0.2">
      <c r="B2039" s="471"/>
      <c r="C2039" s="471"/>
      <c r="E2039" s="486"/>
    </row>
    <row r="2040" spans="2:5" x14ac:dyDescent="0.2">
      <c r="B2040" s="471"/>
      <c r="C2040" s="471"/>
      <c r="E2040" s="486"/>
    </row>
    <row r="2041" spans="2:5" x14ac:dyDescent="0.2">
      <c r="B2041" s="471"/>
      <c r="C2041" s="471"/>
      <c r="E2041" s="486"/>
    </row>
    <row r="2042" spans="2:5" x14ac:dyDescent="0.2">
      <c r="B2042" s="471"/>
      <c r="C2042" s="471"/>
      <c r="E2042" s="486"/>
    </row>
    <row r="2043" spans="2:5" x14ac:dyDescent="0.2">
      <c r="B2043" s="471"/>
      <c r="C2043" s="471"/>
      <c r="E2043" s="486"/>
    </row>
    <row r="2044" spans="2:5" x14ac:dyDescent="0.2">
      <c r="B2044" s="471"/>
      <c r="C2044" s="471"/>
      <c r="E2044" s="486"/>
    </row>
    <row r="2045" spans="2:5" x14ac:dyDescent="0.2">
      <c r="B2045" s="471"/>
      <c r="C2045" s="471"/>
      <c r="E2045" s="486"/>
    </row>
    <row r="2046" spans="2:5" x14ac:dyDescent="0.2">
      <c r="B2046" s="471"/>
      <c r="C2046" s="471"/>
      <c r="E2046" s="486"/>
    </row>
    <row r="2047" spans="2:5" x14ac:dyDescent="0.2">
      <c r="B2047" s="471"/>
      <c r="C2047" s="471"/>
      <c r="E2047" s="486"/>
    </row>
    <row r="2048" spans="2:5" x14ac:dyDescent="0.2">
      <c r="B2048" s="471"/>
      <c r="C2048" s="471"/>
      <c r="E2048" s="486"/>
    </row>
    <row r="2049" spans="2:5" x14ac:dyDescent="0.2">
      <c r="B2049" s="471"/>
      <c r="C2049" s="471"/>
      <c r="E2049" s="486"/>
    </row>
    <row r="2050" spans="2:5" x14ac:dyDescent="0.2">
      <c r="B2050" s="471"/>
      <c r="C2050" s="471"/>
      <c r="E2050" s="486"/>
    </row>
    <row r="2051" spans="2:5" x14ac:dyDescent="0.2">
      <c r="B2051" s="471"/>
      <c r="C2051" s="471"/>
      <c r="E2051" s="486"/>
    </row>
    <row r="2052" spans="2:5" x14ac:dyDescent="0.2">
      <c r="B2052" s="471"/>
      <c r="C2052" s="471"/>
      <c r="E2052" s="486"/>
    </row>
    <row r="2053" spans="2:5" x14ac:dyDescent="0.2">
      <c r="B2053" s="471"/>
      <c r="C2053" s="471"/>
      <c r="E2053" s="486"/>
    </row>
    <row r="2054" spans="2:5" x14ac:dyDescent="0.2">
      <c r="B2054" s="471"/>
      <c r="C2054" s="471"/>
      <c r="E2054" s="486"/>
    </row>
    <row r="2055" spans="2:5" x14ac:dyDescent="0.2">
      <c r="B2055" s="471"/>
      <c r="C2055" s="471"/>
      <c r="E2055" s="486"/>
    </row>
    <row r="2056" spans="2:5" x14ac:dyDescent="0.2">
      <c r="B2056" s="471"/>
      <c r="C2056" s="471"/>
      <c r="E2056" s="486"/>
    </row>
    <row r="2057" spans="2:5" x14ac:dyDescent="0.2">
      <c r="B2057" s="471"/>
      <c r="C2057" s="471"/>
      <c r="E2057" s="486"/>
    </row>
    <row r="2058" spans="2:5" x14ac:dyDescent="0.2">
      <c r="B2058" s="471"/>
      <c r="C2058" s="471"/>
      <c r="E2058" s="486"/>
    </row>
    <row r="2059" spans="2:5" x14ac:dyDescent="0.2">
      <c r="B2059" s="471"/>
      <c r="C2059" s="471"/>
      <c r="E2059" s="486"/>
    </row>
    <row r="2060" spans="2:5" x14ac:dyDescent="0.2">
      <c r="B2060" s="471"/>
      <c r="C2060" s="471"/>
      <c r="E2060" s="486"/>
    </row>
    <row r="2061" spans="2:5" x14ac:dyDescent="0.2">
      <c r="B2061" s="471"/>
      <c r="C2061" s="471"/>
      <c r="E2061" s="486"/>
    </row>
    <row r="2062" spans="2:5" x14ac:dyDescent="0.2">
      <c r="B2062" s="471"/>
      <c r="C2062" s="471"/>
      <c r="E2062" s="486"/>
    </row>
    <row r="2063" spans="2:5" x14ac:dyDescent="0.2">
      <c r="B2063" s="471"/>
      <c r="C2063" s="471"/>
      <c r="E2063" s="486"/>
    </row>
    <row r="2064" spans="2:5" x14ac:dyDescent="0.2">
      <c r="B2064" s="471"/>
      <c r="C2064" s="471"/>
      <c r="E2064" s="486"/>
    </row>
    <row r="2065" spans="2:5" x14ac:dyDescent="0.2">
      <c r="B2065" s="471"/>
      <c r="C2065" s="471"/>
      <c r="E2065" s="486"/>
    </row>
    <row r="2066" spans="2:5" x14ac:dyDescent="0.2">
      <c r="B2066" s="471"/>
      <c r="C2066" s="471"/>
      <c r="E2066" s="486"/>
    </row>
    <row r="2067" spans="2:5" x14ac:dyDescent="0.2">
      <c r="B2067" s="471"/>
      <c r="C2067" s="471"/>
      <c r="E2067" s="486"/>
    </row>
    <row r="2068" spans="2:5" x14ac:dyDescent="0.2">
      <c r="B2068" s="471"/>
      <c r="C2068" s="471"/>
      <c r="E2068" s="486"/>
    </row>
    <row r="2069" spans="2:5" x14ac:dyDescent="0.2">
      <c r="B2069" s="471"/>
      <c r="C2069" s="471"/>
      <c r="E2069" s="486"/>
    </row>
    <row r="2070" spans="2:5" x14ac:dyDescent="0.2">
      <c r="B2070" s="471"/>
      <c r="C2070" s="471"/>
      <c r="E2070" s="486"/>
    </row>
    <row r="2071" spans="2:5" x14ac:dyDescent="0.2">
      <c r="B2071" s="471"/>
      <c r="C2071" s="471"/>
      <c r="E2071" s="486"/>
    </row>
    <row r="2072" spans="2:5" x14ac:dyDescent="0.2">
      <c r="B2072" s="471"/>
      <c r="C2072" s="471"/>
      <c r="E2072" s="486"/>
    </row>
    <row r="2073" spans="2:5" x14ac:dyDescent="0.2">
      <c r="B2073" s="471"/>
      <c r="C2073" s="471"/>
      <c r="E2073" s="486"/>
    </row>
    <row r="2074" spans="2:5" x14ac:dyDescent="0.2">
      <c r="B2074" s="471"/>
      <c r="C2074" s="471"/>
      <c r="E2074" s="486"/>
    </row>
    <row r="2075" spans="2:5" x14ac:dyDescent="0.2">
      <c r="B2075" s="471"/>
      <c r="C2075" s="471"/>
      <c r="E2075" s="486"/>
    </row>
    <row r="2076" spans="2:5" x14ac:dyDescent="0.2">
      <c r="B2076" s="471"/>
      <c r="C2076" s="471"/>
      <c r="E2076" s="486"/>
    </row>
    <row r="2077" spans="2:5" x14ac:dyDescent="0.2">
      <c r="B2077" s="471"/>
      <c r="C2077" s="471"/>
      <c r="E2077" s="486"/>
    </row>
    <row r="2078" spans="2:5" x14ac:dyDescent="0.2">
      <c r="B2078" s="471"/>
      <c r="C2078" s="471"/>
      <c r="E2078" s="486"/>
    </row>
    <row r="2079" spans="2:5" x14ac:dyDescent="0.2">
      <c r="B2079" s="471"/>
      <c r="C2079" s="471"/>
      <c r="E2079" s="486"/>
    </row>
    <row r="2080" spans="2:5" x14ac:dyDescent="0.2">
      <c r="B2080" s="471"/>
      <c r="C2080" s="471"/>
      <c r="E2080" s="486"/>
    </row>
    <row r="2081" spans="2:5" x14ac:dyDescent="0.2">
      <c r="B2081" s="471"/>
      <c r="C2081" s="471"/>
      <c r="E2081" s="486"/>
    </row>
    <row r="2082" spans="2:5" x14ac:dyDescent="0.2">
      <c r="B2082" s="471"/>
      <c r="C2082" s="471"/>
      <c r="E2082" s="486"/>
    </row>
    <row r="2083" spans="2:5" x14ac:dyDescent="0.2">
      <c r="B2083" s="471"/>
      <c r="C2083" s="471"/>
      <c r="E2083" s="486"/>
    </row>
    <row r="2084" spans="2:5" x14ac:dyDescent="0.2">
      <c r="B2084" s="471"/>
      <c r="C2084" s="471"/>
      <c r="E2084" s="486"/>
    </row>
    <row r="2085" spans="2:5" x14ac:dyDescent="0.2">
      <c r="B2085" s="471"/>
      <c r="C2085" s="471"/>
      <c r="E2085" s="486"/>
    </row>
    <row r="2086" spans="2:5" x14ac:dyDescent="0.2">
      <c r="B2086" s="471"/>
      <c r="C2086" s="471"/>
      <c r="E2086" s="486"/>
    </row>
    <row r="2087" spans="2:5" x14ac:dyDescent="0.2">
      <c r="B2087" s="471"/>
      <c r="C2087" s="471"/>
      <c r="E2087" s="486"/>
    </row>
    <row r="2088" spans="2:5" x14ac:dyDescent="0.2">
      <c r="B2088" s="471"/>
      <c r="C2088" s="471"/>
      <c r="E2088" s="486"/>
    </row>
    <row r="2089" spans="2:5" x14ac:dyDescent="0.2">
      <c r="B2089" s="471"/>
      <c r="C2089" s="471"/>
      <c r="E2089" s="486"/>
    </row>
    <row r="2090" spans="2:5" x14ac:dyDescent="0.2">
      <c r="B2090" s="471"/>
      <c r="C2090" s="471"/>
      <c r="E2090" s="486"/>
    </row>
    <row r="2091" spans="2:5" x14ac:dyDescent="0.2">
      <c r="B2091" s="471"/>
      <c r="C2091" s="471"/>
      <c r="E2091" s="486"/>
    </row>
    <row r="2092" spans="2:5" x14ac:dyDescent="0.2">
      <c r="B2092" s="471"/>
      <c r="C2092" s="471"/>
      <c r="E2092" s="486"/>
    </row>
    <row r="2093" spans="2:5" x14ac:dyDescent="0.2">
      <c r="B2093" s="471"/>
      <c r="C2093" s="471"/>
      <c r="E2093" s="486"/>
    </row>
    <row r="2094" spans="2:5" x14ac:dyDescent="0.2">
      <c r="B2094" s="471"/>
      <c r="C2094" s="471"/>
      <c r="E2094" s="486"/>
    </row>
    <row r="2095" spans="2:5" x14ac:dyDescent="0.2">
      <c r="B2095" s="471"/>
      <c r="C2095" s="471"/>
      <c r="E2095" s="486"/>
    </row>
    <row r="2096" spans="2:5" x14ac:dyDescent="0.2">
      <c r="B2096" s="471"/>
      <c r="C2096" s="471"/>
      <c r="E2096" s="486"/>
    </row>
    <row r="2097" spans="2:5" x14ac:dyDescent="0.2">
      <c r="B2097" s="471"/>
      <c r="C2097" s="471"/>
      <c r="E2097" s="486"/>
    </row>
    <row r="2098" spans="2:5" x14ac:dyDescent="0.2">
      <c r="B2098" s="471"/>
      <c r="C2098" s="471"/>
      <c r="E2098" s="486"/>
    </row>
    <row r="2099" spans="2:5" x14ac:dyDescent="0.2">
      <c r="B2099" s="471"/>
      <c r="C2099" s="471"/>
      <c r="E2099" s="486"/>
    </row>
    <row r="2100" spans="2:5" x14ac:dyDescent="0.2">
      <c r="B2100" s="471"/>
      <c r="C2100" s="471"/>
      <c r="E2100" s="486"/>
    </row>
    <row r="2101" spans="2:5" x14ac:dyDescent="0.2">
      <c r="B2101" s="471"/>
      <c r="C2101" s="471"/>
      <c r="E2101" s="486"/>
    </row>
    <row r="2102" spans="2:5" x14ac:dyDescent="0.2">
      <c r="B2102" s="471"/>
      <c r="C2102" s="471"/>
      <c r="E2102" s="486"/>
    </row>
    <row r="2103" spans="2:5" x14ac:dyDescent="0.2">
      <c r="B2103" s="471"/>
      <c r="C2103" s="471"/>
      <c r="E2103" s="486"/>
    </row>
    <row r="2104" spans="2:5" x14ac:dyDescent="0.2">
      <c r="B2104" s="471"/>
      <c r="C2104" s="471"/>
      <c r="E2104" s="486"/>
    </row>
    <row r="2105" spans="2:5" x14ac:dyDescent="0.2">
      <c r="B2105" s="471"/>
      <c r="C2105" s="471"/>
      <c r="E2105" s="486"/>
    </row>
    <row r="2106" spans="2:5" x14ac:dyDescent="0.2">
      <c r="B2106" s="471"/>
      <c r="C2106" s="471"/>
      <c r="E2106" s="486"/>
    </row>
    <row r="2107" spans="2:5" x14ac:dyDescent="0.2">
      <c r="B2107" s="471"/>
      <c r="C2107" s="471"/>
      <c r="E2107" s="486"/>
    </row>
    <row r="2108" spans="2:5" x14ac:dyDescent="0.2">
      <c r="B2108" s="471"/>
      <c r="C2108" s="471"/>
      <c r="E2108" s="486"/>
    </row>
    <row r="2109" spans="2:5" x14ac:dyDescent="0.2">
      <c r="B2109" s="471"/>
      <c r="C2109" s="471"/>
      <c r="E2109" s="486"/>
    </row>
    <row r="2110" spans="2:5" x14ac:dyDescent="0.2">
      <c r="B2110" s="471"/>
      <c r="C2110" s="471"/>
      <c r="E2110" s="486"/>
    </row>
    <row r="2111" spans="2:5" x14ac:dyDescent="0.2">
      <c r="B2111" s="471"/>
      <c r="C2111" s="471"/>
      <c r="E2111" s="486"/>
    </row>
    <row r="2112" spans="2:5" x14ac:dyDescent="0.2">
      <c r="B2112" s="471"/>
      <c r="C2112" s="471"/>
      <c r="E2112" s="486"/>
    </row>
    <row r="2113" spans="2:5" x14ac:dyDescent="0.2">
      <c r="B2113" s="471"/>
      <c r="C2113" s="471"/>
      <c r="E2113" s="486"/>
    </row>
    <row r="2114" spans="2:5" x14ac:dyDescent="0.2">
      <c r="B2114" s="471"/>
      <c r="C2114" s="471"/>
      <c r="E2114" s="486"/>
    </row>
    <row r="2115" spans="2:5" x14ac:dyDescent="0.2">
      <c r="B2115" s="471"/>
      <c r="C2115" s="471"/>
      <c r="E2115" s="486"/>
    </row>
    <row r="2116" spans="2:5" x14ac:dyDescent="0.2">
      <c r="B2116" s="471"/>
      <c r="C2116" s="471"/>
      <c r="E2116" s="486"/>
    </row>
    <row r="2117" spans="2:5" x14ac:dyDescent="0.2">
      <c r="B2117" s="471"/>
      <c r="C2117" s="471"/>
      <c r="E2117" s="486"/>
    </row>
    <row r="2118" spans="2:5" x14ac:dyDescent="0.2">
      <c r="B2118" s="471"/>
      <c r="C2118" s="471"/>
      <c r="E2118" s="486"/>
    </row>
    <row r="2119" spans="2:5" x14ac:dyDescent="0.2">
      <c r="B2119" s="471"/>
      <c r="C2119" s="471"/>
      <c r="E2119" s="486"/>
    </row>
    <row r="2120" spans="2:5" x14ac:dyDescent="0.2">
      <c r="B2120" s="471"/>
      <c r="C2120" s="471"/>
      <c r="E2120" s="486"/>
    </row>
    <row r="2121" spans="2:5" x14ac:dyDescent="0.2">
      <c r="B2121" s="471"/>
      <c r="C2121" s="471"/>
      <c r="E2121" s="486"/>
    </row>
    <row r="2122" spans="2:5" x14ac:dyDescent="0.2">
      <c r="B2122" s="471"/>
      <c r="C2122" s="471"/>
      <c r="E2122" s="486"/>
    </row>
    <row r="2123" spans="2:5" x14ac:dyDescent="0.2">
      <c r="B2123" s="471"/>
      <c r="C2123" s="471"/>
      <c r="E2123" s="486"/>
    </row>
    <row r="2124" spans="2:5" x14ac:dyDescent="0.2">
      <c r="B2124" s="471"/>
      <c r="C2124" s="471"/>
      <c r="E2124" s="486"/>
    </row>
    <row r="2125" spans="2:5" x14ac:dyDescent="0.2">
      <c r="B2125" s="471"/>
      <c r="C2125" s="471"/>
      <c r="E2125" s="486"/>
    </row>
    <row r="2126" spans="2:5" x14ac:dyDescent="0.2">
      <c r="B2126" s="471"/>
      <c r="C2126" s="471"/>
      <c r="E2126" s="486"/>
    </row>
    <row r="2127" spans="2:5" x14ac:dyDescent="0.2">
      <c r="B2127" s="471"/>
      <c r="C2127" s="471"/>
      <c r="E2127" s="486"/>
    </row>
    <row r="2128" spans="2:5" x14ac:dyDescent="0.2">
      <c r="B2128" s="471"/>
      <c r="C2128" s="471"/>
      <c r="E2128" s="486"/>
    </row>
    <row r="2129" spans="2:5" x14ac:dyDescent="0.2">
      <c r="B2129" s="471"/>
      <c r="C2129" s="471"/>
      <c r="E2129" s="486"/>
    </row>
    <row r="2130" spans="2:5" x14ac:dyDescent="0.2">
      <c r="B2130" s="471"/>
      <c r="C2130" s="471"/>
      <c r="E2130" s="486"/>
    </row>
    <row r="2131" spans="2:5" x14ac:dyDescent="0.2">
      <c r="B2131" s="471"/>
      <c r="C2131" s="471"/>
      <c r="E2131" s="486"/>
    </row>
    <row r="2132" spans="2:5" x14ac:dyDescent="0.2">
      <c r="B2132" s="471"/>
      <c r="C2132" s="471"/>
      <c r="E2132" s="486"/>
    </row>
    <row r="2133" spans="2:5" x14ac:dyDescent="0.2">
      <c r="B2133" s="471"/>
      <c r="C2133" s="471"/>
      <c r="E2133" s="486"/>
    </row>
    <row r="2134" spans="2:5" x14ac:dyDescent="0.2">
      <c r="B2134" s="471"/>
      <c r="C2134" s="471"/>
      <c r="E2134" s="486"/>
    </row>
    <row r="2135" spans="2:5" x14ac:dyDescent="0.2">
      <c r="B2135" s="471"/>
      <c r="C2135" s="471"/>
      <c r="E2135" s="486"/>
    </row>
    <row r="2136" spans="2:5" x14ac:dyDescent="0.2">
      <c r="B2136" s="471"/>
      <c r="C2136" s="471"/>
      <c r="E2136" s="486"/>
    </row>
    <row r="2137" spans="2:5" x14ac:dyDescent="0.2">
      <c r="B2137" s="471"/>
      <c r="C2137" s="471"/>
      <c r="E2137" s="486"/>
    </row>
    <row r="2138" spans="2:5" x14ac:dyDescent="0.2">
      <c r="B2138" s="471"/>
      <c r="C2138" s="471"/>
      <c r="E2138" s="486"/>
    </row>
    <row r="2139" spans="2:5" x14ac:dyDescent="0.2">
      <c r="B2139" s="471"/>
      <c r="C2139" s="471"/>
      <c r="E2139" s="486"/>
    </row>
    <row r="2140" spans="2:5" x14ac:dyDescent="0.2">
      <c r="B2140" s="471"/>
      <c r="C2140" s="471"/>
      <c r="E2140" s="486"/>
    </row>
    <row r="2141" spans="2:5" x14ac:dyDescent="0.2">
      <c r="B2141" s="471"/>
      <c r="C2141" s="471"/>
      <c r="E2141" s="486"/>
    </row>
    <row r="2142" spans="2:5" x14ac:dyDescent="0.2">
      <c r="B2142" s="471"/>
      <c r="C2142" s="471"/>
      <c r="E2142" s="486"/>
    </row>
    <row r="2143" spans="2:5" x14ac:dyDescent="0.2">
      <c r="B2143" s="471"/>
      <c r="C2143" s="471"/>
      <c r="E2143" s="486"/>
    </row>
    <row r="2144" spans="2:5" x14ac:dyDescent="0.2">
      <c r="B2144" s="471"/>
      <c r="C2144" s="471"/>
      <c r="E2144" s="486"/>
    </row>
    <row r="2145" spans="2:5" x14ac:dyDescent="0.2">
      <c r="B2145" s="471"/>
      <c r="C2145" s="471"/>
      <c r="E2145" s="486"/>
    </row>
    <row r="2146" spans="2:5" x14ac:dyDescent="0.2">
      <c r="B2146" s="471"/>
      <c r="C2146" s="471"/>
      <c r="E2146" s="486"/>
    </row>
    <row r="2147" spans="2:5" x14ac:dyDescent="0.2">
      <c r="B2147" s="471"/>
      <c r="C2147" s="471"/>
      <c r="E2147" s="486"/>
    </row>
    <row r="2148" spans="2:5" x14ac:dyDescent="0.2">
      <c r="B2148" s="471"/>
      <c r="C2148" s="471"/>
      <c r="E2148" s="486"/>
    </row>
    <row r="2149" spans="2:5" x14ac:dyDescent="0.2">
      <c r="B2149" s="471"/>
      <c r="C2149" s="471"/>
      <c r="E2149" s="486"/>
    </row>
    <row r="2150" spans="2:5" x14ac:dyDescent="0.2">
      <c r="B2150" s="471"/>
      <c r="C2150" s="471"/>
      <c r="E2150" s="486"/>
    </row>
    <row r="2151" spans="2:5" x14ac:dyDescent="0.2">
      <c r="B2151" s="471"/>
      <c r="C2151" s="471"/>
      <c r="E2151" s="486"/>
    </row>
    <row r="2152" spans="2:5" x14ac:dyDescent="0.2">
      <c r="B2152" s="471"/>
      <c r="C2152" s="471"/>
      <c r="E2152" s="486"/>
    </row>
    <row r="2153" spans="2:5" x14ac:dyDescent="0.2">
      <c r="B2153" s="471"/>
      <c r="C2153" s="471"/>
      <c r="E2153" s="486"/>
    </row>
    <row r="2154" spans="2:5" x14ac:dyDescent="0.2">
      <c r="B2154" s="471"/>
      <c r="C2154" s="471"/>
      <c r="E2154" s="486"/>
    </row>
    <row r="2155" spans="2:5" x14ac:dyDescent="0.2">
      <c r="B2155" s="471"/>
      <c r="C2155" s="471"/>
      <c r="E2155" s="486"/>
    </row>
    <row r="2156" spans="2:5" x14ac:dyDescent="0.2">
      <c r="B2156" s="471"/>
      <c r="C2156" s="471"/>
      <c r="E2156" s="486"/>
    </row>
    <row r="2157" spans="2:5" x14ac:dyDescent="0.2">
      <c r="B2157" s="471"/>
      <c r="C2157" s="471"/>
      <c r="E2157" s="486"/>
    </row>
    <row r="2158" spans="2:5" x14ac:dyDescent="0.2">
      <c r="B2158" s="471"/>
      <c r="C2158" s="471"/>
      <c r="E2158" s="486"/>
    </row>
    <row r="2159" spans="2:5" x14ac:dyDescent="0.2">
      <c r="B2159" s="471"/>
      <c r="C2159" s="471"/>
      <c r="E2159" s="486"/>
    </row>
    <row r="2160" spans="2:5" x14ac:dyDescent="0.2">
      <c r="B2160" s="471"/>
      <c r="C2160" s="471"/>
      <c r="E2160" s="486"/>
    </row>
    <row r="2161" spans="2:5" x14ac:dyDescent="0.2">
      <c r="B2161" s="471"/>
      <c r="C2161" s="471"/>
      <c r="E2161" s="486"/>
    </row>
    <row r="2162" spans="2:5" x14ac:dyDescent="0.2">
      <c r="B2162" s="471"/>
      <c r="C2162" s="471"/>
      <c r="E2162" s="486"/>
    </row>
    <row r="2163" spans="2:5" x14ac:dyDescent="0.2">
      <c r="B2163" s="471"/>
      <c r="C2163" s="471"/>
      <c r="E2163" s="486"/>
    </row>
    <row r="2164" spans="2:5" x14ac:dyDescent="0.2">
      <c r="B2164" s="471"/>
      <c r="C2164" s="471"/>
      <c r="E2164" s="486"/>
    </row>
    <row r="2165" spans="2:5" x14ac:dyDescent="0.2">
      <c r="B2165" s="471"/>
      <c r="C2165" s="471"/>
      <c r="E2165" s="486"/>
    </row>
    <row r="2166" spans="2:5" x14ac:dyDescent="0.2">
      <c r="B2166" s="471"/>
      <c r="C2166" s="471"/>
      <c r="E2166" s="486"/>
    </row>
    <row r="2167" spans="2:5" x14ac:dyDescent="0.2">
      <c r="B2167" s="471"/>
      <c r="C2167" s="471"/>
      <c r="E2167" s="486"/>
    </row>
    <row r="2168" spans="2:5" x14ac:dyDescent="0.2">
      <c r="B2168" s="471"/>
      <c r="C2168" s="471"/>
      <c r="E2168" s="486"/>
    </row>
    <row r="2169" spans="2:5" x14ac:dyDescent="0.2">
      <c r="B2169" s="471"/>
      <c r="C2169" s="471"/>
      <c r="E2169" s="486"/>
    </row>
    <row r="2170" spans="2:5" x14ac:dyDescent="0.2">
      <c r="B2170" s="471"/>
      <c r="C2170" s="471"/>
      <c r="E2170" s="486"/>
    </row>
    <row r="2171" spans="2:5" x14ac:dyDescent="0.2">
      <c r="B2171" s="471"/>
      <c r="C2171" s="471"/>
      <c r="E2171" s="486"/>
    </row>
    <row r="2172" spans="2:5" x14ac:dyDescent="0.2">
      <c r="B2172" s="471"/>
      <c r="C2172" s="471"/>
      <c r="E2172" s="486"/>
    </row>
    <row r="2173" spans="2:5" x14ac:dyDescent="0.2">
      <c r="B2173" s="471"/>
      <c r="C2173" s="471"/>
      <c r="E2173" s="486"/>
    </row>
    <row r="2174" spans="2:5" x14ac:dyDescent="0.2">
      <c r="B2174" s="471"/>
      <c r="C2174" s="471"/>
      <c r="E2174" s="486"/>
    </row>
    <row r="2175" spans="2:5" x14ac:dyDescent="0.2">
      <c r="B2175" s="471"/>
      <c r="C2175" s="471"/>
      <c r="E2175" s="486"/>
    </row>
    <row r="2176" spans="2:5" x14ac:dyDescent="0.2">
      <c r="B2176" s="471"/>
      <c r="C2176" s="471"/>
      <c r="E2176" s="486"/>
    </row>
    <row r="2177" spans="2:5" x14ac:dyDescent="0.2">
      <c r="B2177" s="471"/>
      <c r="C2177" s="471"/>
      <c r="E2177" s="486"/>
    </row>
    <row r="2178" spans="2:5" x14ac:dyDescent="0.2">
      <c r="B2178" s="471"/>
      <c r="C2178" s="471"/>
      <c r="E2178" s="486"/>
    </row>
    <row r="2179" spans="2:5" x14ac:dyDescent="0.2">
      <c r="B2179" s="471"/>
      <c r="C2179" s="471"/>
      <c r="E2179" s="486"/>
    </row>
    <row r="2180" spans="2:5" x14ac:dyDescent="0.2">
      <c r="B2180" s="471"/>
      <c r="C2180" s="471"/>
      <c r="E2180" s="486"/>
    </row>
    <row r="2181" spans="2:5" x14ac:dyDescent="0.2">
      <c r="B2181" s="471"/>
      <c r="C2181" s="471"/>
      <c r="E2181" s="486"/>
    </row>
    <row r="2182" spans="2:5" x14ac:dyDescent="0.2">
      <c r="B2182" s="471"/>
      <c r="C2182" s="471"/>
      <c r="E2182" s="486"/>
    </row>
    <row r="2183" spans="2:5" x14ac:dyDescent="0.2">
      <c r="B2183" s="471"/>
      <c r="C2183" s="471"/>
      <c r="E2183" s="486"/>
    </row>
    <row r="2184" spans="2:5" x14ac:dyDescent="0.2">
      <c r="B2184" s="471"/>
      <c r="C2184" s="471"/>
      <c r="E2184" s="486"/>
    </row>
    <row r="2185" spans="2:5" x14ac:dyDescent="0.2">
      <c r="B2185" s="471"/>
      <c r="C2185" s="471"/>
      <c r="E2185" s="486"/>
    </row>
    <row r="2186" spans="2:5" x14ac:dyDescent="0.2">
      <c r="B2186" s="471"/>
      <c r="C2186" s="471"/>
      <c r="E2186" s="486"/>
    </row>
    <row r="2187" spans="2:5" x14ac:dyDescent="0.2">
      <c r="B2187" s="471"/>
      <c r="C2187" s="471"/>
      <c r="E2187" s="486"/>
    </row>
    <row r="2188" spans="2:5" x14ac:dyDescent="0.2">
      <c r="B2188" s="471"/>
      <c r="C2188" s="471"/>
      <c r="E2188" s="486"/>
    </row>
    <row r="2189" spans="2:5" x14ac:dyDescent="0.2">
      <c r="B2189" s="471"/>
      <c r="C2189" s="471"/>
      <c r="E2189" s="486"/>
    </row>
    <row r="2190" spans="2:5" x14ac:dyDescent="0.2">
      <c r="B2190" s="471"/>
      <c r="C2190" s="471"/>
      <c r="E2190" s="486"/>
    </row>
    <row r="2191" spans="2:5" x14ac:dyDescent="0.2">
      <c r="B2191" s="471"/>
      <c r="C2191" s="471"/>
      <c r="E2191" s="486"/>
    </row>
    <row r="2192" spans="2:5" x14ac:dyDescent="0.2">
      <c r="B2192" s="471"/>
      <c r="C2192" s="471"/>
      <c r="E2192" s="486"/>
    </row>
    <row r="2193" spans="2:5" x14ac:dyDescent="0.2">
      <c r="B2193" s="471"/>
      <c r="C2193" s="471"/>
      <c r="E2193" s="486"/>
    </row>
    <row r="2194" spans="2:5" x14ac:dyDescent="0.2">
      <c r="B2194" s="471"/>
      <c r="C2194" s="471"/>
      <c r="E2194" s="486"/>
    </row>
    <row r="2195" spans="2:5" x14ac:dyDescent="0.2">
      <c r="B2195" s="471"/>
      <c r="C2195" s="471"/>
      <c r="E2195" s="486"/>
    </row>
    <row r="2196" spans="2:5" x14ac:dyDescent="0.2">
      <c r="B2196" s="471"/>
      <c r="C2196" s="471"/>
      <c r="E2196" s="486"/>
    </row>
    <row r="2197" spans="2:5" x14ac:dyDescent="0.2">
      <c r="B2197" s="471"/>
      <c r="C2197" s="471"/>
      <c r="E2197" s="486"/>
    </row>
    <row r="2198" spans="2:5" x14ac:dyDescent="0.2">
      <c r="B2198" s="471"/>
      <c r="C2198" s="471"/>
      <c r="E2198" s="486"/>
    </row>
    <row r="2199" spans="2:5" x14ac:dyDescent="0.2">
      <c r="B2199" s="471"/>
      <c r="C2199" s="471"/>
      <c r="E2199" s="486"/>
    </row>
    <row r="2200" spans="2:5" x14ac:dyDescent="0.2">
      <c r="B2200" s="471"/>
      <c r="C2200" s="471"/>
      <c r="E2200" s="486"/>
    </row>
    <row r="2201" spans="2:5" x14ac:dyDescent="0.2">
      <c r="B2201" s="471"/>
      <c r="C2201" s="471"/>
      <c r="E2201" s="486"/>
    </row>
    <row r="2202" spans="2:5" x14ac:dyDescent="0.2">
      <c r="B2202" s="471"/>
      <c r="C2202" s="471"/>
      <c r="E2202" s="486"/>
    </row>
    <row r="2203" spans="2:5" x14ac:dyDescent="0.2">
      <c r="B2203" s="471"/>
      <c r="C2203" s="471"/>
      <c r="E2203" s="486"/>
    </row>
    <row r="2204" spans="2:5" x14ac:dyDescent="0.2">
      <c r="B2204" s="471"/>
      <c r="C2204" s="471"/>
      <c r="E2204" s="486"/>
    </row>
    <row r="2205" spans="2:5" x14ac:dyDescent="0.2">
      <c r="B2205" s="471"/>
      <c r="C2205" s="471"/>
      <c r="E2205" s="486"/>
    </row>
    <row r="2206" spans="2:5" x14ac:dyDescent="0.2">
      <c r="B2206" s="471"/>
      <c r="C2206" s="471"/>
      <c r="E2206" s="486"/>
    </row>
    <row r="2207" spans="2:5" x14ac:dyDescent="0.2">
      <c r="B2207" s="471"/>
      <c r="C2207" s="471"/>
      <c r="E2207" s="486"/>
    </row>
    <row r="2208" spans="2:5" x14ac:dyDescent="0.2">
      <c r="B2208" s="471"/>
      <c r="C2208" s="471"/>
      <c r="E2208" s="486"/>
    </row>
    <row r="2209" spans="2:5" x14ac:dyDescent="0.2">
      <c r="B2209" s="471"/>
      <c r="C2209" s="471"/>
      <c r="E2209" s="486"/>
    </row>
    <row r="2210" spans="2:5" x14ac:dyDescent="0.2">
      <c r="B2210" s="471"/>
      <c r="C2210" s="471"/>
      <c r="E2210" s="486"/>
    </row>
    <row r="2211" spans="2:5" x14ac:dyDescent="0.2">
      <c r="B2211" s="471"/>
      <c r="C2211" s="471"/>
      <c r="E2211" s="486"/>
    </row>
    <row r="2212" spans="2:5" x14ac:dyDescent="0.2">
      <c r="B2212" s="471"/>
      <c r="C2212" s="471"/>
      <c r="E2212" s="486"/>
    </row>
    <row r="2213" spans="2:5" x14ac:dyDescent="0.2">
      <c r="B2213" s="471"/>
      <c r="C2213" s="471"/>
      <c r="E2213" s="486"/>
    </row>
    <row r="2214" spans="2:5" x14ac:dyDescent="0.2">
      <c r="B2214" s="471"/>
      <c r="C2214" s="471"/>
      <c r="E2214" s="486"/>
    </row>
    <row r="2215" spans="2:5" x14ac:dyDescent="0.2">
      <c r="B2215" s="471"/>
      <c r="C2215" s="471"/>
      <c r="E2215" s="486"/>
    </row>
    <row r="2216" spans="2:5" x14ac:dyDescent="0.2">
      <c r="B2216" s="471"/>
      <c r="C2216" s="471"/>
      <c r="E2216" s="486"/>
    </row>
    <row r="2217" spans="2:5" x14ac:dyDescent="0.2">
      <c r="B2217" s="471"/>
      <c r="C2217" s="471"/>
      <c r="E2217" s="486"/>
    </row>
    <row r="2218" spans="2:5" x14ac:dyDescent="0.2">
      <c r="B2218" s="471"/>
      <c r="C2218" s="471"/>
      <c r="E2218" s="486"/>
    </row>
    <row r="2219" spans="2:5" x14ac:dyDescent="0.2">
      <c r="B2219" s="471"/>
      <c r="C2219" s="471"/>
      <c r="E2219" s="486"/>
    </row>
    <row r="2220" spans="2:5" x14ac:dyDescent="0.2">
      <c r="B2220" s="471"/>
      <c r="C2220" s="471"/>
      <c r="E2220" s="486"/>
    </row>
    <row r="2221" spans="2:5" x14ac:dyDescent="0.2">
      <c r="B2221" s="471"/>
      <c r="C2221" s="471"/>
      <c r="E2221" s="486"/>
    </row>
    <row r="2222" spans="2:5" x14ac:dyDescent="0.2">
      <c r="B2222" s="471"/>
      <c r="C2222" s="471"/>
      <c r="E2222" s="486"/>
    </row>
    <row r="2223" spans="2:5" x14ac:dyDescent="0.2">
      <c r="B2223" s="471"/>
      <c r="C2223" s="471"/>
      <c r="E2223" s="486"/>
    </row>
    <row r="2224" spans="2:5" x14ac:dyDescent="0.2">
      <c r="B2224" s="471"/>
      <c r="C2224" s="471"/>
      <c r="E2224" s="486"/>
    </row>
    <row r="2225" spans="2:5" x14ac:dyDescent="0.2">
      <c r="B2225" s="471"/>
      <c r="C2225" s="471"/>
      <c r="E2225" s="486"/>
    </row>
    <row r="2226" spans="2:5" x14ac:dyDescent="0.2">
      <c r="B2226" s="471"/>
      <c r="C2226" s="471"/>
      <c r="E2226" s="486"/>
    </row>
    <row r="2227" spans="2:5" x14ac:dyDescent="0.2">
      <c r="B2227" s="471"/>
      <c r="C2227" s="471"/>
      <c r="E2227" s="486"/>
    </row>
    <row r="2228" spans="2:5" x14ac:dyDescent="0.2">
      <c r="B2228" s="471"/>
      <c r="C2228" s="471"/>
      <c r="E2228" s="486"/>
    </row>
    <row r="2229" spans="2:5" x14ac:dyDescent="0.2">
      <c r="B2229" s="471"/>
      <c r="C2229" s="471"/>
      <c r="E2229" s="486"/>
    </row>
    <row r="2230" spans="2:5" x14ac:dyDescent="0.2">
      <c r="B2230" s="471"/>
      <c r="C2230" s="471"/>
      <c r="E2230" s="486"/>
    </row>
    <row r="2231" spans="2:5" x14ac:dyDescent="0.2">
      <c r="B2231" s="471"/>
      <c r="C2231" s="471"/>
      <c r="E2231" s="486"/>
    </row>
    <row r="2232" spans="2:5" x14ac:dyDescent="0.2">
      <c r="B2232" s="471"/>
      <c r="C2232" s="471"/>
      <c r="E2232" s="486"/>
    </row>
    <row r="2233" spans="2:5" x14ac:dyDescent="0.2">
      <c r="B2233" s="471"/>
      <c r="C2233" s="471"/>
      <c r="E2233" s="486"/>
    </row>
    <row r="2234" spans="2:5" x14ac:dyDescent="0.2">
      <c r="B2234" s="471"/>
      <c r="C2234" s="471"/>
      <c r="E2234" s="486"/>
    </row>
    <row r="2235" spans="2:5" x14ac:dyDescent="0.2">
      <c r="B2235" s="471"/>
      <c r="C2235" s="471"/>
      <c r="E2235" s="486"/>
    </row>
    <row r="2236" spans="2:5" x14ac:dyDescent="0.2">
      <c r="B2236" s="471"/>
      <c r="C2236" s="471"/>
      <c r="E2236" s="486"/>
    </row>
    <row r="2237" spans="2:5" x14ac:dyDescent="0.2">
      <c r="B2237" s="471"/>
      <c r="C2237" s="471"/>
      <c r="E2237" s="486"/>
    </row>
    <row r="2238" spans="2:5" x14ac:dyDescent="0.2">
      <c r="B2238" s="471"/>
      <c r="C2238" s="471"/>
      <c r="E2238" s="486"/>
    </row>
    <row r="2239" spans="2:5" x14ac:dyDescent="0.2">
      <c r="B2239" s="471"/>
      <c r="C2239" s="471"/>
      <c r="E2239" s="486"/>
    </row>
    <row r="2240" spans="2:5" x14ac:dyDescent="0.2">
      <c r="B2240" s="471"/>
      <c r="C2240" s="471"/>
      <c r="E2240" s="486"/>
    </row>
    <row r="2241" spans="2:5" x14ac:dyDescent="0.2">
      <c r="B2241" s="471"/>
      <c r="C2241" s="471"/>
      <c r="E2241" s="486"/>
    </row>
    <row r="2242" spans="2:5" x14ac:dyDescent="0.2">
      <c r="B2242" s="471"/>
      <c r="C2242" s="471"/>
      <c r="E2242" s="486"/>
    </row>
    <row r="2243" spans="2:5" x14ac:dyDescent="0.2">
      <c r="B2243" s="471"/>
      <c r="C2243" s="471"/>
      <c r="E2243" s="486"/>
    </row>
    <row r="2244" spans="2:5" x14ac:dyDescent="0.2">
      <c r="B2244" s="471"/>
      <c r="C2244" s="471"/>
      <c r="E2244" s="486"/>
    </row>
    <row r="2245" spans="2:5" x14ac:dyDescent="0.2">
      <c r="B2245" s="471"/>
      <c r="C2245" s="471"/>
      <c r="E2245" s="486"/>
    </row>
    <row r="2246" spans="2:5" x14ac:dyDescent="0.2">
      <c r="B2246" s="471"/>
      <c r="C2246" s="471"/>
      <c r="E2246" s="486"/>
    </row>
    <row r="2247" spans="2:5" x14ac:dyDescent="0.2">
      <c r="B2247" s="471"/>
      <c r="C2247" s="471"/>
      <c r="E2247" s="486"/>
    </row>
    <row r="2248" spans="2:5" x14ac:dyDescent="0.2">
      <c r="B2248" s="471"/>
      <c r="C2248" s="471"/>
      <c r="E2248" s="486"/>
    </row>
    <row r="2249" spans="2:5" x14ac:dyDescent="0.2">
      <c r="B2249" s="471"/>
      <c r="C2249" s="471"/>
      <c r="E2249" s="486"/>
    </row>
    <row r="2250" spans="2:5" x14ac:dyDescent="0.2">
      <c r="B2250" s="471"/>
      <c r="C2250" s="471"/>
      <c r="E2250" s="486"/>
    </row>
    <row r="2251" spans="2:5" x14ac:dyDescent="0.2">
      <c r="B2251" s="471"/>
      <c r="C2251" s="471"/>
      <c r="E2251" s="486"/>
    </row>
    <row r="2252" spans="2:5" x14ac:dyDescent="0.2">
      <c r="B2252" s="471"/>
      <c r="C2252" s="471"/>
      <c r="E2252" s="486"/>
    </row>
    <row r="2253" spans="2:5" x14ac:dyDescent="0.2">
      <c r="B2253" s="471"/>
      <c r="C2253" s="471"/>
      <c r="E2253" s="486"/>
    </row>
    <row r="2254" spans="2:5" x14ac:dyDescent="0.2">
      <c r="B2254" s="471"/>
      <c r="C2254" s="471"/>
      <c r="E2254" s="486"/>
    </row>
    <row r="2255" spans="2:5" x14ac:dyDescent="0.2">
      <c r="B2255" s="471"/>
      <c r="C2255" s="471"/>
      <c r="E2255" s="486"/>
    </row>
    <row r="2256" spans="2:5" x14ac:dyDescent="0.2">
      <c r="B2256" s="471"/>
      <c r="C2256" s="471"/>
      <c r="E2256" s="486"/>
    </row>
    <row r="2257" spans="2:5" x14ac:dyDescent="0.2">
      <c r="B2257" s="471"/>
      <c r="C2257" s="471"/>
      <c r="E2257" s="486"/>
    </row>
    <row r="2258" spans="2:5" x14ac:dyDescent="0.2">
      <c r="B2258" s="471"/>
      <c r="C2258" s="471"/>
      <c r="E2258" s="486"/>
    </row>
    <row r="2259" spans="2:5" x14ac:dyDescent="0.2">
      <c r="B2259" s="471"/>
      <c r="C2259" s="471"/>
      <c r="E2259" s="486"/>
    </row>
    <row r="2260" spans="2:5" x14ac:dyDescent="0.2">
      <c r="B2260" s="471"/>
      <c r="C2260" s="471"/>
      <c r="E2260" s="486"/>
    </row>
    <row r="2261" spans="2:5" x14ac:dyDescent="0.2">
      <c r="B2261" s="471"/>
      <c r="C2261" s="471"/>
      <c r="E2261" s="486"/>
    </row>
    <row r="2262" spans="2:5" x14ac:dyDescent="0.2">
      <c r="B2262" s="471"/>
      <c r="C2262" s="471"/>
      <c r="E2262" s="486"/>
    </row>
    <row r="2263" spans="2:5" x14ac:dyDescent="0.2">
      <c r="B2263" s="471"/>
      <c r="C2263" s="471"/>
      <c r="E2263" s="486"/>
    </row>
    <row r="2264" spans="2:5" x14ac:dyDescent="0.2">
      <c r="B2264" s="471"/>
      <c r="C2264" s="471"/>
      <c r="E2264" s="486"/>
    </row>
    <row r="2265" spans="2:5" x14ac:dyDescent="0.2">
      <c r="B2265" s="471"/>
      <c r="C2265" s="471"/>
      <c r="E2265" s="486"/>
    </row>
    <row r="2266" spans="2:5" x14ac:dyDescent="0.2">
      <c r="B2266" s="471"/>
      <c r="C2266" s="471"/>
      <c r="E2266" s="486"/>
    </row>
    <row r="2267" spans="2:5" x14ac:dyDescent="0.2">
      <c r="B2267" s="471"/>
      <c r="C2267" s="471"/>
      <c r="E2267" s="486"/>
    </row>
    <row r="2268" spans="2:5" x14ac:dyDescent="0.2">
      <c r="B2268" s="471"/>
      <c r="C2268" s="471"/>
      <c r="E2268" s="486"/>
    </row>
    <row r="2269" spans="2:5" x14ac:dyDescent="0.2">
      <c r="B2269" s="471"/>
      <c r="C2269" s="471"/>
      <c r="E2269" s="486"/>
    </row>
    <row r="2270" spans="2:5" x14ac:dyDescent="0.2">
      <c r="B2270" s="471"/>
      <c r="C2270" s="471"/>
      <c r="E2270" s="486"/>
    </row>
    <row r="2271" spans="2:5" x14ac:dyDescent="0.2">
      <c r="B2271" s="471"/>
      <c r="C2271" s="471"/>
      <c r="E2271" s="486"/>
    </row>
    <row r="2272" spans="2:5" x14ac:dyDescent="0.2">
      <c r="B2272" s="471"/>
      <c r="C2272" s="471"/>
      <c r="E2272" s="486"/>
    </row>
    <row r="2273" spans="2:5" x14ac:dyDescent="0.2">
      <c r="B2273" s="471"/>
      <c r="C2273" s="471"/>
      <c r="E2273" s="486"/>
    </row>
    <row r="2274" spans="2:5" x14ac:dyDescent="0.2">
      <c r="B2274" s="471"/>
      <c r="C2274" s="471"/>
      <c r="E2274" s="486"/>
    </row>
    <row r="2275" spans="2:5" x14ac:dyDescent="0.2">
      <c r="B2275" s="471"/>
      <c r="C2275" s="471"/>
      <c r="E2275" s="486"/>
    </row>
    <row r="2276" spans="2:5" x14ac:dyDescent="0.2">
      <c r="B2276" s="471"/>
      <c r="C2276" s="471"/>
      <c r="E2276" s="486"/>
    </row>
    <row r="2277" spans="2:5" x14ac:dyDescent="0.2">
      <c r="B2277" s="471"/>
      <c r="C2277" s="471"/>
      <c r="E2277" s="486"/>
    </row>
    <row r="2278" spans="2:5" x14ac:dyDescent="0.2">
      <c r="B2278" s="471"/>
      <c r="C2278" s="471"/>
      <c r="E2278" s="486"/>
    </row>
    <row r="2279" spans="2:5" x14ac:dyDescent="0.2">
      <c r="B2279" s="471"/>
      <c r="C2279" s="471"/>
      <c r="E2279" s="486"/>
    </row>
    <row r="2280" spans="2:5" x14ac:dyDescent="0.2">
      <c r="B2280" s="471"/>
      <c r="C2280" s="471"/>
      <c r="E2280" s="486"/>
    </row>
    <row r="2281" spans="2:5" x14ac:dyDescent="0.2">
      <c r="B2281" s="471"/>
      <c r="C2281" s="471"/>
      <c r="E2281" s="486"/>
    </row>
    <row r="2282" spans="2:5" x14ac:dyDescent="0.2">
      <c r="B2282" s="471"/>
      <c r="C2282" s="471"/>
      <c r="E2282" s="486"/>
    </row>
    <row r="2283" spans="2:5" x14ac:dyDescent="0.2">
      <c r="B2283" s="471"/>
      <c r="C2283" s="471"/>
      <c r="E2283" s="486"/>
    </row>
    <row r="2284" spans="2:5" x14ac:dyDescent="0.2">
      <c r="B2284" s="471"/>
      <c r="C2284" s="471"/>
      <c r="E2284" s="486"/>
    </row>
    <row r="2285" spans="2:5" x14ac:dyDescent="0.2">
      <c r="B2285" s="471"/>
      <c r="C2285" s="471"/>
      <c r="E2285" s="486"/>
    </row>
    <row r="2286" spans="2:5" x14ac:dyDescent="0.2">
      <c r="B2286" s="471"/>
      <c r="C2286" s="471"/>
      <c r="E2286" s="486"/>
    </row>
    <row r="2287" spans="2:5" x14ac:dyDescent="0.2">
      <c r="B2287" s="471"/>
      <c r="C2287" s="471"/>
      <c r="E2287" s="486"/>
    </row>
    <row r="2288" spans="2:5" x14ac:dyDescent="0.2">
      <c r="B2288" s="471"/>
      <c r="C2288" s="471"/>
      <c r="E2288" s="486"/>
    </row>
    <row r="2289" spans="2:5" x14ac:dyDescent="0.2">
      <c r="B2289" s="471"/>
      <c r="C2289" s="471"/>
      <c r="E2289" s="486"/>
    </row>
    <row r="2290" spans="2:5" x14ac:dyDescent="0.2">
      <c r="B2290" s="471"/>
      <c r="C2290" s="471"/>
      <c r="E2290" s="486"/>
    </row>
    <row r="2291" spans="2:5" x14ac:dyDescent="0.2">
      <c r="B2291" s="471"/>
      <c r="C2291" s="471"/>
      <c r="E2291" s="486"/>
    </row>
    <row r="2292" spans="2:5" x14ac:dyDescent="0.2">
      <c r="B2292" s="471"/>
      <c r="C2292" s="471"/>
      <c r="E2292" s="486"/>
    </row>
    <row r="2293" spans="2:5" x14ac:dyDescent="0.2">
      <c r="B2293" s="471"/>
      <c r="C2293" s="471"/>
      <c r="E2293" s="486"/>
    </row>
    <row r="2294" spans="2:5" x14ac:dyDescent="0.2">
      <c r="B2294" s="471"/>
      <c r="C2294" s="471"/>
      <c r="E2294" s="486"/>
    </row>
    <row r="2295" spans="2:5" x14ac:dyDescent="0.2">
      <c r="B2295" s="471"/>
      <c r="C2295" s="471"/>
      <c r="E2295" s="486"/>
    </row>
    <row r="2296" spans="2:5" x14ac:dyDescent="0.2">
      <c r="B2296" s="471"/>
      <c r="C2296" s="471"/>
      <c r="E2296" s="486"/>
    </row>
    <row r="2297" spans="2:5" x14ac:dyDescent="0.2">
      <c r="B2297" s="471"/>
      <c r="C2297" s="471"/>
      <c r="E2297" s="486"/>
    </row>
    <row r="2298" spans="2:5" x14ac:dyDescent="0.2">
      <c r="B2298" s="471"/>
      <c r="C2298" s="471"/>
      <c r="E2298" s="486"/>
    </row>
    <row r="2299" spans="2:5" x14ac:dyDescent="0.2">
      <c r="B2299" s="471"/>
      <c r="C2299" s="471"/>
      <c r="E2299" s="486"/>
    </row>
    <row r="2300" spans="2:5" x14ac:dyDescent="0.2">
      <c r="B2300" s="471"/>
      <c r="C2300" s="471"/>
      <c r="E2300" s="486"/>
    </row>
    <row r="2301" spans="2:5" x14ac:dyDescent="0.2">
      <c r="B2301" s="471"/>
      <c r="C2301" s="471"/>
      <c r="E2301" s="486"/>
    </row>
    <row r="2302" spans="2:5" x14ac:dyDescent="0.2">
      <c r="B2302" s="471"/>
      <c r="C2302" s="471"/>
      <c r="E2302" s="486"/>
    </row>
    <row r="2303" spans="2:5" x14ac:dyDescent="0.2">
      <c r="B2303" s="471"/>
      <c r="C2303" s="471"/>
      <c r="E2303" s="486"/>
    </row>
    <row r="2304" spans="2:5" x14ac:dyDescent="0.2">
      <c r="B2304" s="471"/>
      <c r="C2304" s="471"/>
      <c r="E2304" s="486"/>
    </row>
    <row r="2305" spans="2:5" x14ac:dyDescent="0.2">
      <c r="B2305" s="471"/>
      <c r="C2305" s="471"/>
      <c r="E2305" s="486"/>
    </row>
    <row r="2306" spans="2:5" x14ac:dyDescent="0.2">
      <c r="B2306" s="471"/>
      <c r="C2306" s="471"/>
      <c r="E2306" s="486"/>
    </row>
    <row r="2307" spans="2:5" x14ac:dyDescent="0.2">
      <c r="B2307" s="471"/>
      <c r="C2307" s="471"/>
      <c r="E2307" s="486"/>
    </row>
    <row r="2308" spans="2:5" x14ac:dyDescent="0.2">
      <c r="B2308" s="471"/>
      <c r="C2308" s="471"/>
      <c r="E2308" s="486"/>
    </row>
    <row r="2309" spans="2:5" x14ac:dyDescent="0.2">
      <c r="B2309" s="471"/>
      <c r="C2309" s="471"/>
      <c r="E2309" s="486"/>
    </row>
    <row r="2310" spans="2:5" x14ac:dyDescent="0.2">
      <c r="B2310" s="471"/>
      <c r="C2310" s="471"/>
      <c r="E2310" s="486"/>
    </row>
    <row r="2311" spans="2:5" x14ac:dyDescent="0.2">
      <c r="B2311" s="471"/>
      <c r="C2311" s="471"/>
      <c r="E2311" s="486"/>
    </row>
    <row r="2312" spans="2:5" x14ac:dyDescent="0.2">
      <c r="B2312" s="471"/>
      <c r="C2312" s="471"/>
      <c r="E2312" s="486"/>
    </row>
    <row r="2313" spans="2:5" x14ac:dyDescent="0.2">
      <c r="B2313" s="471"/>
      <c r="C2313" s="471"/>
      <c r="E2313" s="486"/>
    </row>
    <row r="2314" spans="2:5" x14ac:dyDescent="0.2">
      <c r="B2314" s="471"/>
      <c r="C2314" s="471"/>
      <c r="E2314" s="486"/>
    </row>
    <row r="2315" spans="2:5" x14ac:dyDescent="0.2">
      <c r="B2315" s="471"/>
      <c r="C2315" s="471"/>
      <c r="E2315" s="486"/>
    </row>
    <row r="2316" spans="2:5" x14ac:dyDescent="0.2">
      <c r="B2316" s="471"/>
      <c r="C2316" s="471"/>
      <c r="E2316" s="486"/>
    </row>
    <row r="2317" spans="2:5" x14ac:dyDescent="0.2">
      <c r="B2317" s="471"/>
      <c r="C2317" s="471"/>
      <c r="E2317" s="486"/>
    </row>
    <row r="2318" spans="2:5" x14ac:dyDescent="0.2">
      <c r="B2318" s="471"/>
      <c r="C2318" s="471"/>
      <c r="E2318" s="486"/>
    </row>
    <row r="2319" spans="2:5" x14ac:dyDescent="0.2">
      <c r="B2319" s="471"/>
      <c r="C2319" s="471"/>
      <c r="E2319" s="486"/>
    </row>
    <row r="2320" spans="2:5" x14ac:dyDescent="0.2">
      <c r="B2320" s="471"/>
      <c r="C2320" s="471"/>
      <c r="E2320" s="486"/>
    </row>
    <row r="2321" spans="2:5" x14ac:dyDescent="0.2">
      <c r="B2321" s="471"/>
      <c r="C2321" s="471"/>
      <c r="E2321" s="486"/>
    </row>
    <row r="2322" spans="2:5" x14ac:dyDescent="0.2">
      <c r="B2322" s="471"/>
      <c r="C2322" s="471"/>
      <c r="E2322" s="486"/>
    </row>
    <row r="2323" spans="2:5" x14ac:dyDescent="0.2">
      <c r="B2323" s="471"/>
      <c r="C2323" s="471"/>
      <c r="E2323" s="486"/>
    </row>
    <row r="2324" spans="2:5" x14ac:dyDescent="0.2">
      <c r="B2324" s="471"/>
      <c r="C2324" s="471"/>
      <c r="E2324" s="486"/>
    </row>
    <row r="2325" spans="2:5" x14ac:dyDescent="0.2">
      <c r="B2325" s="471"/>
      <c r="C2325" s="471"/>
      <c r="E2325" s="486"/>
    </row>
    <row r="2326" spans="2:5" x14ac:dyDescent="0.2">
      <c r="B2326" s="471"/>
      <c r="C2326" s="471"/>
      <c r="E2326" s="486"/>
    </row>
    <row r="2327" spans="2:5" x14ac:dyDescent="0.2">
      <c r="B2327" s="471"/>
      <c r="C2327" s="471"/>
      <c r="E2327" s="486"/>
    </row>
    <row r="2328" spans="2:5" x14ac:dyDescent="0.2">
      <c r="B2328" s="471"/>
      <c r="C2328" s="471"/>
      <c r="E2328" s="486"/>
    </row>
    <row r="2329" spans="2:5" x14ac:dyDescent="0.2">
      <c r="B2329" s="471"/>
      <c r="C2329" s="471"/>
      <c r="E2329" s="486"/>
    </row>
    <row r="2330" spans="2:5" x14ac:dyDescent="0.2">
      <c r="B2330" s="471"/>
      <c r="C2330" s="471"/>
      <c r="E2330" s="486"/>
    </row>
    <row r="2331" spans="2:5" x14ac:dyDescent="0.2">
      <c r="B2331" s="471"/>
      <c r="C2331" s="471"/>
      <c r="E2331" s="486"/>
    </row>
    <row r="2332" spans="2:5" x14ac:dyDescent="0.2">
      <c r="B2332" s="471"/>
      <c r="C2332" s="471"/>
      <c r="E2332" s="486"/>
    </row>
    <row r="2333" spans="2:5" x14ac:dyDescent="0.2">
      <c r="B2333" s="471"/>
      <c r="C2333" s="471"/>
      <c r="E2333" s="486"/>
    </row>
    <row r="2334" spans="2:5" x14ac:dyDescent="0.2">
      <c r="B2334" s="471"/>
      <c r="C2334" s="471"/>
      <c r="E2334" s="486"/>
    </row>
    <row r="2335" spans="2:5" x14ac:dyDescent="0.2">
      <c r="B2335" s="471"/>
      <c r="C2335" s="471"/>
      <c r="E2335" s="486"/>
    </row>
    <row r="2336" spans="2:5" x14ac:dyDescent="0.2">
      <c r="B2336" s="471"/>
      <c r="C2336" s="471"/>
      <c r="E2336" s="486"/>
    </row>
    <row r="2337" spans="2:5" x14ac:dyDescent="0.2">
      <c r="B2337" s="471"/>
      <c r="C2337" s="471"/>
      <c r="E2337" s="486"/>
    </row>
    <row r="2338" spans="2:5" x14ac:dyDescent="0.2">
      <c r="B2338" s="471"/>
      <c r="C2338" s="471"/>
      <c r="E2338" s="486"/>
    </row>
    <row r="2339" spans="2:5" x14ac:dyDescent="0.2">
      <c r="B2339" s="471"/>
      <c r="C2339" s="471"/>
      <c r="E2339" s="486"/>
    </row>
    <row r="2340" spans="2:5" x14ac:dyDescent="0.2">
      <c r="B2340" s="471"/>
      <c r="C2340" s="471"/>
      <c r="E2340" s="486"/>
    </row>
    <row r="2341" spans="2:5" x14ac:dyDescent="0.2">
      <c r="B2341" s="471"/>
      <c r="C2341" s="471"/>
      <c r="E2341" s="486"/>
    </row>
    <row r="2342" spans="2:5" x14ac:dyDescent="0.2">
      <c r="B2342" s="471"/>
      <c r="C2342" s="471"/>
      <c r="E2342" s="486"/>
    </row>
    <row r="2343" spans="2:5" x14ac:dyDescent="0.2">
      <c r="B2343" s="471"/>
      <c r="C2343" s="471"/>
      <c r="E2343" s="486"/>
    </row>
    <row r="2344" spans="2:5" x14ac:dyDescent="0.2">
      <c r="B2344" s="471"/>
      <c r="C2344" s="471"/>
      <c r="E2344" s="486"/>
    </row>
    <row r="2345" spans="2:5" x14ac:dyDescent="0.2">
      <c r="B2345" s="471"/>
      <c r="C2345" s="471"/>
    </row>
    <row r="2346" spans="2:5" x14ac:dyDescent="0.2">
      <c r="B2346" s="471"/>
      <c r="C2346" s="471"/>
    </row>
    <row r="2347" spans="2:5" x14ac:dyDescent="0.2">
      <c r="B2347" s="471"/>
      <c r="C2347" s="471"/>
    </row>
    <row r="2348" spans="2:5" x14ac:dyDescent="0.2">
      <c r="B2348" s="471"/>
      <c r="C2348" s="471"/>
    </row>
  </sheetData>
  <pageMargins left="0.7" right="0.7" top="0.78740157499999996" bottom="0.78740157499999996" header="0.3" footer="0.3"/>
  <pageSetup paperSize="9" orientation="portrait" horizontalDpi="4294967294"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F764-1866-4E73-855E-ECC9B541A0AD}">
  <sheetPr codeName="List22">
    <tabColor theme="4" tint="0.59999389629810485"/>
  </sheetPr>
  <dimension ref="A1:L2346"/>
  <sheetViews>
    <sheetView zoomScale="120" zoomScaleNormal="120" workbookViewId="0">
      <selection activeCell="H9" sqref="H9"/>
    </sheetView>
  </sheetViews>
  <sheetFormatPr defaultRowHeight="12" x14ac:dyDescent="0.2"/>
  <cols>
    <col min="1" max="1" width="3.7109375" style="572" customWidth="1"/>
    <col min="2" max="2" width="3.7109375" style="509" customWidth="1"/>
    <col min="3" max="3" width="14.7109375" style="509" customWidth="1"/>
    <col min="4" max="4" width="11.7109375" style="541" customWidth="1"/>
    <col min="5" max="5" width="80.7109375" style="576" customWidth="1"/>
    <col min="6" max="6" width="4.28515625" style="572" customWidth="1"/>
    <col min="7" max="7" width="8.7109375" style="572" customWidth="1"/>
    <col min="8" max="11" width="12.7109375" style="572" customWidth="1"/>
    <col min="12" max="12" width="15.7109375" style="508" hidden="1" customWidth="1"/>
    <col min="13" max="256" width="9.140625" style="509"/>
    <col min="257" max="258" width="3.7109375" style="509" customWidth="1"/>
    <col min="259" max="259" width="14.7109375" style="509" customWidth="1"/>
    <col min="260" max="260" width="11.7109375" style="509" customWidth="1"/>
    <col min="261" max="261" width="80.7109375" style="509" customWidth="1"/>
    <col min="262" max="262" width="4.28515625" style="509" customWidth="1"/>
    <col min="263" max="263" width="8.7109375" style="509" customWidth="1"/>
    <col min="264" max="267" width="12.7109375" style="509" customWidth="1"/>
    <col min="268" max="268" width="0" style="509" hidden="1" customWidth="1"/>
    <col min="269" max="512" width="9.140625" style="509"/>
    <col min="513" max="514" width="3.7109375" style="509" customWidth="1"/>
    <col min="515" max="515" width="14.7109375" style="509" customWidth="1"/>
    <col min="516" max="516" width="11.7109375" style="509" customWidth="1"/>
    <col min="517" max="517" width="80.7109375" style="509" customWidth="1"/>
    <col min="518" max="518" width="4.28515625" style="509" customWidth="1"/>
    <col min="519" max="519" width="8.7109375" style="509" customWidth="1"/>
    <col min="520" max="523" width="12.7109375" style="509" customWidth="1"/>
    <col min="524" max="524" width="0" style="509" hidden="1" customWidth="1"/>
    <col min="525" max="768" width="9.140625" style="509"/>
    <col min="769" max="770" width="3.7109375" style="509" customWidth="1"/>
    <col min="771" max="771" width="14.7109375" style="509" customWidth="1"/>
    <col min="772" max="772" width="11.7109375" style="509" customWidth="1"/>
    <col min="773" max="773" width="80.7109375" style="509" customWidth="1"/>
    <col min="774" max="774" width="4.28515625" style="509" customWidth="1"/>
    <col min="775" max="775" width="8.7109375" style="509" customWidth="1"/>
    <col min="776" max="779" width="12.7109375" style="509" customWidth="1"/>
    <col min="780" max="780" width="0" style="509" hidden="1" customWidth="1"/>
    <col min="781" max="1024" width="9.140625" style="509"/>
    <col min="1025" max="1026" width="3.7109375" style="509" customWidth="1"/>
    <col min="1027" max="1027" width="14.7109375" style="509" customWidth="1"/>
    <col min="1028" max="1028" width="11.7109375" style="509" customWidth="1"/>
    <col min="1029" max="1029" width="80.7109375" style="509" customWidth="1"/>
    <col min="1030" max="1030" width="4.28515625" style="509" customWidth="1"/>
    <col min="1031" max="1031" width="8.7109375" style="509" customWidth="1"/>
    <col min="1032" max="1035" width="12.7109375" style="509" customWidth="1"/>
    <col min="1036" max="1036" width="0" style="509" hidden="1" customWidth="1"/>
    <col min="1037" max="1280" width="9.140625" style="509"/>
    <col min="1281" max="1282" width="3.7109375" style="509" customWidth="1"/>
    <col min="1283" max="1283" width="14.7109375" style="509" customWidth="1"/>
    <col min="1284" max="1284" width="11.7109375" style="509" customWidth="1"/>
    <col min="1285" max="1285" width="80.7109375" style="509" customWidth="1"/>
    <col min="1286" max="1286" width="4.28515625" style="509" customWidth="1"/>
    <col min="1287" max="1287" width="8.7109375" style="509" customWidth="1"/>
    <col min="1288" max="1291" width="12.7109375" style="509" customWidth="1"/>
    <col min="1292" max="1292" width="0" style="509" hidden="1" customWidth="1"/>
    <col min="1293" max="1536" width="9.140625" style="509"/>
    <col min="1537" max="1538" width="3.7109375" style="509" customWidth="1"/>
    <col min="1539" max="1539" width="14.7109375" style="509" customWidth="1"/>
    <col min="1540" max="1540" width="11.7109375" style="509" customWidth="1"/>
    <col min="1541" max="1541" width="80.7109375" style="509" customWidth="1"/>
    <col min="1542" max="1542" width="4.28515625" style="509" customWidth="1"/>
    <col min="1543" max="1543" width="8.7109375" style="509" customWidth="1"/>
    <col min="1544" max="1547" width="12.7109375" style="509" customWidth="1"/>
    <col min="1548" max="1548" width="0" style="509" hidden="1" customWidth="1"/>
    <col min="1549" max="1792" width="9.140625" style="509"/>
    <col min="1793" max="1794" width="3.7109375" style="509" customWidth="1"/>
    <col min="1795" max="1795" width="14.7109375" style="509" customWidth="1"/>
    <col min="1796" max="1796" width="11.7109375" style="509" customWidth="1"/>
    <col min="1797" max="1797" width="80.7109375" style="509" customWidth="1"/>
    <col min="1798" max="1798" width="4.28515625" style="509" customWidth="1"/>
    <col min="1799" max="1799" width="8.7109375" style="509" customWidth="1"/>
    <col min="1800" max="1803" width="12.7109375" style="509" customWidth="1"/>
    <col min="1804" max="1804" width="0" style="509" hidden="1" customWidth="1"/>
    <col min="1805" max="2048" width="9.140625" style="509"/>
    <col min="2049" max="2050" width="3.7109375" style="509" customWidth="1"/>
    <col min="2051" max="2051" width="14.7109375" style="509" customWidth="1"/>
    <col min="2052" max="2052" width="11.7109375" style="509" customWidth="1"/>
    <col min="2053" max="2053" width="80.7109375" style="509" customWidth="1"/>
    <col min="2054" max="2054" width="4.28515625" style="509" customWidth="1"/>
    <col min="2055" max="2055" width="8.7109375" style="509" customWidth="1"/>
    <col min="2056" max="2059" width="12.7109375" style="509" customWidth="1"/>
    <col min="2060" max="2060" width="0" style="509" hidden="1" customWidth="1"/>
    <col min="2061" max="2304" width="9.140625" style="509"/>
    <col min="2305" max="2306" width="3.7109375" style="509" customWidth="1"/>
    <col min="2307" max="2307" width="14.7109375" style="509" customWidth="1"/>
    <col min="2308" max="2308" width="11.7109375" style="509" customWidth="1"/>
    <col min="2309" max="2309" width="80.7109375" style="509" customWidth="1"/>
    <col min="2310" max="2310" width="4.28515625" style="509" customWidth="1"/>
    <col min="2311" max="2311" width="8.7109375" style="509" customWidth="1"/>
    <col min="2312" max="2315" width="12.7109375" style="509" customWidth="1"/>
    <col min="2316" max="2316" width="0" style="509" hidden="1" customWidth="1"/>
    <col min="2317" max="2560" width="9.140625" style="509"/>
    <col min="2561" max="2562" width="3.7109375" style="509" customWidth="1"/>
    <col min="2563" max="2563" width="14.7109375" style="509" customWidth="1"/>
    <col min="2564" max="2564" width="11.7109375" style="509" customWidth="1"/>
    <col min="2565" max="2565" width="80.7109375" style="509" customWidth="1"/>
    <col min="2566" max="2566" width="4.28515625" style="509" customWidth="1"/>
    <col min="2567" max="2567" width="8.7109375" style="509" customWidth="1"/>
    <col min="2568" max="2571" width="12.7109375" style="509" customWidth="1"/>
    <col min="2572" max="2572" width="0" style="509" hidden="1" customWidth="1"/>
    <col min="2573" max="2816" width="9.140625" style="509"/>
    <col min="2817" max="2818" width="3.7109375" style="509" customWidth="1"/>
    <col min="2819" max="2819" width="14.7109375" style="509" customWidth="1"/>
    <col min="2820" max="2820" width="11.7109375" style="509" customWidth="1"/>
    <col min="2821" max="2821" width="80.7109375" style="509" customWidth="1"/>
    <col min="2822" max="2822" width="4.28515625" style="509" customWidth="1"/>
    <col min="2823" max="2823" width="8.7109375" style="509" customWidth="1"/>
    <col min="2824" max="2827" width="12.7109375" style="509" customWidth="1"/>
    <col min="2828" max="2828" width="0" style="509" hidden="1" customWidth="1"/>
    <col min="2829" max="3072" width="9.140625" style="509"/>
    <col min="3073" max="3074" width="3.7109375" style="509" customWidth="1"/>
    <col min="3075" max="3075" width="14.7109375" style="509" customWidth="1"/>
    <col min="3076" max="3076" width="11.7109375" style="509" customWidth="1"/>
    <col min="3077" max="3077" width="80.7109375" style="509" customWidth="1"/>
    <col min="3078" max="3078" width="4.28515625" style="509" customWidth="1"/>
    <col min="3079" max="3079" width="8.7109375" style="509" customWidth="1"/>
    <col min="3080" max="3083" width="12.7109375" style="509" customWidth="1"/>
    <col min="3084" max="3084" width="0" style="509" hidden="1" customWidth="1"/>
    <col min="3085" max="3328" width="9.140625" style="509"/>
    <col min="3329" max="3330" width="3.7109375" style="509" customWidth="1"/>
    <col min="3331" max="3331" width="14.7109375" style="509" customWidth="1"/>
    <col min="3332" max="3332" width="11.7109375" style="509" customWidth="1"/>
    <col min="3333" max="3333" width="80.7109375" style="509" customWidth="1"/>
    <col min="3334" max="3334" width="4.28515625" style="509" customWidth="1"/>
    <col min="3335" max="3335" width="8.7109375" style="509" customWidth="1"/>
    <col min="3336" max="3339" width="12.7109375" style="509" customWidth="1"/>
    <col min="3340" max="3340" width="0" style="509" hidden="1" customWidth="1"/>
    <col min="3341" max="3584" width="9.140625" style="509"/>
    <col min="3585" max="3586" width="3.7109375" style="509" customWidth="1"/>
    <col min="3587" max="3587" width="14.7109375" style="509" customWidth="1"/>
    <col min="3588" max="3588" width="11.7109375" style="509" customWidth="1"/>
    <col min="3589" max="3589" width="80.7109375" style="509" customWidth="1"/>
    <col min="3590" max="3590" width="4.28515625" style="509" customWidth="1"/>
    <col min="3591" max="3591" width="8.7109375" style="509" customWidth="1"/>
    <col min="3592" max="3595" width="12.7109375" style="509" customWidth="1"/>
    <col min="3596" max="3596" width="0" style="509" hidden="1" customWidth="1"/>
    <col min="3597" max="3840" width="9.140625" style="509"/>
    <col min="3841" max="3842" width="3.7109375" style="509" customWidth="1"/>
    <col min="3843" max="3843" width="14.7109375" style="509" customWidth="1"/>
    <col min="3844" max="3844" width="11.7109375" style="509" customWidth="1"/>
    <col min="3845" max="3845" width="80.7109375" style="509" customWidth="1"/>
    <col min="3846" max="3846" width="4.28515625" style="509" customWidth="1"/>
    <col min="3847" max="3847" width="8.7109375" style="509" customWidth="1"/>
    <col min="3848" max="3851" width="12.7109375" style="509" customWidth="1"/>
    <col min="3852" max="3852" width="0" style="509" hidden="1" customWidth="1"/>
    <col min="3853" max="4096" width="9.140625" style="509"/>
    <col min="4097" max="4098" width="3.7109375" style="509" customWidth="1"/>
    <col min="4099" max="4099" width="14.7109375" style="509" customWidth="1"/>
    <col min="4100" max="4100" width="11.7109375" style="509" customWidth="1"/>
    <col min="4101" max="4101" width="80.7109375" style="509" customWidth="1"/>
    <col min="4102" max="4102" width="4.28515625" style="509" customWidth="1"/>
    <col min="4103" max="4103" width="8.7109375" style="509" customWidth="1"/>
    <col min="4104" max="4107" width="12.7109375" style="509" customWidth="1"/>
    <col min="4108" max="4108" width="0" style="509" hidden="1" customWidth="1"/>
    <col min="4109" max="4352" width="9.140625" style="509"/>
    <col min="4353" max="4354" width="3.7109375" style="509" customWidth="1"/>
    <col min="4355" max="4355" width="14.7109375" style="509" customWidth="1"/>
    <col min="4356" max="4356" width="11.7109375" style="509" customWidth="1"/>
    <col min="4357" max="4357" width="80.7109375" style="509" customWidth="1"/>
    <col min="4358" max="4358" width="4.28515625" style="509" customWidth="1"/>
    <col min="4359" max="4359" width="8.7109375" style="509" customWidth="1"/>
    <col min="4360" max="4363" width="12.7109375" style="509" customWidth="1"/>
    <col min="4364" max="4364" width="0" style="509" hidden="1" customWidth="1"/>
    <col min="4365" max="4608" width="9.140625" style="509"/>
    <col min="4609" max="4610" width="3.7109375" style="509" customWidth="1"/>
    <col min="4611" max="4611" width="14.7109375" style="509" customWidth="1"/>
    <col min="4612" max="4612" width="11.7109375" style="509" customWidth="1"/>
    <col min="4613" max="4613" width="80.7109375" style="509" customWidth="1"/>
    <col min="4614" max="4614" width="4.28515625" style="509" customWidth="1"/>
    <col min="4615" max="4615" width="8.7109375" style="509" customWidth="1"/>
    <col min="4616" max="4619" width="12.7109375" style="509" customWidth="1"/>
    <col min="4620" max="4620" width="0" style="509" hidden="1" customWidth="1"/>
    <col min="4621" max="4864" width="9.140625" style="509"/>
    <col min="4865" max="4866" width="3.7109375" style="509" customWidth="1"/>
    <col min="4867" max="4867" width="14.7109375" style="509" customWidth="1"/>
    <col min="4868" max="4868" width="11.7109375" style="509" customWidth="1"/>
    <col min="4869" max="4869" width="80.7109375" style="509" customWidth="1"/>
    <col min="4870" max="4870" width="4.28515625" style="509" customWidth="1"/>
    <col min="4871" max="4871" width="8.7109375" style="509" customWidth="1"/>
    <col min="4872" max="4875" width="12.7109375" style="509" customWidth="1"/>
    <col min="4876" max="4876" width="0" style="509" hidden="1" customWidth="1"/>
    <col min="4877" max="5120" width="9.140625" style="509"/>
    <col min="5121" max="5122" width="3.7109375" style="509" customWidth="1"/>
    <col min="5123" max="5123" width="14.7109375" style="509" customWidth="1"/>
    <col min="5124" max="5124" width="11.7109375" style="509" customWidth="1"/>
    <col min="5125" max="5125" width="80.7109375" style="509" customWidth="1"/>
    <col min="5126" max="5126" width="4.28515625" style="509" customWidth="1"/>
    <col min="5127" max="5127" width="8.7109375" style="509" customWidth="1"/>
    <col min="5128" max="5131" width="12.7109375" style="509" customWidth="1"/>
    <col min="5132" max="5132" width="0" style="509" hidden="1" customWidth="1"/>
    <col min="5133" max="5376" width="9.140625" style="509"/>
    <col min="5377" max="5378" width="3.7109375" style="509" customWidth="1"/>
    <col min="5379" max="5379" width="14.7109375" style="509" customWidth="1"/>
    <col min="5380" max="5380" width="11.7109375" style="509" customWidth="1"/>
    <col min="5381" max="5381" width="80.7109375" style="509" customWidth="1"/>
    <col min="5382" max="5382" width="4.28515625" style="509" customWidth="1"/>
    <col min="5383" max="5383" width="8.7109375" style="509" customWidth="1"/>
    <col min="5384" max="5387" width="12.7109375" style="509" customWidth="1"/>
    <col min="5388" max="5388" width="0" style="509" hidden="1" customWidth="1"/>
    <col min="5389" max="5632" width="9.140625" style="509"/>
    <col min="5633" max="5634" width="3.7109375" style="509" customWidth="1"/>
    <col min="5635" max="5635" width="14.7109375" style="509" customWidth="1"/>
    <col min="5636" max="5636" width="11.7109375" style="509" customWidth="1"/>
    <col min="5637" max="5637" width="80.7109375" style="509" customWidth="1"/>
    <col min="5638" max="5638" width="4.28515625" style="509" customWidth="1"/>
    <col min="5639" max="5639" width="8.7109375" style="509" customWidth="1"/>
    <col min="5640" max="5643" width="12.7109375" style="509" customWidth="1"/>
    <col min="5644" max="5644" width="0" style="509" hidden="1" customWidth="1"/>
    <col min="5645" max="5888" width="9.140625" style="509"/>
    <col min="5889" max="5890" width="3.7109375" style="509" customWidth="1"/>
    <col min="5891" max="5891" width="14.7109375" style="509" customWidth="1"/>
    <col min="5892" max="5892" width="11.7109375" style="509" customWidth="1"/>
    <col min="5893" max="5893" width="80.7109375" style="509" customWidth="1"/>
    <col min="5894" max="5894" width="4.28515625" style="509" customWidth="1"/>
    <col min="5895" max="5895" width="8.7109375" style="509" customWidth="1"/>
    <col min="5896" max="5899" width="12.7109375" style="509" customWidth="1"/>
    <col min="5900" max="5900" width="0" style="509" hidden="1" customWidth="1"/>
    <col min="5901" max="6144" width="9.140625" style="509"/>
    <col min="6145" max="6146" width="3.7109375" style="509" customWidth="1"/>
    <col min="6147" max="6147" width="14.7109375" style="509" customWidth="1"/>
    <col min="6148" max="6148" width="11.7109375" style="509" customWidth="1"/>
    <col min="6149" max="6149" width="80.7109375" style="509" customWidth="1"/>
    <col min="6150" max="6150" width="4.28515625" style="509" customWidth="1"/>
    <col min="6151" max="6151" width="8.7109375" style="509" customWidth="1"/>
    <col min="6152" max="6155" width="12.7109375" style="509" customWidth="1"/>
    <col min="6156" max="6156" width="0" style="509" hidden="1" customWidth="1"/>
    <col min="6157" max="6400" width="9.140625" style="509"/>
    <col min="6401" max="6402" width="3.7109375" style="509" customWidth="1"/>
    <col min="6403" max="6403" width="14.7109375" style="509" customWidth="1"/>
    <col min="6404" max="6404" width="11.7109375" style="509" customWidth="1"/>
    <col min="6405" max="6405" width="80.7109375" style="509" customWidth="1"/>
    <col min="6406" max="6406" width="4.28515625" style="509" customWidth="1"/>
    <col min="6407" max="6407" width="8.7109375" style="509" customWidth="1"/>
    <col min="6408" max="6411" width="12.7109375" style="509" customWidth="1"/>
    <col min="6412" max="6412" width="0" style="509" hidden="1" customWidth="1"/>
    <col min="6413" max="6656" width="9.140625" style="509"/>
    <col min="6657" max="6658" width="3.7109375" style="509" customWidth="1"/>
    <col min="6659" max="6659" width="14.7109375" style="509" customWidth="1"/>
    <col min="6660" max="6660" width="11.7109375" style="509" customWidth="1"/>
    <col min="6661" max="6661" width="80.7109375" style="509" customWidth="1"/>
    <col min="6662" max="6662" width="4.28515625" style="509" customWidth="1"/>
    <col min="6663" max="6663" width="8.7109375" style="509" customWidth="1"/>
    <col min="6664" max="6667" width="12.7109375" style="509" customWidth="1"/>
    <col min="6668" max="6668" width="0" style="509" hidden="1" customWidth="1"/>
    <col min="6669" max="6912" width="9.140625" style="509"/>
    <col min="6913" max="6914" width="3.7109375" style="509" customWidth="1"/>
    <col min="6915" max="6915" width="14.7109375" style="509" customWidth="1"/>
    <col min="6916" max="6916" width="11.7109375" style="509" customWidth="1"/>
    <col min="6917" max="6917" width="80.7109375" style="509" customWidth="1"/>
    <col min="6918" max="6918" width="4.28515625" style="509" customWidth="1"/>
    <col min="6919" max="6919" width="8.7109375" style="509" customWidth="1"/>
    <col min="6920" max="6923" width="12.7109375" style="509" customWidth="1"/>
    <col min="6924" max="6924" width="0" style="509" hidden="1" customWidth="1"/>
    <col min="6925" max="7168" width="9.140625" style="509"/>
    <col min="7169" max="7170" width="3.7109375" style="509" customWidth="1"/>
    <col min="7171" max="7171" width="14.7109375" style="509" customWidth="1"/>
    <col min="7172" max="7172" width="11.7109375" style="509" customWidth="1"/>
    <col min="7173" max="7173" width="80.7109375" style="509" customWidth="1"/>
    <col min="7174" max="7174" width="4.28515625" style="509" customWidth="1"/>
    <col min="7175" max="7175" width="8.7109375" style="509" customWidth="1"/>
    <col min="7176" max="7179" width="12.7109375" style="509" customWidth="1"/>
    <col min="7180" max="7180" width="0" style="509" hidden="1" customWidth="1"/>
    <col min="7181" max="7424" width="9.140625" style="509"/>
    <col min="7425" max="7426" width="3.7109375" style="509" customWidth="1"/>
    <col min="7427" max="7427" width="14.7109375" style="509" customWidth="1"/>
    <col min="7428" max="7428" width="11.7109375" style="509" customWidth="1"/>
    <col min="7429" max="7429" width="80.7109375" style="509" customWidth="1"/>
    <col min="7430" max="7430" width="4.28515625" style="509" customWidth="1"/>
    <col min="7431" max="7431" width="8.7109375" style="509" customWidth="1"/>
    <col min="7432" max="7435" width="12.7109375" style="509" customWidth="1"/>
    <col min="7436" max="7436" width="0" style="509" hidden="1" customWidth="1"/>
    <col min="7437" max="7680" width="9.140625" style="509"/>
    <col min="7681" max="7682" width="3.7109375" style="509" customWidth="1"/>
    <col min="7683" max="7683" width="14.7109375" style="509" customWidth="1"/>
    <col min="7684" max="7684" width="11.7109375" style="509" customWidth="1"/>
    <col min="7685" max="7685" width="80.7109375" style="509" customWidth="1"/>
    <col min="7686" max="7686" width="4.28515625" style="509" customWidth="1"/>
    <col min="7687" max="7687" width="8.7109375" style="509" customWidth="1"/>
    <col min="7688" max="7691" width="12.7109375" style="509" customWidth="1"/>
    <col min="7692" max="7692" width="0" style="509" hidden="1" customWidth="1"/>
    <col min="7693" max="7936" width="9.140625" style="509"/>
    <col min="7937" max="7938" width="3.7109375" style="509" customWidth="1"/>
    <col min="7939" max="7939" width="14.7109375" style="509" customWidth="1"/>
    <col min="7940" max="7940" width="11.7109375" style="509" customWidth="1"/>
    <col min="7941" max="7941" width="80.7109375" style="509" customWidth="1"/>
    <col min="7942" max="7942" width="4.28515625" style="509" customWidth="1"/>
    <col min="7943" max="7943" width="8.7109375" style="509" customWidth="1"/>
    <col min="7944" max="7947" width="12.7109375" style="509" customWidth="1"/>
    <col min="7948" max="7948" width="0" style="509" hidden="1" customWidth="1"/>
    <col min="7949" max="8192" width="9.140625" style="509"/>
    <col min="8193" max="8194" width="3.7109375" style="509" customWidth="1"/>
    <col min="8195" max="8195" width="14.7109375" style="509" customWidth="1"/>
    <col min="8196" max="8196" width="11.7109375" style="509" customWidth="1"/>
    <col min="8197" max="8197" width="80.7109375" style="509" customWidth="1"/>
    <col min="8198" max="8198" width="4.28515625" style="509" customWidth="1"/>
    <col min="8199" max="8199" width="8.7109375" style="509" customWidth="1"/>
    <col min="8200" max="8203" width="12.7109375" style="509" customWidth="1"/>
    <col min="8204" max="8204" width="0" style="509" hidden="1" customWidth="1"/>
    <col min="8205" max="8448" width="9.140625" style="509"/>
    <col min="8449" max="8450" width="3.7109375" style="509" customWidth="1"/>
    <col min="8451" max="8451" width="14.7109375" style="509" customWidth="1"/>
    <col min="8452" max="8452" width="11.7109375" style="509" customWidth="1"/>
    <col min="8453" max="8453" width="80.7109375" style="509" customWidth="1"/>
    <col min="8454" max="8454" width="4.28515625" style="509" customWidth="1"/>
    <col min="8455" max="8455" width="8.7109375" style="509" customWidth="1"/>
    <col min="8456" max="8459" width="12.7109375" style="509" customWidth="1"/>
    <col min="8460" max="8460" width="0" style="509" hidden="1" customWidth="1"/>
    <col min="8461" max="8704" width="9.140625" style="509"/>
    <col min="8705" max="8706" width="3.7109375" style="509" customWidth="1"/>
    <col min="8707" max="8707" width="14.7109375" style="509" customWidth="1"/>
    <col min="8708" max="8708" width="11.7109375" style="509" customWidth="1"/>
    <col min="8709" max="8709" width="80.7109375" style="509" customWidth="1"/>
    <col min="8710" max="8710" width="4.28515625" style="509" customWidth="1"/>
    <col min="8711" max="8711" width="8.7109375" style="509" customWidth="1"/>
    <col min="8712" max="8715" width="12.7109375" style="509" customWidth="1"/>
    <col min="8716" max="8716" width="0" style="509" hidden="1" customWidth="1"/>
    <col min="8717" max="8960" width="9.140625" style="509"/>
    <col min="8961" max="8962" width="3.7109375" style="509" customWidth="1"/>
    <col min="8963" max="8963" width="14.7109375" style="509" customWidth="1"/>
    <col min="8964" max="8964" width="11.7109375" style="509" customWidth="1"/>
    <col min="8965" max="8965" width="80.7109375" style="509" customWidth="1"/>
    <col min="8966" max="8966" width="4.28515625" style="509" customWidth="1"/>
    <col min="8967" max="8967" width="8.7109375" style="509" customWidth="1"/>
    <col min="8968" max="8971" width="12.7109375" style="509" customWidth="1"/>
    <col min="8972" max="8972" width="0" style="509" hidden="1" customWidth="1"/>
    <col min="8973" max="9216" width="9.140625" style="509"/>
    <col min="9217" max="9218" width="3.7109375" style="509" customWidth="1"/>
    <col min="9219" max="9219" width="14.7109375" style="509" customWidth="1"/>
    <col min="9220" max="9220" width="11.7109375" style="509" customWidth="1"/>
    <col min="9221" max="9221" width="80.7109375" style="509" customWidth="1"/>
    <col min="9222" max="9222" width="4.28515625" style="509" customWidth="1"/>
    <col min="9223" max="9223" width="8.7109375" style="509" customWidth="1"/>
    <col min="9224" max="9227" width="12.7109375" style="509" customWidth="1"/>
    <col min="9228" max="9228" width="0" style="509" hidden="1" customWidth="1"/>
    <col min="9229" max="9472" width="9.140625" style="509"/>
    <col min="9473" max="9474" width="3.7109375" style="509" customWidth="1"/>
    <col min="9475" max="9475" width="14.7109375" style="509" customWidth="1"/>
    <col min="9476" max="9476" width="11.7109375" style="509" customWidth="1"/>
    <col min="9477" max="9477" width="80.7109375" style="509" customWidth="1"/>
    <col min="9478" max="9478" width="4.28515625" style="509" customWidth="1"/>
    <col min="9479" max="9479" width="8.7109375" style="509" customWidth="1"/>
    <col min="9480" max="9483" width="12.7109375" style="509" customWidth="1"/>
    <col min="9484" max="9484" width="0" style="509" hidden="1" customWidth="1"/>
    <col min="9485" max="9728" width="9.140625" style="509"/>
    <col min="9729" max="9730" width="3.7109375" style="509" customWidth="1"/>
    <col min="9731" max="9731" width="14.7109375" style="509" customWidth="1"/>
    <col min="9732" max="9732" width="11.7109375" style="509" customWidth="1"/>
    <col min="9733" max="9733" width="80.7109375" style="509" customWidth="1"/>
    <col min="9734" max="9734" width="4.28515625" style="509" customWidth="1"/>
    <col min="9735" max="9735" width="8.7109375" style="509" customWidth="1"/>
    <col min="9736" max="9739" width="12.7109375" style="509" customWidth="1"/>
    <col min="9740" max="9740" width="0" style="509" hidden="1" customWidth="1"/>
    <col min="9741" max="9984" width="9.140625" style="509"/>
    <col min="9985" max="9986" width="3.7109375" style="509" customWidth="1"/>
    <col min="9987" max="9987" width="14.7109375" style="509" customWidth="1"/>
    <col min="9988" max="9988" width="11.7109375" style="509" customWidth="1"/>
    <col min="9989" max="9989" width="80.7109375" style="509" customWidth="1"/>
    <col min="9990" max="9990" width="4.28515625" style="509" customWidth="1"/>
    <col min="9991" max="9991" width="8.7109375" style="509" customWidth="1"/>
    <col min="9992" max="9995" width="12.7109375" style="509" customWidth="1"/>
    <col min="9996" max="9996" width="0" style="509" hidden="1" customWidth="1"/>
    <col min="9997" max="10240" width="9.140625" style="509"/>
    <col min="10241" max="10242" width="3.7109375" style="509" customWidth="1"/>
    <col min="10243" max="10243" width="14.7109375" style="509" customWidth="1"/>
    <col min="10244" max="10244" width="11.7109375" style="509" customWidth="1"/>
    <col min="10245" max="10245" width="80.7109375" style="509" customWidth="1"/>
    <col min="10246" max="10246" width="4.28515625" style="509" customWidth="1"/>
    <col min="10247" max="10247" width="8.7109375" style="509" customWidth="1"/>
    <col min="10248" max="10251" width="12.7109375" style="509" customWidth="1"/>
    <col min="10252" max="10252" width="0" style="509" hidden="1" customWidth="1"/>
    <col min="10253" max="10496" width="9.140625" style="509"/>
    <col min="10497" max="10498" width="3.7109375" style="509" customWidth="1"/>
    <col min="10499" max="10499" width="14.7109375" style="509" customWidth="1"/>
    <col min="10500" max="10500" width="11.7109375" style="509" customWidth="1"/>
    <col min="10501" max="10501" width="80.7109375" style="509" customWidth="1"/>
    <col min="10502" max="10502" width="4.28515625" style="509" customWidth="1"/>
    <col min="10503" max="10503" width="8.7109375" style="509" customWidth="1"/>
    <col min="10504" max="10507" width="12.7109375" style="509" customWidth="1"/>
    <col min="10508" max="10508" width="0" style="509" hidden="1" customWidth="1"/>
    <col min="10509" max="10752" width="9.140625" style="509"/>
    <col min="10753" max="10754" width="3.7109375" style="509" customWidth="1"/>
    <col min="10755" max="10755" width="14.7109375" style="509" customWidth="1"/>
    <col min="10756" max="10756" width="11.7109375" style="509" customWidth="1"/>
    <col min="10757" max="10757" width="80.7109375" style="509" customWidth="1"/>
    <col min="10758" max="10758" width="4.28515625" style="509" customWidth="1"/>
    <col min="10759" max="10759" width="8.7109375" style="509" customWidth="1"/>
    <col min="10760" max="10763" width="12.7109375" style="509" customWidth="1"/>
    <col min="10764" max="10764" width="0" style="509" hidden="1" customWidth="1"/>
    <col min="10765" max="11008" width="9.140625" style="509"/>
    <col min="11009" max="11010" width="3.7109375" style="509" customWidth="1"/>
    <col min="11011" max="11011" width="14.7109375" style="509" customWidth="1"/>
    <col min="11012" max="11012" width="11.7109375" style="509" customWidth="1"/>
    <col min="11013" max="11013" width="80.7109375" style="509" customWidth="1"/>
    <col min="11014" max="11014" width="4.28515625" style="509" customWidth="1"/>
    <col min="11015" max="11015" width="8.7109375" style="509" customWidth="1"/>
    <col min="11016" max="11019" width="12.7109375" style="509" customWidth="1"/>
    <col min="11020" max="11020" width="0" style="509" hidden="1" customWidth="1"/>
    <col min="11021" max="11264" width="9.140625" style="509"/>
    <col min="11265" max="11266" width="3.7109375" style="509" customWidth="1"/>
    <col min="11267" max="11267" width="14.7109375" style="509" customWidth="1"/>
    <col min="11268" max="11268" width="11.7109375" style="509" customWidth="1"/>
    <col min="11269" max="11269" width="80.7109375" style="509" customWidth="1"/>
    <col min="11270" max="11270" width="4.28515625" style="509" customWidth="1"/>
    <col min="11271" max="11271" width="8.7109375" style="509" customWidth="1"/>
    <col min="11272" max="11275" width="12.7109375" style="509" customWidth="1"/>
    <col min="11276" max="11276" width="0" style="509" hidden="1" customWidth="1"/>
    <col min="11277" max="11520" width="9.140625" style="509"/>
    <col min="11521" max="11522" width="3.7109375" style="509" customWidth="1"/>
    <col min="11523" max="11523" width="14.7109375" style="509" customWidth="1"/>
    <col min="11524" max="11524" width="11.7109375" style="509" customWidth="1"/>
    <col min="11525" max="11525" width="80.7109375" style="509" customWidth="1"/>
    <col min="11526" max="11526" width="4.28515625" style="509" customWidth="1"/>
    <col min="11527" max="11527" width="8.7109375" style="509" customWidth="1"/>
    <col min="11528" max="11531" width="12.7109375" style="509" customWidth="1"/>
    <col min="11532" max="11532" width="0" style="509" hidden="1" customWidth="1"/>
    <col min="11533" max="11776" width="9.140625" style="509"/>
    <col min="11777" max="11778" width="3.7109375" style="509" customWidth="1"/>
    <col min="11779" max="11779" width="14.7109375" style="509" customWidth="1"/>
    <col min="11780" max="11780" width="11.7109375" style="509" customWidth="1"/>
    <col min="11781" max="11781" width="80.7109375" style="509" customWidth="1"/>
    <col min="11782" max="11782" width="4.28515625" style="509" customWidth="1"/>
    <col min="11783" max="11783" width="8.7109375" style="509" customWidth="1"/>
    <col min="11784" max="11787" width="12.7109375" style="509" customWidth="1"/>
    <col min="11788" max="11788" width="0" style="509" hidden="1" customWidth="1"/>
    <col min="11789" max="12032" width="9.140625" style="509"/>
    <col min="12033" max="12034" width="3.7109375" style="509" customWidth="1"/>
    <col min="12035" max="12035" width="14.7109375" style="509" customWidth="1"/>
    <col min="12036" max="12036" width="11.7109375" style="509" customWidth="1"/>
    <col min="12037" max="12037" width="80.7109375" style="509" customWidth="1"/>
    <col min="12038" max="12038" width="4.28515625" style="509" customWidth="1"/>
    <col min="12039" max="12039" width="8.7109375" style="509" customWidth="1"/>
    <col min="12040" max="12043" width="12.7109375" style="509" customWidth="1"/>
    <col min="12044" max="12044" width="0" style="509" hidden="1" customWidth="1"/>
    <col min="12045" max="12288" width="9.140625" style="509"/>
    <col min="12289" max="12290" width="3.7109375" style="509" customWidth="1"/>
    <col min="12291" max="12291" width="14.7109375" style="509" customWidth="1"/>
    <col min="12292" max="12292" width="11.7109375" style="509" customWidth="1"/>
    <col min="12293" max="12293" width="80.7109375" style="509" customWidth="1"/>
    <col min="12294" max="12294" width="4.28515625" style="509" customWidth="1"/>
    <col min="12295" max="12295" width="8.7109375" style="509" customWidth="1"/>
    <col min="12296" max="12299" width="12.7109375" style="509" customWidth="1"/>
    <col min="12300" max="12300" width="0" style="509" hidden="1" customWidth="1"/>
    <col min="12301" max="12544" width="9.140625" style="509"/>
    <col min="12545" max="12546" width="3.7109375" style="509" customWidth="1"/>
    <col min="12547" max="12547" width="14.7109375" style="509" customWidth="1"/>
    <col min="12548" max="12548" width="11.7109375" style="509" customWidth="1"/>
    <col min="12549" max="12549" width="80.7109375" style="509" customWidth="1"/>
    <col min="12550" max="12550" width="4.28515625" style="509" customWidth="1"/>
    <col min="12551" max="12551" width="8.7109375" style="509" customWidth="1"/>
    <col min="12552" max="12555" width="12.7109375" style="509" customWidth="1"/>
    <col min="12556" max="12556" width="0" style="509" hidden="1" customWidth="1"/>
    <col min="12557" max="12800" width="9.140625" style="509"/>
    <col min="12801" max="12802" width="3.7109375" style="509" customWidth="1"/>
    <col min="12803" max="12803" width="14.7109375" style="509" customWidth="1"/>
    <col min="12804" max="12804" width="11.7109375" style="509" customWidth="1"/>
    <col min="12805" max="12805" width="80.7109375" style="509" customWidth="1"/>
    <col min="12806" max="12806" width="4.28515625" style="509" customWidth="1"/>
    <col min="12807" max="12807" width="8.7109375" style="509" customWidth="1"/>
    <col min="12808" max="12811" width="12.7109375" style="509" customWidth="1"/>
    <col min="12812" max="12812" width="0" style="509" hidden="1" customWidth="1"/>
    <col min="12813" max="13056" width="9.140625" style="509"/>
    <col min="13057" max="13058" width="3.7109375" style="509" customWidth="1"/>
    <col min="13059" max="13059" width="14.7109375" style="509" customWidth="1"/>
    <col min="13060" max="13060" width="11.7109375" style="509" customWidth="1"/>
    <col min="13061" max="13061" width="80.7109375" style="509" customWidth="1"/>
    <col min="13062" max="13062" width="4.28515625" style="509" customWidth="1"/>
    <col min="13063" max="13063" width="8.7109375" style="509" customWidth="1"/>
    <col min="13064" max="13067" width="12.7109375" style="509" customWidth="1"/>
    <col min="13068" max="13068" width="0" style="509" hidden="1" customWidth="1"/>
    <col min="13069" max="13312" width="9.140625" style="509"/>
    <col min="13313" max="13314" width="3.7109375" style="509" customWidth="1"/>
    <col min="13315" max="13315" width="14.7109375" style="509" customWidth="1"/>
    <col min="13316" max="13316" width="11.7109375" style="509" customWidth="1"/>
    <col min="13317" max="13317" width="80.7109375" style="509" customWidth="1"/>
    <col min="13318" max="13318" width="4.28515625" style="509" customWidth="1"/>
    <col min="13319" max="13319" width="8.7109375" style="509" customWidth="1"/>
    <col min="13320" max="13323" width="12.7109375" style="509" customWidth="1"/>
    <col min="13324" max="13324" width="0" style="509" hidden="1" customWidth="1"/>
    <col min="13325" max="13568" width="9.140625" style="509"/>
    <col min="13569" max="13570" width="3.7109375" style="509" customWidth="1"/>
    <col min="13571" max="13571" width="14.7109375" style="509" customWidth="1"/>
    <col min="13572" max="13572" width="11.7109375" style="509" customWidth="1"/>
    <col min="13573" max="13573" width="80.7109375" style="509" customWidth="1"/>
    <col min="13574" max="13574" width="4.28515625" style="509" customWidth="1"/>
    <col min="13575" max="13575" width="8.7109375" style="509" customWidth="1"/>
    <col min="13576" max="13579" width="12.7109375" style="509" customWidth="1"/>
    <col min="13580" max="13580" width="0" style="509" hidden="1" customWidth="1"/>
    <col min="13581" max="13824" width="9.140625" style="509"/>
    <col min="13825" max="13826" width="3.7109375" style="509" customWidth="1"/>
    <col min="13827" max="13827" width="14.7109375" style="509" customWidth="1"/>
    <col min="13828" max="13828" width="11.7109375" style="509" customWidth="1"/>
    <col min="13829" max="13829" width="80.7109375" style="509" customWidth="1"/>
    <col min="13830" max="13830" width="4.28515625" style="509" customWidth="1"/>
    <col min="13831" max="13831" width="8.7109375" style="509" customWidth="1"/>
    <col min="13832" max="13835" width="12.7109375" style="509" customWidth="1"/>
    <col min="13836" max="13836" width="0" style="509" hidden="1" customWidth="1"/>
    <col min="13837" max="14080" width="9.140625" style="509"/>
    <col min="14081" max="14082" width="3.7109375" style="509" customWidth="1"/>
    <col min="14083" max="14083" width="14.7109375" style="509" customWidth="1"/>
    <col min="14084" max="14084" width="11.7109375" style="509" customWidth="1"/>
    <col min="14085" max="14085" width="80.7109375" style="509" customWidth="1"/>
    <col min="14086" max="14086" width="4.28515625" style="509" customWidth="1"/>
    <col min="14087" max="14087" width="8.7109375" style="509" customWidth="1"/>
    <col min="14088" max="14091" width="12.7109375" style="509" customWidth="1"/>
    <col min="14092" max="14092" width="0" style="509" hidden="1" customWidth="1"/>
    <col min="14093" max="14336" width="9.140625" style="509"/>
    <col min="14337" max="14338" width="3.7109375" style="509" customWidth="1"/>
    <col min="14339" max="14339" width="14.7109375" style="509" customWidth="1"/>
    <col min="14340" max="14340" width="11.7109375" style="509" customWidth="1"/>
    <col min="14341" max="14341" width="80.7109375" style="509" customWidth="1"/>
    <col min="14342" max="14342" width="4.28515625" style="509" customWidth="1"/>
    <col min="14343" max="14343" width="8.7109375" style="509" customWidth="1"/>
    <col min="14344" max="14347" width="12.7109375" style="509" customWidth="1"/>
    <col min="14348" max="14348" width="0" style="509" hidden="1" customWidth="1"/>
    <col min="14349" max="14592" width="9.140625" style="509"/>
    <col min="14593" max="14594" width="3.7109375" style="509" customWidth="1"/>
    <col min="14595" max="14595" width="14.7109375" style="509" customWidth="1"/>
    <col min="14596" max="14596" width="11.7109375" style="509" customWidth="1"/>
    <col min="14597" max="14597" width="80.7109375" style="509" customWidth="1"/>
    <col min="14598" max="14598" width="4.28515625" style="509" customWidth="1"/>
    <col min="14599" max="14599" width="8.7109375" style="509" customWidth="1"/>
    <col min="14600" max="14603" width="12.7109375" style="509" customWidth="1"/>
    <col min="14604" max="14604" width="0" style="509" hidden="1" customWidth="1"/>
    <col min="14605" max="14848" width="9.140625" style="509"/>
    <col min="14849" max="14850" width="3.7109375" style="509" customWidth="1"/>
    <col min="14851" max="14851" width="14.7109375" style="509" customWidth="1"/>
    <col min="14852" max="14852" width="11.7109375" style="509" customWidth="1"/>
    <col min="14853" max="14853" width="80.7109375" style="509" customWidth="1"/>
    <col min="14854" max="14854" width="4.28515625" style="509" customWidth="1"/>
    <col min="14855" max="14855" width="8.7109375" style="509" customWidth="1"/>
    <col min="14856" max="14859" width="12.7109375" style="509" customWidth="1"/>
    <col min="14860" max="14860" width="0" style="509" hidden="1" customWidth="1"/>
    <col min="14861" max="15104" width="9.140625" style="509"/>
    <col min="15105" max="15106" width="3.7109375" style="509" customWidth="1"/>
    <col min="15107" max="15107" width="14.7109375" style="509" customWidth="1"/>
    <col min="15108" max="15108" width="11.7109375" style="509" customWidth="1"/>
    <col min="15109" max="15109" width="80.7109375" style="509" customWidth="1"/>
    <col min="15110" max="15110" width="4.28515625" style="509" customWidth="1"/>
    <col min="15111" max="15111" width="8.7109375" style="509" customWidth="1"/>
    <col min="15112" max="15115" width="12.7109375" style="509" customWidth="1"/>
    <col min="15116" max="15116" width="0" style="509" hidden="1" customWidth="1"/>
    <col min="15117" max="15360" width="9.140625" style="509"/>
    <col min="15361" max="15362" width="3.7109375" style="509" customWidth="1"/>
    <col min="15363" max="15363" width="14.7109375" style="509" customWidth="1"/>
    <col min="15364" max="15364" width="11.7109375" style="509" customWidth="1"/>
    <col min="15365" max="15365" width="80.7109375" style="509" customWidth="1"/>
    <col min="15366" max="15366" width="4.28515625" style="509" customWidth="1"/>
    <col min="15367" max="15367" width="8.7109375" style="509" customWidth="1"/>
    <col min="15368" max="15371" width="12.7109375" style="509" customWidth="1"/>
    <col min="15372" max="15372" width="0" style="509" hidden="1" customWidth="1"/>
    <col min="15373" max="15616" width="9.140625" style="509"/>
    <col min="15617" max="15618" width="3.7109375" style="509" customWidth="1"/>
    <col min="15619" max="15619" width="14.7109375" style="509" customWidth="1"/>
    <col min="15620" max="15620" width="11.7109375" style="509" customWidth="1"/>
    <col min="15621" max="15621" width="80.7109375" style="509" customWidth="1"/>
    <col min="15622" max="15622" width="4.28515625" style="509" customWidth="1"/>
    <col min="15623" max="15623" width="8.7109375" style="509" customWidth="1"/>
    <col min="15624" max="15627" width="12.7109375" style="509" customWidth="1"/>
    <col min="15628" max="15628" width="0" style="509" hidden="1" customWidth="1"/>
    <col min="15629" max="15872" width="9.140625" style="509"/>
    <col min="15873" max="15874" width="3.7109375" style="509" customWidth="1"/>
    <col min="15875" max="15875" width="14.7109375" style="509" customWidth="1"/>
    <col min="15876" max="15876" width="11.7109375" style="509" customWidth="1"/>
    <col min="15877" max="15877" width="80.7109375" style="509" customWidth="1"/>
    <col min="15878" max="15878" width="4.28515625" style="509" customWidth="1"/>
    <col min="15879" max="15879" width="8.7109375" style="509" customWidth="1"/>
    <col min="15880" max="15883" width="12.7109375" style="509" customWidth="1"/>
    <col min="15884" max="15884" width="0" style="509" hidden="1" customWidth="1"/>
    <col min="15885" max="16128" width="9.140625" style="509"/>
    <col min="16129" max="16130" width="3.7109375" style="509" customWidth="1"/>
    <col min="16131" max="16131" width="14.7109375" style="509" customWidth="1"/>
    <col min="16132" max="16132" width="11.7109375" style="509" customWidth="1"/>
    <col min="16133" max="16133" width="80.7109375" style="509" customWidth="1"/>
    <col min="16134" max="16134" width="4.28515625" style="509" customWidth="1"/>
    <col min="16135" max="16135" width="8.7109375" style="509" customWidth="1"/>
    <col min="16136" max="16139" width="12.7109375" style="509" customWidth="1"/>
    <col min="16140" max="16140" width="0" style="509" hidden="1" customWidth="1"/>
    <col min="16141" max="16384" width="9.140625" style="509"/>
  </cols>
  <sheetData>
    <row r="1" spans="1:12" s="496" customFormat="1" ht="36" x14ac:dyDescent="0.25">
      <c r="A1" s="492" t="s">
        <v>4308</v>
      </c>
      <c r="B1" s="493"/>
      <c r="C1" s="493" t="s">
        <v>4309</v>
      </c>
      <c r="D1" s="494" t="s">
        <v>4310</v>
      </c>
      <c r="E1" s="494" t="s">
        <v>82</v>
      </c>
      <c r="F1" s="492" t="s">
        <v>83</v>
      </c>
      <c r="G1" s="494" t="s">
        <v>4701</v>
      </c>
      <c r="H1" s="494" t="s">
        <v>4311</v>
      </c>
      <c r="I1" s="494" t="s">
        <v>4312</v>
      </c>
      <c r="J1" s="494" t="s">
        <v>4313</v>
      </c>
      <c r="K1" s="494" t="s">
        <v>4312</v>
      </c>
      <c r="L1" s="495"/>
    </row>
    <row r="2" spans="1:12" s="496" customFormat="1" ht="2.1" customHeight="1" x14ac:dyDescent="0.25">
      <c r="A2" s="497">
        <v>0</v>
      </c>
      <c r="B2" s="498"/>
      <c r="C2" s="498"/>
      <c r="D2" s="499">
        <v>0</v>
      </c>
      <c r="E2" s="499">
        <v>0</v>
      </c>
      <c r="F2" s="500">
        <v>0</v>
      </c>
      <c r="G2" s="499">
        <v>0</v>
      </c>
      <c r="H2" s="499">
        <v>0</v>
      </c>
      <c r="I2" s="499">
        <v>0</v>
      </c>
      <c r="J2" s="499">
        <v>0</v>
      </c>
      <c r="K2" s="501">
        <v>0</v>
      </c>
      <c r="L2" s="495"/>
    </row>
    <row r="3" spans="1:12" x14ac:dyDescent="0.2">
      <c r="A3" s="497">
        <v>0</v>
      </c>
      <c r="B3" s="500"/>
      <c r="C3" s="500"/>
      <c r="D3" s="502">
        <v>0</v>
      </c>
      <c r="E3" s="337" t="s">
        <v>4702</v>
      </c>
      <c r="F3" s="502">
        <v>0</v>
      </c>
      <c r="G3" s="503">
        <v>0</v>
      </c>
      <c r="H3" s="504">
        <v>0</v>
      </c>
      <c r="I3" s="505">
        <v>0</v>
      </c>
      <c r="J3" s="506">
        <v>0</v>
      </c>
      <c r="K3" s="507">
        <v>0</v>
      </c>
    </row>
    <row r="4" spans="1:12" s="514" customFormat="1" ht="13.5" customHeight="1" x14ac:dyDescent="0.2">
      <c r="A4" s="681">
        <v>1</v>
      </c>
      <c r="B4" s="510"/>
      <c r="C4" s="336" t="s">
        <v>4315</v>
      </c>
      <c r="D4" s="338" t="s">
        <v>5112</v>
      </c>
      <c r="E4" s="511" t="s">
        <v>5113</v>
      </c>
      <c r="F4" s="512" t="s">
        <v>5114</v>
      </c>
      <c r="G4" s="359">
        <v>0.05</v>
      </c>
      <c r="H4" s="359"/>
      <c r="I4" s="359"/>
      <c r="J4" s="1234">
        <v>0</v>
      </c>
      <c r="K4" s="513">
        <f t="shared" ref="K4:K14" si="0">G4*J4</f>
        <v>0</v>
      </c>
    </row>
    <row r="5" spans="1:12" s="514" customFormat="1" ht="13.5" customHeight="1" x14ac:dyDescent="0.2">
      <c r="A5" s="681">
        <v>2</v>
      </c>
      <c r="B5" s="510"/>
      <c r="C5" s="336" t="s">
        <v>4315</v>
      </c>
      <c r="D5" s="338" t="s">
        <v>4703</v>
      </c>
      <c r="E5" s="511" t="s">
        <v>4704</v>
      </c>
      <c r="F5" s="512" t="s">
        <v>261</v>
      </c>
      <c r="G5" s="359">
        <v>25</v>
      </c>
      <c r="H5" s="359"/>
      <c r="I5" s="359"/>
      <c r="J5" s="1234">
        <v>0</v>
      </c>
      <c r="K5" s="513">
        <f t="shared" si="0"/>
        <v>0</v>
      </c>
    </row>
    <row r="6" spans="1:12" s="514" customFormat="1" x14ac:dyDescent="0.2">
      <c r="A6" s="681">
        <v>3</v>
      </c>
      <c r="B6" s="336"/>
      <c r="C6" s="336" t="s">
        <v>4315</v>
      </c>
      <c r="D6" s="338" t="s">
        <v>4707</v>
      </c>
      <c r="E6" s="336" t="s">
        <v>4708</v>
      </c>
      <c r="F6" s="337" t="s">
        <v>383</v>
      </c>
      <c r="G6" s="359">
        <v>40</v>
      </c>
      <c r="H6" s="359"/>
      <c r="I6" s="359"/>
      <c r="J6" s="1234">
        <v>0</v>
      </c>
      <c r="K6" s="513">
        <f t="shared" si="0"/>
        <v>0</v>
      </c>
    </row>
    <row r="7" spans="1:12" x14ac:dyDescent="0.2">
      <c r="A7" s="681">
        <v>4</v>
      </c>
      <c r="B7" s="682"/>
      <c r="C7" s="336" t="s">
        <v>4388</v>
      </c>
      <c r="D7" s="338" t="s">
        <v>5115</v>
      </c>
      <c r="E7" s="336" t="s">
        <v>5116</v>
      </c>
      <c r="F7" s="337" t="s">
        <v>383</v>
      </c>
      <c r="G7" s="683">
        <v>50</v>
      </c>
      <c r="H7" s="683"/>
      <c r="I7" s="684"/>
      <c r="J7" s="1234">
        <v>0</v>
      </c>
      <c r="K7" s="513">
        <f t="shared" si="0"/>
        <v>0</v>
      </c>
    </row>
    <row r="8" spans="1:12" s="331" customFormat="1" ht="12.75" x14ac:dyDescent="0.2">
      <c r="A8" s="681">
        <v>5</v>
      </c>
      <c r="B8" s="336"/>
      <c r="C8" s="337" t="s">
        <v>4315</v>
      </c>
      <c r="D8" s="338" t="s">
        <v>5117</v>
      </c>
      <c r="E8" s="339" t="s">
        <v>5118</v>
      </c>
      <c r="F8" s="338" t="s">
        <v>383</v>
      </c>
      <c r="G8" s="340">
        <v>52</v>
      </c>
      <c r="H8" s="1234">
        <v>0</v>
      </c>
      <c r="I8" s="340">
        <f>G8*H8</f>
        <v>0</v>
      </c>
      <c r="J8" s="1234">
        <v>0</v>
      </c>
      <c r="K8" s="341">
        <f t="shared" si="0"/>
        <v>0</v>
      </c>
      <c r="L8" s="347" t="s">
        <v>4379</v>
      </c>
    </row>
    <row r="9" spans="1:12" s="331" customFormat="1" ht="12.75" x14ac:dyDescent="0.2">
      <c r="A9" s="681">
        <v>6</v>
      </c>
      <c r="B9" s="352"/>
      <c r="C9" s="337" t="s">
        <v>4315</v>
      </c>
      <c r="D9" s="338" t="s">
        <v>5119</v>
      </c>
      <c r="E9" s="685" t="s">
        <v>5120</v>
      </c>
      <c r="F9" s="686" t="s">
        <v>383</v>
      </c>
      <c r="G9" s="340">
        <v>52</v>
      </c>
      <c r="H9" s="1235">
        <v>0</v>
      </c>
      <c r="I9" s="340">
        <f>G9*H9</f>
        <v>0</v>
      </c>
      <c r="J9" s="1234">
        <v>0</v>
      </c>
      <c r="K9" s="341">
        <f t="shared" si="0"/>
        <v>0</v>
      </c>
      <c r="L9" s="347"/>
    </row>
    <row r="10" spans="1:12" s="514" customFormat="1" x14ac:dyDescent="0.2">
      <c r="A10" s="681">
        <v>7</v>
      </c>
      <c r="B10" s="336"/>
      <c r="C10" s="336" t="s">
        <v>4315</v>
      </c>
      <c r="D10" s="338" t="s">
        <v>4709</v>
      </c>
      <c r="E10" s="336" t="s">
        <v>4710</v>
      </c>
      <c r="F10" s="337" t="s">
        <v>383</v>
      </c>
      <c r="G10" s="359">
        <v>60</v>
      </c>
      <c r="H10" s="359"/>
      <c r="I10" s="359"/>
      <c r="J10" s="1234">
        <v>0</v>
      </c>
      <c r="K10" s="513">
        <f t="shared" si="0"/>
        <v>0</v>
      </c>
    </row>
    <row r="11" spans="1:12" x14ac:dyDescent="0.2">
      <c r="A11" s="681">
        <v>8</v>
      </c>
      <c r="B11" s="682"/>
      <c r="C11" s="336" t="s">
        <v>4388</v>
      </c>
      <c r="D11" s="338" t="s">
        <v>5121</v>
      </c>
      <c r="E11" s="336" t="s">
        <v>5122</v>
      </c>
      <c r="F11" s="337" t="s">
        <v>383</v>
      </c>
      <c r="G11" s="683">
        <v>50</v>
      </c>
      <c r="H11" s="683"/>
      <c r="I11" s="684"/>
      <c r="J11" s="1234">
        <v>0</v>
      </c>
      <c r="K11" s="513">
        <f t="shared" si="0"/>
        <v>0</v>
      </c>
    </row>
    <row r="12" spans="1:12" s="514" customFormat="1" ht="12" customHeight="1" x14ac:dyDescent="0.2">
      <c r="A12" s="681">
        <v>9</v>
      </c>
      <c r="B12" s="510"/>
      <c r="C12" s="336" t="s">
        <v>4315</v>
      </c>
      <c r="D12" s="338" t="s">
        <v>4711</v>
      </c>
      <c r="E12" s="511" t="s">
        <v>4712</v>
      </c>
      <c r="F12" s="512" t="s">
        <v>261</v>
      </c>
      <c r="G12" s="359">
        <v>25</v>
      </c>
      <c r="H12" s="359"/>
      <c r="I12" s="359"/>
      <c r="J12" s="1234">
        <v>0</v>
      </c>
      <c r="K12" s="513">
        <f t="shared" si="0"/>
        <v>0</v>
      </c>
    </row>
    <row r="13" spans="1:12" s="523" customFormat="1" x14ac:dyDescent="0.2">
      <c r="A13" s="681">
        <v>10</v>
      </c>
      <c r="B13" s="517"/>
      <c r="C13" s="336" t="s">
        <v>4315</v>
      </c>
      <c r="D13" s="518" t="s">
        <v>4513</v>
      </c>
      <c r="E13" s="519" t="s">
        <v>4515</v>
      </c>
      <c r="F13" s="520" t="s">
        <v>135</v>
      </c>
      <c r="G13" s="521">
        <v>2</v>
      </c>
      <c r="H13" s="521"/>
      <c r="I13" s="521"/>
      <c r="J13" s="1234">
        <v>0</v>
      </c>
      <c r="K13" s="522">
        <f t="shared" si="0"/>
        <v>0</v>
      </c>
    </row>
    <row r="14" spans="1:12" s="523" customFormat="1" x14ac:dyDescent="0.2">
      <c r="A14" s="681">
        <v>11</v>
      </c>
      <c r="B14" s="517"/>
      <c r="C14" s="336" t="s">
        <v>4315</v>
      </c>
      <c r="D14" s="338" t="s">
        <v>4513</v>
      </c>
      <c r="E14" s="339" t="s">
        <v>4516</v>
      </c>
      <c r="F14" s="520" t="s">
        <v>135</v>
      </c>
      <c r="G14" s="521">
        <v>2</v>
      </c>
      <c r="H14" s="521"/>
      <c r="I14" s="521"/>
      <c r="J14" s="1234">
        <v>0</v>
      </c>
      <c r="K14" s="522">
        <f t="shared" si="0"/>
        <v>0</v>
      </c>
    </row>
    <row r="15" spans="1:12" s="524" customFormat="1" x14ac:dyDescent="0.2">
      <c r="A15" s="681">
        <v>12</v>
      </c>
      <c r="B15" s="517"/>
      <c r="C15" s="517"/>
      <c r="D15" s="518"/>
      <c r="E15" s="519" t="s">
        <v>4517</v>
      </c>
      <c r="F15" s="520" t="s">
        <v>1878</v>
      </c>
      <c r="G15" s="1235">
        <v>3</v>
      </c>
      <c r="H15" s="521">
        <f>CEILING(SUM(I5:I14),1)</f>
        <v>0</v>
      </c>
      <c r="I15" s="521">
        <f>CEILING(H15/100*G15,50)</f>
        <v>0</v>
      </c>
      <c r="J15" s="521"/>
      <c r="K15" s="522"/>
    </row>
    <row r="16" spans="1:12" x14ac:dyDescent="0.2">
      <c r="A16" s="525"/>
      <c r="B16" s="526"/>
      <c r="C16" s="336"/>
      <c r="D16" s="527"/>
      <c r="E16" s="528"/>
      <c r="F16" s="527"/>
      <c r="G16" s="529">
        <v>0</v>
      </c>
      <c r="H16" s="340"/>
      <c r="I16" s="340"/>
      <c r="J16" s="340"/>
      <c r="K16" s="341"/>
    </row>
    <row r="17" spans="1:12" x14ac:dyDescent="0.2">
      <c r="A17" s="530"/>
      <c r="B17" s="531"/>
      <c r="C17" s="531"/>
      <c r="D17" s="527"/>
      <c r="E17" s="532" t="s">
        <v>4519</v>
      </c>
      <c r="F17" s="533"/>
      <c r="G17" s="362">
        <v>0</v>
      </c>
      <c r="H17" s="340"/>
      <c r="I17" s="366">
        <f>SUM(I1:I15)</f>
        <v>0</v>
      </c>
      <c r="J17" s="366"/>
      <c r="K17" s="687">
        <f>SUM(K1:K15)</f>
        <v>0</v>
      </c>
    </row>
    <row r="18" spans="1:12" s="540" customFormat="1" x14ac:dyDescent="0.2">
      <c r="A18" s="534"/>
      <c r="B18" s="535"/>
      <c r="C18" s="535"/>
      <c r="D18" s="536"/>
      <c r="E18" s="535"/>
      <c r="F18" s="537"/>
      <c r="G18" s="538"/>
      <c r="H18" s="538"/>
      <c r="I18" s="538"/>
      <c r="J18" s="538"/>
      <c r="K18" s="688"/>
      <c r="L18" s="539"/>
    </row>
    <row r="19" spans="1:12" s="540" customFormat="1" x14ac:dyDescent="0.2">
      <c r="A19" s="541"/>
      <c r="B19" s="542"/>
      <c r="C19" s="542"/>
      <c r="D19" s="543"/>
      <c r="F19" s="544"/>
      <c r="G19" s="545"/>
      <c r="H19" s="546"/>
      <c r="I19" s="545"/>
      <c r="J19" s="547"/>
      <c r="K19" s="545"/>
      <c r="L19" s="539"/>
    </row>
    <row r="20" spans="1:12" s="540" customFormat="1" x14ac:dyDescent="0.2">
      <c r="A20" s="541"/>
      <c r="B20" s="542"/>
      <c r="C20" s="542"/>
      <c r="D20" s="543"/>
      <c r="F20" s="548"/>
      <c r="G20" s="549"/>
      <c r="H20" s="541"/>
      <c r="I20" s="549"/>
      <c r="J20" s="550"/>
      <c r="K20" s="549"/>
      <c r="L20" s="539"/>
    </row>
    <row r="21" spans="1:12" s="540" customFormat="1" x14ac:dyDescent="0.2">
      <c r="A21" s="541"/>
      <c r="B21" s="542"/>
      <c r="C21" s="542"/>
      <c r="D21" s="543"/>
      <c r="F21" s="544"/>
      <c r="G21" s="551"/>
      <c r="H21" s="552"/>
      <c r="I21" s="552"/>
      <c r="J21" s="552"/>
      <c r="K21" s="551"/>
      <c r="L21" s="539"/>
    </row>
    <row r="22" spans="1:12" s="540" customFormat="1" x14ac:dyDescent="0.2">
      <c r="A22" s="553"/>
      <c r="B22" s="553"/>
      <c r="C22" s="553"/>
      <c r="D22" s="554"/>
      <c r="F22" s="541"/>
      <c r="G22" s="555"/>
      <c r="H22" s="555"/>
      <c r="I22" s="555"/>
      <c r="J22" s="555"/>
      <c r="K22" s="556"/>
      <c r="L22" s="539"/>
    </row>
    <row r="23" spans="1:12" s="540" customFormat="1" x14ac:dyDescent="0.2">
      <c r="A23" s="541"/>
      <c r="D23" s="554"/>
      <c r="F23" s="541"/>
      <c r="G23" s="545"/>
      <c r="H23" s="557"/>
      <c r="I23" s="545"/>
      <c r="J23" s="545"/>
      <c r="K23" s="545"/>
      <c r="L23" s="539"/>
    </row>
    <row r="24" spans="1:12" s="540" customFormat="1" x14ac:dyDescent="0.2">
      <c r="A24" s="541"/>
      <c r="D24" s="554"/>
      <c r="E24" s="542"/>
      <c r="F24" s="541"/>
      <c r="G24" s="545"/>
      <c r="H24" s="557"/>
      <c r="I24" s="545"/>
      <c r="J24" s="545"/>
      <c r="K24" s="545"/>
      <c r="L24" s="539"/>
    </row>
    <row r="25" spans="1:12" s="540" customFormat="1" x14ac:dyDescent="0.2">
      <c r="A25" s="541"/>
      <c r="D25" s="554"/>
      <c r="E25" s="558"/>
      <c r="F25" s="541"/>
      <c r="G25" s="545"/>
      <c r="H25" s="557"/>
      <c r="I25" s="545"/>
      <c r="J25" s="545"/>
      <c r="K25" s="545"/>
      <c r="L25" s="539"/>
    </row>
    <row r="26" spans="1:12" s="540" customFormat="1" x14ac:dyDescent="0.2">
      <c r="A26" s="541"/>
      <c r="D26" s="554"/>
      <c r="E26" s="559"/>
      <c r="F26" s="541"/>
      <c r="G26" s="545"/>
      <c r="H26" s="557"/>
      <c r="I26" s="545"/>
      <c r="J26" s="545"/>
      <c r="K26" s="545"/>
      <c r="L26" s="539"/>
    </row>
    <row r="27" spans="1:12" s="540" customFormat="1" ht="12.75" x14ac:dyDescent="0.2">
      <c r="A27" s="541"/>
      <c r="D27" s="554"/>
      <c r="E27" s="560"/>
      <c r="F27" s="541"/>
      <c r="G27" s="545"/>
      <c r="H27" s="557"/>
      <c r="I27" s="545"/>
      <c r="J27" s="545"/>
      <c r="K27" s="545"/>
      <c r="L27" s="539"/>
    </row>
    <row r="28" spans="1:12" s="540" customFormat="1" x14ac:dyDescent="0.2">
      <c r="A28" s="541"/>
      <c r="B28" s="542"/>
      <c r="C28" s="542"/>
      <c r="D28" s="543"/>
      <c r="F28" s="544"/>
      <c r="G28" s="545"/>
      <c r="H28" s="546"/>
      <c r="I28" s="545"/>
      <c r="J28" s="547"/>
      <c r="K28" s="545"/>
      <c r="L28" s="539"/>
    </row>
    <row r="29" spans="1:12" s="540" customFormat="1" x14ac:dyDescent="0.2">
      <c r="A29" s="541"/>
      <c r="B29" s="542"/>
      <c r="C29" s="542"/>
      <c r="D29" s="543"/>
      <c r="F29" s="544"/>
      <c r="G29" s="545"/>
      <c r="H29" s="546"/>
      <c r="I29" s="545"/>
      <c r="J29" s="547"/>
      <c r="K29" s="545"/>
      <c r="L29" s="539"/>
    </row>
    <row r="30" spans="1:12" s="540" customFormat="1" x14ac:dyDescent="0.2">
      <c r="A30" s="541"/>
      <c r="B30" s="542"/>
      <c r="C30" s="542"/>
      <c r="D30" s="543"/>
      <c r="F30" s="544"/>
      <c r="G30" s="545"/>
      <c r="H30" s="546"/>
      <c r="I30" s="545"/>
      <c r="J30" s="547"/>
      <c r="K30" s="545"/>
      <c r="L30" s="539"/>
    </row>
    <row r="31" spans="1:12" s="540" customFormat="1" x14ac:dyDescent="0.2">
      <c r="A31" s="541"/>
      <c r="B31" s="542"/>
      <c r="C31" s="542"/>
      <c r="D31" s="543"/>
      <c r="E31" s="561"/>
      <c r="F31" s="544"/>
      <c r="G31" s="545"/>
      <c r="H31" s="546"/>
      <c r="I31" s="545"/>
      <c r="J31" s="547"/>
      <c r="K31" s="545"/>
      <c r="L31" s="539"/>
    </row>
    <row r="32" spans="1:12" s="540" customFormat="1" x14ac:dyDescent="0.2">
      <c r="A32" s="541"/>
      <c r="B32" s="542"/>
      <c r="C32" s="542"/>
      <c r="D32" s="554"/>
      <c r="F32" s="544"/>
      <c r="G32" s="545"/>
      <c r="H32" s="546"/>
      <c r="I32" s="545"/>
      <c r="J32" s="547"/>
      <c r="K32" s="545"/>
      <c r="L32" s="539"/>
    </row>
    <row r="33" spans="1:12" s="540" customFormat="1" x14ac:dyDescent="0.2">
      <c r="A33" s="541"/>
      <c r="D33" s="543"/>
      <c r="F33" s="541"/>
      <c r="G33" s="545"/>
      <c r="H33" s="545"/>
      <c r="I33" s="545"/>
      <c r="J33" s="545"/>
      <c r="K33" s="545"/>
      <c r="L33" s="539"/>
    </row>
    <row r="34" spans="1:12" s="540" customFormat="1" x14ac:dyDescent="0.2">
      <c r="A34" s="541"/>
      <c r="D34" s="543"/>
      <c r="E34" s="542"/>
      <c r="F34" s="541"/>
      <c r="G34" s="545"/>
      <c r="H34" s="545"/>
      <c r="I34" s="545"/>
      <c r="J34" s="545"/>
      <c r="K34" s="545"/>
      <c r="L34" s="539"/>
    </row>
    <row r="35" spans="1:12" s="540" customFormat="1" x14ac:dyDescent="0.2">
      <c r="A35" s="541"/>
      <c r="D35" s="541"/>
      <c r="E35" s="542"/>
      <c r="F35" s="541"/>
      <c r="G35" s="545"/>
      <c r="H35" s="545"/>
      <c r="I35" s="545"/>
      <c r="J35" s="545"/>
      <c r="K35" s="545"/>
      <c r="L35" s="539"/>
    </row>
    <row r="36" spans="1:12" s="540" customFormat="1" x14ac:dyDescent="0.2">
      <c r="A36" s="541"/>
      <c r="D36" s="543"/>
      <c r="E36" s="542"/>
      <c r="F36" s="541"/>
      <c r="G36" s="545"/>
      <c r="H36" s="545"/>
      <c r="I36" s="545"/>
      <c r="J36" s="545"/>
      <c r="K36" s="545"/>
      <c r="L36" s="539"/>
    </row>
    <row r="37" spans="1:12" s="540" customFormat="1" x14ac:dyDescent="0.2">
      <c r="A37" s="541"/>
      <c r="D37" s="554"/>
      <c r="E37" s="542"/>
      <c r="F37" s="541"/>
      <c r="G37" s="545"/>
      <c r="H37" s="545"/>
      <c r="I37" s="545"/>
      <c r="J37" s="545"/>
      <c r="K37" s="545"/>
      <c r="L37" s="539"/>
    </row>
    <row r="38" spans="1:12" s="540" customFormat="1" x14ac:dyDescent="0.2">
      <c r="A38" s="541"/>
      <c r="D38" s="554"/>
      <c r="F38" s="541"/>
      <c r="G38" s="545"/>
      <c r="H38" s="545"/>
      <c r="I38" s="545"/>
      <c r="J38" s="545"/>
      <c r="K38" s="545"/>
      <c r="L38" s="539"/>
    </row>
    <row r="39" spans="1:12" s="540" customFormat="1" x14ac:dyDescent="0.2">
      <c r="A39" s="541"/>
      <c r="D39" s="541"/>
      <c r="F39" s="541"/>
      <c r="G39" s="545"/>
      <c r="H39" s="545"/>
      <c r="I39" s="545"/>
      <c r="J39" s="545"/>
      <c r="K39" s="545"/>
      <c r="L39" s="539"/>
    </row>
    <row r="40" spans="1:12" s="540" customFormat="1" x14ac:dyDescent="0.2">
      <c r="A40" s="541"/>
      <c r="D40" s="543"/>
      <c r="F40" s="541"/>
      <c r="G40" s="545"/>
      <c r="H40" s="545"/>
      <c r="I40" s="545"/>
      <c r="J40" s="545"/>
      <c r="K40" s="545"/>
      <c r="L40" s="539"/>
    </row>
    <row r="41" spans="1:12" s="540" customFormat="1" x14ac:dyDescent="0.2">
      <c r="A41" s="541"/>
      <c r="D41" s="554"/>
      <c r="F41" s="541"/>
      <c r="G41" s="545"/>
      <c r="H41" s="545"/>
      <c r="I41" s="545"/>
      <c r="J41" s="545"/>
      <c r="K41" s="545"/>
      <c r="L41" s="539"/>
    </row>
    <row r="42" spans="1:12" s="540" customFormat="1" x14ac:dyDescent="0.2">
      <c r="A42" s="541"/>
      <c r="B42" s="542"/>
      <c r="C42" s="542"/>
      <c r="D42" s="554"/>
      <c r="F42" s="544"/>
      <c r="G42" s="545"/>
      <c r="H42" s="546"/>
      <c r="I42" s="545"/>
      <c r="J42" s="547"/>
      <c r="K42" s="545"/>
      <c r="L42" s="539"/>
    </row>
    <row r="43" spans="1:12" s="540" customFormat="1" x14ac:dyDescent="0.2">
      <c r="A43" s="541"/>
      <c r="B43" s="542"/>
      <c r="C43" s="542"/>
      <c r="D43" s="554"/>
      <c r="F43" s="548"/>
      <c r="G43" s="549"/>
      <c r="H43" s="541"/>
      <c r="I43" s="549"/>
      <c r="J43" s="550"/>
      <c r="K43" s="549"/>
      <c r="L43" s="539"/>
    </row>
    <row r="44" spans="1:12" s="540" customFormat="1" x14ac:dyDescent="0.2">
      <c r="A44" s="541"/>
      <c r="B44" s="542"/>
      <c r="C44" s="542"/>
      <c r="D44" s="554"/>
      <c r="F44" s="548"/>
      <c r="G44" s="551"/>
      <c r="H44" s="551"/>
      <c r="I44" s="551"/>
      <c r="J44" s="551"/>
      <c r="K44" s="551"/>
      <c r="L44" s="562"/>
    </row>
    <row r="45" spans="1:12" s="540" customFormat="1" x14ac:dyDescent="0.2">
      <c r="A45" s="553"/>
      <c r="B45" s="553"/>
      <c r="C45" s="553"/>
      <c r="D45" s="554"/>
      <c r="F45" s="541"/>
      <c r="G45" s="555"/>
      <c r="H45" s="555"/>
      <c r="I45" s="555"/>
      <c r="J45" s="555"/>
      <c r="K45" s="556"/>
      <c r="L45" s="539"/>
    </row>
    <row r="46" spans="1:12" s="540" customFormat="1" x14ac:dyDescent="0.2">
      <c r="A46" s="541"/>
      <c r="D46" s="554"/>
      <c r="F46" s="541"/>
      <c r="G46" s="545"/>
      <c r="H46" s="557"/>
      <c r="I46" s="545"/>
      <c r="J46" s="545"/>
      <c r="K46" s="545"/>
      <c r="L46" s="539"/>
    </row>
    <row r="47" spans="1:12" s="540" customFormat="1" x14ac:dyDescent="0.2">
      <c r="A47" s="541"/>
      <c r="D47" s="554"/>
      <c r="E47" s="542"/>
      <c r="F47" s="541"/>
      <c r="G47" s="545"/>
      <c r="H47" s="557"/>
      <c r="I47" s="545"/>
      <c r="J47" s="545"/>
      <c r="K47" s="545"/>
      <c r="L47" s="539"/>
    </row>
    <row r="48" spans="1:12" s="540" customFormat="1" x14ac:dyDescent="0.2">
      <c r="A48" s="541"/>
      <c r="D48" s="554"/>
      <c r="E48" s="558"/>
      <c r="F48" s="541"/>
      <c r="G48" s="545"/>
      <c r="H48" s="557"/>
      <c r="I48" s="545"/>
      <c r="J48" s="545"/>
      <c r="K48" s="545"/>
      <c r="L48" s="539"/>
    </row>
    <row r="49" spans="1:12" s="540" customFormat="1" x14ac:dyDescent="0.2">
      <c r="A49" s="541"/>
      <c r="D49" s="554"/>
      <c r="E49" s="559"/>
      <c r="F49" s="541"/>
      <c r="G49" s="545"/>
      <c r="H49" s="557"/>
      <c r="I49" s="545"/>
      <c r="J49" s="545"/>
      <c r="K49" s="545"/>
      <c r="L49" s="539"/>
    </row>
    <row r="50" spans="1:12" s="540" customFormat="1" ht="12.75" x14ac:dyDescent="0.2">
      <c r="A50" s="541"/>
      <c r="D50" s="554"/>
      <c r="E50" s="560"/>
      <c r="F50" s="541"/>
      <c r="G50" s="545"/>
      <c r="H50" s="557"/>
      <c r="I50" s="545"/>
      <c r="J50" s="545"/>
      <c r="K50" s="545"/>
      <c r="L50" s="539"/>
    </row>
    <row r="51" spans="1:12" s="540" customFormat="1" x14ac:dyDescent="0.2">
      <c r="A51" s="541"/>
      <c r="B51" s="542"/>
      <c r="C51" s="542"/>
      <c r="D51" s="554"/>
      <c r="F51" s="544"/>
      <c r="G51" s="545"/>
      <c r="H51" s="546"/>
      <c r="I51" s="545"/>
      <c r="J51" s="547"/>
      <c r="K51" s="545"/>
      <c r="L51" s="539"/>
    </row>
    <row r="52" spans="1:12" s="540" customFormat="1" x14ac:dyDescent="0.2">
      <c r="A52" s="541"/>
      <c r="B52" s="542"/>
      <c r="C52" s="542"/>
      <c r="D52" s="554"/>
      <c r="F52" s="544"/>
      <c r="G52" s="545"/>
      <c r="H52" s="546"/>
      <c r="I52" s="545"/>
      <c r="J52" s="547"/>
      <c r="K52" s="545"/>
      <c r="L52" s="539"/>
    </row>
    <row r="53" spans="1:12" s="540" customFormat="1" x14ac:dyDescent="0.2">
      <c r="A53" s="541"/>
      <c r="B53" s="542"/>
      <c r="C53" s="542"/>
      <c r="D53" s="554"/>
      <c r="F53" s="544"/>
      <c r="G53" s="545"/>
      <c r="H53" s="546"/>
      <c r="I53" s="545"/>
      <c r="J53" s="547"/>
      <c r="K53" s="545"/>
      <c r="L53" s="539"/>
    </row>
    <row r="54" spans="1:12" s="540" customFormat="1" x14ac:dyDescent="0.2">
      <c r="A54" s="541"/>
      <c r="B54" s="542"/>
      <c r="C54" s="542"/>
      <c r="D54" s="554"/>
      <c r="E54" s="561"/>
      <c r="F54" s="544"/>
      <c r="G54" s="545"/>
      <c r="H54" s="546"/>
      <c r="I54" s="545"/>
      <c r="J54" s="547"/>
      <c r="K54" s="545"/>
      <c r="L54" s="539"/>
    </row>
    <row r="55" spans="1:12" s="540" customFormat="1" x14ac:dyDescent="0.2">
      <c r="A55" s="541"/>
      <c r="B55" s="542"/>
      <c r="C55" s="542"/>
      <c r="D55" s="554"/>
      <c r="F55" s="544"/>
      <c r="G55" s="545"/>
      <c r="H55" s="546"/>
      <c r="I55" s="545"/>
      <c r="J55" s="547"/>
      <c r="K55" s="545"/>
      <c r="L55" s="539"/>
    </row>
    <row r="56" spans="1:12" s="540" customFormat="1" x14ac:dyDescent="0.2">
      <c r="A56" s="541"/>
      <c r="D56" s="541"/>
      <c r="F56" s="541"/>
      <c r="G56" s="545"/>
      <c r="H56" s="545"/>
      <c r="I56" s="545"/>
      <c r="J56" s="545"/>
      <c r="K56" s="545"/>
      <c r="L56" s="539"/>
    </row>
    <row r="57" spans="1:12" s="540" customFormat="1" x14ac:dyDescent="0.2">
      <c r="A57" s="541"/>
      <c r="D57" s="543"/>
      <c r="E57" s="542"/>
      <c r="F57" s="541"/>
      <c r="G57" s="545"/>
      <c r="H57" s="545"/>
      <c r="I57" s="545"/>
      <c r="J57" s="545"/>
      <c r="K57" s="545"/>
      <c r="L57" s="539"/>
    </row>
    <row r="58" spans="1:12" s="540" customFormat="1" x14ac:dyDescent="0.2">
      <c r="A58" s="541"/>
      <c r="D58" s="541"/>
      <c r="E58" s="542"/>
      <c r="F58" s="541"/>
      <c r="G58" s="545"/>
      <c r="H58" s="545"/>
      <c r="I58" s="545"/>
      <c r="J58" s="545"/>
      <c r="K58" s="545"/>
      <c r="L58" s="539"/>
    </row>
    <row r="59" spans="1:12" s="540" customFormat="1" x14ac:dyDescent="0.2">
      <c r="A59" s="541"/>
      <c r="D59" s="543"/>
      <c r="E59" s="542"/>
      <c r="F59" s="541"/>
      <c r="G59" s="545"/>
      <c r="H59" s="545"/>
      <c r="I59" s="545"/>
      <c r="J59" s="545"/>
      <c r="K59" s="545"/>
      <c r="L59" s="539"/>
    </row>
    <row r="60" spans="1:12" s="540" customFormat="1" x14ac:dyDescent="0.2">
      <c r="A60" s="541"/>
      <c r="D60" s="554"/>
      <c r="E60" s="542"/>
      <c r="F60" s="541"/>
      <c r="G60" s="545"/>
      <c r="H60" s="545"/>
      <c r="I60" s="545"/>
      <c r="J60" s="545"/>
      <c r="K60" s="545"/>
      <c r="L60" s="539"/>
    </row>
    <row r="61" spans="1:12" s="540" customFormat="1" x14ac:dyDescent="0.2">
      <c r="A61" s="541"/>
      <c r="D61" s="554"/>
      <c r="F61" s="541"/>
      <c r="G61" s="545"/>
      <c r="H61" s="545"/>
      <c r="I61" s="545"/>
      <c r="J61" s="545"/>
      <c r="K61" s="545"/>
      <c r="L61" s="539"/>
    </row>
    <row r="62" spans="1:12" s="540" customFormat="1" x14ac:dyDescent="0.2">
      <c r="A62" s="541"/>
      <c r="D62" s="554"/>
      <c r="F62" s="541"/>
      <c r="G62" s="545"/>
      <c r="H62" s="545"/>
      <c r="I62" s="545"/>
      <c r="J62" s="545"/>
      <c r="K62" s="545"/>
      <c r="L62" s="539"/>
    </row>
    <row r="63" spans="1:12" s="540" customFormat="1" x14ac:dyDescent="0.2">
      <c r="A63" s="541"/>
      <c r="D63" s="541"/>
      <c r="F63" s="541"/>
      <c r="G63" s="545"/>
      <c r="H63" s="545"/>
      <c r="I63" s="545"/>
      <c r="J63" s="545"/>
      <c r="K63" s="545"/>
      <c r="L63" s="539"/>
    </row>
    <row r="64" spans="1:12" s="540" customFormat="1" x14ac:dyDescent="0.2">
      <c r="A64" s="541"/>
      <c r="D64" s="543"/>
      <c r="F64" s="541"/>
      <c r="G64" s="545"/>
      <c r="H64" s="545"/>
      <c r="I64" s="545"/>
      <c r="J64" s="545"/>
      <c r="K64" s="545"/>
      <c r="L64" s="539"/>
    </row>
    <row r="65" spans="1:12" s="540" customFormat="1" x14ac:dyDescent="0.2">
      <c r="A65" s="541"/>
      <c r="B65" s="542"/>
      <c r="C65" s="542"/>
      <c r="D65" s="554"/>
      <c r="F65" s="544"/>
      <c r="G65" s="545"/>
      <c r="H65" s="546"/>
      <c r="I65" s="545"/>
      <c r="J65" s="547"/>
      <c r="K65" s="545"/>
      <c r="L65" s="539"/>
    </row>
    <row r="66" spans="1:12" s="540" customFormat="1" x14ac:dyDescent="0.2">
      <c r="A66" s="541"/>
      <c r="B66" s="542"/>
      <c r="C66" s="542"/>
      <c r="D66" s="554"/>
      <c r="F66" s="548"/>
      <c r="G66" s="549"/>
      <c r="H66" s="541"/>
      <c r="I66" s="549"/>
      <c r="J66" s="550"/>
      <c r="K66" s="549"/>
      <c r="L66" s="539"/>
    </row>
    <row r="67" spans="1:12" s="540" customFormat="1" x14ac:dyDescent="0.2">
      <c r="A67" s="541"/>
      <c r="B67" s="542"/>
      <c r="C67" s="542"/>
      <c r="D67" s="554"/>
      <c r="F67" s="544"/>
      <c r="G67" s="551"/>
      <c r="H67" s="552"/>
      <c r="I67" s="552"/>
      <c r="J67" s="552"/>
      <c r="K67" s="551"/>
      <c r="L67" s="539"/>
    </row>
    <row r="68" spans="1:12" s="540" customFormat="1" x14ac:dyDescent="0.2">
      <c r="A68" s="553"/>
      <c r="B68" s="553"/>
      <c r="C68" s="553"/>
      <c r="D68" s="541"/>
      <c r="F68" s="541"/>
      <c r="G68" s="555"/>
      <c r="H68" s="555"/>
      <c r="I68" s="555"/>
      <c r="J68" s="555"/>
      <c r="K68" s="556"/>
      <c r="L68" s="539"/>
    </row>
    <row r="69" spans="1:12" s="540" customFormat="1" x14ac:dyDescent="0.2">
      <c r="A69" s="541"/>
      <c r="D69" s="543"/>
      <c r="F69" s="541"/>
      <c r="G69" s="545"/>
      <c r="H69" s="557"/>
      <c r="I69" s="545"/>
      <c r="J69" s="545"/>
      <c r="K69" s="545"/>
      <c r="L69" s="539"/>
    </row>
    <row r="70" spans="1:12" s="540" customFormat="1" x14ac:dyDescent="0.2">
      <c r="A70" s="541"/>
      <c r="D70" s="554"/>
      <c r="E70" s="542"/>
      <c r="F70" s="541"/>
      <c r="G70" s="545"/>
      <c r="H70" s="557"/>
      <c r="I70" s="545"/>
      <c r="J70" s="545"/>
      <c r="K70" s="545"/>
      <c r="L70" s="539"/>
    </row>
    <row r="71" spans="1:12" s="540" customFormat="1" x14ac:dyDescent="0.2">
      <c r="A71" s="541"/>
      <c r="D71" s="554"/>
      <c r="E71" s="558"/>
      <c r="F71" s="541"/>
      <c r="G71" s="545"/>
      <c r="H71" s="557"/>
      <c r="I71" s="545"/>
      <c r="J71" s="545"/>
      <c r="K71" s="545"/>
      <c r="L71" s="539"/>
    </row>
    <row r="72" spans="1:12" s="540" customFormat="1" x14ac:dyDescent="0.2">
      <c r="A72" s="541"/>
      <c r="D72" s="554"/>
      <c r="E72" s="558"/>
      <c r="F72" s="541"/>
      <c r="G72" s="545"/>
      <c r="H72" s="557"/>
      <c r="I72" s="545"/>
      <c r="J72" s="545"/>
      <c r="K72" s="545"/>
      <c r="L72" s="539"/>
    </row>
    <row r="73" spans="1:12" s="540" customFormat="1" x14ac:dyDescent="0.2">
      <c r="A73" s="541"/>
      <c r="D73" s="554"/>
      <c r="E73" s="558"/>
      <c r="F73" s="541"/>
      <c r="G73" s="545"/>
      <c r="H73" s="557"/>
      <c r="I73" s="545"/>
      <c r="J73" s="545"/>
      <c r="K73" s="545"/>
      <c r="L73" s="539"/>
    </row>
    <row r="74" spans="1:12" s="540" customFormat="1" x14ac:dyDescent="0.2">
      <c r="A74" s="541"/>
      <c r="B74" s="542"/>
      <c r="C74" s="542"/>
      <c r="D74" s="554"/>
      <c r="E74" s="559"/>
      <c r="F74" s="544"/>
      <c r="G74" s="545"/>
      <c r="H74" s="546"/>
      <c r="I74" s="545"/>
      <c r="J74" s="547"/>
      <c r="K74" s="545"/>
      <c r="L74" s="539"/>
    </row>
    <row r="75" spans="1:12" s="540" customFormat="1" x14ac:dyDescent="0.2">
      <c r="A75" s="541"/>
      <c r="B75" s="542"/>
      <c r="C75" s="542"/>
      <c r="D75" s="541"/>
      <c r="E75" s="563"/>
      <c r="F75" s="544"/>
      <c r="G75" s="545"/>
      <c r="H75" s="546"/>
      <c r="I75" s="545"/>
      <c r="J75" s="547"/>
      <c r="K75" s="545"/>
      <c r="L75" s="539"/>
    </row>
    <row r="76" spans="1:12" s="540" customFormat="1" x14ac:dyDescent="0.2">
      <c r="A76" s="541"/>
      <c r="B76" s="542"/>
      <c r="C76" s="542"/>
      <c r="D76" s="543"/>
      <c r="E76" s="558"/>
      <c r="F76" s="544"/>
      <c r="G76" s="545"/>
      <c r="H76" s="546"/>
      <c r="I76" s="545"/>
      <c r="J76" s="547"/>
      <c r="K76" s="545"/>
      <c r="L76" s="539"/>
    </row>
    <row r="77" spans="1:12" s="540" customFormat="1" x14ac:dyDescent="0.2">
      <c r="A77" s="541"/>
      <c r="B77" s="542"/>
      <c r="C77" s="542"/>
      <c r="D77" s="564"/>
      <c r="E77" s="559"/>
      <c r="F77" s="544"/>
      <c r="G77" s="545"/>
      <c r="H77" s="546"/>
      <c r="I77" s="545"/>
      <c r="J77" s="547"/>
      <c r="K77" s="545"/>
      <c r="L77" s="539"/>
    </row>
    <row r="78" spans="1:12" s="540" customFormat="1" x14ac:dyDescent="0.2">
      <c r="A78" s="541"/>
      <c r="B78" s="542"/>
      <c r="C78" s="542"/>
      <c r="D78" s="564"/>
      <c r="E78" s="559"/>
      <c r="F78" s="544"/>
      <c r="G78" s="545"/>
      <c r="H78" s="546"/>
      <c r="I78" s="545"/>
      <c r="J78" s="547"/>
      <c r="K78" s="545"/>
      <c r="L78" s="539"/>
    </row>
    <row r="79" spans="1:12" s="540" customFormat="1" x14ac:dyDescent="0.2">
      <c r="A79" s="541"/>
      <c r="D79" s="564"/>
      <c r="E79" s="563"/>
      <c r="F79" s="541"/>
      <c r="G79" s="545"/>
      <c r="H79" s="545"/>
      <c r="I79" s="545"/>
      <c r="J79" s="545"/>
      <c r="K79" s="545"/>
      <c r="L79" s="539"/>
    </row>
    <row r="80" spans="1:12" s="540" customFormat="1" x14ac:dyDescent="0.2">
      <c r="A80" s="541"/>
      <c r="D80" s="564"/>
      <c r="E80" s="558"/>
      <c r="F80" s="541"/>
      <c r="G80" s="545"/>
      <c r="H80" s="545"/>
      <c r="I80" s="545"/>
      <c r="J80" s="545"/>
      <c r="K80" s="545"/>
      <c r="L80" s="539"/>
    </row>
    <row r="81" spans="1:12" s="540" customFormat="1" x14ac:dyDescent="0.2">
      <c r="A81" s="541"/>
      <c r="D81" s="543"/>
      <c r="E81" s="559"/>
      <c r="F81" s="541"/>
      <c r="G81" s="545"/>
      <c r="H81" s="545"/>
      <c r="I81" s="545"/>
      <c r="J81" s="545"/>
      <c r="K81" s="545"/>
      <c r="L81" s="539"/>
    </row>
    <row r="82" spans="1:12" s="540" customFormat="1" x14ac:dyDescent="0.2">
      <c r="A82" s="541"/>
      <c r="D82" s="554"/>
      <c r="E82" s="559"/>
      <c r="F82" s="541"/>
      <c r="G82" s="545"/>
      <c r="H82" s="545"/>
      <c r="I82" s="545"/>
      <c r="J82" s="545"/>
      <c r="K82" s="545"/>
      <c r="L82" s="539"/>
    </row>
    <row r="83" spans="1:12" s="540" customFormat="1" x14ac:dyDescent="0.2">
      <c r="A83" s="541"/>
      <c r="D83" s="554"/>
      <c r="E83" s="558"/>
      <c r="F83" s="541"/>
      <c r="G83" s="545"/>
      <c r="H83" s="545"/>
      <c r="I83" s="545"/>
      <c r="J83" s="545"/>
      <c r="K83" s="545"/>
      <c r="L83" s="539"/>
    </row>
    <row r="84" spans="1:12" s="540" customFormat="1" x14ac:dyDescent="0.2">
      <c r="A84" s="541"/>
      <c r="D84" s="554"/>
      <c r="E84" s="559"/>
      <c r="F84" s="541"/>
      <c r="G84" s="545"/>
      <c r="H84" s="545"/>
      <c r="I84" s="545"/>
      <c r="J84" s="545"/>
      <c r="K84" s="545"/>
      <c r="L84" s="539"/>
    </row>
    <row r="85" spans="1:12" s="540" customFormat="1" x14ac:dyDescent="0.2">
      <c r="A85" s="541"/>
      <c r="D85" s="554"/>
      <c r="E85" s="559"/>
      <c r="F85" s="541"/>
      <c r="G85" s="545"/>
      <c r="H85" s="545"/>
      <c r="I85" s="545"/>
      <c r="J85" s="545"/>
      <c r="K85" s="545"/>
      <c r="L85" s="539"/>
    </row>
    <row r="86" spans="1:12" s="540" customFormat="1" x14ac:dyDescent="0.2">
      <c r="A86" s="541"/>
      <c r="D86" s="554"/>
      <c r="E86" s="558"/>
      <c r="F86" s="541"/>
      <c r="G86" s="545"/>
      <c r="H86" s="545"/>
      <c r="I86" s="545"/>
      <c r="J86" s="545"/>
      <c r="K86" s="545"/>
      <c r="L86" s="539"/>
    </row>
    <row r="87" spans="1:12" s="540" customFormat="1" x14ac:dyDescent="0.2">
      <c r="A87" s="541"/>
      <c r="D87" s="543"/>
      <c r="E87" s="559"/>
      <c r="F87" s="541"/>
      <c r="G87" s="545"/>
      <c r="H87" s="545"/>
      <c r="I87" s="545"/>
      <c r="J87" s="545"/>
      <c r="K87" s="545"/>
      <c r="L87" s="539"/>
    </row>
    <row r="88" spans="1:12" s="540" customFormat="1" x14ac:dyDescent="0.2">
      <c r="A88" s="541"/>
      <c r="B88" s="542"/>
      <c r="C88" s="542"/>
      <c r="D88" s="554"/>
      <c r="E88" s="559"/>
      <c r="F88" s="544"/>
      <c r="G88" s="545"/>
      <c r="H88" s="546"/>
      <c r="I88" s="545"/>
      <c r="J88" s="547"/>
      <c r="K88" s="545"/>
      <c r="L88" s="539"/>
    </row>
    <row r="89" spans="1:12" s="540" customFormat="1" x14ac:dyDescent="0.2">
      <c r="A89" s="541"/>
      <c r="B89" s="542"/>
      <c r="C89" s="542"/>
      <c r="D89" s="554"/>
      <c r="E89" s="558"/>
      <c r="F89" s="548"/>
      <c r="G89" s="549"/>
      <c r="H89" s="541"/>
      <c r="I89" s="549"/>
      <c r="J89" s="550"/>
      <c r="K89" s="549"/>
      <c r="L89" s="539"/>
    </row>
    <row r="90" spans="1:12" s="540" customFormat="1" x14ac:dyDescent="0.2">
      <c r="A90" s="541"/>
      <c r="B90" s="542"/>
      <c r="C90" s="542"/>
      <c r="D90" s="554"/>
      <c r="E90" s="559"/>
      <c r="F90" s="544"/>
      <c r="G90" s="551"/>
      <c r="H90" s="552"/>
      <c r="I90" s="552"/>
      <c r="J90" s="552"/>
      <c r="K90" s="551"/>
      <c r="L90" s="539"/>
    </row>
    <row r="91" spans="1:12" s="540" customFormat="1" x14ac:dyDescent="0.2">
      <c r="A91" s="553"/>
      <c r="B91" s="553"/>
      <c r="C91" s="553"/>
      <c r="D91" s="554"/>
      <c r="E91" s="563"/>
      <c r="F91" s="541"/>
      <c r="G91" s="555"/>
      <c r="H91" s="555"/>
      <c r="I91" s="555"/>
      <c r="J91" s="555"/>
      <c r="K91" s="556"/>
      <c r="L91" s="539"/>
    </row>
    <row r="92" spans="1:12" s="540" customFormat="1" x14ac:dyDescent="0.2">
      <c r="A92" s="541"/>
      <c r="D92" s="554"/>
      <c r="E92" s="565"/>
      <c r="F92" s="541"/>
      <c r="G92" s="545"/>
      <c r="H92" s="557"/>
      <c r="I92" s="545"/>
      <c r="J92" s="545"/>
      <c r="K92" s="545"/>
      <c r="L92" s="539"/>
    </row>
    <row r="93" spans="1:12" s="540" customFormat="1" x14ac:dyDescent="0.2">
      <c r="A93" s="541"/>
      <c r="D93" s="554"/>
      <c r="E93" s="563"/>
      <c r="F93" s="541"/>
      <c r="G93" s="545"/>
      <c r="H93" s="557"/>
      <c r="I93" s="545"/>
      <c r="J93" s="545"/>
      <c r="K93" s="545"/>
      <c r="L93" s="539"/>
    </row>
    <row r="94" spans="1:12" s="540" customFormat="1" x14ac:dyDescent="0.2">
      <c r="A94" s="541"/>
      <c r="D94" s="554"/>
      <c r="E94" s="563"/>
      <c r="F94" s="541"/>
      <c r="G94" s="545"/>
      <c r="H94" s="557"/>
      <c r="I94" s="545"/>
      <c r="J94" s="545"/>
      <c r="K94" s="545"/>
      <c r="L94" s="539"/>
    </row>
    <row r="95" spans="1:12" s="540" customFormat="1" x14ac:dyDescent="0.2">
      <c r="A95" s="541"/>
      <c r="D95" s="554"/>
      <c r="E95" s="563"/>
      <c r="F95" s="541"/>
      <c r="G95" s="545"/>
      <c r="H95" s="557"/>
      <c r="I95" s="545"/>
      <c r="J95" s="545"/>
      <c r="K95" s="545"/>
      <c r="L95" s="539"/>
    </row>
    <row r="96" spans="1:12" s="540" customFormat="1" x14ac:dyDescent="0.2">
      <c r="A96" s="541"/>
      <c r="D96" s="554"/>
      <c r="E96" s="563"/>
      <c r="F96" s="541"/>
      <c r="G96" s="545"/>
      <c r="H96" s="557"/>
      <c r="I96" s="545"/>
      <c r="J96" s="545"/>
      <c r="K96" s="545"/>
      <c r="L96" s="539"/>
    </row>
    <row r="97" spans="1:12" s="540" customFormat="1" x14ac:dyDescent="0.2">
      <c r="A97" s="541"/>
      <c r="B97" s="542"/>
      <c r="C97" s="542"/>
      <c r="D97" s="543"/>
      <c r="E97" s="563"/>
      <c r="F97" s="544"/>
      <c r="G97" s="545"/>
      <c r="H97" s="546"/>
      <c r="I97" s="545"/>
      <c r="J97" s="547"/>
      <c r="K97" s="545"/>
      <c r="L97" s="539"/>
    </row>
    <row r="98" spans="1:12" s="540" customFormat="1" x14ac:dyDescent="0.2">
      <c r="A98" s="541"/>
      <c r="B98" s="542"/>
      <c r="C98" s="542"/>
      <c r="D98" s="554"/>
      <c r="E98" s="563"/>
      <c r="F98" s="544"/>
      <c r="G98" s="545"/>
      <c r="H98" s="546"/>
      <c r="I98" s="545"/>
      <c r="J98" s="547"/>
      <c r="K98" s="545"/>
      <c r="L98" s="539"/>
    </row>
    <row r="99" spans="1:12" s="540" customFormat="1" x14ac:dyDescent="0.2">
      <c r="A99" s="541"/>
      <c r="B99" s="542"/>
      <c r="C99" s="542"/>
      <c r="D99" s="554"/>
      <c r="E99" s="563"/>
      <c r="F99" s="544"/>
      <c r="G99" s="545"/>
      <c r="H99" s="546"/>
      <c r="I99" s="545"/>
      <c r="J99" s="547"/>
      <c r="K99" s="545"/>
      <c r="L99" s="539"/>
    </row>
    <row r="100" spans="1:12" s="540" customFormat="1" x14ac:dyDescent="0.2">
      <c r="A100" s="541"/>
      <c r="B100" s="542"/>
      <c r="C100" s="542"/>
      <c r="D100" s="554"/>
      <c r="E100" s="563"/>
      <c r="F100" s="544"/>
      <c r="G100" s="545"/>
      <c r="H100" s="546"/>
      <c r="I100" s="545"/>
      <c r="J100" s="547"/>
      <c r="K100" s="545"/>
      <c r="L100" s="539"/>
    </row>
    <row r="101" spans="1:12" s="540" customFormat="1" x14ac:dyDescent="0.2">
      <c r="A101" s="541"/>
      <c r="B101" s="542"/>
      <c r="C101" s="542"/>
      <c r="D101" s="543"/>
      <c r="E101" s="563"/>
      <c r="F101" s="544"/>
      <c r="G101" s="545"/>
      <c r="H101" s="546"/>
      <c r="I101" s="545"/>
      <c r="J101" s="547"/>
      <c r="K101" s="545"/>
      <c r="L101" s="539"/>
    </row>
    <row r="102" spans="1:12" s="540" customFormat="1" x14ac:dyDescent="0.2">
      <c r="A102" s="541"/>
      <c r="D102" s="543"/>
      <c r="E102" s="563"/>
      <c r="F102" s="541"/>
      <c r="G102" s="545"/>
      <c r="H102" s="545"/>
      <c r="I102" s="545"/>
      <c r="J102" s="545"/>
      <c r="K102" s="545"/>
      <c r="L102" s="539"/>
    </row>
    <row r="103" spans="1:12" s="540" customFormat="1" x14ac:dyDescent="0.2">
      <c r="A103" s="541"/>
      <c r="D103" s="554"/>
      <c r="E103" s="563"/>
      <c r="F103" s="541"/>
      <c r="G103" s="545"/>
      <c r="H103" s="545"/>
      <c r="I103" s="545"/>
      <c r="J103" s="545"/>
      <c r="K103" s="545"/>
      <c r="L103" s="539"/>
    </row>
    <row r="104" spans="1:12" s="540" customFormat="1" x14ac:dyDescent="0.2">
      <c r="A104" s="541"/>
      <c r="D104" s="554"/>
      <c r="E104" s="563"/>
      <c r="F104" s="541"/>
      <c r="G104" s="545"/>
      <c r="H104" s="545"/>
      <c r="I104" s="545"/>
      <c r="J104" s="545"/>
      <c r="K104" s="545"/>
      <c r="L104" s="539"/>
    </row>
    <row r="105" spans="1:12" s="540" customFormat="1" x14ac:dyDescent="0.2">
      <c r="A105" s="541"/>
      <c r="D105" s="554"/>
      <c r="E105" s="563"/>
      <c r="F105" s="541"/>
      <c r="G105" s="545"/>
      <c r="H105" s="545"/>
      <c r="I105" s="545"/>
      <c r="J105" s="545"/>
      <c r="K105" s="545"/>
      <c r="L105" s="539"/>
    </row>
    <row r="106" spans="1:12" s="540" customFormat="1" x14ac:dyDescent="0.2">
      <c r="A106" s="541"/>
      <c r="D106" s="554"/>
      <c r="E106" s="563"/>
      <c r="F106" s="541"/>
      <c r="G106" s="545"/>
      <c r="H106" s="545"/>
      <c r="I106" s="545"/>
      <c r="J106" s="545"/>
      <c r="K106" s="545"/>
      <c r="L106" s="539"/>
    </row>
    <row r="107" spans="1:12" s="540" customFormat="1" x14ac:dyDescent="0.2">
      <c r="A107" s="541"/>
      <c r="D107" s="543"/>
      <c r="E107" s="563"/>
      <c r="F107" s="541"/>
      <c r="G107" s="545"/>
      <c r="H107" s="545"/>
      <c r="I107" s="545"/>
      <c r="J107" s="545"/>
      <c r="K107" s="545"/>
      <c r="L107" s="539"/>
    </row>
    <row r="108" spans="1:12" s="540" customFormat="1" x14ac:dyDescent="0.2">
      <c r="A108" s="541"/>
      <c r="D108" s="554"/>
      <c r="E108" s="563"/>
      <c r="F108" s="541"/>
      <c r="G108" s="545"/>
      <c r="H108" s="545"/>
      <c r="I108" s="545"/>
      <c r="J108" s="545"/>
      <c r="K108" s="545"/>
      <c r="L108" s="539"/>
    </row>
    <row r="109" spans="1:12" s="540" customFormat="1" x14ac:dyDescent="0.2">
      <c r="A109" s="541"/>
      <c r="D109" s="541"/>
      <c r="E109" s="563"/>
      <c r="F109" s="541"/>
      <c r="G109" s="545"/>
      <c r="H109" s="545"/>
      <c r="I109" s="545"/>
      <c r="J109" s="545"/>
      <c r="K109" s="545"/>
      <c r="L109" s="539"/>
    </row>
    <row r="110" spans="1:12" s="540" customFormat="1" x14ac:dyDescent="0.2">
      <c r="A110" s="541"/>
      <c r="D110" s="543"/>
      <c r="E110" s="563"/>
      <c r="F110" s="541"/>
      <c r="G110" s="545"/>
      <c r="H110" s="545"/>
      <c r="I110" s="545"/>
      <c r="J110" s="545"/>
      <c r="K110" s="545"/>
      <c r="L110" s="539"/>
    </row>
    <row r="111" spans="1:12" s="540" customFormat="1" x14ac:dyDescent="0.2">
      <c r="A111" s="541"/>
      <c r="B111" s="542"/>
      <c r="C111" s="542"/>
      <c r="D111" s="554"/>
      <c r="E111" s="563"/>
      <c r="F111" s="544"/>
      <c r="G111" s="545"/>
      <c r="H111" s="546"/>
      <c r="I111" s="545"/>
      <c r="J111" s="547"/>
      <c r="K111" s="545"/>
      <c r="L111" s="539"/>
    </row>
    <row r="112" spans="1:12" s="540" customFormat="1" x14ac:dyDescent="0.2">
      <c r="A112" s="541"/>
      <c r="B112" s="542"/>
      <c r="C112" s="542"/>
      <c r="D112" s="554"/>
      <c r="E112" s="563"/>
      <c r="F112" s="548"/>
      <c r="G112" s="549"/>
      <c r="H112" s="541"/>
      <c r="I112" s="549"/>
      <c r="J112" s="550"/>
      <c r="K112" s="549"/>
      <c r="L112" s="539"/>
    </row>
    <row r="113" spans="1:12" s="540" customFormat="1" x14ac:dyDescent="0.2">
      <c r="A113" s="541"/>
      <c r="B113" s="542"/>
      <c r="C113" s="542"/>
      <c r="D113" s="541"/>
      <c r="E113" s="563"/>
      <c r="F113" s="548"/>
      <c r="G113" s="549"/>
      <c r="H113" s="541"/>
      <c r="I113" s="549"/>
      <c r="J113" s="550"/>
      <c r="K113" s="549"/>
      <c r="L113" s="539"/>
    </row>
    <row r="114" spans="1:12" s="540" customFormat="1" x14ac:dyDescent="0.2">
      <c r="A114" s="541"/>
      <c r="B114" s="542"/>
      <c r="C114" s="542"/>
      <c r="D114" s="543"/>
      <c r="E114" s="563"/>
      <c r="F114" s="548"/>
      <c r="G114" s="549"/>
      <c r="H114" s="541"/>
      <c r="I114" s="549"/>
      <c r="J114" s="549"/>
      <c r="K114" s="549"/>
      <c r="L114" s="539"/>
    </row>
    <row r="115" spans="1:12" s="540" customFormat="1" x14ac:dyDescent="0.2">
      <c r="A115" s="541"/>
      <c r="B115" s="542"/>
      <c r="C115" s="542"/>
      <c r="D115" s="554"/>
      <c r="E115" s="565"/>
      <c r="F115" s="544"/>
      <c r="G115" s="551"/>
      <c r="H115" s="552"/>
      <c r="I115" s="552"/>
      <c r="J115" s="552"/>
      <c r="K115" s="551"/>
      <c r="L115" s="539"/>
    </row>
    <row r="116" spans="1:12" s="540" customFormat="1" x14ac:dyDescent="0.2">
      <c r="A116" s="541"/>
      <c r="B116" s="542"/>
      <c r="C116" s="542"/>
      <c r="D116" s="554"/>
      <c r="E116" s="563"/>
      <c r="F116" s="541"/>
      <c r="G116" s="551"/>
      <c r="H116" s="551"/>
      <c r="I116" s="551"/>
      <c r="J116" s="551"/>
      <c r="K116" s="551"/>
      <c r="L116" s="539"/>
    </row>
    <row r="117" spans="1:12" s="540" customFormat="1" x14ac:dyDescent="0.2">
      <c r="A117" s="541"/>
      <c r="B117" s="542"/>
      <c r="C117" s="542"/>
      <c r="D117" s="543"/>
      <c r="E117" s="563"/>
      <c r="F117" s="548"/>
      <c r="G117" s="551"/>
      <c r="H117" s="566"/>
      <c r="I117" s="566"/>
      <c r="J117" s="566"/>
      <c r="K117" s="567"/>
      <c r="L117" s="539"/>
    </row>
    <row r="118" spans="1:12" s="540" customFormat="1" x14ac:dyDescent="0.2">
      <c r="A118" s="541"/>
      <c r="B118" s="542"/>
      <c r="C118" s="542"/>
      <c r="D118" s="554"/>
      <c r="E118" s="563"/>
      <c r="F118" s="544"/>
      <c r="G118" s="551"/>
      <c r="H118" s="552"/>
      <c r="I118" s="552"/>
      <c r="J118" s="552"/>
      <c r="K118" s="551"/>
      <c r="L118" s="539"/>
    </row>
    <row r="119" spans="1:12" s="540" customFormat="1" x14ac:dyDescent="0.2">
      <c r="A119" s="541"/>
      <c r="B119" s="542"/>
      <c r="C119" s="542"/>
      <c r="D119" s="554"/>
      <c r="E119" s="563"/>
      <c r="F119" s="544"/>
      <c r="G119" s="551"/>
      <c r="H119" s="552"/>
      <c r="I119" s="552"/>
      <c r="J119" s="552"/>
      <c r="K119" s="551"/>
      <c r="L119" s="539"/>
    </row>
    <row r="120" spans="1:12" s="540" customFormat="1" x14ac:dyDescent="0.2">
      <c r="A120" s="541"/>
      <c r="B120" s="542"/>
      <c r="C120" s="542"/>
      <c r="D120" s="543"/>
      <c r="E120" s="563"/>
      <c r="F120" s="541"/>
      <c r="G120" s="551"/>
      <c r="H120" s="551"/>
      <c r="I120" s="551"/>
      <c r="J120" s="551"/>
      <c r="K120" s="551"/>
      <c r="L120" s="539"/>
    </row>
    <row r="121" spans="1:12" s="540" customFormat="1" x14ac:dyDescent="0.2">
      <c r="A121" s="541"/>
      <c r="B121" s="542"/>
      <c r="C121" s="542"/>
      <c r="D121" s="554"/>
      <c r="E121" s="563"/>
      <c r="F121" s="548"/>
      <c r="G121" s="551"/>
      <c r="H121" s="566"/>
      <c r="I121" s="566"/>
      <c r="J121" s="566"/>
      <c r="K121" s="567"/>
      <c r="L121" s="539"/>
    </row>
    <row r="122" spans="1:12" s="540" customFormat="1" x14ac:dyDescent="0.2">
      <c r="A122" s="541"/>
      <c r="B122" s="542"/>
      <c r="C122" s="542"/>
      <c r="D122" s="554"/>
      <c r="E122" s="563"/>
      <c r="F122" s="544"/>
      <c r="G122" s="551"/>
      <c r="H122" s="552"/>
      <c r="I122" s="552"/>
      <c r="J122" s="552"/>
      <c r="K122" s="551"/>
      <c r="L122" s="539"/>
    </row>
    <row r="123" spans="1:12" s="540" customFormat="1" x14ac:dyDescent="0.2">
      <c r="A123" s="541"/>
      <c r="B123" s="542"/>
      <c r="C123" s="542"/>
      <c r="D123" s="543"/>
      <c r="E123" s="563"/>
      <c r="F123" s="544"/>
      <c r="G123" s="551"/>
      <c r="H123" s="552"/>
      <c r="I123" s="552"/>
      <c r="J123" s="552"/>
      <c r="K123" s="551"/>
      <c r="L123" s="539"/>
    </row>
    <row r="124" spans="1:12" s="540" customFormat="1" x14ac:dyDescent="0.2">
      <c r="A124" s="541"/>
      <c r="B124" s="542"/>
      <c r="C124" s="542"/>
      <c r="D124" s="543"/>
      <c r="E124" s="563"/>
      <c r="F124" s="544"/>
      <c r="G124" s="551"/>
      <c r="H124" s="552"/>
      <c r="I124" s="552"/>
      <c r="J124" s="552"/>
      <c r="K124" s="567"/>
      <c r="L124" s="539"/>
    </row>
    <row r="125" spans="1:12" s="540" customFormat="1" x14ac:dyDescent="0.2">
      <c r="A125" s="541"/>
      <c r="B125" s="542"/>
      <c r="C125" s="542"/>
      <c r="D125" s="541"/>
      <c r="E125" s="563"/>
      <c r="F125" s="544"/>
      <c r="G125" s="551"/>
      <c r="H125" s="552"/>
      <c r="I125" s="552"/>
      <c r="J125" s="552"/>
      <c r="K125" s="551"/>
      <c r="L125" s="539"/>
    </row>
    <row r="126" spans="1:12" s="540" customFormat="1" x14ac:dyDescent="0.2">
      <c r="A126" s="541"/>
      <c r="B126" s="542"/>
      <c r="C126" s="542"/>
      <c r="D126" s="568"/>
      <c r="E126" s="565"/>
      <c r="F126" s="544"/>
      <c r="G126" s="551"/>
      <c r="H126" s="552"/>
      <c r="I126" s="552"/>
      <c r="J126" s="552"/>
      <c r="K126" s="551"/>
      <c r="L126" s="539"/>
    </row>
    <row r="127" spans="1:12" s="540" customFormat="1" x14ac:dyDescent="0.2">
      <c r="A127" s="541"/>
      <c r="B127" s="542"/>
      <c r="C127" s="542"/>
      <c r="D127" s="541"/>
      <c r="E127" s="563"/>
      <c r="F127" s="544"/>
      <c r="G127" s="551"/>
      <c r="H127" s="552"/>
      <c r="I127" s="552"/>
      <c r="J127" s="552"/>
      <c r="K127" s="567"/>
      <c r="L127" s="539"/>
    </row>
    <row r="128" spans="1:12" s="540" customFormat="1" x14ac:dyDescent="0.2">
      <c r="A128" s="541"/>
      <c r="B128" s="542"/>
      <c r="C128" s="542"/>
      <c r="D128" s="541"/>
      <c r="E128" s="563"/>
      <c r="F128" s="544"/>
      <c r="G128" s="551"/>
      <c r="H128" s="552"/>
      <c r="I128" s="552"/>
      <c r="J128" s="552"/>
      <c r="K128" s="551"/>
      <c r="L128" s="539"/>
    </row>
    <row r="129" spans="1:12" s="540" customFormat="1" x14ac:dyDescent="0.2">
      <c r="A129" s="541"/>
      <c r="B129" s="542"/>
      <c r="C129" s="542"/>
      <c r="D129" s="541"/>
      <c r="E129" s="563"/>
      <c r="F129" s="544"/>
      <c r="G129" s="551"/>
      <c r="H129" s="552"/>
      <c r="I129" s="552"/>
      <c r="J129" s="552"/>
      <c r="K129" s="551"/>
      <c r="L129" s="539"/>
    </row>
    <row r="130" spans="1:12" s="540" customFormat="1" x14ac:dyDescent="0.2">
      <c r="A130" s="541"/>
      <c r="B130" s="542"/>
      <c r="C130" s="542"/>
      <c r="D130" s="541"/>
      <c r="E130" s="563"/>
      <c r="F130" s="548"/>
      <c r="G130" s="567"/>
      <c r="H130" s="566"/>
      <c r="I130" s="566"/>
      <c r="J130" s="566"/>
      <c r="K130" s="567"/>
      <c r="L130" s="539"/>
    </row>
    <row r="131" spans="1:12" s="540" customFormat="1" x14ac:dyDescent="0.2">
      <c r="A131" s="541"/>
      <c r="B131" s="542"/>
      <c r="C131" s="542"/>
      <c r="D131" s="541"/>
      <c r="E131" s="563"/>
      <c r="F131" s="544"/>
      <c r="G131" s="551"/>
      <c r="H131" s="552"/>
      <c r="I131" s="552"/>
      <c r="J131" s="552"/>
      <c r="K131" s="551"/>
      <c r="L131" s="539"/>
    </row>
    <row r="132" spans="1:12" s="540" customFormat="1" x14ac:dyDescent="0.2">
      <c r="A132" s="541"/>
      <c r="B132" s="542"/>
      <c r="C132" s="542"/>
      <c r="D132" s="541"/>
      <c r="E132" s="563"/>
      <c r="F132" s="541"/>
      <c r="G132" s="551"/>
      <c r="H132" s="551"/>
      <c r="I132" s="551"/>
      <c r="J132" s="551"/>
      <c r="K132" s="551"/>
      <c r="L132" s="539"/>
    </row>
    <row r="133" spans="1:12" s="540" customFormat="1" x14ac:dyDescent="0.2">
      <c r="A133" s="541"/>
      <c r="B133" s="542"/>
      <c r="C133" s="542"/>
      <c r="D133" s="541"/>
      <c r="E133" s="563"/>
      <c r="F133" s="541"/>
      <c r="G133" s="541"/>
      <c r="H133" s="551"/>
      <c r="I133" s="551"/>
      <c r="J133" s="551"/>
      <c r="K133" s="567"/>
      <c r="L133" s="539"/>
    </row>
    <row r="134" spans="1:12" s="540" customFormat="1" x14ac:dyDescent="0.2">
      <c r="A134" s="541"/>
      <c r="B134" s="542"/>
      <c r="C134" s="542"/>
      <c r="D134" s="541"/>
      <c r="E134" s="565"/>
      <c r="F134" s="541"/>
      <c r="G134" s="551"/>
      <c r="H134" s="569"/>
      <c r="I134" s="569"/>
      <c r="J134" s="569"/>
      <c r="K134" s="551"/>
      <c r="L134" s="539"/>
    </row>
    <row r="135" spans="1:12" s="540" customFormat="1" x14ac:dyDescent="0.2">
      <c r="A135" s="541"/>
      <c r="B135" s="542"/>
      <c r="C135" s="542"/>
      <c r="D135" s="541"/>
      <c r="E135" s="563"/>
      <c r="F135" s="541"/>
      <c r="G135" s="551"/>
      <c r="H135" s="569"/>
      <c r="I135" s="569"/>
      <c r="J135" s="569"/>
      <c r="K135" s="551"/>
      <c r="L135" s="539"/>
    </row>
    <row r="136" spans="1:12" s="540" customFormat="1" x14ac:dyDescent="0.2">
      <c r="A136" s="541"/>
      <c r="B136" s="542"/>
      <c r="C136" s="542"/>
      <c r="D136" s="541"/>
      <c r="E136" s="563"/>
      <c r="F136" s="541"/>
      <c r="G136" s="551"/>
      <c r="H136" s="569"/>
      <c r="I136" s="569"/>
      <c r="J136" s="569"/>
      <c r="K136" s="551"/>
      <c r="L136" s="539"/>
    </row>
    <row r="137" spans="1:12" s="540" customFormat="1" x14ac:dyDescent="0.2">
      <c r="A137" s="541"/>
      <c r="B137" s="542"/>
      <c r="C137" s="542"/>
      <c r="D137" s="541"/>
      <c r="E137" s="563"/>
      <c r="F137" s="541"/>
      <c r="G137" s="551"/>
      <c r="H137" s="569"/>
      <c r="I137" s="569"/>
      <c r="J137" s="569"/>
      <c r="K137" s="551"/>
      <c r="L137" s="539"/>
    </row>
    <row r="138" spans="1:12" s="540" customFormat="1" x14ac:dyDescent="0.2">
      <c r="A138" s="541"/>
      <c r="B138" s="542"/>
      <c r="C138" s="542"/>
      <c r="D138" s="541"/>
      <c r="E138" s="563"/>
      <c r="F138" s="541"/>
      <c r="G138" s="551"/>
      <c r="H138" s="569"/>
      <c r="I138" s="569"/>
      <c r="J138" s="569"/>
      <c r="K138" s="551"/>
      <c r="L138" s="562"/>
    </row>
    <row r="139" spans="1:12" s="540" customFormat="1" x14ac:dyDescent="0.2">
      <c r="A139" s="541"/>
      <c r="B139" s="542"/>
      <c r="C139" s="542"/>
      <c r="D139" s="541"/>
      <c r="E139" s="563"/>
      <c r="F139" s="541"/>
      <c r="G139" s="551"/>
      <c r="H139" s="569"/>
      <c r="I139" s="569"/>
      <c r="J139" s="569"/>
      <c r="K139" s="551"/>
      <c r="L139" s="539"/>
    </row>
    <row r="140" spans="1:12" s="540" customFormat="1" x14ac:dyDescent="0.2">
      <c r="A140" s="541"/>
      <c r="B140" s="542"/>
      <c r="C140" s="542"/>
      <c r="D140" s="541"/>
      <c r="E140" s="563"/>
      <c r="F140" s="541"/>
      <c r="G140" s="551"/>
      <c r="H140" s="569"/>
      <c r="I140" s="569"/>
      <c r="J140" s="569"/>
      <c r="K140" s="551"/>
      <c r="L140" s="539"/>
    </row>
    <row r="141" spans="1:12" s="540" customFormat="1" x14ac:dyDescent="0.2">
      <c r="A141" s="541"/>
      <c r="B141" s="542"/>
      <c r="C141" s="542"/>
      <c r="D141" s="541"/>
      <c r="E141" s="563"/>
      <c r="F141" s="541"/>
      <c r="G141" s="551"/>
      <c r="H141" s="569"/>
      <c r="I141" s="569"/>
      <c r="J141" s="569"/>
      <c r="K141" s="551"/>
      <c r="L141" s="539"/>
    </row>
    <row r="142" spans="1:12" s="540" customFormat="1" x14ac:dyDescent="0.2">
      <c r="A142" s="541"/>
      <c r="B142" s="542"/>
      <c r="C142" s="542"/>
      <c r="D142" s="541"/>
      <c r="E142" s="563"/>
      <c r="F142" s="541"/>
      <c r="G142" s="551"/>
      <c r="H142" s="569"/>
      <c r="I142" s="569"/>
      <c r="J142" s="569"/>
      <c r="K142" s="551"/>
      <c r="L142" s="539"/>
    </row>
    <row r="143" spans="1:12" s="540" customFormat="1" x14ac:dyDescent="0.2">
      <c r="A143" s="541"/>
      <c r="B143" s="542"/>
      <c r="C143" s="542"/>
      <c r="D143" s="541"/>
      <c r="E143" s="563"/>
      <c r="F143" s="541"/>
      <c r="G143" s="551"/>
      <c r="H143" s="569"/>
      <c r="I143" s="569"/>
      <c r="J143" s="569"/>
      <c r="K143" s="551"/>
      <c r="L143" s="539"/>
    </row>
    <row r="144" spans="1:12" s="540" customFormat="1" x14ac:dyDescent="0.2">
      <c r="A144" s="541"/>
      <c r="B144" s="542"/>
      <c r="C144" s="542"/>
      <c r="D144" s="541"/>
      <c r="E144" s="563"/>
      <c r="F144" s="541"/>
      <c r="G144" s="551"/>
      <c r="H144" s="569"/>
      <c r="I144" s="569"/>
      <c r="J144" s="569"/>
      <c r="K144" s="551"/>
      <c r="L144" s="539"/>
    </row>
    <row r="145" spans="1:12" s="540" customFormat="1" x14ac:dyDescent="0.2">
      <c r="A145" s="541"/>
      <c r="B145" s="542"/>
      <c r="C145" s="542"/>
      <c r="D145" s="541"/>
      <c r="E145" s="563"/>
      <c r="F145" s="541"/>
      <c r="G145" s="551"/>
      <c r="H145" s="569"/>
      <c r="I145" s="569"/>
      <c r="J145" s="569"/>
      <c r="K145" s="551"/>
      <c r="L145" s="539"/>
    </row>
    <row r="146" spans="1:12" s="540" customFormat="1" x14ac:dyDescent="0.2">
      <c r="A146" s="541"/>
      <c r="B146" s="542"/>
      <c r="C146" s="542"/>
      <c r="D146" s="541"/>
      <c r="E146" s="563"/>
      <c r="F146" s="541"/>
      <c r="G146" s="551"/>
      <c r="H146" s="569"/>
      <c r="I146" s="569"/>
      <c r="J146" s="569"/>
      <c r="K146" s="551"/>
      <c r="L146" s="539"/>
    </row>
    <row r="147" spans="1:12" s="540" customFormat="1" x14ac:dyDescent="0.2">
      <c r="A147" s="541"/>
      <c r="B147" s="542"/>
      <c r="C147" s="542"/>
      <c r="D147" s="541"/>
      <c r="E147" s="563"/>
      <c r="F147" s="541"/>
      <c r="G147" s="551"/>
      <c r="H147" s="569"/>
      <c r="I147" s="569"/>
      <c r="J147" s="569"/>
      <c r="K147" s="551"/>
      <c r="L147" s="539"/>
    </row>
    <row r="148" spans="1:12" s="540" customFormat="1" x14ac:dyDescent="0.2">
      <c r="A148" s="541"/>
      <c r="B148" s="542"/>
      <c r="C148" s="542"/>
      <c r="D148" s="541"/>
      <c r="E148" s="563"/>
      <c r="F148" s="541"/>
      <c r="G148" s="551"/>
      <c r="H148" s="569"/>
      <c r="I148" s="569"/>
      <c r="J148" s="569"/>
      <c r="K148" s="551"/>
      <c r="L148" s="539"/>
    </row>
    <row r="149" spans="1:12" s="540" customFormat="1" x14ac:dyDescent="0.2">
      <c r="A149" s="541"/>
      <c r="B149" s="542"/>
      <c r="C149" s="542"/>
      <c r="D149" s="568"/>
      <c r="E149" s="563"/>
      <c r="F149" s="541"/>
      <c r="G149" s="551"/>
      <c r="H149" s="569"/>
      <c r="I149" s="569"/>
      <c r="J149" s="569"/>
      <c r="K149" s="551"/>
      <c r="L149" s="539"/>
    </row>
    <row r="150" spans="1:12" s="540" customFormat="1" x14ac:dyDescent="0.2">
      <c r="A150" s="541"/>
      <c r="B150" s="542"/>
      <c r="C150" s="542"/>
      <c r="D150" s="541"/>
      <c r="E150" s="563"/>
      <c r="F150" s="541"/>
      <c r="G150" s="551"/>
      <c r="H150" s="569"/>
      <c r="I150" s="569"/>
      <c r="J150" s="569"/>
      <c r="K150" s="551"/>
      <c r="L150" s="539"/>
    </row>
    <row r="151" spans="1:12" s="540" customFormat="1" x14ac:dyDescent="0.2">
      <c r="A151" s="541"/>
      <c r="B151" s="542"/>
      <c r="C151" s="542"/>
      <c r="D151" s="541"/>
      <c r="E151" s="563"/>
      <c r="F151" s="541"/>
      <c r="G151" s="551"/>
      <c r="H151" s="569"/>
      <c r="I151" s="569"/>
      <c r="J151" s="569"/>
      <c r="K151" s="551"/>
      <c r="L151" s="539"/>
    </row>
    <row r="152" spans="1:12" s="540" customFormat="1" x14ac:dyDescent="0.2">
      <c r="A152" s="541"/>
      <c r="B152" s="542"/>
      <c r="C152" s="542"/>
      <c r="D152" s="541"/>
      <c r="E152" s="563"/>
      <c r="F152" s="541"/>
      <c r="G152" s="551"/>
      <c r="H152" s="569"/>
      <c r="I152" s="569"/>
      <c r="J152" s="569"/>
      <c r="K152" s="551"/>
      <c r="L152" s="539"/>
    </row>
    <row r="153" spans="1:12" s="540" customFormat="1" x14ac:dyDescent="0.2">
      <c r="A153" s="541"/>
      <c r="B153" s="542"/>
      <c r="C153" s="542"/>
      <c r="D153" s="541"/>
      <c r="E153" s="563"/>
      <c r="F153" s="541"/>
      <c r="G153" s="551"/>
      <c r="H153" s="569"/>
      <c r="I153" s="569"/>
      <c r="J153" s="569"/>
      <c r="K153" s="551"/>
      <c r="L153" s="539"/>
    </row>
    <row r="154" spans="1:12" s="540" customFormat="1" x14ac:dyDescent="0.2">
      <c r="A154" s="541"/>
      <c r="B154" s="542"/>
      <c r="C154" s="542"/>
      <c r="D154" s="541"/>
      <c r="E154" s="563"/>
      <c r="F154" s="541"/>
      <c r="G154" s="551"/>
      <c r="H154" s="569"/>
      <c r="I154" s="569"/>
      <c r="J154" s="569"/>
      <c r="K154" s="551"/>
      <c r="L154" s="539"/>
    </row>
    <row r="155" spans="1:12" s="540" customFormat="1" x14ac:dyDescent="0.2">
      <c r="A155" s="541"/>
      <c r="B155" s="542"/>
      <c r="C155" s="542"/>
      <c r="D155" s="541"/>
      <c r="E155" s="563"/>
      <c r="F155" s="541"/>
      <c r="G155" s="551"/>
      <c r="H155" s="569"/>
      <c r="I155" s="569"/>
      <c r="J155" s="569"/>
      <c r="K155" s="551"/>
      <c r="L155" s="539"/>
    </row>
    <row r="156" spans="1:12" s="540" customFormat="1" x14ac:dyDescent="0.2">
      <c r="A156" s="541"/>
      <c r="B156" s="542"/>
      <c r="C156" s="542"/>
      <c r="D156" s="541"/>
      <c r="E156" s="563"/>
      <c r="F156" s="541"/>
      <c r="G156" s="551"/>
      <c r="H156" s="569"/>
      <c r="I156" s="569"/>
      <c r="J156" s="569"/>
      <c r="K156" s="567"/>
      <c r="L156" s="539"/>
    </row>
    <row r="157" spans="1:12" s="540" customFormat="1" x14ac:dyDescent="0.2">
      <c r="A157" s="541"/>
      <c r="B157" s="542"/>
      <c r="C157" s="542"/>
      <c r="D157" s="541"/>
      <c r="E157" s="563"/>
      <c r="F157" s="541"/>
      <c r="G157" s="551"/>
      <c r="H157" s="569"/>
      <c r="I157" s="569"/>
      <c r="J157" s="569"/>
      <c r="K157" s="551"/>
      <c r="L157" s="539"/>
    </row>
    <row r="158" spans="1:12" s="540" customFormat="1" x14ac:dyDescent="0.2">
      <c r="A158" s="541"/>
      <c r="B158" s="542"/>
      <c r="C158" s="542"/>
      <c r="D158" s="541"/>
      <c r="E158" s="563"/>
      <c r="F158" s="541"/>
      <c r="G158" s="551"/>
      <c r="H158" s="569"/>
      <c r="I158" s="569"/>
      <c r="J158" s="569"/>
      <c r="K158" s="551"/>
      <c r="L158" s="539"/>
    </row>
    <row r="159" spans="1:12" s="540" customFormat="1" x14ac:dyDescent="0.2">
      <c r="A159" s="541"/>
      <c r="B159" s="542"/>
      <c r="C159" s="542"/>
      <c r="D159" s="541"/>
      <c r="E159" s="563"/>
      <c r="F159" s="541"/>
      <c r="G159" s="551"/>
      <c r="H159" s="569"/>
      <c r="I159" s="569"/>
      <c r="J159" s="569"/>
      <c r="K159" s="551"/>
      <c r="L159" s="539"/>
    </row>
    <row r="160" spans="1:12" s="540" customFormat="1" x14ac:dyDescent="0.2">
      <c r="A160" s="541"/>
      <c r="B160" s="542"/>
      <c r="C160" s="542"/>
      <c r="D160" s="568"/>
      <c r="E160" s="563"/>
      <c r="F160" s="541"/>
      <c r="G160" s="551"/>
      <c r="H160" s="569"/>
      <c r="I160" s="569"/>
      <c r="J160" s="569"/>
      <c r="K160" s="551"/>
      <c r="L160" s="539"/>
    </row>
    <row r="161" spans="1:12" s="540" customFormat="1" x14ac:dyDescent="0.2">
      <c r="A161" s="541"/>
      <c r="B161" s="542"/>
      <c r="C161" s="542"/>
      <c r="D161" s="541"/>
      <c r="E161" s="563"/>
      <c r="F161" s="541"/>
      <c r="G161" s="551"/>
      <c r="H161" s="569"/>
      <c r="I161" s="569"/>
      <c r="J161" s="569"/>
      <c r="K161" s="551"/>
      <c r="L161" s="562"/>
    </row>
    <row r="162" spans="1:12" s="540" customFormat="1" x14ac:dyDescent="0.2">
      <c r="A162" s="541"/>
      <c r="B162" s="542"/>
      <c r="C162" s="542"/>
      <c r="D162" s="541"/>
      <c r="E162" s="563"/>
      <c r="F162" s="541"/>
      <c r="G162" s="551"/>
      <c r="H162" s="569"/>
      <c r="I162" s="569"/>
      <c r="J162" s="569"/>
      <c r="K162" s="551"/>
      <c r="L162" s="539"/>
    </row>
    <row r="163" spans="1:12" s="540" customFormat="1" x14ac:dyDescent="0.2">
      <c r="A163" s="541"/>
      <c r="B163" s="542"/>
      <c r="C163" s="542"/>
      <c r="D163" s="541"/>
      <c r="E163" s="563"/>
      <c r="F163" s="541"/>
      <c r="G163" s="551"/>
      <c r="H163" s="569"/>
      <c r="I163" s="569"/>
      <c r="J163" s="569"/>
      <c r="K163" s="551"/>
      <c r="L163" s="539"/>
    </row>
    <row r="164" spans="1:12" s="540" customFormat="1" x14ac:dyDescent="0.2">
      <c r="A164" s="541"/>
      <c r="B164" s="542"/>
      <c r="C164" s="542"/>
      <c r="D164" s="541"/>
      <c r="E164" s="563"/>
      <c r="F164" s="541"/>
      <c r="G164" s="551"/>
      <c r="H164" s="569"/>
      <c r="I164" s="569"/>
      <c r="J164" s="569"/>
      <c r="K164" s="551"/>
      <c r="L164" s="539"/>
    </row>
    <row r="165" spans="1:12" s="540" customFormat="1" x14ac:dyDescent="0.2">
      <c r="A165" s="541"/>
      <c r="B165" s="542"/>
      <c r="C165" s="542"/>
      <c r="D165" s="541"/>
      <c r="E165" s="563"/>
      <c r="F165" s="541"/>
      <c r="G165" s="551"/>
      <c r="H165" s="569"/>
      <c r="I165" s="569"/>
      <c r="J165" s="569"/>
      <c r="K165" s="551"/>
      <c r="L165" s="539"/>
    </row>
    <row r="166" spans="1:12" s="540" customFormat="1" x14ac:dyDescent="0.2">
      <c r="A166" s="541"/>
      <c r="B166" s="542"/>
      <c r="C166" s="542"/>
      <c r="D166" s="541"/>
      <c r="E166" s="563"/>
      <c r="F166" s="541"/>
      <c r="G166" s="551"/>
      <c r="H166" s="569"/>
      <c r="I166" s="569"/>
      <c r="J166" s="569"/>
      <c r="K166" s="551"/>
      <c r="L166" s="539"/>
    </row>
    <row r="167" spans="1:12" s="540" customFormat="1" x14ac:dyDescent="0.2">
      <c r="A167" s="541"/>
      <c r="B167" s="542"/>
      <c r="C167" s="542"/>
      <c r="D167" s="541"/>
      <c r="E167" s="563"/>
      <c r="F167" s="541"/>
      <c r="G167" s="551"/>
      <c r="H167" s="569"/>
      <c r="I167" s="569"/>
      <c r="J167" s="569"/>
      <c r="K167" s="567"/>
      <c r="L167" s="539"/>
    </row>
    <row r="168" spans="1:12" s="540" customFormat="1" x14ac:dyDescent="0.2">
      <c r="A168" s="541"/>
      <c r="B168" s="542"/>
      <c r="C168" s="542"/>
      <c r="D168" s="541"/>
      <c r="E168" s="563"/>
      <c r="F168" s="541"/>
      <c r="G168" s="551"/>
      <c r="H168" s="569"/>
      <c r="I168" s="569"/>
      <c r="J168" s="569"/>
      <c r="K168" s="551"/>
      <c r="L168" s="539"/>
    </row>
    <row r="169" spans="1:12" s="540" customFormat="1" x14ac:dyDescent="0.2">
      <c r="A169" s="541"/>
      <c r="B169" s="542"/>
      <c r="C169" s="542"/>
      <c r="D169" s="541"/>
      <c r="E169" s="563"/>
      <c r="F169" s="541"/>
      <c r="G169" s="551"/>
      <c r="H169" s="569"/>
      <c r="I169" s="569"/>
      <c r="J169" s="569"/>
      <c r="K169" s="551"/>
      <c r="L169" s="539"/>
    </row>
    <row r="170" spans="1:12" s="540" customFormat="1" x14ac:dyDescent="0.2">
      <c r="A170" s="541"/>
      <c r="B170" s="542"/>
      <c r="C170" s="542"/>
      <c r="D170" s="541"/>
      <c r="E170" s="563"/>
      <c r="F170" s="541"/>
      <c r="G170" s="551"/>
      <c r="H170" s="569"/>
      <c r="I170" s="569"/>
      <c r="J170" s="569"/>
      <c r="K170" s="551"/>
      <c r="L170" s="539"/>
    </row>
    <row r="171" spans="1:12" s="540" customFormat="1" x14ac:dyDescent="0.2">
      <c r="A171" s="541"/>
      <c r="B171" s="542"/>
      <c r="C171" s="542"/>
      <c r="D171" s="541"/>
      <c r="E171" s="563"/>
      <c r="F171" s="541"/>
      <c r="G171" s="551"/>
      <c r="H171" s="569"/>
      <c r="I171" s="569"/>
      <c r="J171" s="569"/>
      <c r="K171" s="551"/>
      <c r="L171" s="539"/>
    </row>
    <row r="172" spans="1:12" s="540" customFormat="1" x14ac:dyDescent="0.2">
      <c r="A172" s="541"/>
      <c r="B172" s="542"/>
      <c r="C172" s="542"/>
      <c r="D172" s="541"/>
      <c r="E172" s="563"/>
      <c r="F172" s="541"/>
      <c r="G172" s="551"/>
      <c r="H172" s="569"/>
      <c r="I172" s="569"/>
      <c r="J172" s="569"/>
      <c r="K172" s="551"/>
      <c r="L172" s="562"/>
    </row>
    <row r="173" spans="1:12" s="540" customFormat="1" x14ac:dyDescent="0.2">
      <c r="A173" s="541"/>
      <c r="B173" s="542"/>
      <c r="C173" s="542"/>
      <c r="D173" s="541"/>
      <c r="E173" s="563"/>
      <c r="F173" s="541"/>
      <c r="G173" s="551"/>
      <c r="H173" s="569"/>
      <c r="I173" s="569"/>
      <c r="J173" s="569"/>
      <c r="K173" s="551"/>
      <c r="L173" s="539"/>
    </row>
    <row r="174" spans="1:12" s="540" customFormat="1" x14ac:dyDescent="0.2">
      <c r="A174" s="541"/>
      <c r="B174" s="542"/>
      <c r="C174" s="542"/>
      <c r="D174" s="541"/>
      <c r="E174" s="563"/>
      <c r="F174" s="541"/>
      <c r="G174" s="551"/>
      <c r="H174" s="551"/>
      <c r="I174" s="551"/>
      <c r="J174" s="551"/>
      <c r="K174" s="567"/>
      <c r="L174" s="539"/>
    </row>
    <row r="175" spans="1:12" s="540" customFormat="1" x14ac:dyDescent="0.2">
      <c r="A175" s="541"/>
      <c r="B175" s="542"/>
      <c r="C175" s="542"/>
      <c r="D175" s="541"/>
      <c r="E175" s="563"/>
      <c r="F175" s="541"/>
      <c r="G175" s="551"/>
      <c r="H175" s="551"/>
      <c r="I175" s="551"/>
      <c r="J175" s="551"/>
      <c r="K175" s="567"/>
      <c r="L175" s="539"/>
    </row>
    <row r="176" spans="1:12" s="540" customFormat="1" x14ac:dyDescent="0.2">
      <c r="A176" s="541"/>
      <c r="B176" s="542"/>
      <c r="C176" s="542"/>
      <c r="D176" s="541"/>
      <c r="E176" s="563"/>
      <c r="F176" s="541"/>
      <c r="G176" s="551"/>
      <c r="H176" s="551"/>
      <c r="I176" s="551"/>
      <c r="J176" s="551"/>
      <c r="K176" s="551"/>
      <c r="L176" s="539"/>
    </row>
    <row r="177" spans="1:12" s="540" customFormat="1" x14ac:dyDescent="0.2">
      <c r="A177" s="541"/>
      <c r="B177" s="542"/>
      <c r="C177" s="542"/>
      <c r="D177" s="541"/>
      <c r="E177" s="563"/>
      <c r="F177" s="541"/>
      <c r="G177" s="551"/>
      <c r="H177" s="551"/>
      <c r="I177" s="551"/>
      <c r="J177" s="551"/>
      <c r="K177" s="551"/>
      <c r="L177" s="539"/>
    </row>
    <row r="178" spans="1:12" s="540" customFormat="1" x14ac:dyDescent="0.2">
      <c r="A178" s="541"/>
      <c r="B178" s="542"/>
      <c r="C178" s="542"/>
      <c r="D178" s="541"/>
      <c r="E178" s="563"/>
      <c r="F178" s="541"/>
      <c r="G178" s="551"/>
      <c r="H178" s="551"/>
      <c r="I178" s="551"/>
      <c r="J178" s="551"/>
      <c r="K178" s="551"/>
      <c r="L178" s="539"/>
    </row>
    <row r="179" spans="1:12" s="540" customFormat="1" x14ac:dyDescent="0.2">
      <c r="A179" s="541"/>
      <c r="B179" s="542"/>
      <c r="C179" s="542"/>
      <c r="D179" s="541"/>
      <c r="E179" s="563"/>
      <c r="F179" s="541"/>
      <c r="G179" s="551"/>
      <c r="H179" s="551"/>
      <c r="I179" s="551"/>
      <c r="J179" s="551"/>
      <c r="K179" s="551"/>
      <c r="L179" s="539"/>
    </row>
    <row r="180" spans="1:12" s="540" customFormat="1" x14ac:dyDescent="0.2">
      <c r="A180" s="541"/>
      <c r="B180" s="542"/>
      <c r="C180" s="542"/>
      <c r="D180" s="541"/>
      <c r="E180" s="563"/>
      <c r="F180" s="541"/>
      <c r="G180" s="551"/>
      <c r="H180" s="551"/>
      <c r="I180" s="551"/>
      <c r="J180" s="551"/>
      <c r="K180" s="551"/>
      <c r="L180" s="539"/>
    </row>
    <row r="181" spans="1:12" s="540" customFormat="1" x14ac:dyDescent="0.2">
      <c r="A181" s="541"/>
      <c r="B181" s="542"/>
      <c r="C181" s="542"/>
      <c r="D181" s="541"/>
      <c r="E181" s="563"/>
      <c r="F181" s="541"/>
      <c r="G181" s="551"/>
      <c r="H181" s="551"/>
      <c r="I181" s="551"/>
      <c r="J181" s="551"/>
      <c r="K181" s="551"/>
      <c r="L181" s="539"/>
    </row>
    <row r="182" spans="1:12" s="540" customFormat="1" x14ac:dyDescent="0.2">
      <c r="A182" s="541"/>
      <c r="B182" s="542"/>
      <c r="C182" s="542"/>
      <c r="D182" s="541"/>
      <c r="E182" s="563"/>
      <c r="F182" s="541"/>
      <c r="G182" s="551"/>
      <c r="H182" s="551"/>
      <c r="I182" s="551"/>
      <c r="J182" s="551"/>
      <c r="K182" s="551"/>
      <c r="L182" s="539"/>
    </row>
    <row r="183" spans="1:12" s="540" customFormat="1" x14ac:dyDescent="0.2">
      <c r="A183" s="541"/>
      <c r="B183" s="542"/>
      <c r="C183" s="542"/>
      <c r="D183" s="541"/>
      <c r="E183" s="563"/>
      <c r="F183" s="541"/>
      <c r="G183" s="551"/>
      <c r="H183" s="551"/>
      <c r="I183" s="551"/>
      <c r="J183" s="551"/>
      <c r="K183" s="551"/>
      <c r="L183" s="539"/>
    </row>
    <row r="184" spans="1:12" s="540" customFormat="1" x14ac:dyDescent="0.2">
      <c r="A184" s="541"/>
      <c r="B184" s="542"/>
      <c r="C184" s="542"/>
      <c r="D184" s="541"/>
      <c r="E184" s="563"/>
      <c r="F184" s="541"/>
      <c r="G184" s="551"/>
      <c r="H184" s="551"/>
      <c r="I184" s="551"/>
      <c r="J184" s="551"/>
      <c r="K184" s="551"/>
      <c r="L184" s="539"/>
    </row>
    <row r="185" spans="1:12" s="540" customFormat="1" x14ac:dyDescent="0.2">
      <c r="A185" s="541"/>
      <c r="B185" s="542"/>
      <c r="C185" s="542"/>
      <c r="D185" s="541"/>
      <c r="E185" s="563"/>
      <c r="F185" s="541"/>
      <c r="G185" s="551"/>
      <c r="H185" s="551"/>
      <c r="I185" s="551"/>
      <c r="J185" s="551"/>
      <c r="K185" s="551"/>
      <c r="L185" s="539"/>
    </row>
    <row r="186" spans="1:12" s="540" customFormat="1" x14ac:dyDescent="0.2">
      <c r="A186" s="541"/>
      <c r="B186" s="542"/>
      <c r="C186" s="542"/>
      <c r="D186" s="541"/>
      <c r="E186" s="563"/>
      <c r="F186" s="541"/>
      <c r="G186" s="551"/>
      <c r="H186" s="551"/>
      <c r="I186" s="551"/>
      <c r="J186" s="551"/>
      <c r="K186" s="551"/>
      <c r="L186" s="539"/>
    </row>
    <row r="187" spans="1:12" s="540" customFormat="1" x14ac:dyDescent="0.2">
      <c r="A187" s="541"/>
      <c r="B187" s="542"/>
      <c r="C187" s="542"/>
      <c r="D187" s="541"/>
      <c r="E187" s="563"/>
      <c r="F187" s="541"/>
      <c r="G187" s="551"/>
      <c r="H187" s="551"/>
      <c r="I187" s="551"/>
      <c r="J187" s="551"/>
      <c r="K187" s="551"/>
      <c r="L187" s="539"/>
    </row>
    <row r="188" spans="1:12" s="540" customFormat="1" x14ac:dyDescent="0.2">
      <c r="A188" s="541"/>
      <c r="B188" s="542"/>
      <c r="C188" s="542"/>
      <c r="D188" s="541"/>
      <c r="E188" s="563"/>
      <c r="F188" s="541"/>
      <c r="G188" s="551"/>
      <c r="H188" s="551"/>
      <c r="I188" s="551"/>
      <c r="J188" s="551"/>
      <c r="K188" s="551"/>
      <c r="L188" s="562"/>
    </row>
    <row r="189" spans="1:12" s="540" customFormat="1" x14ac:dyDescent="0.2">
      <c r="A189" s="541"/>
      <c r="B189" s="542"/>
      <c r="C189" s="542"/>
      <c r="D189" s="541"/>
      <c r="E189" s="563"/>
      <c r="F189" s="541"/>
      <c r="G189" s="551"/>
      <c r="H189" s="551"/>
      <c r="I189" s="551"/>
      <c r="J189" s="551"/>
      <c r="K189" s="551"/>
      <c r="L189" s="539"/>
    </row>
    <row r="190" spans="1:12" s="540" customFormat="1" x14ac:dyDescent="0.2">
      <c r="A190" s="541"/>
      <c r="B190" s="542"/>
      <c r="C190" s="542"/>
      <c r="D190" s="541"/>
      <c r="E190" s="563"/>
      <c r="F190" s="541"/>
      <c r="G190" s="551"/>
      <c r="H190" s="551"/>
      <c r="I190" s="551"/>
      <c r="J190" s="551"/>
      <c r="K190" s="551"/>
      <c r="L190" s="539"/>
    </row>
    <row r="191" spans="1:12" s="540" customFormat="1" x14ac:dyDescent="0.2">
      <c r="A191" s="541"/>
      <c r="B191" s="542"/>
      <c r="C191" s="542"/>
      <c r="D191" s="541"/>
      <c r="E191" s="563"/>
      <c r="F191" s="541"/>
      <c r="G191" s="551"/>
      <c r="H191" s="551"/>
      <c r="I191" s="551"/>
      <c r="J191" s="551"/>
      <c r="K191" s="551"/>
      <c r="L191" s="562"/>
    </row>
    <row r="192" spans="1:12" s="540" customFormat="1" x14ac:dyDescent="0.2">
      <c r="A192" s="541"/>
      <c r="B192" s="542"/>
      <c r="C192" s="542"/>
      <c r="D192" s="541"/>
      <c r="E192" s="563"/>
      <c r="F192" s="541"/>
      <c r="G192" s="551"/>
      <c r="H192" s="551"/>
      <c r="I192" s="551"/>
      <c r="J192" s="551"/>
      <c r="K192" s="551"/>
      <c r="L192" s="539"/>
    </row>
    <row r="193" spans="1:12" s="540" customFormat="1" x14ac:dyDescent="0.2">
      <c r="A193" s="541"/>
      <c r="B193" s="542"/>
      <c r="C193" s="542"/>
      <c r="D193" s="541"/>
      <c r="E193" s="563"/>
      <c r="F193" s="541"/>
      <c r="G193" s="551"/>
      <c r="H193" s="551"/>
      <c r="I193" s="551"/>
      <c r="J193" s="551"/>
      <c r="K193" s="551"/>
      <c r="L193" s="562"/>
    </row>
    <row r="194" spans="1:12" s="540" customFormat="1" x14ac:dyDescent="0.2">
      <c r="A194" s="541"/>
      <c r="B194" s="542"/>
      <c r="C194" s="542"/>
      <c r="D194" s="541"/>
      <c r="E194" s="563"/>
      <c r="F194" s="541"/>
      <c r="G194" s="551"/>
      <c r="H194" s="551"/>
      <c r="I194" s="551"/>
      <c r="J194" s="551"/>
      <c r="K194" s="551"/>
      <c r="L194" s="539"/>
    </row>
    <row r="195" spans="1:12" s="540" customFormat="1" x14ac:dyDescent="0.2">
      <c r="A195" s="541"/>
      <c r="B195" s="542"/>
      <c r="C195" s="542"/>
      <c r="D195" s="541"/>
      <c r="E195" s="563"/>
      <c r="F195" s="541"/>
      <c r="G195" s="551"/>
      <c r="H195" s="551"/>
      <c r="I195" s="551"/>
      <c r="J195" s="551"/>
      <c r="K195" s="551"/>
      <c r="L195" s="539"/>
    </row>
    <row r="196" spans="1:12" s="540" customFormat="1" x14ac:dyDescent="0.2">
      <c r="A196" s="541"/>
      <c r="B196" s="542"/>
      <c r="C196" s="542"/>
      <c r="D196" s="541"/>
      <c r="E196" s="563"/>
      <c r="F196" s="541"/>
      <c r="G196" s="551"/>
      <c r="H196" s="551"/>
      <c r="I196" s="551"/>
      <c r="J196" s="551"/>
      <c r="K196" s="551"/>
      <c r="L196" s="539"/>
    </row>
    <row r="197" spans="1:12" s="540" customFormat="1" x14ac:dyDescent="0.2">
      <c r="A197" s="541"/>
      <c r="B197" s="542"/>
      <c r="C197" s="542"/>
      <c r="D197" s="541"/>
      <c r="E197" s="563"/>
      <c r="F197" s="541"/>
      <c r="G197" s="551"/>
      <c r="H197" s="551"/>
      <c r="I197" s="551"/>
      <c r="J197" s="551"/>
      <c r="K197" s="551"/>
      <c r="L197" s="539"/>
    </row>
    <row r="198" spans="1:12" s="540" customFormat="1" x14ac:dyDescent="0.2">
      <c r="A198" s="541"/>
      <c r="B198" s="542"/>
      <c r="C198" s="542"/>
      <c r="D198" s="541"/>
      <c r="E198" s="563"/>
      <c r="F198" s="541"/>
      <c r="G198" s="551"/>
      <c r="H198" s="551"/>
      <c r="I198" s="551"/>
      <c r="J198" s="551"/>
      <c r="K198" s="551"/>
      <c r="L198" s="539"/>
    </row>
    <row r="199" spans="1:12" s="540" customFormat="1" x14ac:dyDescent="0.2">
      <c r="A199" s="541"/>
      <c r="B199" s="542"/>
      <c r="C199" s="542"/>
      <c r="D199" s="541"/>
      <c r="E199" s="563"/>
      <c r="F199" s="541"/>
      <c r="G199" s="551"/>
      <c r="H199" s="551"/>
      <c r="I199" s="551"/>
      <c r="J199" s="551"/>
      <c r="K199" s="551"/>
      <c r="L199" s="539"/>
    </row>
    <row r="200" spans="1:12" s="540" customFormat="1" x14ac:dyDescent="0.2">
      <c r="A200" s="541"/>
      <c r="B200" s="542"/>
      <c r="C200" s="542"/>
      <c r="D200" s="541"/>
      <c r="E200" s="563"/>
      <c r="F200" s="541"/>
      <c r="G200" s="551"/>
      <c r="H200" s="551"/>
      <c r="I200" s="551"/>
      <c r="J200" s="551"/>
      <c r="K200" s="551"/>
      <c r="L200" s="539"/>
    </row>
    <row r="201" spans="1:12" s="540" customFormat="1" x14ac:dyDescent="0.2">
      <c r="A201" s="541"/>
      <c r="B201" s="542"/>
      <c r="C201" s="542"/>
      <c r="D201" s="541"/>
      <c r="E201" s="563"/>
      <c r="F201" s="541"/>
      <c r="G201" s="551"/>
      <c r="H201" s="551"/>
      <c r="I201" s="551"/>
      <c r="J201" s="551"/>
      <c r="K201" s="551"/>
      <c r="L201" s="539"/>
    </row>
    <row r="202" spans="1:12" s="540" customFormat="1" x14ac:dyDescent="0.2">
      <c r="A202" s="541"/>
      <c r="B202" s="542"/>
      <c r="C202" s="542"/>
      <c r="D202" s="541"/>
      <c r="E202" s="563"/>
      <c r="F202" s="541"/>
      <c r="G202" s="551"/>
      <c r="H202" s="551"/>
      <c r="I202" s="551"/>
      <c r="J202" s="551"/>
      <c r="K202" s="551"/>
      <c r="L202" s="539"/>
    </row>
    <row r="203" spans="1:12" s="540" customFormat="1" x14ac:dyDescent="0.2">
      <c r="A203" s="541"/>
      <c r="B203" s="542"/>
      <c r="C203" s="542"/>
      <c r="D203" s="541"/>
      <c r="E203" s="563"/>
      <c r="F203" s="541"/>
      <c r="G203" s="551"/>
      <c r="H203" s="551"/>
      <c r="I203" s="551"/>
      <c r="J203" s="551"/>
      <c r="K203" s="551"/>
      <c r="L203" s="539"/>
    </row>
    <row r="204" spans="1:12" s="540" customFormat="1" x14ac:dyDescent="0.2">
      <c r="A204" s="541"/>
      <c r="B204" s="542"/>
      <c r="C204" s="542"/>
      <c r="D204" s="541"/>
      <c r="E204" s="563"/>
      <c r="F204" s="541"/>
      <c r="G204" s="551"/>
      <c r="H204" s="551"/>
      <c r="I204" s="551"/>
      <c r="J204" s="551"/>
      <c r="K204" s="551"/>
      <c r="L204" s="539"/>
    </row>
    <row r="205" spans="1:12" s="540" customFormat="1" x14ac:dyDescent="0.2">
      <c r="A205" s="541"/>
      <c r="B205" s="542"/>
      <c r="C205" s="542"/>
      <c r="D205" s="541"/>
      <c r="E205" s="563"/>
      <c r="F205" s="541"/>
      <c r="G205" s="551"/>
      <c r="H205" s="551"/>
      <c r="I205" s="551"/>
      <c r="J205" s="551"/>
      <c r="K205" s="551"/>
      <c r="L205" s="539"/>
    </row>
    <row r="206" spans="1:12" s="540" customFormat="1" x14ac:dyDescent="0.2">
      <c r="A206" s="541"/>
      <c r="B206" s="542"/>
      <c r="C206" s="542"/>
      <c r="D206" s="541"/>
      <c r="E206" s="563"/>
      <c r="F206" s="541"/>
      <c r="G206" s="551"/>
      <c r="H206" s="551"/>
      <c r="I206" s="551"/>
      <c r="J206" s="551"/>
      <c r="K206" s="551"/>
      <c r="L206" s="539"/>
    </row>
    <row r="207" spans="1:12" s="540" customFormat="1" x14ac:dyDescent="0.2">
      <c r="A207" s="541"/>
      <c r="B207" s="542"/>
      <c r="C207" s="542"/>
      <c r="D207" s="541"/>
      <c r="E207" s="563"/>
      <c r="F207" s="541"/>
      <c r="G207" s="551"/>
      <c r="H207" s="551"/>
      <c r="I207" s="551"/>
      <c r="J207" s="551"/>
      <c r="K207" s="551"/>
      <c r="L207" s="539"/>
    </row>
    <row r="208" spans="1:12" s="540" customFormat="1" x14ac:dyDescent="0.2">
      <c r="A208" s="541"/>
      <c r="B208" s="542"/>
      <c r="C208" s="542"/>
      <c r="D208" s="541"/>
      <c r="E208" s="563"/>
      <c r="F208" s="541"/>
      <c r="G208" s="551"/>
      <c r="H208" s="551"/>
      <c r="I208" s="551"/>
      <c r="J208" s="551"/>
      <c r="K208" s="551"/>
      <c r="L208" s="539"/>
    </row>
    <row r="209" spans="1:12" s="540" customFormat="1" x14ac:dyDescent="0.2">
      <c r="A209" s="541"/>
      <c r="B209" s="542"/>
      <c r="C209" s="542"/>
      <c r="D209" s="541"/>
      <c r="E209" s="563"/>
      <c r="F209" s="541"/>
      <c r="G209" s="551"/>
      <c r="H209" s="551"/>
      <c r="I209" s="551"/>
      <c r="J209" s="551"/>
      <c r="K209" s="551"/>
      <c r="L209" s="539"/>
    </row>
    <row r="210" spans="1:12" s="540" customFormat="1" x14ac:dyDescent="0.2">
      <c r="A210" s="541"/>
      <c r="B210" s="542"/>
      <c r="C210" s="542"/>
      <c r="D210" s="541"/>
      <c r="E210" s="563"/>
      <c r="F210" s="541"/>
      <c r="G210" s="551"/>
      <c r="H210" s="551"/>
      <c r="I210" s="551"/>
      <c r="J210" s="551"/>
      <c r="K210" s="551"/>
      <c r="L210" s="539"/>
    </row>
    <row r="211" spans="1:12" s="540" customFormat="1" x14ac:dyDescent="0.2">
      <c r="A211" s="541"/>
      <c r="B211" s="542"/>
      <c r="C211" s="542"/>
      <c r="D211" s="541"/>
      <c r="E211" s="563"/>
      <c r="F211" s="541"/>
      <c r="G211" s="551"/>
      <c r="H211" s="551"/>
      <c r="I211" s="551"/>
      <c r="J211" s="551"/>
      <c r="K211" s="551"/>
      <c r="L211" s="539"/>
    </row>
    <row r="212" spans="1:12" s="540" customFormat="1" x14ac:dyDescent="0.2">
      <c r="A212" s="541"/>
      <c r="B212" s="542"/>
      <c r="C212" s="542"/>
      <c r="D212" s="541"/>
      <c r="E212" s="563"/>
      <c r="F212" s="541"/>
      <c r="G212" s="551"/>
      <c r="H212" s="551"/>
      <c r="I212" s="551"/>
      <c r="J212" s="551"/>
      <c r="K212" s="551"/>
      <c r="L212" s="539"/>
    </row>
    <row r="213" spans="1:12" s="540" customFormat="1" x14ac:dyDescent="0.2">
      <c r="A213" s="541"/>
      <c r="B213" s="542"/>
      <c r="C213" s="542"/>
      <c r="D213" s="541"/>
      <c r="E213" s="563"/>
      <c r="F213" s="541"/>
      <c r="G213" s="551"/>
      <c r="H213" s="551"/>
      <c r="I213" s="551"/>
      <c r="J213" s="551"/>
      <c r="K213" s="551"/>
      <c r="L213" s="539"/>
    </row>
    <row r="214" spans="1:12" s="540" customFormat="1" x14ac:dyDescent="0.2">
      <c r="A214" s="541"/>
      <c r="B214" s="542"/>
      <c r="C214" s="542"/>
      <c r="D214" s="541"/>
      <c r="E214" s="563"/>
      <c r="F214" s="541"/>
      <c r="G214" s="551"/>
      <c r="H214" s="551"/>
      <c r="I214" s="551"/>
      <c r="J214" s="551"/>
      <c r="K214" s="551"/>
      <c r="L214" s="539"/>
    </row>
    <row r="215" spans="1:12" s="540" customFormat="1" x14ac:dyDescent="0.2">
      <c r="A215" s="541"/>
      <c r="B215" s="542"/>
      <c r="C215" s="542"/>
      <c r="D215" s="541"/>
      <c r="E215" s="563"/>
      <c r="F215" s="541"/>
      <c r="G215" s="551"/>
      <c r="H215" s="551"/>
      <c r="I215" s="551"/>
      <c r="J215" s="551"/>
      <c r="K215" s="551"/>
      <c r="L215" s="539"/>
    </row>
    <row r="216" spans="1:12" s="540" customFormat="1" x14ac:dyDescent="0.2">
      <c r="A216" s="541"/>
      <c r="B216" s="542"/>
      <c r="C216" s="542"/>
      <c r="D216" s="541"/>
      <c r="E216" s="563"/>
      <c r="F216" s="541"/>
      <c r="G216" s="551"/>
      <c r="H216" s="551"/>
      <c r="I216" s="551"/>
      <c r="J216" s="551"/>
      <c r="K216" s="551"/>
      <c r="L216" s="539"/>
    </row>
    <row r="217" spans="1:12" s="540" customFormat="1" x14ac:dyDescent="0.2">
      <c r="A217" s="541"/>
      <c r="B217" s="542"/>
      <c r="C217" s="542"/>
      <c r="D217" s="541"/>
      <c r="E217" s="563"/>
      <c r="F217" s="541"/>
      <c r="G217" s="551"/>
      <c r="H217" s="551"/>
      <c r="I217" s="551"/>
      <c r="J217" s="551"/>
      <c r="K217" s="551"/>
      <c r="L217" s="539"/>
    </row>
    <row r="218" spans="1:12" s="540" customFormat="1" x14ac:dyDescent="0.2">
      <c r="A218" s="541"/>
      <c r="B218" s="542"/>
      <c r="C218" s="542"/>
      <c r="D218" s="541"/>
      <c r="E218" s="563"/>
      <c r="F218" s="541"/>
      <c r="G218" s="551"/>
      <c r="H218" s="551"/>
      <c r="I218" s="551"/>
      <c r="J218" s="551"/>
      <c r="K218" s="551"/>
      <c r="L218" s="539"/>
    </row>
    <row r="219" spans="1:12" s="540" customFormat="1" x14ac:dyDescent="0.2">
      <c r="A219" s="541"/>
      <c r="B219" s="542"/>
      <c r="C219" s="542"/>
      <c r="D219" s="541"/>
      <c r="E219" s="563"/>
      <c r="F219" s="541"/>
      <c r="G219" s="551"/>
      <c r="H219" s="551"/>
      <c r="I219" s="551"/>
      <c r="J219" s="551"/>
      <c r="K219" s="551"/>
      <c r="L219" s="539"/>
    </row>
    <row r="220" spans="1:12" s="540" customFormat="1" x14ac:dyDescent="0.2">
      <c r="A220" s="541"/>
      <c r="B220" s="542"/>
      <c r="C220" s="542"/>
      <c r="D220" s="541"/>
      <c r="E220" s="563"/>
      <c r="F220" s="541"/>
      <c r="G220" s="551"/>
      <c r="H220" s="551"/>
      <c r="I220" s="551"/>
      <c r="J220" s="551"/>
      <c r="K220" s="551"/>
      <c r="L220" s="539"/>
    </row>
    <row r="221" spans="1:12" s="540" customFormat="1" x14ac:dyDescent="0.2">
      <c r="A221" s="541"/>
      <c r="B221" s="542"/>
      <c r="C221" s="542"/>
      <c r="D221" s="541"/>
      <c r="E221" s="563"/>
      <c r="F221" s="541"/>
      <c r="G221" s="551"/>
      <c r="H221" s="551"/>
      <c r="I221" s="551"/>
      <c r="J221" s="551"/>
      <c r="K221" s="551"/>
      <c r="L221" s="539"/>
    </row>
    <row r="222" spans="1:12" s="540" customFormat="1" x14ac:dyDescent="0.2">
      <c r="A222" s="541"/>
      <c r="B222" s="542"/>
      <c r="C222" s="542"/>
      <c r="D222" s="541"/>
      <c r="E222" s="563"/>
      <c r="F222" s="541"/>
      <c r="G222" s="551"/>
      <c r="H222" s="551"/>
      <c r="I222" s="551"/>
      <c r="J222" s="551"/>
      <c r="K222" s="551"/>
      <c r="L222" s="539"/>
    </row>
    <row r="223" spans="1:12" s="540" customFormat="1" x14ac:dyDescent="0.2">
      <c r="A223" s="541"/>
      <c r="B223" s="542"/>
      <c r="C223" s="542"/>
      <c r="D223" s="541"/>
      <c r="E223" s="563"/>
      <c r="F223" s="541"/>
      <c r="G223" s="551"/>
      <c r="H223" s="551"/>
      <c r="I223" s="551"/>
      <c r="J223" s="551"/>
      <c r="K223" s="551"/>
      <c r="L223" s="539"/>
    </row>
    <row r="224" spans="1:12" s="540" customFormat="1" x14ac:dyDescent="0.2">
      <c r="A224" s="541"/>
      <c r="B224" s="542"/>
      <c r="C224" s="542"/>
      <c r="D224" s="541"/>
      <c r="E224" s="563"/>
      <c r="F224" s="541"/>
      <c r="G224" s="551"/>
      <c r="H224" s="551"/>
      <c r="I224" s="551"/>
      <c r="J224" s="551"/>
      <c r="K224" s="551"/>
      <c r="L224" s="539"/>
    </row>
    <row r="225" spans="1:12" s="540" customFormat="1" x14ac:dyDescent="0.2">
      <c r="A225" s="541"/>
      <c r="B225" s="542"/>
      <c r="C225" s="542"/>
      <c r="D225" s="541"/>
      <c r="E225" s="563"/>
      <c r="F225" s="541"/>
      <c r="G225" s="551"/>
      <c r="H225" s="551"/>
      <c r="I225" s="551"/>
      <c r="J225" s="551"/>
      <c r="K225" s="551"/>
      <c r="L225" s="539"/>
    </row>
    <row r="226" spans="1:12" s="540" customFormat="1" x14ac:dyDescent="0.2">
      <c r="A226" s="541"/>
      <c r="B226" s="542"/>
      <c r="C226" s="542"/>
      <c r="D226" s="541"/>
      <c r="E226" s="563"/>
      <c r="F226" s="541"/>
      <c r="G226" s="551"/>
      <c r="H226" s="551"/>
      <c r="I226" s="551"/>
      <c r="J226" s="551"/>
      <c r="K226" s="551"/>
      <c r="L226" s="539"/>
    </row>
    <row r="227" spans="1:12" s="540" customFormat="1" x14ac:dyDescent="0.2">
      <c r="A227" s="541"/>
      <c r="B227" s="542"/>
      <c r="C227" s="542"/>
      <c r="D227" s="541"/>
      <c r="E227" s="563"/>
      <c r="F227" s="541"/>
      <c r="G227" s="551"/>
      <c r="H227" s="551"/>
      <c r="I227" s="551"/>
      <c r="J227" s="551"/>
      <c r="K227" s="551"/>
      <c r="L227" s="539"/>
    </row>
    <row r="228" spans="1:12" s="540" customFormat="1" x14ac:dyDescent="0.2">
      <c r="A228" s="541"/>
      <c r="B228" s="542"/>
      <c r="C228" s="542"/>
      <c r="D228" s="541"/>
      <c r="E228" s="563"/>
      <c r="F228" s="541"/>
      <c r="G228" s="551"/>
      <c r="H228" s="551"/>
      <c r="I228" s="551"/>
      <c r="J228" s="551"/>
      <c r="K228" s="551"/>
      <c r="L228" s="539"/>
    </row>
    <row r="229" spans="1:12" s="540" customFormat="1" x14ac:dyDescent="0.2">
      <c r="A229" s="541"/>
      <c r="B229" s="542"/>
      <c r="C229" s="542"/>
      <c r="D229" s="541"/>
      <c r="E229" s="563"/>
      <c r="F229" s="541"/>
      <c r="G229" s="551"/>
      <c r="H229" s="551"/>
      <c r="I229" s="551"/>
      <c r="J229" s="551"/>
      <c r="K229" s="551"/>
      <c r="L229" s="539"/>
    </row>
    <row r="230" spans="1:12" s="540" customFormat="1" x14ac:dyDescent="0.2">
      <c r="A230" s="541"/>
      <c r="B230" s="542"/>
      <c r="C230" s="542"/>
      <c r="D230" s="541"/>
      <c r="E230" s="563"/>
      <c r="F230" s="541"/>
      <c r="G230" s="551"/>
      <c r="H230" s="551"/>
      <c r="I230" s="551"/>
      <c r="J230" s="551"/>
      <c r="K230" s="551"/>
      <c r="L230" s="539"/>
    </row>
    <row r="231" spans="1:12" s="540" customFormat="1" x14ac:dyDescent="0.2">
      <c r="A231" s="541"/>
      <c r="B231" s="542"/>
      <c r="C231" s="542"/>
      <c r="D231" s="541"/>
      <c r="E231" s="563"/>
      <c r="F231" s="541"/>
      <c r="G231" s="551"/>
      <c r="H231" s="551"/>
      <c r="I231" s="551"/>
      <c r="J231" s="551"/>
      <c r="K231" s="551"/>
      <c r="L231" s="539"/>
    </row>
    <row r="232" spans="1:12" s="540" customFormat="1" x14ac:dyDescent="0.2">
      <c r="A232" s="541"/>
      <c r="B232" s="542"/>
      <c r="C232" s="542"/>
      <c r="D232" s="541"/>
      <c r="E232" s="563"/>
      <c r="F232" s="541"/>
      <c r="G232" s="551"/>
      <c r="H232" s="551"/>
      <c r="I232" s="551"/>
      <c r="J232" s="551"/>
      <c r="K232" s="551"/>
      <c r="L232" s="539"/>
    </row>
    <row r="233" spans="1:12" s="540" customFormat="1" x14ac:dyDescent="0.2">
      <c r="A233" s="541"/>
      <c r="B233" s="542"/>
      <c r="C233" s="542"/>
      <c r="D233" s="541"/>
      <c r="E233" s="563"/>
      <c r="F233" s="541"/>
      <c r="G233" s="551"/>
      <c r="H233" s="551"/>
      <c r="I233" s="551"/>
      <c r="J233" s="551"/>
      <c r="K233" s="551"/>
      <c r="L233" s="539"/>
    </row>
    <row r="234" spans="1:12" s="540" customFormat="1" x14ac:dyDescent="0.2">
      <c r="A234" s="541"/>
      <c r="B234" s="542"/>
      <c r="C234" s="542"/>
      <c r="D234" s="541"/>
      <c r="E234" s="563"/>
      <c r="F234" s="541"/>
      <c r="G234" s="551"/>
      <c r="H234" s="551"/>
      <c r="I234" s="551"/>
      <c r="J234" s="551"/>
      <c r="K234" s="551"/>
      <c r="L234" s="539"/>
    </row>
    <row r="235" spans="1:12" s="540" customFormat="1" x14ac:dyDescent="0.2">
      <c r="A235" s="541"/>
      <c r="B235" s="542"/>
      <c r="C235" s="542"/>
      <c r="D235" s="541"/>
      <c r="E235" s="563"/>
      <c r="F235" s="541"/>
      <c r="G235" s="551"/>
      <c r="H235" s="551"/>
      <c r="I235" s="551"/>
      <c r="J235" s="551"/>
      <c r="K235" s="551"/>
      <c r="L235" s="539"/>
    </row>
    <row r="236" spans="1:12" s="540" customFormat="1" x14ac:dyDescent="0.2">
      <c r="A236" s="541"/>
      <c r="B236" s="542"/>
      <c r="C236" s="542"/>
      <c r="D236" s="541"/>
      <c r="E236" s="563"/>
      <c r="F236" s="541"/>
      <c r="G236" s="551"/>
      <c r="H236" s="551"/>
      <c r="I236" s="551"/>
      <c r="J236" s="551"/>
      <c r="K236" s="551"/>
      <c r="L236" s="539"/>
    </row>
    <row r="237" spans="1:12" s="540" customFormat="1" x14ac:dyDescent="0.2">
      <c r="A237" s="541"/>
      <c r="B237" s="542"/>
      <c r="C237" s="542"/>
      <c r="D237" s="541"/>
      <c r="E237" s="563"/>
      <c r="F237" s="541"/>
      <c r="G237" s="551"/>
      <c r="H237" s="551"/>
      <c r="I237" s="551"/>
      <c r="J237" s="551"/>
      <c r="K237" s="551"/>
      <c r="L237" s="539"/>
    </row>
    <row r="238" spans="1:12" s="540" customFormat="1" x14ac:dyDescent="0.2">
      <c r="A238" s="541"/>
      <c r="B238" s="542"/>
      <c r="C238" s="542"/>
      <c r="D238" s="541"/>
      <c r="E238" s="563"/>
      <c r="F238" s="541"/>
      <c r="G238" s="551"/>
      <c r="H238" s="551"/>
      <c r="I238" s="551"/>
      <c r="J238" s="551"/>
      <c r="K238" s="551"/>
      <c r="L238" s="539"/>
    </row>
    <row r="239" spans="1:12" s="540" customFormat="1" x14ac:dyDescent="0.2">
      <c r="A239" s="541"/>
      <c r="B239" s="542"/>
      <c r="C239" s="542"/>
      <c r="D239" s="541"/>
      <c r="E239" s="563"/>
      <c r="F239" s="541"/>
      <c r="G239" s="551"/>
      <c r="H239" s="551"/>
      <c r="I239" s="551"/>
      <c r="J239" s="551"/>
      <c r="K239" s="551"/>
      <c r="L239" s="539"/>
    </row>
    <row r="240" spans="1:12" s="540" customFormat="1" x14ac:dyDescent="0.2">
      <c r="A240" s="541"/>
      <c r="B240" s="542"/>
      <c r="C240" s="542"/>
      <c r="D240" s="541"/>
      <c r="E240" s="563"/>
      <c r="F240" s="541"/>
      <c r="G240" s="551"/>
      <c r="H240" s="551"/>
      <c r="I240" s="551"/>
      <c r="J240" s="551"/>
      <c r="K240" s="551"/>
      <c r="L240" s="539"/>
    </row>
    <row r="241" spans="1:12" s="540" customFormat="1" x14ac:dyDescent="0.2">
      <c r="A241" s="541"/>
      <c r="B241" s="542"/>
      <c r="C241" s="542"/>
      <c r="D241" s="541"/>
      <c r="E241" s="563"/>
      <c r="F241" s="541"/>
      <c r="G241" s="551"/>
      <c r="H241" s="551"/>
      <c r="I241" s="551"/>
      <c r="J241" s="551"/>
      <c r="K241" s="551"/>
      <c r="L241" s="539"/>
    </row>
    <row r="242" spans="1:12" s="540" customFormat="1" x14ac:dyDescent="0.2">
      <c r="A242" s="541"/>
      <c r="B242" s="542"/>
      <c r="C242" s="542"/>
      <c r="D242" s="541"/>
      <c r="E242" s="563"/>
      <c r="F242" s="541"/>
      <c r="G242" s="551"/>
      <c r="H242" s="551"/>
      <c r="I242" s="551"/>
      <c r="J242" s="551"/>
      <c r="K242" s="551"/>
      <c r="L242" s="539"/>
    </row>
    <row r="243" spans="1:12" s="540" customFormat="1" x14ac:dyDescent="0.2">
      <c r="A243" s="541"/>
      <c r="B243" s="542"/>
      <c r="C243" s="542"/>
      <c r="D243" s="541"/>
      <c r="E243" s="563"/>
      <c r="F243" s="541"/>
      <c r="G243" s="551"/>
      <c r="H243" s="551"/>
      <c r="I243" s="551"/>
      <c r="J243" s="551"/>
      <c r="K243" s="551"/>
      <c r="L243" s="539"/>
    </row>
    <row r="244" spans="1:12" s="540" customFormat="1" x14ac:dyDescent="0.2">
      <c r="A244" s="541"/>
      <c r="B244" s="542"/>
      <c r="C244" s="542"/>
      <c r="D244" s="541"/>
      <c r="E244" s="563"/>
      <c r="F244" s="541"/>
      <c r="G244" s="551"/>
      <c r="H244" s="551"/>
      <c r="I244" s="551"/>
      <c r="J244" s="551"/>
      <c r="K244" s="551"/>
      <c r="L244" s="539"/>
    </row>
    <row r="245" spans="1:12" s="540" customFormat="1" x14ac:dyDescent="0.2">
      <c r="A245" s="541"/>
      <c r="B245" s="542"/>
      <c r="C245" s="542"/>
      <c r="D245" s="541"/>
      <c r="E245" s="563"/>
      <c r="F245" s="541"/>
      <c r="G245" s="551"/>
      <c r="H245" s="551"/>
      <c r="I245" s="551"/>
      <c r="J245" s="551"/>
      <c r="K245" s="551"/>
      <c r="L245" s="539"/>
    </row>
    <row r="246" spans="1:12" s="540" customFormat="1" x14ac:dyDescent="0.2">
      <c r="A246" s="541"/>
      <c r="B246" s="542"/>
      <c r="C246" s="542"/>
      <c r="D246" s="541"/>
      <c r="E246" s="563"/>
      <c r="F246" s="541"/>
      <c r="G246" s="551"/>
      <c r="H246" s="551"/>
      <c r="I246" s="551"/>
      <c r="J246" s="551"/>
      <c r="K246" s="551"/>
      <c r="L246" s="539"/>
    </row>
    <row r="247" spans="1:12" s="540" customFormat="1" x14ac:dyDescent="0.2">
      <c r="A247" s="541"/>
      <c r="B247" s="542"/>
      <c r="C247" s="542"/>
      <c r="D247" s="541"/>
      <c r="E247" s="563"/>
      <c r="F247" s="541"/>
      <c r="G247" s="551"/>
      <c r="H247" s="551"/>
      <c r="I247" s="551"/>
      <c r="J247" s="551"/>
      <c r="K247" s="551"/>
      <c r="L247" s="539"/>
    </row>
    <row r="248" spans="1:12" s="540" customFormat="1" x14ac:dyDescent="0.2">
      <c r="A248" s="541"/>
      <c r="B248" s="542"/>
      <c r="C248" s="542"/>
      <c r="D248" s="541"/>
      <c r="E248" s="563"/>
      <c r="F248" s="541"/>
      <c r="G248" s="551"/>
      <c r="H248" s="551"/>
      <c r="I248" s="551"/>
      <c r="J248" s="551"/>
      <c r="K248" s="551"/>
      <c r="L248" s="539"/>
    </row>
    <row r="249" spans="1:12" s="540" customFormat="1" x14ac:dyDescent="0.2">
      <c r="A249" s="541"/>
      <c r="B249" s="542"/>
      <c r="C249" s="542"/>
      <c r="D249" s="541"/>
      <c r="E249" s="563"/>
      <c r="F249" s="541"/>
      <c r="G249" s="551"/>
      <c r="H249" s="551"/>
      <c r="I249" s="551"/>
      <c r="J249" s="551"/>
      <c r="K249" s="551"/>
      <c r="L249" s="539"/>
    </row>
    <row r="250" spans="1:12" s="540" customFormat="1" x14ac:dyDescent="0.2">
      <c r="A250" s="541"/>
      <c r="B250" s="542"/>
      <c r="C250" s="542"/>
      <c r="D250" s="541"/>
      <c r="E250" s="563"/>
      <c r="F250" s="541"/>
      <c r="G250" s="551"/>
      <c r="H250" s="551"/>
      <c r="I250" s="551"/>
      <c r="J250" s="551"/>
      <c r="K250" s="551"/>
      <c r="L250" s="539"/>
    </row>
    <row r="251" spans="1:12" s="540" customFormat="1" x14ac:dyDescent="0.2">
      <c r="A251" s="541"/>
      <c r="B251" s="542"/>
      <c r="C251" s="542"/>
      <c r="D251" s="541"/>
      <c r="E251" s="563"/>
      <c r="F251" s="541"/>
      <c r="G251" s="551"/>
      <c r="H251" s="551"/>
      <c r="I251" s="551"/>
      <c r="J251" s="551"/>
      <c r="K251" s="551"/>
      <c r="L251" s="539"/>
    </row>
    <row r="252" spans="1:12" s="540" customFormat="1" x14ac:dyDescent="0.2">
      <c r="A252" s="541"/>
      <c r="B252" s="542"/>
      <c r="C252" s="542"/>
      <c r="D252" s="541"/>
      <c r="E252" s="563"/>
      <c r="F252" s="541"/>
      <c r="G252" s="551"/>
      <c r="H252" s="551"/>
      <c r="I252" s="551"/>
      <c r="J252" s="551"/>
      <c r="K252" s="551"/>
      <c r="L252" s="539"/>
    </row>
    <row r="253" spans="1:12" s="540" customFormat="1" x14ac:dyDescent="0.2">
      <c r="A253" s="541"/>
      <c r="B253" s="542"/>
      <c r="C253" s="542"/>
      <c r="D253" s="541"/>
      <c r="E253" s="563"/>
      <c r="F253" s="541"/>
      <c r="G253" s="551"/>
      <c r="H253" s="551"/>
      <c r="I253" s="551"/>
      <c r="J253" s="551"/>
      <c r="K253" s="551"/>
      <c r="L253" s="539"/>
    </row>
    <row r="254" spans="1:12" s="540" customFormat="1" x14ac:dyDescent="0.2">
      <c r="A254" s="541"/>
      <c r="B254" s="542"/>
      <c r="C254" s="542"/>
      <c r="D254" s="541"/>
      <c r="E254" s="563"/>
      <c r="F254" s="541"/>
      <c r="G254" s="570"/>
      <c r="H254" s="569"/>
      <c r="I254" s="569"/>
      <c r="J254" s="569"/>
      <c r="K254" s="569"/>
      <c r="L254" s="539"/>
    </row>
    <row r="255" spans="1:12" s="540" customFormat="1" x14ac:dyDescent="0.2">
      <c r="A255" s="541"/>
      <c r="B255" s="542"/>
      <c r="C255" s="542"/>
      <c r="D255" s="541"/>
      <c r="E255" s="563"/>
      <c r="F255" s="541"/>
      <c r="G255" s="570"/>
      <c r="H255" s="569"/>
      <c r="I255" s="569"/>
      <c r="J255" s="569"/>
      <c r="K255" s="569"/>
      <c r="L255" s="539"/>
    </row>
    <row r="256" spans="1:12" s="540" customFormat="1" x14ac:dyDescent="0.2">
      <c r="A256" s="541"/>
      <c r="B256" s="542"/>
      <c r="C256" s="542"/>
      <c r="D256" s="541"/>
      <c r="E256" s="563"/>
      <c r="F256" s="541"/>
      <c r="G256" s="570"/>
      <c r="H256" s="569"/>
      <c r="I256" s="569"/>
      <c r="J256" s="569"/>
      <c r="K256" s="569"/>
      <c r="L256" s="539"/>
    </row>
    <row r="257" spans="1:12" s="540" customFormat="1" x14ac:dyDescent="0.2">
      <c r="A257" s="541"/>
      <c r="B257" s="542"/>
      <c r="C257" s="542"/>
      <c r="D257" s="541"/>
      <c r="E257" s="563"/>
      <c r="F257" s="541"/>
      <c r="G257" s="570"/>
      <c r="H257" s="569"/>
      <c r="I257" s="569"/>
      <c r="J257" s="569"/>
      <c r="K257" s="569"/>
      <c r="L257" s="539"/>
    </row>
    <row r="258" spans="1:12" s="540" customFormat="1" x14ac:dyDescent="0.2">
      <c r="A258" s="541"/>
      <c r="B258" s="542"/>
      <c r="C258" s="542"/>
      <c r="D258" s="541"/>
      <c r="E258" s="563"/>
      <c r="F258" s="541"/>
      <c r="G258" s="570"/>
      <c r="H258" s="569"/>
      <c r="I258" s="569"/>
      <c r="J258" s="569"/>
      <c r="K258" s="569"/>
      <c r="L258" s="539"/>
    </row>
    <row r="259" spans="1:12" s="540" customFormat="1" x14ac:dyDescent="0.2">
      <c r="A259" s="541"/>
      <c r="B259" s="542"/>
      <c r="C259" s="542"/>
      <c r="D259" s="541"/>
      <c r="E259" s="563"/>
      <c r="F259" s="541"/>
      <c r="G259" s="570"/>
      <c r="H259" s="569"/>
      <c r="I259" s="569"/>
      <c r="J259" s="569"/>
      <c r="K259" s="569"/>
      <c r="L259" s="539"/>
    </row>
    <row r="260" spans="1:12" s="540" customFormat="1" x14ac:dyDescent="0.2">
      <c r="A260" s="541"/>
      <c r="B260" s="542"/>
      <c r="C260" s="542"/>
      <c r="D260" s="541"/>
      <c r="E260" s="563"/>
      <c r="F260" s="541"/>
      <c r="G260" s="570"/>
      <c r="H260" s="569"/>
      <c r="I260" s="569"/>
      <c r="J260" s="569"/>
      <c r="K260" s="569"/>
      <c r="L260" s="539"/>
    </row>
    <row r="261" spans="1:12" s="540" customFormat="1" x14ac:dyDescent="0.2">
      <c r="A261" s="541"/>
      <c r="B261" s="542"/>
      <c r="C261" s="542"/>
      <c r="D261" s="541"/>
      <c r="E261" s="563"/>
      <c r="F261" s="541"/>
      <c r="G261" s="570"/>
      <c r="H261" s="569"/>
      <c r="I261" s="569"/>
      <c r="J261" s="569"/>
      <c r="K261" s="569"/>
      <c r="L261" s="539"/>
    </row>
    <row r="262" spans="1:12" s="540" customFormat="1" x14ac:dyDescent="0.2">
      <c r="A262" s="541"/>
      <c r="B262" s="542"/>
      <c r="C262" s="542"/>
      <c r="D262" s="541"/>
      <c r="E262" s="563"/>
      <c r="F262" s="541"/>
      <c r="G262" s="570"/>
      <c r="H262" s="569"/>
      <c r="I262" s="569"/>
      <c r="J262" s="569"/>
      <c r="K262" s="569"/>
      <c r="L262" s="539"/>
    </row>
    <row r="263" spans="1:12" s="540" customFormat="1" x14ac:dyDescent="0.2">
      <c r="A263" s="541"/>
      <c r="B263" s="542"/>
      <c r="C263" s="542"/>
      <c r="D263" s="541"/>
      <c r="E263" s="563"/>
      <c r="F263" s="541"/>
      <c r="G263" s="570"/>
      <c r="H263" s="569"/>
      <c r="I263" s="569"/>
      <c r="J263" s="569"/>
      <c r="K263" s="569"/>
      <c r="L263" s="539"/>
    </row>
    <row r="264" spans="1:12" s="540" customFormat="1" x14ac:dyDescent="0.2">
      <c r="A264" s="541"/>
      <c r="B264" s="542"/>
      <c r="C264" s="542"/>
      <c r="D264" s="541"/>
      <c r="E264" s="563"/>
      <c r="F264" s="541"/>
      <c r="G264" s="570"/>
      <c r="H264" s="569"/>
      <c r="I264" s="569"/>
      <c r="J264" s="569"/>
      <c r="K264" s="569"/>
      <c r="L264" s="539"/>
    </row>
    <row r="265" spans="1:12" s="540" customFormat="1" x14ac:dyDescent="0.2">
      <c r="A265" s="541"/>
      <c r="B265" s="542"/>
      <c r="C265" s="542"/>
      <c r="D265" s="541"/>
      <c r="E265" s="563"/>
      <c r="F265" s="541"/>
      <c r="G265" s="570"/>
      <c r="H265" s="569"/>
      <c r="I265" s="569"/>
      <c r="J265" s="569"/>
      <c r="K265" s="569"/>
      <c r="L265" s="539"/>
    </row>
    <row r="266" spans="1:12" s="540" customFormat="1" x14ac:dyDescent="0.2">
      <c r="A266" s="541"/>
      <c r="B266" s="542"/>
      <c r="C266" s="542"/>
      <c r="D266" s="541"/>
      <c r="E266" s="563"/>
      <c r="F266" s="541"/>
      <c r="G266" s="570"/>
      <c r="H266" s="569"/>
      <c r="I266" s="569"/>
      <c r="J266" s="569"/>
      <c r="K266" s="569"/>
      <c r="L266" s="539"/>
    </row>
    <row r="267" spans="1:12" s="540" customFormat="1" x14ac:dyDescent="0.2">
      <c r="A267" s="541"/>
      <c r="B267" s="542"/>
      <c r="C267" s="542"/>
      <c r="D267" s="541"/>
      <c r="E267" s="563"/>
      <c r="F267" s="541"/>
      <c r="G267" s="570"/>
      <c r="H267" s="569"/>
      <c r="I267" s="569"/>
      <c r="J267" s="569"/>
      <c r="K267" s="569"/>
      <c r="L267" s="539"/>
    </row>
    <row r="268" spans="1:12" s="540" customFormat="1" x14ac:dyDescent="0.2">
      <c r="A268" s="541"/>
      <c r="B268" s="542"/>
      <c r="C268" s="542"/>
      <c r="D268" s="541"/>
      <c r="E268" s="563"/>
      <c r="F268" s="541"/>
      <c r="G268" s="570"/>
      <c r="H268" s="569"/>
      <c r="I268" s="569"/>
      <c r="J268" s="569"/>
      <c r="K268" s="569"/>
      <c r="L268" s="539"/>
    </row>
    <row r="269" spans="1:12" s="540" customFormat="1" x14ac:dyDescent="0.2">
      <c r="A269" s="541"/>
      <c r="B269" s="542"/>
      <c r="C269" s="542"/>
      <c r="D269" s="541"/>
      <c r="E269" s="563"/>
      <c r="F269" s="541"/>
      <c r="G269" s="570"/>
      <c r="H269" s="569"/>
      <c r="I269" s="569"/>
      <c r="J269" s="569"/>
      <c r="K269" s="569"/>
      <c r="L269" s="539"/>
    </row>
    <row r="270" spans="1:12" s="540" customFormat="1" x14ac:dyDescent="0.2">
      <c r="A270" s="541"/>
      <c r="B270" s="542"/>
      <c r="C270" s="542"/>
      <c r="D270" s="541"/>
      <c r="E270" s="563"/>
      <c r="F270" s="541"/>
      <c r="G270" s="570"/>
      <c r="H270" s="569"/>
      <c r="I270" s="569"/>
      <c r="J270" s="569"/>
      <c r="K270" s="569"/>
      <c r="L270" s="539"/>
    </row>
    <row r="271" spans="1:12" s="540" customFormat="1" x14ac:dyDescent="0.2">
      <c r="A271" s="541"/>
      <c r="B271" s="542"/>
      <c r="C271" s="542"/>
      <c r="D271" s="541"/>
      <c r="E271" s="563"/>
      <c r="F271" s="541"/>
      <c r="G271" s="570"/>
      <c r="H271" s="569"/>
      <c r="I271" s="569"/>
      <c r="J271" s="569"/>
      <c r="K271" s="569"/>
      <c r="L271" s="539"/>
    </row>
    <row r="272" spans="1:12" s="540" customFormat="1" x14ac:dyDescent="0.2">
      <c r="A272" s="541"/>
      <c r="B272" s="542"/>
      <c r="C272" s="542"/>
      <c r="D272" s="541"/>
      <c r="E272" s="563"/>
      <c r="F272" s="541"/>
      <c r="G272" s="570"/>
      <c r="H272" s="569"/>
      <c r="I272" s="569"/>
      <c r="J272" s="569"/>
      <c r="K272" s="569"/>
      <c r="L272" s="539"/>
    </row>
    <row r="273" spans="1:12" s="540" customFormat="1" x14ac:dyDescent="0.2">
      <c r="A273" s="541"/>
      <c r="B273" s="542"/>
      <c r="C273" s="542"/>
      <c r="D273" s="541"/>
      <c r="E273" s="563"/>
      <c r="F273" s="541"/>
      <c r="G273" s="570"/>
      <c r="H273" s="569"/>
      <c r="I273" s="569"/>
      <c r="J273" s="569"/>
      <c r="K273" s="569"/>
      <c r="L273" s="539"/>
    </row>
    <row r="274" spans="1:12" s="540" customFormat="1" x14ac:dyDescent="0.2">
      <c r="A274" s="541"/>
      <c r="B274" s="542"/>
      <c r="C274" s="542"/>
      <c r="D274" s="541"/>
      <c r="E274" s="563"/>
      <c r="F274" s="541"/>
      <c r="G274" s="570"/>
      <c r="H274" s="569"/>
      <c r="I274" s="569"/>
      <c r="J274" s="569"/>
      <c r="K274" s="569"/>
      <c r="L274" s="539"/>
    </row>
    <row r="275" spans="1:12" s="540" customFormat="1" x14ac:dyDescent="0.2">
      <c r="A275" s="541"/>
      <c r="B275" s="542"/>
      <c r="C275" s="542"/>
      <c r="D275" s="541"/>
      <c r="E275" s="563"/>
      <c r="F275" s="541"/>
      <c r="G275" s="570"/>
      <c r="H275" s="569"/>
      <c r="I275" s="569"/>
      <c r="J275" s="569"/>
      <c r="K275" s="569"/>
      <c r="L275" s="539"/>
    </row>
    <row r="276" spans="1:12" s="540" customFormat="1" x14ac:dyDescent="0.2">
      <c r="A276" s="541"/>
      <c r="B276" s="542"/>
      <c r="C276" s="542"/>
      <c r="D276" s="541"/>
      <c r="E276" s="563"/>
      <c r="F276" s="541"/>
      <c r="G276" s="570"/>
      <c r="H276" s="569"/>
      <c r="I276" s="569"/>
      <c r="J276" s="569"/>
      <c r="K276" s="569"/>
      <c r="L276" s="539"/>
    </row>
    <row r="277" spans="1:12" s="540" customFormat="1" x14ac:dyDescent="0.2">
      <c r="A277" s="541"/>
      <c r="B277" s="542"/>
      <c r="C277" s="542"/>
      <c r="D277" s="541"/>
      <c r="E277" s="563"/>
      <c r="F277" s="541"/>
      <c r="G277" s="570"/>
      <c r="H277" s="569"/>
      <c r="I277" s="569"/>
      <c r="J277" s="569"/>
      <c r="K277" s="569"/>
      <c r="L277" s="539"/>
    </row>
    <row r="278" spans="1:12" s="540" customFormat="1" x14ac:dyDescent="0.2">
      <c r="A278" s="541"/>
      <c r="B278" s="542"/>
      <c r="C278" s="542"/>
      <c r="D278" s="541"/>
      <c r="E278" s="563"/>
      <c r="F278" s="541"/>
      <c r="G278" s="570"/>
      <c r="H278" s="569"/>
      <c r="I278" s="569"/>
      <c r="J278" s="569"/>
      <c r="K278" s="569"/>
      <c r="L278" s="539"/>
    </row>
    <row r="279" spans="1:12" s="540" customFormat="1" x14ac:dyDescent="0.2">
      <c r="A279" s="541"/>
      <c r="B279" s="542"/>
      <c r="C279" s="542"/>
      <c r="D279" s="541"/>
      <c r="E279" s="563"/>
      <c r="F279" s="541"/>
      <c r="G279" s="570"/>
      <c r="H279" s="569"/>
      <c r="I279" s="569"/>
      <c r="J279" s="569"/>
      <c r="K279" s="569"/>
      <c r="L279" s="539"/>
    </row>
    <row r="280" spans="1:12" s="540" customFormat="1" x14ac:dyDescent="0.2">
      <c r="A280" s="541"/>
      <c r="B280" s="542"/>
      <c r="C280" s="542"/>
      <c r="D280" s="541"/>
      <c r="E280" s="563"/>
      <c r="F280" s="541"/>
      <c r="G280" s="570"/>
      <c r="H280" s="569"/>
      <c r="I280" s="569"/>
      <c r="J280" s="569"/>
      <c r="K280" s="569"/>
      <c r="L280" s="539"/>
    </row>
    <row r="281" spans="1:12" s="540" customFormat="1" x14ac:dyDescent="0.2">
      <c r="A281" s="541"/>
      <c r="B281" s="542"/>
      <c r="C281" s="542"/>
      <c r="D281" s="541"/>
      <c r="E281" s="563"/>
      <c r="F281" s="541"/>
      <c r="G281" s="570"/>
      <c r="H281" s="569"/>
      <c r="I281" s="569"/>
      <c r="J281" s="569"/>
      <c r="K281" s="569"/>
      <c r="L281" s="539"/>
    </row>
    <row r="282" spans="1:12" s="540" customFormat="1" x14ac:dyDescent="0.2">
      <c r="A282" s="541"/>
      <c r="B282" s="542"/>
      <c r="C282" s="542"/>
      <c r="D282" s="541"/>
      <c r="E282" s="563"/>
      <c r="F282" s="541"/>
      <c r="G282" s="570"/>
      <c r="H282" s="569"/>
      <c r="I282" s="569"/>
      <c r="J282" s="569"/>
      <c r="K282" s="569"/>
      <c r="L282" s="539"/>
    </row>
    <row r="283" spans="1:12" s="540" customFormat="1" x14ac:dyDescent="0.2">
      <c r="A283" s="541"/>
      <c r="B283" s="542"/>
      <c r="C283" s="542"/>
      <c r="D283" s="541"/>
      <c r="E283" s="563"/>
      <c r="F283" s="541"/>
      <c r="G283" s="570"/>
      <c r="H283" s="569"/>
      <c r="I283" s="569"/>
      <c r="J283" s="569"/>
      <c r="K283" s="569"/>
      <c r="L283" s="539"/>
    </row>
    <row r="284" spans="1:12" s="540" customFormat="1" x14ac:dyDescent="0.2">
      <c r="A284" s="541"/>
      <c r="B284" s="542"/>
      <c r="C284" s="542"/>
      <c r="D284" s="541"/>
      <c r="E284" s="563"/>
      <c r="F284" s="541"/>
      <c r="G284" s="570"/>
      <c r="H284" s="569"/>
      <c r="I284" s="569"/>
      <c r="J284" s="569"/>
      <c r="K284" s="569"/>
      <c r="L284" s="539"/>
    </row>
    <row r="285" spans="1:12" s="540" customFormat="1" x14ac:dyDescent="0.2">
      <c r="A285" s="541"/>
      <c r="B285" s="542"/>
      <c r="C285" s="542"/>
      <c r="D285" s="541"/>
      <c r="E285" s="563"/>
      <c r="F285" s="541"/>
      <c r="G285" s="570"/>
      <c r="H285" s="569"/>
      <c r="I285" s="569"/>
      <c r="J285" s="569"/>
      <c r="K285" s="569"/>
      <c r="L285" s="539"/>
    </row>
    <row r="286" spans="1:12" s="540" customFormat="1" x14ac:dyDescent="0.2">
      <c r="A286" s="541"/>
      <c r="B286" s="542"/>
      <c r="C286" s="542"/>
      <c r="D286" s="541"/>
      <c r="E286" s="563"/>
      <c r="F286" s="541"/>
      <c r="G286" s="570"/>
      <c r="H286" s="569"/>
      <c r="I286" s="569"/>
      <c r="J286" s="569"/>
      <c r="K286" s="569"/>
      <c r="L286" s="539"/>
    </row>
    <row r="287" spans="1:12" s="540" customFormat="1" x14ac:dyDescent="0.2">
      <c r="A287" s="541"/>
      <c r="B287" s="542"/>
      <c r="C287" s="542"/>
      <c r="D287" s="541"/>
      <c r="E287" s="563"/>
      <c r="F287" s="541"/>
      <c r="G287" s="570"/>
      <c r="H287" s="569"/>
      <c r="I287" s="569"/>
      <c r="J287" s="569"/>
      <c r="K287" s="569"/>
      <c r="L287" s="539"/>
    </row>
    <row r="288" spans="1:12" s="540" customFormat="1" x14ac:dyDescent="0.2">
      <c r="A288" s="541"/>
      <c r="B288" s="542"/>
      <c r="C288" s="542"/>
      <c r="D288" s="541"/>
      <c r="E288" s="563"/>
      <c r="F288" s="541"/>
      <c r="G288" s="570"/>
      <c r="H288" s="569"/>
      <c r="I288" s="569"/>
      <c r="J288" s="569"/>
      <c r="K288" s="569"/>
      <c r="L288" s="539"/>
    </row>
    <row r="289" spans="1:12" s="540" customFormat="1" x14ac:dyDescent="0.2">
      <c r="A289" s="541"/>
      <c r="B289" s="542"/>
      <c r="C289" s="542"/>
      <c r="D289" s="541"/>
      <c r="E289" s="563"/>
      <c r="F289" s="541"/>
      <c r="G289" s="570"/>
      <c r="H289" s="569"/>
      <c r="I289" s="569"/>
      <c r="J289" s="569"/>
      <c r="K289" s="569"/>
      <c r="L289" s="539"/>
    </row>
    <row r="290" spans="1:12" s="540" customFormat="1" x14ac:dyDescent="0.2">
      <c r="A290" s="541"/>
      <c r="B290" s="542"/>
      <c r="C290" s="542"/>
      <c r="D290" s="541"/>
      <c r="E290" s="563"/>
      <c r="F290" s="541"/>
      <c r="G290" s="570"/>
      <c r="H290" s="569"/>
      <c r="I290" s="569"/>
      <c r="J290" s="569"/>
      <c r="K290" s="569"/>
      <c r="L290" s="539"/>
    </row>
    <row r="291" spans="1:12" s="540" customFormat="1" x14ac:dyDescent="0.2">
      <c r="A291" s="541"/>
      <c r="B291" s="542"/>
      <c r="C291" s="542"/>
      <c r="D291" s="541"/>
      <c r="E291" s="563"/>
      <c r="F291" s="541"/>
      <c r="G291" s="570"/>
      <c r="H291" s="569"/>
      <c r="I291" s="569"/>
      <c r="J291" s="569"/>
      <c r="K291" s="569"/>
      <c r="L291" s="539"/>
    </row>
    <row r="292" spans="1:12" s="540" customFormat="1" x14ac:dyDescent="0.2">
      <c r="A292" s="541"/>
      <c r="B292" s="542"/>
      <c r="C292" s="542"/>
      <c r="D292" s="541"/>
      <c r="E292" s="563"/>
      <c r="F292" s="541"/>
      <c r="G292" s="570"/>
      <c r="H292" s="569"/>
      <c r="I292" s="569"/>
      <c r="J292" s="569"/>
      <c r="K292" s="569"/>
      <c r="L292" s="539"/>
    </row>
    <row r="293" spans="1:12" s="540" customFormat="1" x14ac:dyDescent="0.2">
      <c r="A293" s="541"/>
      <c r="B293" s="542"/>
      <c r="C293" s="542"/>
      <c r="D293" s="541"/>
      <c r="E293" s="563"/>
      <c r="F293" s="541"/>
      <c r="G293" s="570"/>
      <c r="H293" s="569"/>
      <c r="I293" s="569"/>
      <c r="J293" s="569"/>
      <c r="K293" s="569"/>
      <c r="L293" s="539"/>
    </row>
    <row r="294" spans="1:12" s="540" customFormat="1" x14ac:dyDescent="0.2">
      <c r="A294" s="541"/>
      <c r="B294" s="542"/>
      <c r="C294" s="542"/>
      <c r="D294" s="541"/>
      <c r="E294" s="563"/>
      <c r="F294" s="541"/>
      <c r="G294" s="570"/>
      <c r="H294" s="569"/>
      <c r="I294" s="569"/>
      <c r="J294" s="569"/>
      <c r="K294" s="569"/>
      <c r="L294" s="539"/>
    </row>
    <row r="295" spans="1:12" s="540" customFormat="1" x14ac:dyDescent="0.2">
      <c r="A295" s="541"/>
      <c r="B295" s="542"/>
      <c r="C295" s="542"/>
      <c r="D295" s="541"/>
      <c r="E295" s="563"/>
      <c r="F295" s="541"/>
      <c r="G295" s="570"/>
      <c r="H295" s="569"/>
      <c r="I295" s="569"/>
      <c r="J295" s="569"/>
      <c r="K295" s="569"/>
      <c r="L295" s="539"/>
    </row>
    <row r="296" spans="1:12" s="540" customFormat="1" x14ac:dyDescent="0.2">
      <c r="A296" s="541"/>
      <c r="B296" s="542"/>
      <c r="C296" s="542"/>
      <c r="D296" s="541"/>
      <c r="E296" s="563"/>
      <c r="F296" s="541"/>
      <c r="G296" s="570"/>
      <c r="H296" s="569"/>
      <c r="I296" s="569"/>
      <c r="J296" s="569"/>
      <c r="K296" s="569"/>
      <c r="L296" s="539"/>
    </row>
    <row r="297" spans="1:12" s="540" customFormat="1" x14ac:dyDescent="0.2">
      <c r="A297" s="541"/>
      <c r="B297" s="542"/>
      <c r="C297" s="542"/>
      <c r="D297" s="541"/>
      <c r="E297" s="563"/>
      <c r="F297" s="541"/>
      <c r="G297" s="570"/>
      <c r="H297" s="569"/>
      <c r="I297" s="569"/>
      <c r="J297" s="569"/>
      <c r="K297" s="569"/>
      <c r="L297" s="539"/>
    </row>
    <row r="298" spans="1:12" s="540" customFormat="1" x14ac:dyDescent="0.2">
      <c r="A298" s="541"/>
      <c r="B298" s="542"/>
      <c r="C298" s="542"/>
      <c r="D298" s="541"/>
      <c r="E298" s="563"/>
      <c r="F298" s="541"/>
      <c r="G298" s="570"/>
      <c r="H298" s="569"/>
      <c r="I298" s="569"/>
      <c r="J298" s="569"/>
      <c r="K298" s="569"/>
      <c r="L298" s="539"/>
    </row>
    <row r="299" spans="1:12" s="540" customFormat="1" x14ac:dyDescent="0.2">
      <c r="A299" s="541"/>
      <c r="B299" s="542"/>
      <c r="C299" s="542"/>
      <c r="D299" s="541"/>
      <c r="E299" s="563"/>
      <c r="F299" s="541"/>
      <c r="G299" s="570"/>
      <c r="H299" s="569"/>
      <c r="I299" s="569"/>
      <c r="J299" s="569"/>
      <c r="K299" s="569"/>
      <c r="L299" s="539"/>
    </row>
    <row r="300" spans="1:12" s="540" customFormat="1" x14ac:dyDescent="0.2">
      <c r="A300" s="541"/>
      <c r="B300" s="542"/>
      <c r="C300" s="542"/>
      <c r="D300" s="541"/>
      <c r="E300" s="563"/>
      <c r="F300" s="541"/>
      <c r="G300" s="570"/>
      <c r="H300" s="569"/>
      <c r="I300" s="569"/>
      <c r="J300" s="569"/>
      <c r="K300" s="569"/>
      <c r="L300" s="539"/>
    </row>
    <row r="301" spans="1:12" s="540" customFormat="1" x14ac:dyDescent="0.2">
      <c r="A301" s="541"/>
      <c r="B301" s="542"/>
      <c r="C301" s="542"/>
      <c r="D301" s="541"/>
      <c r="E301" s="563"/>
      <c r="F301" s="541"/>
      <c r="G301" s="570"/>
      <c r="H301" s="569"/>
      <c r="I301" s="569"/>
      <c r="J301" s="569"/>
      <c r="K301" s="569"/>
      <c r="L301" s="539"/>
    </row>
    <row r="302" spans="1:12" s="540" customFormat="1" x14ac:dyDescent="0.2">
      <c r="A302" s="541"/>
      <c r="B302" s="542"/>
      <c r="C302" s="542"/>
      <c r="D302" s="541"/>
      <c r="E302" s="563"/>
      <c r="F302" s="541"/>
      <c r="G302" s="570"/>
      <c r="H302" s="569"/>
      <c r="I302" s="569"/>
      <c r="J302" s="569"/>
      <c r="K302" s="569"/>
      <c r="L302" s="539"/>
    </row>
    <row r="303" spans="1:12" s="540" customFormat="1" x14ac:dyDescent="0.2">
      <c r="A303" s="541"/>
      <c r="B303" s="542"/>
      <c r="C303" s="542"/>
      <c r="D303" s="541"/>
      <c r="E303" s="563"/>
      <c r="F303" s="541"/>
      <c r="G303" s="570"/>
      <c r="H303" s="569"/>
      <c r="I303" s="569"/>
      <c r="J303" s="569"/>
      <c r="K303" s="569"/>
      <c r="L303" s="539"/>
    </row>
    <row r="304" spans="1:12" s="540" customFormat="1" x14ac:dyDescent="0.2">
      <c r="A304" s="541"/>
      <c r="B304" s="542"/>
      <c r="C304" s="542"/>
      <c r="D304" s="541"/>
      <c r="E304" s="563"/>
      <c r="F304" s="541"/>
      <c r="G304" s="570"/>
      <c r="H304" s="569"/>
      <c r="I304" s="569"/>
      <c r="J304" s="569"/>
      <c r="K304" s="569"/>
      <c r="L304" s="539"/>
    </row>
    <row r="305" spans="1:12" s="540" customFormat="1" x14ac:dyDescent="0.2">
      <c r="A305" s="541"/>
      <c r="B305" s="542"/>
      <c r="C305" s="542"/>
      <c r="D305" s="541"/>
      <c r="E305" s="563"/>
      <c r="F305" s="541"/>
      <c r="G305" s="570"/>
      <c r="H305" s="569"/>
      <c r="I305" s="569"/>
      <c r="J305" s="569"/>
      <c r="K305" s="569"/>
      <c r="L305" s="539"/>
    </row>
    <row r="306" spans="1:12" s="540" customFormat="1" x14ac:dyDescent="0.2">
      <c r="A306" s="541"/>
      <c r="B306" s="542"/>
      <c r="C306" s="542"/>
      <c r="D306" s="541"/>
      <c r="E306" s="563"/>
      <c r="F306" s="541"/>
      <c r="G306" s="570"/>
      <c r="H306" s="569"/>
      <c r="I306" s="569"/>
      <c r="J306" s="569"/>
      <c r="K306" s="569"/>
      <c r="L306" s="539"/>
    </row>
    <row r="307" spans="1:12" s="540" customFormat="1" x14ac:dyDescent="0.2">
      <c r="A307" s="541"/>
      <c r="B307" s="542"/>
      <c r="C307" s="542"/>
      <c r="D307" s="541"/>
      <c r="E307" s="563"/>
      <c r="F307" s="541"/>
      <c r="G307" s="570"/>
      <c r="H307" s="569"/>
      <c r="I307" s="569"/>
      <c r="J307" s="569"/>
      <c r="K307" s="569"/>
      <c r="L307" s="539"/>
    </row>
    <row r="308" spans="1:12" s="540" customFormat="1" x14ac:dyDescent="0.2">
      <c r="A308" s="541"/>
      <c r="B308" s="542"/>
      <c r="C308" s="542"/>
      <c r="D308" s="541"/>
      <c r="E308" s="563"/>
      <c r="F308" s="541"/>
      <c r="G308" s="570"/>
      <c r="H308" s="569"/>
      <c r="I308" s="569"/>
      <c r="J308" s="569"/>
      <c r="K308" s="569"/>
      <c r="L308" s="539"/>
    </row>
    <row r="309" spans="1:12" s="540" customFormat="1" x14ac:dyDescent="0.2">
      <c r="A309" s="541"/>
      <c r="B309" s="542"/>
      <c r="C309" s="542"/>
      <c r="D309" s="541"/>
      <c r="E309" s="563"/>
      <c r="F309" s="541"/>
      <c r="G309" s="570"/>
      <c r="H309" s="569"/>
      <c r="I309" s="569"/>
      <c r="J309" s="569"/>
      <c r="K309" s="569"/>
      <c r="L309" s="539"/>
    </row>
    <row r="310" spans="1:12" s="540" customFormat="1" x14ac:dyDescent="0.2">
      <c r="A310" s="541"/>
      <c r="B310" s="542"/>
      <c r="C310" s="542"/>
      <c r="D310" s="541"/>
      <c r="E310" s="563"/>
      <c r="F310" s="541"/>
      <c r="G310" s="570"/>
      <c r="H310" s="569"/>
      <c r="I310" s="569"/>
      <c r="J310" s="569"/>
      <c r="K310" s="569"/>
      <c r="L310" s="539"/>
    </row>
    <row r="311" spans="1:12" s="540" customFormat="1" x14ac:dyDescent="0.2">
      <c r="A311" s="541"/>
      <c r="B311" s="542"/>
      <c r="C311" s="542"/>
      <c r="D311" s="541"/>
      <c r="E311" s="563"/>
      <c r="F311" s="541"/>
      <c r="G311" s="570"/>
      <c r="H311" s="569"/>
      <c r="I311" s="569"/>
      <c r="J311" s="569"/>
      <c r="K311" s="569"/>
      <c r="L311" s="539"/>
    </row>
    <row r="312" spans="1:12" s="540" customFormat="1" x14ac:dyDescent="0.2">
      <c r="A312" s="541"/>
      <c r="B312" s="542"/>
      <c r="C312" s="542"/>
      <c r="D312" s="541"/>
      <c r="E312" s="563"/>
      <c r="F312" s="541"/>
      <c r="G312" s="570"/>
      <c r="H312" s="569"/>
      <c r="I312" s="569"/>
      <c r="J312" s="569"/>
      <c r="K312" s="569"/>
      <c r="L312" s="539"/>
    </row>
    <row r="313" spans="1:12" s="540" customFormat="1" x14ac:dyDescent="0.2">
      <c r="A313" s="541"/>
      <c r="B313" s="542"/>
      <c r="C313" s="542"/>
      <c r="D313" s="541"/>
      <c r="E313" s="563"/>
      <c r="F313" s="541"/>
      <c r="G313" s="570"/>
      <c r="H313" s="569"/>
      <c r="I313" s="569"/>
      <c r="J313" s="569"/>
      <c r="K313" s="569"/>
      <c r="L313" s="539"/>
    </row>
    <row r="314" spans="1:12" s="540" customFormat="1" x14ac:dyDescent="0.2">
      <c r="A314" s="541"/>
      <c r="B314" s="542"/>
      <c r="C314" s="542"/>
      <c r="D314" s="541"/>
      <c r="E314" s="563"/>
      <c r="F314" s="541"/>
      <c r="G314" s="570"/>
      <c r="H314" s="569"/>
      <c r="I314" s="569"/>
      <c r="J314" s="569"/>
      <c r="K314" s="569"/>
      <c r="L314" s="539"/>
    </row>
    <row r="315" spans="1:12" s="540" customFormat="1" x14ac:dyDescent="0.2">
      <c r="A315" s="541"/>
      <c r="B315" s="542"/>
      <c r="C315" s="542"/>
      <c r="D315" s="541"/>
      <c r="E315" s="563"/>
      <c r="F315" s="541"/>
      <c r="G315" s="570"/>
      <c r="H315" s="569"/>
      <c r="I315" s="569"/>
      <c r="J315" s="569"/>
      <c r="K315" s="569"/>
      <c r="L315" s="539"/>
    </row>
    <row r="316" spans="1:12" s="540" customFormat="1" x14ac:dyDescent="0.2">
      <c r="A316" s="541"/>
      <c r="B316" s="542"/>
      <c r="C316" s="542"/>
      <c r="D316" s="541"/>
      <c r="E316" s="563"/>
      <c r="F316" s="541"/>
      <c r="G316" s="570"/>
      <c r="H316" s="569"/>
      <c r="I316" s="569"/>
      <c r="J316" s="569"/>
      <c r="K316" s="569"/>
      <c r="L316" s="539"/>
    </row>
    <row r="317" spans="1:12" s="540" customFormat="1" x14ac:dyDescent="0.2">
      <c r="A317" s="541"/>
      <c r="B317" s="542"/>
      <c r="C317" s="542"/>
      <c r="D317" s="541"/>
      <c r="E317" s="563"/>
      <c r="F317" s="541"/>
      <c r="G317" s="570"/>
      <c r="H317" s="569"/>
      <c r="I317" s="569"/>
      <c r="J317" s="569"/>
      <c r="K317" s="569"/>
      <c r="L317" s="539"/>
    </row>
    <row r="318" spans="1:12" s="540" customFormat="1" x14ac:dyDescent="0.2">
      <c r="A318" s="541"/>
      <c r="B318" s="542"/>
      <c r="C318" s="542"/>
      <c r="D318" s="541"/>
      <c r="E318" s="563"/>
      <c r="F318" s="541"/>
      <c r="G318" s="570"/>
      <c r="H318" s="569"/>
      <c r="I318" s="569"/>
      <c r="J318" s="569"/>
      <c r="K318" s="569"/>
      <c r="L318" s="539"/>
    </row>
    <row r="319" spans="1:12" s="540" customFormat="1" x14ac:dyDescent="0.2">
      <c r="A319" s="541"/>
      <c r="B319" s="542"/>
      <c r="C319" s="542"/>
      <c r="D319" s="541"/>
      <c r="E319" s="563"/>
      <c r="F319" s="541"/>
      <c r="G319" s="570"/>
      <c r="H319" s="569"/>
      <c r="I319" s="569"/>
      <c r="J319" s="569"/>
      <c r="K319" s="569"/>
      <c r="L319" s="539"/>
    </row>
    <row r="320" spans="1:12" s="540" customFormat="1" x14ac:dyDescent="0.2">
      <c r="A320" s="541"/>
      <c r="B320" s="542"/>
      <c r="C320" s="542"/>
      <c r="D320" s="541"/>
      <c r="E320" s="563"/>
      <c r="F320" s="541"/>
      <c r="G320" s="570"/>
      <c r="H320" s="569"/>
      <c r="I320" s="569"/>
      <c r="J320" s="569"/>
      <c r="K320" s="569"/>
      <c r="L320" s="539"/>
    </row>
    <row r="321" spans="1:12" s="540" customFormat="1" x14ac:dyDescent="0.2">
      <c r="A321" s="541"/>
      <c r="B321" s="542"/>
      <c r="C321" s="542"/>
      <c r="D321" s="541"/>
      <c r="E321" s="563"/>
      <c r="F321" s="541"/>
      <c r="G321" s="570"/>
      <c r="H321" s="569"/>
      <c r="I321" s="569"/>
      <c r="J321" s="569"/>
      <c r="K321" s="569"/>
      <c r="L321" s="539"/>
    </row>
    <row r="322" spans="1:12" s="540" customFormat="1" x14ac:dyDescent="0.2">
      <c r="A322" s="541"/>
      <c r="B322" s="542"/>
      <c r="C322" s="542"/>
      <c r="D322" s="541"/>
      <c r="E322" s="563"/>
      <c r="F322" s="541"/>
      <c r="G322" s="570"/>
      <c r="H322" s="569"/>
      <c r="I322" s="569"/>
      <c r="J322" s="569"/>
      <c r="K322" s="569"/>
      <c r="L322" s="539"/>
    </row>
    <row r="323" spans="1:12" s="540" customFormat="1" x14ac:dyDescent="0.2">
      <c r="A323" s="541"/>
      <c r="B323" s="542"/>
      <c r="C323" s="542"/>
      <c r="D323" s="541"/>
      <c r="E323" s="563"/>
      <c r="F323" s="541"/>
      <c r="G323" s="570"/>
      <c r="H323" s="569"/>
      <c r="I323" s="569"/>
      <c r="J323" s="569"/>
      <c r="K323" s="569"/>
      <c r="L323" s="539"/>
    </row>
    <row r="324" spans="1:12" s="540" customFormat="1" x14ac:dyDescent="0.2">
      <c r="A324" s="541"/>
      <c r="B324" s="542"/>
      <c r="C324" s="542"/>
      <c r="D324" s="541"/>
      <c r="E324" s="563"/>
      <c r="F324" s="541"/>
      <c r="G324" s="570"/>
      <c r="H324" s="569"/>
      <c r="I324" s="569"/>
      <c r="J324" s="569"/>
      <c r="K324" s="569"/>
      <c r="L324" s="539"/>
    </row>
    <row r="325" spans="1:12" s="540" customFormat="1" x14ac:dyDescent="0.2">
      <c r="A325" s="541"/>
      <c r="B325" s="542"/>
      <c r="C325" s="542"/>
      <c r="D325" s="541"/>
      <c r="E325" s="563"/>
      <c r="F325" s="541"/>
      <c r="G325" s="570"/>
      <c r="H325" s="569"/>
      <c r="I325" s="569"/>
      <c r="J325" s="569"/>
      <c r="K325" s="569"/>
      <c r="L325" s="539"/>
    </row>
    <row r="326" spans="1:12" s="540" customFormat="1" x14ac:dyDescent="0.2">
      <c r="A326" s="541"/>
      <c r="B326" s="542"/>
      <c r="C326" s="542"/>
      <c r="D326" s="541"/>
      <c r="E326" s="563"/>
      <c r="F326" s="541"/>
      <c r="G326" s="570"/>
      <c r="H326" s="569"/>
      <c r="I326" s="569"/>
      <c r="J326" s="569"/>
      <c r="K326" s="569"/>
      <c r="L326" s="539"/>
    </row>
    <row r="327" spans="1:12" s="540" customFormat="1" x14ac:dyDescent="0.2">
      <c r="A327" s="541"/>
      <c r="B327" s="542"/>
      <c r="C327" s="542"/>
      <c r="D327" s="541"/>
      <c r="E327" s="563"/>
      <c r="F327" s="541"/>
      <c r="G327" s="570"/>
      <c r="H327" s="569"/>
      <c r="I327" s="569"/>
      <c r="J327" s="569"/>
      <c r="K327" s="569"/>
      <c r="L327" s="539"/>
    </row>
    <row r="328" spans="1:12" s="540" customFormat="1" x14ac:dyDescent="0.2">
      <c r="A328" s="541"/>
      <c r="B328" s="542"/>
      <c r="C328" s="542"/>
      <c r="D328" s="541"/>
      <c r="E328" s="563"/>
      <c r="F328" s="541"/>
      <c r="G328" s="570"/>
      <c r="H328" s="569"/>
      <c r="I328" s="569"/>
      <c r="J328" s="569"/>
      <c r="K328" s="569"/>
      <c r="L328" s="539"/>
    </row>
    <row r="329" spans="1:12" s="540" customFormat="1" x14ac:dyDescent="0.2">
      <c r="A329" s="541"/>
      <c r="B329" s="542"/>
      <c r="C329" s="542"/>
      <c r="D329" s="541"/>
      <c r="E329" s="563"/>
      <c r="F329" s="541"/>
      <c r="G329" s="570"/>
      <c r="H329" s="569"/>
      <c r="I329" s="569"/>
      <c r="J329" s="569"/>
      <c r="K329" s="569"/>
      <c r="L329" s="539"/>
    </row>
    <row r="330" spans="1:12" s="540" customFormat="1" x14ac:dyDescent="0.2">
      <c r="A330" s="541"/>
      <c r="B330" s="542"/>
      <c r="C330" s="542"/>
      <c r="D330" s="541"/>
      <c r="E330" s="563"/>
      <c r="F330" s="541"/>
      <c r="G330" s="570"/>
      <c r="H330" s="569"/>
      <c r="I330" s="569"/>
      <c r="J330" s="569"/>
      <c r="K330" s="569"/>
      <c r="L330" s="539"/>
    </row>
    <row r="331" spans="1:12" s="540" customFormat="1" x14ac:dyDescent="0.2">
      <c r="A331" s="541"/>
      <c r="B331" s="542"/>
      <c r="C331" s="542"/>
      <c r="D331" s="541"/>
      <c r="E331" s="563"/>
      <c r="F331" s="541"/>
      <c r="G331" s="570"/>
      <c r="H331" s="569"/>
      <c r="I331" s="569"/>
      <c r="J331" s="569"/>
      <c r="K331" s="569"/>
      <c r="L331" s="539"/>
    </row>
    <row r="332" spans="1:12" s="540" customFormat="1" x14ac:dyDescent="0.2">
      <c r="A332" s="541"/>
      <c r="B332" s="542"/>
      <c r="C332" s="542"/>
      <c r="D332" s="541"/>
      <c r="E332" s="563"/>
      <c r="F332" s="541"/>
      <c r="G332" s="570"/>
      <c r="H332" s="569"/>
      <c r="I332" s="569"/>
      <c r="J332" s="569"/>
      <c r="K332" s="569"/>
      <c r="L332" s="539"/>
    </row>
    <row r="333" spans="1:12" s="540" customFormat="1" x14ac:dyDescent="0.2">
      <c r="A333" s="541"/>
      <c r="B333" s="542"/>
      <c r="C333" s="542"/>
      <c r="D333" s="541"/>
      <c r="E333" s="563"/>
      <c r="F333" s="541"/>
      <c r="G333" s="570"/>
      <c r="H333" s="569"/>
      <c r="I333" s="569"/>
      <c r="J333" s="569"/>
      <c r="K333" s="569"/>
      <c r="L333" s="539"/>
    </row>
    <row r="334" spans="1:12" s="540" customFormat="1" x14ac:dyDescent="0.2">
      <c r="A334" s="541"/>
      <c r="B334" s="542"/>
      <c r="C334" s="542"/>
      <c r="D334" s="541"/>
      <c r="E334" s="563"/>
      <c r="F334" s="541"/>
      <c r="G334" s="570"/>
      <c r="H334" s="569"/>
      <c r="I334" s="569"/>
      <c r="J334" s="569"/>
      <c r="K334" s="569"/>
      <c r="L334" s="539"/>
    </row>
    <row r="335" spans="1:12" s="540" customFormat="1" x14ac:dyDescent="0.2">
      <c r="A335" s="541"/>
      <c r="B335" s="542"/>
      <c r="C335" s="542"/>
      <c r="D335" s="541"/>
      <c r="E335" s="563"/>
      <c r="F335" s="541"/>
      <c r="G335" s="570"/>
      <c r="H335" s="569"/>
      <c r="I335" s="569"/>
      <c r="J335" s="569"/>
      <c r="K335" s="569"/>
      <c r="L335" s="539"/>
    </row>
    <row r="336" spans="1:12" s="540" customFormat="1" x14ac:dyDescent="0.2">
      <c r="A336" s="541"/>
      <c r="B336" s="542"/>
      <c r="C336" s="542"/>
      <c r="D336" s="541"/>
      <c r="E336" s="563"/>
      <c r="F336" s="541"/>
      <c r="G336" s="570"/>
      <c r="H336" s="569"/>
      <c r="I336" s="569"/>
      <c r="J336" s="569"/>
      <c r="K336" s="569"/>
      <c r="L336" s="539"/>
    </row>
    <row r="337" spans="1:12" s="540" customFormat="1" x14ac:dyDescent="0.2">
      <c r="A337" s="541"/>
      <c r="B337" s="542"/>
      <c r="C337" s="542"/>
      <c r="D337" s="541"/>
      <c r="E337" s="563"/>
      <c r="F337" s="541"/>
      <c r="G337" s="570"/>
      <c r="H337" s="569"/>
      <c r="I337" s="569"/>
      <c r="J337" s="569"/>
      <c r="K337" s="569"/>
      <c r="L337" s="539"/>
    </row>
    <row r="338" spans="1:12" s="540" customFormat="1" x14ac:dyDescent="0.2">
      <c r="A338" s="541"/>
      <c r="B338" s="542"/>
      <c r="C338" s="542"/>
      <c r="D338" s="541"/>
      <c r="E338" s="563"/>
      <c r="F338" s="541"/>
      <c r="G338" s="570"/>
      <c r="H338" s="569"/>
      <c r="I338" s="569"/>
      <c r="J338" s="569"/>
      <c r="K338" s="569"/>
      <c r="L338" s="539"/>
    </row>
    <row r="339" spans="1:12" s="540" customFormat="1" x14ac:dyDescent="0.2">
      <c r="A339" s="541"/>
      <c r="B339" s="542"/>
      <c r="C339" s="542"/>
      <c r="D339" s="541"/>
      <c r="E339" s="563"/>
      <c r="F339" s="541"/>
      <c r="G339" s="570"/>
      <c r="H339" s="569"/>
      <c r="I339" s="569"/>
      <c r="J339" s="569"/>
      <c r="K339" s="569"/>
      <c r="L339" s="539"/>
    </row>
    <row r="340" spans="1:12" s="540" customFormat="1" x14ac:dyDescent="0.2">
      <c r="A340" s="541"/>
      <c r="B340" s="542"/>
      <c r="C340" s="542"/>
      <c r="D340" s="541"/>
      <c r="E340" s="563"/>
      <c r="F340" s="541"/>
      <c r="G340" s="570"/>
      <c r="H340" s="569"/>
      <c r="I340" s="569"/>
      <c r="J340" s="569"/>
      <c r="K340" s="569"/>
      <c r="L340" s="539"/>
    </row>
    <row r="341" spans="1:12" s="540" customFormat="1" x14ac:dyDescent="0.2">
      <c r="A341" s="541"/>
      <c r="B341" s="542"/>
      <c r="C341" s="542"/>
      <c r="D341" s="541"/>
      <c r="E341" s="563"/>
      <c r="F341" s="541"/>
      <c r="G341" s="570"/>
      <c r="H341" s="569"/>
      <c r="I341" s="569"/>
      <c r="J341" s="569"/>
      <c r="K341" s="569"/>
      <c r="L341" s="539"/>
    </row>
    <row r="342" spans="1:12" s="540" customFormat="1" x14ac:dyDescent="0.2">
      <c r="A342" s="541"/>
      <c r="B342" s="542"/>
      <c r="C342" s="542"/>
      <c r="D342" s="541"/>
      <c r="E342" s="563"/>
      <c r="F342" s="541"/>
      <c r="G342" s="570"/>
      <c r="H342" s="569"/>
      <c r="I342" s="569"/>
      <c r="J342" s="569"/>
      <c r="K342" s="569"/>
      <c r="L342" s="539"/>
    </row>
    <row r="343" spans="1:12" s="540" customFormat="1" x14ac:dyDescent="0.2">
      <c r="A343" s="541"/>
      <c r="B343" s="542"/>
      <c r="C343" s="542"/>
      <c r="D343" s="541"/>
      <c r="E343" s="563"/>
      <c r="F343" s="541"/>
      <c r="G343" s="570"/>
      <c r="H343" s="569"/>
      <c r="I343" s="569"/>
      <c r="J343" s="569"/>
      <c r="K343" s="569"/>
      <c r="L343" s="539"/>
    </row>
    <row r="344" spans="1:12" s="540" customFormat="1" x14ac:dyDescent="0.2">
      <c r="A344" s="541"/>
      <c r="B344" s="542"/>
      <c r="C344" s="542"/>
      <c r="D344" s="541"/>
      <c r="E344" s="563"/>
      <c r="F344" s="541"/>
      <c r="G344" s="570"/>
      <c r="H344" s="569"/>
      <c r="I344" s="569"/>
      <c r="J344" s="569"/>
      <c r="K344" s="569"/>
      <c r="L344" s="539"/>
    </row>
    <row r="345" spans="1:12" s="540" customFormat="1" x14ac:dyDescent="0.2">
      <c r="A345" s="541"/>
      <c r="B345" s="542"/>
      <c r="C345" s="542"/>
      <c r="D345" s="541"/>
      <c r="E345" s="563"/>
      <c r="F345" s="541"/>
      <c r="G345" s="570"/>
      <c r="H345" s="569"/>
      <c r="I345" s="569"/>
      <c r="J345" s="569"/>
      <c r="K345" s="569"/>
      <c r="L345" s="539"/>
    </row>
    <row r="346" spans="1:12" s="540" customFormat="1" x14ac:dyDescent="0.2">
      <c r="A346" s="541"/>
      <c r="B346" s="542"/>
      <c r="C346" s="542"/>
      <c r="D346" s="541"/>
      <c r="E346" s="563"/>
      <c r="F346" s="541"/>
      <c r="G346" s="570"/>
      <c r="H346" s="569"/>
      <c r="I346" s="569"/>
      <c r="J346" s="569"/>
      <c r="K346" s="569"/>
      <c r="L346" s="539"/>
    </row>
    <row r="347" spans="1:12" s="540" customFormat="1" x14ac:dyDescent="0.2">
      <c r="A347" s="541"/>
      <c r="B347" s="542"/>
      <c r="C347" s="542"/>
      <c r="D347" s="541"/>
      <c r="E347" s="563"/>
      <c r="F347" s="541"/>
      <c r="G347" s="570"/>
      <c r="H347" s="569"/>
      <c r="I347" s="569"/>
      <c r="J347" s="569"/>
      <c r="K347" s="569"/>
      <c r="L347" s="539"/>
    </row>
    <row r="348" spans="1:12" s="540" customFormat="1" x14ac:dyDescent="0.2">
      <c r="A348" s="541"/>
      <c r="B348" s="542"/>
      <c r="C348" s="542"/>
      <c r="D348" s="541"/>
      <c r="E348" s="563"/>
      <c r="F348" s="541"/>
      <c r="G348" s="570"/>
      <c r="H348" s="569"/>
      <c r="I348" s="569"/>
      <c r="J348" s="569"/>
      <c r="K348" s="569"/>
      <c r="L348" s="539"/>
    </row>
    <row r="349" spans="1:12" s="540" customFormat="1" x14ac:dyDescent="0.2">
      <c r="A349" s="541"/>
      <c r="B349" s="542"/>
      <c r="C349" s="542"/>
      <c r="D349" s="541"/>
      <c r="E349" s="563"/>
      <c r="F349" s="541"/>
      <c r="G349" s="570"/>
      <c r="H349" s="569"/>
      <c r="I349" s="569"/>
      <c r="J349" s="569"/>
      <c r="K349" s="569"/>
      <c r="L349" s="539"/>
    </row>
    <row r="350" spans="1:12" s="540" customFormat="1" x14ac:dyDescent="0.2">
      <c r="A350" s="541"/>
      <c r="B350" s="542"/>
      <c r="C350" s="542"/>
      <c r="D350" s="541"/>
      <c r="E350" s="563"/>
      <c r="F350" s="541"/>
      <c r="G350" s="570"/>
      <c r="H350" s="569"/>
      <c r="I350" s="569"/>
      <c r="J350" s="569"/>
      <c r="K350" s="569"/>
      <c r="L350" s="539"/>
    </row>
    <row r="351" spans="1:12" s="540" customFormat="1" x14ac:dyDescent="0.2">
      <c r="A351" s="541"/>
      <c r="B351" s="542"/>
      <c r="C351" s="542"/>
      <c r="D351" s="541"/>
      <c r="E351" s="563"/>
      <c r="F351" s="541"/>
      <c r="G351" s="570"/>
      <c r="H351" s="569"/>
      <c r="I351" s="569"/>
      <c r="J351" s="569"/>
      <c r="K351" s="569"/>
      <c r="L351" s="539"/>
    </row>
    <row r="352" spans="1:12" s="540" customFormat="1" x14ac:dyDescent="0.2">
      <c r="A352" s="541"/>
      <c r="B352" s="542"/>
      <c r="C352" s="542"/>
      <c r="D352" s="541"/>
      <c r="E352" s="563"/>
      <c r="F352" s="541"/>
      <c r="G352" s="570"/>
      <c r="H352" s="569"/>
      <c r="I352" s="569"/>
      <c r="J352" s="569"/>
      <c r="K352" s="569"/>
      <c r="L352" s="539"/>
    </row>
    <row r="353" spans="1:12" s="540" customFormat="1" x14ac:dyDescent="0.2">
      <c r="A353" s="541"/>
      <c r="B353" s="542"/>
      <c r="C353" s="542"/>
      <c r="D353" s="541"/>
      <c r="E353" s="563"/>
      <c r="F353" s="541"/>
      <c r="G353" s="570"/>
      <c r="H353" s="569"/>
      <c r="I353" s="569"/>
      <c r="J353" s="569"/>
      <c r="K353" s="569"/>
      <c r="L353" s="539"/>
    </row>
    <row r="354" spans="1:12" s="540" customFormat="1" x14ac:dyDescent="0.2">
      <c r="A354" s="541"/>
      <c r="B354" s="542"/>
      <c r="C354" s="542"/>
      <c r="D354" s="541"/>
      <c r="E354" s="563"/>
      <c r="F354" s="541"/>
      <c r="G354" s="570"/>
      <c r="H354" s="569"/>
      <c r="I354" s="569"/>
      <c r="J354" s="569"/>
      <c r="K354" s="569"/>
      <c r="L354" s="539"/>
    </row>
    <row r="355" spans="1:12" s="540" customFormat="1" x14ac:dyDescent="0.2">
      <c r="A355" s="541"/>
      <c r="B355" s="542"/>
      <c r="C355" s="542"/>
      <c r="D355" s="541"/>
      <c r="E355" s="563"/>
      <c r="F355" s="541"/>
      <c r="G355" s="570"/>
      <c r="H355" s="569"/>
      <c r="I355" s="569"/>
      <c r="J355" s="569"/>
      <c r="K355" s="569"/>
      <c r="L355" s="539"/>
    </row>
    <row r="356" spans="1:12" s="540" customFormat="1" x14ac:dyDescent="0.2">
      <c r="A356" s="541"/>
      <c r="B356" s="542"/>
      <c r="C356" s="542"/>
      <c r="D356" s="541"/>
      <c r="E356" s="563"/>
      <c r="F356" s="541"/>
      <c r="G356" s="570"/>
      <c r="H356" s="569"/>
      <c r="I356" s="569"/>
      <c r="J356" s="569"/>
      <c r="K356" s="569"/>
      <c r="L356" s="539"/>
    </row>
    <row r="357" spans="1:12" s="540" customFormat="1" x14ac:dyDescent="0.2">
      <c r="A357" s="541"/>
      <c r="B357" s="542"/>
      <c r="C357" s="542"/>
      <c r="D357" s="541"/>
      <c r="E357" s="563"/>
      <c r="F357" s="541"/>
      <c r="G357" s="570"/>
      <c r="H357" s="569"/>
      <c r="I357" s="569"/>
      <c r="J357" s="569"/>
      <c r="K357" s="569"/>
      <c r="L357" s="539"/>
    </row>
    <row r="358" spans="1:12" s="540" customFormat="1" x14ac:dyDescent="0.2">
      <c r="A358" s="541"/>
      <c r="B358" s="542"/>
      <c r="C358" s="542"/>
      <c r="D358" s="541"/>
      <c r="E358" s="563"/>
      <c r="F358" s="541"/>
      <c r="G358" s="570"/>
      <c r="H358" s="569"/>
      <c r="I358" s="569"/>
      <c r="J358" s="569"/>
      <c r="K358" s="569"/>
      <c r="L358" s="539"/>
    </row>
    <row r="359" spans="1:12" s="540" customFormat="1" x14ac:dyDescent="0.2">
      <c r="A359" s="541"/>
      <c r="B359" s="542"/>
      <c r="C359" s="542"/>
      <c r="D359" s="541"/>
      <c r="E359" s="563"/>
      <c r="F359" s="541"/>
      <c r="G359" s="570"/>
      <c r="H359" s="569"/>
      <c r="I359" s="569"/>
      <c r="J359" s="569"/>
      <c r="K359" s="569"/>
      <c r="L359" s="539"/>
    </row>
    <row r="360" spans="1:12" s="540" customFormat="1" x14ac:dyDescent="0.2">
      <c r="A360" s="541"/>
      <c r="B360" s="542"/>
      <c r="C360" s="542"/>
      <c r="D360" s="541"/>
      <c r="E360" s="563"/>
      <c r="F360" s="541"/>
      <c r="G360" s="570"/>
      <c r="H360" s="569"/>
      <c r="I360" s="569"/>
      <c r="J360" s="569"/>
      <c r="K360" s="569"/>
      <c r="L360" s="539"/>
    </row>
    <row r="361" spans="1:12" s="540" customFormat="1" x14ac:dyDescent="0.2">
      <c r="A361" s="541"/>
      <c r="B361" s="542"/>
      <c r="C361" s="542"/>
      <c r="D361" s="541"/>
      <c r="E361" s="563"/>
      <c r="F361" s="541"/>
      <c r="G361" s="570"/>
      <c r="H361" s="569"/>
      <c r="I361" s="569"/>
      <c r="J361" s="569"/>
      <c r="K361" s="569"/>
      <c r="L361" s="539"/>
    </row>
    <row r="362" spans="1:12" s="540" customFormat="1" x14ac:dyDescent="0.2">
      <c r="A362" s="541"/>
      <c r="B362" s="542"/>
      <c r="C362" s="542"/>
      <c r="D362" s="541"/>
      <c r="E362" s="563"/>
      <c r="F362" s="541"/>
      <c r="G362" s="570"/>
      <c r="H362" s="569"/>
      <c r="I362" s="569"/>
      <c r="J362" s="569"/>
      <c r="K362" s="569"/>
      <c r="L362" s="539"/>
    </row>
    <row r="363" spans="1:12" s="540" customFormat="1" x14ac:dyDescent="0.2">
      <c r="A363" s="541"/>
      <c r="B363" s="542"/>
      <c r="C363" s="542"/>
      <c r="D363" s="541"/>
      <c r="E363" s="563"/>
      <c r="F363" s="541"/>
      <c r="G363" s="570"/>
      <c r="H363" s="569"/>
      <c r="I363" s="569"/>
      <c r="J363" s="569"/>
      <c r="K363" s="569"/>
      <c r="L363" s="539"/>
    </row>
    <row r="364" spans="1:12" s="540" customFormat="1" x14ac:dyDescent="0.2">
      <c r="A364" s="541"/>
      <c r="B364" s="542"/>
      <c r="C364" s="542"/>
      <c r="D364" s="541"/>
      <c r="E364" s="563"/>
      <c r="F364" s="541"/>
      <c r="G364" s="570"/>
      <c r="H364" s="569"/>
      <c r="I364" s="569"/>
      <c r="J364" s="569"/>
      <c r="K364" s="569"/>
      <c r="L364" s="539"/>
    </row>
    <row r="365" spans="1:12" s="540" customFormat="1" x14ac:dyDescent="0.2">
      <c r="A365" s="541"/>
      <c r="B365" s="542"/>
      <c r="C365" s="542"/>
      <c r="D365" s="541"/>
      <c r="E365" s="563"/>
      <c r="F365" s="541"/>
      <c r="G365" s="570"/>
      <c r="H365" s="569"/>
      <c r="I365" s="569"/>
      <c r="J365" s="569"/>
      <c r="K365" s="569"/>
      <c r="L365" s="539"/>
    </row>
    <row r="366" spans="1:12" s="540" customFormat="1" x14ac:dyDescent="0.2">
      <c r="A366" s="541"/>
      <c r="B366" s="542"/>
      <c r="C366" s="542"/>
      <c r="D366" s="541"/>
      <c r="E366" s="563"/>
      <c r="F366" s="541"/>
      <c r="G366" s="570"/>
      <c r="H366" s="569"/>
      <c r="I366" s="569"/>
      <c r="J366" s="569"/>
      <c r="K366" s="569"/>
      <c r="L366" s="539"/>
    </row>
    <row r="367" spans="1:12" s="540" customFormat="1" x14ac:dyDescent="0.2">
      <c r="A367" s="541"/>
      <c r="B367" s="542"/>
      <c r="C367" s="542"/>
      <c r="D367" s="541"/>
      <c r="E367" s="563"/>
      <c r="F367" s="541"/>
      <c r="G367" s="570"/>
      <c r="H367" s="569"/>
      <c r="I367" s="569"/>
      <c r="J367" s="569"/>
      <c r="K367" s="569"/>
      <c r="L367" s="539"/>
    </row>
    <row r="368" spans="1:12" s="540" customFormat="1" x14ac:dyDescent="0.2">
      <c r="A368" s="541"/>
      <c r="B368" s="542"/>
      <c r="C368" s="542"/>
      <c r="D368" s="541"/>
      <c r="E368" s="563"/>
      <c r="F368" s="541"/>
      <c r="G368" s="570"/>
      <c r="H368" s="569"/>
      <c r="I368" s="569"/>
      <c r="J368" s="569"/>
      <c r="K368" s="569"/>
      <c r="L368" s="539"/>
    </row>
    <row r="369" spans="1:12" s="540" customFormat="1" x14ac:dyDescent="0.2">
      <c r="A369" s="541"/>
      <c r="B369" s="542"/>
      <c r="C369" s="542"/>
      <c r="D369" s="541"/>
      <c r="E369" s="563"/>
      <c r="F369" s="541"/>
      <c r="G369" s="570"/>
      <c r="H369" s="569"/>
      <c r="I369" s="569"/>
      <c r="J369" s="569"/>
      <c r="K369" s="569"/>
      <c r="L369" s="539"/>
    </row>
    <row r="370" spans="1:12" s="540" customFormat="1" x14ac:dyDescent="0.2">
      <c r="A370" s="541"/>
      <c r="B370" s="542"/>
      <c r="C370" s="542"/>
      <c r="D370" s="541"/>
      <c r="E370" s="563"/>
      <c r="F370" s="541"/>
      <c r="G370" s="570"/>
      <c r="H370" s="569"/>
      <c r="I370" s="569"/>
      <c r="J370" s="569"/>
      <c r="K370" s="569"/>
      <c r="L370" s="539"/>
    </row>
    <row r="371" spans="1:12" s="540" customFormat="1" x14ac:dyDescent="0.2">
      <c r="A371" s="541"/>
      <c r="B371" s="542"/>
      <c r="C371" s="542"/>
      <c r="D371" s="541"/>
      <c r="E371" s="563"/>
      <c r="F371" s="541"/>
      <c r="G371" s="570"/>
      <c r="H371" s="569"/>
      <c r="I371" s="569"/>
      <c r="J371" s="569"/>
      <c r="K371" s="569"/>
      <c r="L371" s="539"/>
    </row>
    <row r="372" spans="1:12" s="540" customFormat="1" x14ac:dyDescent="0.2">
      <c r="A372" s="541"/>
      <c r="B372" s="542"/>
      <c r="C372" s="542"/>
      <c r="D372" s="541"/>
      <c r="E372" s="563"/>
      <c r="F372" s="541"/>
      <c r="G372" s="570"/>
      <c r="H372" s="569"/>
      <c r="I372" s="569"/>
      <c r="J372" s="569"/>
      <c r="K372" s="569"/>
      <c r="L372" s="539"/>
    </row>
    <row r="373" spans="1:12" s="540" customFormat="1" x14ac:dyDescent="0.2">
      <c r="A373" s="541"/>
      <c r="B373" s="542"/>
      <c r="C373" s="542"/>
      <c r="D373" s="541"/>
      <c r="E373" s="563"/>
      <c r="F373" s="541"/>
      <c r="G373" s="570"/>
      <c r="H373" s="569"/>
      <c r="I373" s="569"/>
      <c r="J373" s="569"/>
      <c r="K373" s="569"/>
      <c r="L373" s="539"/>
    </row>
    <row r="374" spans="1:12" s="540" customFormat="1" x14ac:dyDescent="0.2">
      <c r="A374" s="541"/>
      <c r="B374" s="542"/>
      <c r="C374" s="542"/>
      <c r="D374" s="541"/>
      <c r="E374" s="563"/>
      <c r="F374" s="541"/>
      <c r="G374" s="570"/>
      <c r="H374" s="569"/>
      <c r="I374" s="569"/>
      <c r="J374" s="569"/>
      <c r="K374" s="569"/>
      <c r="L374" s="539"/>
    </row>
    <row r="375" spans="1:12" s="540" customFormat="1" x14ac:dyDescent="0.2">
      <c r="A375" s="541"/>
      <c r="B375" s="542"/>
      <c r="C375" s="542"/>
      <c r="D375" s="541"/>
      <c r="E375" s="563"/>
      <c r="F375" s="541"/>
      <c r="G375" s="570"/>
      <c r="H375" s="569"/>
      <c r="I375" s="569"/>
      <c r="J375" s="569"/>
      <c r="K375" s="569"/>
      <c r="L375" s="539"/>
    </row>
    <row r="376" spans="1:12" s="540" customFormat="1" x14ac:dyDescent="0.2">
      <c r="A376" s="541"/>
      <c r="B376" s="542"/>
      <c r="C376" s="542"/>
      <c r="D376" s="541"/>
      <c r="E376" s="563"/>
      <c r="F376" s="541"/>
      <c r="G376" s="570"/>
      <c r="H376" s="569"/>
      <c r="I376" s="569"/>
      <c r="J376" s="569"/>
      <c r="K376" s="569"/>
      <c r="L376" s="539"/>
    </row>
    <row r="377" spans="1:12" s="540" customFormat="1" x14ac:dyDescent="0.2">
      <c r="A377" s="541"/>
      <c r="B377" s="542"/>
      <c r="C377" s="542"/>
      <c r="D377" s="541"/>
      <c r="E377" s="563"/>
      <c r="F377" s="541"/>
      <c r="G377" s="570"/>
      <c r="H377" s="569"/>
      <c r="I377" s="569"/>
      <c r="J377" s="569"/>
      <c r="K377" s="569"/>
      <c r="L377" s="539"/>
    </row>
    <row r="378" spans="1:12" s="540" customFormat="1" x14ac:dyDescent="0.2">
      <c r="A378" s="541"/>
      <c r="B378" s="542"/>
      <c r="C378" s="542"/>
      <c r="D378" s="541"/>
      <c r="E378" s="563"/>
      <c r="F378" s="541"/>
      <c r="G378" s="570"/>
      <c r="H378" s="569"/>
      <c r="I378" s="569"/>
      <c r="J378" s="569"/>
      <c r="K378" s="569"/>
      <c r="L378" s="539"/>
    </row>
    <row r="379" spans="1:12" s="540" customFormat="1" x14ac:dyDescent="0.2">
      <c r="A379" s="541"/>
      <c r="B379" s="542"/>
      <c r="C379" s="542"/>
      <c r="D379" s="541"/>
      <c r="E379" s="563"/>
      <c r="F379" s="541"/>
      <c r="G379" s="570"/>
      <c r="H379" s="569"/>
      <c r="I379" s="569"/>
      <c r="J379" s="569"/>
      <c r="K379" s="569"/>
      <c r="L379" s="539"/>
    </row>
    <row r="380" spans="1:12" s="540" customFormat="1" x14ac:dyDescent="0.2">
      <c r="A380" s="541"/>
      <c r="B380" s="542"/>
      <c r="C380" s="542"/>
      <c r="D380" s="541"/>
      <c r="E380" s="563"/>
      <c r="F380" s="541"/>
      <c r="G380" s="570"/>
      <c r="H380" s="569"/>
      <c r="I380" s="569"/>
      <c r="J380" s="569"/>
      <c r="K380" s="569"/>
      <c r="L380" s="539"/>
    </row>
    <row r="381" spans="1:12" s="540" customFormat="1" x14ac:dyDescent="0.2">
      <c r="A381" s="541"/>
      <c r="B381" s="542"/>
      <c r="C381" s="542"/>
      <c r="D381" s="541"/>
      <c r="E381" s="563"/>
      <c r="F381" s="541"/>
      <c r="G381" s="570"/>
      <c r="H381" s="569"/>
      <c r="I381" s="569"/>
      <c r="J381" s="569"/>
      <c r="K381" s="569"/>
      <c r="L381" s="539"/>
    </row>
    <row r="382" spans="1:12" s="540" customFormat="1" x14ac:dyDescent="0.2">
      <c r="A382" s="541"/>
      <c r="B382" s="542"/>
      <c r="C382" s="542"/>
      <c r="D382" s="541"/>
      <c r="E382" s="563"/>
      <c r="F382" s="541"/>
      <c r="G382" s="570"/>
      <c r="H382" s="569"/>
      <c r="I382" s="569"/>
      <c r="J382" s="569"/>
      <c r="K382" s="569"/>
      <c r="L382" s="539"/>
    </row>
    <row r="383" spans="1:12" s="540" customFormat="1" x14ac:dyDescent="0.2">
      <c r="A383" s="541"/>
      <c r="B383" s="542"/>
      <c r="C383" s="542"/>
      <c r="D383" s="541"/>
      <c r="E383" s="563"/>
      <c r="F383" s="541"/>
      <c r="G383" s="570"/>
      <c r="H383" s="569"/>
      <c r="I383" s="569"/>
      <c r="J383" s="569"/>
      <c r="K383" s="569"/>
      <c r="L383" s="539"/>
    </row>
    <row r="384" spans="1:12" s="540" customFormat="1" x14ac:dyDescent="0.2">
      <c r="A384" s="541"/>
      <c r="B384" s="542"/>
      <c r="C384" s="542"/>
      <c r="D384" s="541"/>
      <c r="E384" s="563"/>
      <c r="F384" s="541"/>
      <c r="G384" s="570"/>
      <c r="H384" s="569"/>
      <c r="I384" s="569"/>
      <c r="J384" s="569"/>
      <c r="K384" s="569"/>
      <c r="L384" s="539"/>
    </row>
    <row r="385" spans="1:12" s="540" customFormat="1" x14ac:dyDescent="0.2">
      <c r="A385" s="541"/>
      <c r="B385" s="542"/>
      <c r="C385" s="542"/>
      <c r="D385" s="541"/>
      <c r="E385" s="563"/>
      <c r="F385" s="541"/>
      <c r="G385" s="570"/>
      <c r="H385" s="569"/>
      <c r="I385" s="569"/>
      <c r="J385" s="569"/>
      <c r="K385" s="569"/>
      <c r="L385" s="539"/>
    </row>
    <row r="386" spans="1:12" s="540" customFormat="1" x14ac:dyDescent="0.2">
      <c r="A386" s="541"/>
      <c r="B386" s="542"/>
      <c r="C386" s="542"/>
      <c r="D386" s="541"/>
      <c r="E386" s="563"/>
      <c r="F386" s="541"/>
      <c r="G386" s="570"/>
      <c r="H386" s="569"/>
      <c r="I386" s="569"/>
      <c r="J386" s="569"/>
      <c r="K386" s="569"/>
      <c r="L386" s="539"/>
    </row>
    <row r="387" spans="1:12" s="540" customFormat="1" x14ac:dyDescent="0.2">
      <c r="A387" s="541"/>
      <c r="B387" s="542"/>
      <c r="C387" s="542"/>
      <c r="D387" s="541"/>
      <c r="E387" s="563"/>
      <c r="F387" s="541"/>
      <c r="G387" s="570"/>
      <c r="H387" s="569"/>
      <c r="I387" s="569"/>
      <c r="J387" s="569"/>
      <c r="K387" s="569"/>
      <c r="L387" s="539"/>
    </row>
    <row r="388" spans="1:12" s="540" customFormat="1" x14ac:dyDescent="0.2">
      <c r="A388" s="541"/>
      <c r="B388" s="542"/>
      <c r="C388" s="542"/>
      <c r="D388" s="541"/>
      <c r="E388" s="563"/>
      <c r="F388" s="541"/>
      <c r="G388" s="570"/>
      <c r="H388" s="569"/>
      <c r="I388" s="569"/>
      <c r="J388" s="569"/>
      <c r="K388" s="569"/>
      <c r="L388" s="539"/>
    </row>
    <row r="389" spans="1:12" s="540" customFormat="1" x14ac:dyDescent="0.2">
      <c r="A389" s="541"/>
      <c r="B389" s="542"/>
      <c r="C389" s="542"/>
      <c r="D389" s="541"/>
      <c r="E389" s="563"/>
      <c r="F389" s="541"/>
      <c r="G389" s="570"/>
      <c r="H389" s="569"/>
      <c r="I389" s="569"/>
      <c r="J389" s="569"/>
      <c r="K389" s="569"/>
      <c r="L389" s="539"/>
    </row>
    <row r="390" spans="1:12" s="540" customFormat="1" x14ac:dyDescent="0.2">
      <c r="A390" s="541"/>
      <c r="B390" s="542"/>
      <c r="C390" s="542"/>
      <c r="D390" s="541"/>
      <c r="E390" s="563"/>
      <c r="F390" s="541"/>
      <c r="G390" s="570"/>
      <c r="H390" s="569"/>
      <c r="I390" s="569"/>
      <c r="J390" s="569"/>
      <c r="K390" s="569"/>
      <c r="L390" s="539"/>
    </row>
    <row r="391" spans="1:12" s="540" customFormat="1" x14ac:dyDescent="0.2">
      <c r="A391" s="541"/>
      <c r="B391" s="542"/>
      <c r="C391" s="542"/>
      <c r="D391" s="541"/>
      <c r="E391" s="563"/>
      <c r="F391" s="541"/>
      <c r="G391" s="570"/>
      <c r="H391" s="569"/>
      <c r="I391" s="569"/>
      <c r="J391" s="569"/>
      <c r="K391" s="569"/>
      <c r="L391" s="539"/>
    </row>
    <row r="392" spans="1:12" s="540" customFormat="1" x14ac:dyDescent="0.2">
      <c r="A392" s="541"/>
      <c r="B392" s="542"/>
      <c r="C392" s="542"/>
      <c r="D392" s="541"/>
      <c r="E392" s="563"/>
      <c r="F392" s="541"/>
      <c r="G392" s="570"/>
      <c r="H392" s="569"/>
      <c r="I392" s="569"/>
      <c r="J392" s="569"/>
      <c r="K392" s="569"/>
      <c r="L392" s="539"/>
    </row>
    <row r="393" spans="1:12" s="540" customFormat="1" x14ac:dyDescent="0.2">
      <c r="A393" s="541"/>
      <c r="B393" s="542"/>
      <c r="C393" s="542"/>
      <c r="D393" s="541"/>
      <c r="E393" s="563"/>
      <c r="F393" s="541"/>
      <c r="G393" s="570"/>
      <c r="H393" s="569"/>
      <c r="I393" s="569"/>
      <c r="J393" s="569"/>
      <c r="K393" s="569"/>
      <c r="L393" s="539"/>
    </row>
    <row r="394" spans="1:12" s="540" customFormat="1" x14ac:dyDescent="0.2">
      <c r="A394" s="541"/>
      <c r="B394" s="542"/>
      <c r="C394" s="542"/>
      <c r="D394" s="541"/>
      <c r="E394" s="563"/>
      <c r="F394" s="541"/>
      <c r="G394" s="570"/>
      <c r="H394" s="569"/>
      <c r="I394" s="569"/>
      <c r="J394" s="569"/>
      <c r="K394" s="569"/>
      <c r="L394" s="539"/>
    </row>
    <row r="395" spans="1:12" s="540" customFormat="1" x14ac:dyDescent="0.2">
      <c r="A395" s="541"/>
      <c r="B395" s="542"/>
      <c r="C395" s="542"/>
      <c r="D395" s="541"/>
      <c r="E395" s="563"/>
      <c r="F395" s="541"/>
      <c r="G395" s="570"/>
      <c r="H395" s="569"/>
      <c r="I395" s="569"/>
      <c r="J395" s="569"/>
      <c r="K395" s="569"/>
      <c r="L395" s="539"/>
    </row>
    <row r="396" spans="1:12" s="540" customFormat="1" x14ac:dyDescent="0.2">
      <c r="A396" s="541"/>
      <c r="B396" s="542"/>
      <c r="C396" s="542"/>
      <c r="D396" s="541"/>
      <c r="E396" s="563"/>
      <c r="F396" s="541"/>
      <c r="G396" s="570"/>
      <c r="H396" s="569"/>
      <c r="I396" s="569"/>
      <c r="J396" s="569"/>
      <c r="K396" s="569"/>
      <c r="L396" s="539"/>
    </row>
    <row r="397" spans="1:12" s="540" customFormat="1" x14ac:dyDescent="0.2">
      <c r="A397" s="541"/>
      <c r="B397" s="542"/>
      <c r="C397" s="542"/>
      <c r="D397" s="541"/>
      <c r="E397" s="563"/>
      <c r="F397" s="541"/>
      <c r="G397" s="570"/>
      <c r="H397" s="569"/>
      <c r="I397" s="569"/>
      <c r="J397" s="569"/>
      <c r="K397" s="569"/>
      <c r="L397" s="539"/>
    </row>
    <row r="398" spans="1:12" s="540" customFormat="1" x14ac:dyDescent="0.2">
      <c r="A398" s="541"/>
      <c r="B398" s="542"/>
      <c r="C398" s="542"/>
      <c r="D398" s="541"/>
      <c r="E398" s="563"/>
      <c r="F398" s="541"/>
      <c r="G398" s="570"/>
      <c r="H398" s="569"/>
      <c r="I398" s="569"/>
      <c r="J398" s="569"/>
      <c r="K398" s="569"/>
      <c r="L398" s="539"/>
    </row>
    <row r="399" spans="1:12" s="540" customFormat="1" x14ac:dyDescent="0.2">
      <c r="A399" s="541"/>
      <c r="B399" s="542"/>
      <c r="C399" s="542"/>
      <c r="D399" s="541"/>
      <c r="E399" s="563"/>
      <c r="F399" s="541"/>
      <c r="G399" s="570"/>
      <c r="H399" s="569"/>
      <c r="I399" s="569"/>
      <c r="J399" s="569"/>
      <c r="K399" s="569"/>
      <c r="L399" s="539"/>
    </row>
    <row r="400" spans="1:12" s="540" customFormat="1" x14ac:dyDescent="0.2">
      <c r="A400" s="541"/>
      <c r="B400" s="542"/>
      <c r="C400" s="542"/>
      <c r="D400" s="541"/>
      <c r="E400" s="563"/>
      <c r="F400" s="541"/>
      <c r="G400" s="570"/>
      <c r="H400" s="569"/>
      <c r="I400" s="569"/>
      <c r="J400" s="569"/>
      <c r="K400" s="569"/>
      <c r="L400" s="539"/>
    </row>
    <row r="401" spans="1:12" s="540" customFormat="1" x14ac:dyDescent="0.2">
      <c r="A401" s="541"/>
      <c r="B401" s="542"/>
      <c r="C401" s="542"/>
      <c r="D401" s="541"/>
      <c r="E401" s="563"/>
      <c r="F401" s="541"/>
      <c r="G401" s="570"/>
      <c r="H401" s="569"/>
      <c r="I401" s="569"/>
      <c r="J401" s="569"/>
      <c r="K401" s="569"/>
      <c r="L401" s="539"/>
    </row>
    <row r="402" spans="1:12" s="540" customFormat="1" x14ac:dyDescent="0.2">
      <c r="A402" s="541"/>
      <c r="B402" s="542"/>
      <c r="C402" s="542"/>
      <c r="D402" s="541"/>
      <c r="E402" s="563"/>
      <c r="F402" s="541"/>
      <c r="G402" s="570"/>
      <c r="H402" s="569"/>
      <c r="I402" s="569"/>
      <c r="J402" s="569"/>
      <c r="K402" s="569"/>
      <c r="L402" s="539"/>
    </row>
    <row r="403" spans="1:12" s="540" customFormat="1" x14ac:dyDescent="0.2">
      <c r="A403" s="541"/>
      <c r="B403" s="542"/>
      <c r="C403" s="542"/>
      <c r="D403" s="541"/>
      <c r="E403" s="563"/>
      <c r="F403" s="541"/>
      <c r="G403" s="570"/>
      <c r="H403" s="569"/>
      <c r="I403" s="569"/>
      <c r="J403" s="569"/>
      <c r="K403" s="569"/>
      <c r="L403" s="539"/>
    </row>
    <row r="404" spans="1:12" s="540" customFormat="1" x14ac:dyDescent="0.2">
      <c r="A404" s="541"/>
      <c r="B404" s="542"/>
      <c r="C404" s="542"/>
      <c r="D404" s="541"/>
      <c r="E404" s="563"/>
      <c r="F404" s="541"/>
      <c r="G404" s="570"/>
      <c r="H404" s="569"/>
      <c r="I404" s="569"/>
      <c r="J404" s="569"/>
      <c r="K404" s="569"/>
      <c r="L404" s="539"/>
    </row>
    <row r="405" spans="1:12" s="540" customFormat="1" x14ac:dyDescent="0.2">
      <c r="A405" s="541"/>
      <c r="B405" s="542"/>
      <c r="C405" s="542"/>
      <c r="D405" s="541"/>
      <c r="E405" s="563"/>
      <c r="F405" s="541"/>
      <c r="G405" s="570"/>
      <c r="H405" s="569"/>
      <c r="I405" s="569"/>
      <c r="J405" s="569"/>
      <c r="K405" s="569"/>
      <c r="L405" s="539"/>
    </row>
    <row r="406" spans="1:12" s="540" customFormat="1" x14ac:dyDescent="0.2">
      <c r="A406" s="541"/>
      <c r="B406" s="542"/>
      <c r="C406" s="542"/>
      <c r="D406" s="541"/>
      <c r="E406" s="563"/>
      <c r="F406" s="541"/>
      <c r="G406" s="570"/>
      <c r="H406" s="569"/>
      <c r="I406" s="569"/>
      <c r="J406" s="569"/>
      <c r="K406" s="569"/>
      <c r="L406" s="539"/>
    </row>
    <row r="407" spans="1:12" s="540" customFormat="1" x14ac:dyDescent="0.2">
      <c r="A407" s="541"/>
      <c r="B407" s="542"/>
      <c r="C407" s="542"/>
      <c r="D407" s="541"/>
      <c r="E407" s="563"/>
      <c r="F407" s="541"/>
      <c r="G407" s="570"/>
      <c r="H407" s="569"/>
      <c r="I407" s="569"/>
      <c r="J407" s="569"/>
      <c r="K407" s="569"/>
      <c r="L407" s="539"/>
    </row>
    <row r="408" spans="1:12" s="540" customFormat="1" x14ac:dyDescent="0.2">
      <c r="A408" s="541"/>
      <c r="B408" s="542"/>
      <c r="C408" s="542"/>
      <c r="D408" s="541"/>
      <c r="E408" s="563"/>
      <c r="F408" s="541"/>
      <c r="G408" s="570"/>
      <c r="H408" s="569"/>
      <c r="I408" s="569"/>
      <c r="J408" s="569"/>
      <c r="K408" s="569"/>
      <c r="L408" s="539"/>
    </row>
    <row r="409" spans="1:12" s="540" customFormat="1" x14ac:dyDescent="0.2">
      <c r="A409" s="541"/>
      <c r="B409" s="542"/>
      <c r="C409" s="542"/>
      <c r="D409" s="541"/>
      <c r="E409" s="563"/>
      <c r="F409" s="541"/>
      <c r="G409" s="570"/>
      <c r="H409" s="569"/>
      <c r="I409" s="569"/>
      <c r="J409" s="569"/>
      <c r="K409" s="569"/>
      <c r="L409" s="539"/>
    </row>
    <row r="410" spans="1:12" s="540" customFormat="1" x14ac:dyDescent="0.2">
      <c r="A410" s="541"/>
      <c r="B410" s="542"/>
      <c r="C410" s="542"/>
      <c r="D410" s="541"/>
      <c r="E410" s="563"/>
      <c r="F410" s="541"/>
      <c r="G410" s="570"/>
      <c r="H410" s="569"/>
      <c r="I410" s="569"/>
      <c r="J410" s="569"/>
      <c r="K410" s="569"/>
      <c r="L410" s="539"/>
    </row>
    <row r="411" spans="1:12" s="540" customFormat="1" x14ac:dyDescent="0.2">
      <c r="A411" s="541"/>
      <c r="B411" s="542"/>
      <c r="C411" s="542"/>
      <c r="D411" s="541"/>
      <c r="E411" s="563"/>
      <c r="F411" s="541"/>
      <c r="G411" s="570"/>
      <c r="H411" s="569"/>
      <c r="I411" s="569"/>
      <c r="J411" s="569"/>
      <c r="K411" s="569"/>
      <c r="L411" s="539"/>
    </row>
    <row r="412" spans="1:12" s="540" customFormat="1" x14ac:dyDescent="0.2">
      <c r="A412" s="541"/>
      <c r="B412" s="542"/>
      <c r="C412" s="542"/>
      <c r="D412" s="541"/>
      <c r="E412" s="563"/>
      <c r="F412" s="541"/>
      <c r="G412" s="570"/>
      <c r="H412" s="569"/>
      <c r="I412" s="569"/>
      <c r="J412" s="569"/>
      <c r="K412" s="569"/>
      <c r="L412" s="539"/>
    </row>
    <row r="413" spans="1:12" s="540" customFormat="1" x14ac:dyDescent="0.2">
      <c r="A413" s="541"/>
      <c r="B413" s="542"/>
      <c r="C413" s="542"/>
      <c r="D413" s="541"/>
      <c r="E413" s="563"/>
      <c r="F413" s="541"/>
      <c r="G413" s="570"/>
      <c r="H413" s="569"/>
      <c r="I413" s="569"/>
      <c r="J413" s="569"/>
      <c r="K413" s="569"/>
      <c r="L413" s="539"/>
    </row>
    <row r="414" spans="1:12" s="540" customFormat="1" x14ac:dyDescent="0.2">
      <c r="A414" s="541"/>
      <c r="B414" s="542"/>
      <c r="C414" s="542"/>
      <c r="D414" s="541"/>
      <c r="E414" s="563"/>
      <c r="F414" s="541"/>
      <c r="G414" s="570"/>
      <c r="H414" s="569"/>
      <c r="I414" s="569"/>
      <c r="J414" s="569"/>
      <c r="K414" s="569"/>
      <c r="L414" s="539"/>
    </row>
    <row r="415" spans="1:12" s="540" customFormat="1" x14ac:dyDescent="0.2">
      <c r="A415" s="541"/>
      <c r="B415" s="542"/>
      <c r="C415" s="542"/>
      <c r="D415" s="541"/>
      <c r="E415" s="563"/>
      <c r="F415" s="541"/>
      <c r="G415" s="570"/>
      <c r="H415" s="569"/>
      <c r="I415" s="569"/>
      <c r="J415" s="569"/>
      <c r="K415" s="569"/>
      <c r="L415" s="539"/>
    </row>
    <row r="416" spans="1:12" s="540" customFormat="1" x14ac:dyDescent="0.2">
      <c r="A416" s="541"/>
      <c r="B416" s="542"/>
      <c r="C416" s="542"/>
      <c r="D416" s="541"/>
      <c r="E416" s="563"/>
      <c r="F416" s="541"/>
      <c r="G416" s="570"/>
      <c r="H416" s="569"/>
      <c r="I416" s="569"/>
      <c r="J416" s="569"/>
      <c r="K416" s="569"/>
      <c r="L416" s="539"/>
    </row>
    <row r="417" spans="1:12" s="540" customFormat="1" x14ac:dyDescent="0.2">
      <c r="A417" s="541"/>
      <c r="B417" s="542"/>
      <c r="C417" s="542"/>
      <c r="D417" s="541"/>
      <c r="E417" s="563"/>
      <c r="F417" s="541"/>
      <c r="G417" s="570"/>
      <c r="H417" s="569"/>
      <c r="I417" s="569"/>
      <c r="J417" s="569"/>
      <c r="K417" s="569"/>
      <c r="L417" s="539"/>
    </row>
    <row r="418" spans="1:12" s="540" customFormat="1" x14ac:dyDescent="0.2">
      <c r="A418" s="541"/>
      <c r="B418" s="542"/>
      <c r="C418" s="542"/>
      <c r="D418" s="541"/>
      <c r="E418" s="563"/>
      <c r="F418" s="541"/>
      <c r="G418" s="570"/>
      <c r="H418" s="569"/>
      <c r="I418" s="569"/>
      <c r="J418" s="569"/>
      <c r="K418" s="569"/>
      <c r="L418" s="539"/>
    </row>
    <row r="419" spans="1:12" s="540" customFormat="1" x14ac:dyDescent="0.2">
      <c r="A419" s="541"/>
      <c r="B419" s="542"/>
      <c r="C419" s="542"/>
      <c r="D419" s="541"/>
      <c r="E419" s="563"/>
      <c r="F419" s="541"/>
      <c r="G419" s="570"/>
      <c r="H419" s="569"/>
      <c r="I419" s="569"/>
      <c r="J419" s="569"/>
      <c r="K419" s="569"/>
      <c r="L419" s="539"/>
    </row>
    <row r="420" spans="1:12" s="540" customFormat="1" x14ac:dyDescent="0.2">
      <c r="A420" s="541"/>
      <c r="B420" s="542"/>
      <c r="C420" s="542"/>
      <c r="D420" s="541"/>
      <c r="E420" s="563"/>
      <c r="F420" s="541"/>
      <c r="G420" s="570"/>
      <c r="H420" s="569"/>
      <c r="I420" s="569"/>
      <c r="J420" s="569"/>
      <c r="K420" s="569"/>
      <c r="L420" s="539"/>
    </row>
    <row r="421" spans="1:12" s="540" customFormat="1" x14ac:dyDescent="0.2">
      <c r="A421" s="541"/>
      <c r="B421" s="542"/>
      <c r="C421" s="542"/>
      <c r="D421" s="541"/>
      <c r="E421" s="563"/>
      <c r="F421" s="541"/>
      <c r="G421" s="570"/>
      <c r="H421" s="569"/>
      <c r="I421" s="569"/>
      <c r="J421" s="569"/>
      <c r="K421" s="569"/>
      <c r="L421" s="539"/>
    </row>
    <row r="422" spans="1:12" s="540" customFormat="1" x14ac:dyDescent="0.2">
      <c r="A422" s="541"/>
      <c r="B422" s="542"/>
      <c r="C422" s="542"/>
      <c r="D422" s="541"/>
      <c r="E422" s="563"/>
      <c r="F422" s="541"/>
      <c r="G422" s="570"/>
      <c r="H422" s="569"/>
      <c r="I422" s="569"/>
      <c r="J422" s="569"/>
      <c r="K422" s="569"/>
      <c r="L422" s="539"/>
    </row>
    <row r="423" spans="1:12" s="540" customFormat="1" x14ac:dyDescent="0.2">
      <c r="A423" s="541"/>
      <c r="B423" s="542"/>
      <c r="C423" s="542"/>
      <c r="D423" s="541"/>
      <c r="E423" s="563"/>
      <c r="F423" s="541"/>
      <c r="G423" s="570"/>
      <c r="H423" s="569"/>
      <c r="I423" s="569"/>
      <c r="J423" s="569"/>
      <c r="K423" s="569"/>
      <c r="L423" s="539"/>
    </row>
    <row r="424" spans="1:12" s="540" customFormat="1" x14ac:dyDescent="0.2">
      <c r="A424" s="541"/>
      <c r="B424" s="542"/>
      <c r="C424" s="542"/>
      <c r="D424" s="541"/>
      <c r="E424" s="563"/>
      <c r="F424" s="541"/>
      <c r="G424" s="570"/>
      <c r="H424" s="569"/>
      <c r="I424" s="569"/>
      <c r="J424" s="569"/>
      <c r="K424" s="569"/>
      <c r="L424" s="539"/>
    </row>
    <row r="425" spans="1:12" s="540" customFormat="1" x14ac:dyDescent="0.2">
      <c r="A425" s="541"/>
      <c r="B425" s="542"/>
      <c r="C425" s="542"/>
      <c r="D425" s="541"/>
      <c r="E425" s="563"/>
      <c r="F425" s="541"/>
      <c r="G425" s="570"/>
      <c r="H425" s="569"/>
      <c r="I425" s="569"/>
      <c r="J425" s="569"/>
      <c r="K425" s="569"/>
      <c r="L425" s="539"/>
    </row>
    <row r="426" spans="1:12" s="540" customFormat="1" x14ac:dyDescent="0.2">
      <c r="A426" s="541"/>
      <c r="B426" s="542"/>
      <c r="C426" s="542"/>
      <c r="D426" s="541"/>
      <c r="E426" s="563"/>
      <c r="F426" s="541"/>
      <c r="G426" s="570"/>
      <c r="H426" s="569"/>
      <c r="I426" s="569"/>
      <c r="J426" s="569"/>
      <c r="K426" s="569"/>
      <c r="L426" s="539"/>
    </row>
    <row r="427" spans="1:12" s="540" customFormat="1" x14ac:dyDescent="0.2">
      <c r="A427" s="541"/>
      <c r="B427" s="542"/>
      <c r="C427" s="542"/>
      <c r="D427" s="541"/>
      <c r="E427" s="563"/>
      <c r="F427" s="541"/>
      <c r="G427" s="570"/>
      <c r="H427" s="569"/>
      <c r="I427" s="569"/>
      <c r="J427" s="569"/>
      <c r="K427" s="569"/>
      <c r="L427" s="539"/>
    </row>
    <row r="428" spans="1:12" s="540" customFormat="1" x14ac:dyDescent="0.2">
      <c r="A428" s="541"/>
      <c r="B428" s="542"/>
      <c r="C428" s="542"/>
      <c r="D428" s="541"/>
      <c r="E428" s="563"/>
      <c r="F428" s="541"/>
      <c r="G428" s="570"/>
      <c r="H428" s="569"/>
      <c r="I428" s="569"/>
      <c r="J428" s="569"/>
      <c r="K428" s="569"/>
      <c r="L428" s="539"/>
    </row>
    <row r="429" spans="1:12" s="540" customFormat="1" x14ac:dyDescent="0.2">
      <c r="A429" s="541"/>
      <c r="B429" s="542"/>
      <c r="C429" s="542"/>
      <c r="D429" s="541"/>
      <c r="E429" s="563"/>
      <c r="F429" s="541"/>
      <c r="G429" s="570"/>
      <c r="H429" s="569"/>
      <c r="I429" s="569"/>
      <c r="J429" s="569"/>
      <c r="K429" s="569"/>
      <c r="L429" s="539"/>
    </row>
    <row r="430" spans="1:12" s="540" customFormat="1" x14ac:dyDescent="0.2">
      <c r="A430" s="541"/>
      <c r="B430" s="542"/>
      <c r="C430" s="542"/>
      <c r="D430" s="541"/>
      <c r="E430" s="563"/>
      <c r="F430" s="541"/>
      <c r="G430" s="570"/>
      <c r="H430" s="569"/>
      <c r="I430" s="569"/>
      <c r="J430" s="569"/>
      <c r="K430" s="569"/>
      <c r="L430" s="539"/>
    </row>
    <row r="431" spans="1:12" s="540" customFormat="1" x14ac:dyDescent="0.2">
      <c r="A431" s="541"/>
      <c r="B431" s="542"/>
      <c r="C431" s="542"/>
      <c r="D431" s="541"/>
      <c r="E431" s="563"/>
      <c r="F431" s="541"/>
      <c r="G431" s="570"/>
      <c r="H431" s="569"/>
      <c r="I431" s="569"/>
      <c r="J431" s="569"/>
      <c r="K431" s="569"/>
      <c r="L431" s="539"/>
    </row>
    <row r="432" spans="1:12" s="540" customFormat="1" x14ac:dyDescent="0.2">
      <c r="A432" s="541"/>
      <c r="B432" s="542"/>
      <c r="C432" s="542"/>
      <c r="D432" s="541"/>
      <c r="E432" s="563"/>
      <c r="F432" s="541"/>
      <c r="G432" s="570"/>
      <c r="H432" s="569"/>
      <c r="I432" s="569"/>
      <c r="J432" s="569"/>
      <c r="K432" s="569"/>
      <c r="L432" s="539"/>
    </row>
    <row r="433" spans="1:12" s="540" customFormat="1" x14ac:dyDescent="0.2">
      <c r="A433" s="541"/>
      <c r="B433" s="542"/>
      <c r="C433" s="542"/>
      <c r="D433" s="541"/>
      <c r="E433" s="563"/>
      <c r="F433" s="541"/>
      <c r="G433" s="570"/>
      <c r="H433" s="569"/>
      <c r="I433" s="569"/>
      <c r="J433" s="569"/>
      <c r="K433" s="569"/>
      <c r="L433" s="539"/>
    </row>
    <row r="434" spans="1:12" s="540" customFormat="1" x14ac:dyDescent="0.2">
      <c r="A434" s="541"/>
      <c r="B434" s="542"/>
      <c r="C434" s="542"/>
      <c r="D434" s="541"/>
      <c r="E434" s="563"/>
      <c r="F434" s="541"/>
      <c r="G434" s="570"/>
      <c r="H434" s="569"/>
      <c r="I434" s="569"/>
      <c r="J434" s="569"/>
      <c r="K434" s="569"/>
      <c r="L434" s="539"/>
    </row>
    <row r="435" spans="1:12" s="540" customFormat="1" x14ac:dyDescent="0.2">
      <c r="A435" s="541"/>
      <c r="B435" s="542"/>
      <c r="C435" s="542"/>
      <c r="D435" s="541"/>
      <c r="E435" s="563"/>
      <c r="F435" s="541"/>
      <c r="G435" s="570"/>
      <c r="H435" s="569"/>
      <c r="I435" s="569"/>
      <c r="J435" s="569"/>
      <c r="K435" s="569"/>
      <c r="L435" s="539"/>
    </row>
    <row r="436" spans="1:12" s="540" customFormat="1" x14ac:dyDescent="0.2">
      <c r="A436" s="541"/>
      <c r="B436" s="542"/>
      <c r="C436" s="542"/>
      <c r="D436" s="541"/>
      <c r="E436" s="563"/>
      <c r="F436" s="541"/>
      <c r="G436" s="570"/>
      <c r="H436" s="569"/>
      <c r="I436" s="569"/>
      <c r="J436" s="569"/>
      <c r="K436" s="569"/>
      <c r="L436" s="539"/>
    </row>
    <row r="437" spans="1:12" s="540" customFormat="1" x14ac:dyDescent="0.2">
      <c r="A437" s="541"/>
      <c r="B437" s="542"/>
      <c r="C437" s="542"/>
      <c r="D437" s="541"/>
      <c r="E437" s="563"/>
      <c r="F437" s="541"/>
      <c r="G437" s="570"/>
      <c r="H437" s="569"/>
      <c r="I437" s="569"/>
      <c r="J437" s="569"/>
      <c r="K437" s="569"/>
      <c r="L437" s="539"/>
    </row>
    <row r="438" spans="1:12" s="540" customFormat="1" x14ac:dyDescent="0.2">
      <c r="A438" s="541"/>
      <c r="B438" s="542"/>
      <c r="C438" s="542"/>
      <c r="D438" s="541"/>
      <c r="E438" s="563"/>
      <c r="F438" s="541"/>
      <c r="G438" s="570"/>
      <c r="H438" s="569"/>
      <c r="I438" s="569"/>
      <c r="J438" s="569"/>
      <c r="K438" s="569"/>
      <c r="L438" s="539"/>
    </row>
    <row r="439" spans="1:12" s="540" customFormat="1" x14ac:dyDescent="0.2">
      <c r="A439" s="541"/>
      <c r="B439" s="542"/>
      <c r="C439" s="542"/>
      <c r="D439" s="541"/>
      <c r="E439" s="563"/>
      <c r="F439" s="541"/>
      <c r="G439" s="570"/>
      <c r="H439" s="569"/>
      <c r="I439" s="569"/>
      <c r="J439" s="569"/>
      <c r="K439" s="569"/>
      <c r="L439" s="539"/>
    </row>
    <row r="440" spans="1:12" s="540" customFormat="1" x14ac:dyDescent="0.2">
      <c r="A440" s="541"/>
      <c r="B440" s="542"/>
      <c r="C440" s="542"/>
      <c r="D440" s="541"/>
      <c r="E440" s="563"/>
      <c r="F440" s="541"/>
      <c r="G440" s="570"/>
      <c r="H440" s="569"/>
      <c r="I440" s="569"/>
      <c r="J440" s="569"/>
      <c r="K440" s="569"/>
      <c r="L440" s="539"/>
    </row>
    <row r="441" spans="1:12" s="540" customFormat="1" x14ac:dyDescent="0.2">
      <c r="A441" s="541"/>
      <c r="B441" s="542"/>
      <c r="C441" s="542"/>
      <c r="D441" s="541"/>
      <c r="E441" s="563"/>
      <c r="F441" s="541"/>
      <c r="G441" s="570"/>
      <c r="H441" s="569"/>
      <c r="I441" s="569"/>
      <c r="J441" s="569"/>
      <c r="K441" s="569"/>
      <c r="L441" s="539"/>
    </row>
    <row r="442" spans="1:12" s="540" customFormat="1" x14ac:dyDescent="0.2">
      <c r="A442" s="541"/>
      <c r="B442" s="542"/>
      <c r="C442" s="542"/>
      <c r="D442" s="541"/>
      <c r="E442" s="563"/>
      <c r="F442" s="541"/>
      <c r="G442" s="570"/>
      <c r="H442" s="569"/>
      <c r="I442" s="569"/>
      <c r="J442" s="569"/>
      <c r="K442" s="569"/>
      <c r="L442" s="539"/>
    </row>
    <row r="443" spans="1:12" s="540" customFormat="1" x14ac:dyDescent="0.2">
      <c r="A443" s="541"/>
      <c r="B443" s="542"/>
      <c r="C443" s="542"/>
      <c r="D443" s="541"/>
      <c r="E443" s="563"/>
      <c r="F443" s="541"/>
      <c r="G443" s="570"/>
      <c r="H443" s="569"/>
      <c r="I443" s="569"/>
      <c r="J443" s="569"/>
      <c r="K443" s="569"/>
      <c r="L443" s="539"/>
    </row>
    <row r="444" spans="1:12" s="540" customFormat="1" x14ac:dyDescent="0.2">
      <c r="A444" s="541"/>
      <c r="B444" s="542"/>
      <c r="C444" s="542"/>
      <c r="D444" s="541"/>
      <c r="E444" s="563"/>
      <c r="F444" s="541"/>
      <c r="G444" s="570"/>
      <c r="H444" s="569"/>
      <c r="I444" s="569"/>
      <c r="J444" s="569"/>
      <c r="K444" s="569"/>
      <c r="L444" s="539"/>
    </row>
    <row r="445" spans="1:12" s="540" customFormat="1" x14ac:dyDescent="0.2">
      <c r="A445" s="541"/>
      <c r="B445" s="542"/>
      <c r="C445" s="542"/>
      <c r="D445" s="541"/>
      <c r="E445" s="563"/>
      <c r="F445" s="541"/>
      <c r="G445" s="570"/>
      <c r="H445" s="569"/>
      <c r="I445" s="569"/>
      <c r="J445" s="569"/>
      <c r="K445" s="569"/>
      <c r="L445" s="539"/>
    </row>
    <row r="446" spans="1:12" s="540" customFormat="1" x14ac:dyDescent="0.2">
      <c r="A446" s="541"/>
      <c r="B446" s="542"/>
      <c r="C446" s="542"/>
      <c r="D446" s="541"/>
      <c r="E446" s="563"/>
      <c r="F446" s="541"/>
      <c r="G446" s="570"/>
      <c r="H446" s="569"/>
      <c r="I446" s="569"/>
      <c r="J446" s="569"/>
      <c r="K446" s="569"/>
      <c r="L446" s="539"/>
    </row>
    <row r="447" spans="1:12" s="540" customFormat="1" x14ac:dyDescent="0.2">
      <c r="A447" s="541"/>
      <c r="B447" s="542"/>
      <c r="C447" s="542"/>
      <c r="D447" s="541"/>
      <c r="E447" s="563"/>
      <c r="F447" s="541"/>
      <c r="G447" s="570"/>
      <c r="H447" s="569"/>
      <c r="I447" s="569"/>
      <c r="J447" s="569"/>
      <c r="K447" s="569"/>
      <c r="L447" s="539"/>
    </row>
    <row r="448" spans="1:12" s="540" customFormat="1" x14ac:dyDescent="0.2">
      <c r="A448" s="541"/>
      <c r="B448" s="542"/>
      <c r="C448" s="542"/>
      <c r="D448" s="541"/>
      <c r="E448" s="563"/>
      <c r="F448" s="541"/>
      <c r="G448" s="570"/>
      <c r="H448" s="569"/>
      <c r="I448" s="569"/>
      <c r="J448" s="569"/>
      <c r="K448" s="569"/>
      <c r="L448" s="539"/>
    </row>
    <row r="449" spans="1:12" s="540" customFormat="1" x14ac:dyDescent="0.2">
      <c r="A449" s="541"/>
      <c r="B449" s="542"/>
      <c r="C449" s="542"/>
      <c r="D449" s="541"/>
      <c r="E449" s="563"/>
      <c r="F449" s="541"/>
      <c r="G449" s="570"/>
      <c r="H449" s="569"/>
      <c r="I449" s="569"/>
      <c r="J449" s="569"/>
      <c r="K449" s="569"/>
      <c r="L449" s="539"/>
    </row>
    <row r="450" spans="1:12" s="540" customFormat="1" x14ac:dyDescent="0.2">
      <c r="A450" s="541"/>
      <c r="B450" s="542"/>
      <c r="C450" s="542"/>
      <c r="D450" s="541"/>
      <c r="E450" s="563"/>
      <c r="F450" s="541"/>
      <c r="G450" s="570"/>
      <c r="H450" s="569"/>
      <c r="I450" s="569"/>
      <c r="J450" s="569"/>
      <c r="K450" s="569"/>
      <c r="L450" s="539"/>
    </row>
    <row r="451" spans="1:12" s="540" customFormat="1" x14ac:dyDescent="0.2">
      <c r="A451" s="541"/>
      <c r="B451" s="542"/>
      <c r="C451" s="542"/>
      <c r="D451" s="541"/>
      <c r="E451" s="563"/>
      <c r="F451" s="541"/>
      <c r="G451" s="570"/>
      <c r="H451" s="569"/>
      <c r="I451" s="569"/>
      <c r="J451" s="569"/>
      <c r="K451" s="569"/>
      <c r="L451" s="539"/>
    </row>
    <row r="452" spans="1:12" s="540" customFormat="1" x14ac:dyDescent="0.2">
      <c r="A452" s="541"/>
      <c r="B452" s="542"/>
      <c r="C452" s="542"/>
      <c r="D452" s="541"/>
      <c r="E452" s="563"/>
      <c r="F452" s="541"/>
      <c r="G452" s="570"/>
      <c r="H452" s="569"/>
      <c r="I452" s="569"/>
      <c r="J452" s="569"/>
      <c r="K452" s="569"/>
      <c r="L452" s="539"/>
    </row>
    <row r="453" spans="1:12" s="540" customFormat="1" x14ac:dyDescent="0.2">
      <c r="A453" s="541"/>
      <c r="B453" s="542"/>
      <c r="C453" s="542"/>
      <c r="D453" s="541"/>
      <c r="E453" s="563"/>
      <c r="F453" s="541"/>
      <c r="G453" s="570"/>
      <c r="H453" s="569"/>
      <c r="I453" s="569"/>
      <c r="J453" s="569"/>
      <c r="K453" s="569"/>
      <c r="L453" s="539"/>
    </row>
    <row r="454" spans="1:12" s="540" customFormat="1" x14ac:dyDescent="0.2">
      <c r="A454" s="541"/>
      <c r="B454" s="542"/>
      <c r="C454" s="542"/>
      <c r="D454" s="541"/>
      <c r="E454" s="563"/>
      <c r="F454" s="541"/>
      <c r="G454" s="570"/>
      <c r="H454" s="569"/>
      <c r="I454" s="569"/>
      <c r="J454" s="569"/>
      <c r="K454" s="569"/>
      <c r="L454" s="539"/>
    </row>
    <row r="455" spans="1:12" s="540" customFormat="1" x14ac:dyDescent="0.2">
      <c r="A455" s="541"/>
      <c r="B455" s="542"/>
      <c r="C455" s="542"/>
      <c r="D455" s="541"/>
      <c r="E455" s="563"/>
      <c r="F455" s="541"/>
      <c r="G455" s="570"/>
      <c r="H455" s="569"/>
      <c r="I455" s="569"/>
      <c r="J455" s="569"/>
      <c r="K455" s="569"/>
      <c r="L455" s="539"/>
    </row>
    <row r="456" spans="1:12" s="540" customFormat="1" x14ac:dyDescent="0.2">
      <c r="A456" s="541"/>
      <c r="B456" s="542"/>
      <c r="C456" s="542"/>
      <c r="D456" s="541"/>
      <c r="E456" s="563"/>
      <c r="F456" s="541"/>
      <c r="G456" s="570"/>
      <c r="H456" s="569"/>
      <c r="I456" s="569"/>
      <c r="J456" s="569"/>
      <c r="K456" s="569"/>
      <c r="L456" s="539"/>
    </row>
    <row r="457" spans="1:12" s="540" customFormat="1" x14ac:dyDescent="0.2">
      <c r="A457" s="541"/>
      <c r="B457" s="542"/>
      <c r="C457" s="542"/>
      <c r="D457" s="541"/>
      <c r="E457" s="563"/>
      <c r="F457" s="541"/>
      <c r="G457" s="570"/>
      <c r="H457" s="569"/>
      <c r="I457" s="569"/>
      <c r="J457" s="569"/>
      <c r="K457" s="569"/>
      <c r="L457" s="539"/>
    </row>
    <row r="458" spans="1:12" s="540" customFormat="1" x14ac:dyDescent="0.2">
      <c r="A458" s="541"/>
      <c r="B458" s="542"/>
      <c r="C458" s="542"/>
      <c r="D458" s="541"/>
      <c r="E458" s="563"/>
      <c r="F458" s="541"/>
      <c r="G458" s="570"/>
      <c r="H458" s="569"/>
      <c r="I458" s="569"/>
      <c r="J458" s="569"/>
      <c r="K458" s="569"/>
      <c r="L458" s="539"/>
    </row>
    <row r="459" spans="1:12" s="540" customFormat="1" x14ac:dyDescent="0.2">
      <c r="A459" s="541"/>
      <c r="B459" s="542"/>
      <c r="C459" s="542"/>
      <c r="D459" s="541"/>
      <c r="E459" s="563"/>
      <c r="F459" s="541"/>
      <c r="G459" s="570"/>
      <c r="H459" s="569"/>
      <c r="I459" s="569"/>
      <c r="J459" s="569"/>
      <c r="K459" s="569"/>
      <c r="L459" s="539"/>
    </row>
    <row r="460" spans="1:12" s="540" customFormat="1" x14ac:dyDescent="0.2">
      <c r="A460" s="541"/>
      <c r="B460" s="542"/>
      <c r="C460" s="542"/>
      <c r="D460" s="541"/>
      <c r="E460" s="563"/>
      <c r="F460" s="541"/>
      <c r="G460" s="570"/>
      <c r="H460" s="569"/>
      <c r="I460" s="569"/>
      <c r="J460" s="569"/>
      <c r="K460" s="569"/>
      <c r="L460" s="539"/>
    </row>
    <row r="461" spans="1:12" s="540" customFormat="1" x14ac:dyDescent="0.2">
      <c r="A461" s="541"/>
      <c r="B461" s="542"/>
      <c r="C461" s="542"/>
      <c r="D461" s="541"/>
      <c r="E461" s="563"/>
      <c r="F461" s="541"/>
      <c r="G461" s="570"/>
      <c r="H461" s="569"/>
      <c r="I461" s="569"/>
      <c r="J461" s="569"/>
      <c r="K461" s="569"/>
      <c r="L461" s="539"/>
    </row>
    <row r="462" spans="1:12" s="540" customFormat="1" x14ac:dyDescent="0.2">
      <c r="A462" s="541"/>
      <c r="B462" s="542"/>
      <c r="C462" s="542"/>
      <c r="D462" s="541"/>
      <c r="E462" s="563"/>
      <c r="F462" s="541"/>
      <c r="G462" s="570"/>
      <c r="H462" s="569"/>
      <c r="I462" s="569"/>
      <c r="J462" s="569"/>
      <c r="K462" s="569"/>
      <c r="L462" s="539"/>
    </row>
    <row r="463" spans="1:12" s="540" customFormat="1" x14ac:dyDescent="0.2">
      <c r="A463" s="541"/>
      <c r="B463" s="542"/>
      <c r="C463" s="542"/>
      <c r="D463" s="541"/>
      <c r="E463" s="563"/>
      <c r="F463" s="541"/>
      <c r="G463" s="570"/>
      <c r="H463" s="569"/>
      <c r="I463" s="569"/>
      <c r="J463" s="569"/>
      <c r="K463" s="569"/>
      <c r="L463" s="539"/>
    </row>
    <row r="464" spans="1:12" s="540" customFormat="1" x14ac:dyDescent="0.2">
      <c r="A464" s="541"/>
      <c r="B464" s="542"/>
      <c r="C464" s="542"/>
      <c r="D464" s="541"/>
      <c r="E464" s="563"/>
      <c r="F464" s="541"/>
      <c r="G464" s="570"/>
      <c r="H464" s="569"/>
      <c r="I464" s="569"/>
      <c r="J464" s="569"/>
      <c r="K464" s="569"/>
      <c r="L464" s="539"/>
    </row>
    <row r="465" spans="1:12" s="540" customFormat="1" x14ac:dyDescent="0.2">
      <c r="A465" s="541"/>
      <c r="B465" s="542"/>
      <c r="C465" s="542"/>
      <c r="D465" s="541"/>
      <c r="E465" s="563"/>
      <c r="F465" s="541"/>
      <c r="G465" s="570"/>
      <c r="H465" s="569"/>
      <c r="I465" s="569"/>
      <c r="J465" s="569"/>
      <c r="K465" s="569"/>
      <c r="L465" s="539"/>
    </row>
    <row r="466" spans="1:12" s="540" customFormat="1" x14ac:dyDescent="0.2">
      <c r="A466" s="541"/>
      <c r="B466" s="542"/>
      <c r="C466" s="542"/>
      <c r="D466" s="541"/>
      <c r="E466" s="563"/>
      <c r="F466" s="541"/>
      <c r="G466" s="570"/>
      <c r="H466" s="569"/>
      <c r="I466" s="569"/>
      <c r="J466" s="569"/>
      <c r="K466" s="569"/>
      <c r="L466" s="539"/>
    </row>
    <row r="467" spans="1:12" s="540" customFormat="1" x14ac:dyDescent="0.2">
      <c r="A467" s="541"/>
      <c r="B467" s="542"/>
      <c r="C467" s="542"/>
      <c r="D467" s="541"/>
      <c r="E467" s="563"/>
      <c r="F467" s="541"/>
      <c r="G467" s="570"/>
      <c r="H467" s="569"/>
      <c r="I467" s="569"/>
      <c r="J467" s="569"/>
      <c r="K467" s="569"/>
      <c r="L467" s="539"/>
    </row>
    <row r="468" spans="1:12" s="540" customFormat="1" x14ac:dyDescent="0.2">
      <c r="A468" s="541"/>
      <c r="B468" s="542"/>
      <c r="C468" s="542"/>
      <c r="D468" s="541"/>
      <c r="E468" s="563"/>
      <c r="F468" s="541"/>
      <c r="G468" s="570"/>
      <c r="H468" s="569"/>
      <c r="I468" s="569"/>
      <c r="J468" s="569"/>
      <c r="K468" s="569"/>
      <c r="L468" s="539"/>
    </row>
    <row r="469" spans="1:12" s="540" customFormat="1" x14ac:dyDescent="0.2">
      <c r="A469" s="541"/>
      <c r="B469" s="542"/>
      <c r="C469" s="542"/>
      <c r="D469" s="541"/>
      <c r="E469" s="563"/>
      <c r="F469" s="541"/>
      <c r="G469" s="570"/>
      <c r="H469" s="569"/>
      <c r="I469" s="569"/>
      <c r="J469" s="569"/>
      <c r="K469" s="569"/>
      <c r="L469" s="539"/>
    </row>
    <row r="470" spans="1:12" s="540" customFormat="1" x14ac:dyDescent="0.2">
      <c r="A470" s="541"/>
      <c r="B470" s="542"/>
      <c r="C470" s="542"/>
      <c r="D470" s="541"/>
      <c r="E470" s="563"/>
      <c r="F470" s="541"/>
      <c r="G470" s="570"/>
      <c r="H470" s="569"/>
      <c r="I470" s="569"/>
      <c r="J470" s="569"/>
      <c r="K470" s="569"/>
      <c r="L470" s="539"/>
    </row>
    <row r="471" spans="1:12" s="540" customFormat="1" x14ac:dyDescent="0.2">
      <c r="A471" s="541"/>
      <c r="B471" s="542"/>
      <c r="C471" s="542"/>
      <c r="D471" s="541"/>
      <c r="E471" s="563"/>
      <c r="F471" s="541"/>
      <c r="G471" s="570"/>
      <c r="H471" s="569"/>
      <c r="I471" s="569"/>
      <c r="J471" s="569"/>
      <c r="K471" s="569"/>
      <c r="L471" s="539"/>
    </row>
    <row r="472" spans="1:12" s="540" customFormat="1" x14ac:dyDescent="0.2">
      <c r="A472" s="541"/>
      <c r="B472" s="542"/>
      <c r="C472" s="542"/>
      <c r="D472" s="541"/>
      <c r="E472" s="563"/>
      <c r="F472" s="541"/>
      <c r="G472" s="570"/>
      <c r="H472" s="569"/>
      <c r="I472" s="569"/>
      <c r="J472" s="569"/>
      <c r="K472" s="569"/>
      <c r="L472" s="539"/>
    </row>
    <row r="473" spans="1:12" s="540" customFormat="1" x14ac:dyDescent="0.2">
      <c r="A473" s="541"/>
      <c r="B473" s="542"/>
      <c r="C473" s="542"/>
      <c r="D473" s="541"/>
      <c r="E473" s="563"/>
      <c r="F473" s="541"/>
      <c r="G473" s="570"/>
      <c r="H473" s="569"/>
      <c r="I473" s="569"/>
      <c r="J473" s="569"/>
      <c r="K473" s="569"/>
      <c r="L473" s="539"/>
    </row>
    <row r="474" spans="1:12" s="540" customFormat="1" x14ac:dyDescent="0.2">
      <c r="A474" s="541"/>
      <c r="B474" s="542"/>
      <c r="C474" s="542"/>
      <c r="D474" s="541"/>
      <c r="E474" s="563"/>
      <c r="F474" s="541"/>
      <c r="G474" s="570"/>
      <c r="H474" s="569"/>
      <c r="I474" s="569"/>
      <c r="J474" s="569"/>
      <c r="K474" s="569"/>
      <c r="L474" s="539"/>
    </row>
    <row r="475" spans="1:12" s="540" customFormat="1" x14ac:dyDescent="0.2">
      <c r="A475" s="541"/>
      <c r="B475" s="542"/>
      <c r="C475" s="542"/>
      <c r="D475" s="541"/>
      <c r="E475" s="563"/>
      <c r="F475" s="541"/>
      <c r="G475" s="570"/>
      <c r="H475" s="569"/>
      <c r="I475" s="569"/>
      <c r="J475" s="569"/>
      <c r="K475" s="569"/>
      <c r="L475" s="539"/>
    </row>
    <row r="476" spans="1:12" s="540" customFormat="1" x14ac:dyDescent="0.2">
      <c r="A476" s="541"/>
      <c r="B476" s="542"/>
      <c r="C476" s="542"/>
      <c r="D476" s="541"/>
      <c r="E476" s="563"/>
      <c r="F476" s="541"/>
      <c r="G476" s="570"/>
      <c r="H476" s="569"/>
      <c r="I476" s="569"/>
      <c r="J476" s="569"/>
      <c r="K476" s="569"/>
      <c r="L476" s="539"/>
    </row>
    <row r="477" spans="1:12" s="540" customFormat="1" x14ac:dyDescent="0.2">
      <c r="A477" s="541"/>
      <c r="B477" s="542"/>
      <c r="C477" s="542"/>
      <c r="D477" s="541"/>
      <c r="E477" s="563"/>
      <c r="F477" s="541"/>
      <c r="G477" s="570"/>
      <c r="H477" s="569"/>
      <c r="I477" s="569"/>
      <c r="J477" s="569"/>
      <c r="K477" s="569"/>
      <c r="L477" s="539"/>
    </row>
    <row r="478" spans="1:12" s="540" customFormat="1" x14ac:dyDescent="0.2">
      <c r="A478" s="541"/>
      <c r="B478" s="542"/>
      <c r="C478" s="542"/>
      <c r="D478" s="541"/>
      <c r="E478" s="563"/>
      <c r="F478" s="541"/>
      <c r="G478" s="570"/>
      <c r="H478" s="569"/>
      <c r="I478" s="569"/>
      <c r="J478" s="569"/>
      <c r="K478" s="569"/>
      <c r="L478" s="539"/>
    </row>
    <row r="479" spans="1:12" s="540" customFormat="1" x14ac:dyDescent="0.2">
      <c r="A479" s="541"/>
      <c r="B479" s="542"/>
      <c r="C479" s="542"/>
      <c r="D479" s="541"/>
      <c r="E479" s="563"/>
      <c r="F479" s="541"/>
      <c r="G479" s="570"/>
      <c r="H479" s="569"/>
      <c r="I479" s="569"/>
      <c r="J479" s="569"/>
      <c r="K479" s="569"/>
      <c r="L479" s="539"/>
    </row>
    <row r="480" spans="1:12" s="540" customFormat="1" x14ac:dyDescent="0.2">
      <c r="A480" s="541"/>
      <c r="B480" s="542"/>
      <c r="C480" s="542"/>
      <c r="D480" s="541"/>
      <c r="E480" s="563"/>
      <c r="F480" s="541"/>
      <c r="G480" s="570"/>
      <c r="H480" s="569"/>
      <c r="I480" s="569"/>
      <c r="J480" s="569"/>
      <c r="K480" s="569"/>
      <c r="L480" s="539"/>
    </row>
    <row r="481" spans="1:12" s="540" customFormat="1" x14ac:dyDescent="0.2">
      <c r="A481" s="541"/>
      <c r="B481" s="542"/>
      <c r="C481" s="542"/>
      <c r="D481" s="541"/>
      <c r="E481" s="563"/>
      <c r="F481" s="541"/>
      <c r="G481" s="570"/>
      <c r="H481" s="569"/>
      <c r="I481" s="569"/>
      <c r="J481" s="569"/>
      <c r="K481" s="569"/>
      <c r="L481" s="539"/>
    </row>
    <row r="482" spans="1:12" s="540" customFormat="1" x14ac:dyDescent="0.2">
      <c r="A482" s="541"/>
      <c r="B482" s="542"/>
      <c r="C482" s="542"/>
      <c r="D482" s="541"/>
      <c r="E482" s="563"/>
      <c r="F482" s="541"/>
      <c r="G482" s="570"/>
      <c r="H482" s="569"/>
      <c r="I482" s="569"/>
      <c r="J482" s="569"/>
      <c r="K482" s="569"/>
      <c r="L482" s="539"/>
    </row>
    <row r="483" spans="1:12" s="540" customFormat="1" x14ac:dyDescent="0.2">
      <c r="A483" s="541"/>
      <c r="B483" s="542"/>
      <c r="C483" s="542"/>
      <c r="D483" s="541"/>
      <c r="E483" s="563"/>
      <c r="F483" s="541"/>
      <c r="G483" s="570"/>
      <c r="H483" s="569"/>
      <c r="I483" s="569"/>
      <c r="J483" s="569"/>
      <c r="K483" s="569"/>
      <c r="L483" s="539"/>
    </row>
    <row r="484" spans="1:12" s="540" customFormat="1" x14ac:dyDescent="0.2">
      <c r="A484" s="541"/>
      <c r="B484" s="542"/>
      <c r="C484" s="542"/>
      <c r="D484" s="541"/>
      <c r="E484" s="563"/>
      <c r="F484" s="541"/>
      <c r="G484" s="570"/>
      <c r="H484" s="569"/>
      <c r="I484" s="569"/>
      <c r="J484" s="569"/>
      <c r="K484" s="569"/>
      <c r="L484" s="539"/>
    </row>
    <row r="485" spans="1:12" s="540" customFormat="1" x14ac:dyDescent="0.2">
      <c r="A485" s="541"/>
      <c r="B485" s="542"/>
      <c r="C485" s="542"/>
      <c r="D485" s="541"/>
      <c r="E485" s="563"/>
      <c r="F485" s="541"/>
      <c r="G485" s="570"/>
      <c r="H485" s="569"/>
      <c r="I485" s="569"/>
      <c r="J485" s="569"/>
      <c r="K485" s="569"/>
      <c r="L485" s="539"/>
    </row>
    <row r="486" spans="1:12" s="540" customFormat="1" x14ac:dyDescent="0.2">
      <c r="A486" s="541"/>
      <c r="B486" s="542"/>
      <c r="C486" s="542"/>
      <c r="D486" s="541"/>
      <c r="E486" s="563"/>
      <c r="F486" s="541"/>
      <c r="G486" s="570"/>
      <c r="H486" s="569"/>
      <c r="I486" s="569"/>
      <c r="J486" s="569"/>
      <c r="K486" s="569"/>
      <c r="L486" s="539"/>
    </row>
    <row r="487" spans="1:12" s="540" customFormat="1" x14ac:dyDescent="0.2">
      <c r="A487" s="541"/>
      <c r="B487" s="542"/>
      <c r="C487" s="542"/>
      <c r="D487" s="541"/>
      <c r="E487" s="563"/>
      <c r="F487" s="541"/>
      <c r="G487" s="570"/>
      <c r="H487" s="569"/>
      <c r="I487" s="569"/>
      <c r="J487" s="569"/>
      <c r="K487" s="569"/>
      <c r="L487" s="539"/>
    </row>
    <row r="488" spans="1:12" s="540" customFormat="1" x14ac:dyDescent="0.2">
      <c r="A488" s="541"/>
      <c r="B488" s="542"/>
      <c r="C488" s="542"/>
      <c r="D488" s="541"/>
      <c r="E488" s="563"/>
      <c r="F488" s="541"/>
      <c r="G488" s="570"/>
      <c r="H488" s="569"/>
      <c r="I488" s="569"/>
      <c r="J488" s="569"/>
      <c r="K488" s="569"/>
      <c r="L488" s="539"/>
    </row>
    <row r="489" spans="1:12" s="540" customFormat="1" x14ac:dyDescent="0.2">
      <c r="A489" s="541"/>
      <c r="B489" s="542"/>
      <c r="C489" s="542"/>
      <c r="D489" s="541"/>
      <c r="E489" s="563"/>
      <c r="F489" s="541"/>
      <c r="G489" s="570"/>
      <c r="H489" s="569"/>
      <c r="I489" s="569"/>
      <c r="J489" s="569"/>
      <c r="K489" s="569"/>
      <c r="L489" s="539"/>
    </row>
    <row r="490" spans="1:12" s="540" customFormat="1" x14ac:dyDescent="0.2">
      <c r="A490" s="541"/>
      <c r="B490" s="542"/>
      <c r="C490" s="542"/>
      <c r="D490" s="541"/>
      <c r="E490" s="563"/>
      <c r="F490" s="541"/>
      <c r="G490" s="570"/>
      <c r="H490" s="569"/>
      <c r="I490" s="569"/>
      <c r="J490" s="569"/>
      <c r="K490" s="569"/>
      <c r="L490" s="539"/>
    </row>
    <row r="491" spans="1:12" s="540" customFormat="1" x14ac:dyDescent="0.2">
      <c r="A491" s="541"/>
      <c r="B491" s="542"/>
      <c r="C491" s="542"/>
      <c r="D491" s="541"/>
      <c r="E491" s="563"/>
      <c r="F491" s="541"/>
      <c r="G491" s="570"/>
      <c r="H491" s="569"/>
      <c r="I491" s="569"/>
      <c r="J491" s="569"/>
      <c r="K491" s="569"/>
      <c r="L491" s="539"/>
    </row>
    <row r="492" spans="1:12" s="540" customFormat="1" x14ac:dyDescent="0.2">
      <c r="A492" s="541"/>
      <c r="B492" s="542"/>
      <c r="C492" s="542"/>
      <c r="D492" s="541"/>
      <c r="E492" s="563"/>
      <c r="F492" s="541"/>
      <c r="G492" s="570"/>
      <c r="H492" s="569"/>
      <c r="I492" s="569"/>
      <c r="J492" s="569"/>
      <c r="K492" s="569"/>
      <c r="L492" s="539"/>
    </row>
    <row r="493" spans="1:12" s="540" customFormat="1" x14ac:dyDescent="0.2">
      <c r="A493" s="541"/>
      <c r="B493" s="542"/>
      <c r="C493" s="542"/>
      <c r="D493" s="541"/>
      <c r="E493" s="563"/>
      <c r="F493" s="541"/>
      <c r="G493" s="570"/>
      <c r="H493" s="569"/>
      <c r="I493" s="569"/>
      <c r="J493" s="569"/>
      <c r="K493" s="569"/>
      <c r="L493" s="539"/>
    </row>
    <row r="494" spans="1:12" s="540" customFormat="1" x14ac:dyDescent="0.2">
      <c r="A494" s="541"/>
      <c r="B494" s="542"/>
      <c r="C494" s="542"/>
      <c r="D494" s="541"/>
      <c r="E494" s="563"/>
      <c r="F494" s="541"/>
      <c r="G494" s="570"/>
      <c r="H494" s="569"/>
      <c r="I494" s="569"/>
      <c r="J494" s="569"/>
      <c r="K494" s="569"/>
      <c r="L494" s="539"/>
    </row>
    <row r="495" spans="1:12" s="540" customFormat="1" x14ac:dyDescent="0.2">
      <c r="A495" s="541"/>
      <c r="B495" s="542"/>
      <c r="C495" s="542"/>
      <c r="D495" s="541"/>
      <c r="E495" s="563"/>
      <c r="F495" s="541"/>
      <c r="G495" s="570"/>
      <c r="H495" s="569"/>
      <c r="I495" s="569"/>
      <c r="J495" s="569"/>
      <c r="K495" s="569"/>
      <c r="L495" s="539"/>
    </row>
    <row r="496" spans="1:12" s="540" customFormat="1" x14ac:dyDescent="0.2">
      <c r="A496" s="541"/>
      <c r="B496" s="542"/>
      <c r="C496" s="542"/>
      <c r="D496" s="541"/>
      <c r="E496" s="563"/>
      <c r="F496" s="541"/>
      <c r="G496" s="570"/>
      <c r="H496" s="569"/>
      <c r="I496" s="569"/>
      <c r="J496" s="569"/>
      <c r="K496" s="569"/>
      <c r="L496" s="539"/>
    </row>
    <row r="497" spans="1:12" s="540" customFormat="1" x14ac:dyDescent="0.2">
      <c r="A497" s="541"/>
      <c r="B497" s="542"/>
      <c r="C497" s="542"/>
      <c r="D497" s="541"/>
      <c r="E497" s="563"/>
      <c r="F497" s="541"/>
      <c r="G497" s="570"/>
      <c r="H497" s="569"/>
      <c r="I497" s="569"/>
      <c r="J497" s="569"/>
      <c r="K497" s="569"/>
      <c r="L497" s="539"/>
    </row>
    <row r="498" spans="1:12" s="540" customFormat="1" x14ac:dyDescent="0.2">
      <c r="A498" s="541"/>
      <c r="B498" s="542"/>
      <c r="C498" s="542"/>
      <c r="D498" s="541"/>
      <c r="E498" s="563"/>
      <c r="F498" s="541"/>
      <c r="G498" s="570"/>
      <c r="H498" s="569"/>
      <c r="I498" s="569"/>
      <c r="J498" s="569"/>
      <c r="K498" s="569"/>
      <c r="L498" s="539"/>
    </row>
    <row r="499" spans="1:12" s="540" customFormat="1" x14ac:dyDescent="0.2">
      <c r="A499" s="541"/>
      <c r="B499" s="542"/>
      <c r="C499" s="542"/>
      <c r="D499" s="541"/>
      <c r="E499" s="563"/>
      <c r="F499" s="541"/>
      <c r="G499" s="570"/>
      <c r="H499" s="569"/>
      <c r="I499" s="569"/>
      <c r="J499" s="569"/>
      <c r="K499" s="569"/>
      <c r="L499" s="539"/>
    </row>
    <row r="500" spans="1:12" s="540" customFormat="1" x14ac:dyDescent="0.2">
      <c r="A500" s="541"/>
      <c r="B500" s="542"/>
      <c r="C500" s="542"/>
      <c r="D500" s="541"/>
      <c r="E500" s="563"/>
      <c r="F500" s="541"/>
      <c r="G500" s="570"/>
      <c r="H500" s="569"/>
      <c r="I500" s="569"/>
      <c r="J500" s="569"/>
      <c r="K500" s="569"/>
      <c r="L500" s="539"/>
    </row>
    <row r="501" spans="1:12" s="540" customFormat="1" x14ac:dyDescent="0.2">
      <c r="A501" s="541"/>
      <c r="B501" s="542"/>
      <c r="C501" s="542"/>
      <c r="D501" s="541"/>
      <c r="E501" s="563"/>
      <c r="F501" s="541"/>
      <c r="G501" s="570"/>
      <c r="H501" s="569"/>
      <c r="I501" s="569"/>
      <c r="J501" s="569"/>
      <c r="K501" s="569"/>
      <c r="L501" s="539"/>
    </row>
    <row r="502" spans="1:12" s="540" customFormat="1" x14ac:dyDescent="0.2">
      <c r="A502" s="541"/>
      <c r="B502" s="542"/>
      <c r="C502" s="542"/>
      <c r="D502" s="541"/>
      <c r="E502" s="563"/>
      <c r="F502" s="541"/>
      <c r="G502" s="570"/>
      <c r="H502" s="569"/>
      <c r="I502" s="569"/>
      <c r="J502" s="569"/>
      <c r="K502" s="569"/>
      <c r="L502" s="539"/>
    </row>
    <row r="503" spans="1:12" s="540" customFormat="1" x14ac:dyDescent="0.2">
      <c r="A503" s="541"/>
      <c r="B503" s="542"/>
      <c r="C503" s="542"/>
      <c r="D503" s="541"/>
      <c r="E503" s="563"/>
      <c r="F503" s="541"/>
      <c r="G503" s="570"/>
      <c r="H503" s="569"/>
      <c r="I503" s="569"/>
      <c r="J503" s="569"/>
      <c r="K503" s="569"/>
      <c r="L503" s="539"/>
    </row>
    <row r="504" spans="1:12" s="540" customFormat="1" x14ac:dyDescent="0.2">
      <c r="A504" s="541"/>
      <c r="B504" s="542"/>
      <c r="C504" s="542"/>
      <c r="D504" s="541"/>
      <c r="E504" s="563"/>
      <c r="F504" s="541"/>
      <c r="G504" s="570"/>
      <c r="H504" s="569"/>
      <c r="I504" s="569"/>
      <c r="J504" s="569"/>
      <c r="K504" s="569"/>
      <c r="L504" s="539"/>
    </row>
    <row r="505" spans="1:12" s="540" customFormat="1" x14ac:dyDescent="0.2">
      <c r="A505" s="541"/>
      <c r="B505" s="542"/>
      <c r="C505" s="542"/>
      <c r="D505" s="541"/>
      <c r="E505" s="563"/>
      <c r="F505" s="541"/>
      <c r="G505" s="570"/>
      <c r="H505" s="569"/>
      <c r="I505" s="569"/>
      <c r="J505" s="569"/>
      <c r="K505" s="569"/>
      <c r="L505" s="539"/>
    </row>
    <row r="506" spans="1:12" s="540" customFormat="1" x14ac:dyDescent="0.2">
      <c r="A506" s="541"/>
      <c r="B506" s="542"/>
      <c r="C506" s="542"/>
      <c r="D506" s="541"/>
      <c r="E506" s="563"/>
      <c r="F506" s="541"/>
      <c r="G506" s="570"/>
      <c r="H506" s="569"/>
      <c r="I506" s="569"/>
      <c r="J506" s="569"/>
      <c r="K506" s="569"/>
      <c r="L506" s="539"/>
    </row>
    <row r="507" spans="1:12" s="540" customFormat="1" x14ac:dyDescent="0.2">
      <c r="A507" s="541"/>
      <c r="B507" s="542"/>
      <c r="C507" s="542"/>
      <c r="D507" s="541"/>
      <c r="E507" s="563"/>
      <c r="F507" s="541"/>
      <c r="G507" s="570"/>
      <c r="H507" s="569"/>
      <c r="I507" s="569"/>
      <c r="J507" s="569"/>
      <c r="K507" s="569"/>
      <c r="L507" s="539"/>
    </row>
    <row r="508" spans="1:12" s="540" customFormat="1" x14ac:dyDescent="0.2">
      <c r="A508" s="541"/>
      <c r="B508" s="542"/>
      <c r="C508" s="542"/>
      <c r="D508" s="541"/>
      <c r="E508" s="563"/>
      <c r="F508" s="541"/>
      <c r="G508" s="570"/>
      <c r="H508" s="569"/>
      <c r="I508" s="569"/>
      <c r="J508" s="569"/>
      <c r="K508" s="569"/>
      <c r="L508" s="539"/>
    </row>
    <row r="509" spans="1:12" s="540" customFormat="1" x14ac:dyDescent="0.2">
      <c r="A509" s="541"/>
      <c r="B509" s="542"/>
      <c r="C509" s="542"/>
      <c r="D509" s="541"/>
      <c r="E509" s="563"/>
      <c r="F509" s="541"/>
      <c r="G509" s="570"/>
      <c r="H509" s="569"/>
      <c r="I509" s="569"/>
      <c r="J509" s="569"/>
      <c r="K509" s="569"/>
      <c r="L509" s="539"/>
    </row>
    <row r="510" spans="1:12" s="540" customFormat="1" x14ac:dyDescent="0.2">
      <c r="A510" s="541"/>
      <c r="B510" s="542"/>
      <c r="C510" s="542"/>
      <c r="D510" s="541"/>
      <c r="E510" s="563"/>
      <c r="F510" s="541"/>
      <c r="G510" s="570"/>
      <c r="H510" s="569"/>
      <c r="I510" s="569"/>
      <c r="J510" s="569"/>
      <c r="K510" s="569"/>
      <c r="L510" s="539"/>
    </row>
    <row r="511" spans="1:12" s="540" customFormat="1" x14ac:dyDescent="0.2">
      <c r="A511" s="541"/>
      <c r="B511" s="542"/>
      <c r="C511" s="542"/>
      <c r="D511" s="541"/>
      <c r="E511" s="563"/>
      <c r="F511" s="541"/>
      <c r="G511" s="570"/>
      <c r="H511" s="569"/>
      <c r="I511" s="569"/>
      <c r="J511" s="569"/>
      <c r="K511" s="569"/>
      <c r="L511" s="539"/>
    </row>
    <row r="512" spans="1:12" s="540" customFormat="1" x14ac:dyDescent="0.2">
      <c r="A512" s="541"/>
      <c r="B512" s="542"/>
      <c r="C512" s="542"/>
      <c r="D512" s="541"/>
      <c r="E512" s="563"/>
      <c r="F512" s="541"/>
      <c r="G512" s="570"/>
      <c r="H512" s="569"/>
      <c r="I512" s="569"/>
      <c r="J512" s="569"/>
      <c r="K512" s="569"/>
      <c r="L512" s="539"/>
    </row>
    <row r="513" spans="1:12" s="540" customFormat="1" x14ac:dyDescent="0.2">
      <c r="A513" s="541"/>
      <c r="B513" s="542"/>
      <c r="C513" s="542"/>
      <c r="D513" s="541"/>
      <c r="E513" s="563"/>
      <c r="F513" s="541"/>
      <c r="G513" s="570"/>
      <c r="H513" s="569"/>
      <c r="I513" s="569"/>
      <c r="J513" s="569"/>
      <c r="K513" s="569"/>
      <c r="L513" s="539"/>
    </row>
    <row r="514" spans="1:12" s="540" customFormat="1" x14ac:dyDescent="0.2">
      <c r="A514" s="541"/>
      <c r="B514" s="542"/>
      <c r="C514" s="542"/>
      <c r="D514" s="541"/>
      <c r="E514" s="563"/>
      <c r="F514" s="541"/>
      <c r="G514" s="570"/>
      <c r="H514" s="569"/>
      <c r="I514" s="569"/>
      <c r="J514" s="569"/>
      <c r="K514" s="569"/>
      <c r="L514" s="539"/>
    </row>
    <row r="515" spans="1:12" s="540" customFormat="1" x14ac:dyDescent="0.2">
      <c r="A515" s="541"/>
      <c r="B515" s="542"/>
      <c r="C515" s="542"/>
      <c r="D515" s="541"/>
      <c r="E515" s="563"/>
      <c r="F515" s="541"/>
      <c r="G515" s="570"/>
      <c r="H515" s="569"/>
      <c r="I515" s="569"/>
      <c r="J515" s="569"/>
      <c r="K515" s="569"/>
      <c r="L515" s="539"/>
    </row>
    <row r="516" spans="1:12" s="540" customFormat="1" x14ac:dyDescent="0.2">
      <c r="A516" s="541"/>
      <c r="B516" s="542"/>
      <c r="C516" s="542"/>
      <c r="D516" s="541"/>
      <c r="E516" s="563"/>
      <c r="F516" s="541"/>
      <c r="G516" s="570"/>
      <c r="H516" s="569"/>
      <c r="I516" s="569"/>
      <c r="J516" s="569"/>
      <c r="K516" s="569"/>
      <c r="L516" s="539"/>
    </row>
    <row r="517" spans="1:12" s="540" customFormat="1" x14ac:dyDescent="0.2">
      <c r="A517" s="541"/>
      <c r="B517" s="542"/>
      <c r="C517" s="542"/>
      <c r="D517" s="541"/>
      <c r="E517" s="563"/>
      <c r="F517" s="541"/>
      <c r="G517" s="570"/>
      <c r="H517" s="569"/>
      <c r="I517" s="569"/>
      <c r="J517" s="569"/>
      <c r="K517" s="569"/>
      <c r="L517" s="539"/>
    </row>
    <row r="518" spans="1:12" s="540" customFormat="1" x14ac:dyDescent="0.2">
      <c r="A518" s="541"/>
      <c r="B518" s="542"/>
      <c r="C518" s="542"/>
      <c r="D518" s="541"/>
      <c r="E518" s="563"/>
      <c r="F518" s="541"/>
      <c r="G518" s="570"/>
      <c r="H518" s="569"/>
      <c r="I518" s="569"/>
      <c r="J518" s="569"/>
      <c r="K518" s="569"/>
      <c r="L518" s="539"/>
    </row>
    <row r="519" spans="1:12" s="540" customFormat="1" x14ac:dyDescent="0.2">
      <c r="A519" s="541"/>
      <c r="B519" s="542"/>
      <c r="C519" s="542"/>
      <c r="D519" s="541"/>
      <c r="E519" s="563"/>
      <c r="F519" s="541"/>
      <c r="G519" s="570"/>
      <c r="H519" s="569"/>
      <c r="I519" s="569"/>
      <c r="J519" s="569"/>
      <c r="K519" s="569"/>
      <c r="L519" s="539"/>
    </row>
    <row r="520" spans="1:12" s="540" customFormat="1" x14ac:dyDescent="0.2">
      <c r="A520" s="541"/>
      <c r="B520" s="542"/>
      <c r="C520" s="542"/>
      <c r="D520" s="541"/>
      <c r="E520" s="563"/>
      <c r="F520" s="541"/>
      <c r="G520" s="570"/>
      <c r="H520" s="569"/>
      <c r="I520" s="569"/>
      <c r="J520" s="569"/>
      <c r="K520" s="569"/>
      <c r="L520" s="539"/>
    </row>
    <row r="521" spans="1:12" s="540" customFormat="1" x14ac:dyDescent="0.2">
      <c r="A521" s="541"/>
      <c r="B521" s="542"/>
      <c r="C521" s="542"/>
      <c r="D521" s="541"/>
      <c r="E521" s="563"/>
      <c r="F521" s="541"/>
      <c r="G521" s="570"/>
      <c r="H521" s="569"/>
      <c r="I521" s="569"/>
      <c r="J521" s="569"/>
      <c r="K521" s="569"/>
      <c r="L521" s="539"/>
    </row>
    <row r="522" spans="1:12" s="540" customFormat="1" x14ac:dyDescent="0.2">
      <c r="A522" s="541"/>
      <c r="B522" s="542"/>
      <c r="C522" s="542"/>
      <c r="D522" s="541"/>
      <c r="E522" s="563"/>
      <c r="F522" s="541"/>
      <c r="G522" s="570"/>
      <c r="H522" s="569"/>
      <c r="I522" s="569"/>
      <c r="J522" s="569"/>
      <c r="K522" s="569"/>
      <c r="L522" s="539"/>
    </row>
    <row r="523" spans="1:12" s="540" customFormat="1" x14ac:dyDescent="0.2">
      <c r="A523" s="541"/>
      <c r="B523" s="542"/>
      <c r="C523" s="542"/>
      <c r="D523" s="541"/>
      <c r="E523" s="563"/>
      <c r="F523" s="541"/>
      <c r="G523" s="570"/>
      <c r="H523" s="569"/>
      <c r="I523" s="569"/>
      <c r="J523" s="569"/>
      <c r="K523" s="569"/>
      <c r="L523" s="539"/>
    </row>
    <row r="524" spans="1:12" s="540" customFormat="1" x14ac:dyDescent="0.2">
      <c r="A524" s="541"/>
      <c r="B524" s="542"/>
      <c r="C524" s="542"/>
      <c r="D524" s="541"/>
      <c r="E524" s="563"/>
      <c r="F524" s="541"/>
      <c r="G524" s="570"/>
      <c r="H524" s="569"/>
      <c r="I524" s="569"/>
      <c r="J524" s="569"/>
      <c r="K524" s="569"/>
      <c r="L524" s="539"/>
    </row>
    <row r="525" spans="1:12" s="540" customFormat="1" x14ac:dyDescent="0.2">
      <c r="A525" s="541"/>
      <c r="B525" s="542"/>
      <c r="C525" s="542"/>
      <c r="D525" s="541"/>
      <c r="E525" s="563"/>
      <c r="F525" s="541"/>
      <c r="G525" s="570"/>
      <c r="H525" s="569"/>
      <c r="I525" s="569"/>
      <c r="J525" s="569"/>
      <c r="K525" s="569"/>
      <c r="L525" s="539"/>
    </row>
    <row r="526" spans="1:12" s="540" customFormat="1" x14ac:dyDescent="0.2">
      <c r="A526" s="541"/>
      <c r="B526" s="542"/>
      <c r="C526" s="542"/>
      <c r="D526" s="541"/>
      <c r="E526" s="563"/>
      <c r="F526" s="541"/>
      <c r="G526" s="570"/>
      <c r="H526" s="569"/>
      <c r="I526" s="569"/>
      <c r="J526" s="569"/>
      <c r="K526" s="569"/>
      <c r="L526" s="539"/>
    </row>
    <row r="527" spans="1:12" s="540" customFormat="1" x14ac:dyDescent="0.2">
      <c r="A527" s="541"/>
      <c r="B527" s="542"/>
      <c r="C527" s="542"/>
      <c r="D527" s="541"/>
      <c r="E527" s="563"/>
      <c r="F527" s="541"/>
      <c r="G527" s="570"/>
      <c r="H527" s="569"/>
      <c r="I527" s="569"/>
      <c r="J527" s="569"/>
      <c r="K527" s="569"/>
      <c r="L527" s="539"/>
    </row>
    <row r="528" spans="1:12" s="540" customFormat="1" x14ac:dyDescent="0.2">
      <c r="A528" s="541"/>
      <c r="B528" s="542"/>
      <c r="C528" s="542"/>
      <c r="D528" s="541"/>
      <c r="E528" s="563"/>
      <c r="F528" s="541"/>
      <c r="G528" s="570"/>
      <c r="H528" s="569"/>
      <c r="I528" s="569"/>
      <c r="J528" s="569"/>
      <c r="K528" s="569"/>
      <c r="L528" s="539"/>
    </row>
    <row r="529" spans="1:12" s="540" customFormat="1" x14ac:dyDescent="0.2">
      <c r="A529" s="541"/>
      <c r="B529" s="542"/>
      <c r="C529" s="542"/>
      <c r="D529" s="541"/>
      <c r="E529" s="563"/>
      <c r="F529" s="541"/>
      <c r="G529" s="570"/>
      <c r="H529" s="569"/>
      <c r="I529" s="569"/>
      <c r="J529" s="569"/>
      <c r="K529" s="569"/>
      <c r="L529" s="539"/>
    </row>
    <row r="530" spans="1:12" s="540" customFormat="1" x14ac:dyDescent="0.2">
      <c r="A530" s="541"/>
      <c r="B530" s="542"/>
      <c r="C530" s="542"/>
      <c r="D530" s="541"/>
      <c r="E530" s="563"/>
      <c r="F530" s="541"/>
      <c r="G530" s="570"/>
      <c r="H530" s="569"/>
      <c r="I530" s="569"/>
      <c r="J530" s="569"/>
      <c r="K530" s="569"/>
      <c r="L530" s="539"/>
    </row>
    <row r="531" spans="1:12" s="540" customFormat="1" x14ac:dyDescent="0.2">
      <c r="A531" s="541"/>
      <c r="B531" s="542"/>
      <c r="C531" s="542"/>
      <c r="D531" s="541"/>
      <c r="E531" s="563"/>
      <c r="F531" s="541"/>
      <c r="G531" s="570"/>
      <c r="H531" s="569"/>
      <c r="I531" s="569"/>
      <c r="J531" s="569"/>
      <c r="K531" s="569"/>
      <c r="L531" s="539"/>
    </row>
    <row r="532" spans="1:12" s="540" customFormat="1" x14ac:dyDescent="0.2">
      <c r="A532" s="541"/>
      <c r="B532" s="542"/>
      <c r="C532" s="542"/>
      <c r="D532" s="541"/>
      <c r="E532" s="563"/>
      <c r="F532" s="541"/>
      <c r="G532" s="570"/>
      <c r="H532" s="569"/>
      <c r="I532" s="569"/>
      <c r="J532" s="569"/>
      <c r="K532" s="569"/>
      <c r="L532" s="539"/>
    </row>
    <row r="533" spans="1:12" s="540" customFormat="1" x14ac:dyDescent="0.2">
      <c r="A533" s="541"/>
      <c r="B533" s="542"/>
      <c r="C533" s="542"/>
      <c r="D533" s="541"/>
      <c r="E533" s="563"/>
      <c r="F533" s="541"/>
      <c r="G533" s="570"/>
      <c r="H533" s="569"/>
      <c r="I533" s="569"/>
      <c r="J533" s="569"/>
      <c r="K533" s="569"/>
      <c r="L533" s="539"/>
    </row>
    <row r="534" spans="1:12" s="540" customFormat="1" x14ac:dyDescent="0.2">
      <c r="A534" s="541"/>
      <c r="B534" s="542"/>
      <c r="C534" s="542"/>
      <c r="D534" s="541"/>
      <c r="E534" s="563"/>
      <c r="F534" s="541"/>
      <c r="G534" s="570"/>
      <c r="H534" s="569"/>
      <c r="I534" s="569"/>
      <c r="J534" s="569"/>
      <c r="K534" s="569"/>
      <c r="L534" s="539"/>
    </row>
    <row r="535" spans="1:12" s="540" customFormat="1" x14ac:dyDescent="0.2">
      <c r="A535" s="541"/>
      <c r="B535" s="542"/>
      <c r="C535" s="542"/>
      <c r="D535" s="541"/>
      <c r="E535" s="563"/>
      <c r="F535" s="541"/>
      <c r="G535" s="570"/>
      <c r="H535" s="569"/>
      <c r="I535" s="569"/>
      <c r="J535" s="569"/>
      <c r="K535" s="569"/>
      <c r="L535" s="539"/>
    </row>
    <row r="536" spans="1:12" s="540" customFormat="1" x14ac:dyDescent="0.2">
      <c r="A536" s="541"/>
      <c r="B536" s="542"/>
      <c r="C536" s="542"/>
      <c r="D536" s="541"/>
      <c r="E536" s="563"/>
      <c r="F536" s="541"/>
      <c r="G536" s="570"/>
      <c r="H536" s="569"/>
      <c r="I536" s="569"/>
      <c r="J536" s="569"/>
      <c r="K536" s="569"/>
      <c r="L536" s="539"/>
    </row>
    <row r="537" spans="1:12" s="540" customFormat="1" x14ac:dyDescent="0.2">
      <c r="A537" s="541"/>
      <c r="B537" s="542"/>
      <c r="C537" s="542"/>
      <c r="D537" s="541"/>
      <c r="E537" s="563"/>
      <c r="F537" s="541"/>
      <c r="G537" s="570"/>
      <c r="H537" s="569"/>
      <c r="I537" s="569"/>
      <c r="J537" s="569"/>
      <c r="K537" s="569"/>
      <c r="L537" s="539"/>
    </row>
    <row r="538" spans="1:12" s="540" customFormat="1" x14ac:dyDescent="0.2">
      <c r="A538" s="541"/>
      <c r="B538" s="542"/>
      <c r="C538" s="542"/>
      <c r="D538" s="541"/>
      <c r="E538" s="563"/>
      <c r="F538" s="541"/>
      <c r="G538" s="570"/>
      <c r="H538" s="569"/>
      <c r="I538" s="569"/>
      <c r="J538" s="569"/>
      <c r="K538" s="569"/>
      <c r="L538" s="539"/>
    </row>
    <row r="539" spans="1:12" s="540" customFormat="1" x14ac:dyDescent="0.2">
      <c r="A539" s="541"/>
      <c r="B539" s="542"/>
      <c r="C539" s="542"/>
      <c r="D539" s="541"/>
      <c r="E539" s="563"/>
      <c r="F539" s="541"/>
      <c r="G539" s="570"/>
      <c r="H539" s="569"/>
      <c r="I539" s="569"/>
      <c r="J539" s="569"/>
      <c r="K539" s="569"/>
      <c r="L539" s="539"/>
    </row>
    <row r="540" spans="1:12" s="540" customFormat="1" x14ac:dyDescent="0.2">
      <c r="A540" s="541"/>
      <c r="B540" s="542"/>
      <c r="C540" s="542"/>
      <c r="D540" s="541"/>
      <c r="E540" s="563"/>
      <c r="F540" s="541"/>
      <c r="G540" s="570"/>
      <c r="H540" s="569"/>
      <c r="I540" s="569"/>
      <c r="J540" s="569"/>
      <c r="K540" s="569"/>
      <c r="L540" s="539"/>
    </row>
    <row r="541" spans="1:12" s="540" customFormat="1" x14ac:dyDescent="0.2">
      <c r="A541" s="541"/>
      <c r="B541" s="542"/>
      <c r="C541" s="542"/>
      <c r="D541" s="541"/>
      <c r="E541" s="563"/>
      <c r="F541" s="541"/>
      <c r="G541" s="570"/>
      <c r="H541" s="569"/>
      <c r="I541" s="569"/>
      <c r="J541" s="569"/>
      <c r="K541" s="569"/>
      <c r="L541" s="539"/>
    </row>
    <row r="542" spans="1:12" s="540" customFormat="1" x14ac:dyDescent="0.2">
      <c r="A542" s="541"/>
      <c r="B542" s="542"/>
      <c r="C542" s="542"/>
      <c r="D542" s="541"/>
      <c r="E542" s="563"/>
      <c r="F542" s="541"/>
      <c r="G542" s="570"/>
      <c r="H542" s="569"/>
      <c r="I542" s="569"/>
      <c r="J542" s="569"/>
      <c r="K542" s="569"/>
      <c r="L542" s="539"/>
    </row>
    <row r="543" spans="1:12" s="540" customFormat="1" x14ac:dyDescent="0.2">
      <c r="A543" s="541"/>
      <c r="B543" s="542"/>
      <c r="C543" s="542"/>
      <c r="D543" s="541"/>
      <c r="E543" s="563"/>
      <c r="F543" s="541"/>
      <c r="G543" s="570"/>
      <c r="H543" s="569"/>
      <c r="I543" s="569"/>
      <c r="J543" s="569"/>
      <c r="K543" s="569"/>
      <c r="L543" s="539"/>
    </row>
    <row r="544" spans="1:12" s="540" customFormat="1" x14ac:dyDescent="0.2">
      <c r="A544" s="541"/>
      <c r="B544" s="542"/>
      <c r="C544" s="542"/>
      <c r="D544" s="541"/>
      <c r="E544" s="563"/>
      <c r="F544" s="541"/>
      <c r="G544" s="570"/>
      <c r="H544" s="569"/>
      <c r="I544" s="569"/>
      <c r="J544" s="569"/>
      <c r="K544" s="569"/>
      <c r="L544" s="539"/>
    </row>
    <row r="545" spans="1:12" s="540" customFormat="1" x14ac:dyDescent="0.2">
      <c r="A545" s="541"/>
      <c r="B545" s="542"/>
      <c r="C545" s="542"/>
      <c r="D545" s="541"/>
      <c r="E545" s="563"/>
      <c r="F545" s="541"/>
      <c r="G545" s="570"/>
      <c r="H545" s="569"/>
      <c r="I545" s="569"/>
      <c r="J545" s="569"/>
      <c r="K545" s="569"/>
      <c r="L545" s="539"/>
    </row>
    <row r="546" spans="1:12" s="540" customFormat="1" x14ac:dyDescent="0.2">
      <c r="A546" s="541"/>
      <c r="B546" s="542"/>
      <c r="C546" s="542"/>
      <c r="D546" s="541"/>
      <c r="E546" s="563"/>
      <c r="F546" s="541"/>
      <c r="G546" s="570"/>
      <c r="H546" s="569"/>
      <c r="I546" s="569"/>
      <c r="J546" s="569"/>
      <c r="K546" s="569"/>
      <c r="L546" s="539"/>
    </row>
    <row r="547" spans="1:12" s="540" customFormat="1" x14ac:dyDescent="0.2">
      <c r="A547" s="541"/>
      <c r="B547" s="542"/>
      <c r="C547" s="542"/>
      <c r="D547" s="541"/>
      <c r="E547" s="563"/>
      <c r="F547" s="541"/>
      <c r="G547" s="570"/>
      <c r="H547" s="569"/>
      <c r="I547" s="569"/>
      <c r="J547" s="569"/>
      <c r="K547" s="569"/>
      <c r="L547" s="539"/>
    </row>
    <row r="548" spans="1:12" s="540" customFormat="1" x14ac:dyDescent="0.2">
      <c r="A548" s="541"/>
      <c r="B548" s="542"/>
      <c r="C548" s="542"/>
      <c r="D548" s="541"/>
      <c r="E548" s="563"/>
      <c r="F548" s="541"/>
      <c r="G548" s="570"/>
      <c r="H548" s="569"/>
      <c r="I548" s="569"/>
      <c r="J548" s="569"/>
      <c r="K548" s="569"/>
      <c r="L548" s="539"/>
    </row>
    <row r="549" spans="1:12" s="540" customFormat="1" x14ac:dyDescent="0.2">
      <c r="A549" s="541"/>
      <c r="B549" s="542"/>
      <c r="C549" s="542"/>
      <c r="D549" s="541"/>
      <c r="E549" s="563"/>
      <c r="F549" s="541"/>
      <c r="G549" s="570"/>
      <c r="H549" s="569"/>
      <c r="I549" s="569"/>
      <c r="J549" s="569"/>
      <c r="K549" s="569"/>
      <c r="L549" s="539"/>
    </row>
    <row r="550" spans="1:12" s="540" customFormat="1" x14ac:dyDescent="0.2">
      <c r="A550" s="541"/>
      <c r="B550" s="542"/>
      <c r="C550" s="542"/>
      <c r="D550" s="541"/>
      <c r="E550" s="563"/>
      <c r="F550" s="541"/>
      <c r="G550" s="570"/>
      <c r="H550" s="569"/>
      <c r="I550" s="569"/>
      <c r="J550" s="569"/>
      <c r="K550" s="569"/>
      <c r="L550" s="539"/>
    </row>
    <row r="551" spans="1:12" s="540" customFormat="1" x14ac:dyDescent="0.2">
      <c r="A551" s="541"/>
      <c r="B551" s="542"/>
      <c r="C551" s="542"/>
      <c r="D551" s="541"/>
      <c r="E551" s="563"/>
      <c r="F551" s="541"/>
      <c r="G551" s="570"/>
      <c r="H551" s="569"/>
      <c r="I551" s="569"/>
      <c r="J551" s="569"/>
      <c r="K551" s="569"/>
      <c r="L551" s="539"/>
    </row>
    <row r="552" spans="1:12" s="540" customFormat="1" x14ac:dyDescent="0.2">
      <c r="A552" s="541"/>
      <c r="B552" s="542"/>
      <c r="C552" s="542"/>
      <c r="D552" s="541"/>
      <c r="E552" s="563"/>
      <c r="F552" s="541"/>
      <c r="G552" s="570"/>
      <c r="H552" s="569"/>
      <c r="I552" s="569"/>
      <c r="J552" s="569"/>
      <c r="K552" s="569"/>
      <c r="L552" s="539"/>
    </row>
    <row r="553" spans="1:12" s="540" customFormat="1" x14ac:dyDescent="0.2">
      <c r="A553" s="541"/>
      <c r="B553" s="542"/>
      <c r="C553" s="542"/>
      <c r="D553" s="541"/>
      <c r="E553" s="563"/>
      <c r="F553" s="541"/>
      <c r="G553" s="570"/>
      <c r="H553" s="569"/>
      <c r="I553" s="569"/>
      <c r="J553" s="569"/>
      <c r="K553" s="569"/>
      <c r="L553" s="539"/>
    </row>
    <row r="554" spans="1:12" s="540" customFormat="1" x14ac:dyDescent="0.2">
      <c r="A554" s="541"/>
      <c r="B554" s="542"/>
      <c r="C554" s="542"/>
      <c r="D554" s="541"/>
      <c r="E554" s="563"/>
      <c r="F554" s="541"/>
      <c r="G554" s="570"/>
      <c r="H554" s="569"/>
      <c r="I554" s="569"/>
      <c r="J554" s="569"/>
      <c r="K554" s="569"/>
      <c r="L554" s="539"/>
    </row>
    <row r="555" spans="1:12" s="540" customFormat="1" x14ac:dyDescent="0.2">
      <c r="A555" s="541"/>
      <c r="B555" s="542"/>
      <c r="C555" s="542"/>
      <c r="D555" s="541"/>
      <c r="E555" s="563"/>
      <c r="F555" s="541"/>
      <c r="G555" s="570"/>
      <c r="H555" s="569"/>
      <c r="I555" s="569"/>
      <c r="J555" s="569"/>
      <c r="K555" s="569"/>
      <c r="L555" s="539"/>
    </row>
    <row r="556" spans="1:12" s="540" customFormat="1" x14ac:dyDescent="0.2">
      <c r="A556" s="541"/>
      <c r="B556" s="542"/>
      <c r="C556" s="542"/>
      <c r="D556" s="541"/>
      <c r="E556" s="563"/>
      <c r="F556" s="541"/>
      <c r="G556" s="570"/>
      <c r="H556" s="569"/>
      <c r="I556" s="569"/>
      <c r="J556" s="569"/>
      <c r="K556" s="569"/>
      <c r="L556" s="539"/>
    </row>
    <row r="557" spans="1:12" s="540" customFormat="1" x14ac:dyDescent="0.2">
      <c r="A557" s="541"/>
      <c r="B557" s="542"/>
      <c r="C557" s="542"/>
      <c r="D557" s="541"/>
      <c r="E557" s="563"/>
      <c r="F557" s="541"/>
      <c r="G557" s="570"/>
      <c r="H557" s="569"/>
      <c r="I557" s="569"/>
      <c r="J557" s="569"/>
      <c r="K557" s="569"/>
      <c r="L557" s="539"/>
    </row>
    <row r="558" spans="1:12" s="540" customFormat="1" x14ac:dyDescent="0.2">
      <c r="A558" s="541"/>
      <c r="B558" s="542"/>
      <c r="C558" s="542"/>
      <c r="D558" s="541"/>
      <c r="E558" s="563"/>
      <c r="F558" s="541"/>
      <c r="G558" s="570"/>
      <c r="H558" s="569"/>
      <c r="I558" s="569"/>
      <c r="J558" s="569"/>
      <c r="K558" s="569"/>
      <c r="L558" s="539"/>
    </row>
    <row r="559" spans="1:12" s="540" customFormat="1" x14ac:dyDescent="0.2">
      <c r="A559" s="541"/>
      <c r="B559" s="542"/>
      <c r="C559" s="542"/>
      <c r="D559" s="541"/>
      <c r="E559" s="563"/>
      <c r="F559" s="541"/>
      <c r="G559" s="570"/>
      <c r="H559" s="569"/>
      <c r="I559" s="569"/>
      <c r="J559" s="569"/>
      <c r="K559" s="569"/>
      <c r="L559" s="539"/>
    </row>
    <row r="560" spans="1:12" s="540" customFormat="1" x14ac:dyDescent="0.2">
      <c r="A560" s="541"/>
      <c r="B560" s="542"/>
      <c r="C560" s="542"/>
      <c r="D560" s="541"/>
      <c r="E560" s="563"/>
      <c r="F560" s="541"/>
      <c r="G560" s="570"/>
      <c r="H560" s="569"/>
      <c r="I560" s="569"/>
      <c r="J560" s="569"/>
      <c r="K560" s="569"/>
      <c r="L560" s="539"/>
    </row>
    <row r="561" spans="1:12" s="540" customFormat="1" x14ac:dyDescent="0.2">
      <c r="A561" s="541"/>
      <c r="B561" s="542"/>
      <c r="C561" s="542"/>
      <c r="D561" s="541"/>
      <c r="E561" s="563"/>
      <c r="F561" s="541"/>
      <c r="G561" s="570"/>
      <c r="H561" s="569"/>
      <c r="I561" s="569"/>
      <c r="J561" s="569"/>
      <c r="K561" s="569"/>
      <c r="L561" s="539"/>
    </row>
    <row r="562" spans="1:12" s="540" customFormat="1" x14ac:dyDescent="0.2">
      <c r="A562" s="541"/>
      <c r="B562" s="542"/>
      <c r="C562" s="542"/>
      <c r="D562" s="541"/>
      <c r="E562" s="563"/>
      <c r="F562" s="541"/>
      <c r="G562" s="570"/>
      <c r="H562" s="569"/>
      <c r="I562" s="569"/>
      <c r="J562" s="569"/>
      <c r="K562" s="569"/>
      <c r="L562" s="539"/>
    </row>
    <row r="563" spans="1:12" s="540" customFormat="1" x14ac:dyDescent="0.2">
      <c r="A563" s="541"/>
      <c r="B563" s="542"/>
      <c r="C563" s="542"/>
      <c r="D563" s="541"/>
      <c r="E563" s="563"/>
      <c r="F563" s="541"/>
      <c r="G563" s="570"/>
      <c r="H563" s="569"/>
      <c r="I563" s="569"/>
      <c r="J563" s="569"/>
      <c r="K563" s="569"/>
      <c r="L563" s="539"/>
    </row>
    <row r="564" spans="1:12" s="540" customFormat="1" x14ac:dyDescent="0.2">
      <c r="A564" s="541"/>
      <c r="B564" s="542"/>
      <c r="C564" s="542"/>
      <c r="D564" s="541"/>
      <c r="E564" s="563"/>
      <c r="F564" s="541"/>
      <c r="G564" s="570"/>
      <c r="H564" s="569"/>
      <c r="I564" s="569"/>
      <c r="J564" s="569"/>
      <c r="K564" s="569"/>
      <c r="L564" s="539"/>
    </row>
    <row r="565" spans="1:12" s="540" customFormat="1" x14ac:dyDescent="0.2">
      <c r="A565" s="541"/>
      <c r="B565" s="542"/>
      <c r="C565" s="542"/>
      <c r="D565" s="541"/>
      <c r="E565" s="563"/>
      <c r="F565" s="541"/>
      <c r="G565" s="570"/>
      <c r="H565" s="569"/>
      <c r="I565" s="569"/>
      <c r="J565" s="569"/>
      <c r="K565" s="569"/>
      <c r="L565" s="539"/>
    </row>
    <row r="566" spans="1:12" s="540" customFormat="1" x14ac:dyDescent="0.2">
      <c r="A566" s="541"/>
      <c r="B566" s="542"/>
      <c r="C566" s="542"/>
      <c r="D566" s="541"/>
      <c r="E566" s="563"/>
      <c r="F566" s="541"/>
      <c r="G566" s="570"/>
      <c r="H566" s="569"/>
      <c r="I566" s="569"/>
      <c r="J566" s="569"/>
      <c r="K566" s="569"/>
      <c r="L566" s="539"/>
    </row>
    <row r="567" spans="1:12" s="540" customFormat="1" x14ac:dyDescent="0.2">
      <c r="A567" s="541"/>
      <c r="B567" s="542"/>
      <c r="C567" s="542"/>
      <c r="D567" s="541"/>
      <c r="E567" s="563"/>
      <c r="F567" s="541"/>
      <c r="G567" s="570"/>
      <c r="H567" s="569"/>
      <c r="I567" s="569"/>
      <c r="J567" s="569"/>
      <c r="K567" s="569"/>
      <c r="L567" s="539"/>
    </row>
    <row r="568" spans="1:12" s="540" customFormat="1" x14ac:dyDescent="0.2">
      <c r="A568" s="541"/>
      <c r="B568" s="542"/>
      <c r="C568" s="542"/>
      <c r="D568" s="541"/>
      <c r="E568" s="563"/>
      <c r="F568" s="541"/>
      <c r="G568" s="570"/>
      <c r="H568" s="569"/>
      <c r="I568" s="569"/>
      <c r="J568" s="569"/>
      <c r="K568" s="569"/>
      <c r="L568" s="539"/>
    </row>
    <row r="569" spans="1:12" s="540" customFormat="1" x14ac:dyDescent="0.2">
      <c r="A569" s="541"/>
      <c r="B569" s="542"/>
      <c r="C569" s="542"/>
      <c r="D569" s="541"/>
      <c r="E569" s="563"/>
      <c r="F569" s="541"/>
      <c r="G569" s="570"/>
      <c r="H569" s="569"/>
      <c r="I569" s="569"/>
      <c r="J569" s="569"/>
      <c r="K569" s="569"/>
      <c r="L569" s="539"/>
    </row>
    <row r="570" spans="1:12" s="540" customFormat="1" x14ac:dyDescent="0.2">
      <c r="A570" s="541"/>
      <c r="B570" s="542"/>
      <c r="C570" s="542"/>
      <c r="D570" s="541"/>
      <c r="E570" s="563"/>
      <c r="F570" s="541"/>
      <c r="G570" s="570"/>
      <c r="H570" s="569"/>
      <c r="I570" s="569"/>
      <c r="J570" s="569"/>
      <c r="K570" s="569"/>
      <c r="L570" s="539"/>
    </row>
    <row r="571" spans="1:12" s="540" customFormat="1" x14ac:dyDescent="0.2">
      <c r="A571" s="541"/>
      <c r="B571" s="542"/>
      <c r="C571" s="542"/>
      <c r="D571" s="541"/>
      <c r="E571" s="563"/>
      <c r="F571" s="541"/>
      <c r="G571" s="570"/>
      <c r="H571" s="569"/>
      <c r="I571" s="569"/>
      <c r="J571" s="569"/>
      <c r="K571" s="569"/>
      <c r="L571" s="539"/>
    </row>
    <row r="572" spans="1:12" s="540" customFormat="1" x14ac:dyDescent="0.2">
      <c r="A572" s="541"/>
      <c r="B572" s="542"/>
      <c r="C572" s="542"/>
      <c r="D572" s="541"/>
      <c r="E572" s="563"/>
      <c r="F572" s="541"/>
      <c r="G572" s="570"/>
      <c r="H572" s="569"/>
      <c r="I572" s="569"/>
      <c r="J572" s="569"/>
      <c r="K572" s="569"/>
      <c r="L572" s="539"/>
    </row>
    <row r="573" spans="1:12" s="540" customFormat="1" x14ac:dyDescent="0.2">
      <c r="A573" s="541"/>
      <c r="B573" s="542"/>
      <c r="C573" s="542"/>
      <c r="D573" s="541"/>
      <c r="E573" s="563"/>
      <c r="F573" s="541"/>
      <c r="G573" s="570"/>
      <c r="H573" s="569"/>
      <c r="I573" s="569"/>
      <c r="J573" s="569"/>
      <c r="K573" s="569"/>
      <c r="L573" s="539"/>
    </row>
    <row r="574" spans="1:12" s="540" customFormat="1" x14ac:dyDescent="0.2">
      <c r="A574" s="541"/>
      <c r="B574" s="542"/>
      <c r="C574" s="542"/>
      <c r="D574" s="541"/>
      <c r="E574" s="563"/>
      <c r="F574" s="541"/>
      <c r="G574" s="570"/>
      <c r="H574" s="569"/>
      <c r="I574" s="569"/>
      <c r="J574" s="569"/>
      <c r="K574" s="569"/>
      <c r="L574" s="539"/>
    </row>
    <row r="575" spans="1:12" s="540" customFormat="1" x14ac:dyDescent="0.2">
      <c r="A575" s="541"/>
      <c r="B575" s="542"/>
      <c r="C575" s="542"/>
      <c r="D575" s="541"/>
      <c r="E575" s="563"/>
      <c r="F575" s="541"/>
      <c r="G575" s="570"/>
      <c r="H575" s="569"/>
      <c r="I575" s="569"/>
      <c r="J575" s="569"/>
      <c r="K575" s="569"/>
      <c r="L575" s="539"/>
    </row>
    <row r="576" spans="1:12" s="540" customFormat="1" x14ac:dyDescent="0.2">
      <c r="A576" s="541"/>
      <c r="B576" s="542"/>
      <c r="C576" s="542"/>
      <c r="D576" s="541"/>
      <c r="E576" s="563"/>
      <c r="F576" s="541"/>
      <c r="G576" s="570"/>
      <c r="H576" s="569"/>
      <c r="I576" s="569"/>
      <c r="J576" s="569"/>
      <c r="K576" s="569"/>
      <c r="L576" s="539"/>
    </row>
    <row r="577" spans="1:12" s="540" customFormat="1" x14ac:dyDescent="0.2">
      <c r="A577" s="541"/>
      <c r="B577" s="542"/>
      <c r="C577" s="542"/>
      <c r="D577" s="541"/>
      <c r="E577" s="563"/>
      <c r="F577" s="541"/>
      <c r="G577" s="570"/>
      <c r="H577" s="569"/>
      <c r="I577" s="569"/>
      <c r="J577" s="569"/>
      <c r="K577" s="569"/>
      <c r="L577" s="539"/>
    </row>
    <row r="578" spans="1:12" s="540" customFormat="1" x14ac:dyDescent="0.2">
      <c r="A578" s="541"/>
      <c r="B578" s="542"/>
      <c r="C578" s="542"/>
      <c r="D578" s="541"/>
      <c r="E578" s="563"/>
      <c r="F578" s="541"/>
      <c r="G578" s="570"/>
      <c r="H578" s="569"/>
      <c r="I578" s="569"/>
      <c r="J578" s="569"/>
      <c r="K578" s="569"/>
      <c r="L578" s="539"/>
    </row>
    <row r="579" spans="1:12" s="540" customFormat="1" x14ac:dyDescent="0.2">
      <c r="A579" s="541"/>
      <c r="B579" s="542"/>
      <c r="C579" s="542"/>
      <c r="D579" s="541"/>
      <c r="E579" s="563"/>
      <c r="F579" s="541"/>
      <c r="G579" s="570"/>
      <c r="H579" s="569"/>
      <c r="I579" s="569"/>
      <c r="J579" s="569"/>
      <c r="K579" s="569"/>
      <c r="L579" s="539"/>
    </row>
    <row r="580" spans="1:12" s="540" customFormat="1" x14ac:dyDescent="0.2">
      <c r="A580" s="541"/>
      <c r="B580" s="542"/>
      <c r="C580" s="542"/>
      <c r="D580" s="541"/>
      <c r="E580" s="563"/>
      <c r="F580" s="541"/>
      <c r="G580" s="570"/>
      <c r="H580" s="569"/>
      <c r="I580" s="569"/>
      <c r="J580" s="569"/>
      <c r="K580" s="569"/>
      <c r="L580" s="539"/>
    </row>
    <row r="581" spans="1:12" s="540" customFormat="1" x14ac:dyDescent="0.2">
      <c r="A581" s="541"/>
      <c r="B581" s="542"/>
      <c r="C581" s="542"/>
      <c r="D581" s="541"/>
      <c r="E581" s="563"/>
      <c r="F581" s="541"/>
      <c r="G581" s="570"/>
      <c r="H581" s="569"/>
      <c r="I581" s="569"/>
      <c r="J581" s="569"/>
      <c r="K581" s="569"/>
      <c r="L581" s="539"/>
    </row>
    <row r="582" spans="1:12" s="540" customFormat="1" x14ac:dyDescent="0.2">
      <c r="A582" s="541"/>
      <c r="B582" s="542"/>
      <c r="C582" s="542"/>
      <c r="D582" s="541"/>
      <c r="E582" s="563"/>
      <c r="F582" s="541"/>
      <c r="G582" s="570"/>
      <c r="H582" s="569"/>
      <c r="I582" s="569"/>
      <c r="J582" s="569"/>
      <c r="K582" s="569"/>
      <c r="L582" s="539"/>
    </row>
    <row r="583" spans="1:12" s="540" customFormat="1" x14ac:dyDescent="0.2">
      <c r="A583" s="541"/>
      <c r="B583" s="542"/>
      <c r="C583" s="542"/>
      <c r="D583" s="541"/>
      <c r="E583" s="563"/>
      <c r="F583" s="541"/>
      <c r="G583" s="570"/>
      <c r="H583" s="569"/>
      <c r="I583" s="569"/>
      <c r="J583" s="569"/>
      <c r="K583" s="569"/>
      <c r="L583" s="539"/>
    </row>
    <row r="584" spans="1:12" s="540" customFormat="1" x14ac:dyDescent="0.2">
      <c r="A584" s="541"/>
      <c r="B584" s="542"/>
      <c r="C584" s="542"/>
      <c r="D584" s="541"/>
      <c r="E584" s="563"/>
      <c r="F584" s="541"/>
      <c r="G584" s="570"/>
      <c r="H584" s="569"/>
      <c r="I584" s="569"/>
      <c r="J584" s="569"/>
      <c r="K584" s="569"/>
      <c r="L584" s="539"/>
    </row>
    <row r="585" spans="1:12" s="540" customFormat="1" x14ac:dyDescent="0.2">
      <c r="A585" s="541"/>
      <c r="B585" s="542"/>
      <c r="C585" s="542"/>
      <c r="D585" s="541"/>
      <c r="E585" s="563"/>
      <c r="F585" s="541"/>
      <c r="G585" s="570"/>
      <c r="H585" s="569"/>
      <c r="I585" s="569"/>
      <c r="J585" s="569"/>
      <c r="K585" s="569"/>
      <c r="L585" s="539"/>
    </row>
    <row r="586" spans="1:12" s="540" customFormat="1" x14ac:dyDescent="0.2">
      <c r="A586" s="541"/>
      <c r="B586" s="542"/>
      <c r="C586" s="542"/>
      <c r="D586" s="541"/>
      <c r="E586" s="563"/>
      <c r="F586" s="541"/>
      <c r="G586" s="570"/>
      <c r="H586" s="569"/>
      <c r="I586" s="569"/>
      <c r="J586" s="569"/>
      <c r="K586" s="569"/>
      <c r="L586" s="539"/>
    </row>
    <row r="587" spans="1:12" s="540" customFormat="1" x14ac:dyDescent="0.2">
      <c r="A587" s="541"/>
      <c r="B587" s="542"/>
      <c r="C587" s="542"/>
      <c r="D587" s="541"/>
      <c r="E587" s="563"/>
      <c r="F587" s="541"/>
      <c r="G587" s="570"/>
      <c r="H587" s="569"/>
      <c r="I587" s="569"/>
      <c r="J587" s="569"/>
      <c r="K587" s="569"/>
      <c r="L587" s="539"/>
    </row>
    <row r="588" spans="1:12" s="540" customFormat="1" x14ac:dyDescent="0.2">
      <c r="A588" s="541"/>
      <c r="B588" s="542"/>
      <c r="C588" s="542"/>
      <c r="D588" s="541"/>
      <c r="E588" s="563"/>
      <c r="F588" s="541"/>
      <c r="G588" s="570"/>
      <c r="H588" s="569"/>
      <c r="I588" s="569"/>
      <c r="J588" s="569"/>
      <c r="K588" s="569"/>
      <c r="L588" s="539"/>
    </row>
    <row r="589" spans="1:12" s="540" customFormat="1" x14ac:dyDescent="0.2">
      <c r="A589" s="541"/>
      <c r="B589" s="542"/>
      <c r="C589" s="542"/>
      <c r="D589" s="541"/>
      <c r="E589" s="563"/>
      <c r="F589" s="541"/>
      <c r="G589" s="570"/>
      <c r="H589" s="569"/>
      <c r="I589" s="569"/>
      <c r="J589" s="569"/>
      <c r="K589" s="569"/>
      <c r="L589" s="539"/>
    </row>
    <row r="590" spans="1:12" s="540" customFormat="1" x14ac:dyDescent="0.2">
      <c r="A590" s="541"/>
      <c r="B590" s="542"/>
      <c r="C590" s="542"/>
      <c r="D590" s="541"/>
      <c r="E590" s="563"/>
      <c r="F590" s="541"/>
      <c r="G590" s="570"/>
      <c r="H590" s="569"/>
      <c r="I590" s="569"/>
      <c r="J590" s="569"/>
      <c r="K590" s="569"/>
      <c r="L590" s="539"/>
    </row>
    <row r="591" spans="1:12" s="540" customFormat="1" x14ac:dyDescent="0.2">
      <c r="A591" s="541"/>
      <c r="B591" s="542"/>
      <c r="C591" s="542"/>
      <c r="D591" s="541"/>
      <c r="E591" s="563"/>
      <c r="F591" s="541"/>
      <c r="G591" s="570"/>
      <c r="H591" s="569"/>
      <c r="I591" s="569"/>
      <c r="J591" s="569"/>
      <c r="K591" s="569"/>
      <c r="L591" s="539"/>
    </row>
    <row r="592" spans="1:12" s="540" customFormat="1" x14ac:dyDescent="0.2">
      <c r="A592" s="541"/>
      <c r="B592" s="542"/>
      <c r="C592" s="542"/>
      <c r="D592" s="541"/>
      <c r="E592" s="563"/>
      <c r="F592" s="541"/>
      <c r="G592" s="570"/>
      <c r="H592" s="569"/>
      <c r="I592" s="569"/>
      <c r="J592" s="569"/>
      <c r="K592" s="569"/>
      <c r="L592" s="539"/>
    </row>
    <row r="593" spans="1:12" s="540" customFormat="1" x14ac:dyDescent="0.2">
      <c r="A593" s="541"/>
      <c r="B593" s="542"/>
      <c r="C593" s="542"/>
      <c r="D593" s="541"/>
      <c r="E593" s="563"/>
      <c r="F593" s="541"/>
      <c r="G593" s="570"/>
      <c r="H593" s="569"/>
      <c r="I593" s="569"/>
      <c r="J593" s="569"/>
      <c r="K593" s="569"/>
      <c r="L593" s="539"/>
    </row>
    <row r="594" spans="1:12" s="540" customFormat="1" x14ac:dyDescent="0.2">
      <c r="A594" s="541"/>
      <c r="B594" s="542"/>
      <c r="C594" s="542"/>
      <c r="D594" s="541"/>
      <c r="E594" s="563"/>
      <c r="F594" s="541"/>
      <c r="G594" s="570"/>
      <c r="H594" s="569"/>
      <c r="I594" s="569"/>
      <c r="J594" s="569"/>
      <c r="K594" s="569"/>
      <c r="L594" s="539"/>
    </row>
    <row r="595" spans="1:12" s="540" customFormat="1" x14ac:dyDescent="0.2">
      <c r="A595" s="541"/>
      <c r="B595" s="542"/>
      <c r="C595" s="542"/>
      <c r="D595" s="541"/>
      <c r="E595" s="563"/>
      <c r="F595" s="541"/>
      <c r="G595" s="570"/>
      <c r="H595" s="569"/>
      <c r="I595" s="569"/>
      <c r="J595" s="569"/>
      <c r="K595" s="569"/>
      <c r="L595" s="539"/>
    </row>
    <row r="596" spans="1:12" s="540" customFormat="1" x14ac:dyDescent="0.2">
      <c r="A596" s="541"/>
      <c r="B596" s="542"/>
      <c r="C596" s="542"/>
      <c r="D596" s="541"/>
      <c r="E596" s="563"/>
      <c r="F596" s="541"/>
      <c r="G596" s="570"/>
      <c r="H596" s="569"/>
      <c r="I596" s="569"/>
      <c r="J596" s="569"/>
      <c r="K596" s="569"/>
      <c r="L596" s="539"/>
    </row>
    <row r="597" spans="1:12" s="540" customFormat="1" x14ac:dyDescent="0.2">
      <c r="A597" s="541"/>
      <c r="B597" s="542"/>
      <c r="C597" s="542"/>
      <c r="D597" s="541"/>
      <c r="E597" s="563"/>
      <c r="F597" s="541"/>
      <c r="G597" s="570"/>
      <c r="H597" s="569"/>
      <c r="I597" s="569"/>
      <c r="J597" s="569"/>
      <c r="K597" s="569"/>
      <c r="L597" s="539"/>
    </row>
    <row r="598" spans="1:12" s="540" customFormat="1" x14ac:dyDescent="0.2">
      <c r="A598" s="541"/>
      <c r="B598" s="542"/>
      <c r="C598" s="542"/>
      <c r="D598" s="541"/>
      <c r="E598" s="563"/>
      <c r="F598" s="541"/>
      <c r="G598" s="570"/>
      <c r="H598" s="569"/>
      <c r="I598" s="569"/>
      <c r="J598" s="569"/>
      <c r="K598" s="569"/>
      <c r="L598" s="539"/>
    </row>
    <row r="599" spans="1:12" s="540" customFormat="1" x14ac:dyDescent="0.2">
      <c r="A599" s="541"/>
      <c r="B599" s="542"/>
      <c r="C599" s="542"/>
      <c r="D599" s="541"/>
      <c r="E599" s="563"/>
      <c r="F599" s="541"/>
      <c r="G599" s="570"/>
      <c r="H599" s="569"/>
      <c r="I599" s="569"/>
      <c r="J599" s="569"/>
      <c r="K599" s="569"/>
      <c r="L599" s="539"/>
    </row>
    <row r="600" spans="1:12" s="540" customFormat="1" x14ac:dyDescent="0.2">
      <c r="A600" s="541"/>
      <c r="B600" s="542"/>
      <c r="C600" s="542"/>
      <c r="D600" s="541"/>
      <c r="E600" s="563"/>
      <c r="F600" s="541"/>
      <c r="G600" s="570"/>
      <c r="H600" s="569"/>
      <c r="I600" s="569"/>
      <c r="J600" s="569"/>
      <c r="K600" s="569"/>
      <c r="L600" s="539"/>
    </row>
    <row r="601" spans="1:12" s="540" customFormat="1" x14ac:dyDescent="0.2">
      <c r="A601" s="541"/>
      <c r="B601" s="542"/>
      <c r="C601" s="542"/>
      <c r="D601" s="541"/>
      <c r="E601" s="563"/>
      <c r="F601" s="541"/>
      <c r="G601" s="570"/>
      <c r="H601" s="569"/>
      <c r="I601" s="569"/>
      <c r="J601" s="569"/>
      <c r="K601" s="569"/>
      <c r="L601" s="539"/>
    </row>
    <row r="602" spans="1:12" s="540" customFormat="1" x14ac:dyDescent="0.2">
      <c r="A602" s="541"/>
      <c r="B602" s="542"/>
      <c r="C602" s="542"/>
      <c r="D602" s="541"/>
      <c r="E602" s="563"/>
      <c r="F602" s="541"/>
      <c r="G602" s="570"/>
      <c r="H602" s="569"/>
      <c r="I602" s="569"/>
      <c r="J602" s="569"/>
      <c r="K602" s="569"/>
      <c r="L602" s="539"/>
    </row>
    <row r="603" spans="1:12" s="540" customFormat="1" x14ac:dyDescent="0.2">
      <c r="A603" s="541"/>
      <c r="B603" s="542"/>
      <c r="C603" s="542"/>
      <c r="D603" s="541"/>
      <c r="E603" s="563"/>
      <c r="F603" s="541"/>
      <c r="G603" s="570"/>
      <c r="H603" s="569"/>
      <c r="I603" s="569"/>
      <c r="J603" s="569"/>
      <c r="K603" s="569"/>
      <c r="L603" s="539"/>
    </row>
    <row r="604" spans="1:12" s="540" customFormat="1" x14ac:dyDescent="0.2">
      <c r="A604" s="541"/>
      <c r="B604" s="542"/>
      <c r="C604" s="542"/>
      <c r="D604" s="541"/>
      <c r="E604" s="563"/>
      <c r="F604" s="541"/>
      <c r="G604" s="570"/>
      <c r="H604" s="569"/>
      <c r="I604" s="569"/>
      <c r="J604" s="569"/>
      <c r="K604" s="569"/>
      <c r="L604" s="539"/>
    </row>
    <row r="605" spans="1:12" s="540" customFormat="1" x14ac:dyDescent="0.2">
      <c r="A605" s="541"/>
      <c r="B605" s="542"/>
      <c r="C605" s="542"/>
      <c r="D605" s="541"/>
      <c r="E605" s="563"/>
      <c r="F605" s="541"/>
      <c r="G605" s="570"/>
      <c r="H605" s="569"/>
      <c r="I605" s="569"/>
      <c r="J605" s="569"/>
      <c r="K605" s="569"/>
      <c r="L605" s="539"/>
    </row>
    <row r="606" spans="1:12" s="540" customFormat="1" x14ac:dyDescent="0.2">
      <c r="A606" s="541"/>
      <c r="B606" s="542"/>
      <c r="C606" s="542"/>
      <c r="D606" s="541"/>
      <c r="E606" s="563"/>
      <c r="F606" s="541"/>
      <c r="G606" s="570"/>
      <c r="H606" s="569"/>
      <c r="I606" s="569"/>
      <c r="J606" s="569"/>
      <c r="K606" s="569"/>
      <c r="L606" s="539"/>
    </row>
    <row r="607" spans="1:12" s="540" customFormat="1" x14ac:dyDescent="0.2">
      <c r="A607" s="541"/>
      <c r="B607" s="542"/>
      <c r="C607" s="542"/>
      <c r="D607" s="541"/>
      <c r="E607" s="563"/>
      <c r="F607" s="541"/>
      <c r="G607" s="570"/>
      <c r="H607" s="569"/>
      <c r="I607" s="569"/>
      <c r="J607" s="569"/>
      <c r="K607" s="569"/>
      <c r="L607" s="539"/>
    </row>
    <row r="608" spans="1:12" s="540" customFormat="1" x14ac:dyDescent="0.2">
      <c r="A608" s="541"/>
      <c r="B608" s="542"/>
      <c r="C608" s="542"/>
      <c r="D608" s="541"/>
      <c r="E608" s="563"/>
      <c r="F608" s="541"/>
      <c r="G608" s="570"/>
      <c r="H608" s="569"/>
      <c r="I608" s="569"/>
      <c r="J608" s="569"/>
      <c r="K608" s="569"/>
      <c r="L608" s="539"/>
    </row>
    <row r="609" spans="1:12" s="540" customFormat="1" x14ac:dyDescent="0.2">
      <c r="A609" s="541"/>
      <c r="B609" s="542"/>
      <c r="C609" s="542"/>
      <c r="D609" s="541"/>
      <c r="E609" s="563"/>
      <c r="F609" s="541"/>
      <c r="G609" s="570"/>
      <c r="H609" s="569"/>
      <c r="I609" s="569"/>
      <c r="J609" s="569"/>
      <c r="K609" s="569"/>
      <c r="L609" s="539"/>
    </row>
    <row r="610" spans="1:12" s="540" customFormat="1" x14ac:dyDescent="0.2">
      <c r="A610" s="541"/>
      <c r="B610" s="542"/>
      <c r="C610" s="542"/>
      <c r="D610" s="541"/>
      <c r="E610" s="563"/>
      <c r="F610" s="541"/>
      <c r="G610" s="570"/>
      <c r="H610" s="569"/>
      <c r="I610" s="569"/>
      <c r="J610" s="569"/>
      <c r="K610" s="569"/>
      <c r="L610" s="539"/>
    </row>
    <row r="611" spans="1:12" s="540" customFormat="1" x14ac:dyDescent="0.2">
      <c r="A611" s="541"/>
      <c r="B611" s="542"/>
      <c r="C611" s="542"/>
      <c r="D611" s="541"/>
      <c r="E611" s="563"/>
      <c r="F611" s="541"/>
      <c r="G611" s="570"/>
      <c r="H611" s="569"/>
      <c r="I611" s="569"/>
      <c r="J611" s="569"/>
      <c r="K611" s="569"/>
      <c r="L611" s="539"/>
    </row>
    <row r="612" spans="1:12" s="540" customFormat="1" x14ac:dyDescent="0.2">
      <c r="A612" s="541"/>
      <c r="B612" s="542"/>
      <c r="C612" s="542"/>
      <c r="D612" s="541"/>
      <c r="E612" s="563"/>
      <c r="F612" s="541"/>
      <c r="G612" s="570"/>
      <c r="H612" s="569"/>
      <c r="I612" s="569"/>
      <c r="J612" s="569"/>
      <c r="K612" s="569"/>
      <c r="L612" s="539"/>
    </row>
    <row r="613" spans="1:12" s="540" customFormat="1" x14ac:dyDescent="0.2">
      <c r="A613" s="541"/>
      <c r="B613" s="542"/>
      <c r="C613" s="542"/>
      <c r="D613" s="541"/>
      <c r="E613" s="563"/>
      <c r="F613" s="541"/>
      <c r="G613" s="570"/>
      <c r="H613" s="569"/>
      <c r="I613" s="569"/>
      <c r="J613" s="569"/>
      <c r="K613" s="569"/>
      <c r="L613" s="539"/>
    </row>
    <row r="614" spans="1:12" s="540" customFormat="1" x14ac:dyDescent="0.2">
      <c r="A614" s="541"/>
      <c r="B614" s="542"/>
      <c r="C614" s="542"/>
      <c r="D614" s="541"/>
      <c r="E614" s="563"/>
      <c r="F614" s="541"/>
      <c r="G614" s="570"/>
      <c r="H614" s="569"/>
      <c r="I614" s="569"/>
      <c r="J614" s="569"/>
      <c r="K614" s="569"/>
      <c r="L614" s="539"/>
    </row>
    <row r="615" spans="1:12" s="540" customFormat="1" x14ac:dyDescent="0.2">
      <c r="A615" s="541"/>
      <c r="B615" s="542"/>
      <c r="C615" s="542"/>
      <c r="D615" s="541"/>
      <c r="E615" s="563"/>
      <c r="F615" s="541"/>
      <c r="G615" s="570"/>
      <c r="H615" s="569"/>
      <c r="I615" s="569"/>
      <c r="J615" s="569"/>
      <c r="K615" s="569"/>
      <c r="L615" s="539"/>
    </row>
    <row r="616" spans="1:12" s="540" customFormat="1" x14ac:dyDescent="0.2">
      <c r="A616" s="541"/>
      <c r="B616" s="542"/>
      <c r="C616" s="542"/>
      <c r="D616" s="541"/>
      <c r="E616" s="563"/>
      <c r="F616" s="541"/>
      <c r="G616" s="570"/>
      <c r="H616" s="569"/>
      <c r="I616" s="569"/>
      <c r="J616" s="569"/>
      <c r="K616" s="569"/>
      <c r="L616" s="539"/>
    </row>
    <row r="617" spans="1:12" s="540" customFormat="1" x14ac:dyDescent="0.2">
      <c r="A617" s="541"/>
      <c r="B617" s="542"/>
      <c r="C617" s="542"/>
      <c r="D617" s="541"/>
      <c r="E617" s="563"/>
      <c r="F617" s="541"/>
      <c r="G617" s="570"/>
      <c r="H617" s="569"/>
      <c r="I617" s="569"/>
      <c r="J617" s="569"/>
      <c r="K617" s="569"/>
      <c r="L617" s="539"/>
    </row>
    <row r="618" spans="1:12" s="540" customFormat="1" x14ac:dyDescent="0.2">
      <c r="A618" s="541"/>
      <c r="B618" s="542"/>
      <c r="C618" s="542"/>
      <c r="D618" s="541"/>
      <c r="E618" s="563"/>
      <c r="F618" s="541"/>
      <c r="G618" s="570"/>
      <c r="H618" s="569"/>
      <c r="I618" s="569"/>
      <c r="J618" s="569"/>
      <c r="K618" s="569"/>
      <c r="L618" s="539"/>
    </row>
    <row r="619" spans="1:12" s="540" customFormat="1" x14ac:dyDescent="0.2">
      <c r="A619" s="541"/>
      <c r="B619" s="542"/>
      <c r="C619" s="542"/>
      <c r="D619" s="541"/>
      <c r="E619" s="563"/>
      <c r="F619" s="541"/>
      <c r="G619" s="570"/>
      <c r="H619" s="569"/>
      <c r="I619" s="569"/>
      <c r="J619" s="569"/>
      <c r="K619" s="569"/>
      <c r="L619" s="539"/>
    </row>
    <row r="620" spans="1:12" s="540" customFormat="1" x14ac:dyDescent="0.2">
      <c r="A620" s="541"/>
      <c r="B620" s="542"/>
      <c r="C620" s="542"/>
      <c r="D620" s="541"/>
      <c r="E620" s="563"/>
      <c r="F620" s="541"/>
      <c r="G620" s="570"/>
      <c r="H620" s="569"/>
      <c r="I620" s="569"/>
      <c r="J620" s="569"/>
      <c r="K620" s="569"/>
      <c r="L620" s="539"/>
    </row>
    <row r="621" spans="1:12" s="540" customFormat="1" x14ac:dyDescent="0.2">
      <c r="A621" s="541"/>
      <c r="B621" s="542"/>
      <c r="C621" s="542"/>
      <c r="D621" s="541"/>
      <c r="E621" s="563"/>
      <c r="F621" s="541"/>
      <c r="G621" s="570"/>
      <c r="H621" s="569"/>
      <c r="I621" s="569"/>
      <c r="J621" s="569"/>
      <c r="K621" s="569"/>
      <c r="L621" s="539"/>
    </row>
    <row r="622" spans="1:12" s="540" customFormat="1" x14ac:dyDescent="0.2">
      <c r="A622" s="541"/>
      <c r="B622" s="542"/>
      <c r="C622" s="542"/>
      <c r="D622" s="541"/>
      <c r="E622" s="563"/>
      <c r="F622" s="541"/>
      <c r="G622" s="570"/>
      <c r="H622" s="569"/>
      <c r="I622" s="569"/>
      <c r="J622" s="569"/>
      <c r="K622" s="569"/>
      <c r="L622" s="539"/>
    </row>
    <row r="623" spans="1:12" s="540" customFormat="1" x14ac:dyDescent="0.2">
      <c r="A623" s="541"/>
      <c r="B623" s="542"/>
      <c r="C623" s="542"/>
      <c r="D623" s="541"/>
      <c r="E623" s="563"/>
      <c r="F623" s="541"/>
      <c r="G623" s="570"/>
      <c r="H623" s="569"/>
      <c r="I623" s="569"/>
      <c r="J623" s="569"/>
      <c r="K623" s="569"/>
      <c r="L623" s="539"/>
    </row>
    <row r="624" spans="1:12" s="540" customFormat="1" x14ac:dyDescent="0.2">
      <c r="A624" s="541"/>
      <c r="B624" s="542"/>
      <c r="C624" s="542"/>
      <c r="D624" s="541"/>
      <c r="E624" s="563"/>
      <c r="F624" s="541"/>
      <c r="G624" s="570"/>
      <c r="H624" s="569"/>
      <c r="I624" s="569"/>
      <c r="J624" s="569"/>
      <c r="K624" s="569"/>
      <c r="L624" s="539"/>
    </row>
    <row r="625" spans="1:12" s="540" customFormat="1" x14ac:dyDescent="0.2">
      <c r="A625" s="541"/>
      <c r="B625" s="542"/>
      <c r="C625" s="542"/>
      <c r="D625" s="541"/>
      <c r="E625" s="563"/>
      <c r="F625" s="541"/>
      <c r="G625" s="570"/>
      <c r="H625" s="569"/>
      <c r="I625" s="569"/>
      <c r="J625" s="569"/>
      <c r="K625" s="569"/>
      <c r="L625" s="539"/>
    </row>
    <row r="626" spans="1:12" s="540" customFormat="1" x14ac:dyDescent="0.2">
      <c r="A626" s="541"/>
      <c r="B626" s="542"/>
      <c r="C626" s="542"/>
      <c r="D626" s="541"/>
      <c r="E626" s="563"/>
      <c r="F626" s="541"/>
      <c r="G626" s="570"/>
      <c r="H626" s="569"/>
      <c r="I626" s="569"/>
      <c r="J626" s="569"/>
      <c r="K626" s="569"/>
      <c r="L626" s="539"/>
    </row>
    <row r="627" spans="1:12" s="540" customFormat="1" x14ac:dyDescent="0.2">
      <c r="A627" s="541"/>
      <c r="B627" s="542"/>
      <c r="C627" s="542"/>
      <c r="D627" s="541"/>
      <c r="E627" s="563"/>
      <c r="F627" s="541"/>
      <c r="G627" s="570"/>
      <c r="H627" s="569"/>
      <c r="I627" s="569"/>
      <c r="J627" s="569"/>
      <c r="K627" s="569"/>
      <c r="L627" s="539"/>
    </row>
    <row r="628" spans="1:12" s="540" customFormat="1" x14ac:dyDescent="0.2">
      <c r="A628" s="541"/>
      <c r="B628" s="542"/>
      <c r="C628" s="542"/>
      <c r="D628" s="541"/>
      <c r="E628" s="563"/>
      <c r="F628" s="541"/>
      <c r="G628" s="570"/>
      <c r="H628" s="569"/>
      <c r="I628" s="569"/>
      <c r="J628" s="569"/>
      <c r="K628" s="569"/>
      <c r="L628" s="539"/>
    </row>
    <row r="629" spans="1:12" s="540" customFormat="1" x14ac:dyDescent="0.2">
      <c r="A629" s="541"/>
      <c r="B629" s="542"/>
      <c r="C629" s="542"/>
      <c r="D629" s="541"/>
      <c r="E629" s="563"/>
      <c r="F629" s="541"/>
      <c r="G629" s="570"/>
      <c r="H629" s="569"/>
      <c r="I629" s="569"/>
      <c r="J629" s="569"/>
      <c r="K629" s="569"/>
      <c r="L629" s="539"/>
    </row>
    <row r="630" spans="1:12" s="540" customFormat="1" x14ac:dyDescent="0.2">
      <c r="A630" s="541"/>
      <c r="B630" s="542"/>
      <c r="C630" s="542"/>
      <c r="D630" s="541"/>
      <c r="E630" s="563"/>
      <c r="F630" s="541"/>
      <c r="G630" s="570"/>
      <c r="H630" s="569"/>
      <c r="I630" s="569"/>
      <c r="J630" s="569"/>
      <c r="K630" s="569"/>
      <c r="L630" s="539"/>
    </row>
    <row r="631" spans="1:12" s="540" customFormat="1" x14ac:dyDescent="0.2">
      <c r="A631" s="541"/>
      <c r="B631" s="542"/>
      <c r="C631" s="542"/>
      <c r="D631" s="541"/>
      <c r="E631" s="563"/>
      <c r="F631" s="541"/>
      <c r="G631" s="570"/>
      <c r="H631" s="569"/>
      <c r="I631" s="569"/>
      <c r="J631" s="569"/>
      <c r="K631" s="569"/>
      <c r="L631" s="539"/>
    </row>
    <row r="632" spans="1:12" s="540" customFormat="1" x14ac:dyDescent="0.2">
      <c r="A632" s="541"/>
      <c r="B632" s="542"/>
      <c r="C632" s="542"/>
      <c r="D632" s="541"/>
      <c r="E632" s="563"/>
      <c r="F632" s="541"/>
      <c r="G632" s="570"/>
      <c r="H632" s="569"/>
      <c r="I632" s="569"/>
      <c r="J632" s="569"/>
      <c r="K632" s="569"/>
      <c r="L632" s="539"/>
    </row>
    <row r="633" spans="1:12" s="540" customFormat="1" x14ac:dyDescent="0.2">
      <c r="A633" s="541"/>
      <c r="B633" s="542"/>
      <c r="C633" s="542"/>
      <c r="D633" s="541"/>
      <c r="E633" s="563"/>
      <c r="F633" s="541"/>
      <c r="G633" s="570"/>
      <c r="H633" s="569"/>
      <c r="I633" s="569"/>
      <c r="J633" s="569"/>
      <c r="K633" s="569"/>
      <c r="L633" s="539"/>
    </row>
    <row r="634" spans="1:12" s="540" customFormat="1" x14ac:dyDescent="0.2">
      <c r="A634" s="541"/>
      <c r="B634" s="542"/>
      <c r="C634" s="542"/>
      <c r="D634" s="541"/>
      <c r="E634" s="563"/>
      <c r="F634" s="541"/>
      <c r="G634" s="570"/>
      <c r="H634" s="569"/>
      <c r="I634" s="569"/>
      <c r="J634" s="569"/>
      <c r="K634" s="569"/>
      <c r="L634" s="539"/>
    </row>
    <row r="635" spans="1:12" s="540" customFormat="1" x14ac:dyDescent="0.2">
      <c r="A635" s="541"/>
      <c r="B635" s="542"/>
      <c r="C635" s="542"/>
      <c r="D635" s="541"/>
      <c r="E635" s="563"/>
      <c r="F635" s="541"/>
      <c r="G635" s="570"/>
      <c r="H635" s="569"/>
      <c r="I635" s="569"/>
      <c r="J635" s="569"/>
      <c r="K635" s="569"/>
      <c r="L635" s="539"/>
    </row>
    <row r="636" spans="1:12" s="540" customFormat="1" x14ac:dyDescent="0.2">
      <c r="A636" s="541"/>
      <c r="B636" s="542"/>
      <c r="C636" s="542"/>
      <c r="D636" s="541"/>
      <c r="E636" s="563"/>
      <c r="F636" s="541"/>
      <c r="G636" s="570"/>
      <c r="H636" s="569"/>
      <c r="I636" s="569"/>
      <c r="J636" s="569"/>
      <c r="K636" s="569"/>
      <c r="L636" s="539"/>
    </row>
    <row r="637" spans="1:12" s="540" customFormat="1" x14ac:dyDescent="0.2">
      <c r="A637" s="541"/>
      <c r="B637" s="542"/>
      <c r="C637" s="542"/>
      <c r="D637" s="541"/>
      <c r="E637" s="563"/>
      <c r="F637" s="541"/>
      <c r="G637" s="570"/>
      <c r="H637" s="569"/>
      <c r="I637" s="569"/>
      <c r="J637" s="569"/>
      <c r="K637" s="569"/>
      <c r="L637" s="539"/>
    </row>
    <row r="638" spans="1:12" s="540" customFormat="1" x14ac:dyDescent="0.2">
      <c r="A638" s="541"/>
      <c r="B638" s="542"/>
      <c r="C638" s="542"/>
      <c r="D638" s="541"/>
      <c r="E638" s="563"/>
      <c r="F638" s="541"/>
      <c r="G638" s="570"/>
      <c r="H638" s="569"/>
      <c r="I638" s="569"/>
      <c r="J638" s="569"/>
      <c r="K638" s="569"/>
      <c r="L638" s="539"/>
    </row>
    <row r="639" spans="1:12" s="540" customFormat="1" x14ac:dyDescent="0.2">
      <c r="A639" s="541"/>
      <c r="B639" s="542"/>
      <c r="C639" s="542"/>
      <c r="D639" s="541"/>
      <c r="E639" s="563"/>
      <c r="F639" s="541"/>
      <c r="G639" s="570"/>
      <c r="H639" s="569"/>
      <c r="I639" s="569"/>
      <c r="J639" s="569"/>
      <c r="K639" s="569"/>
      <c r="L639" s="539"/>
    </row>
    <row r="640" spans="1:12" s="540" customFormat="1" x14ac:dyDescent="0.2">
      <c r="A640" s="541"/>
      <c r="B640" s="542"/>
      <c r="C640" s="542"/>
      <c r="D640" s="541"/>
      <c r="E640" s="563"/>
      <c r="F640" s="541"/>
      <c r="G640" s="570"/>
      <c r="H640" s="569"/>
      <c r="I640" s="569"/>
      <c r="J640" s="569"/>
      <c r="K640" s="569"/>
      <c r="L640" s="539"/>
    </row>
    <row r="641" spans="1:12" s="540" customFormat="1" x14ac:dyDescent="0.2">
      <c r="A641" s="541"/>
      <c r="B641" s="542"/>
      <c r="C641" s="542"/>
      <c r="D641" s="541"/>
      <c r="E641" s="563"/>
      <c r="F641" s="541"/>
      <c r="G641" s="570"/>
      <c r="H641" s="569"/>
      <c r="I641" s="569"/>
      <c r="J641" s="569"/>
      <c r="K641" s="569"/>
      <c r="L641" s="539"/>
    </row>
    <row r="642" spans="1:12" s="540" customFormat="1" x14ac:dyDescent="0.2">
      <c r="A642" s="541"/>
      <c r="B642" s="542"/>
      <c r="C642" s="542"/>
      <c r="D642" s="541"/>
      <c r="E642" s="563"/>
      <c r="F642" s="541"/>
      <c r="G642" s="570"/>
      <c r="H642" s="569"/>
      <c r="I642" s="569"/>
      <c r="J642" s="569"/>
      <c r="K642" s="569"/>
      <c r="L642" s="539"/>
    </row>
    <row r="643" spans="1:12" s="540" customFormat="1" x14ac:dyDescent="0.2">
      <c r="A643" s="541"/>
      <c r="B643" s="542"/>
      <c r="C643" s="542"/>
      <c r="D643" s="541"/>
      <c r="E643" s="563"/>
      <c r="F643" s="541"/>
      <c r="G643" s="570"/>
      <c r="H643" s="569"/>
      <c r="I643" s="569"/>
      <c r="J643" s="569"/>
      <c r="K643" s="569"/>
      <c r="L643" s="539"/>
    </row>
    <row r="644" spans="1:12" s="540" customFormat="1" x14ac:dyDescent="0.2">
      <c r="A644" s="541"/>
      <c r="B644" s="542"/>
      <c r="C644" s="542"/>
      <c r="D644" s="541"/>
      <c r="E644" s="563"/>
      <c r="F644" s="541"/>
      <c r="G644" s="570"/>
      <c r="H644" s="569"/>
      <c r="I644" s="569"/>
      <c r="J644" s="569"/>
      <c r="K644" s="569"/>
      <c r="L644" s="539"/>
    </row>
    <row r="645" spans="1:12" s="540" customFormat="1" x14ac:dyDescent="0.2">
      <c r="A645" s="541"/>
      <c r="B645" s="542"/>
      <c r="C645" s="542"/>
      <c r="D645" s="541"/>
      <c r="E645" s="563"/>
      <c r="F645" s="541"/>
      <c r="G645" s="570"/>
      <c r="H645" s="569"/>
      <c r="I645" s="569"/>
      <c r="J645" s="569"/>
      <c r="K645" s="569"/>
      <c r="L645" s="539"/>
    </row>
    <row r="646" spans="1:12" s="540" customFormat="1" x14ac:dyDescent="0.2">
      <c r="A646" s="541"/>
      <c r="B646" s="542"/>
      <c r="C646" s="542"/>
      <c r="D646" s="541"/>
      <c r="E646" s="563"/>
      <c r="F646" s="541"/>
      <c r="G646" s="570"/>
      <c r="H646" s="569"/>
      <c r="I646" s="569"/>
      <c r="J646" s="569"/>
      <c r="K646" s="569"/>
      <c r="L646" s="539"/>
    </row>
    <row r="647" spans="1:12" s="540" customFormat="1" x14ac:dyDescent="0.2">
      <c r="A647" s="541"/>
      <c r="B647" s="542"/>
      <c r="C647" s="542"/>
      <c r="D647" s="541"/>
      <c r="E647" s="563"/>
      <c r="F647" s="541"/>
      <c r="G647" s="570"/>
      <c r="H647" s="569"/>
      <c r="I647" s="569"/>
      <c r="J647" s="569"/>
      <c r="K647" s="569"/>
      <c r="L647" s="539"/>
    </row>
    <row r="648" spans="1:12" s="540" customFormat="1" x14ac:dyDescent="0.2">
      <c r="A648" s="541"/>
      <c r="B648" s="542"/>
      <c r="C648" s="542"/>
      <c r="D648" s="541"/>
      <c r="E648" s="563"/>
      <c r="F648" s="541"/>
      <c r="G648" s="570"/>
      <c r="H648" s="569"/>
      <c r="I648" s="569"/>
      <c r="J648" s="569"/>
      <c r="K648" s="569"/>
      <c r="L648" s="539"/>
    </row>
    <row r="649" spans="1:12" s="540" customFormat="1" x14ac:dyDescent="0.2">
      <c r="A649" s="541"/>
      <c r="B649" s="542"/>
      <c r="C649" s="542"/>
      <c r="D649" s="541"/>
      <c r="E649" s="563"/>
      <c r="F649" s="541"/>
      <c r="G649" s="570"/>
      <c r="H649" s="569"/>
      <c r="I649" s="569"/>
      <c r="J649" s="569"/>
      <c r="K649" s="569"/>
      <c r="L649" s="539"/>
    </row>
    <row r="650" spans="1:12" s="540" customFormat="1" x14ac:dyDescent="0.2">
      <c r="A650" s="541"/>
      <c r="B650" s="542"/>
      <c r="C650" s="542"/>
      <c r="D650" s="541"/>
      <c r="E650" s="563"/>
      <c r="F650" s="541"/>
      <c r="G650" s="570"/>
      <c r="H650" s="569"/>
      <c r="I650" s="569"/>
      <c r="J650" s="569"/>
      <c r="K650" s="569"/>
      <c r="L650" s="539"/>
    </row>
    <row r="651" spans="1:12" s="540" customFormat="1" x14ac:dyDescent="0.2">
      <c r="A651" s="541"/>
      <c r="B651" s="542"/>
      <c r="C651" s="542"/>
      <c r="D651" s="541"/>
      <c r="E651" s="563"/>
      <c r="F651" s="541"/>
      <c r="G651" s="570"/>
      <c r="H651" s="569"/>
      <c r="I651" s="569"/>
      <c r="J651" s="569"/>
      <c r="K651" s="569"/>
      <c r="L651" s="539"/>
    </row>
    <row r="652" spans="1:12" s="540" customFormat="1" x14ac:dyDescent="0.2">
      <c r="A652" s="541"/>
      <c r="B652" s="542"/>
      <c r="C652" s="542"/>
      <c r="D652" s="541"/>
      <c r="E652" s="563"/>
      <c r="F652" s="541"/>
      <c r="G652" s="570"/>
      <c r="H652" s="569"/>
      <c r="I652" s="569"/>
      <c r="J652" s="569"/>
      <c r="K652" s="569"/>
      <c r="L652" s="539"/>
    </row>
    <row r="653" spans="1:12" s="540" customFormat="1" x14ac:dyDescent="0.2">
      <c r="A653" s="541"/>
      <c r="B653" s="542"/>
      <c r="C653" s="542"/>
      <c r="D653" s="541"/>
      <c r="E653" s="563"/>
      <c r="F653" s="541"/>
      <c r="G653" s="570"/>
      <c r="H653" s="569"/>
      <c r="I653" s="569"/>
      <c r="J653" s="569"/>
      <c r="K653" s="569"/>
      <c r="L653" s="539"/>
    </row>
    <row r="654" spans="1:12" s="540" customFormat="1" x14ac:dyDescent="0.2">
      <c r="A654" s="541"/>
      <c r="B654" s="542"/>
      <c r="C654" s="542"/>
      <c r="D654" s="541"/>
      <c r="E654" s="563"/>
      <c r="F654" s="541"/>
      <c r="G654" s="570"/>
      <c r="H654" s="569"/>
      <c r="I654" s="569"/>
      <c r="J654" s="569"/>
      <c r="K654" s="569"/>
      <c r="L654" s="539"/>
    </row>
    <row r="655" spans="1:12" s="540" customFormat="1" x14ac:dyDescent="0.2">
      <c r="A655" s="541"/>
      <c r="B655" s="542"/>
      <c r="C655" s="542"/>
      <c r="D655" s="541"/>
      <c r="E655" s="563"/>
      <c r="F655" s="541"/>
      <c r="G655" s="570"/>
      <c r="H655" s="569"/>
      <c r="I655" s="569"/>
      <c r="J655" s="569"/>
      <c r="K655" s="569"/>
      <c r="L655" s="539"/>
    </row>
    <row r="656" spans="1:12" s="540" customFormat="1" x14ac:dyDescent="0.2">
      <c r="A656" s="541"/>
      <c r="B656" s="542"/>
      <c r="C656" s="542"/>
      <c r="D656" s="541"/>
      <c r="E656" s="563"/>
      <c r="F656" s="541"/>
      <c r="G656" s="570"/>
      <c r="H656" s="569"/>
      <c r="I656" s="569"/>
      <c r="J656" s="569"/>
      <c r="K656" s="569"/>
      <c r="L656" s="539"/>
    </row>
    <row r="657" spans="1:12" s="540" customFormat="1" x14ac:dyDescent="0.2">
      <c r="A657" s="541"/>
      <c r="B657" s="542"/>
      <c r="C657" s="542"/>
      <c r="D657" s="541"/>
      <c r="E657" s="563"/>
      <c r="F657" s="541"/>
      <c r="G657" s="570"/>
      <c r="H657" s="569"/>
      <c r="I657" s="569"/>
      <c r="J657" s="569"/>
      <c r="K657" s="569"/>
      <c r="L657" s="539"/>
    </row>
    <row r="658" spans="1:12" s="540" customFormat="1" x14ac:dyDescent="0.2">
      <c r="A658" s="541"/>
      <c r="B658" s="542"/>
      <c r="C658" s="542"/>
      <c r="D658" s="541"/>
      <c r="E658" s="563"/>
      <c r="F658" s="541"/>
      <c r="G658" s="570"/>
      <c r="H658" s="569"/>
      <c r="I658" s="569"/>
      <c r="J658" s="569"/>
      <c r="K658" s="569"/>
      <c r="L658" s="539"/>
    </row>
    <row r="659" spans="1:12" s="540" customFormat="1" x14ac:dyDescent="0.2">
      <c r="A659" s="541"/>
      <c r="B659" s="542"/>
      <c r="C659" s="542"/>
      <c r="D659" s="541"/>
      <c r="E659" s="563"/>
      <c r="F659" s="541"/>
      <c r="G659" s="570"/>
      <c r="H659" s="569"/>
      <c r="I659" s="569"/>
      <c r="J659" s="569"/>
      <c r="K659" s="569"/>
      <c r="L659" s="539"/>
    </row>
    <row r="660" spans="1:12" s="540" customFormat="1" x14ac:dyDescent="0.2">
      <c r="A660" s="541"/>
      <c r="B660" s="542"/>
      <c r="C660" s="542"/>
      <c r="D660" s="541"/>
      <c r="E660" s="563"/>
      <c r="F660" s="541"/>
      <c r="G660" s="570"/>
      <c r="H660" s="569"/>
      <c r="I660" s="569"/>
      <c r="J660" s="569"/>
      <c r="K660" s="569"/>
      <c r="L660" s="539"/>
    </row>
    <row r="661" spans="1:12" s="540" customFormat="1" x14ac:dyDescent="0.2">
      <c r="A661" s="541"/>
      <c r="B661" s="542"/>
      <c r="C661" s="542"/>
      <c r="D661" s="541"/>
      <c r="E661" s="563"/>
      <c r="F661" s="541"/>
      <c r="G661" s="570"/>
      <c r="H661" s="569"/>
      <c r="I661" s="569"/>
      <c r="J661" s="569"/>
      <c r="K661" s="569"/>
      <c r="L661" s="539"/>
    </row>
    <row r="662" spans="1:12" s="540" customFormat="1" x14ac:dyDescent="0.2">
      <c r="A662" s="541"/>
      <c r="B662" s="542"/>
      <c r="C662" s="542"/>
      <c r="D662" s="541"/>
      <c r="E662" s="563"/>
      <c r="F662" s="541"/>
      <c r="G662" s="570"/>
      <c r="H662" s="569"/>
      <c r="I662" s="569"/>
      <c r="J662" s="569"/>
      <c r="K662" s="569"/>
      <c r="L662" s="539"/>
    </row>
    <row r="663" spans="1:12" s="540" customFormat="1" x14ac:dyDescent="0.2">
      <c r="A663" s="541"/>
      <c r="B663" s="542"/>
      <c r="C663" s="542"/>
      <c r="D663" s="541"/>
      <c r="E663" s="563"/>
      <c r="F663" s="541"/>
      <c r="G663" s="570"/>
      <c r="H663" s="569"/>
      <c r="I663" s="569"/>
      <c r="J663" s="569"/>
      <c r="K663" s="569"/>
      <c r="L663" s="539"/>
    </row>
    <row r="664" spans="1:12" s="540" customFormat="1" x14ac:dyDescent="0.2">
      <c r="A664" s="541"/>
      <c r="B664" s="542"/>
      <c r="C664" s="542"/>
      <c r="D664" s="541"/>
      <c r="E664" s="563"/>
      <c r="F664" s="541"/>
      <c r="G664" s="570"/>
      <c r="H664" s="569"/>
      <c r="I664" s="569"/>
      <c r="J664" s="569"/>
      <c r="K664" s="569"/>
      <c r="L664" s="539"/>
    </row>
    <row r="665" spans="1:12" s="540" customFormat="1" x14ac:dyDescent="0.2">
      <c r="A665" s="541"/>
      <c r="B665" s="542"/>
      <c r="C665" s="542"/>
      <c r="D665" s="541"/>
      <c r="E665" s="563"/>
      <c r="F665" s="541"/>
      <c r="G665" s="570"/>
      <c r="H665" s="569"/>
      <c r="I665" s="569"/>
      <c r="J665" s="569"/>
      <c r="K665" s="569"/>
      <c r="L665" s="539"/>
    </row>
    <row r="666" spans="1:12" s="540" customFormat="1" x14ac:dyDescent="0.2">
      <c r="A666" s="541"/>
      <c r="B666" s="542"/>
      <c r="C666" s="542"/>
      <c r="D666" s="541"/>
      <c r="E666" s="563"/>
      <c r="F666" s="541"/>
      <c r="G666" s="570"/>
      <c r="H666" s="569"/>
      <c r="I666" s="569"/>
      <c r="J666" s="569"/>
      <c r="K666" s="569"/>
      <c r="L666" s="539"/>
    </row>
    <row r="667" spans="1:12" s="540" customFormat="1" x14ac:dyDescent="0.2">
      <c r="A667" s="541"/>
      <c r="B667" s="542"/>
      <c r="C667" s="542"/>
      <c r="D667" s="541"/>
      <c r="E667" s="563"/>
      <c r="F667" s="541"/>
      <c r="G667" s="570"/>
      <c r="H667" s="569"/>
      <c r="I667" s="569"/>
      <c r="J667" s="569"/>
      <c r="K667" s="569"/>
      <c r="L667" s="539"/>
    </row>
    <row r="668" spans="1:12" s="540" customFormat="1" x14ac:dyDescent="0.2">
      <c r="A668" s="541"/>
      <c r="B668" s="542"/>
      <c r="C668" s="542"/>
      <c r="D668" s="541"/>
      <c r="E668" s="563"/>
      <c r="F668" s="541"/>
      <c r="G668" s="570"/>
      <c r="H668" s="569"/>
      <c r="I668" s="569"/>
      <c r="J668" s="569"/>
      <c r="K668" s="569"/>
      <c r="L668" s="539"/>
    </row>
    <row r="669" spans="1:12" s="540" customFormat="1" x14ac:dyDescent="0.2">
      <c r="A669" s="541"/>
      <c r="B669" s="542"/>
      <c r="C669" s="542"/>
      <c r="D669" s="541"/>
      <c r="E669" s="563"/>
      <c r="F669" s="541"/>
      <c r="G669" s="570"/>
      <c r="H669" s="569"/>
      <c r="I669" s="569"/>
      <c r="J669" s="569"/>
      <c r="K669" s="569"/>
      <c r="L669" s="539"/>
    </row>
    <row r="670" spans="1:12" s="540" customFormat="1" x14ac:dyDescent="0.2">
      <c r="A670" s="541"/>
      <c r="B670" s="542"/>
      <c r="C670" s="542"/>
      <c r="D670" s="541"/>
      <c r="E670" s="563"/>
      <c r="F670" s="541"/>
      <c r="G670" s="570"/>
      <c r="H670" s="569"/>
      <c r="I670" s="569"/>
      <c r="J670" s="569"/>
      <c r="K670" s="569"/>
      <c r="L670" s="539"/>
    </row>
    <row r="671" spans="1:12" s="540" customFormat="1" x14ac:dyDescent="0.2">
      <c r="A671" s="541"/>
      <c r="B671" s="542"/>
      <c r="C671" s="542"/>
      <c r="D671" s="541"/>
      <c r="E671" s="563"/>
      <c r="F671" s="541"/>
      <c r="G671" s="570"/>
      <c r="H671" s="569"/>
      <c r="I671" s="569"/>
      <c r="J671" s="569"/>
      <c r="K671" s="569"/>
      <c r="L671" s="539"/>
    </row>
    <row r="672" spans="1:12" s="540" customFormat="1" x14ac:dyDescent="0.2">
      <c r="A672" s="541"/>
      <c r="B672" s="542"/>
      <c r="C672" s="542"/>
      <c r="D672" s="541"/>
      <c r="E672" s="563"/>
      <c r="F672" s="541"/>
      <c r="G672" s="570"/>
      <c r="H672" s="569"/>
      <c r="I672" s="569"/>
      <c r="J672" s="569"/>
      <c r="K672" s="569"/>
      <c r="L672" s="539"/>
    </row>
    <row r="673" spans="1:12" s="540" customFormat="1" x14ac:dyDescent="0.2">
      <c r="A673" s="541"/>
      <c r="B673" s="542"/>
      <c r="C673" s="542"/>
      <c r="D673" s="541"/>
      <c r="E673" s="563"/>
      <c r="F673" s="541"/>
      <c r="G673" s="570"/>
      <c r="H673" s="569"/>
      <c r="I673" s="569"/>
      <c r="J673" s="569"/>
      <c r="K673" s="569"/>
      <c r="L673" s="539"/>
    </row>
    <row r="674" spans="1:12" s="540" customFormat="1" x14ac:dyDescent="0.2">
      <c r="A674" s="541"/>
      <c r="B674" s="542"/>
      <c r="C674" s="542"/>
      <c r="D674" s="541"/>
      <c r="E674" s="563"/>
      <c r="F674" s="541"/>
      <c r="G674" s="570"/>
      <c r="H674" s="569"/>
      <c r="I674" s="569"/>
      <c r="J674" s="569"/>
      <c r="K674" s="569"/>
      <c r="L674" s="539"/>
    </row>
    <row r="675" spans="1:12" s="540" customFormat="1" x14ac:dyDescent="0.2">
      <c r="A675" s="541"/>
      <c r="B675" s="542"/>
      <c r="C675" s="542"/>
      <c r="D675" s="541"/>
      <c r="E675" s="563"/>
      <c r="F675" s="541"/>
      <c r="G675" s="570"/>
      <c r="H675" s="569"/>
      <c r="I675" s="569"/>
      <c r="J675" s="569"/>
      <c r="K675" s="569"/>
      <c r="L675" s="539"/>
    </row>
    <row r="676" spans="1:12" s="540" customFormat="1" x14ac:dyDescent="0.2">
      <c r="A676" s="541"/>
      <c r="B676" s="542"/>
      <c r="C676" s="542"/>
      <c r="D676" s="541"/>
      <c r="E676" s="563"/>
      <c r="F676" s="541"/>
      <c r="G676" s="570"/>
      <c r="H676" s="569"/>
      <c r="I676" s="569"/>
      <c r="J676" s="569"/>
      <c r="K676" s="569"/>
      <c r="L676" s="539"/>
    </row>
    <row r="677" spans="1:12" s="540" customFormat="1" x14ac:dyDescent="0.2">
      <c r="A677" s="541"/>
      <c r="B677" s="542"/>
      <c r="C677" s="542"/>
      <c r="D677" s="541"/>
      <c r="E677" s="563"/>
      <c r="F677" s="541"/>
      <c r="G677" s="570"/>
      <c r="H677" s="569"/>
      <c r="I677" s="569"/>
      <c r="J677" s="569"/>
      <c r="K677" s="569"/>
      <c r="L677" s="539"/>
    </row>
    <row r="678" spans="1:12" s="540" customFormat="1" x14ac:dyDescent="0.2">
      <c r="A678" s="541"/>
      <c r="B678" s="542"/>
      <c r="C678" s="542"/>
      <c r="D678" s="541"/>
      <c r="E678" s="563"/>
      <c r="F678" s="541"/>
      <c r="G678" s="570"/>
      <c r="H678" s="569"/>
      <c r="I678" s="569"/>
      <c r="J678" s="569"/>
      <c r="K678" s="569"/>
      <c r="L678" s="539"/>
    </row>
    <row r="679" spans="1:12" s="540" customFormat="1" x14ac:dyDescent="0.2">
      <c r="A679" s="541"/>
      <c r="B679" s="542"/>
      <c r="C679" s="542"/>
      <c r="D679" s="541"/>
      <c r="E679" s="563"/>
      <c r="F679" s="541"/>
      <c r="G679" s="570"/>
      <c r="H679" s="569"/>
      <c r="I679" s="569"/>
      <c r="J679" s="569"/>
      <c r="K679" s="569"/>
      <c r="L679" s="539"/>
    </row>
    <row r="680" spans="1:12" s="540" customFormat="1" x14ac:dyDescent="0.2">
      <c r="A680" s="541"/>
      <c r="B680" s="542"/>
      <c r="C680" s="542"/>
      <c r="D680" s="541"/>
      <c r="E680" s="563"/>
      <c r="F680" s="541"/>
      <c r="G680" s="570"/>
      <c r="H680" s="569"/>
      <c r="I680" s="569"/>
      <c r="J680" s="569"/>
      <c r="K680" s="569"/>
      <c r="L680" s="539"/>
    </row>
    <row r="681" spans="1:12" s="540" customFormat="1" x14ac:dyDescent="0.2">
      <c r="A681" s="541"/>
      <c r="B681" s="542"/>
      <c r="C681" s="542"/>
      <c r="D681" s="541"/>
      <c r="E681" s="563"/>
      <c r="F681" s="541"/>
      <c r="G681" s="570"/>
      <c r="H681" s="569"/>
      <c r="I681" s="569"/>
      <c r="J681" s="569"/>
      <c r="K681" s="569"/>
      <c r="L681" s="539"/>
    </row>
    <row r="682" spans="1:12" s="540" customFormat="1" x14ac:dyDescent="0.2">
      <c r="A682" s="541"/>
      <c r="B682" s="542"/>
      <c r="C682" s="542"/>
      <c r="D682" s="541"/>
      <c r="E682" s="563"/>
      <c r="F682" s="541"/>
      <c r="G682" s="570"/>
      <c r="H682" s="569"/>
      <c r="I682" s="569"/>
      <c r="J682" s="569"/>
      <c r="K682" s="569"/>
      <c r="L682" s="539"/>
    </row>
    <row r="683" spans="1:12" s="540" customFormat="1" x14ac:dyDescent="0.2">
      <c r="A683" s="541"/>
      <c r="B683" s="542"/>
      <c r="C683" s="542"/>
      <c r="D683" s="541"/>
      <c r="E683" s="563"/>
      <c r="F683" s="541"/>
      <c r="G683" s="570"/>
      <c r="H683" s="569"/>
      <c r="I683" s="569"/>
      <c r="J683" s="569"/>
      <c r="K683" s="569"/>
      <c r="L683" s="539"/>
    </row>
    <row r="684" spans="1:12" s="540" customFormat="1" x14ac:dyDescent="0.2">
      <c r="A684" s="541"/>
      <c r="B684" s="542"/>
      <c r="C684" s="542"/>
      <c r="D684" s="541"/>
      <c r="E684" s="563"/>
      <c r="F684" s="541"/>
      <c r="G684" s="570"/>
      <c r="H684" s="569"/>
      <c r="I684" s="569"/>
      <c r="J684" s="569"/>
      <c r="K684" s="569"/>
      <c r="L684" s="539"/>
    </row>
    <row r="685" spans="1:12" s="540" customFormat="1" x14ac:dyDescent="0.2">
      <c r="A685" s="541"/>
      <c r="B685" s="542"/>
      <c r="C685" s="542"/>
      <c r="D685" s="541"/>
      <c r="E685" s="563"/>
      <c r="F685" s="541"/>
      <c r="G685" s="570"/>
      <c r="H685" s="569"/>
      <c r="I685" s="569"/>
      <c r="J685" s="569"/>
      <c r="K685" s="569"/>
      <c r="L685" s="539"/>
    </row>
    <row r="686" spans="1:12" s="540" customFormat="1" x14ac:dyDescent="0.2">
      <c r="A686" s="541"/>
      <c r="B686" s="542"/>
      <c r="C686" s="542"/>
      <c r="D686" s="541"/>
      <c r="E686" s="563"/>
      <c r="F686" s="541"/>
      <c r="G686" s="570"/>
      <c r="H686" s="569"/>
      <c r="I686" s="569"/>
      <c r="J686" s="569"/>
      <c r="K686" s="569"/>
      <c r="L686" s="539"/>
    </row>
    <row r="687" spans="1:12" s="540" customFormat="1" x14ac:dyDescent="0.2">
      <c r="A687" s="541"/>
      <c r="B687" s="542"/>
      <c r="C687" s="542"/>
      <c r="D687" s="541"/>
      <c r="E687" s="563"/>
      <c r="F687" s="541"/>
      <c r="G687" s="570"/>
      <c r="H687" s="569"/>
      <c r="I687" s="569"/>
      <c r="J687" s="569"/>
      <c r="K687" s="569"/>
      <c r="L687" s="539"/>
    </row>
    <row r="688" spans="1:12" s="540" customFormat="1" x14ac:dyDescent="0.2">
      <c r="A688" s="541"/>
      <c r="B688" s="542"/>
      <c r="C688" s="542"/>
      <c r="D688" s="541"/>
      <c r="E688" s="563"/>
      <c r="F688" s="541"/>
      <c r="G688" s="570"/>
      <c r="H688" s="569"/>
      <c r="I688" s="569"/>
      <c r="J688" s="569"/>
      <c r="K688" s="569"/>
      <c r="L688" s="539"/>
    </row>
    <row r="689" spans="1:12" s="540" customFormat="1" x14ac:dyDescent="0.2">
      <c r="A689" s="541"/>
      <c r="B689" s="542"/>
      <c r="C689" s="542"/>
      <c r="D689" s="541"/>
      <c r="E689" s="563"/>
      <c r="F689" s="541"/>
      <c r="G689" s="570"/>
      <c r="H689" s="569"/>
      <c r="I689" s="569"/>
      <c r="J689" s="569"/>
      <c r="K689" s="569"/>
      <c r="L689" s="539"/>
    </row>
    <row r="690" spans="1:12" s="540" customFormat="1" x14ac:dyDescent="0.2">
      <c r="A690" s="541"/>
      <c r="B690" s="542"/>
      <c r="C690" s="542"/>
      <c r="D690" s="541"/>
      <c r="E690" s="563"/>
      <c r="F690" s="541"/>
      <c r="G690" s="570"/>
      <c r="H690" s="569"/>
      <c r="I690" s="569"/>
      <c r="J690" s="569"/>
      <c r="K690" s="569"/>
      <c r="L690" s="539"/>
    </row>
    <row r="691" spans="1:12" s="540" customFormat="1" x14ac:dyDescent="0.2">
      <c r="A691" s="541"/>
      <c r="B691" s="542"/>
      <c r="C691" s="542"/>
      <c r="D691" s="541"/>
      <c r="E691" s="563"/>
      <c r="F691" s="541"/>
      <c r="G691" s="570"/>
      <c r="H691" s="569"/>
      <c r="I691" s="569"/>
      <c r="J691" s="569"/>
      <c r="K691" s="569"/>
      <c r="L691" s="539"/>
    </row>
    <row r="692" spans="1:12" s="540" customFormat="1" x14ac:dyDescent="0.2">
      <c r="A692" s="541"/>
      <c r="B692" s="542"/>
      <c r="C692" s="542"/>
      <c r="D692" s="541"/>
      <c r="E692" s="563"/>
      <c r="F692" s="541"/>
      <c r="G692" s="570"/>
      <c r="H692" s="569"/>
      <c r="I692" s="569"/>
      <c r="J692" s="569"/>
      <c r="K692" s="569"/>
      <c r="L692" s="539"/>
    </row>
    <row r="693" spans="1:12" s="540" customFormat="1" x14ac:dyDescent="0.2">
      <c r="A693" s="541"/>
      <c r="B693" s="542"/>
      <c r="C693" s="542"/>
      <c r="D693" s="541"/>
      <c r="E693" s="563"/>
      <c r="F693" s="541"/>
      <c r="G693" s="570"/>
      <c r="H693" s="569"/>
      <c r="I693" s="569"/>
      <c r="J693" s="569"/>
      <c r="K693" s="569"/>
      <c r="L693" s="539"/>
    </row>
    <row r="694" spans="1:12" s="540" customFormat="1" x14ac:dyDescent="0.2">
      <c r="A694" s="541"/>
      <c r="B694" s="542"/>
      <c r="C694" s="542"/>
      <c r="D694" s="541"/>
      <c r="E694" s="563"/>
      <c r="F694" s="541"/>
      <c r="G694" s="570"/>
      <c r="H694" s="569"/>
      <c r="I694" s="569"/>
      <c r="J694" s="569"/>
      <c r="K694" s="569"/>
      <c r="L694" s="539"/>
    </row>
    <row r="695" spans="1:12" s="540" customFormat="1" x14ac:dyDescent="0.2">
      <c r="A695" s="541"/>
      <c r="B695" s="542"/>
      <c r="C695" s="542"/>
      <c r="D695" s="541"/>
      <c r="E695" s="563"/>
      <c r="F695" s="541"/>
      <c r="G695" s="570"/>
      <c r="H695" s="569"/>
      <c r="I695" s="569"/>
      <c r="J695" s="569"/>
      <c r="K695" s="569"/>
      <c r="L695" s="539"/>
    </row>
    <row r="696" spans="1:12" s="540" customFormat="1" x14ac:dyDescent="0.2">
      <c r="A696" s="541"/>
      <c r="B696" s="542"/>
      <c r="C696" s="542"/>
      <c r="D696" s="541"/>
      <c r="E696" s="563"/>
      <c r="F696" s="541"/>
      <c r="G696" s="570"/>
      <c r="H696" s="569"/>
      <c r="I696" s="569"/>
      <c r="J696" s="569"/>
      <c r="K696" s="569"/>
      <c r="L696" s="539"/>
    </row>
    <row r="697" spans="1:12" s="540" customFormat="1" x14ac:dyDescent="0.2">
      <c r="A697" s="541"/>
      <c r="B697" s="542"/>
      <c r="C697" s="542"/>
      <c r="D697" s="541"/>
      <c r="E697" s="563"/>
      <c r="F697" s="541"/>
      <c r="G697" s="570"/>
      <c r="H697" s="569"/>
      <c r="I697" s="569"/>
      <c r="J697" s="569"/>
      <c r="K697" s="569"/>
      <c r="L697" s="539"/>
    </row>
    <row r="698" spans="1:12" s="540" customFormat="1" x14ac:dyDescent="0.2">
      <c r="A698" s="541"/>
      <c r="B698" s="542"/>
      <c r="C698" s="542"/>
      <c r="D698" s="541"/>
      <c r="E698" s="563"/>
      <c r="F698" s="541"/>
      <c r="G698" s="570"/>
      <c r="H698" s="569"/>
      <c r="I698" s="569"/>
      <c r="J698" s="569"/>
      <c r="K698" s="569"/>
      <c r="L698" s="539"/>
    </row>
    <row r="699" spans="1:12" s="540" customFormat="1" x14ac:dyDescent="0.2">
      <c r="A699" s="541"/>
      <c r="B699" s="542"/>
      <c r="C699" s="542"/>
      <c r="D699" s="541"/>
      <c r="E699" s="563"/>
      <c r="F699" s="541"/>
      <c r="G699" s="570"/>
      <c r="H699" s="569"/>
      <c r="I699" s="569"/>
      <c r="J699" s="569"/>
      <c r="K699" s="569"/>
      <c r="L699" s="539"/>
    </row>
    <row r="700" spans="1:12" s="540" customFormat="1" x14ac:dyDescent="0.2">
      <c r="A700" s="541"/>
      <c r="B700" s="542"/>
      <c r="C700" s="542"/>
      <c r="D700" s="541"/>
      <c r="E700" s="563"/>
      <c r="F700" s="541"/>
      <c r="G700" s="570"/>
      <c r="H700" s="569"/>
      <c r="I700" s="569"/>
      <c r="J700" s="569"/>
      <c r="K700" s="569"/>
      <c r="L700" s="539"/>
    </row>
    <row r="701" spans="1:12" s="540" customFormat="1" x14ac:dyDescent="0.2">
      <c r="A701" s="541"/>
      <c r="B701" s="542"/>
      <c r="C701" s="542"/>
      <c r="D701" s="541"/>
      <c r="E701" s="563"/>
      <c r="F701" s="541"/>
      <c r="G701" s="570"/>
      <c r="H701" s="569"/>
      <c r="I701" s="569"/>
      <c r="J701" s="569"/>
      <c r="K701" s="569"/>
      <c r="L701" s="539"/>
    </row>
    <row r="702" spans="1:12" s="540" customFormat="1" x14ac:dyDescent="0.2">
      <c r="A702" s="541"/>
      <c r="B702" s="542"/>
      <c r="C702" s="542"/>
      <c r="D702" s="541"/>
      <c r="E702" s="563"/>
      <c r="F702" s="541"/>
      <c r="G702" s="570"/>
      <c r="H702" s="569"/>
      <c r="I702" s="569"/>
      <c r="J702" s="569"/>
      <c r="K702" s="569"/>
      <c r="L702" s="539"/>
    </row>
    <row r="703" spans="1:12" s="540" customFormat="1" x14ac:dyDescent="0.2">
      <c r="A703" s="541"/>
      <c r="B703" s="542"/>
      <c r="C703" s="542"/>
      <c r="D703" s="541"/>
      <c r="E703" s="563"/>
      <c r="F703" s="541"/>
      <c r="G703" s="570"/>
      <c r="H703" s="569"/>
      <c r="I703" s="569"/>
      <c r="J703" s="569"/>
      <c r="K703" s="569"/>
      <c r="L703" s="539"/>
    </row>
    <row r="704" spans="1:12" s="540" customFormat="1" x14ac:dyDescent="0.2">
      <c r="A704" s="541"/>
      <c r="B704" s="542"/>
      <c r="C704" s="542"/>
      <c r="D704" s="541"/>
      <c r="E704" s="563"/>
      <c r="F704" s="541"/>
      <c r="G704" s="570"/>
      <c r="H704" s="569"/>
      <c r="I704" s="569"/>
      <c r="J704" s="569"/>
      <c r="K704" s="569"/>
      <c r="L704" s="539"/>
    </row>
    <row r="705" spans="1:12" s="540" customFormat="1" x14ac:dyDescent="0.2">
      <c r="A705" s="541"/>
      <c r="B705" s="542"/>
      <c r="C705" s="542"/>
      <c r="D705" s="541"/>
      <c r="E705" s="563"/>
      <c r="F705" s="541"/>
      <c r="G705" s="570"/>
      <c r="H705" s="569"/>
      <c r="I705" s="569"/>
      <c r="J705" s="569"/>
      <c r="K705" s="569"/>
      <c r="L705" s="539"/>
    </row>
    <row r="706" spans="1:12" s="540" customFormat="1" x14ac:dyDescent="0.2">
      <c r="A706" s="541"/>
      <c r="B706" s="542"/>
      <c r="C706" s="542"/>
      <c r="D706" s="541"/>
      <c r="E706" s="563"/>
      <c r="F706" s="541"/>
      <c r="G706" s="570"/>
      <c r="H706" s="569"/>
      <c r="I706" s="569"/>
      <c r="J706" s="569"/>
      <c r="K706" s="569"/>
      <c r="L706" s="539"/>
    </row>
    <row r="707" spans="1:12" s="540" customFormat="1" x14ac:dyDescent="0.2">
      <c r="A707" s="541"/>
      <c r="B707" s="542"/>
      <c r="C707" s="542"/>
      <c r="D707" s="541"/>
      <c r="E707" s="563"/>
      <c r="F707" s="541"/>
      <c r="G707" s="570"/>
      <c r="H707" s="569"/>
      <c r="I707" s="569"/>
      <c r="J707" s="569"/>
      <c r="K707" s="569"/>
      <c r="L707" s="539"/>
    </row>
    <row r="708" spans="1:12" s="540" customFormat="1" x14ac:dyDescent="0.2">
      <c r="A708" s="541"/>
      <c r="B708" s="542"/>
      <c r="C708" s="542"/>
      <c r="D708" s="541"/>
      <c r="E708" s="563"/>
      <c r="F708" s="541"/>
      <c r="G708" s="570"/>
      <c r="H708" s="569"/>
      <c r="I708" s="569"/>
      <c r="J708" s="569"/>
      <c r="K708" s="569"/>
      <c r="L708" s="539"/>
    </row>
    <row r="709" spans="1:12" s="540" customFormat="1" x14ac:dyDescent="0.2">
      <c r="A709" s="541"/>
      <c r="B709" s="542"/>
      <c r="C709" s="542"/>
      <c r="D709" s="541"/>
      <c r="E709" s="563"/>
      <c r="F709" s="541"/>
      <c r="G709" s="570"/>
      <c r="H709" s="569"/>
      <c r="I709" s="569"/>
      <c r="J709" s="569"/>
      <c r="K709" s="569"/>
      <c r="L709" s="539"/>
    </row>
    <row r="710" spans="1:12" s="540" customFormat="1" x14ac:dyDescent="0.2">
      <c r="A710" s="541"/>
      <c r="B710" s="542"/>
      <c r="C710" s="542"/>
      <c r="D710" s="541"/>
      <c r="E710" s="563"/>
      <c r="F710" s="541"/>
      <c r="G710" s="570"/>
      <c r="H710" s="569"/>
      <c r="I710" s="569"/>
      <c r="J710" s="569"/>
      <c r="K710" s="569"/>
      <c r="L710" s="539"/>
    </row>
    <row r="711" spans="1:12" s="540" customFormat="1" x14ac:dyDescent="0.2">
      <c r="A711" s="541"/>
      <c r="B711" s="542"/>
      <c r="C711" s="542"/>
      <c r="D711" s="541"/>
      <c r="E711" s="563"/>
      <c r="F711" s="541"/>
      <c r="G711" s="570"/>
      <c r="H711" s="569"/>
      <c r="I711" s="569"/>
      <c r="J711" s="569"/>
      <c r="K711" s="569"/>
      <c r="L711" s="539"/>
    </row>
    <row r="712" spans="1:12" s="540" customFormat="1" x14ac:dyDescent="0.2">
      <c r="A712" s="541"/>
      <c r="B712" s="542"/>
      <c r="C712" s="542"/>
      <c r="D712" s="541"/>
      <c r="E712" s="563"/>
      <c r="F712" s="541"/>
      <c r="G712" s="570"/>
      <c r="H712" s="569"/>
      <c r="I712" s="569"/>
      <c r="J712" s="569"/>
      <c r="K712" s="569"/>
      <c r="L712" s="539"/>
    </row>
    <row r="713" spans="1:12" s="540" customFormat="1" x14ac:dyDescent="0.2">
      <c r="A713" s="541"/>
      <c r="B713" s="542"/>
      <c r="C713" s="542"/>
      <c r="D713" s="541"/>
      <c r="E713" s="563"/>
      <c r="F713" s="541"/>
      <c r="G713" s="570"/>
      <c r="H713" s="569"/>
      <c r="I713" s="569"/>
      <c r="J713" s="569"/>
      <c r="K713" s="569"/>
      <c r="L713" s="539"/>
    </row>
    <row r="714" spans="1:12" s="540" customFormat="1" x14ac:dyDescent="0.2">
      <c r="A714" s="541"/>
      <c r="B714" s="542"/>
      <c r="C714" s="542"/>
      <c r="D714" s="541"/>
      <c r="E714" s="563"/>
      <c r="F714" s="541"/>
      <c r="G714" s="570"/>
      <c r="H714" s="569"/>
      <c r="I714" s="569"/>
      <c r="J714" s="569"/>
      <c r="K714" s="569"/>
      <c r="L714" s="539"/>
    </row>
    <row r="715" spans="1:12" s="540" customFormat="1" x14ac:dyDescent="0.2">
      <c r="A715" s="541"/>
      <c r="B715" s="542"/>
      <c r="C715" s="542"/>
      <c r="D715" s="541"/>
      <c r="E715" s="563"/>
      <c r="F715" s="541"/>
      <c r="G715" s="570"/>
      <c r="H715" s="569"/>
      <c r="I715" s="569"/>
      <c r="J715" s="569"/>
      <c r="K715" s="569"/>
      <c r="L715" s="539"/>
    </row>
    <row r="716" spans="1:12" s="540" customFormat="1" x14ac:dyDescent="0.2">
      <c r="A716" s="541"/>
      <c r="B716" s="542"/>
      <c r="C716" s="542"/>
      <c r="D716" s="541"/>
      <c r="E716" s="563"/>
      <c r="F716" s="541"/>
      <c r="G716" s="570"/>
      <c r="H716" s="569"/>
      <c r="I716" s="569"/>
      <c r="J716" s="569"/>
      <c r="K716" s="569"/>
      <c r="L716" s="539"/>
    </row>
    <row r="717" spans="1:12" s="540" customFormat="1" x14ac:dyDescent="0.2">
      <c r="A717" s="541"/>
      <c r="B717" s="542"/>
      <c r="C717" s="542"/>
      <c r="D717" s="541"/>
      <c r="E717" s="563"/>
      <c r="F717" s="541"/>
      <c r="G717" s="570"/>
      <c r="H717" s="569"/>
      <c r="I717" s="569"/>
      <c r="J717" s="569"/>
      <c r="K717" s="569"/>
      <c r="L717" s="539"/>
    </row>
    <row r="718" spans="1:12" s="540" customFormat="1" x14ac:dyDescent="0.2">
      <c r="A718" s="541"/>
      <c r="B718" s="542"/>
      <c r="C718" s="542"/>
      <c r="D718" s="541"/>
      <c r="E718" s="563"/>
      <c r="F718" s="541"/>
      <c r="G718" s="570"/>
      <c r="H718" s="569"/>
      <c r="I718" s="569"/>
      <c r="J718" s="569"/>
      <c r="K718" s="569"/>
      <c r="L718" s="539"/>
    </row>
    <row r="719" spans="1:12" s="540" customFormat="1" x14ac:dyDescent="0.2">
      <c r="A719" s="541"/>
      <c r="B719" s="542"/>
      <c r="C719" s="542"/>
      <c r="D719" s="541"/>
      <c r="E719" s="563"/>
      <c r="F719" s="541"/>
      <c r="G719" s="570"/>
      <c r="H719" s="569"/>
      <c r="I719" s="569"/>
      <c r="J719" s="569"/>
      <c r="K719" s="569"/>
      <c r="L719" s="539"/>
    </row>
    <row r="720" spans="1:12" s="540" customFormat="1" x14ac:dyDescent="0.2">
      <c r="A720" s="541"/>
      <c r="B720" s="542"/>
      <c r="C720" s="542"/>
      <c r="D720" s="541"/>
      <c r="E720" s="563"/>
      <c r="F720" s="541"/>
      <c r="G720" s="570"/>
      <c r="H720" s="569"/>
      <c r="I720" s="569"/>
      <c r="J720" s="569"/>
      <c r="K720" s="569"/>
      <c r="L720" s="539"/>
    </row>
    <row r="721" spans="1:12" s="540" customFormat="1" x14ac:dyDescent="0.2">
      <c r="A721" s="541"/>
      <c r="B721" s="542"/>
      <c r="C721" s="542"/>
      <c r="D721" s="541"/>
      <c r="E721" s="563"/>
      <c r="F721" s="541"/>
      <c r="G721" s="570"/>
      <c r="H721" s="569"/>
      <c r="I721" s="569"/>
      <c r="J721" s="569"/>
      <c r="K721" s="569"/>
      <c r="L721" s="539"/>
    </row>
    <row r="722" spans="1:12" s="540" customFormat="1" x14ac:dyDescent="0.2">
      <c r="A722" s="541"/>
      <c r="B722" s="542"/>
      <c r="C722" s="542"/>
      <c r="D722" s="541"/>
      <c r="E722" s="563"/>
      <c r="F722" s="541"/>
      <c r="G722" s="570"/>
      <c r="H722" s="569"/>
      <c r="I722" s="569"/>
      <c r="J722" s="569"/>
      <c r="K722" s="569"/>
      <c r="L722" s="539"/>
    </row>
    <row r="723" spans="1:12" s="540" customFormat="1" x14ac:dyDescent="0.2">
      <c r="A723" s="541"/>
      <c r="B723" s="542"/>
      <c r="C723" s="542"/>
      <c r="D723" s="541"/>
      <c r="E723" s="563"/>
      <c r="F723" s="541"/>
      <c r="G723" s="570"/>
      <c r="H723" s="569"/>
      <c r="I723" s="569"/>
      <c r="J723" s="569"/>
      <c r="K723" s="569"/>
      <c r="L723" s="539"/>
    </row>
    <row r="724" spans="1:12" s="540" customFormat="1" x14ac:dyDescent="0.2">
      <c r="A724" s="541"/>
      <c r="B724" s="542"/>
      <c r="C724" s="542"/>
      <c r="D724" s="541"/>
      <c r="E724" s="563"/>
      <c r="F724" s="541"/>
      <c r="G724" s="570"/>
      <c r="H724" s="569"/>
      <c r="I724" s="569"/>
      <c r="J724" s="569"/>
      <c r="K724" s="569"/>
      <c r="L724" s="539"/>
    </row>
    <row r="725" spans="1:12" s="540" customFormat="1" x14ac:dyDescent="0.2">
      <c r="A725" s="541"/>
      <c r="B725" s="542"/>
      <c r="C725" s="542"/>
      <c r="D725" s="541"/>
      <c r="E725" s="563"/>
      <c r="F725" s="541"/>
      <c r="G725" s="570"/>
      <c r="H725" s="569"/>
      <c r="I725" s="569"/>
      <c r="J725" s="569"/>
      <c r="K725" s="569"/>
      <c r="L725" s="539"/>
    </row>
    <row r="726" spans="1:12" s="540" customFormat="1" x14ac:dyDescent="0.2">
      <c r="A726" s="541"/>
      <c r="B726" s="542"/>
      <c r="C726" s="542"/>
      <c r="D726" s="541"/>
      <c r="E726" s="563"/>
      <c r="F726" s="541"/>
      <c r="G726" s="570"/>
      <c r="H726" s="569"/>
      <c r="I726" s="569"/>
      <c r="J726" s="569"/>
      <c r="K726" s="569"/>
      <c r="L726" s="539"/>
    </row>
    <row r="727" spans="1:12" s="540" customFormat="1" x14ac:dyDescent="0.2">
      <c r="A727" s="541"/>
      <c r="B727" s="542"/>
      <c r="C727" s="542"/>
      <c r="D727" s="541"/>
      <c r="E727" s="563"/>
      <c r="F727" s="541"/>
      <c r="G727" s="570"/>
      <c r="H727" s="569"/>
      <c r="I727" s="569"/>
      <c r="J727" s="569"/>
      <c r="K727" s="569"/>
      <c r="L727" s="539"/>
    </row>
    <row r="728" spans="1:12" s="540" customFormat="1" x14ac:dyDescent="0.2">
      <c r="A728" s="541"/>
      <c r="B728" s="542"/>
      <c r="C728" s="542"/>
      <c r="D728" s="541"/>
      <c r="E728" s="563"/>
      <c r="F728" s="541"/>
      <c r="G728" s="570"/>
      <c r="H728" s="569"/>
      <c r="I728" s="569"/>
      <c r="J728" s="569"/>
      <c r="K728" s="569"/>
      <c r="L728" s="539"/>
    </row>
    <row r="729" spans="1:12" s="540" customFormat="1" x14ac:dyDescent="0.2">
      <c r="A729" s="541"/>
      <c r="B729" s="542"/>
      <c r="C729" s="542"/>
      <c r="D729" s="541"/>
      <c r="E729" s="563"/>
      <c r="F729" s="541"/>
      <c r="G729" s="570"/>
      <c r="H729" s="569"/>
      <c r="I729" s="569"/>
      <c r="J729" s="569"/>
      <c r="K729" s="569"/>
      <c r="L729" s="539"/>
    </row>
    <row r="730" spans="1:12" s="540" customFormat="1" x14ac:dyDescent="0.2">
      <c r="A730" s="541"/>
      <c r="B730" s="542"/>
      <c r="C730" s="542"/>
      <c r="D730" s="541"/>
      <c r="E730" s="563"/>
      <c r="F730" s="541"/>
      <c r="G730" s="570"/>
      <c r="H730" s="569"/>
      <c r="I730" s="569"/>
      <c r="J730" s="569"/>
      <c r="K730" s="569"/>
      <c r="L730" s="539"/>
    </row>
    <row r="731" spans="1:12" s="540" customFormat="1" x14ac:dyDescent="0.2">
      <c r="A731" s="541"/>
      <c r="B731" s="542"/>
      <c r="C731" s="542"/>
      <c r="D731" s="541"/>
      <c r="E731" s="563"/>
      <c r="F731" s="541"/>
      <c r="G731" s="570"/>
      <c r="H731" s="569"/>
      <c r="I731" s="569"/>
      <c r="J731" s="569"/>
      <c r="K731" s="569"/>
      <c r="L731" s="539"/>
    </row>
    <row r="732" spans="1:12" s="540" customFormat="1" x14ac:dyDescent="0.2">
      <c r="A732" s="541"/>
      <c r="B732" s="542"/>
      <c r="C732" s="542"/>
      <c r="D732" s="541"/>
      <c r="E732" s="563"/>
      <c r="F732" s="541"/>
      <c r="G732" s="570"/>
      <c r="H732" s="569"/>
      <c r="I732" s="569"/>
      <c r="J732" s="569"/>
      <c r="K732" s="569"/>
      <c r="L732" s="539"/>
    </row>
    <row r="733" spans="1:12" s="540" customFormat="1" x14ac:dyDescent="0.2">
      <c r="A733" s="541"/>
      <c r="B733" s="542"/>
      <c r="C733" s="542"/>
      <c r="D733" s="541"/>
      <c r="E733" s="563"/>
      <c r="F733" s="541"/>
      <c r="G733" s="570"/>
      <c r="H733" s="569"/>
      <c r="I733" s="569"/>
      <c r="J733" s="569"/>
      <c r="K733" s="569"/>
      <c r="L733" s="539"/>
    </row>
    <row r="734" spans="1:12" s="540" customFormat="1" x14ac:dyDescent="0.2">
      <c r="A734" s="541"/>
      <c r="B734" s="542"/>
      <c r="C734" s="542"/>
      <c r="D734" s="541"/>
      <c r="E734" s="563"/>
      <c r="F734" s="541"/>
      <c r="G734" s="570"/>
      <c r="H734" s="569"/>
      <c r="I734" s="569"/>
      <c r="J734" s="569"/>
      <c r="K734" s="569"/>
      <c r="L734" s="539"/>
    </row>
    <row r="735" spans="1:12" s="540" customFormat="1" x14ac:dyDescent="0.2">
      <c r="A735" s="541"/>
      <c r="B735" s="542"/>
      <c r="C735" s="542"/>
      <c r="D735" s="541"/>
      <c r="E735" s="563"/>
      <c r="F735" s="541"/>
      <c r="G735" s="570"/>
      <c r="H735" s="569"/>
      <c r="I735" s="569"/>
      <c r="J735" s="569"/>
      <c r="K735" s="569"/>
      <c r="L735" s="539"/>
    </row>
    <row r="736" spans="1:12" s="540" customFormat="1" x14ac:dyDescent="0.2">
      <c r="A736" s="541"/>
      <c r="B736" s="542"/>
      <c r="C736" s="542"/>
      <c r="D736" s="541"/>
      <c r="E736" s="563"/>
      <c r="F736" s="541"/>
      <c r="G736" s="570"/>
      <c r="H736" s="569"/>
      <c r="I736" s="569"/>
      <c r="J736" s="569"/>
      <c r="K736" s="569"/>
      <c r="L736" s="539"/>
    </row>
    <row r="737" spans="1:12" s="540" customFormat="1" x14ac:dyDescent="0.2">
      <c r="A737" s="541"/>
      <c r="B737" s="542"/>
      <c r="C737" s="542"/>
      <c r="D737" s="541"/>
      <c r="E737" s="563"/>
      <c r="F737" s="541"/>
      <c r="G737" s="570"/>
      <c r="H737" s="569"/>
      <c r="I737" s="569"/>
      <c r="J737" s="569"/>
      <c r="K737" s="569"/>
      <c r="L737" s="539"/>
    </row>
    <row r="738" spans="1:12" s="540" customFormat="1" x14ac:dyDescent="0.2">
      <c r="A738" s="541"/>
      <c r="B738" s="542"/>
      <c r="C738" s="542"/>
      <c r="D738" s="541"/>
      <c r="E738" s="563"/>
      <c r="F738" s="541"/>
      <c r="G738" s="570"/>
      <c r="H738" s="569"/>
      <c r="I738" s="569"/>
      <c r="J738" s="569"/>
      <c r="K738" s="569"/>
      <c r="L738" s="539"/>
    </row>
    <row r="739" spans="1:12" s="540" customFormat="1" x14ac:dyDescent="0.2">
      <c r="A739" s="541"/>
      <c r="B739" s="542"/>
      <c r="C739" s="542"/>
      <c r="D739" s="541"/>
      <c r="E739" s="563"/>
      <c r="F739" s="541"/>
      <c r="G739" s="570"/>
      <c r="H739" s="569"/>
      <c r="I739" s="569"/>
      <c r="J739" s="569"/>
      <c r="K739" s="569"/>
      <c r="L739" s="539"/>
    </row>
    <row r="740" spans="1:12" s="540" customFormat="1" x14ac:dyDescent="0.2">
      <c r="A740" s="541"/>
      <c r="B740" s="542"/>
      <c r="C740" s="542"/>
      <c r="D740" s="541"/>
      <c r="E740" s="563"/>
      <c r="F740" s="541"/>
      <c r="G740" s="570"/>
      <c r="H740" s="569"/>
      <c r="I740" s="569"/>
      <c r="J740" s="569"/>
      <c r="K740" s="569"/>
      <c r="L740" s="539"/>
    </row>
    <row r="741" spans="1:12" s="540" customFormat="1" x14ac:dyDescent="0.2">
      <c r="A741" s="541"/>
      <c r="B741" s="542"/>
      <c r="C741" s="542"/>
      <c r="D741" s="541"/>
      <c r="E741" s="563"/>
      <c r="F741" s="541"/>
      <c r="G741" s="570"/>
      <c r="H741" s="569"/>
      <c r="I741" s="569"/>
      <c r="J741" s="569"/>
      <c r="K741" s="569"/>
      <c r="L741" s="539"/>
    </row>
    <row r="742" spans="1:12" s="540" customFormat="1" x14ac:dyDescent="0.2">
      <c r="A742" s="541"/>
      <c r="B742" s="542"/>
      <c r="C742" s="542"/>
      <c r="D742" s="541"/>
      <c r="E742" s="563"/>
      <c r="F742" s="541"/>
      <c r="G742" s="570"/>
      <c r="H742" s="569"/>
      <c r="I742" s="569"/>
      <c r="J742" s="569"/>
      <c r="K742" s="569"/>
      <c r="L742" s="539"/>
    </row>
    <row r="743" spans="1:12" s="540" customFormat="1" x14ac:dyDescent="0.2">
      <c r="A743" s="541"/>
      <c r="B743" s="542"/>
      <c r="C743" s="542"/>
      <c r="D743" s="541"/>
      <c r="E743" s="563"/>
      <c r="F743" s="541"/>
      <c r="G743" s="570"/>
      <c r="H743" s="569"/>
      <c r="I743" s="569"/>
      <c r="J743" s="569"/>
      <c r="K743" s="569"/>
      <c r="L743" s="539"/>
    </row>
    <row r="744" spans="1:12" s="540" customFormat="1" x14ac:dyDescent="0.2">
      <c r="A744" s="541"/>
      <c r="B744" s="542"/>
      <c r="C744" s="542"/>
      <c r="D744" s="541"/>
      <c r="E744" s="563"/>
      <c r="F744" s="541"/>
      <c r="G744" s="570"/>
      <c r="H744" s="569"/>
      <c r="I744" s="569"/>
      <c r="J744" s="569"/>
      <c r="K744" s="569"/>
      <c r="L744" s="539"/>
    </row>
    <row r="745" spans="1:12" s="540" customFormat="1" x14ac:dyDescent="0.2">
      <c r="A745" s="541"/>
      <c r="B745" s="542"/>
      <c r="C745" s="542"/>
      <c r="D745" s="541"/>
      <c r="E745" s="563"/>
      <c r="F745" s="541"/>
      <c r="G745" s="570"/>
      <c r="H745" s="569"/>
      <c r="I745" s="569"/>
      <c r="J745" s="569"/>
      <c r="K745" s="569"/>
      <c r="L745" s="539"/>
    </row>
    <row r="746" spans="1:12" s="540" customFormat="1" x14ac:dyDescent="0.2">
      <c r="A746" s="541"/>
      <c r="B746" s="542"/>
      <c r="C746" s="542"/>
      <c r="D746" s="541"/>
      <c r="E746" s="563"/>
      <c r="F746" s="541"/>
      <c r="G746" s="570"/>
      <c r="H746" s="569"/>
      <c r="I746" s="569"/>
      <c r="J746" s="569"/>
      <c r="K746" s="569"/>
      <c r="L746" s="539"/>
    </row>
    <row r="747" spans="1:12" s="540" customFormat="1" x14ac:dyDescent="0.2">
      <c r="A747" s="541"/>
      <c r="B747" s="542"/>
      <c r="C747" s="542"/>
      <c r="D747" s="541"/>
      <c r="E747" s="563"/>
      <c r="F747" s="541"/>
      <c r="G747" s="570"/>
      <c r="H747" s="569"/>
      <c r="I747" s="569"/>
      <c r="J747" s="569"/>
      <c r="K747" s="569"/>
      <c r="L747" s="539"/>
    </row>
    <row r="748" spans="1:12" s="540" customFormat="1" x14ac:dyDescent="0.2">
      <c r="A748" s="541"/>
      <c r="B748" s="542"/>
      <c r="C748" s="542"/>
      <c r="D748" s="541"/>
      <c r="E748" s="563"/>
      <c r="F748" s="541"/>
      <c r="G748" s="570"/>
      <c r="H748" s="569"/>
      <c r="I748" s="569"/>
      <c r="J748" s="569"/>
      <c r="K748" s="569"/>
      <c r="L748" s="539"/>
    </row>
    <row r="749" spans="1:12" s="540" customFormat="1" x14ac:dyDescent="0.2">
      <c r="A749" s="541"/>
      <c r="B749" s="542"/>
      <c r="C749" s="542"/>
      <c r="D749" s="541"/>
      <c r="E749" s="563"/>
      <c r="F749" s="541"/>
      <c r="G749" s="570"/>
      <c r="H749" s="569"/>
      <c r="I749" s="569"/>
      <c r="J749" s="569"/>
      <c r="K749" s="569"/>
      <c r="L749" s="539"/>
    </row>
    <row r="750" spans="1:12" s="540" customFormat="1" x14ac:dyDescent="0.2">
      <c r="A750" s="541"/>
      <c r="B750" s="542"/>
      <c r="C750" s="542"/>
      <c r="D750" s="541"/>
      <c r="E750" s="563"/>
      <c r="F750" s="541"/>
      <c r="G750" s="570"/>
      <c r="H750" s="569"/>
      <c r="I750" s="569"/>
      <c r="J750" s="569"/>
      <c r="K750" s="569"/>
      <c r="L750" s="539"/>
    </row>
    <row r="751" spans="1:12" s="540" customFormat="1" x14ac:dyDescent="0.2">
      <c r="A751" s="541"/>
      <c r="B751" s="542"/>
      <c r="C751" s="542"/>
      <c r="D751" s="541"/>
      <c r="E751" s="563"/>
      <c r="F751" s="541"/>
      <c r="G751" s="570"/>
      <c r="H751" s="569"/>
      <c r="I751" s="569"/>
      <c r="J751" s="569"/>
      <c r="K751" s="569"/>
      <c r="L751" s="539"/>
    </row>
    <row r="752" spans="1:12" s="540" customFormat="1" x14ac:dyDescent="0.2">
      <c r="A752" s="541"/>
      <c r="B752" s="542"/>
      <c r="C752" s="542"/>
      <c r="D752" s="541"/>
      <c r="E752" s="563"/>
      <c r="F752" s="541"/>
      <c r="G752" s="570"/>
      <c r="H752" s="569"/>
      <c r="I752" s="569"/>
      <c r="J752" s="569"/>
      <c r="K752" s="569"/>
      <c r="L752" s="539"/>
    </row>
    <row r="753" spans="1:12" s="540" customFormat="1" x14ac:dyDescent="0.2">
      <c r="A753" s="541"/>
      <c r="B753" s="542"/>
      <c r="C753" s="542"/>
      <c r="D753" s="541"/>
      <c r="E753" s="563"/>
      <c r="F753" s="541"/>
      <c r="G753" s="570"/>
      <c r="H753" s="569"/>
      <c r="I753" s="569"/>
      <c r="J753" s="569"/>
      <c r="K753" s="569"/>
      <c r="L753" s="539"/>
    </row>
    <row r="754" spans="1:12" s="540" customFormat="1" x14ac:dyDescent="0.2">
      <c r="A754" s="541"/>
      <c r="B754" s="542"/>
      <c r="C754" s="542"/>
      <c r="D754" s="541"/>
      <c r="E754" s="563"/>
      <c r="F754" s="541"/>
      <c r="G754" s="570"/>
      <c r="H754" s="569"/>
      <c r="I754" s="569"/>
      <c r="J754" s="569"/>
      <c r="K754" s="569"/>
      <c r="L754" s="539"/>
    </row>
    <row r="755" spans="1:12" s="540" customFormat="1" x14ac:dyDescent="0.2">
      <c r="A755" s="541"/>
      <c r="B755" s="542"/>
      <c r="C755" s="542"/>
      <c r="D755" s="541"/>
      <c r="E755" s="563"/>
      <c r="F755" s="541"/>
      <c r="G755" s="570"/>
      <c r="H755" s="569"/>
      <c r="I755" s="569"/>
      <c r="J755" s="569"/>
      <c r="K755" s="569"/>
      <c r="L755" s="539"/>
    </row>
    <row r="756" spans="1:12" s="540" customFormat="1" x14ac:dyDescent="0.2">
      <c r="A756" s="541"/>
      <c r="B756" s="542"/>
      <c r="C756" s="542"/>
      <c r="D756" s="541"/>
      <c r="E756" s="563"/>
      <c r="F756" s="541"/>
      <c r="G756" s="570"/>
      <c r="H756" s="569"/>
      <c r="I756" s="569"/>
      <c r="J756" s="569"/>
      <c r="K756" s="569"/>
      <c r="L756" s="539"/>
    </row>
    <row r="757" spans="1:12" s="540" customFormat="1" x14ac:dyDescent="0.2">
      <c r="A757" s="541"/>
      <c r="B757" s="542"/>
      <c r="C757" s="542"/>
      <c r="D757" s="541"/>
      <c r="E757" s="563"/>
      <c r="F757" s="541"/>
      <c r="G757" s="570"/>
      <c r="H757" s="569"/>
      <c r="I757" s="569"/>
      <c r="J757" s="569"/>
      <c r="K757" s="569"/>
      <c r="L757" s="539"/>
    </row>
    <row r="758" spans="1:12" s="540" customFormat="1" x14ac:dyDescent="0.2">
      <c r="A758" s="541"/>
      <c r="B758" s="542"/>
      <c r="C758" s="542"/>
      <c r="D758" s="541"/>
      <c r="E758" s="563"/>
      <c r="F758" s="541"/>
      <c r="G758" s="570"/>
      <c r="H758" s="569"/>
      <c r="I758" s="569"/>
      <c r="J758" s="569"/>
      <c r="K758" s="569"/>
      <c r="L758" s="539"/>
    </row>
    <row r="759" spans="1:12" s="540" customFormat="1" x14ac:dyDescent="0.2">
      <c r="A759" s="541"/>
      <c r="B759" s="542"/>
      <c r="C759" s="542"/>
      <c r="D759" s="541"/>
      <c r="E759" s="563"/>
      <c r="F759" s="541"/>
      <c r="G759" s="570"/>
      <c r="H759" s="569"/>
      <c r="I759" s="569"/>
      <c r="J759" s="569"/>
      <c r="K759" s="569"/>
      <c r="L759" s="539"/>
    </row>
    <row r="760" spans="1:12" s="540" customFormat="1" x14ac:dyDescent="0.2">
      <c r="A760" s="541"/>
      <c r="B760" s="542"/>
      <c r="C760" s="542"/>
      <c r="D760" s="541"/>
      <c r="E760" s="563"/>
      <c r="F760" s="541"/>
      <c r="G760" s="570"/>
      <c r="H760" s="569"/>
      <c r="I760" s="569"/>
      <c r="J760" s="569"/>
      <c r="K760" s="569"/>
      <c r="L760" s="539"/>
    </row>
    <row r="761" spans="1:12" s="540" customFormat="1" x14ac:dyDescent="0.2">
      <c r="A761" s="541"/>
      <c r="B761" s="542"/>
      <c r="C761" s="542"/>
      <c r="D761" s="541"/>
      <c r="E761" s="563"/>
      <c r="F761" s="541"/>
      <c r="G761" s="570"/>
      <c r="H761" s="569"/>
      <c r="I761" s="569"/>
      <c r="J761" s="569"/>
      <c r="K761" s="569"/>
      <c r="L761" s="539"/>
    </row>
    <row r="762" spans="1:12" s="540" customFormat="1" x14ac:dyDescent="0.2">
      <c r="A762" s="541"/>
      <c r="B762" s="542"/>
      <c r="C762" s="542"/>
      <c r="D762" s="541"/>
      <c r="E762" s="563"/>
      <c r="F762" s="541"/>
      <c r="G762" s="570"/>
      <c r="H762" s="569"/>
      <c r="I762" s="569"/>
      <c r="J762" s="569"/>
      <c r="K762" s="569"/>
      <c r="L762" s="539"/>
    </row>
    <row r="763" spans="1:12" s="540" customFormat="1" x14ac:dyDescent="0.2">
      <c r="A763" s="541"/>
      <c r="B763" s="542"/>
      <c r="C763" s="542"/>
      <c r="D763" s="541"/>
      <c r="E763" s="563"/>
      <c r="F763" s="541"/>
      <c r="G763" s="570"/>
      <c r="H763" s="569"/>
      <c r="I763" s="569"/>
      <c r="J763" s="569"/>
      <c r="K763" s="569"/>
      <c r="L763" s="539"/>
    </row>
    <row r="764" spans="1:12" s="540" customFormat="1" x14ac:dyDescent="0.2">
      <c r="A764" s="541"/>
      <c r="B764" s="542"/>
      <c r="C764" s="542"/>
      <c r="D764" s="541"/>
      <c r="E764" s="563"/>
      <c r="F764" s="541"/>
      <c r="G764" s="570"/>
      <c r="H764" s="569"/>
      <c r="I764" s="569"/>
      <c r="J764" s="569"/>
      <c r="K764" s="569"/>
      <c r="L764" s="539"/>
    </row>
    <row r="765" spans="1:12" s="540" customFormat="1" x14ac:dyDescent="0.2">
      <c r="A765" s="541"/>
      <c r="B765" s="542"/>
      <c r="C765" s="542"/>
      <c r="D765" s="541"/>
      <c r="E765" s="563"/>
      <c r="F765" s="541"/>
      <c r="G765" s="570"/>
      <c r="H765" s="569"/>
      <c r="I765" s="569"/>
      <c r="J765" s="569"/>
      <c r="K765" s="569"/>
      <c r="L765" s="539"/>
    </row>
    <row r="766" spans="1:12" s="540" customFormat="1" x14ac:dyDescent="0.2">
      <c r="A766" s="541"/>
      <c r="B766" s="542"/>
      <c r="C766" s="542"/>
      <c r="D766" s="541"/>
      <c r="E766" s="563"/>
      <c r="F766" s="541"/>
      <c r="G766" s="570"/>
      <c r="H766" s="569"/>
      <c r="I766" s="569"/>
      <c r="J766" s="569"/>
      <c r="K766" s="569"/>
      <c r="L766" s="539"/>
    </row>
    <row r="767" spans="1:12" s="540" customFormat="1" x14ac:dyDescent="0.2">
      <c r="A767" s="541"/>
      <c r="B767" s="542"/>
      <c r="C767" s="542"/>
      <c r="D767" s="541"/>
      <c r="E767" s="563"/>
      <c r="F767" s="541"/>
      <c r="G767" s="570"/>
      <c r="H767" s="569"/>
      <c r="I767" s="569"/>
      <c r="J767" s="569"/>
      <c r="K767" s="569"/>
      <c r="L767" s="539"/>
    </row>
    <row r="768" spans="1:12" s="540" customFormat="1" x14ac:dyDescent="0.2">
      <c r="A768" s="541"/>
      <c r="B768" s="542"/>
      <c r="C768" s="542"/>
      <c r="D768" s="541"/>
      <c r="E768" s="563"/>
      <c r="F768" s="541"/>
      <c r="G768" s="570"/>
      <c r="H768" s="569"/>
      <c r="I768" s="569"/>
      <c r="J768" s="569"/>
      <c r="K768" s="569"/>
      <c r="L768" s="539"/>
    </row>
    <row r="769" spans="1:12" s="540" customFormat="1" x14ac:dyDescent="0.2">
      <c r="A769" s="541"/>
      <c r="B769" s="542"/>
      <c r="C769" s="542"/>
      <c r="D769" s="541"/>
      <c r="E769" s="563"/>
      <c r="F769" s="541"/>
      <c r="G769" s="570"/>
      <c r="H769" s="569"/>
      <c r="I769" s="569"/>
      <c r="J769" s="569"/>
      <c r="K769" s="569"/>
      <c r="L769" s="539"/>
    </row>
    <row r="770" spans="1:12" s="540" customFormat="1" x14ac:dyDescent="0.2">
      <c r="A770" s="541"/>
      <c r="B770" s="542"/>
      <c r="C770" s="542"/>
      <c r="D770" s="541"/>
      <c r="E770" s="563"/>
      <c r="F770" s="541"/>
      <c r="G770" s="570"/>
      <c r="H770" s="569"/>
      <c r="I770" s="569"/>
      <c r="J770" s="569"/>
      <c r="K770" s="569"/>
      <c r="L770" s="539"/>
    </row>
    <row r="771" spans="1:12" s="540" customFormat="1" x14ac:dyDescent="0.2">
      <c r="A771" s="541"/>
      <c r="B771" s="542"/>
      <c r="C771" s="542"/>
      <c r="D771" s="541"/>
      <c r="E771" s="563"/>
      <c r="F771" s="541"/>
      <c r="G771" s="570"/>
      <c r="H771" s="569"/>
      <c r="I771" s="569"/>
      <c r="J771" s="569"/>
      <c r="K771" s="569"/>
      <c r="L771" s="539"/>
    </row>
    <row r="772" spans="1:12" s="540" customFormat="1" x14ac:dyDescent="0.2">
      <c r="A772" s="541"/>
      <c r="B772" s="542"/>
      <c r="C772" s="542"/>
      <c r="D772" s="541"/>
      <c r="E772" s="563"/>
      <c r="F772" s="541"/>
      <c r="G772" s="570"/>
      <c r="H772" s="569"/>
      <c r="I772" s="569"/>
      <c r="J772" s="569"/>
      <c r="K772" s="569"/>
      <c r="L772" s="539"/>
    </row>
    <row r="773" spans="1:12" s="540" customFormat="1" x14ac:dyDescent="0.2">
      <c r="A773" s="541"/>
      <c r="B773" s="542"/>
      <c r="C773" s="542"/>
      <c r="D773" s="541"/>
      <c r="E773" s="563"/>
      <c r="F773" s="541"/>
      <c r="G773" s="570"/>
      <c r="H773" s="569"/>
      <c r="I773" s="569"/>
      <c r="J773" s="569"/>
      <c r="K773" s="569"/>
      <c r="L773" s="539"/>
    </row>
    <row r="774" spans="1:12" s="540" customFormat="1" x14ac:dyDescent="0.2">
      <c r="A774" s="541"/>
      <c r="B774" s="542"/>
      <c r="C774" s="542"/>
      <c r="D774" s="541"/>
      <c r="E774" s="563"/>
      <c r="F774" s="541"/>
      <c r="G774" s="570"/>
      <c r="H774" s="569"/>
      <c r="I774" s="569"/>
      <c r="J774" s="569"/>
      <c r="K774" s="569"/>
      <c r="L774" s="539"/>
    </row>
    <row r="775" spans="1:12" s="540" customFormat="1" x14ac:dyDescent="0.2">
      <c r="A775" s="541"/>
      <c r="B775" s="542"/>
      <c r="C775" s="542"/>
      <c r="D775" s="541"/>
      <c r="E775" s="563"/>
      <c r="F775" s="541"/>
      <c r="G775" s="570"/>
      <c r="H775" s="569"/>
      <c r="I775" s="569"/>
      <c r="J775" s="569"/>
      <c r="K775" s="569"/>
      <c r="L775" s="539"/>
    </row>
    <row r="776" spans="1:12" s="540" customFormat="1" x14ac:dyDescent="0.2">
      <c r="A776" s="541"/>
      <c r="B776" s="542"/>
      <c r="C776" s="542"/>
      <c r="D776" s="541"/>
      <c r="E776" s="563"/>
      <c r="F776" s="541"/>
      <c r="G776" s="570"/>
      <c r="H776" s="569"/>
      <c r="I776" s="569"/>
      <c r="J776" s="569"/>
      <c r="K776" s="569"/>
      <c r="L776" s="539"/>
    </row>
    <row r="777" spans="1:12" s="540" customFormat="1" x14ac:dyDescent="0.2">
      <c r="A777" s="541"/>
      <c r="B777" s="542"/>
      <c r="C777" s="542"/>
      <c r="D777" s="541"/>
      <c r="E777" s="563"/>
      <c r="F777" s="541"/>
      <c r="G777" s="570"/>
      <c r="H777" s="569"/>
      <c r="I777" s="569"/>
      <c r="J777" s="569"/>
      <c r="K777" s="569"/>
      <c r="L777" s="539"/>
    </row>
    <row r="778" spans="1:12" s="540" customFormat="1" x14ac:dyDescent="0.2">
      <c r="A778" s="541"/>
      <c r="B778" s="542"/>
      <c r="C778" s="542"/>
      <c r="D778" s="541"/>
      <c r="E778" s="563"/>
      <c r="F778" s="541"/>
      <c r="G778" s="570"/>
      <c r="H778" s="569"/>
      <c r="I778" s="569"/>
      <c r="J778" s="569"/>
      <c r="K778" s="569"/>
      <c r="L778" s="539"/>
    </row>
    <row r="779" spans="1:12" s="540" customFormat="1" x14ac:dyDescent="0.2">
      <c r="A779" s="541"/>
      <c r="B779" s="542"/>
      <c r="C779" s="542"/>
      <c r="D779" s="541"/>
      <c r="E779" s="563"/>
      <c r="F779" s="541"/>
      <c r="G779" s="570"/>
      <c r="H779" s="569"/>
      <c r="I779" s="569"/>
      <c r="J779" s="569"/>
      <c r="K779" s="569"/>
      <c r="L779" s="539"/>
    </row>
    <row r="780" spans="1:12" s="540" customFormat="1" x14ac:dyDescent="0.2">
      <c r="A780" s="541"/>
      <c r="B780" s="542"/>
      <c r="C780" s="542"/>
      <c r="D780" s="541"/>
      <c r="E780" s="563"/>
      <c r="F780" s="541"/>
      <c r="G780" s="570"/>
      <c r="H780" s="569"/>
      <c r="I780" s="569"/>
      <c r="J780" s="569"/>
      <c r="K780" s="569"/>
      <c r="L780" s="539"/>
    </row>
    <row r="781" spans="1:12" s="540" customFormat="1" x14ac:dyDescent="0.2">
      <c r="A781" s="541"/>
      <c r="B781" s="542"/>
      <c r="C781" s="542"/>
      <c r="D781" s="541"/>
      <c r="E781" s="563"/>
      <c r="F781" s="541"/>
      <c r="G781" s="570"/>
      <c r="H781" s="569"/>
      <c r="I781" s="569"/>
      <c r="J781" s="569"/>
      <c r="K781" s="569"/>
      <c r="L781" s="539"/>
    </row>
    <row r="782" spans="1:12" s="540" customFormat="1" x14ac:dyDescent="0.2">
      <c r="A782" s="541"/>
      <c r="B782" s="542"/>
      <c r="C782" s="542"/>
      <c r="D782" s="541"/>
      <c r="E782" s="563"/>
      <c r="F782" s="541"/>
      <c r="G782" s="570"/>
      <c r="H782" s="569"/>
      <c r="I782" s="569"/>
      <c r="J782" s="569"/>
      <c r="K782" s="569"/>
      <c r="L782" s="539"/>
    </row>
    <row r="783" spans="1:12" s="540" customFormat="1" x14ac:dyDescent="0.2">
      <c r="A783" s="541"/>
      <c r="B783" s="542"/>
      <c r="C783" s="542"/>
      <c r="D783" s="541"/>
      <c r="E783" s="563"/>
      <c r="F783" s="541"/>
      <c r="G783" s="570"/>
      <c r="H783" s="569"/>
      <c r="I783" s="569"/>
      <c r="J783" s="569"/>
      <c r="K783" s="569"/>
      <c r="L783" s="539"/>
    </row>
    <row r="784" spans="1:12" s="540" customFormat="1" x14ac:dyDescent="0.2">
      <c r="A784" s="541"/>
      <c r="B784" s="542"/>
      <c r="C784" s="542"/>
      <c r="D784" s="541"/>
      <c r="E784" s="563"/>
      <c r="F784" s="541"/>
      <c r="G784" s="570"/>
      <c r="H784" s="569"/>
      <c r="I784" s="569"/>
      <c r="J784" s="569"/>
      <c r="K784" s="569"/>
      <c r="L784" s="539"/>
    </row>
    <row r="785" spans="1:12" s="540" customFormat="1" x14ac:dyDescent="0.2">
      <c r="A785" s="541"/>
      <c r="B785" s="542"/>
      <c r="C785" s="542"/>
      <c r="D785" s="541"/>
      <c r="E785" s="563"/>
      <c r="F785" s="541"/>
      <c r="G785" s="570"/>
      <c r="H785" s="569"/>
      <c r="I785" s="569"/>
      <c r="J785" s="569"/>
      <c r="K785" s="569"/>
      <c r="L785" s="539"/>
    </row>
    <row r="786" spans="1:12" s="540" customFormat="1" x14ac:dyDescent="0.2">
      <c r="A786" s="541"/>
      <c r="B786" s="542"/>
      <c r="C786" s="542"/>
      <c r="D786" s="541"/>
      <c r="E786" s="563"/>
      <c r="F786" s="541"/>
      <c r="G786" s="570"/>
      <c r="H786" s="569"/>
      <c r="I786" s="569"/>
      <c r="J786" s="569"/>
      <c r="K786" s="569"/>
      <c r="L786" s="539"/>
    </row>
    <row r="787" spans="1:12" s="540" customFormat="1" x14ac:dyDescent="0.2">
      <c r="A787" s="541"/>
      <c r="B787" s="542"/>
      <c r="C787" s="542"/>
      <c r="D787" s="541"/>
      <c r="E787" s="563"/>
      <c r="F787" s="541"/>
      <c r="G787" s="570"/>
      <c r="H787" s="569"/>
      <c r="I787" s="569"/>
      <c r="J787" s="569"/>
      <c r="K787" s="569"/>
      <c r="L787" s="539"/>
    </row>
    <row r="788" spans="1:12" s="540" customFormat="1" x14ac:dyDescent="0.2">
      <c r="A788" s="541"/>
      <c r="B788" s="542"/>
      <c r="C788" s="542"/>
      <c r="D788" s="541"/>
      <c r="E788" s="563"/>
      <c r="F788" s="541"/>
      <c r="G788" s="570"/>
      <c r="H788" s="569"/>
      <c r="I788" s="569"/>
      <c r="J788" s="569"/>
      <c r="K788" s="569"/>
      <c r="L788" s="539"/>
    </row>
    <row r="789" spans="1:12" s="540" customFormat="1" x14ac:dyDescent="0.2">
      <c r="A789" s="541"/>
      <c r="B789" s="542"/>
      <c r="C789" s="542"/>
      <c r="D789" s="541"/>
      <c r="E789" s="563"/>
      <c r="F789" s="541"/>
      <c r="G789" s="570"/>
      <c r="H789" s="569"/>
      <c r="I789" s="569"/>
      <c r="J789" s="569"/>
      <c r="K789" s="569"/>
      <c r="L789" s="539"/>
    </row>
    <row r="790" spans="1:12" s="540" customFormat="1" x14ac:dyDescent="0.2">
      <c r="A790" s="541"/>
      <c r="B790" s="542"/>
      <c r="C790" s="542"/>
      <c r="D790" s="541"/>
      <c r="E790" s="563"/>
      <c r="F790" s="541"/>
      <c r="G790" s="570"/>
      <c r="H790" s="569"/>
      <c r="I790" s="569"/>
      <c r="J790" s="569"/>
      <c r="K790" s="569"/>
      <c r="L790" s="539"/>
    </row>
    <row r="791" spans="1:12" s="540" customFormat="1" x14ac:dyDescent="0.2">
      <c r="A791" s="541"/>
      <c r="B791" s="542"/>
      <c r="C791" s="542"/>
      <c r="D791" s="541"/>
      <c r="E791" s="563"/>
      <c r="F791" s="541"/>
      <c r="G791" s="570"/>
      <c r="H791" s="569"/>
      <c r="I791" s="569"/>
      <c r="J791" s="569"/>
      <c r="K791" s="569"/>
      <c r="L791" s="539"/>
    </row>
    <row r="792" spans="1:12" s="540" customFormat="1" x14ac:dyDescent="0.2">
      <c r="A792" s="541"/>
      <c r="B792" s="542"/>
      <c r="C792" s="542"/>
      <c r="D792" s="541"/>
      <c r="E792" s="563"/>
      <c r="F792" s="541"/>
      <c r="G792" s="570"/>
      <c r="H792" s="569"/>
      <c r="I792" s="569"/>
      <c r="J792" s="569"/>
      <c r="K792" s="569"/>
      <c r="L792" s="539"/>
    </row>
    <row r="793" spans="1:12" s="540" customFormat="1" x14ac:dyDescent="0.2">
      <c r="A793" s="541"/>
      <c r="B793" s="542"/>
      <c r="C793" s="542"/>
      <c r="D793" s="541"/>
      <c r="E793" s="563"/>
      <c r="F793" s="541"/>
      <c r="G793" s="570"/>
      <c r="H793" s="569"/>
      <c r="I793" s="569"/>
      <c r="J793" s="569"/>
      <c r="K793" s="569"/>
      <c r="L793" s="539"/>
    </row>
    <row r="794" spans="1:12" s="540" customFormat="1" x14ac:dyDescent="0.2">
      <c r="A794" s="541"/>
      <c r="B794" s="542"/>
      <c r="C794" s="542"/>
      <c r="D794" s="541"/>
      <c r="E794" s="563"/>
      <c r="F794" s="541"/>
      <c r="G794" s="570"/>
      <c r="H794" s="569"/>
      <c r="I794" s="569"/>
      <c r="J794" s="569"/>
      <c r="K794" s="569"/>
      <c r="L794" s="539"/>
    </row>
    <row r="795" spans="1:12" s="540" customFormat="1" x14ac:dyDescent="0.2">
      <c r="A795" s="541"/>
      <c r="B795" s="542"/>
      <c r="C795" s="542"/>
      <c r="D795" s="541"/>
      <c r="E795" s="563"/>
      <c r="F795" s="541"/>
      <c r="G795" s="570"/>
      <c r="H795" s="569"/>
      <c r="I795" s="569"/>
      <c r="J795" s="569"/>
      <c r="K795" s="569"/>
      <c r="L795" s="539"/>
    </row>
    <row r="796" spans="1:12" s="540" customFormat="1" x14ac:dyDescent="0.2">
      <c r="A796" s="541"/>
      <c r="B796" s="542"/>
      <c r="C796" s="542"/>
      <c r="D796" s="541"/>
      <c r="E796" s="563"/>
      <c r="F796" s="541"/>
      <c r="G796" s="570"/>
      <c r="H796" s="569"/>
      <c r="I796" s="569"/>
      <c r="J796" s="569"/>
      <c r="K796" s="569"/>
      <c r="L796" s="539"/>
    </row>
    <row r="797" spans="1:12" s="540" customFormat="1" x14ac:dyDescent="0.2">
      <c r="A797" s="541"/>
      <c r="B797" s="542"/>
      <c r="C797" s="542"/>
      <c r="D797" s="541"/>
      <c r="E797" s="563"/>
      <c r="F797" s="541"/>
      <c r="G797" s="570"/>
      <c r="H797" s="569"/>
      <c r="I797" s="569"/>
      <c r="J797" s="569"/>
      <c r="K797" s="569"/>
      <c r="L797" s="539"/>
    </row>
    <row r="798" spans="1:12" s="540" customFormat="1" x14ac:dyDescent="0.2">
      <c r="A798" s="541"/>
      <c r="B798" s="542"/>
      <c r="C798" s="542"/>
      <c r="D798" s="541"/>
      <c r="E798" s="563"/>
      <c r="F798" s="541"/>
      <c r="G798" s="570"/>
      <c r="H798" s="569"/>
      <c r="I798" s="569"/>
      <c r="J798" s="569"/>
      <c r="K798" s="569"/>
      <c r="L798" s="539"/>
    </row>
    <row r="799" spans="1:12" s="540" customFormat="1" x14ac:dyDescent="0.2">
      <c r="A799" s="541"/>
      <c r="B799" s="542"/>
      <c r="C799" s="542"/>
      <c r="D799" s="541"/>
      <c r="E799" s="563"/>
      <c r="F799" s="541"/>
      <c r="G799" s="570"/>
      <c r="H799" s="569"/>
      <c r="I799" s="569"/>
      <c r="J799" s="569"/>
      <c r="K799" s="569"/>
      <c r="L799" s="539"/>
    </row>
    <row r="800" spans="1:12" s="540" customFormat="1" x14ac:dyDescent="0.2">
      <c r="A800" s="541"/>
      <c r="B800" s="542"/>
      <c r="C800" s="542"/>
      <c r="D800" s="541"/>
      <c r="E800" s="563"/>
      <c r="F800" s="541"/>
      <c r="G800" s="570"/>
      <c r="H800" s="569"/>
      <c r="I800" s="569"/>
      <c r="J800" s="569"/>
      <c r="K800" s="569"/>
      <c r="L800" s="539"/>
    </row>
    <row r="801" spans="1:12" s="540" customFormat="1" x14ac:dyDescent="0.2">
      <c r="A801" s="541"/>
      <c r="B801" s="542"/>
      <c r="C801" s="542"/>
      <c r="D801" s="541"/>
      <c r="E801" s="563"/>
      <c r="F801" s="541"/>
      <c r="G801" s="570"/>
      <c r="H801" s="569"/>
      <c r="I801" s="569"/>
      <c r="J801" s="569"/>
      <c r="K801" s="569"/>
      <c r="L801" s="539"/>
    </row>
    <row r="802" spans="1:12" s="540" customFormat="1" x14ac:dyDescent="0.2">
      <c r="A802" s="541"/>
      <c r="B802" s="542"/>
      <c r="C802" s="542"/>
      <c r="D802" s="541"/>
      <c r="E802" s="563"/>
      <c r="F802" s="541"/>
      <c r="G802" s="570"/>
      <c r="H802" s="569"/>
      <c r="I802" s="569"/>
      <c r="J802" s="569"/>
      <c r="K802" s="569"/>
      <c r="L802" s="539"/>
    </row>
    <row r="803" spans="1:12" s="540" customFormat="1" x14ac:dyDescent="0.2">
      <c r="A803" s="541"/>
      <c r="B803" s="542"/>
      <c r="C803" s="542"/>
      <c r="D803" s="541"/>
      <c r="E803" s="563"/>
      <c r="F803" s="541"/>
      <c r="G803" s="570"/>
      <c r="H803" s="569"/>
      <c r="I803" s="569"/>
      <c r="J803" s="569"/>
      <c r="K803" s="569"/>
      <c r="L803" s="539"/>
    </row>
    <row r="804" spans="1:12" s="540" customFormat="1" x14ac:dyDescent="0.2">
      <c r="A804" s="541"/>
      <c r="B804" s="542"/>
      <c r="C804" s="542"/>
      <c r="D804" s="541"/>
      <c r="E804" s="563"/>
      <c r="F804" s="541"/>
      <c r="G804" s="570"/>
      <c r="H804" s="569"/>
      <c r="I804" s="569"/>
      <c r="J804" s="569"/>
      <c r="K804" s="569"/>
      <c r="L804" s="539"/>
    </row>
    <row r="805" spans="1:12" s="540" customFormat="1" x14ac:dyDescent="0.2">
      <c r="A805" s="541"/>
      <c r="B805" s="542"/>
      <c r="C805" s="542"/>
      <c r="D805" s="541"/>
      <c r="E805" s="563"/>
      <c r="F805" s="541"/>
      <c r="G805" s="570"/>
      <c r="H805" s="569"/>
      <c r="I805" s="569"/>
      <c r="J805" s="569"/>
      <c r="K805" s="569"/>
      <c r="L805" s="539"/>
    </row>
    <row r="806" spans="1:12" s="540" customFormat="1" x14ac:dyDescent="0.2">
      <c r="A806" s="541"/>
      <c r="B806" s="542"/>
      <c r="C806" s="542"/>
      <c r="D806" s="541"/>
      <c r="E806" s="563"/>
      <c r="F806" s="541"/>
      <c r="G806" s="570"/>
      <c r="H806" s="569"/>
      <c r="I806" s="569"/>
      <c r="J806" s="569"/>
      <c r="K806" s="569"/>
      <c r="L806" s="539"/>
    </row>
    <row r="807" spans="1:12" s="540" customFormat="1" x14ac:dyDescent="0.2">
      <c r="A807" s="541"/>
      <c r="B807" s="542"/>
      <c r="C807" s="542"/>
      <c r="D807" s="541"/>
      <c r="E807" s="563"/>
      <c r="F807" s="541"/>
      <c r="G807" s="570"/>
      <c r="H807" s="569"/>
      <c r="I807" s="569"/>
      <c r="J807" s="569"/>
      <c r="K807" s="569"/>
      <c r="L807" s="539"/>
    </row>
    <row r="808" spans="1:12" s="540" customFormat="1" x14ac:dyDescent="0.2">
      <c r="A808" s="541"/>
      <c r="B808" s="542"/>
      <c r="C808" s="542"/>
      <c r="D808" s="541"/>
      <c r="E808" s="563"/>
      <c r="F808" s="541"/>
      <c r="G808" s="570"/>
      <c r="H808" s="569"/>
      <c r="I808" s="569"/>
      <c r="J808" s="569"/>
      <c r="K808" s="569"/>
      <c r="L808" s="539"/>
    </row>
    <row r="809" spans="1:12" s="540" customFormat="1" x14ac:dyDescent="0.2">
      <c r="A809" s="541"/>
      <c r="B809" s="542"/>
      <c r="C809" s="542"/>
      <c r="D809" s="541"/>
      <c r="E809" s="563"/>
      <c r="F809" s="541"/>
      <c r="G809" s="570"/>
      <c r="H809" s="569"/>
      <c r="I809" s="569"/>
      <c r="J809" s="569"/>
      <c r="K809" s="569"/>
      <c r="L809" s="539"/>
    </row>
    <row r="810" spans="1:12" s="540" customFormat="1" x14ac:dyDescent="0.2">
      <c r="A810" s="541"/>
      <c r="B810" s="542"/>
      <c r="C810" s="542"/>
      <c r="D810" s="541"/>
      <c r="E810" s="563"/>
      <c r="F810" s="541"/>
      <c r="G810" s="570"/>
      <c r="H810" s="569"/>
      <c r="I810" s="569"/>
      <c r="J810" s="569"/>
      <c r="K810" s="569"/>
      <c r="L810" s="539"/>
    </row>
    <row r="811" spans="1:12" s="540" customFormat="1" x14ac:dyDescent="0.2">
      <c r="A811" s="541"/>
      <c r="B811" s="542"/>
      <c r="C811" s="542"/>
      <c r="D811" s="541"/>
      <c r="E811" s="563"/>
      <c r="F811" s="541"/>
      <c r="G811" s="570"/>
      <c r="H811" s="569"/>
      <c r="I811" s="569"/>
      <c r="J811" s="569"/>
      <c r="K811" s="569"/>
      <c r="L811" s="539"/>
    </row>
    <row r="812" spans="1:12" s="540" customFormat="1" x14ac:dyDescent="0.2">
      <c r="A812" s="541"/>
      <c r="B812" s="542"/>
      <c r="C812" s="542"/>
      <c r="D812" s="541"/>
      <c r="E812" s="563"/>
      <c r="F812" s="541"/>
      <c r="G812" s="570"/>
      <c r="H812" s="569"/>
      <c r="I812" s="569"/>
      <c r="J812" s="569"/>
      <c r="K812" s="569"/>
      <c r="L812" s="539"/>
    </row>
    <row r="813" spans="1:12" s="540" customFormat="1" x14ac:dyDescent="0.2">
      <c r="A813" s="541"/>
      <c r="B813" s="542"/>
      <c r="C813" s="542"/>
      <c r="D813" s="541"/>
      <c r="E813" s="563"/>
      <c r="F813" s="541"/>
      <c r="G813" s="570"/>
      <c r="H813" s="569"/>
      <c r="I813" s="569"/>
      <c r="J813" s="569"/>
      <c r="K813" s="569"/>
      <c r="L813" s="539"/>
    </row>
    <row r="814" spans="1:12" s="540" customFormat="1" x14ac:dyDescent="0.2">
      <c r="A814" s="541"/>
      <c r="B814" s="542"/>
      <c r="C814" s="542"/>
      <c r="D814" s="541"/>
      <c r="E814" s="563"/>
      <c r="F814" s="541"/>
      <c r="G814" s="570"/>
      <c r="H814" s="569"/>
      <c r="I814" s="569"/>
      <c r="J814" s="569"/>
      <c r="K814" s="569"/>
      <c r="L814" s="539"/>
    </row>
    <row r="815" spans="1:12" s="540" customFormat="1" x14ac:dyDescent="0.2">
      <c r="A815" s="541"/>
      <c r="B815" s="542"/>
      <c r="C815" s="542"/>
      <c r="D815" s="541"/>
      <c r="E815" s="563"/>
      <c r="F815" s="541"/>
      <c r="G815" s="570"/>
      <c r="H815" s="569"/>
      <c r="I815" s="569"/>
      <c r="J815" s="569"/>
      <c r="K815" s="569"/>
      <c r="L815" s="539"/>
    </row>
    <row r="816" spans="1:12" s="540" customFormat="1" x14ac:dyDescent="0.2">
      <c r="A816" s="541"/>
      <c r="B816" s="542"/>
      <c r="C816" s="542"/>
      <c r="D816" s="541"/>
      <c r="E816" s="563"/>
      <c r="F816" s="541"/>
      <c r="G816" s="570"/>
      <c r="H816" s="569"/>
      <c r="I816" s="569"/>
      <c r="J816" s="569"/>
      <c r="K816" s="569"/>
      <c r="L816" s="539"/>
    </row>
    <row r="817" spans="1:12" s="540" customFormat="1" x14ac:dyDescent="0.2">
      <c r="A817" s="541"/>
      <c r="B817" s="542"/>
      <c r="C817" s="542"/>
      <c r="D817" s="541"/>
      <c r="E817" s="563"/>
      <c r="F817" s="541"/>
      <c r="G817" s="570"/>
      <c r="H817" s="569"/>
      <c r="I817" s="569"/>
      <c r="J817" s="569"/>
      <c r="K817" s="569"/>
      <c r="L817" s="539"/>
    </row>
    <row r="818" spans="1:12" s="540" customFormat="1" x14ac:dyDescent="0.2">
      <c r="A818" s="541"/>
      <c r="B818" s="542"/>
      <c r="C818" s="542"/>
      <c r="D818" s="541"/>
      <c r="E818" s="563"/>
      <c r="F818" s="541"/>
      <c r="G818" s="570"/>
      <c r="H818" s="569"/>
      <c r="I818" s="569"/>
      <c r="J818" s="569"/>
      <c r="K818" s="569"/>
      <c r="L818" s="539"/>
    </row>
    <row r="819" spans="1:12" s="540" customFormat="1" x14ac:dyDescent="0.2">
      <c r="A819" s="541"/>
      <c r="B819" s="542"/>
      <c r="C819" s="542"/>
      <c r="D819" s="541"/>
      <c r="E819" s="563"/>
      <c r="F819" s="541"/>
      <c r="G819" s="570"/>
      <c r="H819" s="569"/>
      <c r="I819" s="569"/>
      <c r="J819" s="569"/>
      <c r="K819" s="569"/>
      <c r="L819" s="539"/>
    </row>
    <row r="820" spans="1:12" s="540" customFormat="1" x14ac:dyDescent="0.2">
      <c r="A820" s="541"/>
      <c r="B820" s="542"/>
      <c r="C820" s="542"/>
      <c r="D820" s="541"/>
      <c r="E820" s="563"/>
      <c r="F820" s="541"/>
      <c r="G820" s="570"/>
      <c r="H820" s="569"/>
      <c r="I820" s="569"/>
      <c r="J820" s="569"/>
      <c r="K820" s="569"/>
      <c r="L820" s="539"/>
    </row>
    <row r="821" spans="1:12" s="540" customFormat="1" x14ac:dyDescent="0.2">
      <c r="A821" s="541"/>
      <c r="B821" s="542"/>
      <c r="C821" s="542"/>
      <c r="D821" s="541"/>
      <c r="E821" s="563"/>
      <c r="F821" s="541"/>
      <c r="G821" s="570"/>
      <c r="H821" s="569"/>
      <c r="I821" s="569"/>
      <c r="J821" s="569"/>
      <c r="K821" s="569"/>
      <c r="L821" s="539"/>
    </row>
    <row r="822" spans="1:12" s="540" customFormat="1" x14ac:dyDescent="0.2">
      <c r="A822" s="541"/>
      <c r="B822" s="542"/>
      <c r="C822" s="542"/>
      <c r="D822" s="541"/>
      <c r="E822" s="563"/>
      <c r="F822" s="541"/>
      <c r="G822" s="570"/>
      <c r="H822" s="569"/>
      <c r="I822" s="569"/>
      <c r="J822" s="569"/>
      <c r="K822" s="569"/>
      <c r="L822" s="539"/>
    </row>
    <row r="823" spans="1:12" s="540" customFormat="1" x14ac:dyDescent="0.2">
      <c r="A823" s="541"/>
      <c r="B823" s="542"/>
      <c r="C823" s="542"/>
      <c r="D823" s="541"/>
      <c r="E823" s="563"/>
      <c r="F823" s="541"/>
      <c r="G823" s="570"/>
      <c r="H823" s="569"/>
      <c r="I823" s="569"/>
      <c r="J823" s="569"/>
      <c r="K823" s="569"/>
      <c r="L823" s="539"/>
    </row>
    <row r="824" spans="1:12" s="540" customFormat="1" x14ac:dyDescent="0.2">
      <c r="A824" s="541"/>
      <c r="B824" s="542"/>
      <c r="C824" s="542"/>
      <c r="D824" s="541"/>
      <c r="E824" s="563"/>
      <c r="F824" s="541"/>
      <c r="G824" s="570"/>
      <c r="H824" s="569"/>
      <c r="I824" s="569"/>
      <c r="J824" s="569"/>
      <c r="K824" s="569"/>
      <c r="L824" s="539"/>
    </row>
    <row r="825" spans="1:12" s="540" customFormat="1" x14ac:dyDescent="0.2">
      <c r="A825" s="541"/>
      <c r="B825" s="542"/>
      <c r="C825" s="542"/>
      <c r="D825" s="541"/>
      <c r="E825" s="563"/>
      <c r="F825" s="541"/>
      <c r="G825" s="570"/>
      <c r="H825" s="569"/>
      <c r="I825" s="569"/>
      <c r="J825" s="569"/>
      <c r="K825" s="569"/>
      <c r="L825" s="539"/>
    </row>
    <row r="826" spans="1:12" s="540" customFormat="1" x14ac:dyDescent="0.2">
      <c r="A826" s="541"/>
      <c r="B826" s="542"/>
      <c r="C826" s="542"/>
      <c r="D826" s="541"/>
      <c r="E826" s="563"/>
      <c r="F826" s="541"/>
      <c r="G826" s="570"/>
      <c r="H826" s="569"/>
      <c r="I826" s="569"/>
      <c r="J826" s="569"/>
      <c r="K826" s="569"/>
      <c r="L826" s="539"/>
    </row>
    <row r="827" spans="1:12" s="540" customFormat="1" x14ac:dyDescent="0.2">
      <c r="A827" s="541"/>
      <c r="B827" s="542"/>
      <c r="C827" s="542"/>
      <c r="D827" s="541"/>
      <c r="E827" s="563"/>
      <c r="F827" s="541"/>
      <c r="G827" s="570"/>
      <c r="H827" s="569"/>
      <c r="I827" s="569"/>
      <c r="J827" s="569"/>
      <c r="K827" s="569"/>
      <c r="L827" s="539"/>
    </row>
    <row r="828" spans="1:12" s="540" customFormat="1" x14ac:dyDescent="0.2">
      <c r="A828" s="541"/>
      <c r="B828" s="542"/>
      <c r="C828" s="542"/>
      <c r="D828" s="541"/>
      <c r="E828" s="563"/>
      <c r="F828" s="541"/>
      <c r="G828" s="570"/>
      <c r="H828" s="569"/>
      <c r="I828" s="569"/>
      <c r="J828" s="569"/>
      <c r="K828" s="569"/>
      <c r="L828" s="539"/>
    </row>
    <row r="829" spans="1:12" s="540" customFormat="1" x14ac:dyDescent="0.2">
      <c r="A829" s="541"/>
      <c r="B829" s="542"/>
      <c r="C829" s="542"/>
      <c r="D829" s="541"/>
      <c r="E829" s="563"/>
      <c r="F829" s="541"/>
      <c r="G829" s="570"/>
      <c r="H829" s="569"/>
      <c r="I829" s="569"/>
      <c r="J829" s="569"/>
      <c r="K829" s="569"/>
      <c r="L829" s="539"/>
    </row>
    <row r="830" spans="1:12" s="540" customFormat="1" x14ac:dyDescent="0.2">
      <c r="A830" s="541"/>
      <c r="B830" s="542"/>
      <c r="C830" s="542"/>
      <c r="D830" s="541"/>
      <c r="E830" s="563"/>
      <c r="F830" s="541"/>
      <c r="G830" s="570"/>
      <c r="H830" s="569"/>
      <c r="I830" s="569"/>
      <c r="J830" s="569"/>
      <c r="K830" s="569"/>
      <c r="L830" s="539"/>
    </row>
    <row r="831" spans="1:12" s="540" customFormat="1" x14ac:dyDescent="0.2">
      <c r="A831" s="541"/>
      <c r="B831" s="542"/>
      <c r="C831" s="542"/>
      <c r="D831" s="541"/>
      <c r="E831" s="563"/>
      <c r="F831" s="541"/>
      <c r="G831" s="570"/>
      <c r="H831" s="569"/>
      <c r="I831" s="569"/>
      <c r="J831" s="569"/>
      <c r="K831" s="569"/>
      <c r="L831" s="539"/>
    </row>
    <row r="832" spans="1:12" s="540" customFormat="1" x14ac:dyDescent="0.2">
      <c r="A832" s="541"/>
      <c r="B832" s="542"/>
      <c r="C832" s="542"/>
      <c r="D832" s="541"/>
      <c r="E832" s="563"/>
      <c r="F832" s="541"/>
      <c r="G832" s="570"/>
      <c r="H832" s="569"/>
      <c r="I832" s="569"/>
      <c r="J832" s="569"/>
      <c r="K832" s="569"/>
      <c r="L832" s="539"/>
    </row>
    <row r="833" spans="1:12" s="540" customFormat="1" x14ac:dyDescent="0.2">
      <c r="A833" s="541"/>
      <c r="B833" s="542"/>
      <c r="C833" s="542"/>
      <c r="D833" s="541"/>
      <c r="E833" s="563"/>
      <c r="F833" s="541"/>
      <c r="G833" s="570"/>
      <c r="H833" s="569"/>
      <c r="I833" s="569"/>
      <c r="J833" s="569"/>
      <c r="K833" s="569"/>
      <c r="L833" s="539"/>
    </row>
    <row r="834" spans="1:12" s="540" customFormat="1" x14ac:dyDescent="0.2">
      <c r="A834" s="541"/>
      <c r="B834" s="542"/>
      <c r="C834" s="542"/>
      <c r="D834" s="541"/>
      <c r="E834" s="563"/>
      <c r="F834" s="541"/>
      <c r="G834" s="570"/>
      <c r="H834" s="569"/>
      <c r="I834" s="569"/>
      <c r="J834" s="569"/>
      <c r="K834" s="569"/>
      <c r="L834" s="539"/>
    </row>
    <row r="835" spans="1:12" s="540" customFormat="1" x14ac:dyDescent="0.2">
      <c r="A835" s="541"/>
      <c r="B835" s="542"/>
      <c r="C835" s="542"/>
      <c r="D835" s="541"/>
      <c r="E835" s="563"/>
      <c r="F835" s="541"/>
      <c r="G835" s="570"/>
      <c r="H835" s="569"/>
      <c r="I835" s="569"/>
      <c r="J835" s="569"/>
      <c r="K835" s="569"/>
      <c r="L835" s="539"/>
    </row>
    <row r="836" spans="1:12" s="540" customFormat="1" x14ac:dyDescent="0.2">
      <c r="A836" s="541"/>
      <c r="B836" s="542"/>
      <c r="C836" s="542"/>
      <c r="D836" s="541"/>
      <c r="E836" s="563"/>
      <c r="F836" s="541"/>
      <c r="G836" s="570"/>
      <c r="H836" s="569"/>
      <c r="I836" s="569"/>
      <c r="J836" s="569"/>
      <c r="K836" s="569"/>
      <c r="L836" s="539"/>
    </row>
    <row r="837" spans="1:12" s="540" customFormat="1" x14ac:dyDescent="0.2">
      <c r="A837" s="541"/>
      <c r="B837" s="542"/>
      <c r="C837" s="542"/>
      <c r="D837" s="541"/>
      <c r="E837" s="563"/>
      <c r="F837" s="541"/>
      <c r="G837" s="570"/>
      <c r="H837" s="569"/>
      <c r="I837" s="569"/>
      <c r="J837" s="569"/>
      <c r="K837" s="569"/>
      <c r="L837" s="539"/>
    </row>
    <row r="838" spans="1:12" s="540" customFormat="1" x14ac:dyDescent="0.2">
      <c r="A838" s="541"/>
      <c r="B838" s="542"/>
      <c r="C838" s="542"/>
      <c r="D838" s="541"/>
      <c r="E838" s="563"/>
      <c r="F838" s="541"/>
      <c r="G838" s="570"/>
      <c r="H838" s="569"/>
      <c r="I838" s="569"/>
      <c r="J838" s="569"/>
      <c r="K838" s="569"/>
      <c r="L838" s="539"/>
    </row>
    <row r="839" spans="1:12" s="540" customFormat="1" x14ac:dyDescent="0.2">
      <c r="A839" s="541"/>
      <c r="B839" s="542"/>
      <c r="C839" s="542"/>
      <c r="D839" s="541"/>
      <c r="E839" s="563"/>
      <c r="F839" s="541"/>
      <c r="G839" s="570"/>
      <c r="H839" s="569"/>
      <c r="I839" s="569"/>
      <c r="J839" s="569"/>
      <c r="K839" s="569"/>
      <c r="L839" s="539"/>
    </row>
    <row r="840" spans="1:12" s="540" customFormat="1" x14ac:dyDescent="0.2">
      <c r="A840" s="541"/>
      <c r="B840" s="542"/>
      <c r="C840" s="542"/>
      <c r="D840" s="541"/>
      <c r="E840" s="563"/>
      <c r="F840" s="541"/>
      <c r="G840" s="570"/>
      <c r="H840" s="569"/>
      <c r="I840" s="569"/>
      <c r="J840" s="569"/>
      <c r="K840" s="569"/>
      <c r="L840" s="539"/>
    </row>
    <row r="841" spans="1:12" s="540" customFormat="1" x14ac:dyDescent="0.2">
      <c r="A841" s="541"/>
      <c r="B841" s="542"/>
      <c r="C841" s="542"/>
      <c r="D841" s="541"/>
      <c r="E841" s="563"/>
      <c r="F841" s="541"/>
      <c r="G841" s="570"/>
      <c r="H841" s="569"/>
      <c r="I841" s="569"/>
      <c r="J841" s="569"/>
      <c r="K841" s="569"/>
      <c r="L841" s="539"/>
    </row>
    <row r="842" spans="1:12" s="540" customFormat="1" x14ac:dyDescent="0.2">
      <c r="A842" s="541"/>
      <c r="B842" s="542"/>
      <c r="C842" s="542"/>
      <c r="D842" s="541"/>
      <c r="E842" s="563"/>
      <c r="F842" s="541"/>
      <c r="G842" s="570"/>
      <c r="H842" s="569"/>
      <c r="I842" s="569"/>
      <c r="J842" s="569"/>
      <c r="K842" s="569"/>
      <c r="L842" s="539"/>
    </row>
    <row r="843" spans="1:12" s="540" customFormat="1" x14ac:dyDescent="0.2">
      <c r="A843" s="541"/>
      <c r="B843" s="542"/>
      <c r="C843" s="542"/>
      <c r="D843" s="541"/>
      <c r="E843" s="563"/>
      <c r="F843" s="541"/>
      <c r="G843" s="570"/>
      <c r="H843" s="569"/>
      <c r="I843" s="569"/>
      <c r="J843" s="569"/>
      <c r="K843" s="569"/>
      <c r="L843" s="539"/>
    </row>
    <row r="844" spans="1:12" s="540" customFormat="1" x14ac:dyDescent="0.2">
      <c r="A844" s="541"/>
      <c r="B844" s="542"/>
      <c r="C844" s="542"/>
      <c r="D844" s="541"/>
      <c r="E844" s="563"/>
      <c r="F844" s="541"/>
      <c r="G844" s="570"/>
      <c r="H844" s="569"/>
      <c r="I844" s="569"/>
      <c r="J844" s="569"/>
      <c r="K844" s="569"/>
      <c r="L844" s="539"/>
    </row>
    <row r="845" spans="1:12" s="540" customFormat="1" x14ac:dyDescent="0.2">
      <c r="A845" s="541"/>
      <c r="B845" s="542"/>
      <c r="C845" s="542"/>
      <c r="D845" s="541"/>
      <c r="E845" s="563"/>
      <c r="F845" s="541"/>
      <c r="G845" s="570"/>
      <c r="H845" s="569"/>
      <c r="I845" s="569"/>
      <c r="J845" s="569"/>
      <c r="K845" s="569"/>
      <c r="L845" s="539"/>
    </row>
    <row r="846" spans="1:12" s="540" customFormat="1" x14ac:dyDescent="0.2">
      <c r="A846" s="541"/>
      <c r="B846" s="542"/>
      <c r="C846" s="542"/>
      <c r="D846" s="541"/>
      <c r="E846" s="563"/>
      <c r="F846" s="541"/>
      <c r="G846" s="570"/>
      <c r="H846" s="569"/>
      <c r="I846" s="569"/>
      <c r="J846" s="569"/>
      <c r="K846" s="569"/>
      <c r="L846" s="539"/>
    </row>
    <row r="847" spans="1:12" s="540" customFormat="1" x14ac:dyDescent="0.2">
      <c r="A847" s="541"/>
      <c r="B847" s="542"/>
      <c r="C847" s="542"/>
      <c r="D847" s="541"/>
      <c r="E847" s="563"/>
      <c r="F847" s="541"/>
      <c r="G847" s="570"/>
      <c r="H847" s="569"/>
      <c r="I847" s="569"/>
      <c r="J847" s="569"/>
      <c r="K847" s="569"/>
      <c r="L847" s="539"/>
    </row>
    <row r="848" spans="1:12" s="540" customFormat="1" x14ac:dyDescent="0.2">
      <c r="A848" s="541"/>
      <c r="B848" s="542"/>
      <c r="C848" s="542"/>
      <c r="D848" s="541"/>
      <c r="E848" s="563"/>
      <c r="F848" s="541"/>
      <c r="G848" s="570"/>
      <c r="H848" s="569"/>
      <c r="I848" s="569"/>
      <c r="J848" s="569"/>
      <c r="K848" s="569"/>
      <c r="L848" s="539"/>
    </row>
    <row r="849" spans="1:12" s="540" customFormat="1" x14ac:dyDescent="0.2">
      <c r="A849" s="541"/>
      <c r="B849" s="542"/>
      <c r="C849" s="542"/>
      <c r="D849" s="541"/>
      <c r="E849" s="563"/>
      <c r="F849" s="541"/>
      <c r="G849" s="570"/>
      <c r="H849" s="569"/>
      <c r="I849" s="569"/>
      <c r="J849" s="569"/>
      <c r="K849" s="569"/>
      <c r="L849" s="539"/>
    </row>
    <row r="850" spans="1:12" s="540" customFormat="1" x14ac:dyDescent="0.2">
      <c r="A850" s="541"/>
      <c r="B850" s="542"/>
      <c r="C850" s="542"/>
      <c r="D850" s="541"/>
      <c r="E850" s="563"/>
      <c r="F850" s="541"/>
      <c r="G850" s="570"/>
      <c r="H850" s="569"/>
      <c r="I850" s="569"/>
      <c r="J850" s="569"/>
      <c r="K850" s="569"/>
      <c r="L850" s="539"/>
    </row>
    <row r="851" spans="1:12" s="540" customFormat="1" x14ac:dyDescent="0.2">
      <c r="A851" s="541"/>
      <c r="B851" s="542"/>
      <c r="C851" s="542"/>
      <c r="D851" s="541"/>
      <c r="E851" s="563"/>
      <c r="F851" s="541"/>
      <c r="G851" s="570"/>
      <c r="H851" s="569"/>
      <c r="I851" s="569"/>
      <c r="J851" s="569"/>
      <c r="K851" s="569"/>
      <c r="L851" s="539"/>
    </row>
    <row r="852" spans="1:12" s="540" customFormat="1" x14ac:dyDescent="0.2">
      <c r="A852" s="541"/>
      <c r="B852" s="542"/>
      <c r="C852" s="542"/>
      <c r="D852" s="541"/>
      <c r="E852" s="563"/>
      <c r="F852" s="541"/>
      <c r="G852" s="570"/>
      <c r="H852" s="569"/>
      <c r="I852" s="569"/>
      <c r="J852" s="569"/>
      <c r="K852" s="569"/>
      <c r="L852" s="539"/>
    </row>
    <row r="853" spans="1:12" s="540" customFormat="1" x14ac:dyDescent="0.2">
      <c r="A853" s="541"/>
      <c r="B853" s="542"/>
      <c r="C853" s="542"/>
      <c r="D853" s="541"/>
      <c r="E853" s="563"/>
      <c r="F853" s="541"/>
      <c r="G853" s="570"/>
      <c r="H853" s="569"/>
      <c r="I853" s="569"/>
      <c r="J853" s="569"/>
      <c r="K853" s="569"/>
      <c r="L853" s="539"/>
    </row>
    <row r="854" spans="1:12" s="540" customFormat="1" x14ac:dyDescent="0.2">
      <c r="A854" s="541"/>
      <c r="B854" s="542"/>
      <c r="C854" s="542"/>
      <c r="D854" s="541"/>
      <c r="E854" s="563"/>
      <c r="F854" s="541"/>
      <c r="G854" s="570"/>
      <c r="H854" s="569"/>
      <c r="I854" s="569"/>
      <c r="J854" s="569"/>
      <c r="K854" s="569"/>
      <c r="L854" s="539"/>
    </row>
    <row r="855" spans="1:12" s="540" customFormat="1" x14ac:dyDescent="0.2">
      <c r="A855" s="541"/>
      <c r="B855" s="542"/>
      <c r="C855" s="542"/>
      <c r="D855" s="541"/>
      <c r="E855" s="563"/>
      <c r="F855" s="541"/>
      <c r="G855" s="570"/>
      <c r="H855" s="569"/>
      <c r="I855" s="569"/>
      <c r="J855" s="569"/>
      <c r="K855" s="569"/>
      <c r="L855" s="539"/>
    </row>
    <row r="856" spans="1:12" s="540" customFormat="1" x14ac:dyDescent="0.2">
      <c r="A856" s="541"/>
      <c r="B856" s="542"/>
      <c r="C856" s="542"/>
      <c r="D856" s="541"/>
      <c r="E856" s="563"/>
      <c r="F856" s="541"/>
      <c r="G856" s="570"/>
      <c r="H856" s="569"/>
      <c r="I856" s="569"/>
      <c r="J856" s="569"/>
      <c r="K856" s="569"/>
      <c r="L856" s="539"/>
    </row>
    <row r="857" spans="1:12" s="540" customFormat="1" x14ac:dyDescent="0.2">
      <c r="A857" s="541"/>
      <c r="B857" s="542"/>
      <c r="C857" s="542"/>
      <c r="D857" s="541"/>
      <c r="E857" s="563"/>
      <c r="F857" s="541"/>
      <c r="G857" s="570"/>
      <c r="H857" s="569"/>
      <c r="I857" s="569"/>
      <c r="J857" s="569"/>
      <c r="K857" s="569"/>
      <c r="L857" s="539"/>
    </row>
    <row r="858" spans="1:12" s="540" customFormat="1" x14ac:dyDescent="0.2">
      <c r="A858" s="541"/>
      <c r="B858" s="542"/>
      <c r="C858" s="542"/>
      <c r="D858" s="541"/>
      <c r="E858" s="563"/>
      <c r="F858" s="541"/>
      <c r="G858" s="570"/>
      <c r="H858" s="569"/>
      <c r="I858" s="569"/>
      <c r="J858" s="569"/>
      <c r="K858" s="569"/>
      <c r="L858" s="539"/>
    </row>
    <row r="859" spans="1:12" s="540" customFormat="1" x14ac:dyDescent="0.2">
      <c r="A859" s="541"/>
      <c r="B859" s="542"/>
      <c r="C859" s="542"/>
      <c r="D859" s="541"/>
      <c r="E859" s="563"/>
      <c r="F859" s="541"/>
      <c r="G859" s="570"/>
      <c r="H859" s="569"/>
      <c r="I859" s="569"/>
      <c r="J859" s="569"/>
      <c r="K859" s="569"/>
      <c r="L859" s="539"/>
    </row>
    <row r="860" spans="1:12" s="540" customFormat="1" x14ac:dyDescent="0.2">
      <c r="A860" s="541"/>
      <c r="B860" s="542"/>
      <c r="C860" s="542"/>
      <c r="D860" s="541"/>
      <c r="E860" s="563"/>
      <c r="F860" s="541"/>
      <c r="G860" s="570"/>
      <c r="H860" s="569"/>
      <c r="I860" s="569"/>
      <c r="J860" s="569"/>
      <c r="K860" s="569"/>
      <c r="L860" s="539"/>
    </row>
    <row r="861" spans="1:12" s="540" customFormat="1" x14ac:dyDescent="0.2">
      <c r="A861" s="541"/>
      <c r="B861" s="542"/>
      <c r="C861" s="542"/>
      <c r="D861" s="541"/>
      <c r="E861" s="563"/>
      <c r="F861" s="541"/>
      <c r="G861" s="570"/>
      <c r="H861" s="569"/>
      <c r="I861" s="569"/>
      <c r="J861" s="569"/>
      <c r="K861" s="569"/>
      <c r="L861" s="539"/>
    </row>
    <row r="862" spans="1:12" s="540" customFormat="1" x14ac:dyDescent="0.2">
      <c r="A862" s="541"/>
      <c r="B862" s="542"/>
      <c r="C862" s="542"/>
      <c r="D862" s="541"/>
      <c r="E862" s="563"/>
      <c r="F862" s="541"/>
      <c r="G862" s="570"/>
      <c r="H862" s="569"/>
      <c r="I862" s="569"/>
      <c r="J862" s="569"/>
      <c r="K862" s="569"/>
      <c r="L862" s="539"/>
    </row>
    <row r="863" spans="1:12" s="540" customFormat="1" x14ac:dyDescent="0.2">
      <c r="A863" s="541"/>
      <c r="B863" s="542"/>
      <c r="C863" s="542"/>
      <c r="D863" s="541"/>
      <c r="E863" s="563"/>
      <c r="F863" s="541"/>
      <c r="G863" s="570"/>
      <c r="H863" s="569"/>
      <c r="I863" s="569"/>
      <c r="J863" s="569"/>
      <c r="K863" s="569"/>
      <c r="L863" s="539"/>
    </row>
    <row r="864" spans="1:12" s="540" customFormat="1" x14ac:dyDescent="0.2">
      <c r="A864" s="541"/>
      <c r="B864" s="542"/>
      <c r="C864" s="542"/>
      <c r="D864" s="541"/>
      <c r="E864" s="563"/>
      <c r="F864" s="541"/>
      <c r="G864" s="570"/>
      <c r="H864" s="569"/>
      <c r="I864" s="569"/>
      <c r="J864" s="569"/>
      <c r="K864" s="569"/>
      <c r="L864" s="539"/>
    </row>
    <row r="865" spans="1:12" s="540" customFormat="1" x14ac:dyDescent="0.2">
      <c r="A865" s="541"/>
      <c r="B865" s="542"/>
      <c r="C865" s="542"/>
      <c r="D865" s="541"/>
      <c r="E865" s="563"/>
      <c r="F865" s="541"/>
      <c r="G865" s="570"/>
      <c r="H865" s="569"/>
      <c r="I865" s="569"/>
      <c r="J865" s="569"/>
      <c r="K865" s="569"/>
      <c r="L865" s="539"/>
    </row>
    <row r="866" spans="1:12" s="540" customFormat="1" x14ac:dyDescent="0.2">
      <c r="A866" s="541"/>
      <c r="B866" s="542"/>
      <c r="C866" s="542"/>
      <c r="D866" s="541"/>
      <c r="E866" s="563"/>
      <c r="F866" s="541"/>
      <c r="G866" s="570"/>
      <c r="H866" s="569"/>
      <c r="I866" s="569"/>
      <c r="J866" s="569"/>
      <c r="K866" s="569"/>
      <c r="L866" s="539"/>
    </row>
    <row r="867" spans="1:12" s="540" customFormat="1" x14ac:dyDescent="0.2">
      <c r="A867" s="541"/>
      <c r="B867" s="542"/>
      <c r="C867" s="542"/>
      <c r="D867" s="541"/>
      <c r="E867" s="563"/>
      <c r="F867" s="541"/>
      <c r="G867" s="570"/>
      <c r="H867" s="569"/>
      <c r="I867" s="569"/>
      <c r="J867" s="569"/>
      <c r="K867" s="569"/>
      <c r="L867" s="539"/>
    </row>
    <row r="868" spans="1:12" s="540" customFormat="1" x14ac:dyDescent="0.2">
      <c r="A868" s="541"/>
      <c r="B868" s="542"/>
      <c r="C868" s="542"/>
      <c r="D868" s="541"/>
      <c r="E868" s="563"/>
      <c r="F868" s="541"/>
      <c r="G868" s="570"/>
      <c r="H868" s="569"/>
      <c r="I868" s="569"/>
      <c r="J868" s="569"/>
      <c r="K868" s="569"/>
      <c r="L868" s="539"/>
    </row>
    <row r="869" spans="1:12" s="540" customFormat="1" x14ac:dyDescent="0.2">
      <c r="A869" s="541"/>
      <c r="B869" s="542"/>
      <c r="C869" s="542"/>
      <c r="D869" s="541"/>
      <c r="E869" s="563"/>
      <c r="F869" s="541"/>
      <c r="G869" s="570"/>
      <c r="H869" s="569"/>
      <c r="I869" s="569"/>
      <c r="J869" s="569"/>
      <c r="K869" s="569"/>
      <c r="L869" s="539"/>
    </row>
    <row r="870" spans="1:12" s="540" customFormat="1" x14ac:dyDescent="0.2">
      <c r="A870" s="541"/>
      <c r="B870" s="542"/>
      <c r="C870" s="542"/>
      <c r="D870" s="541"/>
      <c r="E870" s="563"/>
      <c r="F870" s="541"/>
      <c r="G870" s="570"/>
      <c r="H870" s="569"/>
      <c r="I870" s="569"/>
      <c r="J870" s="569"/>
      <c r="K870" s="569"/>
      <c r="L870" s="539"/>
    </row>
    <row r="871" spans="1:12" s="540" customFormat="1" x14ac:dyDescent="0.2">
      <c r="A871" s="541"/>
      <c r="B871" s="542"/>
      <c r="C871" s="542"/>
      <c r="D871" s="541"/>
      <c r="E871" s="563"/>
      <c r="F871" s="541"/>
      <c r="G871" s="570"/>
      <c r="H871" s="569"/>
      <c r="I871" s="569"/>
      <c r="J871" s="569"/>
      <c r="K871" s="569"/>
      <c r="L871" s="539"/>
    </row>
    <row r="872" spans="1:12" s="540" customFormat="1" x14ac:dyDescent="0.2">
      <c r="A872" s="541"/>
      <c r="B872" s="542"/>
      <c r="C872" s="542"/>
      <c r="D872" s="541"/>
      <c r="E872" s="563"/>
      <c r="F872" s="541"/>
      <c r="G872" s="570"/>
      <c r="H872" s="569"/>
      <c r="I872" s="569"/>
      <c r="J872" s="569"/>
      <c r="K872" s="569"/>
      <c r="L872" s="539"/>
    </row>
    <row r="873" spans="1:12" s="540" customFormat="1" x14ac:dyDescent="0.2">
      <c r="A873" s="541"/>
      <c r="B873" s="542"/>
      <c r="C873" s="542"/>
      <c r="D873" s="541"/>
      <c r="E873" s="563"/>
      <c r="F873" s="541"/>
      <c r="G873" s="570"/>
      <c r="H873" s="569"/>
      <c r="I873" s="569"/>
      <c r="J873" s="569"/>
      <c r="K873" s="569"/>
      <c r="L873" s="539"/>
    </row>
    <row r="874" spans="1:12" s="540" customFormat="1" x14ac:dyDescent="0.2">
      <c r="A874" s="541"/>
      <c r="B874" s="542"/>
      <c r="C874" s="542"/>
      <c r="D874" s="541"/>
      <c r="E874" s="563"/>
      <c r="F874" s="541"/>
      <c r="G874" s="570"/>
      <c r="H874" s="569"/>
      <c r="I874" s="569"/>
      <c r="J874" s="569"/>
      <c r="K874" s="569"/>
      <c r="L874" s="539"/>
    </row>
    <row r="875" spans="1:12" s="540" customFormat="1" x14ac:dyDescent="0.2">
      <c r="A875" s="541"/>
      <c r="B875" s="542"/>
      <c r="C875" s="542"/>
      <c r="D875" s="541"/>
      <c r="E875" s="563"/>
      <c r="F875" s="541"/>
      <c r="G875" s="570"/>
      <c r="H875" s="569"/>
      <c r="I875" s="569"/>
      <c r="J875" s="569"/>
      <c r="K875" s="569"/>
      <c r="L875" s="539"/>
    </row>
    <row r="876" spans="1:12" s="540" customFormat="1" x14ac:dyDescent="0.2">
      <c r="A876" s="541"/>
      <c r="B876" s="542"/>
      <c r="C876" s="542"/>
      <c r="D876" s="541"/>
      <c r="E876" s="563"/>
      <c r="F876" s="541"/>
      <c r="G876" s="570"/>
      <c r="H876" s="569"/>
      <c r="I876" s="569"/>
      <c r="J876" s="569"/>
      <c r="K876" s="569"/>
      <c r="L876" s="539"/>
    </row>
    <row r="877" spans="1:12" s="540" customFormat="1" x14ac:dyDescent="0.2">
      <c r="A877" s="541"/>
      <c r="B877" s="542"/>
      <c r="C877" s="542"/>
      <c r="D877" s="541"/>
      <c r="E877" s="563"/>
      <c r="F877" s="541"/>
      <c r="G877" s="570"/>
      <c r="H877" s="569"/>
      <c r="I877" s="569"/>
      <c r="J877" s="569"/>
      <c r="K877" s="569"/>
      <c r="L877" s="539"/>
    </row>
    <row r="878" spans="1:12" s="540" customFormat="1" x14ac:dyDescent="0.2">
      <c r="A878" s="541"/>
      <c r="B878" s="542"/>
      <c r="C878" s="542"/>
      <c r="D878" s="541"/>
      <c r="E878" s="563"/>
      <c r="F878" s="541"/>
      <c r="G878" s="570"/>
      <c r="H878" s="569"/>
      <c r="I878" s="569"/>
      <c r="J878" s="569"/>
      <c r="K878" s="569"/>
      <c r="L878" s="539"/>
    </row>
    <row r="879" spans="1:12" s="540" customFormat="1" x14ac:dyDescent="0.2">
      <c r="A879" s="541"/>
      <c r="B879" s="542"/>
      <c r="C879" s="542"/>
      <c r="D879" s="541"/>
      <c r="E879" s="563"/>
      <c r="F879" s="541"/>
      <c r="G879" s="570"/>
      <c r="H879" s="569"/>
      <c r="I879" s="569"/>
      <c r="J879" s="569"/>
      <c r="K879" s="569"/>
      <c r="L879" s="539"/>
    </row>
    <row r="880" spans="1:12" s="540" customFormat="1" x14ac:dyDescent="0.2">
      <c r="A880" s="541"/>
      <c r="B880" s="542"/>
      <c r="C880" s="542"/>
      <c r="D880" s="541"/>
      <c r="E880" s="563"/>
      <c r="F880" s="541"/>
      <c r="G880" s="570"/>
      <c r="H880" s="569"/>
      <c r="I880" s="569"/>
      <c r="J880" s="569"/>
      <c r="K880" s="569"/>
      <c r="L880" s="539"/>
    </row>
    <row r="881" spans="1:12" s="540" customFormat="1" x14ac:dyDescent="0.2">
      <c r="A881" s="541"/>
      <c r="B881" s="542"/>
      <c r="C881" s="542"/>
      <c r="D881" s="541"/>
      <c r="E881" s="563"/>
      <c r="F881" s="541"/>
      <c r="G881" s="570"/>
      <c r="H881" s="569"/>
      <c r="I881" s="569"/>
      <c r="J881" s="569"/>
      <c r="K881" s="569"/>
      <c r="L881" s="539"/>
    </row>
    <row r="882" spans="1:12" s="540" customFormat="1" x14ac:dyDescent="0.2">
      <c r="A882" s="541"/>
      <c r="B882" s="542"/>
      <c r="C882" s="542"/>
      <c r="D882" s="541"/>
      <c r="E882" s="563"/>
      <c r="F882" s="541"/>
      <c r="G882" s="570"/>
      <c r="H882" s="569"/>
      <c r="I882" s="569"/>
      <c r="J882" s="569"/>
      <c r="K882" s="569"/>
      <c r="L882" s="539"/>
    </row>
    <row r="883" spans="1:12" s="540" customFormat="1" x14ac:dyDescent="0.2">
      <c r="A883" s="541"/>
      <c r="B883" s="542"/>
      <c r="C883" s="542"/>
      <c r="D883" s="541"/>
      <c r="E883" s="563"/>
      <c r="F883" s="541"/>
      <c r="G883" s="570"/>
      <c r="H883" s="569"/>
      <c r="I883" s="569"/>
      <c r="J883" s="569"/>
      <c r="K883" s="569"/>
      <c r="L883" s="539"/>
    </row>
    <row r="884" spans="1:12" s="540" customFormat="1" x14ac:dyDescent="0.2">
      <c r="A884" s="541"/>
      <c r="B884" s="542"/>
      <c r="C884" s="542"/>
      <c r="D884" s="541"/>
      <c r="E884" s="563"/>
      <c r="F884" s="541"/>
      <c r="G884" s="570"/>
      <c r="H884" s="569"/>
      <c r="I884" s="569"/>
      <c r="J884" s="569"/>
      <c r="K884" s="569"/>
      <c r="L884" s="539"/>
    </row>
    <row r="885" spans="1:12" s="540" customFormat="1" x14ac:dyDescent="0.2">
      <c r="A885" s="541"/>
      <c r="B885" s="542"/>
      <c r="C885" s="542"/>
      <c r="D885" s="541"/>
      <c r="E885" s="563"/>
      <c r="F885" s="541"/>
      <c r="G885" s="570"/>
      <c r="H885" s="569"/>
      <c r="I885" s="569"/>
      <c r="J885" s="569"/>
      <c r="K885" s="569"/>
      <c r="L885" s="539"/>
    </row>
    <row r="886" spans="1:12" s="540" customFormat="1" x14ac:dyDescent="0.2">
      <c r="A886" s="541"/>
      <c r="B886" s="542"/>
      <c r="C886" s="542"/>
      <c r="D886" s="541"/>
      <c r="E886" s="563"/>
      <c r="F886" s="541"/>
      <c r="G886" s="570"/>
      <c r="H886" s="569"/>
      <c r="I886" s="569"/>
      <c r="J886" s="569"/>
      <c r="K886" s="569"/>
      <c r="L886" s="539"/>
    </row>
    <row r="887" spans="1:12" s="540" customFormat="1" x14ac:dyDescent="0.2">
      <c r="A887" s="541"/>
      <c r="B887" s="542"/>
      <c r="C887" s="542"/>
      <c r="D887" s="541"/>
      <c r="E887" s="563"/>
      <c r="F887" s="541"/>
      <c r="G887" s="570"/>
      <c r="H887" s="569"/>
      <c r="I887" s="569"/>
      <c r="J887" s="569"/>
      <c r="K887" s="569"/>
      <c r="L887" s="539"/>
    </row>
    <row r="888" spans="1:12" s="540" customFormat="1" x14ac:dyDescent="0.2">
      <c r="A888" s="541"/>
      <c r="B888" s="542"/>
      <c r="C888" s="542"/>
      <c r="D888" s="541"/>
      <c r="E888" s="563"/>
      <c r="F888" s="541"/>
      <c r="G888" s="570"/>
      <c r="H888" s="569"/>
      <c r="I888" s="569"/>
      <c r="J888" s="569"/>
      <c r="K888" s="569"/>
      <c r="L888" s="539"/>
    </row>
    <row r="889" spans="1:12" s="540" customFormat="1" x14ac:dyDescent="0.2">
      <c r="A889" s="541"/>
      <c r="B889" s="542"/>
      <c r="C889" s="542"/>
      <c r="D889" s="541"/>
      <c r="E889" s="563"/>
      <c r="F889" s="541"/>
      <c r="G889" s="570"/>
      <c r="H889" s="569"/>
      <c r="I889" s="569"/>
      <c r="J889" s="569"/>
      <c r="K889" s="569"/>
      <c r="L889" s="539"/>
    </row>
    <row r="890" spans="1:12" s="540" customFormat="1" x14ac:dyDescent="0.2">
      <c r="A890" s="541"/>
      <c r="B890" s="542"/>
      <c r="C890" s="542"/>
      <c r="D890" s="541"/>
      <c r="E890" s="563"/>
      <c r="F890" s="541"/>
      <c r="G890" s="570"/>
      <c r="H890" s="569"/>
      <c r="I890" s="569"/>
      <c r="J890" s="569"/>
      <c r="K890" s="569"/>
      <c r="L890" s="539"/>
    </row>
    <row r="891" spans="1:12" s="540" customFormat="1" x14ac:dyDescent="0.2">
      <c r="A891" s="541"/>
      <c r="B891" s="542"/>
      <c r="C891" s="542"/>
      <c r="D891" s="541"/>
      <c r="E891" s="563"/>
      <c r="F891" s="541"/>
      <c r="G891" s="570"/>
      <c r="H891" s="569"/>
      <c r="I891" s="569"/>
      <c r="J891" s="569"/>
      <c r="K891" s="569"/>
      <c r="L891" s="539"/>
    </row>
    <row r="892" spans="1:12" s="540" customFormat="1" x14ac:dyDescent="0.2">
      <c r="A892" s="541"/>
      <c r="B892" s="542"/>
      <c r="C892" s="542"/>
      <c r="D892" s="541"/>
      <c r="E892" s="563"/>
      <c r="F892" s="541"/>
      <c r="G892" s="570"/>
      <c r="H892" s="569"/>
      <c r="I892" s="569"/>
      <c r="J892" s="569"/>
      <c r="K892" s="569"/>
      <c r="L892" s="539"/>
    </row>
    <row r="893" spans="1:12" s="540" customFormat="1" x14ac:dyDescent="0.2">
      <c r="A893" s="541"/>
      <c r="B893" s="542"/>
      <c r="C893" s="542"/>
      <c r="D893" s="541"/>
      <c r="E893" s="563"/>
      <c r="F893" s="541"/>
      <c r="G893" s="570"/>
      <c r="H893" s="569"/>
      <c r="I893" s="569"/>
      <c r="J893" s="569"/>
      <c r="K893" s="569"/>
      <c r="L893" s="539"/>
    </row>
    <row r="894" spans="1:12" s="540" customFormat="1" x14ac:dyDescent="0.2">
      <c r="A894" s="541"/>
      <c r="B894" s="542"/>
      <c r="C894" s="542"/>
      <c r="D894" s="541"/>
      <c r="E894" s="563"/>
      <c r="F894" s="541"/>
      <c r="G894" s="570"/>
      <c r="H894" s="569"/>
      <c r="I894" s="569"/>
      <c r="J894" s="569"/>
      <c r="K894" s="569"/>
      <c r="L894" s="539"/>
    </row>
    <row r="895" spans="1:12" s="540" customFormat="1" x14ac:dyDescent="0.2">
      <c r="A895" s="541"/>
      <c r="B895" s="542"/>
      <c r="C895" s="542"/>
      <c r="D895" s="541"/>
      <c r="E895" s="563"/>
      <c r="F895" s="541"/>
      <c r="G895" s="570"/>
      <c r="H895" s="569"/>
      <c r="I895" s="569"/>
      <c r="J895" s="569"/>
      <c r="K895" s="569"/>
      <c r="L895" s="539"/>
    </row>
    <row r="896" spans="1:12" s="540" customFormat="1" x14ac:dyDescent="0.2">
      <c r="A896" s="541"/>
      <c r="B896" s="542"/>
      <c r="C896" s="542"/>
      <c r="D896" s="541"/>
      <c r="E896" s="563"/>
      <c r="F896" s="541"/>
      <c r="G896" s="570"/>
      <c r="H896" s="569"/>
      <c r="I896" s="569"/>
      <c r="J896" s="569"/>
      <c r="K896" s="569"/>
      <c r="L896" s="539"/>
    </row>
    <row r="897" spans="1:12" s="540" customFormat="1" x14ac:dyDescent="0.2">
      <c r="A897" s="541"/>
      <c r="B897" s="542"/>
      <c r="C897" s="542"/>
      <c r="D897" s="541"/>
      <c r="E897" s="563"/>
      <c r="F897" s="541"/>
      <c r="G897" s="570"/>
      <c r="H897" s="569"/>
      <c r="I897" s="569"/>
      <c r="J897" s="569"/>
      <c r="K897" s="569"/>
      <c r="L897" s="539"/>
    </row>
    <row r="898" spans="1:12" s="540" customFormat="1" x14ac:dyDescent="0.2">
      <c r="A898" s="541"/>
      <c r="B898" s="542"/>
      <c r="C898" s="542"/>
      <c r="D898" s="541"/>
      <c r="E898" s="563"/>
      <c r="F898" s="541"/>
      <c r="G898" s="570"/>
      <c r="H898" s="569"/>
      <c r="I898" s="569"/>
      <c r="J898" s="569"/>
      <c r="K898" s="569"/>
      <c r="L898" s="539"/>
    </row>
    <row r="899" spans="1:12" s="540" customFormat="1" x14ac:dyDescent="0.2">
      <c r="A899" s="541"/>
      <c r="B899" s="542"/>
      <c r="C899" s="542"/>
      <c r="D899" s="541"/>
      <c r="E899" s="563"/>
      <c r="F899" s="541"/>
      <c r="G899" s="570"/>
      <c r="H899" s="569"/>
      <c r="I899" s="569"/>
      <c r="J899" s="569"/>
      <c r="K899" s="569"/>
      <c r="L899" s="539"/>
    </row>
    <row r="900" spans="1:12" s="540" customFormat="1" x14ac:dyDescent="0.2">
      <c r="A900" s="541"/>
      <c r="B900" s="542"/>
      <c r="C900" s="542"/>
      <c r="D900" s="541"/>
      <c r="E900" s="563"/>
      <c r="F900" s="541"/>
      <c r="G900" s="570"/>
      <c r="H900" s="569"/>
      <c r="I900" s="569"/>
      <c r="J900" s="569"/>
      <c r="K900" s="569"/>
      <c r="L900" s="539"/>
    </row>
    <row r="901" spans="1:12" s="540" customFormat="1" x14ac:dyDescent="0.2">
      <c r="A901" s="541"/>
      <c r="B901" s="542"/>
      <c r="C901" s="542"/>
      <c r="D901" s="541"/>
      <c r="E901" s="563"/>
      <c r="F901" s="541"/>
      <c r="G901" s="570"/>
      <c r="H901" s="569"/>
      <c r="I901" s="569"/>
      <c r="J901" s="569"/>
      <c r="K901" s="569"/>
      <c r="L901" s="539"/>
    </row>
    <row r="902" spans="1:12" s="540" customFormat="1" x14ac:dyDescent="0.2">
      <c r="A902" s="541"/>
      <c r="B902" s="542"/>
      <c r="C902" s="542"/>
      <c r="D902" s="541"/>
      <c r="E902" s="563"/>
      <c r="F902" s="541"/>
      <c r="G902" s="570"/>
      <c r="H902" s="569"/>
      <c r="I902" s="569"/>
      <c r="J902" s="569"/>
      <c r="K902" s="569"/>
      <c r="L902" s="539"/>
    </row>
    <row r="903" spans="1:12" s="540" customFormat="1" x14ac:dyDescent="0.2">
      <c r="A903" s="541"/>
      <c r="B903" s="542"/>
      <c r="C903" s="542"/>
      <c r="D903" s="541"/>
      <c r="E903" s="563"/>
      <c r="F903" s="541"/>
      <c r="G903" s="570"/>
      <c r="H903" s="569"/>
      <c r="I903" s="569"/>
      <c r="J903" s="569"/>
      <c r="K903" s="569"/>
      <c r="L903" s="539"/>
    </row>
    <row r="904" spans="1:12" s="540" customFormat="1" x14ac:dyDescent="0.2">
      <c r="A904" s="541"/>
      <c r="B904" s="542"/>
      <c r="C904" s="542"/>
      <c r="D904" s="541"/>
      <c r="E904" s="563"/>
      <c r="F904" s="541"/>
      <c r="G904" s="570"/>
      <c r="H904" s="569"/>
      <c r="I904" s="569"/>
      <c r="J904" s="569"/>
      <c r="K904" s="569"/>
      <c r="L904" s="539"/>
    </row>
    <row r="905" spans="1:12" s="540" customFormat="1" x14ac:dyDescent="0.2">
      <c r="A905" s="541"/>
      <c r="B905" s="542"/>
      <c r="C905" s="542"/>
      <c r="D905" s="541"/>
      <c r="E905" s="563"/>
      <c r="F905" s="541"/>
      <c r="G905" s="570"/>
      <c r="H905" s="569"/>
      <c r="I905" s="569"/>
      <c r="J905" s="569"/>
      <c r="K905" s="569"/>
      <c r="L905" s="539"/>
    </row>
    <row r="906" spans="1:12" s="540" customFormat="1" x14ac:dyDescent="0.2">
      <c r="A906" s="541"/>
      <c r="B906" s="542"/>
      <c r="C906" s="542"/>
      <c r="D906" s="541"/>
      <c r="E906" s="563"/>
      <c r="F906" s="541"/>
      <c r="G906" s="570"/>
      <c r="H906" s="569"/>
      <c r="I906" s="569"/>
      <c r="J906" s="569"/>
      <c r="K906" s="569"/>
      <c r="L906" s="539"/>
    </row>
    <row r="907" spans="1:12" s="540" customFormat="1" x14ac:dyDescent="0.2">
      <c r="A907" s="541"/>
      <c r="B907" s="542"/>
      <c r="C907" s="542"/>
      <c r="D907" s="541"/>
      <c r="E907" s="563"/>
      <c r="F907" s="541"/>
      <c r="G907" s="570"/>
      <c r="H907" s="569"/>
      <c r="I907" s="569"/>
      <c r="J907" s="569"/>
      <c r="K907" s="569"/>
      <c r="L907" s="539"/>
    </row>
    <row r="908" spans="1:12" s="540" customFormat="1" x14ac:dyDescent="0.2">
      <c r="A908" s="541"/>
      <c r="B908" s="542"/>
      <c r="C908" s="542"/>
      <c r="D908" s="541"/>
      <c r="E908" s="563"/>
      <c r="F908" s="541"/>
      <c r="G908" s="570"/>
      <c r="H908" s="569"/>
      <c r="I908" s="569"/>
      <c r="J908" s="569"/>
      <c r="K908" s="569"/>
      <c r="L908" s="539"/>
    </row>
    <row r="909" spans="1:12" s="540" customFormat="1" x14ac:dyDescent="0.2">
      <c r="A909" s="541"/>
      <c r="B909" s="542"/>
      <c r="C909" s="542"/>
      <c r="D909" s="541"/>
      <c r="E909" s="563"/>
      <c r="F909" s="541"/>
      <c r="G909" s="570"/>
      <c r="H909" s="569"/>
      <c r="I909" s="569"/>
      <c r="J909" s="569"/>
      <c r="K909" s="569"/>
      <c r="L909" s="539"/>
    </row>
    <row r="910" spans="1:12" s="540" customFormat="1" x14ac:dyDescent="0.2">
      <c r="A910" s="541"/>
      <c r="B910" s="542"/>
      <c r="C910" s="542"/>
      <c r="D910" s="541"/>
      <c r="E910" s="563"/>
      <c r="F910" s="541"/>
      <c r="G910" s="570"/>
      <c r="H910" s="569"/>
      <c r="I910" s="569"/>
      <c r="J910" s="569"/>
      <c r="K910" s="569"/>
      <c r="L910" s="539"/>
    </row>
    <row r="911" spans="1:12" s="540" customFormat="1" x14ac:dyDescent="0.2">
      <c r="A911" s="541"/>
      <c r="B911" s="542"/>
      <c r="C911" s="542"/>
      <c r="D911" s="541"/>
      <c r="E911" s="563"/>
      <c r="F911" s="541"/>
      <c r="G911" s="570"/>
      <c r="H911" s="569"/>
      <c r="I911" s="569"/>
      <c r="J911" s="569"/>
      <c r="K911" s="569"/>
      <c r="L911" s="539"/>
    </row>
    <row r="912" spans="1:12" s="540" customFormat="1" x14ac:dyDescent="0.2">
      <c r="A912" s="541"/>
      <c r="B912" s="542"/>
      <c r="C912" s="542"/>
      <c r="D912" s="541"/>
      <c r="E912" s="563"/>
      <c r="F912" s="541"/>
      <c r="G912" s="570"/>
      <c r="H912" s="569"/>
      <c r="I912" s="569"/>
      <c r="J912" s="569"/>
      <c r="K912" s="569"/>
      <c r="L912" s="539"/>
    </row>
    <row r="913" spans="1:12" s="540" customFormat="1" x14ac:dyDescent="0.2">
      <c r="A913" s="541"/>
      <c r="B913" s="542"/>
      <c r="C913" s="542"/>
      <c r="D913" s="541"/>
      <c r="E913" s="563"/>
      <c r="F913" s="541"/>
      <c r="G913" s="570"/>
      <c r="H913" s="569"/>
      <c r="I913" s="569"/>
      <c r="J913" s="569"/>
      <c r="K913" s="569"/>
      <c r="L913" s="539"/>
    </row>
    <row r="914" spans="1:12" s="540" customFormat="1" x14ac:dyDescent="0.2">
      <c r="A914" s="541"/>
      <c r="B914" s="542"/>
      <c r="C914" s="542"/>
      <c r="D914" s="541"/>
      <c r="E914" s="563"/>
      <c r="F914" s="541"/>
      <c r="G914" s="570"/>
      <c r="H914" s="569"/>
      <c r="I914" s="569"/>
      <c r="J914" s="569"/>
      <c r="K914" s="569"/>
      <c r="L914" s="539"/>
    </row>
    <row r="915" spans="1:12" s="540" customFormat="1" x14ac:dyDescent="0.2">
      <c r="A915" s="541"/>
      <c r="B915" s="542"/>
      <c r="C915" s="542"/>
      <c r="D915" s="541"/>
      <c r="E915" s="563"/>
      <c r="F915" s="541"/>
      <c r="G915" s="570"/>
      <c r="H915" s="569"/>
      <c r="I915" s="569"/>
      <c r="J915" s="569"/>
      <c r="K915" s="569"/>
      <c r="L915" s="539"/>
    </row>
    <row r="916" spans="1:12" s="540" customFormat="1" x14ac:dyDescent="0.2">
      <c r="A916" s="541"/>
      <c r="B916" s="542"/>
      <c r="C916" s="542"/>
      <c r="D916" s="541"/>
      <c r="E916" s="563"/>
      <c r="F916" s="541"/>
      <c r="G916" s="570"/>
      <c r="H916" s="569"/>
      <c r="I916" s="569"/>
      <c r="J916" s="569"/>
      <c r="K916" s="569"/>
      <c r="L916" s="539"/>
    </row>
    <row r="917" spans="1:12" s="540" customFormat="1" x14ac:dyDescent="0.2">
      <c r="A917" s="541"/>
      <c r="B917" s="542"/>
      <c r="C917" s="542"/>
      <c r="D917" s="541"/>
      <c r="E917" s="563"/>
      <c r="F917" s="541"/>
      <c r="G917" s="570"/>
      <c r="H917" s="569"/>
      <c r="I917" s="569"/>
      <c r="J917" s="569"/>
      <c r="K917" s="569"/>
      <c r="L917" s="539"/>
    </row>
    <row r="918" spans="1:12" s="540" customFormat="1" x14ac:dyDescent="0.2">
      <c r="A918" s="541"/>
      <c r="B918" s="542"/>
      <c r="C918" s="542"/>
      <c r="D918" s="541"/>
      <c r="E918" s="563"/>
      <c r="F918" s="541"/>
      <c r="G918" s="570"/>
      <c r="H918" s="569"/>
      <c r="I918" s="569"/>
      <c r="J918" s="569"/>
      <c r="K918" s="569"/>
      <c r="L918" s="539"/>
    </row>
    <row r="919" spans="1:12" s="540" customFormat="1" x14ac:dyDescent="0.2">
      <c r="A919" s="541"/>
      <c r="B919" s="542"/>
      <c r="C919" s="542"/>
      <c r="D919" s="541"/>
      <c r="E919" s="563"/>
      <c r="F919" s="541"/>
      <c r="G919" s="570"/>
      <c r="H919" s="569"/>
      <c r="I919" s="569"/>
      <c r="J919" s="569"/>
      <c r="K919" s="569"/>
      <c r="L919" s="539"/>
    </row>
    <row r="920" spans="1:12" s="540" customFormat="1" x14ac:dyDescent="0.2">
      <c r="A920" s="541"/>
      <c r="B920" s="542"/>
      <c r="C920" s="542"/>
      <c r="D920" s="541"/>
      <c r="E920" s="563"/>
      <c r="F920" s="541"/>
      <c r="G920" s="570"/>
      <c r="H920" s="569"/>
      <c r="I920" s="569"/>
      <c r="J920" s="569"/>
      <c r="K920" s="569"/>
      <c r="L920" s="539"/>
    </row>
    <row r="921" spans="1:12" s="540" customFormat="1" x14ac:dyDescent="0.2">
      <c r="A921" s="541"/>
      <c r="B921" s="542"/>
      <c r="C921" s="542"/>
      <c r="D921" s="541"/>
      <c r="E921" s="563"/>
      <c r="F921" s="541"/>
      <c r="G921" s="570"/>
      <c r="H921" s="569"/>
      <c r="I921" s="569"/>
      <c r="J921" s="569"/>
      <c r="K921" s="569"/>
      <c r="L921" s="539"/>
    </row>
    <row r="922" spans="1:12" s="540" customFormat="1" x14ac:dyDescent="0.2">
      <c r="A922" s="541"/>
      <c r="B922" s="542"/>
      <c r="C922" s="542"/>
      <c r="D922" s="541"/>
      <c r="E922" s="563"/>
      <c r="F922" s="541"/>
      <c r="G922" s="570"/>
      <c r="H922" s="569"/>
      <c r="I922" s="569"/>
      <c r="J922" s="569"/>
      <c r="K922" s="569"/>
      <c r="L922" s="539"/>
    </row>
    <row r="923" spans="1:12" s="540" customFormat="1" x14ac:dyDescent="0.2">
      <c r="A923" s="541"/>
      <c r="B923" s="542"/>
      <c r="C923" s="542"/>
      <c r="D923" s="541"/>
      <c r="E923" s="563"/>
      <c r="F923" s="541"/>
      <c r="G923" s="570"/>
      <c r="H923" s="569"/>
      <c r="I923" s="569"/>
      <c r="J923" s="569"/>
      <c r="K923" s="569"/>
      <c r="L923" s="539"/>
    </row>
    <row r="924" spans="1:12" s="540" customFormat="1" x14ac:dyDescent="0.2">
      <c r="A924" s="541"/>
      <c r="B924" s="542"/>
      <c r="C924" s="542"/>
      <c r="D924" s="541"/>
      <c r="E924" s="563"/>
      <c r="F924" s="541"/>
      <c r="G924" s="570"/>
      <c r="H924" s="569"/>
      <c r="I924" s="569"/>
      <c r="J924" s="569"/>
      <c r="K924" s="569"/>
      <c r="L924" s="539"/>
    </row>
    <row r="925" spans="1:12" s="540" customFormat="1" x14ac:dyDescent="0.2">
      <c r="A925" s="541"/>
      <c r="B925" s="542"/>
      <c r="C925" s="542"/>
      <c r="D925" s="541"/>
      <c r="E925" s="563"/>
      <c r="F925" s="541"/>
      <c r="G925" s="570"/>
      <c r="H925" s="569"/>
      <c r="I925" s="569"/>
      <c r="J925" s="569"/>
      <c r="K925" s="569"/>
      <c r="L925" s="539"/>
    </row>
    <row r="926" spans="1:12" s="540" customFormat="1" x14ac:dyDescent="0.2">
      <c r="A926" s="541"/>
      <c r="B926" s="542"/>
      <c r="C926" s="542"/>
      <c r="D926" s="541"/>
      <c r="E926" s="563"/>
      <c r="F926" s="541"/>
      <c r="G926" s="570"/>
      <c r="H926" s="569"/>
      <c r="I926" s="569"/>
      <c r="J926" s="569"/>
      <c r="K926" s="569"/>
      <c r="L926" s="539"/>
    </row>
    <row r="927" spans="1:12" s="540" customFormat="1" x14ac:dyDescent="0.2">
      <c r="A927" s="541"/>
      <c r="B927" s="542"/>
      <c r="C927" s="542"/>
      <c r="D927" s="541"/>
      <c r="E927" s="563"/>
      <c r="F927" s="541"/>
      <c r="G927" s="570"/>
      <c r="H927" s="569"/>
      <c r="I927" s="569"/>
      <c r="J927" s="569"/>
      <c r="K927" s="569"/>
      <c r="L927" s="539"/>
    </row>
    <row r="928" spans="1:12" s="540" customFormat="1" x14ac:dyDescent="0.2">
      <c r="A928" s="541"/>
      <c r="B928" s="542"/>
      <c r="C928" s="542"/>
      <c r="D928" s="541"/>
      <c r="E928" s="563"/>
      <c r="F928" s="541"/>
      <c r="G928" s="570"/>
      <c r="H928" s="569"/>
      <c r="I928" s="569"/>
      <c r="J928" s="569"/>
      <c r="K928" s="569"/>
      <c r="L928" s="539"/>
    </row>
    <row r="929" spans="1:12" s="540" customFormat="1" x14ac:dyDescent="0.2">
      <c r="A929" s="541"/>
      <c r="B929" s="542"/>
      <c r="C929" s="542"/>
      <c r="D929" s="541"/>
      <c r="E929" s="563"/>
      <c r="F929" s="541"/>
      <c r="G929" s="570"/>
      <c r="H929" s="569"/>
      <c r="I929" s="569"/>
      <c r="J929" s="569"/>
      <c r="K929" s="569"/>
      <c r="L929" s="539"/>
    </row>
    <row r="930" spans="1:12" s="540" customFormat="1" x14ac:dyDescent="0.2">
      <c r="A930" s="541"/>
      <c r="B930" s="542"/>
      <c r="C930" s="542"/>
      <c r="D930" s="541"/>
      <c r="E930" s="563"/>
      <c r="F930" s="541"/>
      <c r="G930" s="570"/>
      <c r="H930" s="569"/>
      <c r="I930" s="569"/>
      <c r="J930" s="569"/>
      <c r="K930" s="569"/>
      <c r="L930" s="539"/>
    </row>
    <row r="931" spans="1:12" s="540" customFormat="1" x14ac:dyDescent="0.2">
      <c r="A931" s="541"/>
      <c r="B931" s="542"/>
      <c r="C931" s="542"/>
      <c r="D931" s="541"/>
      <c r="E931" s="563"/>
      <c r="F931" s="541"/>
      <c r="G931" s="570"/>
      <c r="H931" s="569"/>
      <c r="I931" s="569"/>
      <c r="J931" s="569"/>
      <c r="K931" s="569"/>
      <c r="L931" s="539"/>
    </row>
    <row r="932" spans="1:12" s="540" customFormat="1" x14ac:dyDescent="0.2">
      <c r="A932" s="541"/>
      <c r="B932" s="542"/>
      <c r="C932" s="542"/>
      <c r="D932" s="541"/>
      <c r="E932" s="563"/>
      <c r="F932" s="541"/>
      <c r="G932" s="570"/>
      <c r="H932" s="569"/>
      <c r="I932" s="569"/>
      <c r="J932" s="569"/>
      <c r="K932" s="569"/>
      <c r="L932" s="539"/>
    </row>
    <row r="933" spans="1:12" s="540" customFormat="1" x14ac:dyDescent="0.2">
      <c r="A933" s="541"/>
      <c r="B933" s="542"/>
      <c r="C933" s="542"/>
      <c r="D933" s="541"/>
      <c r="E933" s="563"/>
      <c r="F933" s="541"/>
      <c r="G933" s="570"/>
      <c r="H933" s="569"/>
      <c r="I933" s="569"/>
      <c r="J933" s="569"/>
      <c r="K933" s="569"/>
      <c r="L933" s="539"/>
    </row>
    <row r="934" spans="1:12" s="540" customFormat="1" x14ac:dyDescent="0.2">
      <c r="A934" s="541"/>
      <c r="B934" s="542"/>
      <c r="C934" s="542"/>
      <c r="D934" s="541"/>
      <c r="E934" s="563"/>
      <c r="F934" s="541"/>
      <c r="G934" s="570"/>
      <c r="H934" s="569"/>
      <c r="I934" s="569"/>
      <c r="J934" s="569"/>
      <c r="K934" s="569"/>
      <c r="L934" s="539"/>
    </row>
    <row r="935" spans="1:12" s="540" customFormat="1" x14ac:dyDescent="0.2">
      <c r="A935" s="541"/>
      <c r="B935" s="542"/>
      <c r="C935" s="542"/>
      <c r="D935" s="541"/>
      <c r="E935" s="563"/>
      <c r="F935" s="541"/>
      <c r="G935" s="570"/>
      <c r="H935" s="569"/>
      <c r="I935" s="569"/>
      <c r="J935" s="569"/>
      <c r="K935" s="569"/>
      <c r="L935" s="539"/>
    </row>
    <row r="936" spans="1:12" s="540" customFormat="1" x14ac:dyDescent="0.2">
      <c r="A936" s="541"/>
      <c r="B936" s="542"/>
      <c r="C936" s="542"/>
      <c r="D936" s="541"/>
      <c r="E936" s="563"/>
      <c r="F936" s="541"/>
      <c r="G936" s="570"/>
      <c r="H936" s="569"/>
      <c r="I936" s="569"/>
      <c r="J936" s="569"/>
      <c r="K936" s="569"/>
      <c r="L936" s="539"/>
    </row>
    <row r="937" spans="1:12" s="540" customFormat="1" x14ac:dyDescent="0.2">
      <c r="A937" s="541"/>
      <c r="B937" s="542"/>
      <c r="C937" s="542"/>
      <c r="D937" s="541"/>
      <c r="E937" s="563"/>
      <c r="F937" s="541"/>
      <c r="G937" s="570"/>
      <c r="H937" s="569"/>
      <c r="I937" s="569"/>
      <c r="J937" s="569"/>
      <c r="K937" s="569"/>
      <c r="L937" s="539"/>
    </row>
    <row r="938" spans="1:12" s="540" customFormat="1" x14ac:dyDescent="0.2">
      <c r="A938" s="541"/>
      <c r="B938" s="542"/>
      <c r="C938" s="542"/>
      <c r="D938" s="541"/>
      <c r="E938" s="563"/>
      <c r="F938" s="541"/>
      <c r="G938" s="570"/>
      <c r="H938" s="569"/>
      <c r="I938" s="569"/>
      <c r="J938" s="569"/>
      <c r="K938" s="569"/>
      <c r="L938" s="539"/>
    </row>
    <row r="939" spans="1:12" s="540" customFormat="1" x14ac:dyDescent="0.2">
      <c r="A939" s="541"/>
      <c r="B939" s="542"/>
      <c r="C939" s="542"/>
      <c r="D939" s="541"/>
      <c r="E939" s="563"/>
      <c r="F939" s="541"/>
      <c r="G939" s="570"/>
      <c r="H939" s="569"/>
      <c r="I939" s="569"/>
      <c r="J939" s="569"/>
      <c r="K939" s="569"/>
      <c r="L939" s="539"/>
    </row>
    <row r="940" spans="1:12" s="540" customFormat="1" x14ac:dyDescent="0.2">
      <c r="A940" s="541"/>
      <c r="B940" s="542"/>
      <c r="C940" s="542"/>
      <c r="D940" s="541"/>
      <c r="E940" s="563"/>
      <c r="F940" s="541"/>
      <c r="G940" s="570"/>
      <c r="H940" s="569"/>
      <c r="I940" s="569"/>
      <c r="J940" s="569"/>
      <c r="K940" s="569"/>
      <c r="L940" s="539"/>
    </row>
    <row r="941" spans="1:12" s="540" customFormat="1" x14ac:dyDescent="0.2">
      <c r="A941" s="541"/>
      <c r="B941" s="542"/>
      <c r="C941" s="542"/>
      <c r="D941" s="541"/>
      <c r="E941" s="563"/>
      <c r="F941" s="541"/>
      <c r="G941" s="570"/>
      <c r="H941" s="569"/>
      <c r="I941" s="569"/>
      <c r="J941" s="569"/>
      <c r="K941" s="569"/>
      <c r="L941" s="539"/>
    </row>
    <row r="942" spans="1:12" s="540" customFormat="1" x14ac:dyDescent="0.2">
      <c r="A942" s="541"/>
      <c r="B942" s="542"/>
      <c r="C942" s="542"/>
      <c r="D942" s="541"/>
      <c r="E942" s="563"/>
      <c r="F942" s="541"/>
      <c r="G942" s="570"/>
      <c r="H942" s="569"/>
      <c r="I942" s="569"/>
      <c r="J942" s="569"/>
      <c r="K942" s="569"/>
      <c r="L942" s="539"/>
    </row>
    <row r="943" spans="1:12" s="540" customFormat="1" x14ac:dyDescent="0.2">
      <c r="A943" s="541"/>
      <c r="B943" s="542"/>
      <c r="C943" s="542"/>
      <c r="D943" s="541"/>
      <c r="E943" s="563"/>
      <c r="F943" s="541"/>
      <c r="G943" s="570"/>
      <c r="H943" s="569"/>
      <c r="I943" s="569"/>
      <c r="J943" s="569"/>
      <c r="K943" s="569"/>
      <c r="L943" s="539"/>
    </row>
    <row r="944" spans="1:12" s="540" customFormat="1" x14ac:dyDescent="0.2">
      <c r="A944" s="541"/>
      <c r="B944" s="542"/>
      <c r="C944" s="542"/>
      <c r="D944" s="541"/>
      <c r="E944" s="563"/>
      <c r="F944" s="541"/>
      <c r="G944" s="570"/>
      <c r="H944" s="569"/>
      <c r="I944" s="569"/>
      <c r="J944" s="569"/>
      <c r="K944" s="569"/>
      <c r="L944" s="539"/>
    </row>
    <row r="945" spans="1:12" s="540" customFormat="1" x14ac:dyDescent="0.2">
      <c r="A945" s="541"/>
      <c r="B945" s="542"/>
      <c r="C945" s="542"/>
      <c r="D945" s="541"/>
      <c r="E945" s="563"/>
      <c r="F945" s="541"/>
      <c r="G945" s="570"/>
      <c r="H945" s="569"/>
      <c r="I945" s="569"/>
      <c r="J945" s="569"/>
      <c r="K945" s="569"/>
      <c r="L945" s="539"/>
    </row>
    <row r="946" spans="1:12" s="540" customFormat="1" x14ac:dyDescent="0.2">
      <c r="A946" s="541"/>
      <c r="B946" s="542"/>
      <c r="C946" s="542"/>
      <c r="D946" s="541"/>
      <c r="E946" s="563"/>
      <c r="F946" s="541"/>
      <c r="G946" s="570"/>
      <c r="H946" s="569"/>
      <c r="I946" s="569"/>
      <c r="J946" s="569"/>
      <c r="K946" s="569"/>
      <c r="L946" s="539"/>
    </row>
    <row r="947" spans="1:12" s="540" customFormat="1" x14ac:dyDescent="0.2">
      <c r="A947" s="541"/>
      <c r="B947" s="542"/>
      <c r="C947" s="542"/>
      <c r="D947" s="541"/>
      <c r="E947" s="563"/>
      <c r="F947" s="541"/>
      <c r="G947" s="570"/>
      <c r="H947" s="569"/>
      <c r="I947" s="569"/>
      <c r="J947" s="569"/>
      <c r="K947" s="569"/>
      <c r="L947" s="539"/>
    </row>
    <row r="948" spans="1:12" s="540" customFormat="1" x14ac:dyDescent="0.2">
      <c r="A948" s="541"/>
      <c r="B948" s="542"/>
      <c r="C948" s="542"/>
      <c r="D948" s="541"/>
      <c r="E948" s="563"/>
      <c r="F948" s="541"/>
      <c r="G948" s="570"/>
      <c r="H948" s="569"/>
      <c r="I948" s="569"/>
      <c r="J948" s="569"/>
      <c r="K948" s="569"/>
      <c r="L948" s="539"/>
    </row>
    <row r="949" spans="1:12" s="540" customFormat="1" x14ac:dyDescent="0.2">
      <c r="A949" s="541"/>
      <c r="B949" s="542"/>
      <c r="C949" s="542"/>
      <c r="D949" s="541"/>
      <c r="E949" s="563"/>
      <c r="F949" s="541"/>
      <c r="G949" s="570"/>
      <c r="H949" s="569"/>
      <c r="I949" s="569"/>
      <c r="J949" s="569"/>
      <c r="K949" s="569"/>
      <c r="L949" s="539"/>
    </row>
    <row r="950" spans="1:12" s="540" customFormat="1" x14ac:dyDescent="0.2">
      <c r="A950" s="541"/>
      <c r="B950" s="542"/>
      <c r="C950" s="542"/>
      <c r="D950" s="541"/>
      <c r="E950" s="563"/>
      <c r="F950" s="541"/>
      <c r="G950" s="570"/>
      <c r="H950" s="569"/>
      <c r="I950" s="569"/>
      <c r="J950" s="569"/>
      <c r="K950" s="569"/>
      <c r="L950" s="539"/>
    </row>
    <row r="951" spans="1:12" s="540" customFormat="1" x14ac:dyDescent="0.2">
      <c r="A951" s="541"/>
      <c r="B951" s="542"/>
      <c r="C951" s="542"/>
      <c r="D951" s="541"/>
      <c r="E951" s="563"/>
      <c r="F951" s="541"/>
      <c r="G951" s="570"/>
      <c r="H951" s="569"/>
      <c r="I951" s="569"/>
      <c r="J951" s="569"/>
      <c r="K951" s="569"/>
      <c r="L951" s="539"/>
    </row>
    <row r="952" spans="1:12" s="540" customFormat="1" x14ac:dyDescent="0.2">
      <c r="A952" s="541"/>
      <c r="B952" s="542"/>
      <c r="C952" s="542"/>
      <c r="D952" s="541"/>
      <c r="E952" s="563"/>
      <c r="F952" s="541"/>
      <c r="G952" s="570"/>
      <c r="H952" s="569"/>
      <c r="I952" s="569"/>
      <c r="J952" s="569"/>
      <c r="K952" s="569"/>
      <c r="L952" s="539"/>
    </row>
    <row r="953" spans="1:12" s="540" customFormat="1" x14ac:dyDescent="0.2">
      <c r="A953" s="541"/>
      <c r="B953" s="542"/>
      <c r="C953" s="542"/>
      <c r="D953" s="541"/>
      <c r="E953" s="563"/>
      <c r="F953" s="541"/>
      <c r="G953" s="570"/>
      <c r="H953" s="569"/>
      <c r="I953" s="569"/>
      <c r="J953" s="569"/>
      <c r="K953" s="569"/>
      <c r="L953" s="539"/>
    </row>
    <row r="954" spans="1:12" s="540" customFormat="1" x14ac:dyDescent="0.2">
      <c r="A954" s="541"/>
      <c r="B954" s="542"/>
      <c r="C954" s="542"/>
      <c r="D954" s="541"/>
      <c r="E954" s="563"/>
      <c r="F954" s="541"/>
      <c r="G954" s="570"/>
      <c r="H954" s="569"/>
      <c r="I954" s="569"/>
      <c r="J954" s="569"/>
      <c r="K954" s="569"/>
      <c r="L954" s="539"/>
    </row>
    <row r="955" spans="1:12" s="540" customFormat="1" x14ac:dyDescent="0.2">
      <c r="A955" s="541"/>
      <c r="B955" s="542"/>
      <c r="C955" s="542"/>
      <c r="D955" s="541"/>
      <c r="E955" s="563"/>
      <c r="F955" s="541"/>
      <c r="G955" s="570"/>
      <c r="H955" s="569"/>
      <c r="I955" s="569"/>
      <c r="J955" s="569"/>
      <c r="K955" s="569"/>
      <c r="L955" s="539"/>
    </row>
    <row r="956" spans="1:12" s="540" customFormat="1" x14ac:dyDescent="0.2">
      <c r="A956" s="541"/>
      <c r="B956" s="542"/>
      <c r="C956" s="542"/>
      <c r="D956" s="541"/>
      <c r="E956" s="563"/>
      <c r="F956" s="541"/>
      <c r="G956" s="570"/>
      <c r="H956" s="569"/>
      <c r="I956" s="569"/>
      <c r="J956" s="569"/>
      <c r="K956" s="569"/>
      <c r="L956" s="539"/>
    </row>
    <row r="957" spans="1:12" s="540" customFormat="1" x14ac:dyDescent="0.2">
      <c r="A957" s="541"/>
      <c r="B957" s="542"/>
      <c r="C957" s="542"/>
      <c r="D957" s="541"/>
      <c r="E957" s="563"/>
      <c r="F957" s="541"/>
      <c r="G957" s="570"/>
      <c r="H957" s="569"/>
      <c r="I957" s="569"/>
      <c r="J957" s="569"/>
      <c r="K957" s="569"/>
      <c r="L957" s="539"/>
    </row>
    <row r="958" spans="1:12" s="540" customFormat="1" x14ac:dyDescent="0.2">
      <c r="A958" s="541"/>
      <c r="B958" s="542"/>
      <c r="C958" s="542"/>
      <c r="D958" s="541"/>
      <c r="E958" s="563"/>
      <c r="F958" s="541"/>
      <c r="G958" s="570"/>
      <c r="H958" s="569"/>
      <c r="I958" s="569"/>
      <c r="J958" s="569"/>
      <c r="K958" s="569"/>
      <c r="L958" s="539"/>
    </row>
    <row r="959" spans="1:12" s="540" customFormat="1" x14ac:dyDescent="0.2">
      <c r="A959" s="541"/>
      <c r="B959" s="542"/>
      <c r="C959" s="542"/>
      <c r="D959" s="541"/>
      <c r="E959" s="563"/>
      <c r="F959" s="541"/>
      <c r="G959" s="570"/>
      <c r="H959" s="569"/>
      <c r="I959" s="569"/>
      <c r="J959" s="569"/>
      <c r="K959" s="569"/>
      <c r="L959" s="539"/>
    </row>
    <row r="960" spans="1:12" s="540" customFormat="1" x14ac:dyDescent="0.2">
      <c r="A960" s="541"/>
      <c r="B960" s="542"/>
      <c r="C960" s="542"/>
      <c r="D960" s="541"/>
      <c r="E960" s="563"/>
      <c r="F960" s="541"/>
      <c r="G960" s="570"/>
      <c r="H960" s="569"/>
      <c r="I960" s="569"/>
      <c r="J960" s="569"/>
      <c r="K960" s="569"/>
      <c r="L960" s="539"/>
    </row>
    <row r="961" spans="1:12" s="540" customFormat="1" x14ac:dyDescent="0.2">
      <c r="A961" s="541"/>
      <c r="B961" s="542"/>
      <c r="C961" s="542"/>
      <c r="D961" s="541"/>
      <c r="E961" s="563"/>
      <c r="F961" s="541"/>
      <c r="G961" s="570"/>
      <c r="H961" s="569"/>
      <c r="I961" s="569"/>
      <c r="J961" s="569"/>
      <c r="K961" s="569"/>
      <c r="L961" s="539"/>
    </row>
    <row r="962" spans="1:12" s="540" customFormat="1" x14ac:dyDescent="0.2">
      <c r="A962" s="541"/>
      <c r="B962" s="542"/>
      <c r="C962" s="542"/>
      <c r="D962" s="541"/>
      <c r="E962" s="563"/>
      <c r="F962" s="541"/>
      <c r="G962" s="570"/>
      <c r="H962" s="569"/>
      <c r="I962" s="569"/>
      <c r="J962" s="569"/>
      <c r="K962" s="569"/>
      <c r="L962" s="539"/>
    </row>
    <row r="963" spans="1:12" s="540" customFormat="1" x14ac:dyDescent="0.2">
      <c r="A963" s="541"/>
      <c r="B963" s="542"/>
      <c r="C963" s="542"/>
      <c r="D963" s="541"/>
      <c r="E963" s="563"/>
      <c r="F963" s="541"/>
      <c r="G963" s="570"/>
      <c r="H963" s="569"/>
      <c r="I963" s="569"/>
      <c r="J963" s="569"/>
      <c r="K963" s="569"/>
      <c r="L963" s="539"/>
    </row>
    <row r="964" spans="1:12" s="540" customFormat="1" x14ac:dyDescent="0.2">
      <c r="A964" s="541"/>
      <c r="B964" s="542"/>
      <c r="C964" s="542"/>
      <c r="D964" s="541"/>
      <c r="E964" s="563"/>
      <c r="F964" s="541"/>
      <c r="G964" s="570"/>
      <c r="H964" s="569"/>
      <c r="I964" s="569"/>
      <c r="J964" s="569"/>
      <c r="K964" s="569"/>
      <c r="L964" s="539"/>
    </row>
    <row r="965" spans="1:12" s="540" customFormat="1" x14ac:dyDescent="0.2">
      <c r="A965" s="541"/>
      <c r="B965" s="542"/>
      <c r="C965" s="542"/>
      <c r="D965" s="541"/>
      <c r="E965" s="563"/>
      <c r="F965" s="541"/>
      <c r="G965" s="570"/>
      <c r="H965" s="569"/>
      <c r="I965" s="569"/>
      <c r="J965" s="569"/>
      <c r="K965" s="569"/>
      <c r="L965" s="539"/>
    </row>
    <row r="966" spans="1:12" s="540" customFormat="1" x14ac:dyDescent="0.2">
      <c r="A966" s="541"/>
      <c r="B966" s="542"/>
      <c r="C966" s="542"/>
      <c r="D966" s="541"/>
      <c r="E966" s="563"/>
      <c r="F966" s="541"/>
      <c r="G966" s="570"/>
      <c r="H966" s="569"/>
      <c r="I966" s="569"/>
      <c r="J966" s="569"/>
      <c r="K966" s="569"/>
      <c r="L966" s="539"/>
    </row>
    <row r="967" spans="1:12" s="540" customFormat="1" x14ac:dyDescent="0.2">
      <c r="A967" s="541"/>
      <c r="B967" s="542"/>
      <c r="C967" s="542"/>
      <c r="D967" s="541"/>
      <c r="E967" s="563"/>
      <c r="F967" s="541"/>
      <c r="G967" s="570"/>
      <c r="H967" s="569"/>
      <c r="I967" s="569"/>
      <c r="J967" s="569"/>
      <c r="K967" s="569"/>
      <c r="L967" s="539"/>
    </row>
    <row r="968" spans="1:12" s="540" customFormat="1" x14ac:dyDescent="0.2">
      <c r="A968" s="541"/>
      <c r="B968" s="542"/>
      <c r="C968" s="542"/>
      <c r="D968" s="541"/>
      <c r="E968" s="563"/>
      <c r="F968" s="541"/>
      <c r="G968" s="570"/>
      <c r="H968" s="569"/>
      <c r="I968" s="569"/>
      <c r="J968" s="569"/>
      <c r="K968" s="569"/>
      <c r="L968" s="539"/>
    </row>
    <row r="969" spans="1:12" s="540" customFormat="1" x14ac:dyDescent="0.2">
      <c r="A969" s="541"/>
      <c r="B969" s="542"/>
      <c r="C969" s="542"/>
      <c r="D969" s="541"/>
      <c r="E969" s="563"/>
      <c r="F969" s="541"/>
      <c r="G969" s="570"/>
      <c r="H969" s="569"/>
      <c r="I969" s="569"/>
      <c r="J969" s="569"/>
      <c r="K969" s="569"/>
      <c r="L969" s="539"/>
    </row>
    <row r="970" spans="1:12" s="540" customFormat="1" x14ac:dyDescent="0.2">
      <c r="A970" s="541"/>
      <c r="B970" s="542"/>
      <c r="C970" s="542"/>
      <c r="D970" s="541"/>
      <c r="E970" s="563"/>
      <c r="F970" s="541"/>
      <c r="G970" s="570"/>
      <c r="H970" s="569"/>
      <c r="I970" s="569"/>
      <c r="J970" s="569"/>
      <c r="K970" s="569"/>
      <c r="L970" s="539"/>
    </row>
    <row r="971" spans="1:12" s="540" customFormat="1" x14ac:dyDescent="0.2">
      <c r="A971" s="541"/>
      <c r="B971" s="542"/>
      <c r="C971" s="542"/>
      <c r="D971" s="541"/>
      <c r="E971" s="563"/>
      <c r="F971" s="541"/>
      <c r="G971" s="570"/>
      <c r="H971" s="569"/>
      <c r="I971" s="569"/>
      <c r="J971" s="569"/>
      <c r="K971" s="569"/>
      <c r="L971" s="539"/>
    </row>
    <row r="972" spans="1:12" s="540" customFormat="1" x14ac:dyDescent="0.2">
      <c r="A972" s="541"/>
      <c r="B972" s="542"/>
      <c r="C972" s="542"/>
      <c r="D972" s="541"/>
      <c r="E972" s="563"/>
      <c r="F972" s="541"/>
      <c r="G972" s="570"/>
      <c r="H972" s="569"/>
      <c r="I972" s="569"/>
      <c r="J972" s="569"/>
      <c r="K972" s="569"/>
      <c r="L972" s="539"/>
    </row>
    <row r="973" spans="1:12" s="540" customFormat="1" x14ac:dyDescent="0.2">
      <c r="A973" s="541"/>
      <c r="B973" s="542"/>
      <c r="C973" s="542"/>
      <c r="D973" s="541"/>
      <c r="E973" s="563"/>
      <c r="F973" s="541"/>
      <c r="G973" s="570"/>
      <c r="H973" s="569"/>
      <c r="I973" s="569"/>
      <c r="J973" s="569"/>
      <c r="K973" s="569"/>
      <c r="L973" s="539"/>
    </row>
    <row r="974" spans="1:12" s="540" customFormat="1" x14ac:dyDescent="0.2">
      <c r="A974" s="541"/>
      <c r="B974" s="542"/>
      <c r="C974" s="542"/>
      <c r="D974" s="541"/>
      <c r="E974" s="563"/>
      <c r="F974" s="541"/>
      <c r="G974" s="570"/>
      <c r="H974" s="569"/>
      <c r="I974" s="569"/>
      <c r="J974" s="569"/>
      <c r="K974" s="569"/>
      <c r="L974" s="539"/>
    </row>
    <row r="975" spans="1:12" s="540" customFormat="1" x14ac:dyDescent="0.2">
      <c r="A975" s="541"/>
      <c r="B975" s="542"/>
      <c r="C975" s="542"/>
      <c r="D975" s="541"/>
      <c r="E975" s="563"/>
      <c r="F975" s="541"/>
      <c r="G975" s="570"/>
      <c r="H975" s="569"/>
      <c r="I975" s="569"/>
      <c r="J975" s="569"/>
      <c r="K975" s="569"/>
      <c r="L975" s="539"/>
    </row>
    <row r="976" spans="1:12" s="540" customFormat="1" x14ac:dyDescent="0.2">
      <c r="A976" s="541"/>
      <c r="B976" s="542"/>
      <c r="C976" s="542"/>
      <c r="D976" s="541"/>
      <c r="E976" s="563"/>
      <c r="F976" s="541"/>
      <c r="G976" s="570"/>
      <c r="H976" s="569"/>
      <c r="I976" s="569"/>
      <c r="J976" s="569"/>
      <c r="K976" s="569"/>
      <c r="L976" s="539"/>
    </row>
    <row r="977" spans="1:12" s="540" customFormat="1" x14ac:dyDescent="0.2">
      <c r="A977" s="541"/>
      <c r="B977" s="542"/>
      <c r="C977" s="542"/>
      <c r="D977" s="541"/>
      <c r="E977" s="563"/>
      <c r="F977" s="541"/>
      <c r="G977" s="570"/>
      <c r="H977" s="569"/>
      <c r="I977" s="569"/>
      <c r="J977" s="569"/>
      <c r="K977" s="569"/>
      <c r="L977" s="539"/>
    </row>
    <row r="978" spans="1:12" s="540" customFormat="1" x14ac:dyDescent="0.2">
      <c r="A978" s="541"/>
      <c r="B978" s="542"/>
      <c r="C978" s="542"/>
      <c r="D978" s="541"/>
      <c r="E978" s="563"/>
      <c r="F978" s="541"/>
      <c r="G978" s="570"/>
      <c r="H978" s="569"/>
      <c r="I978" s="569"/>
      <c r="J978" s="569"/>
      <c r="K978" s="569"/>
      <c r="L978" s="539"/>
    </row>
    <row r="979" spans="1:12" s="540" customFormat="1" x14ac:dyDescent="0.2">
      <c r="A979" s="541"/>
      <c r="B979" s="542"/>
      <c r="C979" s="542"/>
      <c r="D979" s="541"/>
      <c r="E979" s="563"/>
      <c r="F979" s="541"/>
      <c r="G979" s="570"/>
      <c r="H979" s="569"/>
      <c r="I979" s="569"/>
      <c r="J979" s="569"/>
      <c r="K979" s="569"/>
      <c r="L979" s="539"/>
    </row>
    <row r="980" spans="1:12" s="540" customFormat="1" x14ac:dyDescent="0.2">
      <c r="A980" s="541"/>
      <c r="B980" s="542"/>
      <c r="C980" s="542"/>
      <c r="D980" s="541"/>
      <c r="E980" s="563"/>
      <c r="F980" s="541"/>
      <c r="G980" s="570"/>
      <c r="H980" s="569"/>
      <c r="I980" s="569"/>
      <c r="J980" s="569"/>
      <c r="K980" s="569"/>
      <c r="L980" s="539"/>
    </row>
    <row r="981" spans="1:12" s="540" customFormat="1" x14ac:dyDescent="0.2">
      <c r="A981" s="541"/>
      <c r="B981" s="542"/>
      <c r="C981" s="542"/>
      <c r="D981" s="541"/>
      <c r="E981" s="563"/>
      <c r="F981" s="541"/>
      <c r="G981" s="570"/>
      <c r="H981" s="569"/>
      <c r="I981" s="569"/>
      <c r="J981" s="569"/>
      <c r="K981" s="569"/>
      <c r="L981" s="539"/>
    </row>
    <row r="982" spans="1:12" s="540" customFormat="1" x14ac:dyDescent="0.2">
      <c r="A982" s="541"/>
      <c r="B982" s="542"/>
      <c r="C982" s="542"/>
      <c r="D982" s="541"/>
      <c r="E982" s="563"/>
      <c r="F982" s="541"/>
      <c r="G982" s="570"/>
      <c r="H982" s="569"/>
      <c r="I982" s="569"/>
      <c r="J982" s="569"/>
      <c r="K982" s="569"/>
      <c r="L982" s="539"/>
    </row>
    <row r="983" spans="1:12" s="540" customFormat="1" x14ac:dyDescent="0.2">
      <c r="A983" s="541"/>
      <c r="B983" s="542"/>
      <c r="C983" s="542"/>
      <c r="D983" s="541"/>
      <c r="E983" s="563"/>
      <c r="F983" s="541"/>
      <c r="G983" s="570"/>
      <c r="H983" s="569"/>
      <c r="I983" s="569"/>
      <c r="J983" s="569"/>
      <c r="K983" s="569"/>
      <c r="L983" s="539"/>
    </row>
    <row r="984" spans="1:12" s="540" customFormat="1" x14ac:dyDescent="0.2">
      <c r="A984" s="541"/>
      <c r="B984" s="542"/>
      <c r="C984" s="542"/>
      <c r="D984" s="541"/>
      <c r="E984" s="563"/>
      <c r="F984" s="541"/>
      <c r="G984" s="570"/>
      <c r="H984" s="569"/>
      <c r="I984" s="569"/>
      <c r="J984" s="569"/>
      <c r="K984" s="569"/>
      <c r="L984" s="539"/>
    </row>
    <row r="985" spans="1:12" s="540" customFormat="1" x14ac:dyDescent="0.2">
      <c r="A985" s="541"/>
      <c r="B985" s="542"/>
      <c r="C985" s="542"/>
      <c r="D985" s="541"/>
      <c r="E985" s="563"/>
      <c r="F985" s="541"/>
      <c r="G985" s="570"/>
      <c r="H985" s="569"/>
      <c r="I985" s="569"/>
      <c r="J985" s="569"/>
      <c r="K985" s="569"/>
      <c r="L985" s="539"/>
    </row>
    <row r="986" spans="1:12" s="540" customFormat="1" x14ac:dyDescent="0.2">
      <c r="A986" s="541"/>
      <c r="B986" s="542"/>
      <c r="C986" s="542"/>
      <c r="D986" s="541"/>
      <c r="E986" s="563"/>
      <c r="F986" s="541"/>
      <c r="G986" s="570"/>
      <c r="H986" s="569"/>
      <c r="I986" s="569"/>
      <c r="J986" s="569"/>
      <c r="K986" s="569"/>
      <c r="L986" s="539"/>
    </row>
    <row r="987" spans="1:12" s="540" customFormat="1" x14ac:dyDescent="0.2">
      <c r="A987" s="541"/>
      <c r="B987" s="542"/>
      <c r="C987" s="542"/>
      <c r="D987" s="541"/>
      <c r="E987" s="563"/>
      <c r="F987" s="541"/>
      <c r="G987" s="570"/>
      <c r="H987" s="569"/>
      <c r="I987" s="569"/>
      <c r="J987" s="569"/>
      <c r="K987" s="569"/>
      <c r="L987" s="539"/>
    </row>
    <row r="988" spans="1:12" s="540" customFormat="1" x14ac:dyDescent="0.2">
      <c r="A988" s="541"/>
      <c r="B988" s="542"/>
      <c r="C988" s="542"/>
      <c r="D988" s="541"/>
      <c r="E988" s="563"/>
      <c r="F988" s="541"/>
      <c r="G988" s="570"/>
      <c r="H988" s="569"/>
      <c r="I988" s="569"/>
      <c r="J988" s="569"/>
      <c r="K988" s="569"/>
      <c r="L988" s="539"/>
    </row>
    <row r="989" spans="1:12" s="540" customFormat="1" x14ac:dyDescent="0.2">
      <c r="A989" s="541"/>
      <c r="B989" s="542"/>
      <c r="C989" s="542"/>
      <c r="D989" s="541"/>
      <c r="E989" s="563"/>
      <c r="F989" s="541"/>
      <c r="G989" s="570"/>
      <c r="H989" s="569"/>
      <c r="I989" s="569"/>
      <c r="J989" s="569"/>
      <c r="K989" s="569"/>
      <c r="L989" s="539"/>
    </row>
    <row r="990" spans="1:12" s="540" customFormat="1" x14ac:dyDescent="0.2">
      <c r="A990" s="541"/>
      <c r="B990" s="542"/>
      <c r="C990" s="542"/>
      <c r="D990" s="541"/>
      <c r="E990" s="563"/>
      <c r="F990" s="541"/>
      <c r="G990" s="570"/>
      <c r="H990" s="569"/>
      <c r="I990" s="569"/>
      <c r="J990" s="569"/>
      <c r="K990" s="569"/>
      <c r="L990" s="539"/>
    </row>
    <row r="991" spans="1:12" s="540" customFormat="1" x14ac:dyDescent="0.2">
      <c r="A991" s="541"/>
      <c r="B991" s="542"/>
      <c r="C991" s="542"/>
      <c r="D991" s="541"/>
      <c r="E991" s="563"/>
      <c r="F991" s="541"/>
      <c r="G991" s="570"/>
      <c r="H991" s="569"/>
      <c r="I991" s="569"/>
      <c r="J991" s="569"/>
      <c r="K991" s="569"/>
      <c r="L991" s="539"/>
    </row>
    <row r="992" spans="1:12" s="540" customFormat="1" x14ac:dyDescent="0.2">
      <c r="A992" s="541"/>
      <c r="B992" s="542"/>
      <c r="C992" s="542"/>
      <c r="D992" s="541"/>
      <c r="E992" s="563"/>
      <c r="F992" s="541"/>
      <c r="G992" s="570"/>
      <c r="H992" s="569"/>
      <c r="I992" s="569"/>
      <c r="J992" s="569"/>
      <c r="K992" s="569"/>
      <c r="L992" s="539"/>
    </row>
    <row r="993" spans="1:12" s="540" customFormat="1" x14ac:dyDescent="0.2">
      <c r="A993" s="541"/>
      <c r="B993" s="542"/>
      <c r="C993" s="542"/>
      <c r="D993" s="541"/>
      <c r="E993" s="563"/>
      <c r="F993" s="541"/>
      <c r="G993" s="570"/>
      <c r="H993" s="569"/>
      <c r="I993" s="569"/>
      <c r="J993" s="569"/>
      <c r="K993" s="569"/>
      <c r="L993" s="539"/>
    </row>
    <row r="994" spans="1:12" s="540" customFormat="1" x14ac:dyDescent="0.2">
      <c r="A994" s="541"/>
      <c r="B994" s="542"/>
      <c r="C994" s="542"/>
      <c r="D994" s="541"/>
      <c r="E994" s="563"/>
      <c r="F994" s="541"/>
      <c r="G994" s="570"/>
      <c r="H994" s="569"/>
      <c r="I994" s="569"/>
      <c r="J994" s="569"/>
      <c r="K994" s="569"/>
      <c r="L994" s="539"/>
    </row>
    <row r="995" spans="1:12" s="540" customFormat="1" x14ac:dyDescent="0.2">
      <c r="A995" s="541"/>
      <c r="B995" s="542"/>
      <c r="C995" s="542"/>
      <c r="D995" s="541"/>
      <c r="E995" s="563"/>
      <c r="F995" s="541"/>
      <c r="G995" s="570"/>
      <c r="H995" s="569"/>
      <c r="I995" s="569"/>
      <c r="J995" s="569"/>
      <c r="K995" s="569"/>
      <c r="L995" s="539"/>
    </row>
    <row r="996" spans="1:12" s="540" customFormat="1" x14ac:dyDescent="0.2">
      <c r="A996" s="541"/>
      <c r="B996" s="542"/>
      <c r="C996" s="542"/>
      <c r="D996" s="541"/>
      <c r="E996" s="563"/>
      <c r="F996" s="541"/>
      <c r="G996" s="570"/>
      <c r="H996" s="569"/>
      <c r="I996" s="569"/>
      <c r="J996" s="569"/>
      <c r="K996" s="569"/>
      <c r="L996" s="539"/>
    </row>
    <row r="997" spans="1:12" s="540" customFormat="1" x14ac:dyDescent="0.2">
      <c r="A997" s="541"/>
      <c r="B997" s="542"/>
      <c r="C997" s="542"/>
      <c r="D997" s="541"/>
      <c r="E997" s="563"/>
      <c r="F997" s="541"/>
      <c r="G997" s="570"/>
      <c r="H997" s="569"/>
      <c r="I997" s="569"/>
      <c r="J997" s="569"/>
      <c r="K997" s="569"/>
      <c r="L997" s="539"/>
    </row>
    <row r="998" spans="1:12" s="540" customFormat="1" x14ac:dyDescent="0.2">
      <c r="A998" s="541"/>
      <c r="B998" s="542"/>
      <c r="C998" s="542"/>
      <c r="D998" s="541"/>
      <c r="E998" s="563"/>
      <c r="F998" s="541"/>
      <c r="G998" s="570"/>
      <c r="H998" s="569"/>
      <c r="I998" s="569"/>
      <c r="J998" s="569"/>
      <c r="K998" s="569"/>
      <c r="L998" s="539"/>
    </row>
    <row r="999" spans="1:12" s="540" customFormat="1" x14ac:dyDescent="0.2">
      <c r="A999" s="541"/>
      <c r="B999" s="542"/>
      <c r="C999" s="542"/>
      <c r="D999" s="541"/>
      <c r="E999" s="563"/>
      <c r="F999" s="541"/>
      <c r="G999" s="570"/>
      <c r="H999" s="569"/>
      <c r="I999" s="569"/>
      <c r="J999" s="569"/>
      <c r="K999" s="569"/>
      <c r="L999" s="539"/>
    </row>
    <row r="1000" spans="1:12" s="540" customFormat="1" x14ac:dyDescent="0.2">
      <c r="A1000" s="541"/>
      <c r="B1000" s="542"/>
      <c r="C1000" s="542"/>
      <c r="D1000" s="541"/>
      <c r="E1000" s="563"/>
      <c r="F1000" s="541"/>
      <c r="G1000" s="570"/>
      <c r="H1000" s="569"/>
      <c r="I1000" s="569"/>
      <c r="J1000" s="569"/>
      <c r="K1000" s="569"/>
      <c r="L1000" s="539"/>
    </row>
    <row r="1001" spans="1:12" s="540" customFormat="1" x14ac:dyDescent="0.2">
      <c r="A1001" s="541"/>
      <c r="B1001" s="542"/>
      <c r="C1001" s="542"/>
      <c r="D1001" s="541"/>
      <c r="E1001" s="563"/>
      <c r="F1001" s="541"/>
      <c r="G1001" s="570"/>
      <c r="H1001" s="569"/>
      <c r="I1001" s="569"/>
      <c r="J1001" s="569"/>
      <c r="K1001" s="569"/>
      <c r="L1001" s="539"/>
    </row>
    <row r="1002" spans="1:12" s="540" customFormat="1" x14ac:dyDescent="0.2">
      <c r="A1002" s="541"/>
      <c r="B1002" s="542"/>
      <c r="C1002" s="542"/>
      <c r="D1002" s="541"/>
      <c r="E1002" s="563"/>
      <c r="F1002" s="541"/>
      <c r="G1002" s="570"/>
      <c r="H1002" s="569"/>
      <c r="I1002" s="569"/>
      <c r="J1002" s="569"/>
      <c r="K1002" s="569"/>
      <c r="L1002" s="539"/>
    </row>
    <row r="1003" spans="1:12" s="540" customFormat="1" x14ac:dyDescent="0.2">
      <c r="A1003" s="541"/>
      <c r="B1003" s="542"/>
      <c r="C1003" s="542"/>
      <c r="D1003" s="541"/>
      <c r="E1003" s="563"/>
      <c r="F1003" s="541"/>
      <c r="G1003" s="570"/>
      <c r="H1003" s="569"/>
      <c r="I1003" s="569"/>
      <c r="J1003" s="569"/>
      <c r="K1003" s="569"/>
      <c r="L1003" s="539"/>
    </row>
    <row r="1004" spans="1:12" s="540" customFormat="1" x14ac:dyDescent="0.2">
      <c r="A1004" s="541"/>
      <c r="B1004" s="542"/>
      <c r="C1004" s="542"/>
      <c r="D1004" s="541"/>
      <c r="E1004" s="563"/>
      <c r="F1004" s="541"/>
      <c r="G1004" s="570"/>
      <c r="H1004" s="569"/>
      <c r="I1004" s="569"/>
      <c r="J1004" s="569"/>
      <c r="K1004" s="569"/>
      <c r="L1004" s="539"/>
    </row>
    <row r="1005" spans="1:12" s="540" customFormat="1" x14ac:dyDescent="0.2">
      <c r="A1005" s="541"/>
      <c r="B1005" s="542"/>
      <c r="C1005" s="542"/>
      <c r="D1005" s="541"/>
      <c r="E1005" s="563"/>
      <c r="F1005" s="541"/>
      <c r="G1005" s="570"/>
      <c r="H1005" s="569"/>
      <c r="I1005" s="569"/>
      <c r="J1005" s="569"/>
      <c r="K1005" s="569"/>
      <c r="L1005" s="539"/>
    </row>
    <row r="1006" spans="1:12" s="540" customFormat="1" x14ac:dyDescent="0.2">
      <c r="A1006" s="541"/>
      <c r="B1006" s="542"/>
      <c r="C1006" s="542"/>
      <c r="D1006" s="541"/>
      <c r="E1006" s="563"/>
      <c r="F1006" s="541"/>
      <c r="G1006" s="570"/>
      <c r="H1006" s="569"/>
      <c r="I1006" s="569"/>
      <c r="J1006" s="569"/>
      <c r="K1006" s="569"/>
      <c r="L1006" s="539"/>
    </row>
    <row r="1007" spans="1:12" s="540" customFormat="1" x14ac:dyDescent="0.2">
      <c r="A1007" s="541"/>
      <c r="B1007" s="542"/>
      <c r="C1007" s="542"/>
      <c r="D1007" s="541"/>
      <c r="E1007" s="563"/>
      <c r="F1007" s="541"/>
      <c r="G1007" s="570"/>
      <c r="H1007" s="569"/>
      <c r="I1007" s="569"/>
      <c r="J1007" s="569"/>
      <c r="K1007" s="569"/>
      <c r="L1007" s="539"/>
    </row>
    <row r="1008" spans="1:12" s="540" customFormat="1" x14ac:dyDescent="0.2">
      <c r="A1008" s="541"/>
      <c r="B1008" s="542"/>
      <c r="C1008" s="542"/>
      <c r="D1008" s="541"/>
      <c r="E1008" s="563"/>
      <c r="F1008" s="541"/>
      <c r="G1008" s="570"/>
      <c r="H1008" s="569"/>
      <c r="I1008" s="569"/>
      <c r="J1008" s="569"/>
      <c r="K1008" s="569"/>
      <c r="L1008" s="539"/>
    </row>
    <row r="1009" spans="1:12" s="540" customFormat="1" x14ac:dyDescent="0.2">
      <c r="A1009" s="541"/>
      <c r="B1009" s="542"/>
      <c r="C1009" s="542"/>
      <c r="D1009" s="541"/>
      <c r="E1009" s="563"/>
      <c r="F1009" s="541"/>
      <c r="G1009" s="570"/>
      <c r="H1009" s="569"/>
      <c r="I1009" s="569"/>
      <c r="J1009" s="569"/>
      <c r="K1009" s="569"/>
      <c r="L1009" s="539"/>
    </row>
    <row r="1010" spans="1:12" s="540" customFormat="1" x14ac:dyDescent="0.2">
      <c r="A1010" s="541"/>
      <c r="B1010" s="542"/>
      <c r="C1010" s="542"/>
      <c r="D1010" s="541"/>
      <c r="E1010" s="563"/>
      <c r="F1010" s="541"/>
      <c r="G1010" s="570"/>
      <c r="H1010" s="569"/>
      <c r="I1010" s="569"/>
      <c r="J1010" s="569"/>
      <c r="K1010" s="569"/>
      <c r="L1010" s="539"/>
    </row>
    <row r="1011" spans="1:12" s="540" customFormat="1" x14ac:dyDescent="0.2">
      <c r="A1011" s="541"/>
      <c r="B1011" s="542"/>
      <c r="C1011" s="542"/>
      <c r="D1011" s="541"/>
      <c r="E1011" s="563"/>
      <c r="F1011" s="541"/>
      <c r="G1011" s="570"/>
      <c r="H1011" s="569"/>
      <c r="I1011" s="569"/>
      <c r="J1011" s="569"/>
      <c r="K1011" s="569"/>
      <c r="L1011" s="539"/>
    </row>
    <row r="1012" spans="1:12" s="540" customFormat="1" x14ac:dyDescent="0.2">
      <c r="A1012" s="541"/>
      <c r="B1012" s="542"/>
      <c r="C1012" s="542"/>
      <c r="D1012" s="541"/>
      <c r="E1012" s="563"/>
      <c r="F1012" s="541"/>
      <c r="G1012" s="570"/>
      <c r="H1012" s="569"/>
      <c r="I1012" s="569"/>
      <c r="J1012" s="569"/>
      <c r="K1012" s="569"/>
      <c r="L1012" s="539"/>
    </row>
    <row r="1013" spans="1:12" s="540" customFormat="1" x14ac:dyDescent="0.2">
      <c r="A1013" s="541"/>
      <c r="B1013" s="542"/>
      <c r="C1013" s="542"/>
      <c r="D1013" s="541"/>
      <c r="E1013" s="563"/>
      <c r="F1013" s="541"/>
      <c r="G1013" s="570"/>
      <c r="H1013" s="569"/>
      <c r="I1013" s="569"/>
      <c r="J1013" s="569"/>
      <c r="K1013" s="569"/>
      <c r="L1013" s="539"/>
    </row>
    <row r="1014" spans="1:12" s="540" customFormat="1" x14ac:dyDescent="0.2">
      <c r="A1014" s="541"/>
      <c r="B1014" s="542"/>
      <c r="C1014" s="542"/>
      <c r="D1014" s="541"/>
      <c r="E1014" s="563"/>
      <c r="F1014" s="541"/>
      <c r="G1014" s="570"/>
      <c r="H1014" s="569"/>
      <c r="I1014" s="569"/>
      <c r="J1014" s="569"/>
      <c r="K1014" s="569"/>
      <c r="L1014" s="539"/>
    </row>
    <row r="1015" spans="1:12" s="540" customFormat="1" x14ac:dyDescent="0.2">
      <c r="A1015" s="541"/>
      <c r="B1015" s="542"/>
      <c r="C1015" s="542"/>
      <c r="D1015" s="541"/>
      <c r="E1015" s="563"/>
      <c r="F1015" s="541"/>
      <c r="G1015" s="570"/>
      <c r="H1015" s="569"/>
      <c r="I1015" s="569"/>
      <c r="J1015" s="569"/>
      <c r="K1015" s="569"/>
      <c r="L1015" s="539"/>
    </row>
    <row r="1016" spans="1:12" s="540" customFormat="1" x14ac:dyDescent="0.2">
      <c r="A1016" s="541"/>
      <c r="B1016" s="542"/>
      <c r="C1016" s="542"/>
      <c r="D1016" s="541"/>
      <c r="E1016" s="563"/>
      <c r="F1016" s="541"/>
      <c r="G1016" s="570"/>
      <c r="H1016" s="569"/>
      <c r="I1016" s="569"/>
      <c r="J1016" s="569"/>
      <c r="K1016" s="569"/>
      <c r="L1016" s="539"/>
    </row>
    <row r="1017" spans="1:12" s="540" customFormat="1" x14ac:dyDescent="0.2">
      <c r="A1017" s="541"/>
      <c r="B1017" s="542"/>
      <c r="C1017" s="542"/>
      <c r="D1017" s="541"/>
      <c r="E1017" s="563"/>
      <c r="F1017" s="541"/>
      <c r="G1017" s="570"/>
      <c r="H1017" s="569"/>
      <c r="I1017" s="569"/>
      <c r="J1017" s="569"/>
      <c r="K1017" s="569"/>
      <c r="L1017" s="539"/>
    </row>
    <row r="1018" spans="1:12" s="540" customFormat="1" x14ac:dyDescent="0.2">
      <c r="A1018" s="541"/>
      <c r="B1018" s="542"/>
      <c r="C1018" s="542"/>
      <c r="D1018" s="541"/>
      <c r="E1018" s="563"/>
      <c r="F1018" s="541"/>
      <c r="G1018" s="570"/>
      <c r="H1018" s="569"/>
      <c r="I1018" s="569"/>
      <c r="J1018" s="569"/>
      <c r="K1018" s="569"/>
      <c r="L1018" s="539"/>
    </row>
    <row r="1019" spans="1:12" s="540" customFormat="1" x14ac:dyDescent="0.2">
      <c r="A1019" s="541"/>
      <c r="B1019" s="542"/>
      <c r="C1019" s="542"/>
      <c r="D1019" s="541"/>
      <c r="E1019" s="563"/>
      <c r="F1019" s="541"/>
      <c r="G1019" s="570"/>
      <c r="H1019" s="569"/>
      <c r="I1019" s="569"/>
      <c r="J1019" s="569"/>
      <c r="K1019" s="569"/>
      <c r="L1019" s="539"/>
    </row>
    <row r="1020" spans="1:12" s="540" customFormat="1" x14ac:dyDescent="0.2">
      <c r="A1020" s="541"/>
      <c r="B1020" s="542"/>
      <c r="C1020" s="542"/>
      <c r="D1020" s="541"/>
      <c r="E1020" s="563"/>
      <c r="F1020" s="541"/>
      <c r="G1020" s="570"/>
      <c r="H1020" s="569"/>
      <c r="I1020" s="569"/>
      <c r="J1020" s="569"/>
      <c r="K1020" s="569"/>
      <c r="L1020" s="539"/>
    </row>
    <row r="1021" spans="1:12" s="540" customFormat="1" x14ac:dyDescent="0.2">
      <c r="A1021" s="541"/>
      <c r="B1021" s="542"/>
      <c r="C1021" s="542"/>
      <c r="D1021" s="541"/>
      <c r="E1021" s="563"/>
      <c r="F1021" s="541"/>
      <c r="G1021" s="570"/>
      <c r="H1021" s="569"/>
      <c r="I1021" s="569"/>
      <c r="J1021" s="569"/>
      <c r="K1021" s="569"/>
      <c r="L1021" s="539"/>
    </row>
    <row r="1022" spans="1:12" s="540" customFormat="1" x14ac:dyDescent="0.2">
      <c r="A1022" s="541"/>
      <c r="B1022" s="542"/>
      <c r="C1022" s="542"/>
      <c r="D1022" s="541"/>
      <c r="E1022" s="563"/>
      <c r="F1022" s="541"/>
      <c r="G1022" s="570"/>
      <c r="H1022" s="569"/>
      <c r="I1022" s="569"/>
      <c r="J1022" s="569"/>
      <c r="K1022" s="569"/>
      <c r="L1022" s="539"/>
    </row>
    <row r="1023" spans="1:12" s="540" customFormat="1" x14ac:dyDescent="0.2">
      <c r="A1023" s="541"/>
      <c r="B1023" s="542"/>
      <c r="C1023" s="542"/>
      <c r="D1023" s="541"/>
      <c r="E1023" s="563"/>
      <c r="F1023" s="541"/>
      <c r="G1023" s="570"/>
      <c r="H1023" s="569"/>
      <c r="I1023" s="569"/>
      <c r="J1023" s="569"/>
      <c r="K1023" s="569"/>
      <c r="L1023" s="539"/>
    </row>
    <row r="1024" spans="1:12" s="540" customFormat="1" x14ac:dyDescent="0.2">
      <c r="A1024" s="541"/>
      <c r="B1024" s="542"/>
      <c r="C1024" s="542"/>
      <c r="D1024" s="541"/>
      <c r="E1024" s="563"/>
      <c r="F1024" s="541"/>
      <c r="G1024" s="570"/>
      <c r="H1024" s="569"/>
      <c r="I1024" s="569"/>
      <c r="J1024" s="569"/>
      <c r="K1024" s="569"/>
      <c r="L1024" s="539"/>
    </row>
    <row r="1025" spans="1:12" s="540" customFormat="1" x14ac:dyDescent="0.2">
      <c r="A1025" s="541"/>
      <c r="B1025" s="542"/>
      <c r="C1025" s="542"/>
      <c r="D1025" s="541"/>
      <c r="E1025" s="563"/>
      <c r="F1025" s="541"/>
      <c r="G1025" s="570"/>
      <c r="H1025" s="569"/>
      <c r="I1025" s="569"/>
      <c r="J1025" s="569"/>
      <c r="K1025" s="569"/>
      <c r="L1025" s="539"/>
    </row>
    <row r="1026" spans="1:12" s="540" customFormat="1" x14ac:dyDescent="0.2">
      <c r="A1026" s="541"/>
      <c r="B1026" s="542"/>
      <c r="C1026" s="542"/>
      <c r="D1026" s="541"/>
      <c r="E1026" s="563"/>
      <c r="F1026" s="541"/>
      <c r="G1026" s="570"/>
      <c r="H1026" s="569"/>
      <c r="I1026" s="569"/>
      <c r="J1026" s="569"/>
      <c r="K1026" s="569"/>
      <c r="L1026" s="539"/>
    </row>
    <row r="1027" spans="1:12" s="540" customFormat="1" x14ac:dyDescent="0.2">
      <c r="A1027" s="541"/>
      <c r="B1027" s="542"/>
      <c r="C1027" s="542"/>
      <c r="D1027" s="541"/>
      <c r="E1027" s="563"/>
      <c r="F1027" s="541"/>
      <c r="G1027" s="570"/>
      <c r="H1027" s="569"/>
      <c r="I1027" s="569"/>
      <c r="J1027" s="569"/>
      <c r="K1027" s="569"/>
      <c r="L1027" s="539"/>
    </row>
    <row r="1028" spans="1:12" s="540" customFormat="1" x14ac:dyDescent="0.2">
      <c r="A1028" s="541"/>
      <c r="B1028" s="542"/>
      <c r="C1028" s="542"/>
      <c r="D1028" s="541"/>
      <c r="E1028" s="563"/>
      <c r="F1028" s="541"/>
      <c r="G1028" s="570"/>
      <c r="H1028" s="569"/>
      <c r="I1028" s="569"/>
      <c r="J1028" s="569"/>
      <c r="K1028" s="569"/>
      <c r="L1028" s="539"/>
    </row>
    <row r="1029" spans="1:12" s="540" customFormat="1" x14ac:dyDescent="0.2">
      <c r="A1029" s="541"/>
      <c r="B1029" s="542"/>
      <c r="C1029" s="542"/>
      <c r="D1029" s="541"/>
      <c r="E1029" s="563"/>
      <c r="F1029" s="541"/>
      <c r="G1029" s="570"/>
      <c r="H1029" s="569"/>
      <c r="I1029" s="569"/>
      <c r="J1029" s="569"/>
      <c r="K1029" s="569"/>
      <c r="L1029" s="539"/>
    </row>
    <row r="1030" spans="1:12" s="540" customFormat="1" x14ac:dyDescent="0.2">
      <c r="A1030" s="541"/>
      <c r="B1030" s="542"/>
      <c r="C1030" s="542"/>
      <c r="D1030" s="541"/>
      <c r="E1030" s="563"/>
      <c r="F1030" s="541"/>
      <c r="G1030" s="570"/>
      <c r="H1030" s="569"/>
      <c r="I1030" s="569"/>
      <c r="J1030" s="569"/>
      <c r="K1030" s="569"/>
      <c r="L1030" s="539"/>
    </row>
    <row r="1031" spans="1:12" s="540" customFormat="1" x14ac:dyDescent="0.2">
      <c r="A1031" s="541"/>
      <c r="B1031" s="542"/>
      <c r="C1031" s="542"/>
      <c r="D1031" s="541"/>
      <c r="E1031" s="563"/>
      <c r="F1031" s="541"/>
      <c r="G1031" s="570"/>
      <c r="H1031" s="569"/>
      <c r="I1031" s="569"/>
      <c r="J1031" s="569"/>
      <c r="K1031" s="569"/>
      <c r="L1031" s="539"/>
    </row>
    <row r="1032" spans="1:12" s="540" customFormat="1" x14ac:dyDescent="0.2">
      <c r="A1032" s="541"/>
      <c r="B1032" s="542"/>
      <c r="C1032" s="542"/>
      <c r="D1032" s="541"/>
      <c r="E1032" s="563"/>
      <c r="F1032" s="541"/>
      <c r="G1032" s="570"/>
      <c r="H1032" s="569"/>
      <c r="I1032" s="569"/>
      <c r="J1032" s="569"/>
      <c r="K1032" s="569"/>
      <c r="L1032" s="539"/>
    </row>
    <row r="1033" spans="1:12" s="540" customFormat="1" x14ac:dyDescent="0.2">
      <c r="A1033" s="541"/>
      <c r="B1033" s="542"/>
      <c r="C1033" s="542"/>
      <c r="D1033" s="541"/>
      <c r="E1033" s="563"/>
      <c r="F1033" s="541"/>
      <c r="G1033" s="570"/>
      <c r="H1033" s="569"/>
      <c r="I1033" s="569"/>
      <c r="J1033" s="569"/>
      <c r="K1033" s="569"/>
      <c r="L1033" s="539"/>
    </row>
    <row r="1034" spans="1:12" s="540" customFormat="1" x14ac:dyDescent="0.2">
      <c r="A1034" s="541"/>
      <c r="B1034" s="542"/>
      <c r="C1034" s="542"/>
      <c r="D1034" s="541"/>
      <c r="E1034" s="563"/>
      <c r="F1034" s="541"/>
      <c r="G1034" s="570"/>
      <c r="H1034" s="569"/>
      <c r="I1034" s="569"/>
      <c r="J1034" s="569"/>
      <c r="K1034" s="569"/>
      <c r="L1034" s="539"/>
    </row>
    <row r="1035" spans="1:12" s="540" customFormat="1" x14ac:dyDescent="0.2">
      <c r="A1035" s="541"/>
      <c r="B1035" s="542"/>
      <c r="C1035" s="542"/>
      <c r="D1035" s="541"/>
      <c r="E1035" s="563"/>
      <c r="F1035" s="541"/>
      <c r="G1035" s="570"/>
      <c r="H1035" s="569"/>
      <c r="I1035" s="569"/>
      <c r="J1035" s="569"/>
      <c r="K1035" s="569"/>
      <c r="L1035" s="539"/>
    </row>
    <row r="1036" spans="1:12" s="540" customFormat="1" x14ac:dyDescent="0.2">
      <c r="A1036" s="541"/>
      <c r="B1036" s="542"/>
      <c r="C1036" s="542"/>
      <c r="D1036" s="541"/>
      <c r="E1036" s="563"/>
      <c r="F1036" s="541"/>
      <c r="G1036" s="570"/>
      <c r="H1036" s="569"/>
      <c r="I1036" s="569"/>
      <c r="J1036" s="569"/>
      <c r="K1036" s="569"/>
      <c r="L1036" s="539"/>
    </row>
    <row r="1037" spans="1:12" s="540" customFormat="1" x14ac:dyDescent="0.2">
      <c r="A1037" s="541"/>
      <c r="B1037" s="542"/>
      <c r="C1037" s="542"/>
      <c r="D1037" s="541"/>
      <c r="E1037" s="563"/>
      <c r="F1037" s="541"/>
      <c r="G1037" s="570"/>
      <c r="H1037" s="569"/>
      <c r="I1037" s="569"/>
      <c r="J1037" s="569"/>
      <c r="K1037" s="569"/>
      <c r="L1037" s="539"/>
    </row>
    <row r="1038" spans="1:12" s="540" customFormat="1" x14ac:dyDescent="0.2">
      <c r="A1038" s="541"/>
      <c r="B1038" s="542"/>
      <c r="C1038" s="542"/>
      <c r="D1038" s="541"/>
      <c r="E1038" s="563"/>
      <c r="F1038" s="541"/>
      <c r="G1038" s="570"/>
      <c r="H1038" s="569"/>
      <c r="I1038" s="569"/>
      <c r="J1038" s="569"/>
      <c r="K1038" s="569"/>
      <c r="L1038" s="539"/>
    </row>
    <row r="1039" spans="1:12" s="540" customFormat="1" x14ac:dyDescent="0.2">
      <c r="A1039" s="541"/>
      <c r="B1039" s="542"/>
      <c r="C1039" s="542"/>
      <c r="D1039" s="541"/>
      <c r="E1039" s="563"/>
      <c r="F1039" s="541"/>
      <c r="G1039" s="570"/>
      <c r="H1039" s="569"/>
      <c r="I1039" s="569"/>
      <c r="J1039" s="569"/>
      <c r="K1039" s="569"/>
      <c r="L1039" s="539"/>
    </row>
    <row r="1040" spans="1:12" s="540" customFormat="1" x14ac:dyDescent="0.2">
      <c r="A1040" s="541"/>
      <c r="B1040" s="542"/>
      <c r="C1040" s="542"/>
      <c r="D1040" s="541"/>
      <c r="E1040" s="563"/>
      <c r="F1040" s="541"/>
      <c r="G1040" s="570"/>
      <c r="H1040" s="569"/>
      <c r="I1040" s="569"/>
      <c r="J1040" s="569"/>
      <c r="K1040" s="569"/>
      <c r="L1040" s="539"/>
    </row>
    <row r="1041" spans="1:12" s="540" customFormat="1" x14ac:dyDescent="0.2">
      <c r="A1041" s="541"/>
      <c r="B1041" s="542"/>
      <c r="C1041" s="542"/>
      <c r="D1041" s="541"/>
      <c r="E1041" s="563"/>
      <c r="F1041" s="541"/>
      <c r="G1041" s="570"/>
      <c r="H1041" s="569"/>
      <c r="I1041" s="569"/>
      <c r="J1041" s="569"/>
      <c r="K1041" s="569"/>
      <c r="L1041" s="539"/>
    </row>
    <row r="1042" spans="1:12" s="540" customFormat="1" x14ac:dyDescent="0.2">
      <c r="A1042" s="541"/>
      <c r="B1042" s="542"/>
      <c r="C1042" s="542"/>
      <c r="D1042" s="541"/>
      <c r="E1042" s="563"/>
      <c r="F1042" s="541"/>
      <c r="G1042" s="570"/>
      <c r="H1042" s="569"/>
      <c r="I1042" s="569"/>
      <c r="J1042" s="569"/>
      <c r="K1042" s="569"/>
      <c r="L1042" s="539"/>
    </row>
    <row r="1043" spans="1:12" s="540" customFormat="1" x14ac:dyDescent="0.2">
      <c r="A1043" s="541"/>
      <c r="B1043" s="542"/>
      <c r="C1043" s="542"/>
      <c r="D1043" s="541"/>
      <c r="E1043" s="563"/>
      <c r="F1043" s="541"/>
      <c r="G1043" s="570"/>
      <c r="H1043" s="569"/>
      <c r="I1043" s="569"/>
      <c r="J1043" s="569"/>
      <c r="K1043" s="569"/>
      <c r="L1043" s="539"/>
    </row>
    <row r="1044" spans="1:12" s="540" customFormat="1" x14ac:dyDescent="0.2">
      <c r="A1044" s="541"/>
      <c r="B1044" s="542"/>
      <c r="C1044" s="542"/>
      <c r="D1044" s="541"/>
      <c r="E1044" s="563"/>
      <c r="F1044" s="541"/>
      <c r="G1044" s="570"/>
      <c r="H1044" s="569"/>
      <c r="I1044" s="569"/>
      <c r="J1044" s="569"/>
      <c r="K1044" s="569"/>
      <c r="L1044" s="539"/>
    </row>
    <row r="1045" spans="1:12" s="540" customFormat="1" x14ac:dyDescent="0.2">
      <c r="A1045" s="541"/>
      <c r="B1045" s="542"/>
      <c r="C1045" s="542"/>
      <c r="D1045" s="541"/>
      <c r="E1045" s="563"/>
      <c r="F1045" s="541"/>
      <c r="G1045" s="570"/>
      <c r="H1045" s="569"/>
      <c r="I1045" s="569"/>
      <c r="J1045" s="569"/>
      <c r="K1045" s="569"/>
      <c r="L1045" s="539"/>
    </row>
    <row r="1046" spans="1:12" s="540" customFormat="1" x14ac:dyDescent="0.2">
      <c r="A1046" s="541"/>
      <c r="B1046" s="542"/>
      <c r="C1046" s="542"/>
      <c r="D1046" s="541"/>
      <c r="E1046" s="563"/>
      <c r="F1046" s="541"/>
      <c r="G1046" s="570"/>
      <c r="H1046" s="569"/>
      <c r="I1046" s="569"/>
      <c r="J1046" s="569"/>
      <c r="K1046" s="569"/>
      <c r="L1046" s="539"/>
    </row>
    <row r="1047" spans="1:12" s="540" customFormat="1" x14ac:dyDescent="0.2">
      <c r="A1047" s="541"/>
      <c r="B1047" s="542"/>
      <c r="C1047" s="542"/>
      <c r="D1047" s="541"/>
      <c r="E1047" s="563"/>
      <c r="F1047" s="541"/>
      <c r="G1047" s="570"/>
      <c r="H1047" s="569"/>
      <c r="I1047" s="569"/>
      <c r="J1047" s="569"/>
      <c r="K1047" s="569"/>
      <c r="L1047" s="539"/>
    </row>
    <row r="1048" spans="1:12" s="540" customFormat="1" x14ac:dyDescent="0.2">
      <c r="A1048" s="541"/>
      <c r="B1048" s="542"/>
      <c r="C1048" s="542"/>
      <c r="D1048" s="541"/>
      <c r="E1048" s="563"/>
      <c r="F1048" s="541"/>
      <c r="G1048" s="570"/>
      <c r="H1048" s="569"/>
      <c r="I1048" s="569"/>
      <c r="J1048" s="569"/>
      <c r="K1048" s="569"/>
      <c r="L1048" s="539"/>
    </row>
    <row r="1049" spans="1:12" s="540" customFormat="1" x14ac:dyDescent="0.2">
      <c r="A1049" s="541"/>
      <c r="B1049" s="542"/>
      <c r="C1049" s="542"/>
      <c r="D1049" s="541"/>
      <c r="E1049" s="563"/>
      <c r="F1049" s="541"/>
      <c r="G1049" s="570"/>
      <c r="H1049" s="569"/>
      <c r="I1049" s="569"/>
      <c r="J1049" s="569"/>
      <c r="K1049" s="569"/>
      <c r="L1049" s="539"/>
    </row>
    <row r="1050" spans="1:12" s="540" customFormat="1" x14ac:dyDescent="0.2">
      <c r="A1050" s="541"/>
      <c r="B1050" s="542"/>
      <c r="C1050" s="542"/>
      <c r="D1050" s="541"/>
      <c r="E1050" s="563"/>
      <c r="F1050" s="541"/>
      <c r="G1050" s="570"/>
      <c r="H1050" s="569"/>
      <c r="I1050" s="569"/>
      <c r="J1050" s="569"/>
      <c r="K1050" s="569"/>
      <c r="L1050" s="539"/>
    </row>
    <row r="1051" spans="1:12" s="540" customFormat="1" x14ac:dyDescent="0.2">
      <c r="A1051" s="541"/>
      <c r="B1051" s="542"/>
      <c r="C1051" s="542"/>
      <c r="D1051" s="541"/>
      <c r="E1051" s="563"/>
      <c r="F1051" s="541"/>
      <c r="G1051" s="570"/>
      <c r="H1051" s="569"/>
      <c r="I1051" s="569"/>
      <c r="J1051" s="569"/>
      <c r="K1051" s="569"/>
      <c r="L1051" s="539"/>
    </row>
    <row r="1052" spans="1:12" s="540" customFormat="1" x14ac:dyDescent="0.2">
      <c r="A1052" s="541"/>
      <c r="B1052" s="542"/>
      <c r="C1052" s="542"/>
      <c r="D1052" s="541"/>
      <c r="E1052" s="563"/>
      <c r="F1052" s="541"/>
      <c r="G1052" s="570"/>
      <c r="H1052" s="569"/>
      <c r="I1052" s="569"/>
      <c r="J1052" s="569"/>
      <c r="K1052" s="569"/>
      <c r="L1052" s="539"/>
    </row>
    <row r="1053" spans="1:12" s="540" customFormat="1" x14ac:dyDescent="0.2">
      <c r="A1053" s="541"/>
      <c r="B1053" s="542"/>
      <c r="C1053" s="542"/>
      <c r="D1053" s="541"/>
      <c r="E1053" s="563"/>
      <c r="F1053" s="541"/>
      <c r="G1053" s="570"/>
      <c r="H1053" s="569"/>
      <c r="I1053" s="569"/>
      <c r="J1053" s="569"/>
      <c r="K1053" s="569"/>
      <c r="L1053" s="539"/>
    </row>
    <row r="1054" spans="1:12" s="540" customFormat="1" x14ac:dyDescent="0.2">
      <c r="A1054" s="541"/>
      <c r="B1054" s="542"/>
      <c r="C1054" s="542"/>
      <c r="D1054" s="541"/>
      <c r="E1054" s="563"/>
      <c r="F1054" s="541"/>
      <c r="G1054" s="570"/>
      <c r="H1054" s="569"/>
      <c r="I1054" s="569"/>
      <c r="J1054" s="569"/>
      <c r="K1054" s="569"/>
      <c r="L1054" s="539"/>
    </row>
    <row r="1055" spans="1:12" s="540" customFormat="1" x14ac:dyDescent="0.2">
      <c r="A1055" s="541"/>
      <c r="B1055" s="542"/>
      <c r="C1055" s="542"/>
      <c r="D1055" s="541"/>
      <c r="E1055" s="563"/>
      <c r="F1055" s="541"/>
      <c r="G1055" s="570"/>
      <c r="H1055" s="569"/>
      <c r="I1055" s="569"/>
      <c r="J1055" s="569"/>
      <c r="K1055" s="569"/>
      <c r="L1055" s="539"/>
    </row>
    <row r="1056" spans="1:12" s="540" customFormat="1" x14ac:dyDescent="0.2">
      <c r="A1056" s="541"/>
      <c r="B1056" s="542"/>
      <c r="C1056" s="542"/>
      <c r="D1056" s="541"/>
      <c r="E1056" s="563"/>
      <c r="F1056" s="541"/>
      <c r="G1056" s="570"/>
      <c r="H1056" s="569"/>
      <c r="I1056" s="569"/>
      <c r="J1056" s="569"/>
      <c r="K1056" s="569"/>
      <c r="L1056" s="539"/>
    </row>
    <row r="1057" spans="1:12" s="540" customFormat="1" x14ac:dyDescent="0.2">
      <c r="A1057" s="541"/>
      <c r="B1057" s="542"/>
      <c r="C1057" s="542"/>
      <c r="D1057" s="541"/>
      <c r="E1057" s="563"/>
      <c r="F1057" s="541"/>
      <c r="G1057" s="570"/>
      <c r="H1057" s="569"/>
      <c r="I1057" s="569"/>
      <c r="J1057" s="569"/>
      <c r="K1057" s="569"/>
      <c r="L1057" s="539"/>
    </row>
    <row r="1058" spans="1:12" s="540" customFormat="1" x14ac:dyDescent="0.2">
      <c r="A1058" s="541"/>
      <c r="B1058" s="542"/>
      <c r="C1058" s="542"/>
      <c r="D1058" s="541"/>
      <c r="E1058" s="563"/>
      <c r="F1058" s="541"/>
      <c r="G1058" s="570"/>
      <c r="H1058" s="569"/>
      <c r="I1058" s="569"/>
      <c r="J1058" s="569"/>
      <c r="K1058" s="569"/>
      <c r="L1058" s="539"/>
    </row>
    <row r="1059" spans="1:12" s="540" customFormat="1" x14ac:dyDescent="0.2">
      <c r="A1059" s="541"/>
      <c r="B1059" s="542"/>
      <c r="C1059" s="542"/>
      <c r="D1059" s="541"/>
      <c r="E1059" s="563"/>
      <c r="F1059" s="541"/>
      <c r="G1059" s="570"/>
      <c r="H1059" s="569"/>
      <c r="I1059" s="569"/>
      <c r="J1059" s="569"/>
      <c r="K1059" s="569"/>
      <c r="L1059" s="539"/>
    </row>
    <row r="1060" spans="1:12" s="540" customFormat="1" x14ac:dyDescent="0.2">
      <c r="A1060" s="541"/>
      <c r="B1060" s="542"/>
      <c r="C1060" s="542"/>
      <c r="D1060" s="541"/>
      <c r="E1060" s="563"/>
      <c r="F1060" s="541"/>
      <c r="G1060" s="570"/>
      <c r="H1060" s="569"/>
      <c r="I1060" s="569"/>
      <c r="J1060" s="569"/>
      <c r="K1060" s="569"/>
      <c r="L1060" s="539"/>
    </row>
    <row r="1061" spans="1:12" s="540" customFormat="1" x14ac:dyDescent="0.2">
      <c r="A1061" s="541"/>
      <c r="B1061" s="542"/>
      <c r="C1061" s="542"/>
      <c r="D1061" s="541"/>
      <c r="E1061" s="563"/>
      <c r="F1061" s="541"/>
      <c r="G1061" s="570"/>
      <c r="H1061" s="569"/>
      <c r="I1061" s="569"/>
      <c r="J1061" s="569"/>
      <c r="K1061" s="569"/>
      <c r="L1061" s="539"/>
    </row>
    <row r="1062" spans="1:12" s="540" customFormat="1" x14ac:dyDescent="0.2">
      <c r="A1062" s="541"/>
      <c r="B1062" s="542"/>
      <c r="C1062" s="542"/>
      <c r="D1062" s="541"/>
      <c r="E1062" s="563"/>
      <c r="F1062" s="541"/>
      <c r="G1062" s="570"/>
      <c r="H1062" s="569"/>
      <c r="I1062" s="569"/>
      <c r="J1062" s="569"/>
      <c r="K1062" s="569"/>
      <c r="L1062" s="539"/>
    </row>
    <row r="1063" spans="1:12" s="540" customFormat="1" x14ac:dyDescent="0.2">
      <c r="A1063" s="541"/>
      <c r="B1063" s="542"/>
      <c r="C1063" s="542"/>
      <c r="D1063" s="541"/>
      <c r="E1063" s="563"/>
      <c r="F1063" s="541"/>
      <c r="G1063" s="570"/>
      <c r="H1063" s="569"/>
      <c r="I1063" s="569"/>
      <c r="J1063" s="569"/>
      <c r="K1063" s="569"/>
      <c r="L1063" s="539"/>
    </row>
    <row r="1064" spans="1:12" s="540" customFormat="1" x14ac:dyDescent="0.2">
      <c r="A1064" s="541"/>
      <c r="B1064" s="542"/>
      <c r="C1064" s="542"/>
      <c r="D1064" s="541"/>
      <c r="E1064" s="563"/>
      <c r="F1064" s="541"/>
      <c r="G1064" s="570"/>
      <c r="H1064" s="569"/>
      <c r="I1064" s="569"/>
      <c r="J1064" s="569"/>
      <c r="K1064" s="569"/>
      <c r="L1064" s="539"/>
    </row>
    <row r="1065" spans="1:12" s="540" customFormat="1" x14ac:dyDescent="0.2">
      <c r="A1065" s="541"/>
      <c r="B1065" s="542"/>
      <c r="C1065" s="542"/>
      <c r="D1065" s="541"/>
      <c r="E1065" s="563"/>
      <c r="F1065" s="541"/>
      <c r="G1065" s="570"/>
      <c r="H1065" s="569"/>
      <c r="I1065" s="569"/>
      <c r="J1065" s="569"/>
      <c r="K1065" s="569"/>
      <c r="L1065" s="539"/>
    </row>
    <row r="1066" spans="1:12" s="540" customFormat="1" x14ac:dyDescent="0.2">
      <c r="A1066" s="541"/>
      <c r="B1066" s="542"/>
      <c r="C1066" s="542"/>
      <c r="D1066" s="541"/>
      <c r="E1066" s="563"/>
      <c r="F1066" s="541"/>
      <c r="G1066" s="570"/>
      <c r="H1066" s="569"/>
      <c r="I1066" s="569"/>
      <c r="J1066" s="569"/>
      <c r="K1066" s="569"/>
      <c r="L1066" s="539"/>
    </row>
    <row r="1067" spans="1:12" s="540" customFormat="1" x14ac:dyDescent="0.2">
      <c r="A1067" s="541"/>
      <c r="B1067" s="542"/>
      <c r="C1067" s="542"/>
      <c r="D1067" s="541"/>
      <c r="E1067" s="563"/>
      <c r="F1067" s="541"/>
      <c r="G1067" s="570"/>
      <c r="H1067" s="569"/>
      <c r="I1067" s="569"/>
      <c r="J1067" s="569"/>
      <c r="K1067" s="569"/>
      <c r="L1067" s="539"/>
    </row>
    <row r="1068" spans="1:12" s="540" customFormat="1" x14ac:dyDescent="0.2">
      <c r="A1068" s="541"/>
      <c r="B1068" s="542"/>
      <c r="C1068" s="542"/>
      <c r="D1068" s="541"/>
      <c r="E1068" s="563"/>
      <c r="F1068" s="541"/>
      <c r="G1068" s="570"/>
      <c r="H1068" s="569"/>
      <c r="I1068" s="569"/>
      <c r="J1068" s="569"/>
      <c r="K1068" s="569"/>
      <c r="L1068" s="539"/>
    </row>
    <row r="1069" spans="1:12" s="540" customFormat="1" x14ac:dyDescent="0.2">
      <c r="A1069" s="541"/>
      <c r="B1069" s="542"/>
      <c r="C1069" s="542"/>
      <c r="D1069" s="541"/>
      <c r="E1069" s="563"/>
      <c r="F1069" s="541"/>
      <c r="G1069" s="570"/>
      <c r="H1069" s="569"/>
      <c r="I1069" s="569"/>
      <c r="J1069" s="569"/>
      <c r="K1069" s="569"/>
      <c r="L1069" s="539"/>
    </row>
    <row r="1070" spans="1:12" s="540" customFormat="1" x14ac:dyDescent="0.2">
      <c r="A1070" s="541"/>
      <c r="B1070" s="542"/>
      <c r="C1070" s="542"/>
      <c r="D1070" s="541"/>
      <c r="E1070" s="563"/>
      <c r="F1070" s="541"/>
      <c r="G1070" s="570"/>
      <c r="H1070" s="569"/>
      <c r="I1070" s="569"/>
      <c r="J1070" s="569"/>
      <c r="K1070" s="569"/>
      <c r="L1070" s="539"/>
    </row>
    <row r="1071" spans="1:12" s="540" customFormat="1" x14ac:dyDescent="0.2">
      <c r="A1071" s="541"/>
      <c r="B1071" s="542"/>
      <c r="C1071" s="542"/>
      <c r="D1071" s="541"/>
      <c r="E1071" s="563"/>
      <c r="F1071" s="541"/>
      <c r="G1071" s="570"/>
      <c r="H1071" s="569"/>
      <c r="I1071" s="569"/>
      <c r="J1071" s="569"/>
      <c r="K1071" s="569"/>
      <c r="L1071" s="539"/>
    </row>
    <row r="1072" spans="1:12" s="540" customFormat="1" x14ac:dyDescent="0.2">
      <c r="A1072" s="541"/>
      <c r="B1072" s="542"/>
      <c r="C1072" s="542"/>
      <c r="D1072" s="541"/>
      <c r="E1072" s="563"/>
      <c r="F1072" s="541"/>
      <c r="G1072" s="570"/>
      <c r="H1072" s="569"/>
      <c r="I1072" s="569"/>
      <c r="J1072" s="569"/>
      <c r="K1072" s="569"/>
      <c r="L1072" s="539"/>
    </row>
    <row r="1073" spans="1:12" s="540" customFormat="1" x14ac:dyDescent="0.2">
      <c r="A1073" s="541"/>
      <c r="B1073" s="542"/>
      <c r="C1073" s="542"/>
      <c r="D1073" s="541"/>
      <c r="E1073" s="563"/>
      <c r="F1073" s="541"/>
      <c r="G1073" s="570"/>
      <c r="H1073" s="569"/>
      <c r="I1073" s="569"/>
      <c r="J1073" s="569"/>
      <c r="K1073" s="569"/>
      <c r="L1073" s="539"/>
    </row>
    <row r="1074" spans="1:12" s="540" customFormat="1" x14ac:dyDescent="0.2">
      <c r="A1074" s="541"/>
      <c r="B1074" s="542"/>
      <c r="C1074" s="542"/>
      <c r="D1074" s="541"/>
      <c r="E1074" s="563"/>
      <c r="F1074" s="541"/>
      <c r="G1074" s="570"/>
      <c r="H1074" s="569"/>
      <c r="I1074" s="569"/>
      <c r="J1074" s="569"/>
      <c r="K1074" s="569"/>
      <c r="L1074" s="539"/>
    </row>
    <row r="1075" spans="1:12" s="540" customFormat="1" x14ac:dyDescent="0.2">
      <c r="A1075" s="541"/>
      <c r="B1075" s="542"/>
      <c r="C1075" s="542"/>
      <c r="D1075" s="541"/>
      <c r="E1075" s="563"/>
      <c r="F1075" s="541"/>
      <c r="G1075" s="570"/>
      <c r="H1075" s="569"/>
      <c r="I1075" s="569"/>
      <c r="J1075" s="569"/>
      <c r="K1075" s="569"/>
      <c r="L1075" s="539"/>
    </row>
    <row r="1076" spans="1:12" s="540" customFormat="1" x14ac:dyDescent="0.2">
      <c r="A1076" s="541"/>
      <c r="B1076" s="542"/>
      <c r="C1076" s="542"/>
      <c r="D1076" s="541"/>
      <c r="E1076" s="563"/>
      <c r="F1076" s="541"/>
      <c r="G1076" s="570"/>
      <c r="H1076" s="569"/>
      <c r="I1076" s="569"/>
      <c r="J1076" s="569"/>
      <c r="K1076" s="569"/>
      <c r="L1076" s="539"/>
    </row>
    <row r="1077" spans="1:12" s="540" customFormat="1" x14ac:dyDescent="0.2">
      <c r="A1077" s="541"/>
      <c r="B1077" s="542"/>
      <c r="C1077" s="542"/>
      <c r="D1077" s="541"/>
      <c r="E1077" s="563"/>
      <c r="F1077" s="541"/>
      <c r="G1077" s="570"/>
      <c r="H1077" s="569"/>
      <c r="I1077" s="569"/>
      <c r="J1077" s="569"/>
      <c r="K1077" s="569"/>
      <c r="L1077" s="539"/>
    </row>
    <row r="1078" spans="1:12" s="540" customFormat="1" x14ac:dyDescent="0.2">
      <c r="A1078" s="541"/>
      <c r="B1078" s="542"/>
      <c r="C1078" s="542"/>
      <c r="D1078" s="541"/>
      <c r="E1078" s="563"/>
      <c r="F1078" s="541"/>
      <c r="G1078" s="570"/>
      <c r="H1078" s="569"/>
      <c r="I1078" s="569"/>
      <c r="J1078" s="569"/>
      <c r="K1078" s="569"/>
      <c r="L1078" s="539"/>
    </row>
    <row r="1079" spans="1:12" s="540" customFormat="1" x14ac:dyDescent="0.2">
      <c r="A1079" s="541"/>
      <c r="B1079" s="542"/>
      <c r="C1079" s="542"/>
      <c r="D1079" s="541"/>
      <c r="E1079" s="563"/>
      <c r="F1079" s="541"/>
      <c r="G1079" s="570"/>
      <c r="H1079" s="569"/>
      <c r="I1079" s="569"/>
      <c r="J1079" s="569"/>
      <c r="K1079" s="569"/>
      <c r="L1079" s="539"/>
    </row>
    <row r="1080" spans="1:12" s="540" customFormat="1" x14ac:dyDescent="0.2">
      <c r="A1080" s="541"/>
      <c r="B1080" s="542"/>
      <c r="C1080" s="542"/>
      <c r="D1080" s="541"/>
      <c r="E1080" s="563"/>
      <c r="F1080" s="541"/>
      <c r="G1080" s="570"/>
      <c r="H1080" s="569"/>
      <c r="I1080" s="569"/>
      <c r="J1080" s="569"/>
      <c r="K1080" s="569"/>
      <c r="L1080" s="539"/>
    </row>
    <row r="1081" spans="1:12" s="540" customFormat="1" x14ac:dyDescent="0.2">
      <c r="A1081" s="541"/>
      <c r="B1081" s="542"/>
      <c r="C1081" s="542"/>
      <c r="D1081" s="541"/>
      <c r="E1081" s="563"/>
      <c r="F1081" s="541"/>
      <c r="G1081" s="570"/>
      <c r="H1081" s="569"/>
      <c r="I1081" s="569"/>
      <c r="J1081" s="569"/>
      <c r="K1081" s="569"/>
      <c r="L1081" s="539"/>
    </row>
    <row r="1082" spans="1:12" s="540" customFormat="1" x14ac:dyDescent="0.2">
      <c r="A1082" s="541"/>
      <c r="B1082" s="542"/>
      <c r="C1082" s="542"/>
      <c r="D1082" s="541"/>
      <c r="E1082" s="563"/>
      <c r="F1082" s="541"/>
      <c r="G1082" s="570"/>
      <c r="H1082" s="569"/>
      <c r="I1082" s="569"/>
      <c r="J1082" s="569"/>
      <c r="K1082" s="569"/>
      <c r="L1082" s="539"/>
    </row>
    <row r="1083" spans="1:12" s="540" customFormat="1" x14ac:dyDescent="0.2">
      <c r="A1083" s="541"/>
      <c r="B1083" s="542"/>
      <c r="C1083" s="542"/>
      <c r="D1083" s="541"/>
      <c r="E1083" s="563"/>
      <c r="F1083" s="541"/>
      <c r="G1083" s="570"/>
      <c r="H1083" s="569"/>
      <c r="I1083" s="569"/>
      <c r="J1083" s="569"/>
      <c r="K1083" s="569"/>
      <c r="L1083" s="539"/>
    </row>
    <row r="1084" spans="1:12" s="540" customFormat="1" x14ac:dyDescent="0.2">
      <c r="A1084" s="541"/>
      <c r="B1084" s="542"/>
      <c r="C1084" s="542"/>
      <c r="D1084" s="541"/>
      <c r="E1084" s="563"/>
      <c r="F1084" s="541"/>
      <c r="G1084" s="570"/>
      <c r="H1084" s="569"/>
      <c r="I1084" s="569"/>
      <c r="J1084" s="569"/>
      <c r="K1084" s="569"/>
      <c r="L1084" s="539"/>
    </row>
    <row r="1085" spans="1:12" s="540" customFormat="1" x14ac:dyDescent="0.2">
      <c r="A1085" s="541"/>
      <c r="B1085" s="542"/>
      <c r="C1085" s="542"/>
      <c r="D1085" s="541"/>
      <c r="E1085" s="563"/>
      <c r="F1085" s="541"/>
      <c r="G1085" s="570"/>
      <c r="H1085" s="569"/>
      <c r="I1085" s="569"/>
      <c r="J1085" s="569"/>
      <c r="K1085" s="569"/>
      <c r="L1085" s="539"/>
    </row>
    <row r="1086" spans="1:12" s="540" customFormat="1" x14ac:dyDescent="0.2">
      <c r="A1086" s="541"/>
      <c r="B1086" s="542"/>
      <c r="C1086" s="542"/>
      <c r="D1086" s="541"/>
      <c r="E1086" s="563"/>
      <c r="F1086" s="541"/>
      <c r="G1086" s="570"/>
      <c r="H1086" s="569"/>
      <c r="I1086" s="569"/>
      <c r="J1086" s="569"/>
      <c r="K1086" s="569"/>
      <c r="L1086" s="539"/>
    </row>
    <row r="1087" spans="1:12" s="540" customFormat="1" x14ac:dyDescent="0.2">
      <c r="A1087" s="541"/>
      <c r="B1087" s="542"/>
      <c r="C1087" s="542"/>
      <c r="D1087" s="541"/>
      <c r="E1087" s="563"/>
      <c r="F1087" s="541"/>
      <c r="G1087" s="570"/>
      <c r="H1087" s="569"/>
      <c r="I1087" s="569"/>
      <c r="J1087" s="569"/>
      <c r="K1087" s="569"/>
      <c r="L1087" s="539"/>
    </row>
    <row r="1088" spans="1:12" s="540" customFormat="1" x14ac:dyDescent="0.2">
      <c r="A1088" s="541"/>
      <c r="B1088" s="542"/>
      <c r="C1088" s="542"/>
      <c r="D1088" s="541"/>
      <c r="E1088" s="563"/>
      <c r="F1088" s="541"/>
      <c r="G1088" s="570"/>
      <c r="H1088" s="569"/>
      <c r="I1088" s="569"/>
      <c r="J1088" s="569"/>
      <c r="K1088" s="569"/>
      <c r="L1088" s="539"/>
    </row>
    <row r="1089" spans="1:12" s="540" customFormat="1" x14ac:dyDescent="0.2">
      <c r="A1089" s="541"/>
      <c r="B1089" s="542"/>
      <c r="C1089" s="542"/>
      <c r="D1089" s="541"/>
      <c r="E1089" s="563"/>
      <c r="F1089" s="541"/>
      <c r="G1089" s="570"/>
      <c r="H1089" s="569"/>
      <c r="I1089" s="569"/>
      <c r="J1089" s="569"/>
      <c r="K1089" s="569"/>
      <c r="L1089" s="539"/>
    </row>
    <row r="1090" spans="1:12" s="540" customFormat="1" x14ac:dyDescent="0.2">
      <c r="A1090" s="541"/>
      <c r="B1090" s="542"/>
      <c r="C1090" s="542"/>
      <c r="D1090" s="541"/>
      <c r="E1090" s="563"/>
      <c r="F1090" s="541"/>
      <c r="G1090" s="570"/>
      <c r="H1090" s="569"/>
      <c r="I1090" s="569"/>
      <c r="J1090" s="569"/>
      <c r="K1090" s="569"/>
      <c r="L1090" s="539"/>
    </row>
    <row r="1091" spans="1:12" s="540" customFormat="1" x14ac:dyDescent="0.2">
      <c r="A1091" s="541"/>
      <c r="B1091" s="542"/>
      <c r="C1091" s="542"/>
      <c r="D1091" s="541"/>
      <c r="E1091" s="563"/>
      <c r="F1091" s="541"/>
      <c r="G1091" s="570"/>
      <c r="H1091" s="569"/>
      <c r="I1091" s="569"/>
      <c r="J1091" s="569"/>
      <c r="K1091" s="569"/>
      <c r="L1091" s="539"/>
    </row>
    <row r="1092" spans="1:12" s="540" customFormat="1" x14ac:dyDescent="0.2">
      <c r="A1092" s="541"/>
      <c r="B1092" s="542"/>
      <c r="C1092" s="542"/>
      <c r="D1092" s="541"/>
      <c r="E1092" s="563"/>
      <c r="F1092" s="541"/>
      <c r="G1092" s="570"/>
      <c r="H1092" s="569"/>
      <c r="I1092" s="569"/>
      <c r="J1092" s="569"/>
      <c r="K1092" s="569"/>
      <c r="L1092" s="539"/>
    </row>
    <row r="1093" spans="1:12" s="540" customFormat="1" x14ac:dyDescent="0.2">
      <c r="A1093" s="541"/>
      <c r="B1093" s="542"/>
      <c r="C1093" s="542"/>
      <c r="D1093" s="541"/>
      <c r="E1093" s="563"/>
      <c r="F1093" s="541"/>
      <c r="G1093" s="570"/>
      <c r="H1093" s="569"/>
      <c r="I1093" s="569"/>
      <c r="J1093" s="569"/>
      <c r="K1093" s="569"/>
      <c r="L1093" s="539"/>
    </row>
    <row r="1094" spans="1:12" s="540" customFormat="1" x14ac:dyDescent="0.2">
      <c r="A1094" s="541"/>
      <c r="B1094" s="542"/>
      <c r="C1094" s="542"/>
      <c r="D1094" s="541"/>
      <c r="E1094" s="563"/>
      <c r="F1094" s="541"/>
      <c r="G1094" s="570"/>
      <c r="H1094" s="569"/>
      <c r="I1094" s="569"/>
      <c r="J1094" s="569"/>
      <c r="K1094" s="569"/>
      <c r="L1094" s="539"/>
    </row>
    <row r="1095" spans="1:12" s="540" customFormat="1" x14ac:dyDescent="0.2">
      <c r="A1095" s="541"/>
      <c r="B1095" s="542"/>
      <c r="C1095" s="542"/>
      <c r="D1095" s="541"/>
      <c r="E1095" s="563"/>
      <c r="F1095" s="541"/>
      <c r="G1095" s="570"/>
      <c r="H1095" s="569"/>
      <c r="I1095" s="569"/>
      <c r="J1095" s="569"/>
      <c r="K1095" s="569"/>
      <c r="L1095" s="539"/>
    </row>
    <row r="1096" spans="1:12" s="540" customFormat="1" x14ac:dyDescent="0.2">
      <c r="A1096" s="541"/>
      <c r="B1096" s="542"/>
      <c r="C1096" s="542"/>
      <c r="D1096" s="541"/>
      <c r="E1096" s="563"/>
      <c r="F1096" s="541"/>
      <c r="G1096" s="570"/>
      <c r="H1096" s="569"/>
      <c r="I1096" s="569"/>
      <c r="J1096" s="569"/>
      <c r="K1096" s="569"/>
      <c r="L1096" s="539"/>
    </row>
    <row r="1097" spans="1:12" s="540" customFormat="1" x14ac:dyDescent="0.2">
      <c r="A1097" s="541"/>
      <c r="B1097" s="542"/>
      <c r="C1097" s="542"/>
      <c r="D1097" s="541"/>
      <c r="E1097" s="563"/>
      <c r="F1097" s="541"/>
      <c r="G1097" s="570"/>
      <c r="H1097" s="569"/>
      <c r="I1097" s="569"/>
      <c r="J1097" s="569"/>
      <c r="K1097" s="569"/>
      <c r="L1097" s="539"/>
    </row>
    <row r="1098" spans="1:12" s="540" customFormat="1" x14ac:dyDescent="0.2">
      <c r="A1098" s="541"/>
      <c r="B1098" s="542"/>
      <c r="C1098" s="542"/>
      <c r="D1098" s="541"/>
      <c r="E1098" s="563"/>
      <c r="F1098" s="541"/>
      <c r="G1098" s="570"/>
      <c r="H1098" s="569"/>
      <c r="I1098" s="569"/>
      <c r="J1098" s="569"/>
      <c r="K1098" s="569"/>
      <c r="L1098" s="539"/>
    </row>
    <row r="1099" spans="1:12" s="540" customFormat="1" x14ac:dyDescent="0.2">
      <c r="A1099" s="541"/>
      <c r="B1099" s="542"/>
      <c r="C1099" s="542"/>
      <c r="D1099" s="541"/>
      <c r="E1099" s="563"/>
      <c r="F1099" s="541"/>
      <c r="G1099" s="570"/>
      <c r="H1099" s="569"/>
      <c r="I1099" s="569"/>
      <c r="J1099" s="569"/>
      <c r="K1099" s="569"/>
      <c r="L1099" s="539"/>
    </row>
    <row r="1100" spans="1:12" s="540" customFormat="1" x14ac:dyDescent="0.2">
      <c r="A1100" s="541"/>
      <c r="B1100" s="542"/>
      <c r="C1100" s="542"/>
      <c r="D1100" s="541"/>
      <c r="E1100" s="563"/>
      <c r="F1100" s="541"/>
      <c r="G1100" s="570"/>
      <c r="H1100" s="569"/>
      <c r="I1100" s="569"/>
      <c r="J1100" s="569"/>
      <c r="K1100" s="569"/>
      <c r="L1100" s="539"/>
    </row>
    <row r="1101" spans="1:12" s="540" customFormat="1" x14ac:dyDescent="0.2">
      <c r="A1101" s="541"/>
      <c r="B1101" s="542"/>
      <c r="C1101" s="542"/>
      <c r="D1101" s="541"/>
      <c r="E1101" s="563"/>
      <c r="F1101" s="541"/>
      <c r="G1101" s="570"/>
      <c r="H1101" s="569"/>
      <c r="I1101" s="569"/>
      <c r="J1101" s="569"/>
      <c r="K1101" s="569"/>
      <c r="L1101" s="539"/>
    </row>
    <row r="1102" spans="1:12" s="540" customFormat="1" x14ac:dyDescent="0.2">
      <c r="A1102" s="541"/>
      <c r="B1102" s="542"/>
      <c r="C1102" s="542"/>
      <c r="D1102" s="541"/>
      <c r="E1102" s="563"/>
      <c r="F1102" s="541"/>
      <c r="G1102" s="570"/>
      <c r="H1102" s="569"/>
      <c r="I1102" s="569"/>
      <c r="J1102" s="569"/>
      <c r="K1102" s="569"/>
      <c r="L1102" s="539"/>
    </row>
    <row r="1103" spans="1:12" s="540" customFormat="1" x14ac:dyDescent="0.2">
      <c r="A1103" s="541"/>
      <c r="B1103" s="542"/>
      <c r="C1103" s="542"/>
      <c r="D1103" s="541"/>
      <c r="E1103" s="563"/>
      <c r="F1103" s="541"/>
      <c r="G1103" s="570"/>
      <c r="H1103" s="569"/>
      <c r="I1103" s="569"/>
      <c r="J1103" s="569"/>
      <c r="K1103" s="569"/>
      <c r="L1103" s="539"/>
    </row>
    <row r="1104" spans="1:12" s="540" customFormat="1" x14ac:dyDescent="0.2">
      <c r="A1104" s="541"/>
      <c r="B1104" s="542"/>
      <c r="C1104" s="542"/>
      <c r="D1104" s="541"/>
      <c r="E1104" s="563"/>
      <c r="F1104" s="541"/>
      <c r="G1104" s="570"/>
      <c r="H1104" s="569"/>
      <c r="I1104" s="569"/>
      <c r="J1104" s="569"/>
      <c r="K1104" s="569"/>
      <c r="L1104" s="539"/>
    </row>
    <row r="1105" spans="1:12" s="540" customFormat="1" x14ac:dyDescent="0.2">
      <c r="A1105" s="541"/>
      <c r="B1105" s="542"/>
      <c r="C1105" s="542"/>
      <c r="D1105" s="541"/>
      <c r="E1105" s="563"/>
      <c r="F1105" s="541"/>
      <c r="G1105" s="570"/>
      <c r="H1105" s="569"/>
      <c r="I1105" s="569"/>
      <c r="J1105" s="569"/>
      <c r="K1105" s="569"/>
      <c r="L1105" s="539"/>
    </row>
    <row r="1106" spans="1:12" s="540" customFormat="1" x14ac:dyDescent="0.2">
      <c r="A1106" s="541"/>
      <c r="B1106" s="542"/>
      <c r="C1106" s="542"/>
      <c r="D1106" s="541"/>
      <c r="E1106" s="563"/>
      <c r="F1106" s="541"/>
      <c r="G1106" s="570"/>
      <c r="H1106" s="569"/>
      <c r="I1106" s="569"/>
      <c r="J1106" s="569"/>
      <c r="K1106" s="569"/>
      <c r="L1106" s="539"/>
    </row>
    <row r="1107" spans="1:12" s="540" customFormat="1" x14ac:dyDescent="0.2">
      <c r="A1107" s="541"/>
      <c r="B1107" s="542"/>
      <c r="C1107" s="542"/>
      <c r="D1107" s="541"/>
      <c r="E1107" s="563"/>
      <c r="F1107" s="541"/>
      <c r="G1107" s="570"/>
      <c r="H1107" s="569"/>
      <c r="I1107" s="569"/>
      <c r="J1107" s="569"/>
      <c r="K1107" s="569"/>
      <c r="L1107" s="539"/>
    </row>
    <row r="1108" spans="1:12" s="540" customFormat="1" x14ac:dyDescent="0.2">
      <c r="A1108" s="541"/>
      <c r="B1108" s="542"/>
      <c r="C1108" s="542"/>
      <c r="D1108" s="541"/>
      <c r="E1108" s="563"/>
      <c r="F1108" s="541"/>
      <c r="G1108" s="570"/>
      <c r="H1108" s="569"/>
      <c r="I1108" s="569"/>
      <c r="J1108" s="569"/>
      <c r="K1108" s="569"/>
      <c r="L1108" s="539"/>
    </row>
    <row r="1109" spans="1:12" s="540" customFormat="1" x14ac:dyDescent="0.2">
      <c r="A1109" s="541"/>
      <c r="B1109" s="542"/>
      <c r="C1109" s="542"/>
      <c r="D1109" s="541"/>
      <c r="E1109" s="563"/>
      <c r="F1109" s="541"/>
      <c r="G1109" s="570"/>
      <c r="H1109" s="569"/>
      <c r="I1109" s="569"/>
      <c r="J1109" s="569"/>
      <c r="K1109" s="569"/>
      <c r="L1109" s="539"/>
    </row>
    <row r="1110" spans="1:12" s="540" customFormat="1" x14ac:dyDescent="0.2">
      <c r="A1110" s="541"/>
      <c r="B1110" s="542"/>
      <c r="C1110" s="542"/>
      <c r="D1110" s="541"/>
      <c r="E1110" s="563"/>
      <c r="F1110" s="541"/>
      <c r="G1110" s="570"/>
      <c r="H1110" s="569"/>
      <c r="I1110" s="569"/>
      <c r="J1110" s="569"/>
      <c r="K1110" s="569"/>
      <c r="L1110" s="539"/>
    </row>
    <row r="1111" spans="1:12" s="540" customFormat="1" x14ac:dyDescent="0.2">
      <c r="A1111" s="541"/>
      <c r="B1111" s="542"/>
      <c r="C1111" s="542"/>
      <c r="D1111" s="541"/>
      <c r="E1111" s="563"/>
      <c r="F1111" s="541"/>
      <c r="G1111" s="570"/>
      <c r="H1111" s="569"/>
      <c r="I1111" s="569"/>
      <c r="J1111" s="569"/>
      <c r="K1111" s="569"/>
      <c r="L1111" s="539"/>
    </row>
    <row r="1112" spans="1:12" s="540" customFormat="1" x14ac:dyDescent="0.2">
      <c r="A1112" s="541"/>
      <c r="B1112" s="542"/>
      <c r="C1112" s="542"/>
      <c r="D1112" s="541"/>
      <c r="E1112" s="563"/>
      <c r="F1112" s="541"/>
      <c r="G1112" s="570"/>
      <c r="H1112" s="569"/>
      <c r="I1112" s="569"/>
      <c r="J1112" s="569"/>
      <c r="K1112" s="569"/>
      <c r="L1112" s="539"/>
    </row>
    <row r="1113" spans="1:12" s="540" customFormat="1" x14ac:dyDescent="0.2">
      <c r="A1113" s="541"/>
      <c r="B1113" s="542"/>
      <c r="C1113" s="542"/>
      <c r="D1113" s="541"/>
      <c r="E1113" s="563"/>
      <c r="F1113" s="541"/>
      <c r="G1113" s="570"/>
      <c r="H1113" s="569"/>
      <c r="I1113" s="569"/>
      <c r="J1113" s="569"/>
      <c r="K1113" s="569"/>
      <c r="L1113" s="539"/>
    </row>
    <row r="1114" spans="1:12" s="540" customFormat="1" x14ac:dyDescent="0.2">
      <c r="A1114" s="541"/>
      <c r="B1114" s="542"/>
      <c r="C1114" s="542"/>
      <c r="D1114" s="541"/>
      <c r="E1114" s="563"/>
      <c r="F1114" s="541"/>
      <c r="G1114" s="570"/>
      <c r="H1114" s="569"/>
      <c r="I1114" s="569"/>
      <c r="J1114" s="569"/>
      <c r="K1114" s="569"/>
      <c r="L1114" s="539"/>
    </row>
    <row r="1115" spans="1:12" s="540" customFormat="1" x14ac:dyDescent="0.2">
      <c r="A1115" s="541"/>
      <c r="B1115" s="542"/>
      <c r="C1115" s="542"/>
      <c r="D1115" s="541"/>
      <c r="E1115" s="563"/>
      <c r="F1115" s="541"/>
      <c r="G1115" s="570"/>
      <c r="H1115" s="569"/>
      <c r="I1115" s="569"/>
      <c r="J1115" s="569"/>
      <c r="K1115" s="569"/>
      <c r="L1115" s="539"/>
    </row>
    <row r="1116" spans="1:12" s="540" customFormat="1" x14ac:dyDescent="0.2">
      <c r="A1116" s="541"/>
      <c r="B1116" s="542"/>
      <c r="C1116" s="542"/>
      <c r="D1116" s="541"/>
      <c r="E1116" s="563"/>
      <c r="F1116" s="541"/>
      <c r="G1116" s="570"/>
      <c r="H1116" s="569"/>
      <c r="I1116" s="569"/>
      <c r="J1116" s="569"/>
      <c r="K1116" s="569"/>
      <c r="L1116" s="539"/>
    </row>
    <row r="1117" spans="1:12" s="540" customFormat="1" x14ac:dyDescent="0.2">
      <c r="A1117" s="541"/>
      <c r="B1117" s="542"/>
      <c r="C1117" s="542"/>
      <c r="D1117" s="541"/>
      <c r="E1117" s="563"/>
      <c r="F1117" s="541"/>
      <c r="G1117" s="570"/>
      <c r="H1117" s="569"/>
      <c r="I1117" s="569"/>
      <c r="J1117" s="569"/>
      <c r="K1117" s="569"/>
      <c r="L1117" s="539"/>
    </row>
    <row r="1118" spans="1:12" s="540" customFormat="1" x14ac:dyDescent="0.2">
      <c r="A1118" s="541"/>
      <c r="B1118" s="542"/>
      <c r="C1118" s="542"/>
      <c r="D1118" s="541"/>
      <c r="E1118" s="563"/>
      <c r="F1118" s="541"/>
      <c r="G1118" s="570"/>
      <c r="H1118" s="569"/>
      <c r="I1118" s="569"/>
      <c r="J1118" s="569"/>
      <c r="K1118" s="569"/>
      <c r="L1118" s="539"/>
    </row>
    <row r="1119" spans="1:12" s="540" customFormat="1" x14ac:dyDescent="0.2">
      <c r="A1119" s="541"/>
      <c r="B1119" s="542"/>
      <c r="C1119" s="542"/>
      <c r="D1119" s="541"/>
      <c r="E1119" s="563"/>
      <c r="F1119" s="541"/>
      <c r="G1119" s="570"/>
      <c r="H1119" s="569"/>
      <c r="I1119" s="569"/>
      <c r="J1119" s="569"/>
      <c r="K1119" s="569"/>
      <c r="L1119" s="539"/>
    </row>
    <row r="1120" spans="1:12" s="540" customFormat="1" x14ac:dyDescent="0.2">
      <c r="A1120" s="541"/>
      <c r="B1120" s="542"/>
      <c r="C1120" s="542"/>
      <c r="D1120" s="541"/>
      <c r="E1120" s="563"/>
      <c r="F1120" s="541"/>
      <c r="G1120" s="570"/>
      <c r="H1120" s="569"/>
      <c r="I1120" s="569"/>
      <c r="J1120" s="569"/>
      <c r="K1120" s="569"/>
      <c r="L1120" s="539"/>
    </row>
    <row r="1121" spans="1:12" s="540" customFormat="1" x14ac:dyDescent="0.2">
      <c r="A1121" s="541"/>
      <c r="B1121" s="542"/>
      <c r="C1121" s="542"/>
      <c r="D1121" s="541"/>
      <c r="E1121" s="563"/>
      <c r="F1121" s="541"/>
      <c r="G1121" s="570"/>
      <c r="H1121" s="569"/>
      <c r="I1121" s="569"/>
      <c r="J1121" s="569"/>
      <c r="K1121" s="569"/>
      <c r="L1121" s="539"/>
    </row>
    <row r="1122" spans="1:12" s="540" customFormat="1" x14ac:dyDescent="0.2">
      <c r="A1122" s="541"/>
      <c r="B1122" s="542"/>
      <c r="C1122" s="542"/>
      <c r="D1122" s="541"/>
      <c r="E1122" s="563"/>
      <c r="F1122" s="541"/>
      <c r="G1122" s="570"/>
      <c r="H1122" s="569"/>
      <c r="I1122" s="569"/>
      <c r="J1122" s="569"/>
      <c r="K1122" s="569"/>
      <c r="L1122" s="539"/>
    </row>
    <row r="1123" spans="1:12" s="540" customFormat="1" x14ac:dyDescent="0.2">
      <c r="A1123" s="541"/>
      <c r="B1123" s="542"/>
      <c r="C1123" s="542"/>
      <c r="D1123" s="541"/>
      <c r="E1123" s="563"/>
      <c r="F1123" s="541"/>
      <c r="G1123" s="570"/>
      <c r="H1123" s="569"/>
      <c r="I1123" s="569"/>
      <c r="J1123" s="569"/>
      <c r="K1123" s="569"/>
      <c r="L1123" s="539"/>
    </row>
    <row r="1124" spans="1:12" s="540" customFormat="1" x14ac:dyDescent="0.2">
      <c r="A1124" s="541"/>
      <c r="B1124" s="542"/>
      <c r="C1124" s="542"/>
      <c r="D1124" s="541"/>
      <c r="E1124" s="563"/>
      <c r="F1124" s="541"/>
      <c r="G1124" s="570"/>
      <c r="H1124" s="569"/>
      <c r="I1124" s="569"/>
      <c r="J1124" s="569"/>
      <c r="K1124" s="569"/>
      <c r="L1124" s="539"/>
    </row>
    <row r="1125" spans="1:12" s="540" customFormat="1" x14ac:dyDescent="0.2">
      <c r="A1125" s="541"/>
      <c r="B1125" s="542"/>
      <c r="C1125" s="542"/>
      <c r="D1125" s="541"/>
      <c r="E1125" s="563"/>
      <c r="F1125" s="541"/>
      <c r="G1125" s="570"/>
      <c r="H1125" s="569"/>
      <c r="I1125" s="569"/>
      <c r="J1125" s="569"/>
      <c r="K1125" s="569"/>
      <c r="L1125" s="539"/>
    </row>
    <row r="1126" spans="1:12" s="540" customFormat="1" x14ac:dyDescent="0.2">
      <c r="A1126" s="541"/>
      <c r="B1126" s="542"/>
      <c r="C1126" s="542"/>
      <c r="D1126" s="541"/>
      <c r="E1126" s="563"/>
      <c r="F1126" s="541"/>
      <c r="G1126" s="570"/>
      <c r="H1126" s="569"/>
      <c r="I1126" s="569"/>
      <c r="J1126" s="569"/>
      <c r="K1126" s="569"/>
      <c r="L1126" s="539"/>
    </row>
    <row r="1127" spans="1:12" s="540" customFormat="1" x14ac:dyDescent="0.2">
      <c r="A1127" s="541"/>
      <c r="B1127" s="542"/>
      <c r="C1127" s="542"/>
      <c r="D1127" s="541"/>
      <c r="E1127" s="563"/>
      <c r="F1127" s="541"/>
      <c r="G1127" s="570"/>
      <c r="H1127" s="569"/>
      <c r="I1127" s="569"/>
      <c r="J1127" s="569"/>
      <c r="K1127" s="569"/>
      <c r="L1127" s="539"/>
    </row>
    <row r="1128" spans="1:12" s="540" customFormat="1" x14ac:dyDescent="0.2">
      <c r="A1128" s="541"/>
      <c r="B1128" s="542"/>
      <c r="C1128" s="542"/>
      <c r="D1128" s="541"/>
      <c r="E1128" s="563"/>
      <c r="F1128" s="541"/>
      <c r="G1128" s="570"/>
      <c r="H1128" s="569"/>
      <c r="I1128" s="569"/>
      <c r="J1128" s="569"/>
      <c r="K1128" s="569"/>
      <c r="L1128" s="539"/>
    </row>
    <row r="1129" spans="1:12" s="540" customFormat="1" x14ac:dyDescent="0.2">
      <c r="A1129" s="541"/>
      <c r="B1129" s="542"/>
      <c r="C1129" s="542"/>
      <c r="D1129" s="541"/>
      <c r="E1129" s="563"/>
      <c r="F1129" s="541"/>
      <c r="G1129" s="570"/>
      <c r="H1129" s="569"/>
      <c r="I1129" s="569"/>
      <c r="J1129" s="569"/>
      <c r="K1129" s="569"/>
      <c r="L1129" s="539"/>
    </row>
    <row r="1130" spans="1:12" s="540" customFormat="1" x14ac:dyDescent="0.2">
      <c r="A1130" s="541"/>
      <c r="B1130" s="542"/>
      <c r="C1130" s="542"/>
      <c r="D1130" s="541"/>
      <c r="E1130" s="563"/>
      <c r="F1130" s="541"/>
      <c r="G1130" s="570"/>
      <c r="H1130" s="569"/>
      <c r="I1130" s="569"/>
      <c r="J1130" s="569"/>
      <c r="K1130" s="569"/>
      <c r="L1130" s="539"/>
    </row>
    <row r="1131" spans="1:12" s="540" customFormat="1" x14ac:dyDescent="0.2">
      <c r="A1131" s="541"/>
      <c r="B1131" s="542"/>
      <c r="C1131" s="542"/>
      <c r="D1131" s="541"/>
      <c r="E1131" s="563"/>
      <c r="F1131" s="541"/>
      <c r="G1131" s="570"/>
      <c r="H1131" s="569"/>
      <c r="I1131" s="569"/>
      <c r="J1131" s="569"/>
      <c r="K1131" s="569"/>
      <c r="L1131" s="539"/>
    </row>
    <row r="1132" spans="1:12" s="540" customFormat="1" x14ac:dyDescent="0.2">
      <c r="A1132" s="541"/>
      <c r="B1132" s="542"/>
      <c r="C1132" s="542"/>
      <c r="D1132" s="541"/>
      <c r="E1132" s="563"/>
      <c r="F1132" s="541"/>
      <c r="G1132" s="570"/>
      <c r="H1132" s="569"/>
      <c r="I1132" s="569"/>
      <c r="J1132" s="569"/>
      <c r="K1132" s="569"/>
      <c r="L1132" s="539"/>
    </row>
    <row r="1133" spans="1:12" s="540" customFormat="1" x14ac:dyDescent="0.2">
      <c r="A1133" s="541"/>
      <c r="B1133" s="542"/>
      <c r="C1133" s="542"/>
      <c r="D1133" s="541"/>
      <c r="E1133" s="563"/>
      <c r="F1133" s="541"/>
      <c r="G1133" s="570"/>
      <c r="H1133" s="569"/>
      <c r="I1133" s="569"/>
      <c r="J1133" s="569"/>
      <c r="K1133" s="569"/>
      <c r="L1133" s="539"/>
    </row>
    <row r="1134" spans="1:12" s="540" customFormat="1" x14ac:dyDescent="0.2">
      <c r="A1134" s="541"/>
      <c r="B1134" s="542"/>
      <c r="C1134" s="542"/>
      <c r="D1134" s="541"/>
      <c r="E1134" s="563"/>
      <c r="F1134" s="541"/>
      <c r="G1134" s="570"/>
      <c r="H1134" s="569"/>
      <c r="I1134" s="569"/>
      <c r="J1134" s="569"/>
      <c r="K1134" s="569"/>
      <c r="L1134" s="539"/>
    </row>
    <row r="1135" spans="1:12" s="540" customFormat="1" x14ac:dyDescent="0.2">
      <c r="A1135" s="541"/>
      <c r="B1135" s="542"/>
      <c r="C1135" s="542"/>
      <c r="D1135" s="541"/>
      <c r="E1135" s="563"/>
      <c r="F1135" s="541"/>
      <c r="G1135" s="570"/>
      <c r="H1135" s="569"/>
      <c r="I1135" s="569"/>
      <c r="J1135" s="569"/>
      <c r="K1135" s="569"/>
      <c r="L1135" s="539"/>
    </row>
    <row r="1136" spans="1:12" s="540" customFormat="1" x14ac:dyDescent="0.2">
      <c r="A1136" s="541"/>
      <c r="B1136" s="542"/>
      <c r="C1136" s="542"/>
      <c r="D1136" s="541"/>
      <c r="E1136" s="563"/>
      <c r="F1136" s="541"/>
      <c r="G1136" s="570"/>
      <c r="H1136" s="569"/>
      <c r="I1136" s="569"/>
      <c r="J1136" s="569"/>
      <c r="K1136" s="569"/>
      <c r="L1136" s="539"/>
    </row>
    <row r="1137" spans="1:12" s="540" customFormat="1" x14ac:dyDescent="0.2">
      <c r="A1137" s="541"/>
      <c r="B1137" s="542"/>
      <c r="C1137" s="542"/>
      <c r="D1137" s="541"/>
      <c r="E1137" s="563"/>
      <c r="F1137" s="541"/>
      <c r="G1137" s="570"/>
      <c r="H1137" s="569"/>
      <c r="I1137" s="569"/>
      <c r="J1137" s="569"/>
      <c r="K1137" s="569"/>
      <c r="L1137" s="539"/>
    </row>
    <row r="1138" spans="1:12" s="540" customFormat="1" x14ac:dyDescent="0.2">
      <c r="A1138" s="541"/>
      <c r="B1138" s="542"/>
      <c r="C1138" s="542"/>
      <c r="D1138" s="541"/>
      <c r="E1138" s="563"/>
      <c r="F1138" s="541"/>
      <c r="G1138" s="570"/>
      <c r="H1138" s="569"/>
      <c r="I1138" s="569"/>
      <c r="J1138" s="569"/>
      <c r="K1138" s="569"/>
      <c r="L1138" s="539"/>
    </row>
    <row r="1139" spans="1:12" s="540" customFormat="1" x14ac:dyDescent="0.2">
      <c r="A1139" s="541"/>
      <c r="B1139" s="542"/>
      <c r="C1139" s="542"/>
      <c r="D1139" s="541"/>
      <c r="E1139" s="563"/>
      <c r="F1139" s="541"/>
      <c r="G1139" s="570"/>
      <c r="H1139" s="569"/>
      <c r="I1139" s="569"/>
      <c r="J1139" s="569"/>
      <c r="K1139" s="569"/>
      <c r="L1139" s="539"/>
    </row>
    <row r="1140" spans="1:12" s="540" customFormat="1" x14ac:dyDescent="0.2">
      <c r="A1140" s="541"/>
      <c r="B1140" s="542"/>
      <c r="C1140" s="542"/>
      <c r="D1140" s="541"/>
      <c r="E1140" s="563"/>
      <c r="F1140" s="541"/>
      <c r="G1140" s="570"/>
      <c r="H1140" s="569"/>
      <c r="I1140" s="569"/>
      <c r="J1140" s="569"/>
      <c r="K1140" s="569"/>
      <c r="L1140" s="539"/>
    </row>
    <row r="1141" spans="1:12" s="540" customFormat="1" x14ac:dyDescent="0.2">
      <c r="A1141" s="541"/>
      <c r="B1141" s="542"/>
      <c r="C1141" s="542"/>
      <c r="D1141" s="541"/>
      <c r="E1141" s="563"/>
      <c r="F1141" s="541"/>
      <c r="G1141" s="570"/>
      <c r="H1141" s="569"/>
      <c r="I1141" s="569"/>
      <c r="J1141" s="569"/>
      <c r="K1141" s="569"/>
      <c r="L1141" s="539"/>
    </row>
    <row r="1142" spans="1:12" s="540" customFormat="1" x14ac:dyDescent="0.2">
      <c r="A1142" s="541"/>
      <c r="B1142" s="542"/>
      <c r="C1142" s="542"/>
      <c r="D1142" s="541"/>
      <c r="E1142" s="563"/>
      <c r="F1142" s="541"/>
      <c r="G1142" s="570"/>
      <c r="H1142" s="569"/>
      <c r="I1142" s="569"/>
      <c r="J1142" s="569"/>
      <c r="K1142" s="569"/>
      <c r="L1142" s="539"/>
    </row>
    <row r="1143" spans="1:12" s="540" customFormat="1" x14ac:dyDescent="0.2">
      <c r="A1143" s="541"/>
      <c r="B1143" s="542"/>
      <c r="C1143" s="542"/>
      <c r="D1143" s="541"/>
      <c r="E1143" s="563"/>
      <c r="F1143" s="541"/>
      <c r="G1143" s="570"/>
      <c r="H1143" s="569"/>
      <c r="I1143" s="569"/>
      <c r="J1143" s="569"/>
      <c r="K1143" s="569"/>
      <c r="L1143" s="539"/>
    </row>
    <row r="1144" spans="1:12" s="540" customFormat="1" x14ac:dyDescent="0.2">
      <c r="A1144" s="541"/>
      <c r="B1144" s="542"/>
      <c r="C1144" s="542"/>
      <c r="D1144" s="541"/>
      <c r="E1144" s="563"/>
      <c r="F1144" s="541"/>
      <c r="G1144" s="570"/>
      <c r="H1144" s="569"/>
      <c r="I1144" s="569"/>
      <c r="J1144" s="569"/>
      <c r="K1144" s="569"/>
      <c r="L1144" s="539"/>
    </row>
    <row r="1145" spans="1:12" s="540" customFormat="1" x14ac:dyDescent="0.2">
      <c r="A1145" s="541"/>
      <c r="B1145" s="542"/>
      <c r="C1145" s="542"/>
      <c r="D1145" s="541"/>
      <c r="E1145" s="563"/>
      <c r="F1145" s="541"/>
      <c r="G1145" s="570"/>
      <c r="H1145" s="569"/>
      <c r="I1145" s="569"/>
      <c r="J1145" s="569"/>
      <c r="K1145" s="569"/>
      <c r="L1145" s="539"/>
    </row>
    <row r="1146" spans="1:12" s="540" customFormat="1" x14ac:dyDescent="0.2">
      <c r="A1146" s="541"/>
      <c r="B1146" s="542"/>
      <c r="C1146" s="542"/>
      <c r="D1146" s="541"/>
      <c r="E1146" s="563"/>
      <c r="F1146" s="541"/>
      <c r="G1146" s="570"/>
      <c r="H1146" s="569"/>
      <c r="I1146" s="569"/>
      <c r="J1146" s="569"/>
      <c r="K1146" s="569"/>
      <c r="L1146" s="539"/>
    </row>
    <row r="1147" spans="1:12" s="540" customFormat="1" x14ac:dyDescent="0.2">
      <c r="A1147" s="541"/>
      <c r="B1147" s="542"/>
      <c r="C1147" s="542"/>
      <c r="D1147" s="541"/>
      <c r="E1147" s="563"/>
      <c r="F1147" s="541"/>
      <c r="G1147" s="570"/>
      <c r="H1147" s="569"/>
      <c r="I1147" s="569"/>
      <c r="J1147" s="569"/>
      <c r="K1147" s="569"/>
      <c r="L1147" s="539"/>
    </row>
    <row r="1148" spans="1:12" s="540" customFormat="1" x14ac:dyDescent="0.2">
      <c r="A1148" s="541"/>
      <c r="B1148" s="542"/>
      <c r="C1148" s="542"/>
      <c r="D1148" s="541"/>
      <c r="E1148" s="563"/>
      <c r="F1148" s="541"/>
      <c r="G1148" s="570"/>
      <c r="H1148" s="569"/>
      <c r="I1148" s="569"/>
      <c r="J1148" s="569"/>
      <c r="K1148" s="569"/>
      <c r="L1148" s="539"/>
    </row>
    <row r="1149" spans="1:12" s="540" customFormat="1" x14ac:dyDescent="0.2">
      <c r="A1149" s="541"/>
      <c r="B1149" s="542"/>
      <c r="C1149" s="542"/>
      <c r="D1149" s="541"/>
      <c r="E1149" s="563"/>
      <c r="F1149" s="541"/>
      <c r="G1149" s="570"/>
      <c r="H1149" s="569"/>
      <c r="I1149" s="569"/>
      <c r="J1149" s="569"/>
      <c r="K1149" s="569"/>
      <c r="L1149" s="539"/>
    </row>
    <row r="1150" spans="1:12" s="540" customFormat="1" x14ac:dyDescent="0.2">
      <c r="A1150" s="541"/>
      <c r="B1150" s="542"/>
      <c r="C1150" s="542"/>
      <c r="D1150" s="541"/>
      <c r="E1150" s="563"/>
      <c r="F1150" s="541"/>
      <c r="G1150" s="570"/>
      <c r="H1150" s="569"/>
      <c r="I1150" s="569"/>
      <c r="J1150" s="569"/>
      <c r="K1150" s="569"/>
      <c r="L1150" s="539"/>
    </row>
    <row r="1151" spans="1:12" s="540" customFormat="1" x14ac:dyDescent="0.2">
      <c r="A1151" s="541"/>
      <c r="B1151" s="542"/>
      <c r="C1151" s="542"/>
      <c r="D1151" s="541"/>
      <c r="E1151" s="563"/>
      <c r="F1151" s="541"/>
      <c r="G1151" s="570"/>
      <c r="H1151" s="569"/>
      <c r="I1151" s="569"/>
      <c r="J1151" s="569"/>
      <c r="K1151" s="569"/>
      <c r="L1151" s="539"/>
    </row>
    <row r="1152" spans="1:12" s="540" customFormat="1" x14ac:dyDescent="0.2">
      <c r="A1152" s="541"/>
      <c r="B1152" s="542"/>
      <c r="C1152" s="542"/>
      <c r="D1152" s="541"/>
      <c r="E1152" s="563"/>
      <c r="F1152" s="541"/>
      <c r="G1152" s="570"/>
      <c r="H1152" s="569"/>
      <c r="I1152" s="569"/>
      <c r="J1152" s="569"/>
      <c r="K1152" s="569"/>
      <c r="L1152" s="539"/>
    </row>
    <row r="1153" spans="1:12" s="540" customFormat="1" x14ac:dyDescent="0.2">
      <c r="A1153" s="541"/>
      <c r="B1153" s="542"/>
      <c r="C1153" s="542"/>
      <c r="D1153" s="541"/>
      <c r="E1153" s="563"/>
      <c r="F1153" s="541"/>
      <c r="G1153" s="570"/>
      <c r="H1153" s="569"/>
      <c r="I1153" s="569"/>
      <c r="J1153" s="569"/>
      <c r="K1153" s="569"/>
      <c r="L1153" s="539"/>
    </row>
    <row r="1154" spans="1:12" s="540" customFormat="1" x14ac:dyDescent="0.2">
      <c r="A1154" s="541"/>
      <c r="B1154" s="542"/>
      <c r="C1154" s="542"/>
      <c r="D1154" s="541"/>
      <c r="E1154" s="563"/>
      <c r="F1154" s="541"/>
      <c r="G1154" s="570"/>
      <c r="H1154" s="569"/>
      <c r="I1154" s="569"/>
      <c r="J1154" s="569"/>
      <c r="K1154" s="569"/>
      <c r="L1154" s="539"/>
    </row>
    <row r="1155" spans="1:12" s="540" customFormat="1" x14ac:dyDescent="0.2">
      <c r="A1155" s="541"/>
      <c r="B1155" s="542"/>
      <c r="C1155" s="542"/>
      <c r="D1155" s="541"/>
      <c r="E1155" s="563"/>
      <c r="F1155" s="541"/>
      <c r="G1155" s="570"/>
      <c r="H1155" s="569"/>
      <c r="I1155" s="569"/>
      <c r="J1155" s="569"/>
      <c r="K1155" s="569"/>
      <c r="L1155" s="539"/>
    </row>
    <row r="1156" spans="1:12" s="540" customFormat="1" x14ac:dyDescent="0.2">
      <c r="A1156" s="541"/>
      <c r="B1156" s="542"/>
      <c r="C1156" s="542"/>
      <c r="D1156" s="541"/>
      <c r="E1156" s="563"/>
      <c r="F1156" s="541"/>
      <c r="G1156" s="570"/>
      <c r="H1156" s="569"/>
      <c r="I1156" s="569"/>
      <c r="J1156" s="569"/>
      <c r="K1156" s="569"/>
      <c r="L1156" s="539"/>
    </row>
    <row r="1157" spans="1:12" s="540" customFormat="1" x14ac:dyDescent="0.2">
      <c r="A1157" s="541"/>
      <c r="B1157" s="542"/>
      <c r="C1157" s="542"/>
      <c r="D1157" s="541"/>
      <c r="E1157" s="563"/>
      <c r="F1157" s="541"/>
      <c r="G1157" s="570"/>
      <c r="H1157" s="569"/>
      <c r="I1157" s="569"/>
      <c r="J1157" s="569"/>
      <c r="K1157" s="569"/>
      <c r="L1157" s="539"/>
    </row>
    <row r="1158" spans="1:12" s="540" customFormat="1" x14ac:dyDescent="0.2">
      <c r="A1158" s="541"/>
      <c r="B1158" s="542"/>
      <c r="C1158" s="542"/>
      <c r="D1158" s="541"/>
      <c r="E1158" s="563"/>
      <c r="F1158" s="541"/>
      <c r="G1158" s="570"/>
      <c r="H1158" s="569"/>
      <c r="I1158" s="569"/>
      <c r="J1158" s="569"/>
      <c r="K1158" s="569"/>
      <c r="L1158" s="539"/>
    </row>
    <row r="1159" spans="1:12" s="540" customFormat="1" x14ac:dyDescent="0.2">
      <c r="A1159" s="541"/>
      <c r="B1159" s="542"/>
      <c r="C1159" s="542"/>
      <c r="D1159" s="541"/>
      <c r="E1159" s="563"/>
      <c r="F1159" s="541"/>
      <c r="G1159" s="570"/>
      <c r="H1159" s="569"/>
      <c r="I1159" s="569"/>
      <c r="J1159" s="569"/>
      <c r="K1159" s="569"/>
      <c r="L1159" s="539"/>
    </row>
    <row r="1160" spans="1:12" s="540" customFormat="1" x14ac:dyDescent="0.2">
      <c r="A1160" s="541"/>
      <c r="B1160" s="542"/>
      <c r="C1160" s="542"/>
      <c r="D1160" s="541"/>
      <c r="E1160" s="563"/>
      <c r="F1160" s="541"/>
      <c r="G1160" s="570"/>
      <c r="H1160" s="569"/>
      <c r="I1160" s="569"/>
      <c r="J1160" s="569"/>
      <c r="K1160" s="569"/>
      <c r="L1160" s="539"/>
    </row>
    <row r="1161" spans="1:12" s="540" customFormat="1" x14ac:dyDescent="0.2">
      <c r="A1161" s="541"/>
      <c r="B1161" s="542"/>
      <c r="C1161" s="542"/>
      <c r="D1161" s="541"/>
      <c r="E1161" s="563"/>
      <c r="F1161" s="541"/>
      <c r="G1161" s="570"/>
      <c r="H1161" s="569"/>
      <c r="I1161" s="569"/>
      <c r="J1161" s="569"/>
      <c r="K1161" s="569"/>
      <c r="L1161" s="539"/>
    </row>
    <row r="1162" spans="1:12" s="540" customFormat="1" x14ac:dyDescent="0.2">
      <c r="A1162" s="541"/>
      <c r="B1162" s="542"/>
      <c r="C1162" s="542"/>
      <c r="D1162" s="541"/>
      <c r="E1162" s="563"/>
      <c r="F1162" s="541"/>
      <c r="G1162" s="570"/>
      <c r="H1162" s="569"/>
      <c r="I1162" s="569"/>
      <c r="J1162" s="569"/>
      <c r="K1162" s="569"/>
      <c r="L1162" s="539"/>
    </row>
    <row r="1163" spans="1:12" s="540" customFormat="1" x14ac:dyDescent="0.2">
      <c r="A1163" s="541"/>
      <c r="B1163" s="542"/>
      <c r="C1163" s="542"/>
      <c r="D1163" s="541"/>
      <c r="E1163" s="563"/>
      <c r="F1163" s="541"/>
      <c r="G1163" s="570"/>
      <c r="H1163" s="569"/>
      <c r="I1163" s="569"/>
      <c r="J1163" s="569"/>
      <c r="K1163" s="569"/>
      <c r="L1163" s="539"/>
    </row>
    <row r="1164" spans="1:12" s="540" customFormat="1" x14ac:dyDescent="0.2">
      <c r="A1164" s="541"/>
      <c r="B1164" s="542"/>
      <c r="C1164" s="542"/>
      <c r="D1164" s="541"/>
      <c r="E1164" s="563"/>
      <c r="F1164" s="541"/>
      <c r="G1164" s="570"/>
      <c r="H1164" s="569"/>
      <c r="I1164" s="569"/>
      <c r="J1164" s="569"/>
      <c r="K1164" s="569"/>
      <c r="L1164" s="539"/>
    </row>
    <row r="1165" spans="1:12" s="540" customFormat="1" x14ac:dyDescent="0.2">
      <c r="A1165" s="541"/>
      <c r="B1165" s="542"/>
      <c r="C1165" s="542"/>
      <c r="D1165" s="541"/>
      <c r="E1165" s="563"/>
      <c r="F1165" s="541"/>
      <c r="G1165" s="570"/>
      <c r="H1165" s="569"/>
      <c r="I1165" s="569"/>
      <c r="J1165" s="569"/>
      <c r="K1165" s="569"/>
      <c r="L1165" s="539"/>
    </row>
    <row r="1166" spans="1:12" s="540" customFormat="1" x14ac:dyDescent="0.2">
      <c r="A1166" s="541"/>
      <c r="B1166" s="542"/>
      <c r="C1166" s="542"/>
      <c r="D1166" s="541"/>
      <c r="E1166" s="563"/>
      <c r="F1166" s="541"/>
      <c r="G1166" s="570"/>
      <c r="H1166" s="569"/>
      <c r="I1166" s="569"/>
      <c r="J1166" s="569"/>
      <c r="K1166" s="569"/>
      <c r="L1166" s="539"/>
    </row>
    <row r="1167" spans="1:12" s="540" customFormat="1" x14ac:dyDescent="0.2">
      <c r="A1167" s="541"/>
      <c r="B1167" s="542"/>
      <c r="C1167" s="542"/>
      <c r="D1167" s="541"/>
      <c r="E1167" s="563"/>
      <c r="F1167" s="541"/>
      <c r="G1167" s="570"/>
      <c r="H1167" s="569"/>
      <c r="I1167" s="569"/>
      <c r="J1167" s="569"/>
      <c r="K1167" s="569"/>
      <c r="L1167" s="539"/>
    </row>
    <row r="1168" spans="1:12" s="540" customFormat="1" x14ac:dyDescent="0.2">
      <c r="A1168" s="541"/>
      <c r="B1168" s="542"/>
      <c r="C1168" s="542"/>
      <c r="D1168" s="541"/>
      <c r="E1168" s="563"/>
      <c r="F1168" s="541"/>
      <c r="G1168" s="570"/>
      <c r="H1168" s="569"/>
      <c r="I1168" s="569"/>
      <c r="J1168" s="569"/>
      <c r="K1168" s="569"/>
      <c r="L1168" s="539"/>
    </row>
    <row r="1169" spans="1:12" s="540" customFormat="1" x14ac:dyDescent="0.2">
      <c r="A1169" s="541"/>
      <c r="B1169" s="542"/>
      <c r="C1169" s="542"/>
      <c r="D1169" s="541"/>
      <c r="E1169" s="563"/>
      <c r="F1169" s="541"/>
      <c r="G1169" s="570"/>
      <c r="H1169" s="569"/>
      <c r="I1169" s="569"/>
      <c r="J1169" s="569"/>
      <c r="K1169" s="569"/>
      <c r="L1169" s="539"/>
    </row>
    <row r="1170" spans="1:12" s="540" customFormat="1" x14ac:dyDescent="0.2">
      <c r="A1170" s="541"/>
      <c r="B1170" s="542"/>
      <c r="C1170" s="542"/>
      <c r="D1170" s="541"/>
      <c r="E1170" s="563"/>
      <c r="F1170" s="541"/>
      <c r="G1170" s="570"/>
      <c r="H1170" s="569"/>
      <c r="I1170" s="569"/>
      <c r="J1170" s="569"/>
      <c r="K1170" s="569"/>
      <c r="L1170" s="539"/>
    </row>
    <row r="1171" spans="1:12" s="540" customFormat="1" x14ac:dyDescent="0.2">
      <c r="A1171" s="541"/>
      <c r="B1171" s="542"/>
      <c r="C1171" s="542"/>
      <c r="D1171" s="541"/>
      <c r="E1171" s="563"/>
      <c r="F1171" s="541"/>
      <c r="G1171" s="570"/>
      <c r="H1171" s="569"/>
      <c r="I1171" s="569"/>
      <c r="J1171" s="569"/>
      <c r="K1171" s="569"/>
      <c r="L1171" s="539"/>
    </row>
    <row r="1172" spans="1:12" s="540" customFormat="1" x14ac:dyDescent="0.2">
      <c r="A1172" s="541"/>
      <c r="B1172" s="542"/>
      <c r="C1172" s="542"/>
      <c r="D1172" s="541"/>
      <c r="E1172" s="563"/>
      <c r="F1172" s="541"/>
      <c r="G1172" s="570"/>
      <c r="H1172" s="569"/>
      <c r="I1172" s="569"/>
      <c r="J1172" s="569"/>
      <c r="K1172" s="569"/>
      <c r="L1172" s="539"/>
    </row>
    <row r="1173" spans="1:12" s="540" customFormat="1" x14ac:dyDescent="0.2">
      <c r="A1173" s="541"/>
      <c r="B1173" s="542"/>
      <c r="C1173" s="542"/>
      <c r="D1173" s="541"/>
      <c r="E1173" s="563"/>
      <c r="F1173" s="541"/>
      <c r="G1173" s="570"/>
      <c r="H1173" s="569"/>
      <c r="I1173" s="569"/>
      <c r="J1173" s="569"/>
      <c r="K1173" s="569"/>
      <c r="L1173" s="539"/>
    </row>
    <row r="1174" spans="1:12" s="540" customFormat="1" x14ac:dyDescent="0.2">
      <c r="A1174" s="541"/>
      <c r="B1174" s="542"/>
      <c r="C1174" s="542"/>
      <c r="D1174" s="541"/>
      <c r="E1174" s="563"/>
      <c r="F1174" s="541"/>
      <c r="G1174" s="570"/>
      <c r="H1174" s="569"/>
      <c r="I1174" s="569"/>
      <c r="J1174" s="569"/>
      <c r="K1174" s="569"/>
      <c r="L1174" s="539"/>
    </row>
    <row r="1175" spans="1:12" s="540" customFormat="1" x14ac:dyDescent="0.2">
      <c r="A1175" s="541"/>
      <c r="B1175" s="542"/>
      <c r="C1175" s="542"/>
      <c r="D1175" s="541"/>
      <c r="E1175" s="563"/>
      <c r="F1175" s="541"/>
      <c r="G1175" s="570"/>
      <c r="H1175" s="569"/>
      <c r="I1175" s="569"/>
      <c r="J1175" s="569"/>
      <c r="K1175" s="569"/>
      <c r="L1175" s="539"/>
    </row>
    <row r="1176" spans="1:12" s="540" customFormat="1" x14ac:dyDescent="0.2">
      <c r="A1176" s="541"/>
      <c r="B1176" s="542"/>
      <c r="C1176" s="542"/>
      <c r="D1176" s="541"/>
      <c r="E1176" s="563"/>
      <c r="F1176" s="541"/>
      <c r="G1176" s="570"/>
      <c r="H1176" s="569"/>
      <c r="I1176" s="569"/>
      <c r="J1176" s="569"/>
      <c r="K1176" s="569"/>
      <c r="L1176" s="539"/>
    </row>
    <row r="1177" spans="1:12" s="540" customFormat="1" x14ac:dyDescent="0.2">
      <c r="A1177" s="541"/>
      <c r="B1177" s="542"/>
      <c r="C1177" s="542"/>
      <c r="D1177" s="541"/>
      <c r="E1177" s="563"/>
      <c r="F1177" s="541"/>
      <c r="G1177" s="570"/>
      <c r="H1177" s="569"/>
      <c r="I1177" s="569"/>
      <c r="J1177" s="569"/>
      <c r="K1177" s="569"/>
      <c r="L1177" s="539"/>
    </row>
    <row r="1178" spans="1:12" s="540" customFormat="1" x14ac:dyDescent="0.2">
      <c r="A1178" s="541"/>
      <c r="B1178" s="542"/>
      <c r="C1178" s="542"/>
      <c r="D1178" s="541"/>
      <c r="E1178" s="563"/>
      <c r="F1178" s="541"/>
      <c r="G1178" s="570"/>
      <c r="H1178" s="569"/>
      <c r="I1178" s="569"/>
      <c r="J1178" s="569"/>
      <c r="K1178" s="569"/>
      <c r="L1178" s="539"/>
    </row>
    <row r="1179" spans="1:12" s="540" customFormat="1" x14ac:dyDescent="0.2">
      <c r="A1179" s="541"/>
      <c r="B1179" s="542"/>
      <c r="C1179" s="542"/>
      <c r="D1179" s="541"/>
      <c r="E1179" s="563"/>
      <c r="F1179" s="541"/>
      <c r="G1179" s="570"/>
      <c r="H1179" s="569"/>
      <c r="I1179" s="569"/>
      <c r="J1179" s="569"/>
      <c r="K1179" s="569"/>
      <c r="L1179" s="539"/>
    </row>
    <row r="1180" spans="1:12" s="540" customFormat="1" x14ac:dyDescent="0.2">
      <c r="A1180" s="541"/>
      <c r="B1180" s="542"/>
      <c r="C1180" s="542"/>
      <c r="D1180" s="541"/>
      <c r="E1180" s="563"/>
      <c r="F1180" s="541"/>
      <c r="G1180" s="570"/>
      <c r="H1180" s="569"/>
      <c r="I1180" s="569"/>
      <c r="J1180" s="569"/>
      <c r="K1180" s="569"/>
      <c r="L1180" s="539"/>
    </row>
    <row r="1181" spans="1:12" s="540" customFormat="1" x14ac:dyDescent="0.2">
      <c r="A1181" s="541"/>
      <c r="B1181" s="542"/>
      <c r="C1181" s="542"/>
      <c r="D1181" s="541"/>
      <c r="E1181" s="563"/>
      <c r="F1181" s="541"/>
      <c r="G1181" s="570"/>
      <c r="H1181" s="569"/>
      <c r="I1181" s="569"/>
      <c r="J1181" s="569"/>
      <c r="K1181" s="569"/>
      <c r="L1181" s="539"/>
    </row>
    <row r="1182" spans="1:12" s="540" customFormat="1" x14ac:dyDescent="0.2">
      <c r="A1182" s="541"/>
      <c r="B1182" s="542"/>
      <c r="C1182" s="542"/>
      <c r="D1182" s="541"/>
      <c r="E1182" s="563"/>
      <c r="F1182" s="541"/>
      <c r="G1182" s="570"/>
      <c r="H1182" s="569"/>
      <c r="I1182" s="569"/>
      <c r="J1182" s="569"/>
      <c r="K1182" s="569"/>
      <c r="L1182" s="539"/>
    </row>
    <row r="1183" spans="1:12" s="540" customFormat="1" x14ac:dyDescent="0.2">
      <c r="A1183" s="541"/>
      <c r="B1183" s="542"/>
      <c r="C1183" s="542"/>
      <c r="D1183" s="541"/>
      <c r="E1183" s="563"/>
      <c r="F1183" s="541"/>
      <c r="G1183" s="570"/>
      <c r="H1183" s="569"/>
      <c r="I1183" s="569"/>
      <c r="J1183" s="569"/>
      <c r="K1183" s="569"/>
      <c r="L1183" s="539"/>
    </row>
    <row r="1184" spans="1:12" s="540" customFormat="1" x14ac:dyDescent="0.2">
      <c r="A1184" s="541"/>
      <c r="B1184" s="542"/>
      <c r="C1184" s="542"/>
      <c r="D1184" s="541"/>
      <c r="E1184" s="563"/>
      <c r="F1184" s="541"/>
      <c r="G1184" s="570"/>
      <c r="H1184" s="569"/>
      <c r="I1184" s="569"/>
      <c r="J1184" s="569"/>
      <c r="K1184" s="569"/>
      <c r="L1184" s="539"/>
    </row>
    <row r="1185" spans="1:12" s="540" customFormat="1" x14ac:dyDescent="0.2">
      <c r="A1185" s="541"/>
      <c r="B1185" s="542"/>
      <c r="C1185" s="542"/>
      <c r="D1185" s="541"/>
      <c r="E1185" s="563"/>
      <c r="F1185" s="541"/>
      <c r="G1185" s="570"/>
      <c r="H1185" s="569"/>
      <c r="I1185" s="569"/>
      <c r="J1185" s="569"/>
      <c r="K1185" s="569"/>
      <c r="L1185" s="539"/>
    </row>
    <row r="1186" spans="1:12" s="540" customFormat="1" x14ac:dyDescent="0.2">
      <c r="A1186" s="541"/>
      <c r="B1186" s="542"/>
      <c r="C1186" s="542"/>
      <c r="D1186" s="541"/>
      <c r="E1186" s="563"/>
      <c r="F1186" s="541"/>
      <c r="G1186" s="570"/>
      <c r="H1186" s="569"/>
      <c r="I1186" s="569"/>
      <c r="J1186" s="569"/>
      <c r="K1186" s="569"/>
      <c r="L1186" s="539"/>
    </row>
    <row r="1187" spans="1:12" s="540" customFormat="1" x14ac:dyDescent="0.2">
      <c r="A1187" s="541"/>
      <c r="B1187" s="542"/>
      <c r="C1187" s="542"/>
      <c r="D1187" s="541"/>
      <c r="E1187" s="563"/>
      <c r="F1187" s="541"/>
      <c r="G1187" s="570"/>
      <c r="H1187" s="569"/>
      <c r="I1187" s="569"/>
      <c r="J1187" s="569"/>
      <c r="K1187" s="569"/>
      <c r="L1187" s="539"/>
    </row>
    <row r="1188" spans="1:12" s="540" customFormat="1" x14ac:dyDescent="0.2">
      <c r="A1188" s="541"/>
      <c r="B1188" s="542"/>
      <c r="C1188" s="542"/>
      <c r="D1188" s="541"/>
      <c r="E1188" s="563"/>
      <c r="F1188" s="541"/>
      <c r="G1188" s="570"/>
      <c r="H1188" s="569"/>
      <c r="I1188" s="569"/>
      <c r="J1188" s="569"/>
      <c r="K1188" s="569"/>
      <c r="L1188" s="539"/>
    </row>
    <row r="1189" spans="1:12" s="540" customFormat="1" x14ac:dyDescent="0.2">
      <c r="A1189" s="541"/>
      <c r="B1189" s="542"/>
      <c r="C1189" s="542"/>
      <c r="D1189" s="541"/>
      <c r="E1189" s="563"/>
      <c r="F1189" s="541"/>
      <c r="G1189" s="570"/>
      <c r="H1189" s="569"/>
      <c r="I1189" s="569"/>
      <c r="J1189" s="569"/>
      <c r="K1189" s="569"/>
      <c r="L1189" s="539"/>
    </row>
    <row r="1190" spans="1:12" s="540" customFormat="1" x14ac:dyDescent="0.2">
      <c r="A1190" s="541"/>
      <c r="B1190" s="542"/>
      <c r="C1190" s="542"/>
      <c r="D1190" s="541"/>
      <c r="E1190" s="563"/>
      <c r="F1190" s="541"/>
      <c r="G1190" s="570"/>
      <c r="H1190" s="569"/>
      <c r="I1190" s="569"/>
      <c r="J1190" s="569"/>
      <c r="K1190" s="569"/>
      <c r="L1190" s="539"/>
    </row>
    <row r="1191" spans="1:12" s="540" customFormat="1" x14ac:dyDescent="0.2">
      <c r="A1191" s="541"/>
      <c r="B1191" s="542"/>
      <c r="C1191" s="542"/>
      <c r="D1191" s="541"/>
      <c r="E1191" s="563"/>
      <c r="F1191" s="541"/>
      <c r="G1191" s="570"/>
      <c r="H1191" s="569"/>
      <c r="I1191" s="569"/>
      <c r="J1191" s="569"/>
      <c r="K1191" s="569"/>
      <c r="L1191" s="539"/>
    </row>
    <row r="1192" spans="1:12" s="540" customFormat="1" x14ac:dyDescent="0.2">
      <c r="A1192" s="541"/>
      <c r="B1192" s="542"/>
      <c r="C1192" s="542"/>
      <c r="D1192" s="541"/>
      <c r="E1192" s="563"/>
      <c r="F1192" s="541"/>
      <c r="G1192" s="570"/>
      <c r="H1192" s="569"/>
      <c r="I1192" s="569"/>
      <c r="J1192" s="569"/>
      <c r="K1192" s="569"/>
      <c r="L1192" s="539"/>
    </row>
    <row r="1193" spans="1:12" s="540" customFormat="1" x14ac:dyDescent="0.2">
      <c r="A1193" s="541"/>
      <c r="B1193" s="542"/>
      <c r="C1193" s="542"/>
      <c r="D1193" s="541"/>
      <c r="E1193" s="563"/>
      <c r="F1193" s="541"/>
      <c r="G1193" s="570"/>
      <c r="H1193" s="569"/>
      <c r="I1193" s="569"/>
      <c r="J1193" s="569"/>
      <c r="K1193" s="569"/>
      <c r="L1193" s="539"/>
    </row>
    <row r="1194" spans="1:12" s="540" customFormat="1" x14ac:dyDescent="0.2">
      <c r="A1194" s="541"/>
      <c r="B1194" s="542"/>
      <c r="C1194" s="542"/>
      <c r="D1194" s="541"/>
      <c r="E1194" s="563"/>
      <c r="F1194" s="541"/>
      <c r="G1194" s="570"/>
      <c r="H1194" s="569"/>
      <c r="I1194" s="569"/>
      <c r="J1194" s="569"/>
      <c r="K1194" s="569"/>
      <c r="L1194" s="539"/>
    </row>
    <row r="1195" spans="1:12" s="540" customFormat="1" x14ac:dyDescent="0.2">
      <c r="A1195" s="541"/>
      <c r="B1195" s="542"/>
      <c r="C1195" s="542"/>
      <c r="D1195" s="541"/>
      <c r="E1195" s="563"/>
      <c r="F1195" s="541"/>
      <c r="G1195" s="570"/>
      <c r="H1195" s="569"/>
      <c r="I1195" s="569"/>
      <c r="J1195" s="569"/>
      <c r="K1195" s="569"/>
      <c r="L1195" s="539"/>
    </row>
    <row r="1196" spans="1:12" s="540" customFormat="1" x14ac:dyDescent="0.2">
      <c r="A1196" s="541"/>
      <c r="B1196" s="542"/>
      <c r="C1196" s="542"/>
      <c r="D1196" s="541"/>
      <c r="E1196" s="563"/>
      <c r="F1196" s="541"/>
      <c r="G1196" s="570"/>
      <c r="H1196" s="569"/>
      <c r="I1196" s="569"/>
      <c r="J1196" s="569"/>
      <c r="K1196" s="569"/>
      <c r="L1196" s="539"/>
    </row>
    <row r="1197" spans="1:12" s="540" customFormat="1" x14ac:dyDescent="0.2">
      <c r="A1197" s="541"/>
      <c r="B1197" s="542"/>
      <c r="C1197" s="542"/>
      <c r="D1197" s="541"/>
      <c r="E1197" s="563"/>
      <c r="F1197" s="541"/>
      <c r="G1197" s="570"/>
      <c r="H1197" s="569"/>
      <c r="I1197" s="569"/>
      <c r="J1197" s="569"/>
      <c r="K1197" s="569"/>
      <c r="L1197" s="539"/>
    </row>
    <row r="1198" spans="1:12" s="540" customFormat="1" x14ac:dyDescent="0.2">
      <c r="A1198" s="541"/>
      <c r="B1198" s="542"/>
      <c r="C1198" s="542"/>
      <c r="D1198" s="541"/>
      <c r="E1198" s="563"/>
      <c r="F1198" s="541"/>
      <c r="G1198" s="570"/>
      <c r="H1198" s="569"/>
      <c r="I1198" s="569"/>
      <c r="J1198" s="569"/>
      <c r="K1198" s="569"/>
      <c r="L1198" s="539"/>
    </row>
    <row r="1199" spans="1:12" s="540" customFormat="1" x14ac:dyDescent="0.2">
      <c r="A1199" s="541"/>
      <c r="B1199" s="542"/>
      <c r="C1199" s="542"/>
      <c r="D1199" s="541"/>
      <c r="E1199" s="563"/>
      <c r="F1199" s="541"/>
      <c r="G1199" s="570"/>
      <c r="H1199" s="569"/>
      <c r="I1199" s="569"/>
      <c r="J1199" s="569"/>
      <c r="K1199" s="569"/>
      <c r="L1199" s="539"/>
    </row>
    <row r="1200" spans="1:12" s="540" customFormat="1" x14ac:dyDescent="0.2">
      <c r="A1200" s="541"/>
      <c r="B1200" s="542"/>
      <c r="C1200" s="542"/>
      <c r="D1200" s="541"/>
      <c r="E1200" s="563"/>
      <c r="F1200" s="541"/>
      <c r="G1200" s="570"/>
      <c r="H1200" s="569"/>
      <c r="I1200" s="569"/>
      <c r="J1200" s="569"/>
      <c r="K1200" s="569"/>
      <c r="L1200" s="539"/>
    </row>
    <row r="1201" spans="1:12" s="540" customFormat="1" x14ac:dyDescent="0.2">
      <c r="A1201" s="541"/>
      <c r="B1201" s="542"/>
      <c r="C1201" s="542"/>
      <c r="D1201" s="541"/>
      <c r="E1201" s="563"/>
      <c r="F1201" s="541"/>
      <c r="G1201" s="570"/>
      <c r="H1201" s="569"/>
      <c r="I1201" s="569"/>
      <c r="J1201" s="569"/>
      <c r="K1201" s="569"/>
      <c r="L1201" s="539"/>
    </row>
    <row r="1202" spans="1:12" s="540" customFormat="1" x14ac:dyDescent="0.2">
      <c r="A1202" s="541"/>
      <c r="B1202" s="542"/>
      <c r="C1202" s="542"/>
      <c r="D1202" s="541"/>
      <c r="E1202" s="563"/>
      <c r="F1202" s="541"/>
      <c r="G1202" s="570"/>
      <c r="H1202" s="569"/>
      <c r="I1202" s="569"/>
      <c r="J1202" s="569"/>
      <c r="K1202" s="569"/>
      <c r="L1202" s="539"/>
    </row>
    <row r="1203" spans="1:12" s="540" customFormat="1" x14ac:dyDescent="0.2">
      <c r="A1203" s="541"/>
      <c r="B1203" s="542"/>
      <c r="C1203" s="542"/>
      <c r="D1203" s="541"/>
      <c r="E1203" s="563"/>
      <c r="F1203" s="541"/>
      <c r="G1203" s="570"/>
      <c r="H1203" s="569"/>
      <c r="I1203" s="569"/>
      <c r="J1203" s="569"/>
      <c r="K1203" s="569"/>
      <c r="L1203" s="539"/>
    </row>
    <row r="1204" spans="1:12" s="540" customFormat="1" x14ac:dyDescent="0.2">
      <c r="A1204" s="541"/>
      <c r="B1204" s="542"/>
      <c r="C1204" s="542"/>
      <c r="D1204" s="541"/>
      <c r="E1204" s="563"/>
      <c r="F1204" s="541"/>
      <c r="G1204" s="570"/>
      <c r="H1204" s="569"/>
      <c r="I1204" s="569"/>
      <c r="J1204" s="569"/>
      <c r="K1204" s="569"/>
      <c r="L1204" s="539"/>
    </row>
    <row r="1205" spans="1:12" s="540" customFormat="1" x14ac:dyDescent="0.2">
      <c r="A1205" s="541"/>
      <c r="B1205" s="542"/>
      <c r="C1205" s="542"/>
      <c r="D1205" s="541"/>
      <c r="E1205" s="563"/>
      <c r="F1205" s="541"/>
      <c r="G1205" s="570"/>
      <c r="H1205" s="569"/>
      <c r="I1205" s="569"/>
      <c r="J1205" s="569"/>
      <c r="K1205" s="569"/>
      <c r="L1205" s="539"/>
    </row>
    <row r="1206" spans="1:12" s="540" customFormat="1" x14ac:dyDescent="0.2">
      <c r="A1206" s="541"/>
      <c r="B1206" s="542"/>
      <c r="C1206" s="542"/>
      <c r="D1206" s="541"/>
      <c r="E1206" s="563"/>
      <c r="F1206" s="541"/>
      <c r="G1206" s="570"/>
      <c r="H1206" s="569"/>
      <c r="I1206" s="569"/>
      <c r="J1206" s="569"/>
      <c r="K1206" s="569"/>
      <c r="L1206" s="539"/>
    </row>
    <row r="1207" spans="1:12" s="540" customFormat="1" x14ac:dyDescent="0.2">
      <c r="A1207" s="541"/>
      <c r="B1207" s="542"/>
      <c r="C1207" s="542"/>
      <c r="D1207" s="541"/>
      <c r="E1207" s="563"/>
      <c r="F1207" s="541"/>
      <c r="G1207" s="570"/>
      <c r="H1207" s="569"/>
      <c r="I1207" s="569"/>
      <c r="J1207" s="569"/>
      <c r="K1207" s="569"/>
      <c r="L1207" s="539"/>
    </row>
    <row r="1208" spans="1:12" s="540" customFormat="1" x14ac:dyDescent="0.2">
      <c r="A1208" s="541"/>
      <c r="B1208" s="542"/>
      <c r="C1208" s="542"/>
      <c r="D1208" s="541"/>
      <c r="E1208" s="563"/>
      <c r="F1208" s="541"/>
      <c r="G1208" s="570"/>
      <c r="H1208" s="569"/>
      <c r="I1208" s="569"/>
      <c r="J1208" s="569"/>
      <c r="K1208" s="569"/>
      <c r="L1208" s="539"/>
    </row>
    <row r="1209" spans="1:12" s="540" customFormat="1" x14ac:dyDescent="0.2">
      <c r="A1209" s="541"/>
      <c r="B1209" s="542"/>
      <c r="C1209" s="542"/>
      <c r="D1209" s="541"/>
      <c r="E1209" s="563"/>
      <c r="F1209" s="541"/>
      <c r="G1209" s="570"/>
      <c r="H1209" s="569"/>
      <c r="I1209" s="569"/>
      <c r="J1209" s="569"/>
      <c r="K1209" s="569"/>
      <c r="L1209" s="539"/>
    </row>
    <row r="1210" spans="1:12" s="540" customFormat="1" x14ac:dyDescent="0.2">
      <c r="A1210" s="541"/>
      <c r="B1210" s="542"/>
      <c r="C1210" s="542"/>
      <c r="D1210" s="541"/>
      <c r="E1210" s="563"/>
      <c r="F1210" s="541"/>
      <c r="G1210" s="570"/>
      <c r="H1210" s="569"/>
      <c r="I1210" s="569"/>
      <c r="J1210" s="569"/>
      <c r="K1210" s="569"/>
      <c r="L1210" s="539"/>
    </row>
    <row r="1211" spans="1:12" s="540" customFormat="1" x14ac:dyDescent="0.2">
      <c r="A1211" s="541"/>
      <c r="B1211" s="542"/>
      <c r="C1211" s="542"/>
      <c r="D1211" s="541"/>
      <c r="E1211" s="563"/>
      <c r="F1211" s="541"/>
      <c r="G1211" s="570"/>
      <c r="H1211" s="569"/>
      <c r="I1211" s="569"/>
      <c r="J1211" s="569"/>
      <c r="K1211" s="569"/>
      <c r="L1211" s="539"/>
    </row>
    <row r="1212" spans="1:12" s="540" customFormat="1" x14ac:dyDescent="0.2">
      <c r="A1212" s="541"/>
      <c r="B1212" s="542"/>
      <c r="C1212" s="542"/>
      <c r="D1212" s="541"/>
      <c r="E1212" s="563"/>
      <c r="F1212" s="541"/>
      <c r="G1212" s="570"/>
      <c r="H1212" s="569"/>
      <c r="I1212" s="569"/>
      <c r="J1212" s="569"/>
      <c r="K1212" s="569"/>
      <c r="L1212" s="539"/>
    </row>
    <row r="1213" spans="1:12" s="540" customFormat="1" x14ac:dyDescent="0.2">
      <c r="A1213" s="541"/>
      <c r="B1213" s="542"/>
      <c r="C1213" s="542"/>
      <c r="D1213" s="541"/>
      <c r="E1213" s="563"/>
      <c r="F1213" s="541"/>
      <c r="G1213" s="570"/>
      <c r="H1213" s="569"/>
      <c r="I1213" s="569"/>
      <c r="J1213" s="569"/>
      <c r="K1213" s="569"/>
      <c r="L1213" s="539"/>
    </row>
    <row r="1214" spans="1:12" s="540" customFormat="1" x14ac:dyDescent="0.2">
      <c r="A1214" s="541"/>
      <c r="B1214" s="542"/>
      <c r="C1214" s="542"/>
      <c r="D1214" s="541"/>
      <c r="E1214" s="563"/>
      <c r="F1214" s="541"/>
      <c r="G1214" s="570"/>
      <c r="H1214" s="569"/>
      <c r="I1214" s="569"/>
      <c r="J1214" s="569"/>
      <c r="K1214" s="569"/>
      <c r="L1214" s="539"/>
    </row>
    <row r="1215" spans="1:12" s="540" customFormat="1" x14ac:dyDescent="0.2">
      <c r="A1215" s="541"/>
      <c r="B1215" s="542"/>
      <c r="C1215" s="542"/>
      <c r="D1215" s="541"/>
      <c r="E1215" s="563"/>
      <c r="F1215" s="541"/>
      <c r="G1215" s="570"/>
      <c r="H1215" s="569"/>
      <c r="I1215" s="569"/>
      <c r="J1215" s="569"/>
      <c r="K1215" s="569"/>
      <c r="L1215" s="539"/>
    </row>
    <row r="1216" spans="1:12" s="540" customFormat="1" x14ac:dyDescent="0.2">
      <c r="A1216" s="541"/>
      <c r="B1216" s="542"/>
      <c r="C1216" s="542"/>
      <c r="D1216" s="541"/>
      <c r="E1216" s="563"/>
      <c r="F1216" s="541"/>
      <c r="G1216" s="570"/>
      <c r="H1216" s="569"/>
      <c r="I1216" s="569"/>
      <c r="J1216" s="569"/>
      <c r="K1216" s="569"/>
      <c r="L1216" s="539"/>
    </row>
    <row r="1217" spans="1:12" s="540" customFormat="1" x14ac:dyDescent="0.2">
      <c r="A1217" s="541"/>
      <c r="B1217" s="542"/>
      <c r="C1217" s="542"/>
      <c r="D1217" s="541"/>
      <c r="E1217" s="563"/>
      <c r="F1217" s="541"/>
      <c r="G1217" s="570"/>
      <c r="H1217" s="569"/>
      <c r="I1217" s="569"/>
      <c r="J1217" s="569"/>
      <c r="K1217" s="569"/>
      <c r="L1217" s="539"/>
    </row>
    <row r="1218" spans="1:12" s="540" customFormat="1" x14ac:dyDescent="0.2">
      <c r="A1218" s="541"/>
      <c r="B1218" s="542"/>
      <c r="C1218" s="542"/>
      <c r="D1218" s="541"/>
      <c r="E1218" s="563"/>
      <c r="F1218" s="541"/>
      <c r="G1218" s="570"/>
      <c r="H1218" s="569"/>
      <c r="I1218" s="569"/>
      <c r="J1218" s="569"/>
      <c r="K1218" s="569"/>
      <c r="L1218" s="539"/>
    </row>
    <row r="1219" spans="1:12" s="540" customFormat="1" x14ac:dyDescent="0.2">
      <c r="A1219" s="541"/>
      <c r="B1219" s="542"/>
      <c r="C1219" s="542"/>
      <c r="D1219" s="541"/>
      <c r="E1219" s="563"/>
      <c r="F1219" s="541"/>
      <c r="G1219" s="570"/>
      <c r="H1219" s="569"/>
      <c r="I1219" s="569"/>
      <c r="J1219" s="569"/>
      <c r="K1219" s="569"/>
      <c r="L1219" s="539"/>
    </row>
    <row r="1220" spans="1:12" s="540" customFormat="1" x14ac:dyDescent="0.2">
      <c r="A1220" s="541"/>
      <c r="B1220" s="542"/>
      <c r="C1220" s="542"/>
      <c r="D1220" s="541"/>
      <c r="E1220" s="563"/>
      <c r="F1220" s="541"/>
      <c r="G1220" s="570"/>
      <c r="H1220" s="569"/>
      <c r="I1220" s="569"/>
      <c r="J1220" s="569"/>
      <c r="K1220" s="569"/>
      <c r="L1220" s="539"/>
    </row>
    <row r="1221" spans="1:12" s="540" customFormat="1" x14ac:dyDescent="0.2">
      <c r="A1221" s="541"/>
      <c r="B1221" s="542"/>
      <c r="C1221" s="542"/>
      <c r="D1221" s="541"/>
      <c r="E1221" s="563"/>
      <c r="F1221" s="541"/>
      <c r="G1221" s="570"/>
      <c r="H1221" s="569"/>
      <c r="I1221" s="569"/>
      <c r="J1221" s="569"/>
      <c r="K1221" s="569"/>
      <c r="L1221" s="539"/>
    </row>
    <row r="1222" spans="1:12" s="540" customFormat="1" x14ac:dyDescent="0.2">
      <c r="A1222" s="541"/>
      <c r="B1222" s="542"/>
      <c r="C1222" s="542"/>
      <c r="D1222" s="541"/>
      <c r="E1222" s="563"/>
      <c r="F1222" s="541"/>
      <c r="G1222" s="570"/>
      <c r="H1222" s="569"/>
      <c r="I1222" s="569"/>
      <c r="J1222" s="569"/>
      <c r="K1222" s="569"/>
      <c r="L1222" s="539"/>
    </row>
    <row r="1223" spans="1:12" s="540" customFormat="1" x14ac:dyDescent="0.2">
      <c r="A1223" s="541"/>
      <c r="B1223" s="542"/>
      <c r="C1223" s="542"/>
      <c r="D1223" s="541"/>
      <c r="E1223" s="563"/>
      <c r="F1223" s="541"/>
      <c r="G1223" s="570"/>
      <c r="H1223" s="569"/>
      <c r="I1223" s="569"/>
      <c r="J1223" s="569"/>
      <c r="K1223" s="569"/>
      <c r="L1223" s="539"/>
    </row>
    <row r="1224" spans="1:12" s="540" customFormat="1" x14ac:dyDescent="0.2">
      <c r="A1224" s="541"/>
      <c r="B1224" s="542"/>
      <c r="C1224" s="542"/>
      <c r="D1224" s="541"/>
      <c r="E1224" s="571"/>
      <c r="F1224" s="541"/>
      <c r="G1224" s="570"/>
      <c r="H1224" s="569"/>
      <c r="I1224" s="569"/>
      <c r="J1224" s="569"/>
      <c r="K1224" s="569"/>
      <c r="L1224" s="539"/>
    </row>
    <row r="1225" spans="1:12" s="540" customFormat="1" x14ac:dyDescent="0.2">
      <c r="A1225" s="541"/>
      <c r="B1225" s="542"/>
      <c r="C1225" s="542"/>
      <c r="D1225" s="541"/>
      <c r="E1225" s="571"/>
      <c r="F1225" s="541"/>
      <c r="G1225" s="570"/>
      <c r="H1225" s="569"/>
      <c r="I1225" s="569"/>
      <c r="J1225" s="569"/>
      <c r="K1225" s="569"/>
      <c r="L1225" s="539"/>
    </row>
    <row r="1226" spans="1:12" s="540" customFormat="1" x14ac:dyDescent="0.2">
      <c r="A1226" s="541"/>
      <c r="B1226" s="542"/>
      <c r="C1226" s="542"/>
      <c r="D1226" s="541"/>
      <c r="E1226" s="571"/>
      <c r="F1226" s="541"/>
      <c r="G1226" s="570"/>
      <c r="H1226" s="569"/>
      <c r="I1226" s="569"/>
      <c r="J1226" s="569"/>
      <c r="K1226" s="569"/>
      <c r="L1226" s="539"/>
    </row>
    <row r="1227" spans="1:12" s="540" customFormat="1" x14ac:dyDescent="0.2">
      <c r="A1227" s="541"/>
      <c r="B1227" s="542"/>
      <c r="C1227" s="542"/>
      <c r="D1227" s="541"/>
      <c r="E1227" s="571"/>
      <c r="F1227" s="541"/>
      <c r="G1227" s="570"/>
      <c r="H1227" s="569"/>
      <c r="I1227" s="569"/>
      <c r="J1227" s="569"/>
      <c r="K1227" s="569"/>
      <c r="L1227" s="539"/>
    </row>
    <row r="1228" spans="1:12" s="540" customFormat="1" x14ac:dyDescent="0.2">
      <c r="A1228" s="541"/>
      <c r="B1228" s="542"/>
      <c r="C1228" s="542"/>
      <c r="D1228" s="541"/>
      <c r="E1228" s="571"/>
      <c r="F1228" s="541"/>
      <c r="G1228" s="570"/>
      <c r="H1228" s="569"/>
      <c r="I1228" s="569"/>
      <c r="J1228" s="569"/>
      <c r="K1228" s="569"/>
      <c r="L1228" s="539"/>
    </row>
    <row r="1229" spans="1:12" s="540" customFormat="1" x14ac:dyDescent="0.2">
      <c r="A1229" s="541"/>
      <c r="B1229" s="542"/>
      <c r="C1229" s="542"/>
      <c r="D1229" s="541"/>
      <c r="E1229" s="571"/>
      <c r="F1229" s="541"/>
      <c r="G1229" s="570"/>
      <c r="H1229" s="569"/>
      <c r="I1229" s="569"/>
      <c r="J1229" s="569"/>
      <c r="K1229" s="569"/>
      <c r="L1229" s="539"/>
    </row>
    <row r="1230" spans="1:12" s="540" customFormat="1" x14ac:dyDescent="0.2">
      <c r="A1230" s="541"/>
      <c r="B1230" s="542"/>
      <c r="C1230" s="542"/>
      <c r="D1230" s="541"/>
      <c r="E1230" s="571"/>
      <c r="F1230" s="541"/>
      <c r="G1230" s="570"/>
      <c r="H1230" s="569"/>
      <c r="I1230" s="569"/>
      <c r="J1230" s="569"/>
      <c r="K1230" s="569"/>
      <c r="L1230" s="539"/>
    </row>
    <row r="1231" spans="1:12" s="540" customFormat="1" x14ac:dyDescent="0.2">
      <c r="A1231" s="541"/>
      <c r="B1231" s="542"/>
      <c r="C1231" s="542"/>
      <c r="D1231" s="541"/>
      <c r="E1231" s="571"/>
      <c r="F1231" s="541"/>
      <c r="G1231" s="570"/>
      <c r="H1231" s="569"/>
      <c r="I1231" s="569"/>
      <c r="J1231" s="569"/>
      <c r="K1231" s="569"/>
      <c r="L1231" s="539"/>
    </row>
    <row r="1232" spans="1:12" s="540" customFormat="1" x14ac:dyDescent="0.2">
      <c r="A1232" s="541"/>
      <c r="B1232" s="542"/>
      <c r="C1232" s="542"/>
      <c r="D1232" s="541"/>
      <c r="E1232" s="571"/>
      <c r="F1232" s="541"/>
      <c r="G1232" s="570"/>
      <c r="H1232" s="569"/>
      <c r="I1232" s="569"/>
      <c r="J1232" s="569"/>
      <c r="K1232" s="569"/>
      <c r="L1232" s="539"/>
    </row>
    <row r="1233" spans="1:12" s="540" customFormat="1" x14ac:dyDescent="0.2">
      <c r="A1233" s="541"/>
      <c r="B1233" s="542"/>
      <c r="C1233" s="542"/>
      <c r="D1233" s="541"/>
      <c r="E1233" s="571"/>
      <c r="F1233" s="541"/>
      <c r="G1233" s="570"/>
      <c r="H1233" s="569"/>
      <c r="I1233" s="569"/>
      <c r="J1233" s="569"/>
      <c r="K1233" s="569"/>
      <c r="L1233" s="539"/>
    </row>
    <row r="1234" spans="1:12" s="540" customFormat="1" x14ac:dyDescent="0.2">
      <c r="A1234" s="541"/>
      <c r="B1234" s="542"/>
      <c r="C1234" s="542"/>
      <c r="D1234" s="541"/>
      <c r="E1234" s="571"/>
      <c r="F1234" s="541"/>
      <c r="G1234" s="570"/>
      <c r="H1234" s="569"/>
      <c r="I1234" s="569"/>
      <c r="J1234" s="569"/>
      <c r="K1234" s="569"/>
      <c r="L1234" s="539"/>
    </row>
    <row r="1235" spans="1:12" s="540" customFormat="1" x14ac:dyDescent="0.2">
      <c r="A1235" s="541"/>
      <c r="B1235" s="542"/>
      <c r="C1235" s="542"/>
      <c r="D1235" s="541"/>
      <c r="E1235" s="571"/>
      <c r="F1235" s="541"/>
      <c r="G1235" s="570"/>
      <c r="H1235" s="569"/>
      <c r="I1235" s="569"/>
      <c r="J1235" s="569"/>
      <c r="K1235" s="569"/>
      <c r="L1235" s="539"/>
    </row>
    <row r="1236" spans="1:12" s="540" customFormat="1" x14ac:dyDescent="0.2">
      <c r="A1236" s="541"/>
      <c r="B1236" s="542"/>
      <c r="C1236" s="542"/>
      <c r="D1236" s="541"/>
      <c r="E1236" s="571"/>
      <c r="F1236" s="541"/>
      <c r="G1236" s="570"/>
      <c r="H1236" s="569"/>
      <c r="I1236" s="569"/>
      <c r="J1236" s="569"/>
      <c r="K1236" s="569"/>
      <c r="L1236" s="539"/>
    </row>
    <row r="1237" spans="1:12" s="540" customFormat="1" x14ac:dyDescent="0.2">
      <c r="A1237" s="541"/>
      <c r="B1237" s="542"/>
      <c r="C1237" s="542"/>
      <c r="D1237" s="541"/>
      <c r="E1237" s="571"/>
      <c r="F1237" s="541"/>
      <c r="G1237" s="570"/>
      <c r="H1237" s="569"/>
      <c r="I1237" s="569"/>
      <c r="J1237" s="569"/>
      <c r="K1237" s="569"/>
      <c r="L1237" s="539"/>
    </row>
    <row r="1238" spans="1:12" s="540" customFormat="1" x14ac:dyDescent="0.2">
      <c r="A1238" s="541"/>
      <c r="B1238" s="542"/>
      <c r="C1238" s="542"/>
      <c r="D1238" s="541"/>
      <c r="E1238" s="571"/>
      <c r="F1238" s="541"/>
      <c r="G1238" s="570"/>
      <c r="H1238" s="569"/>
      <c r="I1238" s="569"/>
      <c r="J1238" s="569"/>
      <c r="K1238" s="569"/>
      <c r="L1238" s="539"/>
    </row>
    <row r="1239" spans="1:12" s="540" customFormat="1" x14ac:dyDescent="0.2">
      <c r="A1239" s="541"/>
      <c r="B1239" s="542"/>
      <c r="C1239" s="542"/>
      <c r="D1239" s="541"/>
      <c r="E1239" s="571"/>
      <c r="F1239" s="541"/>
      <c r="G1239" s="570"/>
      <c r="H1239" s="569"/>
      <c r="I1239" s="569"/>
      <c r="J1239" s="569"/>
      <c r="K1239" s="569"/>
      <c r="L1239" s="539"/>
    </row>
    <row r="1240" spans="1:12" s="540" customFormat="1" x14ac:dyDescent="0.2">
      <c r="A1240" s="541"/>
      <c r="B1240" s="542"/>
      <c r="C1240" s="542"/>
      <c r="D1240" s="541"/>
      <c r="E1240" s="571"/>
      <c r="F1240" s="541"/>
      <c r="G1240" s="570"/>
      <c r="H1240" s="569"/>
      <c r="I1240" s="569"/>
      <c r="J1240" s="569"/>
      <c r="K1240" s="569"/>
      <c r="L1240" s="539"/>
    </row>
    <row r="1241" spans="1:12" s="540" customFormat="1" x14ac:dyDescent="0.2">
      <c r="A1241" s="541"/>
      <c r="B1241" s="542"/>
      <c r="C1241" s="542"/>
      <c r="D1241" s="541"/>
      <c r="E1241" s="571"/>
      <c r="F1241" s="541"/>
      <c r="G1241" s="570"/>
      <c r="H1241" s="569"/>
      <c r="I1241" s="569"/>
      <c r="J1241" s="569"/>
      <c r="K1241" s="569"/>
      <c r="L1241" s="539"/>
    </row>
    <row r="1242" spans="1:12" s="540" customFormat="1" x14ac:dyDescent="0.2">
      <c r="A1242" s="541"/>
      <c r="B1242" s="542"/>
      <c r="C1242" s="542"/>
      <c r="D1242" s="541"/>
      <c r="E1242" s="571"/>
      <c r="F1242" s="541"/>
      <c r="G1242" s="570"/>
      <c r="H1242" s="569"/>
      <c r="I1242" s="569"/>
      <c r="J1242" s="569"/>
      <c r="K1242" s="569"/>
      <c r="L1242" s="539"/>
    </row>
    <row r="1243" spans="1:12" s="540" customFormat="1" x14ac:dyDescent="0.2">
      <c r="A1243" s="541"/>
      <c r="B1243" s="542"/>
      <c r="C1243" s="542"/>
      <c r="D1243" s="541"/>
      <c r="E1243" s="571"/>
      <c r="F1243" s="541"/>
      <c r="G1243" s="570"/>
      <c r="H1243" s="569"/>
      <c r="I1243" s="569"/>
      <c r="J1243" s="569"/>
      <c r="K1243" s="569"/>
      <c r="L1243" s="539"/>
    </row>
    <row r="1244" spans="1:12" s="540" customFormat="1" x14ac:dyDescent="0.2">
      <c r="A1244" s="541"/>
      <c r="B1244" s="542"/>
      <c r="C1244" s="542"/>
      <c r="D1244" s="541"/>
      <c r="E1244" s="571"/>
      <c r="F1244" s="541"/>
      <c r="G1244" s="570"/>
      <c r="H1244" s="569"/>
      <c r="I1244" s="569"/>
      <c r="J1244" s="569"/>
      <c r="K1244" s="569"/>
      <c r="L1244" s="539"/>
    </row>
    <row r="1245" spans="1:12" s="540" customFormat="1" x14ac:dyDescent="0.2">
      <c r="A1245" s="541"/>
      <c r="B1245" s="542"/>
      <c r="C1245" s="542"/>
      <c r="D1245" s="541"/>
      <c r="E1245" s="571"/>
      <c r="F1245" s="541"/>
      <c r="G1245" s="570"/>
      <c r="H1245" s="569"/>
      <c r="I1245" s="569"/>
      <c r="J1245" s="569"/>
      <c r="K1245" s="569"/>
      <c r="L1245" s="539"/>
    </row>
    <row r="1246" spans="1:12" s="540" customFormat="1" x14ac:dyDescent="0.2">
      <c r="A1246" s="541"/>
      <c r="B1246" s="542"/>
      <c r="C1246" s="542"/>
      <c r="D1246" s="541"/>
      <c r="E1246" s="571"/>
      <c r="F1246" s="541"/>
      <c r="G1246" s="570"/>
      <c r="H1246" s="569"/>
      <c r="I1246" s="569"/>
      <c r="J1246" s="569"/>
      <c r="K1246" s="569"/>
      <c r="L1246" s="539"/>
    </row>
    <row r="1247" spans="1:12" s="540" customFormat="1" x14ac:dyDescent="0.2">
      <c r="A1247" s="541"/>
      <c r="B1247" s="542"/>
      <c r="C1247" s="542"/>
      <c r="D1247" s="541"/>
      <c r="E1247" s="571"/>
      <c r="F1247" s="541"/>
      <c r="G1247" s="570"/>
      <c r="H1247" s="569"/>
      <c r="I1247" s="569"/>
      <c r="J1247" s="569"/>
      <c r="K1247" s="569"/>
      <c r="L1247" s="539"/>
    </row>
    <row r="1248" spans="1:12" s="540" customFormat="1" x14ac:dyDescent="0.2">
      <c r="A1248" s="541"/>
      <c r="B1248" s="542"/>
      <c r="C1248" s="542"/>
      <c r="D1248" s="541"/>
      <c r="E1248" s="571"/>
      <c r="F1248" s="541"/>
      <c r="G1248" s="570"/>
      <c r="H1248" s="569"/>
      <c r="I1248" s="569"/>
      <c r="J1248" s="569"/>
      <c r="K1248" s="569"/>
      <c r="L1248" s="539"/>
    </row>
    <row r="1249" spans="1:12" s="540" customFormat="1" x14ac:dyDescent="0.2">
      <c r="A1249" s="541"/>
      <c r="B1249" s="542"/>
      <c r="C1249" s="542"/>
      <c r="D1249" s="541"/>
      <c r="E1249" s="571"/>
      <c r="F1249" s="541"/>
      <c r="G1249" s="570"/>
      <c r="H1249" s="569"/>
      <c r="I1249" s="569"/>
      <c r="J1249" s="569"/>
      <c r="K1249" s="569"/>
      <c r="L1249" s="539"/>
    </row>
    <row r="1250" spans="1:12" s="540" customFormat="1" x14ac:dyDescent="0.2">
      <c r="A1250" s="541"/>
      <c r="B1250" s="542"/>
      <c r="C1250" s="542"/>
      <c r="D1250" s="541"/>
      <c r="E1250" s="571"/>
      <c r="F1250" s="541"/>
      <c r="G1250" s="570"/>
      <c r="H1250" s="569"/>
      <c r="I1250" s="569"/>
      <c r="J1250" s="569"/>
      <c r="K1250" s="569"/>
      <c r="L1250" s="539"/>
    </row>
    <row r="1251" spans="1:12" s="540" customFormat="1" x14ac:dyDescent="0.2">
      <c r="A1251" s="541"/>
      <c r="B1251" s="542"/>
      <c r="C1251" s="542"/>
      <c r="D1251" s="541"/>
      <c r="E1251" s="571"/>
      <c r="F1251" s="541"/>
      <c r="G1251" s="570"/>
      <c r="H1251" s="569"/>
      <c r="I1251" s="569"/>
      <c r="J1251" s="569"/>
      <c r="K1251" s="569"/>
      <c r="L1251" s="539"/>
    </row>
    <row r="1252" spans="1:12" s="540" customFormat="1" x14ac:dyDescent="0.2">
      <c r="A1252" s="541"/>
      <c r="B1252" s="542"/>
      <c r="C1252" s="542"/>
      <c r="D1252" s="541"/>
      <c r="E1252" s="571"/>
      <c r="F1252" s="541"/>
      <c r="G1252" s="570"/>
      <c r="H1252" s="569"/>
      <c r="I1252" s="569"/>
      <c r="J1252" s="569"/>
      <c r="K1252" s="569"/>
      <c r="L1252" s="539"/>
    </row>
    <row r="1253" spans="1:12" s="540" customFormat="1" x14ac:dyDescent="0.2">
      <c r="A1253" s="541"/>
      <c r="B1253" s="542"/>
      <c r="C1253" s="542"/>
      <c r="D1253" s="541"/>
      <c r="E1253" s="571"/>
      <c r="F1253" s="541"/>
      <c r="G1253" s="570"/>
      <c r="H1253" s="569"/>
      <c r="I1253" s="569"/>
      <c r="J1253" s="569"/>
      <c r="K1253" s="569"/>
      <c r="L1253" s="539"/>
    </row>
    <row r="1254" spans="1:12" s="540" customFormat="1" x14ac:dyDescent="0.2">
      <c r="A1254" s="541"/>
      <c r="B1254" s="542"/>
      <c r="C1254" s="542"/>
      <c r="D1254" s="541"/>
      <c r="E1254" s="571"/>
      <c r="F1254" s="541"/>
      <c r="G1254" s="570"/>
      <c r="H1254" s="569"/>
      <c r="I1254" s="569"/>
      <c r="J1254" s="569"/>
      <c r="K1254" s="569"/>
      <c r="L1254" s="539"/>
    </row>
    <row r="1255" spans="1:12" s="540" customFormat="1" x14ac:dyDescent="0.2">
      <c r="A1255" s="541"/>
      <c r="B1255" s="542"/>
      <c r="C1255" s="542"/>
      <c r="D1255" s="541"/>
      <c r="E1255" s="571"/>
      <c r="F1255" s="541"/>
      <c r="G1255" s="570"/>
      <c r="H1255" s="569"/>
      <c r="I1255" s="569"/>
      <c r="J1255" s="569"/>
      <c r="K1255" s="569"/>
      <c r="L1255" s="539"/>
    </row>
    <row r="1256" spans="1:12" s="540" customFormat="1" x14ac:dyDescent="0.2">
      <c r="A1256" s="541"/>
      <c r="B1256" s="542"/>
      <c r="C1256" s="542"/>
      <c r="D1256" s="541"/>
      <c r="E1256" s="571"/>
      <c r="F1256" s="541"/>
      <c r="G1256" s="570"/>
      <c r="H1256" s="569"/>
      <c r="I1256" s="569"/>
      <c r="J1256" s="569"/>
      <c r="K1256" s="569"/>
      <c r="L1256" s="539"/>
    </row>
    <row r="1257" spans="1:12" s="540" customFormat="1" x14ac:dyDescent="0.2">
      <c r="A1257" s="541"/>
      <c r="B1257" s="542"/>
      <c r="C1257" s="542"/>
      <c r="D1257" s="541"/>
      <c r="E1257" s="571"/>
      <c r="F1257" s="541"/>
      <c r="G1257" s="570"/>
      <c r="H1257" s="569"/>
      <c r="I1257" s="569"/>
      <c r="J1257" s="569"/>
      <c r="K1257" s="569"/>
      <c r="L1257" s="539"/>
    </row>
    <row r="1258" spans="1:12" s="540" customFormat="1" x14ac:dyDescent="0.2">
      <c r="A1258" s="541"/>
      <c r="B1258" s="542"/>
      <c r="C1258" s="542"/>
      <c r="D1258" s="541"/>
      <c r="E1258" s="571"/>
      <c r="F1258" s="541"/>
      <c r="G1258" s="570"/>
      <c r="H1258" s="569"/>
      <c r="I1258" s="569"/>
      <c r="J1258" s="569"/>
      <c r="K1258" s="569"/>
      <c r="L1258" s="539"/>
    </row>
    <row r="1259" spans="1:12" s="540" customFormat="1" x14ac:dyDescent="0.2">
      <c r="A1259" s="541"/>
      <c r="B1259" s="542"/>
      <c r="C1259" s="542"/>
      <c r="D1259" s="541"/>
      <c r="E1259" s="571"/>
      <c r="F1259" s="541"/>
      <c r="G1259" s="570"/>
      <c r="H1259" s="569"/>
      <c r="I1259" s="569"/>
      <c r="J1259" s="569"/>
      <c r="K1259" s="569"/>
      <c r="L1259" s="539"/>
    </row>
    <row r="1260" spans="1:12" s="540" customFormat="1" x14ac:dyDescent="0.2">
      <c r="A1260" s="541"/>
      <c r="B1260" s="542"/>
      <c r="C1260" s="542"/>
      <c r="D1260" s="541"/>
      <c r="E1260" s="571"/>
      <c r="F1260" s="541"/>
      <c r="G1260" s="570"/>
      <c r="H1260" s="569"/>
      <c r="I1260" s="569"/>
      <c r="J1260" s="569"/>
      <c r="K1260" s="569"/>
      <c r="L1260" s="539"/>
    </row>
    <row r="1261" spans="1:12" s="540" customFormat="1" x14ac:dyDescent="0.2">
      <c r="A1261" s="541"/>
      <c r="B1261" s="542"/>
      <c r="C1261" s="542"/>
      <c r="D1261" s="541"/>
      <c r="E1261" s="571"/>
      <c r="F1261" s="541"/>
      <c r="G1261" s="570"/>
      <c r="H1261" s="569"/>
      <c r="I1261" s="569"/>
      <c r="J1261" s="569"/>
      <c r="K1261" s="569"/>
      <c r="L1261" s="539"/>
    </row>
    <row r="1262" spans="1:12" s="540" customFormat="1" x14ac:dyDescent="0.2">
      <c r="A1262" s="541"/>
      <c r="B1262" s="542"/>
      <c r="C1262" s="542"/>
      <c r="D1262" s="541"/>
      <c r="E1262" s="571"/>
      <c r="F1262" s="541"/>
      <c r="G1262" s="570"/>
      <c r="H1262" s="569"/>
      <c r="I1262" s="569"/>
      <c r="J1262" s="569"/>
      <c r="K1262" s="569"/>
      <c r="L1262" s="539"/>
    </row>
    <row r="1263" spans="1:12" s="540" customFormat="1" x14ac:dyDescent="0.2">
      <c r="A1263" s="541"/>
      <c r="B1263" s="542"/>
      <c r="C1263" s="542"/>
      <c r="D1263" s="541"/>
      <c r="E1263" s="571"/>
      <c r="F1263" s="541"/>
      <c r="G1263" s="570"/>
      <c r="H1263" s="569"/>
      <c r="I1263" s="569"/>
      <c r="J1263" s="569"/>
      <c r="K1263" s="569"/>
      <c r="L1263" s="539"/>
    </row>
    <row r="1264" spans="1:12" s="540" customFormat="1" x14ac:dyDescent="0.2">
      <c r="A1264" s="541"/>
      <c r="B1264" s="542"/>
      <c r="C1264" s="542"/>
      <c r="D1264" s="541"/>
      <c r="E1264" s="571"/>
      <c r="F1264" s="541"/>
      <c r="G1264" s="570"/>
      <c r="H1264" s="569"/>
      <c r="I1264" s="569"/>
      <c r="J1264" s="569"/>
      <c r="K1264" s="569"/>
      <c r="L1264" s="539"/>
    </row>
    <row r="1265" spans="2:11" x14ac:dyDescent="0.2">
      <c r="B1265" s="573"/>
      <c r="C1265" s="573"/>
      <c r="E1265" s="571"/>
      <c r="G1265" s="574"/>
      <c r="H1265" s="575"/>
      <c r="I1265" s="575"/>
      <c r="J1265" s="575"/>
      <c r="K1265" s="575"/>
    </row>
    <row r="1266" spans="2:11" x14ac:dyDescent="0.2">
      <c r="B1266" s="573"/>
      <c r="C1266" s="573"/>
      <c r="E1266" s="571"/>
      <c r="G1266" s="574"/>
      <c r="H1266" s="575"/>
      <c r="I1266" s="575"/>
      <c r="J1266" s="575"/>
      <c r="K1266" s="575"/>
    </row>
    <row r="1267" spans="2:11" x14ac:dyDescent="0.2">
      <c r="B1267" s="573"/>
      <c r="C1267" s="573"/>
      <c r="E1267" s="571"/>
      <c r="G1267" s="574"/>
      <c r="H1267" s="575"/>
      <c r="I1267" s="575"/>
      <c r="J1267" s="575"/>
      <c r="K1267" s="575"/>
    </row>
    <row r="1268" spans="2:11" x14ac:dyDescent="0.2">
      <c r="B1268" s="573"/>
      <c r="C1268" s="573"/>
      <c r="E1268" s="571"/>
      <c r="G1268" s="574"/>
      <c r="H1268" s="575"/>
      <c r="I1268" s="575"/>
      <c r="J1268" s="575"/>
      <c r="K1268" s="575"/>
    </row>
    <row r="1269" spans="2:11" x14ac:dyDescent="0.2">
      <c r="B1269" s="573"/>
      <c r="C1269" s="573"/>
      <c r="E1269" s="571"/>
      <c r="G1269" s="574"/>
      <c r="H1269" s="575"/>
      <c r="I1269" s="575"/>
      <c r="J1269" s="575"/>
      <c r="K1269" s="575"/>
    </row>
    <row r="1270" spans="2:11" x14ac:dyDescent="0.2">
      <c r="B1270" s="573"/>
      <c r="C1270" s="573"/>
      <c r="E1270" s="571"/>
      <c r="G1270" s="574"/>
      <c r="H1270" s="575"/>
      <c r="I1270" s="575"/>
      <c r="J1270" s="575"/>
      <c r="K1270" s="575"/>
    </row>
    <row r="1271" spans="2:11" x14ac:dyDescent="0.2">
      <c r="B1271" s="573"/>
      <c r="C1271" s="573"/>
      <c r="E1271" s="571"/>
      <c r="G1271" s="574"/>
      <c r="H1271" s="575"/>
      <c r="I1271" s="575"/>
      <c r="J1271" s="575"/>
      <c r="K1271" s="575"/>
    </row>
    <row r="1272" spans="2:11" x14ac:dyDescent="0.2">
      <c r="B1272" s="573"/>
      <c r="C1272" s="573"/>
      <c r="E1272" s="571"/>
      <c r="G1272" s="574"/>
      <c r="H1272" s="575"/>
      <c r="I1272" s="575"/>
      <c r="J1272" s="575"/>
      <c r="K1272" s="575"/>
    </row>
    <row r="1273" spans="2:11" x14ac:dyDescent="0.2">
      <c r="B1273" s="573"/>
      <c r="C1273" s="573"/>
      <c r="E1273" s="571"/>
      <c r="G1273" s="574"/>
      <c r="H1273" s="575"/>
      <c r="I1273" s="575"/>
      <c r="J1273" s="575"/>
      <c r="K1273" s="575"/>
    </row>
    <row r="1274" spans="2:11" x14ac:dyDescent="0.2">
      <c r="B1274" s="573"/>
      <c r="C1274" s="573"/>
      <c r="E1274" s="571"/>
      <c r="G1274" s="574"/>
      <c r="H1274" s="575"/>
      <c r="I1274" s="575"/>
      <c r="J1274" s="575"/>
      <c r="K1274" s="575"/>
    </row>
    <row r="1275" spans="2:11" x14ac:dyDescent="0.2">
      <c r="B1275" s="573"/>
      <c r="C1275" s="573"/>
      <c r="E1275" s="571"/>
      <c r="G1275" s="574"/>
      <c r="H1275" s="575"/>
      <c r="I1275" s="575"/>
      <c r="J1275" s="575"/>
      <c r="K1275" s="575"/>
    </row>
    <row r="1276" spans="2:11" x14ac:dyDescent="0.2">
      <c r="B1276" s="573"/>
      <c r="C1276" s="573"/>
      <c r="E1276" s="571"/>
      <c r="G1276" s="574"/>
      <c r="H1276" s="575"/>
      <c r="I1276" s="575"/>
      <c r="J1276" s="575"/>
      <c r="K1276" s="575"/>
    </row>
    <row r="1277" spans="2:11" x14ac:dyDescent="0.2">
      <c r="B1277" s="573"/>
      <c r="C1277" s="573"/>
      <c r="E1277" s="571"/>
      <c r="G1277" s="574"/>
      <c r="H1277" s="575"/>
      <c r="I1277" s="575"/>
      <c r="J1277" s="575"/>
      <c r="K1277" s="575"/>
    </row>
    <row r="1278" spans="2:11" x14ac:dyDescent="0.2">
      <c r="B1278" s="573"/>
      <c r="C1278" s="573"/>
      <c r="E1278" s="571"/>
      <c r="G1278" s="574"/>
      <c r="H1278" s="575"/>
      <c r="I1278" s="575"/>
      <c r="J1278" s="575"/>
      <c r="K1278" s="575"/>
    </row>
    <row r="1279" spans="2:11" x14ac:dyDescent="0.2">
      <c r="B1279" s="573"/>
      <c r="C1279" s="573"/>
      <c r="E1279" s="571"/>
      <c r="G1279" s="574"/>
      <c r="H1279" s="575"/>
      <c r="I1279" s="575"/>
      <c r="J1279" s="575"/>
      <c r="K1279" s="575"/>
    </row>
    <row r="1280" spans="2:11" x14ac:dyDescent="0.2">
      <c r="B1280" s="573"/>
      <c r="C1280" s="573"/>
      <c r="E1280" s="571"/>
      <c r="G1280" s="574"/>
      <c r="H1280" s="575"/>
      <c r="I1280" s="575"/>
      <c r="J1280" s="575"/>
      <c r="K1280" s="575"/>
    </row>
    <row r="1281" spans="2:11" x14ac:dyDescent="0.2">
      <c r="B1281" s="573"/>
      <c r="C1281" s="573"/>
      <c r="E1281" s="571"/>
      <c r="G1281" s="574"/>
      <c r="H1281" s="575"/>
      <c r="I1281" s="575"/>
      <c r="J1281" s="575"/>
      <c r="K1281" s="575"/>
    </row>
    <row r="1282" spans="2:11" x14ac:dyDescent="0.2">
      <c r="B1282" s="573"/>
      <c r="C1282" s="573"/>
      <c r="E1282" s="571"/>
      <c r="G1282" s="574"/>
      <c r="H1282" s="575"/>
      <c r="I1282" s="575"/>
      <c r="J1282" s="575"/>
      <c r="K1282" s="575"/>
    </row>
    <row r="1283" spans="2:11" x14ac:dyDescent="0.2">
      <c r="B1283" s="573"/>
      <c r="C1283" s="573"/>
      <c r="E1283" s="571"/>
      <c r="G1283" s="574"/>
      <c r="H1283" s="575"/>
      <c r="I1283" s="575"/>
      <c r="J1283" s="575"/>
      <c r="K1283" s="575"/>
    </row>
    <row r="1284" spans="2:11" x14ac:dyDescent="0.2">
      <c r="B1284" s="573"/>
      <c r="C1284" s="573"/>
      <c r="E1284" s="571"/>
      <c r="G1284" s="574"/>
      <c r="H1284" s="575"/>
      <c r="I1284" s="575"/>
      <c r="J1284" s="575"/>
      <c r="K1284" s="575"/>
    </row>
    <row r="1285" spans="2:11" x14ac:dyDescent="0.2">
      <c r="B1285" s="573"/>
      <c r="C1285" s="573"/>
      <c r="E1285" s="571"/>
      <c r="G1285" s="574"/>
      <c r="H1285" s="575"/>
      <c r="I1285" s="575"/>
      <c r="J1285" s="575"/>
      <c r="K1285" s="575"/>
    </row>
    <row r="1286" spans="2:11" x14ac:dyDescent="0.2">
      <c r="B1286" s="573"/>
      <c r="C1286" s="573"/>
      <c r="E1286" s="571"/>
      <c r="G1286" s="574"/>
      <c r="H1286" s="575"/>
      <c r="I1286" s="575"/>
      <c r="J1286" s="575"/>
      <c r="K1286" s="575"/>
    </row>
    <row r="1287" spans="2:11" x14ac:dyDescent="0.2">
      <c r="B1287" s="573"/>
      <c r="C1287" s="573"/>
      <c r="E1287" s="571"/>
      <c r="G1287" s="574"/>
      <c r="H1287" s="575"/>
      <c r="I1287" s="575"/>
      <c r="J1287" s="575"/>
      <c r="K1287" s="575"/>
    </row>
    <row r="1288" spans="2:11" x14ac:dyDescent="0.2">
      <c r="B1288" s="573"/>
      <c r="C1288" s="573"/>
      <c r="E1288" s="571"/>
      <c r="G1288" s="574"/>
      <c r="H1288" s="575"/>
      <c r="I1288" s="575"/>
      <c r="J1288" s="575"/>
      <c r="K1288" s="575"/>
    </row>
    <row r="1289" spans="2:11" x14ac:dyDescent="0.2">
      <c r="B1289" s="573"/>
      <c r="C1289" s="573"/>
      <c r="E1289" s="571"/>
      <c r="G1289" s="574"/>
      <c r="H1289" s="575"/>
      <c r="I1289" s="575"/>
      <c r="J1289" s="575"/>
      <c r="K1289" s="575"/>
    </row>
    <row r="1290" spans="2:11" x14ac:dyDescent="0.2">
      <c r="B1290" s="573"/>
      <c r="C1290" s="573"/>
      <c r="E1290" s="571"/>
      <c r="G1290" s="574"/>
      <c r="H1290" s="575"/>
      <c r="I1290" s="575"/>
      <c r="J1290" s="575"/>
      <c r="K1290" s="575"/>
    </row>
    <row r="1291" spans="2:11" x14ac:dyDescent="0.2">
      <c r="B1291" s="573"/>
      <c r="C1291" s="573"/>
      <c r="E1291" s="571"/>
      <c r="G1291" s="574"/>
      <c r="H1291" s="575"/>
      <c r="I1291" s="575"/>
      <c r="J1291" s="575"/>
      <c r="K1291" s="575"/>
    </row>
    <row r="1292" spans="2:11" x14ac:dyDescent="0.2">
      <c r="B1292" s="573"/>
      <c r="C1292" s="573"/>
      <c r="E1292" s="571"/>
      <c r="G1292" s="574"/>
      <c r="H1292" s="575"/>
      <c r="I1292" s="575"/>
      <c r="J1292" s="575"/>
      <c r="K1292" s="575"/>
    </row>
    <row r="1293" spans="2:11" x14ac:dyDescent="0.2">
      <c r="B1293" s="573"/>
      <c r="C1293" s="573"/>
      <c r="E1293" s="571"/>
      <c r="G1293" s="574"/>
      <c r="H1293" s="575"/>
      <c r="I1293" s="575"/>
      <c r="J1293" s="575"/>
      <c r="K1293" s="575"/>
    </row>
    <row r="1294" spans="2:11" x14ac:dyDescent="0.2">
      <c r="B1294" s="573"/>
      <c r="C1294" s="573"/>
      <c r="E1294" s="571"/>
      <c r="G1294" s="574"/>
      <c r="H1294" s="575"/>
      <c r="I1294" s="575"/>
      <c r="J1294" s="575"/>
      <c r="K1294" s="575"/>
    </row>
    <row r="1295" spans="2:11" x14ac:dyDescent="0.2">
      <c r="B1295" s="573"/>
      <c r="C1295" s="573"/>
      <c r="E1295" s="571"/>
      <c r="G1295" s="574"/>
      <c r="H1295" s="575"/>
      <c r="I1295" s="575"/>
      <c r="J1295" s="575"/>
      <c r="K1295" s="575"/>
    </row>
    <row r="1296" spans="2:11" x14ac:dyDescent="0.2">
      <c r="B1296" s="573"/>
      <c r="C1296" s="573"/>
      <c r="E1296" s="571"/>
      <c r="G1296" s="574"/>
      <c r="H1296" s="575"/>
      <c r="I1296" s="575"/>
      <c r="J1296" s="575"/>
      <c r="K1296" s="575"/>
    </row>
    <row r="1297" spans="2:11" x14ac:dyDescent="0.2">
      <c r="B1297" s="573"/>
      <c r="C1297" s="573"/>
      <c r="E1297" s="571"/>
      <c r="G1297" s="574"/>
      <c r="H1297" s="575"/>
      <c r="I1297" s="575"/>
      <c r="J1297" s="575"/>
      <c r="K1297" s="575"/>
    </row>
    <row r="1298" spans="2:11" x14ac:dyDescent="0.2">
      <c r="B1298" s="573"/>
      <c r="C1298" s="573"/>
      <c r="E1298" s="571"/>
      <c r="G1298" s="574"/>
      <c r="H1298" s="575"/>
      <c r="I1298" s="575"/>
      <c r="J1298" s="575"/>
      <c r="K1298" s="575"/>
    </row>
    <row r="1299" spans="2:11" x14ac:dyDescent="0.2">
      <c r="B1299" s="573"/>
      <c r="C1299" s="573"/>
      <c r="E1299" s="571"/>
      <c r="G1299" s="574"/>
      <c r="H1299" s="575"/>
      <c r="I1299" s="575"/>
      <c r="J1299" s="575"/>
      <c r="K1299" s="575"/>
    </row>
    <row r="1300" spans="2:11" x14ac:dyDescent="0.2">
      <c r="B1300" s="573"/>
      <c r="C1300" s="573"/>
      <c r="E1300" s="571"/>
      <c r="G1300" s="574"/>
      <c r="H1300" s="575"/>
      <c r="I1300" s="575"/>
      <c r="J1300" s="575"/>
      <c r="K1300" s="575"/>
    </row>
    <row r="1301" spans="2:11" x14ac:dyDescent="0.2">
      <c r="B1301" s="573"/>
      <c r="C1301" s="573"/>
      <c r="E1301" s="571"/>
      <c r="G1301" s="574"/>
      <c r="H1301" s="575"/>
      <c r="I1301" s="575"/>
      <c r="J1301" s="575"/>
      <c r="K1301" s="575"/>
    </row>
    <row r="1302" spans="2:11" x14ac:dyDescent="0.2">
      <c r="B1302" s="573"/>
      <c r="C1302" s="573"/>
      <c r="E1302" s="571"/>
      <c r="G1302" s="574"/>
      <c r="H1302" s="575"/>
      <c r="I1302" s="575"/>
      <c r="J1302" s="575"/>
      <c r="K1302" s="575"/>
    </row>
    <row r="1303" spans="2:11" x14ac:dyDescent="0.2">
      <c r="B1303" s="573"/>
      <c r="C1303" s="573"/>
      <c r="E1303" s="571"/>
      <c r="G1303" s="574"/>
      <c r="H1303" s="575"/>
      <c r="I1303" s="575"/>
      <c r="J1303" s="575"/>
      <c r="K1303" s="575"/>
    </row>
    <row r="1304" spans="2:11" x14ac:dyDescent="0.2">
      <c r="B1304" s="573"/>
      <c r="C1304" s="573"/>
      <c r="E1304" s="571"/>
      <c r="G1304" s="574"/>
      <c r="H1304" s="575"/>
      <c r="I1304" s="575"/>
      <c r="J1304" s="575"/>
      <c r="K1304" s="575"/>
    </row>
    <row r="1305" spans="2:11" x14ac:dyDescent="0.2">
      <c r="B1305" s="573"/>
      <c r="C1305" s="573"/>
      <c r="E1305" s="571"/>
      <c r="G1305" s="574"/>
      <c r="H1305" s="575"/>
      <c r="I1305" s="575"/>
      <c r="J1305" s="575"/>
      <c r="K1305" s="575"/>
    </row>
    <row r="1306" spans="2:11" x14ac:dyDescent="0.2">
      <c r="B1306" s="573"/>
      <c r="C1306" s="573"/>
      <c r="E1306" s="571"/>
      <c r="G1306" s="574"/>
      <c r="H1306" s="575"/>
      <c r="I1306" s="575"/>
      <c r="J1306" s="575"/>
      <c r="K1306" s="575"/>
    </row>
    <row r="1307" spans="2:11" x14ac:dyDescent="0.2">
      <c r="B1307" s="573"/>
      <c r="C1307" s="573"/>
      <c r="E1307" s="571"/>
      <c r="G1307" s="574"/>
      <c r="H1307" s="575"/>
      <c r="I1307" s="575"/>
      <c r="J1307" s="575"/>
      <c r="K1307" s="575"/>
    </row>
    <row r="1308" spans="2:11" x14ac:dyDescent="0.2">
      <c r="B1308" s="573"/>
      <c r="C1308" s="573"/>
      <c r="E1308" s="571"/>
      <c r="G1308" s="574"/>
      <c r="H1308" s="575"/>
      <c r="I1308" s="575"/>
      <c r="J1308" s="575"/>
      <c r="K1308" s="575"/>
    </row>
    <row r="1309" spans="2:11" x14ac:dyDescent="0.2">
      <c r="B1309" s="573"/>
      <c r="C1309" s="573"/>
      <c r="E1309" s="571"/>
      <c r="G1309" s="574"/>
      <c r="H1309" s="575"/>
      <c r="I1309" s="575"/>
      <c r="J1309" s="575"/>
      <c r="K1309" s="575"/>
    </row>
    <row r="1310" spans="2:11" x14ac:dyDescent="0.2">
      <c r="B1310" s="573"/>
      <c r="C1310" s="573"/>
      <c r="E1310" s="571"/>
      <c r="G1310" s="574"/>
      <c r="H1310" s="575"/>
      <c r="I1310" s="575"/>
      <c r="J1310" s="575"/>
      <c r="K1310" s="575"/>
    </row>
    <row r="1311" spans="2:11" x14ac:dyDescent="0.2">
      <c r="B1311" s="573"/>
      <c r="C1311" s="573"/>
      <c r="E1311" s="571"/>
      <c r="G1311" s="574"/>
      <c r="H1311" s="575"/>
      <c r="I1311" s="575"/>
      <c r="J1311" s="575"/>
      <c r="K1311" s="575"/>
    </row>
    <row r="1312" spans="2:11" x14ac:dyDescent="0.2">
      <c r="B1312" s="573"/>
      <c r="C1312" s="573"/>
      <c r="E1312" s="571"/>
      <c r="G1312" s="574"/>
      <c r="H1312" s="575"/>
      <c r="I1312" s="575"/>
      <c r="J1312" s="575"/>
      <c r="K1312" s="575"/>
    </row>
    <row r="1313" spans="2:11" x14ac:dyDescent="0.2">
      <c r="B1313" s="573"/>
      <c r="C1313" s="573"/>
      <c r="E1313" s="571"/>
      <c r="G1313" s="574"/>
      <c r="H1313" s="575"/>
      <c r="I1313" s="575"/>
      <c r="J1313" s="575"/>
      <c r="K1313" s="575"/>
    </row>
    <row r="1314" spans="2:11" x14ac:dyDescent="0.2">
      <c r="B1314" s="573"/>
      <c r="C1314" s="573"/>
      <c r="E1314" s="571"/>
      <c r="G1314" s="574"/>
      <c r="H1314" s="575"/>
      <c r="I1314" s="575"/>
      <c r="J1314" s="575"/>
      <c r="K1314" s="575"/>
    </row>
    <row r="1315" spans="2:11" x14ac:dyDescent="0.2">
      <c r="B1315" s="573"/>
      <c r="C1315" s="573"/>
      <c r="E1315" s="571"/>
      <c r="G1315" s="574"/>
      <c r="H1315" s="575"/>
      <c r="I1315" s="575"/>
      <c r="J1315" s="575"/>
      <c r="K1315" s="575"/>
    </row>
    <row r="1316" spans="2:11" x14ac:dyDescent="0.2">
      <c r="B1316" s="573"/>
      <c r="C1316" s="573"/>
      <c r="E1316" s="571"/>
      <c r="G1316" s="574"/>
      <c r="H1316" s="575"/>
      <c r="I1316" s="575"/>
      <c r="J1316" s="575"/>
      <c r="K1316" s="575"/>
    </row>
    <row r="1317" spans="2:11" x14ac:dyDescent="0.2">
      <c r="B1317" s="573"/>
      <c r="C1317" s="573"/>
      <c r="E1317" s="571"/>
      <c r="G1317" s="574"/>
      <c r="H1317" s="575"/>
      <c r="I1317" s="575"/>
      <c r="J1317" s="575"/>
      <c r="K1317" s="575"/>
    </row>
    <row r="1318" spans="2:11" x14ac:dyDescent="0.2">
      <c r="B1318" s="573"/>
      <c r="C1318" s="573"/>
      <c r="E1318" s="571"/>
      <c r="G1318" s="574"/>
      <c r="H1318" s="575"/>
      <c r="I1318" s="575"/>
      <c r="J1318" s="575"/>
      <c r="K1318" s="575"/>
    </row>
    <row r="1319" spans="2:11" x14ac:dyDescent="0.2">
      <c r="B1319" s="573"/>
      <c r="C1319" s="573"/>
      <c r="E1319" s="571"/>
      <c r="G1319" s="574"/>
      <c r="H1319" s="575"/>
      <c r="I1319" s="575"/>
      <c r="J1319" s="575"/>
      <c r="K1319" s="575"/>
    </row>
    <row r="1320" spans="2:11" x14ac:dyDescent="0.2">
      <c r="B1320" s="573"/>
      <c r="C1320" s="573"/>
      <c r="E1320" s="571"/>
      <c r="G1320" s="574"/>
      <c r="H1320" s="575"/>
      <c r="I1320" s="575"/>
      <c r="J1320" s="575"/>
      <c r="K1320" s="575"/>
    </row>
    <row r="1321" spans="2:11" x14ac:dyDescent="0.2">
      <c r="B1321" s="573"/>
      <c r="C1321" s="573"/>
      <c r="E1321" s="571"/>
      <c r="G1321" s="574"/>
      <c r="H1321" s="575"/>
      <c r="I1321" s="575"/>
      <c r="J1321" s="575"/>
      <c r="K1321" s="575"/>
    </row>
    <row r="1322" spans="2:11" x14ac:dyDescent="0.2">
      <c r="B1322" s="573"/>
      <c r="C1322" s="573"/>
      <c r="E1322" s="571"/>
      <c r="G1322" s="574"/>
      <c r="H1322" s="575"/>
      <c r="I1322" s="575"/>
      <c r="J1322" s="575"/>
      <c r="K1322" s="575"/>
    </row>
    <row r="1323" spans="2:11" x14ac:dyDescent="0.2">
      <c r="B1323" s="573"/>
      <c r="C1323" s="573"/>
      <c r="E1323" s="571"/>
      <c r="G1323" s="574"/>
      <c r="H1323" s="575"/>
      <c r="I1323" s="575"/>
      <c r="J1323" s="575"/>
      <c r="K1323" s="575"/>
    </row>
    <row r="1324" spans="2:11" x14ac:dyDescent="0.2">
      <c r="B1324" s="573"/>
      <c r="C1324" s="573"/>
      <c r="E1324" s="571"/>
      <c r="G1324" s="574"/>
      <c r="H1324" s="575"/>
      <c r="I1324" s="575"/>
      <c r="J1324" s="575"/>
      <c r="K1324" s="575"/>
    </row>
    <row r="1325" spans="2:11" x14ac:dyDescent="0.2">
      <c r="B1325" s="573"/>
      <c r="C1325" s="573"/>
      <c r="E1325" s="571"/>
      <c r="G1325" s="574"/>
      <c r="H1325" s="575"/>
      <c r="I1325" s="575"/>
      <c r="J1325" s="575"/>
      <c r="K1325" s="575"/>
    </row>
    <row r="1326" spans="2:11" x14ac:dyDescent="0.2">
      <c r="B1326" s="573"/>
      <c r="C1326" s="573"/>
      <c r="E1326" s="571"/>
      <c r="G1326" s="574"/>
      <c r="H1326" s="575"/>
      <c r="I1326" s="575"/>
      <c r="J1326" s="575"/>
      <c r="K1326" s="575"/>
    </row>
    <row r="1327" spans="2:11" x14ac:dyDescent="0.2">
      <c r="B1327" s="573"/>
      <c r="C1327" s="573"/>
      <c r="E1327" s="571"/>
      <c r="G1327" s="574"/>
      <c r="H1327" s="575"/>
      <c r="I1327" s="575"/>
      <c r="J1327" s="575"/>
      <c r="K1327" s="575"/>
    </row>
    <row r="1328" spans="2:11" x14ac:dyDescent="0.2">
      <c r="B1328" s="573"/>
      <c r="C1328" s="573"/>
      <c r="E1328" s="571"/>
      <c r="G1328" s="574"/>
      <c r="H1328" s="575"/>
      <c r="I1328" s="575"/>
      <c r="J1328" s="575"/>
      <c r="K1328" s="575"/>
    </row>
    <row r="1329" spans="2:11" x14ac:dyDescent="0.2">
      <c r="B1329" s="573"/>
      <c r="C1329" s="573"/>
      <c r="E1329" s="571"/>
      <c r="G1329" s="574"/>
      <c r="H1329" s="575"/>
      <c r="I1329" s="575"/>
      <c r="J1329" s="575"/>
      <c r="K1329" s="575"/>
    </row>
    <row r="1330" spans="2:11" x14ac:dyDescent="0.2">
      <c r="B1330" s="573"/>
      <c r="C1330" s="573"/>
      <c r="E1330" s="571"/>
      <c r="G1330" s="574"/>
      <c r="H1330" s="575"/>
      <c r="I1330" s="575"/>
      <c r="J1330" s="575"/>
      <c r="K1330" s="575"/>
    </row>
    <row r="1331" spans="2:11" x14ac:dyDescent="0.2">
      <c r="B1331" s="573"/>
      <c r="C1331" s="573"/>
      <c r="E1331" s="571"/>
      <c r="G1331" s="574"/>
      <c r="H1331" s="575"/>
      <c r="I1331" s="575"/>
      <c r="J1331" s="575"/>
      <c r="K1331" s="575"/>
    </row>
    <row r="1332" spans="2:11" x14ac:dyDescent="0.2">
      <c r="B1332" s="573"/>
      <c r="C1332" s="573"/>
      <c r="E1332" s="571"/>
      <c r="G1332" s="574"/>
      <c r="H1332" s="575"/>
      <c r="I1332" s="575"/>
      <c r="J1332" s="575"/>
      <c r="K1332" s="575"/>
    </row>
    <row r="1333" spans="2:11" x14ac:dyDescent="0.2">
      <c r="B1333" s="573"/>
      <c r="C1333" s="573"/>
      <c r="E1333" s="571"/>
      <c r="G1333" s="574"/>
      <c r="H1333" s="575"/>
      <c r="I1333" s="575"/>
      <c r="J1333" s="575"/>
      <c r="K1333" s="575"/>
    </row>
    <row r="1334" spans="2:11" x14ac:dyDescent="0.2">
      <c r="B1334" s="573"/>
      <c r="C1334" s="573"/>
      <c r="E1334" s="571"/>
      <c r="G1334" s="574"/>
      <c r="H1334" s="575"/>
      <c r="I1334" s="575"/>
      <c r="J1334" s="575"/>
      <c r="K1334" s="575"/>
    </row>
    <row r="1335" spans="2:11" x14ac:dyDescent="0.2">
      <c r="B1335" s="573"/>
      <c r="C1335" s="573"/>
      <c r="E1335" s="571"/>
      <c r="G1335" s="574"/>
      <c r="H1335" s="575"/>
      <c r="I1335" s="575"/>
      <c r="J1335" s="575"/>
      <c r="K1335" s="575"/>
    </row>
    <row r="1336" spans="2:11" x14ac:dyDescent="0.2">
      <c r="B1336" s="573"/>
      <c r="C1336" s="573"/>
      <c r="E1336" s="571"/>
      <c r="G1336" s="574"/>
      <c r="H1336" s="575"/>
      <c r="I1336" s="575"/>
      <c r="J1336" s="575"/>
      <c r="K1336" s="575"/>
    </row>
    <row r="1337" spans="2:11" x14ac:dyDescent="0.2">
      <c r="B1337" s="573"/>
      <c r="C1337" s="573"/>
      <c r="E1337" s="571"/>
      <c r="G1337" s="574"/>
      <c r="H1337" s="575"/>
      <c r="I1337" s="575"/>
      <c r="J1337" s="575"/>
      <c r="K1337" s="575"/>
    </row>
    <row r="1338" spans="2:11" x14ac:dyDescent="0.2">
      <c r="B1338" s="573"/>
      <c r="C1338" s="573"/>
      <c r="E1338" s="571"/>
      <c r="G1338" s="574"/>
      <c r="H1338" s="575"/>
      <c r="I1338" s="575"/>
      <c r="J1338" s="575"/>
      <c r="K1338" s="575"/>
    </row>
    <row r="1339" spans="2:11" x14ac:dyDescent="0.2">
      <c r="B1339" s="573"/>
      <c r="C1339" s="573"/>
      <c r="E1339" s="571"/>
      <c r="G1339" s="574"/>
      <c r="H1339" s="575"/>
      <c r="I1339" s="575"/>
      <c r="J1339" s="575"/>
      <c r="K1339" s="575"/>
    </row>
    <row r="1340" spans="2:11" x14ac:dyDescent="0.2">
      <c r="B1340" s="573"/>
      <c r="C1340" s="573"/>
      <c r="E1340" s="571"/>
      <c r="G1340" s="574"/>
      <c r="H1340" s="575"/>
      <c r="I1340" s="575"/>
      <c r="J1340" s="575"/>
      <c r="K1340" s="575"/>
    </row>
    <row r="1341" spans="2:11" x14ac:dyDescent="0.2">
      <c r="B1341" s="573"/>
      <c r="C1341" s="573"/>
      <c r="E1341" s="571"/>
      <c r="G1341" s="574"/>
      <c r="H1341" s="575"/>
      <c r="I1341" s="575"/>
      <c r="J1341" s="575"/>
      <c r="K1341" s="575"/>
    </row>
    <row r="1342" spans="2:11" x14ac:dyDescent="0.2">
      <c r="B1342" s="573"/>
      <c r="C1342" s="573"/>
      <c r="E1342" s="571"/>
      <c r="G1342" s="574"/>
      <c r="H1342" s="575"/>
      <c r="I1342" s="575"/>
      <c r="J1342" s="575"/>
      <c r="K1342" s="575"/>
    </row>
    <row r="1343" spans="2:11" x14ac:dyDescent="0.2">
      <c r="B1343" s="573"/>
      <c r="C1343" s="573"/>
      <c r="E1343" s="571"/>
      <c r="G1343" s="574"/>
      <c r="H1343" s="575"/>
      <c r="I1343" s="575"/>
      <c r="J1343" s="575"/>
      <c r="K1343" s="575"/>
    </row>
    <row r="1344" spans="2:11" x14ac:dyDescent="0.2">
      <c r="B1344" s="573"/>
      <c r="C1344" s="573"/>
      <c r="E1344" s="571"/>
      <c r="G1344" s="574"/>
      <c r="H1344" s="575"/>
      <c r="I1344" s="575"/>
      <c r="J1344" s="575"/>
      <c r="K1344" s="575"/>
    </row>
    <row r="1345" spans="2:11" x14ac:dyDescent="0.2">
      <c r="B1345" s="573"/>
      <c r="C1345" s="573"/>
      <c r="E1345" s="571"/>
      <c r="G1345" s="574"/>
      <c r="H1345" s="575"/>
      <c r="I1345" s="575"/>
      <c r="J1345" s="575"/>
      <c r="K1345" s="575"/>
    </row>
    <row r="1346" spans="2:11" x14ac:dyDescent="0.2">
      <c r="B1346" s="573"/>
      <c r="C1346" s="573"/>
      <c r="E1346" s="571"/>
      <c r="G1346" s="574"/>
      <c r="H1346" s="575"/>
      <c r="I1346" s="575"/>
      <c r="J1346" s="575"/>
      <c r="K1346" s="575"/>
    </row>
    <row r="1347" spans="2:11" x14ac:dyDescent="0.2">
      <c r="B1347" s="573"/>
      <c r="C1347" s="573"/>
      <c r="E1347" s="571"/>
      <c r="G1347" s="574"/>
      <c r="H1347" s="575"/>
      <c r="I1347" s="575"/>
      <c r="J1347" s="575"/>
      <c r="K1347" s="575"/>
    </row>
    <row r="1348" spans="2:11" x14ac:dyDescent="0.2">
      <c r="B1348" s="573"/>
      <c r="C1348" s="573"/>
      <c r="E1348" s="571"/>
      <c r="G1348" s="574"/>
      <c r="H1348" s="575"/>
      <c r="I1348" s="575"/>
      <c r="J1348" s="575"/>
      <c r="K1348" s="575"/>
    </row>
    <row r="1349" spans="2:11" x14ac:dyDescent="0.2">
      <c r="B1349" s="573"/>
      <c r="C1349" s="573"/>
      <c r="E1349" s="571"/>
      <c r="G1349" s="574"/>
      <c r="H1349" s="575"/>
      <c r="I1349" s="575"/>
      <c r="J1349" s="575"/>
      <c r="K1349" s="575"/>
    </row>
    <row r="1350" spans="2:11" x14ac:dyDescent="0.2">
      <c r="B1350" s="573"/>
      <c r="C1350" s="573"/>
      <c r="E1350" s="571"/>
      <c r="G1350" s="574"/>
      <c r="H1350" s="575"/>
      <c r="I1350" s="575"/>
      <c r="J1350" s="575"/>
      <c r="K1350" s="575"/>
    </row>
    <row r="1351" spans="2:11" x14ac:dyDescent="0.2">
      <c r="B1351" s="573"/>
      <c r="C1351" s="573"/>
      <c r="E1351" s="571"/>
      <c r="G1351" s="574"/>
      <c r="H1351" s="575"/>
      <c r="I1351" s="575"/>
      <c r="J1351" s="575"/>
      <c r="K1351" s="575"/>
    </row>
    <row r="1352" spans="2:11" x14ac:dyDescent="0.2">
      <c r="B1352" s="573"/>
      <c r="C1352" s="573"/>
      <c r="E1352" s="571"/>
      <c r="G1352" s="574"/>
      <c r="H1352" s="575"/>
      <c r="I1352" s="575"/>
      <c r="J1352" s="575"/>
      <c r="K1352" s="575"/>
    </row>
    <row r="1353" spans="2:11" x14ac:dyDescent="0.2">
      <c r="B1353" s="573"/>
      <c r="C1353" s="573"/>
      <c r="E1353" s="571"/>
      <c r="G1353" s="574"/>
      <c r="H1353" s="575"/>
      <c r="I1353" s="575"/>
      <c r="J1353" s="575"/>
      <c r="K1353" s="575"/>
    </row>
    <row r="1354" spans="2:11" x14ac:dyDescent="0.2">
      <c r="B1354" s="573"/>
      <c r="C1354" s="573"/>
      <c r="E1354" s="571"/>
      <c r="G1354" s="574"/>
      <c r="H1354" s="575"/>
      <c r="I1354" s="575"/>
      <c r="J1354" s="575"/>
      <c r="K1354" s="575"/>
    </row>
    <row r="1355" spans="2:11" x14ac:dyDescent="0.2">
      <c r="B1355" s="573"/>
      <c r="C1355" s="573"/>
      <c r="E1355" s="571"/>
      <c r="G1355" s="574"/>
      <c r="H1355" s="575"/>
      <c r="I1355" s="575"/>
      <c r="J1355" s="575"/>
      <c r="K1355" s="575"/>
    </row>
    <row r="1356" spans="2:11" x14ac:dyDescent="0.2">
      <c r="B1356" s="573"/>
      <c r="C1356" s="573"/>
      <c r="E1356" s="571"/>
      <c r="G1356" s="574"/>
      <c r="H1356" s="575"/>
      <c r="I1356" s="575"/>
      <c r="J1356" s="575"/>
      <c r="K1356" s="575"/>
    </row>
    <row r="1357" spans="2:11" x14ac:dyDescent="0.2">
      <c r="B1357" s="573"/>
      <c r="C1357" s="573"/>
      <c r="E1357" s="571"/>
      <c r="G1357" s="574"/>
      <c r="H1357" s="575"/>
      <c r="I1357" s="575"/>
      <c r="J1357" s="575"/>
      <c r="K1357" s="575"/>
    </row>
    <row r="1358" spans="2:11" x14ac:dyDescent="0.2">
      <c r="B1358" s="573"/>
      <c r="C1358" s="573"/>
      <c r="E1358" s="571"/>
      <c r="G1358" s="574"/>
      <c r="H1358" s="575"/>
      <c r="I1358" s="575"/>
      <c r="J1358" s="575"/>
      <c r="K1358" s="575"/>
    </row>
    <row r="1359" spans="2:11" x14ac:dyDescent="0.2">
      <c r="B1359" s="573"/>
      <c r="C1359" s="573"/>
      <c r="E1359" s="571"/>
      <c r="G1359" s="574"/>
      <c r="H1359" s="575"/>
      <c r="I1359" s="575"/>
      <c r="J1359" s="575"/>
      <c r="K1359" s="575"/>
    </row>
    <row r="1360" spans="2:11" x14ac:dyDescent="0.2">
      <c r="B1360" s="573"/>
      <c r="C1360" s="573"/>
      <c r="E1360" s="571"/>
      <c r="G1360" s="574"/>
      <c r="H1360" s="575"/>
      <c r="I1360" s="575"/>
      <c r="J1360" s="575"/>
      <c r="K1360" s="575"/>
    </row>
    <row r="1361" spans="2:11" x14ac:dyDescent="0.2">
      <c r="B1361" s="573"/>
      <c r="C1361" s="573"/>
      <c r="E1361" s="571"/>
      <c r="G1361" s="574"/>
      <c r="H1361" s="575"/>
      <c r="I1361" s="575"/>
      <c r="J1361" s="575"/>
      <c r="K1361" s="575"/>
    </row>
    <row r="1362" spans="2:11" x14ac:dyDescent="0.2">
      <c r="B1362" s="573"/>
      <c r="C1362" s="573"/>
      <c r="E1362" s="571"/>
      <c r="G1362" s="574"/>
      <c r="H1362" s="575"/>
      <c r="I1362" s="575"/>
      <c r="J1362" s="575"/>
      <c r="K1362" s="575"/>
    </row>
    <row r="1363" spans="2:11" x14ac:dyDescent="0.2">
      <c r="B1363" s="573"/>
      <c r="C1363" s="573"/>
      <c r="E1363" s="571"/>
      <c r="G1363" s="574"/>
      <c r="H1363" s="575"/>
      <c r="I1363" s="575"/>
      <c r="J1363" s="575"/>
      <c r="K1363" s="575"/>
    </row>
    <row r="1364" spans="2:11" x14ac:dyDescent="0.2">
      <c r="B1364" s="573"/>
      <c r="C1364" s="573"/>
      <c r="E1364" s="571"/>
      <c r="G1364" s="574"/>
      <c r="H1364" s="575"/>
      <c r="I1364" s="575"/>
      <c r="J1364" s="575"/>
      <c r="K1364" s="575"/>
    </row>
    <row r="1365" spans="2:11" x14ac:dyDescent="0.2">
      <c r="B1365" s="573"/>
      <c r="C1365" s="573"/>
      <c r="E1365" s="571"/>
      <c r="G1365" s="574"/>
      <c r="H1365" s="575"/>
      <c r="I1365" s="575"/>
      <c r="J1365" s="575"/>
      <c r="K1365" s="575"/>
    </row>
    <row r="1366" spans="2:11" x14ac:dyDescent="0.2">
      <c r="B1366" s="573"/>
      <c r="C1366" s="573"/>
      <c r="E1366" s="571"/>
      <c r="G1366" s="574"/>
      <c r="H1366" s="575"/>
      <c r="I1366" s="575"/>
      <c r="J1366" s="575"/>
      <c r="K1366" s="575"/>
    </row>
    <row r="1367" spans="2:11" x14ac:dyDescent="0.2">
      <c r="B1367" s="573"/>
      <c r="C1367" s="573"/>
      <c r="E1367" s="571"/>
      <c r="G1367" s="574"/>
      <c r="H1367" s="575"/>
      <c r="I1367" s="575"/>
      <c r="J1367" s="575"/>
      <c r="K1367" s="575"/>
    </row>
    <row r="1368" spans="2:11" x14ac:dyDescent="0.2">
      <c r="B1368" s="573"/>
      <c r="C1368" s="573"/>
      <c r="E1368" s="571"/>
      <c r="G1368" s="574"/>
      <c r="H1368" s="575"/>
      <c r="I1368" s="575"/>
      <c r="J1368" s="575"/>
      <c r="K1368" s="575"/>
    </row>
    <row r="1369" spans="2:11" x14ac:dyDescent="0.2">
      <c r="B1369" s="573"/>
      <c r="C1369" s="573"/>
      <c r="E1369" s="571"/>
      <c r="G1369" s="574"/>
      <c r="H1369" s="575"/>
      <c r="I1369" s="575"/>
      <c r="J1369" s="575"/>
      <c r="K1369" s="575"/>
    </row>
    <row r="1370" spans="2:11" x14ac:dyDescent="0.2">
      <c r="B1370" s="573"/>
      <c r="C1370" s="573"/>
      <c r="E1370" s="571"/>
      <c r="G1370" s="574"/>
      <c r="H1370" s="575"/>
      <c r="I1370" s="575"/>
      <c r="J1370" s="575"/>
      <c r="K1370" s="575"/>
    </row>
    <row r="1371" spans="2:11" x14ac:dyDescent="0.2">
      <c r="B1371" s="573"/>
      <c r="C1371" s="573"/>
      <c r="E1371" s="571"/>
      <c r="G1371" s="574"/>
      <c r="H1371" s="575"/>
      <c r="I1371" s="575"/>
      <c r="J1371" s="575"/>
      <c r="K1371" s="575"/>
    </row>
    <row r="1372" spans="2:11" x14ac:dyDescent="0.2">
      <c r="B1372" s="573"/>
      <c r="C1372" s="573"/>
      <c r="E1372" s="571"/>
      <c r="G1372" s="574"/>
      <c r="H1372" s="575"/>
      <c r="I1372" s="575"/>
      <c r="J1372" s="575"/>
      <c r="K1372" s="575"/>
    </row>
    <row r="1373" spans="2:11" x14ac:dyDescent="0.2">
      <c r="B1373" s="573"/>
      <c r="C1373" s="573"/>
      <c r="E1373" s="571"/>
      <c r="G1373" s="574"/>
      <c r="H1373" s="575"/>
      <c r="I1373" s="575"/>
      <c r="J1373" s="575"/>
      <c r="K1373" s="575"/>
    </row>
    <row r="1374" spans="2:11" x14ac:dyDescent="0.2">
      <c r="B1374" s="573"/>
      <c r="C1374" s="573"/>
      <c r="E1374" s="571"/>
      <c r="G1374" s="574"/>
      <c r="H1374" s="575"/>
      <c r="I1374" s="575"/>
      <c r="J1374" s="575"/>
      <c r="K1374" s="575"/>
    </row>
    <row r="1375" spans="2:11" x14ac:dyDescent="0.2">
      <c r="B1375" s="573"/>
      <c r="C1375" s="573"/>
      <c r="E1375" s="571"/>
      <c r="G1375" s="574"/>
      <c r="H1375" s="575"/>
      <c r="I1375" s="575"/>
      <c r="J1375" s="575"/>
      <c r="K1375" s="575"/>
    </row>
    <row r="1376" spans="2:11" x14ac:dyDescent="0.2">
      <c r="B1376" s="573"/>
      <c r="C1376" s="573"/>
      <c r="E1376" s="571"/>
      <c r="G1376" s="574"/>
      <c r="H1376" s="575"/>
      <c r="I1376" s="575"/>
      <c r="J1376" s="575"/>
      <c r="K1376" s="575"/>
    </row>
    <row r="1377" spans="2:11" x14ac:dyDescent="0.2">
      <c r="B1377" s="573"/>
      <c r="C1377" s="573"/>
      <c r="E1377" s="571"/>
      <c r="G1377" s="574"/>
      <c r="H1377" s="575"/>
      <c r="I1377" s="575"/>
      <c r="J1377" s="575"/>
      <c r="K1377" s="575"/>
    </row>
    <row r="1378" spans="2:11" x14ac:dyDescent="0.2">
      <c r="B1378" s="573"/>
      <c r="C1378" s="573"/>
      <c r="E1378" s="571"/>
      <c r="G1378" s="574"/>
      <c r="H1378" s="575"/>
      <c r="I1378" s="575"/>
      <c r="J1378" s="575"/>
      <c r="K1378" s="575"/>
    </row>
    <row r="1379" spans="2:11" x14ac:dyDescent="0.2">
      <c r="B1379" s="573"/>
      <c r="C1379" s="573"/>
      <c r="E1379" s="571"/>
      <c r="G1379" s="574"/>
      <c r="H1379" s="575"/>
      <c r="I1379" s="575"/>
      <c r="J1379" s="575"/>
      <c r="K1379" s="575"/>
    </row>
    <row r="1380" spans="2:11" x14ac:dyDescent="0.2">
      <c r="B1380" s="573"/>
      <c r="C1380" s="573"/>
      <c r="E1380" s="571"/>
      <c r="G1380" s="574"/>
      <c r="H1380" s="575"/>
      <c r="I1380" s="575"/>
      <c r="J1380" s="575"/>
      <c r="K1380" s="575"/>
    </row>
    <row r="1381" spans="2:11" x14ac:dyDescent="0.2">
      <c r="B1381" s="573"/>
      <c r="C1381" s="573"/>
      <c r="E1381" s="571"/>
      <c r="G1381" s="574"/>
      <c r="H1381" s="575"/>
      <c r="I1381" s="575"/>
      <c r="J1381" s="575"/>
      <c r="K1381" s="575"/>
    </row>
    <row r="1382" spans="2:11" x14ac:dyDescent="0.2">
      <c r="B1382" s="573"/>
      <c r="C1382" s="573"/>
      <c r="E1382" s="571"/>
      <c r="G1382" s="574"/>
      <c r="H1382" s="575"/>
      <c r="I1382" s="575"/>
      <c r="J1382" s="575"/>
      <c r="K1382" s="575"/>
    </row>
    <row r="1383" spans="2:11" x14ac:dyDescent="0.2">
      <c r="B1383" s="573"/>
      <c r="C1383" s="573"/>
      <c r="E1383" s="571"/>
      <c r="G1383" s="574"/>
      <c r="H1383" s="575"/>
      <c r="I1383" s="575"/>
      <c r="J1383" s="575"/>
      <c r="K1383" s="575"/>
    </row>
    <row r="1384" spans="2:11" x14ac:dyDescent="0.2">
      <c r="B1384" s="573"/>
      <c r="C1384" s="573"/>
      <c r="E1384" s="571"/>
      <c r="G1384" s="574"/>
      <c r="H1384" s="575"/>
      <c r="I1384" s="575"/>
      <c r="J1384" s="575"/>
      <c r="K1384" s="575"/>
    </row>
    <row r="1385" spans="2:11" x14ac:dyDescent="0.2">
      <c r="B1385" s="573"/>
      <c r="C1385" s="573"/>
      <c r="E1385" s="571"/>
      <c r="G1385" s="574"/>
      <c r="H1385" s="575"/>
      <c r="I1385" s="575"/>
      <c r="J1385" s="575"/>
      <c r="K1385" s="575"/>
    </row>
    <row r="1386" spans="2:11" x14ac:dyDescent="0.2">
      <c r="B1386" s="573"/>
      <c r="C1386" s="573"/>
      <c r="E1386" s="571"/>
      <c r="G1386" s="574"/>
      <c r="H1386" s="575"/>
      <c r="I1386" s="575"/>
      <c r="J1386" s="575"/>
      <c r="K1386" s="575"/>
    </row>
    <row r="1387" spans="2:11" x14ac:dyDescent="0.2">
      <c r="B1387" s="573"/>
      <c r="C1387" s="573"/>
      <c r="E1387" s="571"/>
      <c r="G1387" s="574"/>
      <c r="H1387" s="575"/>
      <c r="I1387" s="575"/>
      <c r="J1387" s="575"/>
      <c r="K1387" s="575"/>
    </row>
    <row r="1388" spans="2:11" x14ac:dyDescent="0.2">
      <c r="B1388" s="573"/>
      <c r="C1388" s="573"/>
      <c r="E1388" s="571"/>
      <c r="G1388" s="574"/>
      <c r="H1388" s="575"/>
      <c r="I1388" s="575"/>
      <c r="J1388" s="575"/>
      <c r="K1388" s="575"/>
    </row>
    <row r="1389" spans="2:11" x14ac:dyDescent="0.2">
      <c r="B1389" s="573"/>
      <c r="C1389" s="573"/>
      <c r="E1389" s="571"/>
      <c r="G1389" s="574"/>
      <c r="H1389" s="575"/>
      <c r="I1389" s="575"/>
      <c r="J1389" s="575"/>
      <c r="K1389" s="575"/>
    </row>
    <row r="1390" spans="2:11" x14ac:dyDescent="0.2">
      <c r="B1390" s="573"/>
      <c r="C1390" s="573"/>
      <c r="E1390" s="571"/>
      <c r="G1390" s="574"/>
      <c r="H1390" s="575"/>
      <c r="I1390" s="575"/>
      <c r="J1390" s="575"/>
      <c r="K1390" s="575"/>
    </row>
    <row r="1391" spans="2:11" x14ac:dyDescent="0.2">
      <c r="B1391" s="573"/>
      <c r="C1391" s="573"/>
      <c r="E1391" s="571"/>
      <c r="G1391" s="574"/>
      <c r="H1391" s="575"/>
      <c r="I1391" s="575"/>
      <c r="J1391" s="575"/>
      <c r="K1391" s="575"/>
    </row>
    <row r="1392" spans="2:11" x14ac:dyDescent="0.2">
      <c r="B1392" s="573"/>
      <c r="C1392" s="573"/>
      <c r="E1392" s="571"/>
      <c r="G1392" s="574"/>
      <c r="H1392" s="575"/>
      <c r="I1392" s="575"/>
      <c r="J1392" s="575"/>
      <c r="K1392" s="575"/>
    </row>
    <row r="1393" spans="2:11" x14ac:dyDescent="0.2">
      <c r="B1393" s="573"/>
      <c r="C1393" s="573"/>
      <c r="E1393" s="571"/>
      <c r="G1393" s="574"/>
      <c r="H1393" s="575"/>
      <c r="I1393" s="575"/>
      <c r="J1393" s="575"/>
      <c r="K1393" s="575"/>
    </row>
    <row r="1394" spans="2:11" x14ac:dyDescent="0.2">
      <c r="B1394" s="573"/>
      <c r="C1394" s="573"/>
      <c r="E1394" s="571"/>
      <c r="G1394" s="574"/>
      <c r="H1394" s="575"/>
      <c r="I1394" s="575"/>
      <c r="J1394" s="575"/>
      <c r="K1394" s="575"/>
    </row>
    <row r="1395" spans="2:11" x14ac:dyDescent="0.2">
      <c r="B1395" s="573"/>
      <c r="C1395" s="573"/>
      <c r="E1395" s="571"/>
      <c r="G1395" s="574"/>
      <c r="H1395" s="575"/>
      <c r="I1395" s="575"/>
      <c r="J1395" s="575"/>
      <c r="K1395" s="575"/>
    </row>
    <row r="1396" spans="2:11" x14ac:dyDescent="0.2">
      <c r="B1396" s="573"/>
      <c r="C1396" s="573"/>
      <c r="E1396" s="571"/>
      <c r="G1396" s="574"/>
      <c r="H1396" s="575"/>
      <c r="I1396" s="575"/>
      <c r="J1396" s="575"/>
      <c r="K1396" s="575"/>
    </row>
    <row r="1397" spans="2:11" x14ac:dyDescent="0.2">
      <c r="B1397" s="573"/>
      <c r="C1397" s="573"/>
      <c r="E1397" s="571"/>
      <c r="G1397" s="574"/>
      <c r="H1397" s="575"/>
      <c r="I1397" s="575"/>
      <c r="J1397" s="575"/>
      <c r="K1397" s="575"/>
    </row>
    <row r="1398" spans="2:11" x14ac:dyDescent="0.2">
      <c r="B1398" s="573"/>
      <c r="C1398" s="573"/>
      <c r="E1398" s="571"/>
      <c r="G1398" s="574"/>
      <c r="H1398" s="575"/>
      <c r="I1398" s="575"/>
      <c r="J1398" s="575"/>
      <c r="K1398" s="575"/>
    </row>
    <row r="1399" spans="2:11" x14ac:dyDescent="0.2">
      <c r="B1399" s="573"/>
      <c r="C1399" s="573"/>
      <c r="E1399" s="571"/>
      <c r="G1399" s="574"/>
      <c r="H1399" s="575"/>
      <c r="I1399" s="575"/>
      <c r="J1399" s="575"/>
      <c r="K1399" s="575"/>
    </row>
    <row r="1400" spans="2:11" x14ac:dyDescent="0.2">
      <c r="B1400" s="573"/>
      <c r="C1400" s="573"/>
      <c r="E1400" s="571"/>
      <c r="G1400" s="574"/>
      <c r="H1400" s="575"/>
      <c r="I1400" s="575"/>
      <c r="J1400" s="575"/>
      <c r="K1400" s="575"/>
    </row>
    <row r="1401" spans="2:11" x14ac:dyDescent="0.2">
      <c r="B1401" s="573"/>
      <c r="C1401" s="573"/>
      <c r="E1401" s="571"/>
      <c r="G1401" s="574"/>
      <c r="H1401" s="575"/>
      <c r="I1401" s="575"/>
      <c r="J1401" s="575"/>
      <c r="K1401" s="575"/>
    </row>
    <row r="1402" spans="2:11" x14ac:dyDescent="0.2">
      <c r="B1402" s="573"/>
      <c r="C1402" s="573"/>
      <c r="E1402" s="571"/>
      <c r="G1402" s="574"/>
      <c r="H1402" s="575"/>
      <c r="I1402" s="575"/>
      <c r="J1402" s="575"/>
      <c r="K1402" s="575"/>
    </row>
    <row r="1403" spans="2:11" x14ac:dyDescent="0.2">
      <c r="B1403" s="573"/>
      <c r="C1403" s="573"/>
      <c r="E1403" s="571"/>
      <c r="G1403" s="574"/>
      <c r="H1403" s="575"/>
      <c r="I1403" s="575"/>
      <c r="J1403" s="575"/>
      <c r="K1403" s="575"/>
    </row>
    <row r="1404" spans="2:11" x14ac:dyDescent="0.2">
      <c r="B1404" s="573"/>
      <c r="C1404" s="573"/>
      <c r="E1404" s="571"/>
      <c r="G1404" s="574"/>
      <c r="H1404" s="575"/>
      <c r="I1404" s="575"/>
      <c r="J1404" s="575"/>
      <c r="K1404" s="575"/>
    </row>
    <row r="1405" spans="2:11" x14ac:dyDescent="0.2">
      <c r="B1405" s="573"/>
      <c r="C1405" s="573"/>
      <c r="E1405" s="571"/>
      <c r="G1405" s="574"/>
      <c r="H1405" s="575"/>
      <c r="I1405" s="575"/>
      <c r="J1405" s="575"/>
      <c r="K1405" s="575"/>
    </row>
    <row r="1406" spans="2:11" x14ac:dyDescent="0.2">
      <c r="B1406" s="573"/>
      <c r="C1406" s="573"/>
      <c r="E1406" s="571"/>
      <c r="G1406" s="574"/>
      <c r="H1406" s="575"/>
      <c r="I1406" s="575"/>
      <c r="J1406" s="575"/>
      <c r="K1406" s="575"/>
    </row>
    <row r="1407" spans="2:11" x14ac:dyDescent="0.2">
      <c r="B1407" s="573"/>
      <c r="C1407" s="573"/>
      <c r="E1407" s="571"/>
      <c r="G1407" s="574"/>
      <c r="H1407" s="575"/>
      <c r="I1407" s="575"/>
      <c r="J1407" s="575"/>
      <c r="K1407" s="575"/>
    </row>
    <row r="1408" spans="2:11" x14ac:dyDescent="0.2">
      <c r="B1408" s="573"/>
      <c r="C1408" s="573"/>
      <c r="E1408" s="571"/>
      <c r="G1408" s="574"/>
      <c r="H1408" s="575"/>
      <c r="I1408" s="575"/>
      <c r="J1408" s="575"/>
      <c r="K1408" s="575"/>
    </row>
    <row r="1409" spans="2:11" x14ac:dyDescent="0.2">
      <c r="B1409" s="573"/>
      <c r="C1409" s="573"/>
      <c r="E1409" s="571"/>
      <c r="G1409" s="574"/>
      <c r="H1409" s="575"/>
      <c r="I1409" s="575"/>
      <c r="J1409" s="575"/>
      <c r="K1409" s="575"/>
    </row>
    <row r="1410" spans="2:11" x14ac:dyDescent="0.2">
      <c r="B1410" s="573"/>
      <c r="C1410" s="573"/>
      <c r="E1410" s="571"/>
      <c r="G1410" s="574"/>
      <c r="H1410" s="575"/>
      <c r="I1410" s="575"/>
      <c r="J1410" s="575"/>
      <c r="K1410" s="575"/>
    </row>
    <row r="1411" spans="2:11" x14ac:dyDescent="0.2">
      <c r="B1411" s="573"/>
      <c r="C1411" s="573"/>
      <c r="E1411" s="571"/>
      <c r="G1411" s="574"/>
      <c r="H1411" s="575"/>
      <c r="I1411" s="575"/>
      <c r="J1411" s="575"/>
      <c r="K1411" s="575"/>
    </row>
    <row r="1412" spans="2:11" x14ac:dyDescent="0.2">
      <c r="B1412" s="573"/>
      <c r="C1412" s="573"/>
      <c r="E1412" s="571"/>
      <c r="G1412" s="574"/>
      <c r="H1412" s="575"/>
      <c r="I1412" s="575"/>
      <c r="J1412" s="575"/>
      <c r="K1412" s="575"/>
    </row>
    <row r="1413" spans="2:11" x14ac:dyDescent="0.2">
      <c r="B1413" s="573"/>
      <c r="C1413" s="573"/>
      <c r="E1413" s="571"/>
      <c r="G1413" s="574"/>
      <c r="H1413" s="575"/>
      <c r="I1413" s="575"/>
      <c r="J1413" s="575"/>
      <c r="K1413" s="575"/>
    </row>
    <row r="1414" spans="2:11" x14ac:dyDescent="0.2">
      <c r="B1414" s="573"/>
      <c r="C1414" s="573"/>
      <c r="E1414" s="571"/>
      <c r="G1414" s="574"/>
      <c r="H1414" s="575"/>
      <c r="I1414" s="575"/>
      <c r="J1414" s="575"/>
      <c r="K1414" s="575"/>
    </row>
    <row r="1415" spans="2:11" x14ac:dyDescent="0.2">
      <c r="B1415" s="573"/>
      <c r="C1415" s="573"/>
      <c r="E1415" s="571"/>
      <c r="G1415" s="574"/>
      <c r="H1415" s="575"/>
      <c r="I1415" s="575"/>
      <c r="J1415" s="575"/>
      <c r="K1415" s="575"/>
    </row>
    <row r="1416" spans="2:11" x14ac:dyDescent="0.2">
      <c r="B1416" s="573"/>
      <c r="C1416" s="573"/>
      <c r="E1416" s="571"/>
      <c r="G1416" s="574"/>
      <c r="H1416" s="575"/>
      <c r="I1416" s="575"/>
      <c r="J1416" s="575"/>
      <c r="K1416" s="575"/>
    </row>
    <row r="1417" spans="2:11" x14ac:dyDescent="0.2">
      <c r="B1417" s="573"/>
      <c r="C1417" s="573"/>
      <c r="E1417" s="571"/>
      <c r="G1417" s="574"/>
      <c r="H1417" s="575"/>
      <c r="I1417" s="575"/>
      <c r="J1417" s="575"/>
      <c r="K1417" s="575"/>
    </row>
    <row r="1418" spans="2:11" x14ac:dyDescent="0.2">
      <c r="B1418" s="573"/>
      <c r="C1418" s="573"/>
      <c r="E1418" s="571"/>
      <c r="G1418" s="574"/>
      <c r="H1418" s="575"/>
      <c r="I1418" s="575"/>
      <c r="J1418" s="575"/>
      <c r="K1418" s="575"/>
    </row>
    <row r="1419" spans="2:11" x14ac:dyDescent="0.2">
      <c r="B1419" s="573"/>
      <c r="C1419" s="573"/>
      <c r="E1419" s="571"/>
      <c r="G1419" s="574"/>
      <c r="H1419" s="575"/>
      <c r="I1419" s="575"/>
      <c r="J1419" s="575"/>
      <c r="K1419" s="575"/>
    </row>
    <row r="1420" spans="2:11" x14ac:dyDescent="0.2">
      <c r="B1420" s="573"/>
      <c r="C1420" s="573"/>
      <c r="E1420" s="571"/>
      <c r="G1420" s="574"/>
      <c r="H1420" s="575"/>
      <c r="I1420" s="575"/>
      <c r="J1420" s="575"/>
      <c r="K1420" s="575"/>
    </row>
    <row r="1421" spans="2:11" x14ac:dyDescent="0.2">
      <c r="B1421" s="573"/>
      <c r="C1421" s="573"/>
      <c r="E1421" s="571"/>
      <c r="G1421" s="574"/>
      <c r="H1421" s="575"/>
      <c r="I1421" s="575"/>
      <c r="J1421" s="575"/>
      <c r="K1421" s="575"/>
    </row>
    <row r="1422" spans="2:11" x14ac:dyDescent="0.2">
      <c r="B1422" s="573"/>
      <c r="C1422" s="573"/>
      <c r="E1422" s="571"/>
      <c r="G1422" s="574"/>
      <c r="H1422" s="575"/>
      <c r="I1422" s="575"/>
      <c r="J1422" s="575"/>
      <c r="K1422" s="575"/>
    </row>
    <row r="1423" spans="2:11" x14ac:dyDescent="0.2">
      <c r="B1423" s="573"/>
      <c r="C1423" s="573"/>
      <c r="E1423" s="571"/>
      <c r="G1423" s="574"/>
      <c r="H1423" s="575"/>
      <c r="I1423" s="575"/>
      <c r="J1423" s="575"/>
      <c r="K1423" s="575"/>
    </row>
    <row r="1424" spans="2:11" x14ac:dyDescent="0.2">
      <c r="B1424" s="573"/>
      <c r="C1424" s="573"/>
      <c r="E1424" s="571"/>
      <c r="G1424" s="574"/>
      <c r="H1424" s="575"/>
      <c r="I1424" s="575"/>
      <c r="J1424" s="575"/>
      <c r="K1424" s="575"/>
    </row>
    <row r="1425" spans="2:11" x14ac:dyDescent="0.2">
      <c r="B1425" s="573"/>
      <c r="C1425" s="573"/>
      <c r="E1425" s="571"/>
      <c r="G1425" s="574"/>
      <c r="H1425" s="575"/>
      <c r="I1425" s="575"/>
      <c r="J1425" s="575"/>
      <c r="K1425" s="575"/>
    </row>
    <row r="1426" spans="2:11" x14ac:dyDescent="0.2">
      <c r="B1426" s="573"/>
      <c r="C1426" s="573"/>
      <c r="E1426" s="571"/>
      <c r="G1426" s="574"/>
      <c r="H1426" s="575"/>
      <c r="I1426" s="575"/>
      <c r="J1426" s="575"/>
      <c r="K1426" s="575"/>
    </row>
    <row r="1427" spans="2:11" x14ac:dyDescent="0.2">
      <c r="B1427" s="573"/>
      <c r="C1427" s="573"/>
      <c r="E1427" s="571"/>
      <c r="G1427" s="574"/>
      <c r="H1427" s="575"/>
      <c r="I1427" s="575"/>
      <c r="J1427" s="575"/>
      <c r="K1427" s="575"/>
    </row>
    <row r="1428" spans="2:11" x14ac:dyDescent="0.2">
      <c r="B1428" s="573"/>
      <c r="C1428" s="573"/>
      <c r="E1428" s="571"/>
      <c r="G1428" s="574"/>
      <c r="H1428" s="575"/>
      <c r="I1428" s="575"/>
      <c r="J1428" s="575"/>
      <c r="K1428" s="575"/>
    </row>
    <row r="1429" spans="2:11" x14ac:dyDescent="0.2">
      <c r="B1429" s="573"/>
      <c r="C1429" s="573"/>
      <c r="E1429" s="571"/>
      <c r="G1429" s="574"/>
      <c r="H1429" s="575"/>
      <c r="I1429" s="575"/>
      <c r="J1429" s="575"/>
      <c r="K1429" s="575"/>
    </row>
    <row r="1430" spans="2:11" x14ac:dyDescent="0.2">
      <c r="B1430" s="573"/>
      <c r="C1430" s="573"/>
      <c r="E1430" s="571"/>
      <c r="G1430" s="574"/>
      <c r="H1430" s="575"/>
      <c r="I1430" s="575"/>
      <c r="J1430" s="575"/>
      <c r="K1430" s="575"/>
    </row>
    <row r="1431" spans="2:11" x14ac:dyDescent="0.2">
      <c r="B1431" s="573"/>
      <c r="C1431" s="573"/>
      <c r="E1431" s="571"/>
      <c r="G1431" s="574"/>
      <c r="H1431" s="575"/>
      <c r="I1431" s="575"/>
      <c r="J1431" s="575"/>
      <c r="K1431" s="575"/>
    </row>
    <row r="1432" spans="2:11" x14ac:dyDescent="0.2">
      <c r="B1432" s="573"/>
      <c r="C1432" s="573"/>
      <c r="E1432" s="571"/>
      <c r="G1432" s="574"/>
      <c r="H1432" s="575"/>
      <c r="I1432" s="575"/>
      <c r="J1432" s="575"/>
      <c r="K1432" s="575"/>
    </row>
    <row r="1433" spans="2:11" x14ac:dyDescent="0.2">
      <c r="B1433" s="573"/>
      <c r="C1433" s="573"/>
      <c r="E1433" s="571"/>
      <c r="G1433" s="574"/>
      <c r="H1433" s="575"/>
      <c r="I1433" s="575"/>
      <c r="J1433" s="575"/>
      <c r="K1433" s="575"/>
    </row>
    <row r="1434" spans="2:11" x14ac:dyDescent="0.2">
      <c r="B1434" s="573"/>
      <c r="C1434" s="573"/>
      <c r="E1434" s="571"/>
      <c r="G1434" s="574"/>
      <c r="H1434" s="575"/>
      <c r="I1434" s="575"/>
      <c r="J1434" s="575"/>
      <c r="K1434" s="575"/>
    </row>
    <row r="1435" spans="2:11" x14ac:dyDescent="0.2">
      <c r="B1435" s="573"/>
      <c r="C1435" s="573"/>
      <c r="E1435" s="571"/>
      <c r="G1435" s="574"/>
      <c r="H1435" s="575"/>
      <c r="I1435" s="575"/>
      <c r="J1435" s="575"/>
      <c r="K1435" s="575"/>
    </row>
    <row r="1436" spans="2:11" x14ac:dyDescent="0.2">
      <c r="B1436" s="573"/>
      <c r="C1436" s="573"/>
      <c r="E1436" s="571"/>
      <c r="G1436" s="574"/>
      <c r="H1436" s="575"/>
      <c r="I1436" s="575"/>
      <c r="J1436" s="575"/>
      <c r="K1436" s="575"/>
    </row>
    <row r="1437" spans="2:11" x14ac:dyDescent="0.2">
      <c r="B1437" s="573"/>
      <c r="C1437" s="573"/>
      <c r="E1437" s="571"/>
      <c r="G1437" s="574"/>
      <c r="H1437" s="575"/>
      <c r="I1437" s="575"/>
      <c r="J1437" s="575"/>
      <c r="K1437" s="575"/>
    </row>
    <row r="1438" spans="2:11" x14ac:dyDescent="0.2">
      <c r="B1438" s="573"/>
      <c r="C1438" s="573"/>
      <c r="E1438" s="571"/>
      <c r="G1438" s="574"/>
      <c r="H1438" s="575"/>
      <c r="I1438" s="575"/>
      <c r="J1438" s="575"/>
      <c r="K1438" s="575"/>
    </row>
    <row r="1439" spans="2:11" x14ac:dyDescent="0.2">
      <c r="B1439" s="573"/>
      <c r="C1439" s="573"/>
      <c r="E1439" s="571"/>
      <c r="G1439" s="574"/>
      <c r="H1439" s="575"/>
      <c r="I1439" s="575"/>
      <c r="J1439" s="575"/>
      <c r="K1439" s="575"/>
    </row>
    <row r="1440" spans="2:11" x14ac:dyDescent="0.2">
      <c r="B1440" s="573"/>
      <c r="C1440" s="573"/>
      <c r="E1440" s="571"/>
      <c r="G1440" s="574"/>
      <c r="H1440" s="575"/>
      <c r="I1440" s="575"/>
      <c r="J1440" s="575"/>
      <c r="K1440" s="575"/>
    </row>
    <row r="1441" spans="2:11" x14ac:dyDescent="0.2">
      <c r="B1441" s="573"/>
      <c r="C1441" s="573"/>
      <c r="E1441" s="571"/>
      <c r="G1441" s="574"/>
      <c r="H1441" s="575"/>
      <c r="I1441" s="575"/>
      <c r="J1441" s="575"/>
      <c r="K1441" s="575"/>
    </row>
    <row r="1442" spans="2:11" x14ac:dyDescent="0.2">
      <c r="B1442" s="573"/>
      <c r="C1442" s="573"/>
      <c r="E1442" s="571"/>
      <c r="G1442" s="574"/>
      <c r="H1442" s="575"/>
      <c r="I1442" s="575"/>
      <c r="J1442" s="575"/>
      <c r="K1442" s="575"/>
    </row>
    <row r="1443" spans="2:11" x14ac:dyDescent="0.2">
      <c r="B1443" s="573"/>
      <c r="C1443" s="573"/>
      <c r="E1443" s="571"/>
      <c r="G1443" s="574"/>
      <c r="H1443" s="575"/>
      <c r="I1443" s="575"/>
      <c r="J1443" s="575"/>
      <c r="K1443" s="575"/>
    </row>
    <row r="1444" spans="2:11" x14ac:dyDescent="0.2">
      <c r="B1444" s="573"/>
      <c r="C1444" s="573"/>
      <c r="E1444" s="571"/>
      <c r="G1444" s="574"/>
      <c r="H1444" s="575"/>
      <c r="I1444" s="575"/>
      <c r="J1444" s="575"/>
      <c r="K1444" s="575"/>
    </row>
    <row r="1445" spans="2:11" x14ac:dyDescent="0.2">
      <c r="B1445" s="573"/>
      <c r="C1445" s="573"/>
      <c r="E1445" s="571"/>
      <c r="G1445" s="574"/>
      <c r="H1445" s="575"/>
      <c r="I1445" s="575"/>
      <c r="J1445" s="575"/>
      <c r="K1445" s="575"/>
    </row>
    <row r="1446" spans="2:11" x14ac:dyDescent="0.2">
      <c r="B1446" s="573"/>
      <c r="C1446" s="573"/>
      <c r="E1446" s="571"/>
      <c r="G1446" s="574"/>
      <c r="H1446" s="575"/>
      <c r="I1446" s="575"/>
      <c r="J1446" s="575"/>
      <c r="K1446" s="575"/>
    </row>
    <row r="1447" spans="2:11" x14ac:dyDescent="0.2">
      <c r="B1447" s="573"/>
      <c r="C1447" s="573"/>
      <c r="E1447" s="571"/>
      <c r="G1447" s="574"/>
      <c r="H1447" s="575"/>
      <c r="I1447" s="575"/>
      <c r="J1447" s="575"/>
      <c r="K1447" s="575"/>
    </row>
    <row r="1448" spans="2:11" x14ac:dyDescent="0.2">
      <c r="B1448" s="573"/>
      <c r="C1448" s="573"/>
      <c r="E1448" s="571"/>
      <c r="G1448" s="574"/>
      <c r="H1448" s="575"/>
      <c r="I1448" s="575"/>
      <c r="J1448" s="575"/>
      <c r="K1448" s="575"/>
    </row>
    <row r="1449" spans="2:11" x14ac:dyDescent="0.2">
      <c r="B1449" s="573"/>
      <c r="C1449" s="573"/>
      <c r="E1449" s="571"/>
      <c r="G1449" s="574"/>
      <c r="H1449" s="575"/>
      <c r="I1449" s="575"/>
      <c r="J1449" s="575"/>
      <c r="K1449" s="575"/>
    </row>
    <row r="1450" spans="2:11" x14ac:dyDescent="0.2">
      <c r="B1450" s="573"/>
      <c r="C1450" s="573"/>
      <c r="E1450" s="571"/>
      <c r="G1450" s="574"/>
      <c r="H1450" s="575"/>
      <c r="I1450" s="575"/>
      <c r="J1450" s="575"/>
      <c r="K1450" s="575"/>
    </row>
    <row r="1451" spans="2:11" x14ac:dyDescent="0.2">
      <c r="B1451" s="573"/>
      <c r="C1451" s="573"/>
      <c r="E1451" s="571"/>
      <c r="G1451" s="574"/>
      <c r="H1451" s="575"/>
      <c r="I1451" s="575"/>
      <c r="J1451" s="575"/>
      <c r="K1451" s="575"/>
    </row>
    <row r="1452" spans="2:11" x14ac:dyDescent="0.2">
      <c r="B1452" s="573"/>
      <c r="C1452" s="573"/>
      <c r="E1452" s="571"/>
      <c r="G1452" s="574"/>
      <c r="H1452" s="575"/>
      <c r="I1452" s="575"/>
      <c r="J1452" s="575"/>
      <c r="K1452" s="575"/>
    </row>
    <row r="1453" spans="2:11" x14ac:dyDescent="0.2">
      <c r="B1453" s="573"/>
      <c r="C1453" s="573"/>
      <c r="E1453" s="571"/>
      <c r="G1453" s="574"/>
      <c r="H1453" s="575"/>
      <c r="I1453" s="575"/>
      <c r="J1453" s="575"/>
      <c r="K1453" s="575"/>
    </row>
    <row r="1454" spans="2:11" x14ac:dyDescent="0.2">
      <c r="B1454" s="573"/>
      <c r="C1454" s="573"/>
      <c r="E1454" s="571"/>
      <c r="G1454" s="574"/>
      <c r="H1454" s="575"/>
      <c r="I1454" s="575"/>
      <c r="J1454" s="575"/>
      <c r="K1454" s="575"/>
    </row>
    <row r="1455" spans="2:11" x14ac:dyDescent="0.2">
      <c r="B1455" s="573"/>
      <c r="C1455" s="573"/>
      <c r="E1455" s="571"/>
      <c r="G1455" s="574"/>
      <c r="H1455" s="575"/>
      <c r="I1455" s="575"/>
      <c r="J1455" s="575"/>
      <c r="K1455" s="575"/>
    </row>
    <row r="1456" spans="2:11" x14ac:dyDescent="0.2">
      <c r="B1456" s="573"/>
      <c r="C1456" s="573"/>
      <c r="E1456" s="571"/>
      <c r="G1456" s="574"/>
      <c r="H1456" s="575"/>
      <c r="I1456" s="575"/>
      <c r="J1456" s="575"/>
      <c r="K1456" s="575"/>
    </row>
    <row r="1457" spans="2:11" x14ac:dyDescent="0.2">
      <c r="B1457" s="573"/>
      <c r="C1457" s="573"/>
      <c r="E1457" s="571"/>
      <c r="G1457" s="574"/>
      <c r="H1457" s="575"/>
      <c r="I1457" s="575"/>
      <c r="J1457" s="575"/>
      <c r="K1457" s="575"/>
    </row>
    <row r="1458" spans="2:11" x14ac:dyDescent="0.2">
      <c r="B1458" s="573"/>
      <c r="C1458" s="573"/>
      <c r="E1458" s="571"/>
      <c r="G1458" s="574"/>
      <c r="H1458" s="575"/>
      <c r="I1458" s="575"/>
      <c r="J1458" s="575"/>
      <c r="K1458" s="575"/>
    </row>
    <row r="1459" spans="2:11" x14ac:dyDescent="0.2">
      <c r="B1459" s="573"/>
      <c r="C1459" s="573"/>
      <c r="E1459" s="571"/>
      <c r="G1459" s="574"/>
      <c r="H1459" s="575"/>
      <c r="I1459" s="575"/>
      <c r="J1459" s="575"/>
      <c r="K1459" s="575"/>
    </row>
    <row r="1460" spans="2:11" x14ac:dyDescent="0.2">
      <c r="B1460" s="573"/>
      <c r="C1460" s="573"/>
      <c r="E1460" s="571"/>
      <c r="G1460" s="574"/>
      <c r="H1460" s="575"/>
      <c r="I1460" s="575"/>
      <c r="J1460" s="575"/>
      <c r="K1460" s="575"/>
    </row>
    <row r="1461" spans="2:11" x14ac:dyDescent="0.2">
      <c r="B1461" s="573"/>
      <c r="C1461" s="573"/>
      <c r="E1461" s="571"/>
      <c r="G1461" s="574"/>
      <c r="H1461" s="575"/>
      <c r="I1461" s="575"/>
      <c r="J1461" s="575"/>
      <c r="K1461" s="575"/>
    </row>
    <row r="1462" spans="2:11" x14ac:dyDescent="0.2">
      <c r="B1462" s="573"/>
      <c r="C1462" s="573"/>
      <c r="E1462" s="571"/>
      <c r="G1462" s="574"/>
      <c r="H1462" s="575"/>
      <c r="I1462" s="575"/>
      <c r="J1462" s="575"/>
      <c r="K1462" s="575"/>
    </row>
    <row r="1463" spans="2:11" x14ac:dyDescent="0.2">
      <c r="B1463" s="573"/>
      <c r="C1463" s="573"/>
      <c r="E1463" s="571"/>
      <c r="G1463" s="574"/>
      <c r="H1463" s="575"/>
      <c r="I1463" s="575"/>
      <c r="J1463" s="575"/>
      <c r="K1463" s="575"/>
    </row>
    <row r="1464" spans="2:11" x14ac:dyDescent="0.2">
      <c r="B1464" s="573"/>
      <c r="C1464" s="573"/>
      <c r="E1464" s="571"/>
      <c r="G1464" s="574"/>
      <c r="H1464" s="575"/>
      <c r="I1464" s="575"/>
      <c r="J1464" s="575"/>
      <c r="K1464" s="575"/>
    </row>
    <row r="1465" spans="2:11" x14ac:dyDescent="0.2">
      <c r="B1465" s="573"/>
      <c r="C1465" s="573"/>
      <c r="E1465" s="571"/>
      <c r="G1465" s="574"/>
      <c r="H1465" s="575"/>
      <c r="I1465" s="575"/>
      <c r="J1465" s="575"/>
      <c r="K1465" s="575"/>
    </row>
    <row r="1466" spans="2:11" x14ac:dyDescent="0.2">
      <c r="B1466" s="573"/>
      <c r="C1466" s="573"/>
      <c r="E1466" s="571"/>
      <c r="G1466" s="574"/>
      <c r="H1466" s="575"/>
      <c r="I1466" s="575"/>
      <c r="J1466" s="575"/>
      <c r="K1466" s="575"/>
    </row>
    <row r="1467" spans="2:11" x14ac:dyDescent="0.2">
      <c r="B1467" s="573"/>
      <c r="C1467" s="573"/>
      <c r="E1467" s="571"/>
      <c r="G1467" s="574"/>
      <c r="H1467" s="575"/>
      <c r="I1467" s="575"/>
      <c r="J1467" s="575"/>
      <c r="K1467" s="575"/>
    </row>
    <row r="1468" spans="2:11" x14ac:dyDescent="0.2">
      <c r="B1468" s="573"/>
      <c r="C1468" s="573"/>
      <c r="E1468" s="571"/>
      <c r="G1468" s="574"/>
      <c r="H1468" s="575"/>
      <c r="I1468" s="575"/>
      <c r="J1468" s="575"/>
      <c r="K1468" s="575"/>
    </row>
    <row r="1469" spans="2:11" x14ac:dyDescent="0.2">
      <c r="B1469" s="573"/>
      <c r="C1469" s="573"/>
      <c r="E1469" s="571"/>
      <c r="G1469" s="574"/>
      <c r="H1469" s="575"/>
      <c r="I1469" s="575"/>
      <c r="J1469" s="575"/>
      <c r="K1469" s="575"/>
    </row>
    <row r="1470" spans="2:11" x14ac:dyDescent="0.2">
      <c r="B1470" s="573"/>
      <c r="C1470" s="573"/>
      <c r="E1470" s="571"/>
      <c r="G1470" s="574"/>
      <c r="H1470" s="575"/>
      <c r="I1470" s="575"/>
      <c r="J1470" s="575"/>
      <c r="K1470" s="575"/>
    </row>
    <row r="1471" spans="2:11" x14ac:dyDescent="0.2">
      <c r="B1471" s="573"/>
      <c r="C1471" s="573"/>
      <c r="E1471" s="571"/>
      <c r="G1471" s="574"/>
      <c r="H1471" s="575"/>
      <c r="I1471" s="575"/>
      <c r="J1471" s="575"/>
      <c r="K1471" s="575"/>
    </row>
    <row r="1472" spans="2:11" x14ac:dyDescent="0.2">
      <c r="B1472" s="573"/>
      <c r="C1472" s="573"/>
      <c r="E1472" s="571"/>
      <c r="G1472" s="574"/>
      <c r="H1472" s="575"/>
      <c r="I1472" s="575"/>
      <c r="J1472" s="575"/>
      <c r="K1472" s="575"/>
    </row>
    <row r="1473" spans="2:11" x14ac:dyDescent="0.2">
      <c r="B1473" s="573"/>
      <c r="C1473" s="573"/>
      <c r="E1473" s="571"/>
      <c r="G1473" s="574"/>
      <c r="H1473" s="575"/>
      <c r="I1473" s="575"/>
      <c r="J1473" s="575"/>
      <c r="K1473" s="575"/>
    </row>
    <row r="1474" spans="2:11" x14ac:dyDescent="0.2">
      <c r="B1474" s="573"/>
      <c r="C1474" s="573"/>
      <c r="E1474" s="571"/>
      <c r="G1474" s="574"/>
      <c r="H1474" s="575"/>
      <c r="I1474" s="575"/>
      <c r="J1474" s="575"/>
      <c r="K1474" s="575"/>
    </row>
    <row r="1475" spans="2:11" x14ac:dyDescent="0.2">
      <c r="B1475" s="573"/>
      <c r="C1475" s="573"/>
      <c r="E1475" s="571"/>
      <c r="G1475" s="574"/>
      <c r="H1475" s="575"/>
      <c r="I1475" s="575"/>
      <c r="J1475" s="575"/>
      <c r="K1475" s="575"/>
    </row>
    <row r="1476" spans="2:11" x14ac:dyDescent="0.2">
      <c r="B1476" s="573"/>
      <c r="C1476" s="573"/>
      <c r="E1476" s="571"/>
      <c r="G1476" s="574"/>
      <c r="H1476" s="575"/>
      <c r="I1476" s="575"/>
      <c r="J1476" s="575"/>
      <c r="K1476" s="575"/>
    </row>
    <row r="1477" spans="2:11" x14ac:dyDescent="0.2">
      <c r="B1477" s="573"/>
      <c r="C1477" s="573"/>
      <c r="E1477" s="571"/>
      <c r="G1477" s="574"/>
      <c r="H1477" s="575"/>
      <c r="I1477" s="575"/>
      <c r="J1477" s="575"/>
      <c r="K1477" s="575"/>
    </row>
    <row r="1478" spans="2:11" x14ac:dyDescent="0.2">
      <c r="B1478" s="573"/>
      <c r="C1478" s="573"/>
      <c r="E1478" s="571"/>
      <c r="G1478" s="574"/>
      <c r="H1478" s="575"/>
      <c r="I1478" s="575"/>
      <c r="J1478" s="575"/>
      <c r="K1478" s="575"/>
    </row>
    <row r="1479" spans="2:11" x14ac:dyDescent="0.2">
      <c r="B1479" s="573"/>
      <c r="C1479" s="573"/>
      <c r="E1479" s="571"/>
      <c r="G1479" s="574"/>
      <c r="H1479" s="575"/>
      <c r="I1479" s="575"/>
      <c r="J1479" s="575"/>
      <c r="K1479" s="575"/>
    </row>
    <row r="1480" spans="2:11" x14ac:dyDescent="0.2">
      <c r="B1480" s="573"/>
      <c r="C1480" s="573"/>
      <c r="E1480" s="571"/>
      <c r="G1480" s="574"/>
      <c r="H1480" s="575"/>
      <c r="I1480" s="575"/>
      <c r="J1480" s="575"/>
      <c r="K1480" s="575"/>
    </row>
    <row r="1481" spans="2:11" x14ac:dyDescent="0.2">
      <c r="B1481" s="573"/>
      <c r="C1481" s="573"/>
      <c r="E1481" s="571"/>
      <c r="G1481" s="574"/>
      <c r="H1481" s="575"/>
      <c r="I1481" s="575"/>
      <c r="J1481" s="575"/>
      <c r="K1481" s="575"/>
    </row>
    <row r="1482" spans="2:11" x14ac:dyDescent="0.2">
      <c r="B1482" s="573"/>
      <c r="C1482" s="573"/>
      <c r="E1482" s="571"/>
      <c r="G1482" s="574"/>
      <c r="H1482" s="575"/>
      <c r="I1482" s="575"/>
      <c r="J1482" s="575"/>
      <c r="K1482" s="575"/>
    </row>
    <row r="1483" spans="2:11" x14ac:dyDescent="0.2">
      <c r="B1483" s="573"/>
      <c r="C1483" s="573"/>
      <c r="E1483" s="571"/>
      <c r="G1483" s="574"/>
      <c r="H1483" s="575"/>
      <c r="I1483" s="575"/>
      <c r="J1483" s="575"/>
      <c r="K1483" s="575"/>
    </row>
    <row r="1484" spans="2:11" x14ac:dyDescent="0.2">
      <c r="B1484" s="573"/>
      <c r="C1484" s="573"/>
      <c r="E1484" s="571"/>
      <c r="G1484" s="574"/>
      <c r="H1484" s="575"/>
      <c r="I1484" s="575"/>
      <c r="J1484" s="575"/>
      <c r="K1484" s="575"/>
    </row>
    <row r="1485" spans="2:11" x14ac:dyDescent="0.2">
      <c r="B1485" s="573"/>
      <c r="C1485" s="573"/>
      <c r="E1485" s="571"/>
      <c r="G1485" s="574"/>
      <c r="H1485" s="575"/>
      <c r="I1485" s="575"/>
      <c r="J1485" s="575"/>
      <c r="K1485" s="575"/>
    </row>
    <row r="1486" spans="2:11" x14ac:dyDescent="0.2">
      <c r="B1486" s="573"/>
      <c r="C1486" s="573"/>
      <c r="E1486" s="571"/>
      <c r="G1486" s="574"/>
      <c r="H1486" s="575"/>
      <c r="I1486" s="575"/>
      <c r="J1486" s="575"/>
      <c r="K1486" s="575"/>
    </row>
    <row r="1487" spans="2:11" x14ac:dyDescent="0.2">
      <c r="B1487" s="573"/>
      <c r="C1487" s="573"/>
      <c r="E1487" s="571"/>
      <c r="G1487" s="574"/>
      <c r="H1487" s="575"/>
      <c r="I1487" s="575"/>
      <c r="J1487" s="575"/>
      <c r="K1487" s="575"/>
    </row>
    <row r="1488" spans="2:11" x14ac:dyDescent="0.2">
      <c r="B1488" s="573"/>
      <c r="C1488" s="573"/>
      <c r="E1488" s="571"/>
      <c r="G1488" s="574"/>
      <c r="H1488" s="575"/>
      <c r="I1488" s="575"/>
      <c r="J1488" s="575"/>
      <c r="K1488" s="575"/>
    </row>
    <row r="1489" spans="2:11" x14ac:dyDescent="0.2">
      <c r="B1489" s="573"/>
      <c r="C1489" s="573"/>
      <c r="E1489" s="571"/>
      <c r="G1489" s="574"/>
      <c r="H1489" s="575"/>
      <c r="I1489" s="575"/>
      <c r="J1489" s="575"/>
      <c r="K1489" s="575"/>
    </row>
    <row r="1490" spans="2:11" x14ac:dyDescent="0.2">
      <c r="B1490" s="573"/>
      <c r="C1490" s="573"/>
      <c r="E1490" s="571"/>
      <c r="G1490" s="574"/>
      <c r="H1490" s="575"/>
      <c r="I1490" s="575"/>
      <c r="J1490" s="575"/>
      <c r="K1490" s="575"/>
    </row>
    <row r="1491" spans="2:11" x14ac:dyDescent="0.2">
      <c r="B1491" s="573"/>
      <c r="C1491" s="573"/>
      <c r="E1491" s="571"/>
      <c r="G1491" s="574"/>
      <c r="H1491" s="575"/>
      <c r="I1491" s="575"/>
      <c r="J1491" s="575"/>
      <c r="K1491" s="575"/>
    </row>
    <row r="1492" spans="2:11" x14ac:dyDescent="0.2">
      <c r="B1492" s="573"/>
      <c r="C1492" s="573"/>
      <c r="E1492" s="571"/>
      <c r="G1492" s="574"/>
      <c r="H1492" s="575"/>
      <c r="I1492" s="575"/>
      <c r="J1492" s="575"/>
      <c r="K1492" s="575"/>
    </row>
    <row r="1493" spans="2:11" x14ac:dyDescent="0.2">
      <c r="B1493" s="573"/>
      <c r="C1493" s="573"/>
      <c r="E1493" s="571"/>
      <c r="G1493" s="574"/>
      <c r="H1493" s="575"/>
      <c r="I1493" s="575"/>
      <c r="J1493" s="575"/>
      <c r="K1493" s="575"/>
    </row>
    <row r="1494" spans="2:11" x14ac:dyDescent="0.2">
      <c r="B1494" s="573"/>
      <c r="C1494" s="573"/>
      <c r="E1494" s="571"/>
      <c r="G1494" s="574"/>
      <c r="H1494" s="575"/>
      <c r="I1494" s="575"/>
      <c r="J1494" s="575"/>
      <c r="K1494" s="575"/>
    </row>
    <row r="1495" spans="2:11" x14ac:dyDescent="0.2">
      <c r="B1495" s="573"/>
      <c r="C1495" s="573"/>
      <c r="E1495" s="571"/>
      <c r="G1495" s="574"/>
      <c r="H1495" s="575"/>
      <c r="I1495" s="575"/>
      <c r="J1495" s="575"/>
      <c r="K1495" s="575"/>
    </row>
    <row r="1496" spans="2:11" x14ac:dyDescent="0.2">
      <c r="B1496" s="573"/>
      <c r="C1496" s="573"/>
      <c r="E1496" s="571"/>
      <c r="G1496" s="574"/>
      <c r="H1496" s="575"/>
      <c r="I1496" s="575"/>
      <c r="J1496" s="575"/>
      <c r="K1496" s="575"/>
    </row>
    <row r="1497" spans="2:11" x14ac:dyDescent="0.2">
      <c r="B1497" s="573"/>
      <c r="C1497" s="573"/>
      <c r="E1497" s="571"/>
      <c r="G1497" s="574"/>
      <c r="H1497" s="575"/>
      <c r="I1497" s="575"/>
      <c r="J1497" s="575"/>
      <c r="K1497" s="575"/>
    </row>
    <row r="1498" spans="2:11" x14ac:dyDescent="0.2">
      <c r="B1498" s="573"/>
      <c r="C1498" s="573"/>
      <c r="E1498" s="571"/>
      <c r="G1498" s="574"/>
      <c r="H1498" s="575"/>
      <c r="I1498" s="575"/>
      <c r="J1498" s="575"/>
      <c r="K1498" s="575"/>
    </row>
    <row r="1499" spans="2:11" x14ac:dyDescent="0.2">
      <c r="B1499" s="573"/>
      <c r="C1499" s="573"/>
      <c r="E1499" s="571"/>
      <c r="G1499" s="574"/>
      <c r="H1499" s="575"/>
      <c r="I1499" s="575"/>
      <c r="J1499" s="575"/>
      <c r="K1499" s="575"/>
    </row>
    <row r="1500" spans="2:11" x14ac:dyDescent="0.2">
      <c r="B1500" s="573"/>
      <c r="C1500" s="573"/>
      <c r="E1500" s="571"/>
      <c r="G1500" s="574"/>
      <c r="H1500" s="575"/>
      <c r="I1500" s="575"/>
      <c r="J1500" s="575"/>
      <c r="K1500" s="575"/>
    </row>
    <row r="1501" spans="2:11" x14ac:dyDescent="0.2">
      <c r="B1501" s="573"/>
      <c r="C1501" s="573"/>
      <c r="E1501" s="571"/>
      <c r="G1501" s="574"/>
      <c r="H1501" s="575"/>
      <c r="I1501" s="575"/>
      <c r="J1501" s="575"/>
      <c r="K1501" s="575"/>
    </row>
    <row r="1502" spans="2:11" x14ac:dyDescent="0.2">
      <c r="B1502" s="573"/>
      <c r="C1502" s="573"/>
      <c r="E1502" s="571"/>
      <c r="G1502" s="574"/>
      <c r="H1502" s="575"/>
      <c r="I1502" s="575"/>
      <c r="J1502" s="575"/>
      <c r="K1502" s="575"/>
    </row>
    <row r="1503" spans="2:11" x14ac:dyDescent="0.2">
      <c r="B1503" s="573"/>
      <c r="C1503" s="573"/>
      <c r="E1503" s="571"/>
      <c r="G1503" s="574"/>
      <c r="H1503" s="575"/>
      <c r="I1503" s="575"/>
      <c r="J1503" s="575"/>
      <c r="K1503" s="575"/>
    </row>
    <row r="1504" spans="2:11" x14ac:dyDescent="0.2">
      <c r="B1504" s="573"/>
      <c r="C1504" s="573"/>
      <c r="E1504" s="571"/>
      <c r="G1504" s="574"/>
      <c r="H1504" s="575"/>
      <c r="I1504" s="575"/>
      <c r="J1504" s="575"/>
      <c r="K1504" s="575"/>
    </row>
    <row r="1505" spans="2:11" x14ac:dyDescent="0.2">
      <c r="B1505" s="573"/>
      <c r="C1505" s="573"/>
      <c r="E1505" s="571"/>
      <c r="G1505" s="574"/>
      <c r="H1505" s="575"/>
      <c r="I1505" s="575"/>
      <c r="J1505" s="575"/>
      <c r="K1505" s="575"/>
    </row>
    <row r="1506" spans="2:11" x14ac:dyDescent="0.2">
      <c r="B1506" s="573"/>
      <c r="C1506" s="573"/>
      <c r="E1506" s="571"/>
      <c r="G1506" s="574"/>
      <c r="H1506" s="575"/>
      <c r="I1506" s="575"/>
      <c r="J1506" s="575"/>
      <c r="K1506" s="575"/>
    </row>
    <row r="1507" spans="2:11" x14ac:dyDescent="0.2">
      <c r="B1507" s="573"/>
      <c r="C1507" s="573"/>
      <c r="E1507" s="571"/>
      <c r="G1507" s="574"/>
      <c r="H1507" s="575"/>
      <c r="I1507" s="575"/>
      <c r="J1507" s="575"/>
      <c r="K1507" s="575"/>
    </row>
    <row r="1508" spans="2:11" x14ac:dyDescent="0.2">
      <c r="B1508" s="573"/>
      <c r="C1508" s="573"/>
      <c r="E1508" s="571"/>
      <c r="G1508" s="574"/>
      <c r="H1508" s="575"/>
      <c r="I1508" s="575"/>
      <c r="J1508" s="575"/>
      <c r="K1508" s="575"/>
    </row>
    <row r="1509" spans="2:11" x14ac:dyDescent="0.2">
      <c r="B1509" s="573"/>
      <c r="C1509" s="573"/>
      <c r="E1509" s="571"/>
      <c r="G1509" s="574"/>
      <c r="H1509" s="575"/>
      <c r="I1509" s="575"/>
      <c r="J1509" s="575"/>
      <c r="K1509" s="575"/>
    </row>
    <row r="1510" spans="2:11" x14ac:dyDescent="0.2">
      <c r="B1510" s="573"/>
      <c r="C1510" s="573"/>
      <c r="E1510" s="571"/>
      <c r="G1510" s="574"/>
      <c r="H1510" s="575"/>
      <c r="I1510" s="575"/>
      <c r="J1510" s="575"/>
      <c r="K1510" s="575"/>
    </row>
    <row r="1511" spans="2:11" x14ac:dyDescent="0.2">
      <c r="B1511" s="573"/>
      <c r="C1511" s="573"/>
      <c r="E1511" s="571"/>
      <c r="G1511" s="574"/>
      <c r="H1511" s="575"/>
      <c r="I1511" s="575"/>
      <c r="J1511" s="575"/>
      <c r="K1511" s="575"/>
    </row>
    <row r="1512" spans="2:11" x14ac:dyDescent="0.2">
      <c r="B1512" s="573"/>
      <c r="C1512" s="573"/>
      <c r="E1512" s="571"/>
      <c r="G1512" s="574"/>
      <c r="H1512" s="575"/>
      <c r="I1512" s="575"/>
      <c r="J1512" s="575"/>
      <c r="K1512" s="575"/>
    </row>
    <row r="1513" spans="2:11" x14ac:dyDescent="0.2">
      <c r="B1513" s="573"/>
      <c r="C1513" s="573"/>
      <c r="E1513" s="571"/>
      <c r="G1513" s="574"/>
      <c r="H1513" s="575"/>
      <c r="I1513" s="575"/>
      <c r="J1513" s="575"/>
      <c r="K1513" s="575"/>
    </row>
    <row r="1514" spans="2:11" x14ac:dyDescent="0.2">
      <c r="B1514" s="573"/>
      <c r="C1514" s="573"/>
      <c r="E1514" s="571"/>
      <c r="G1514" s="574"/>
      <c r="H1514" s="575"/>
      <c r="I1514" s="575"/>
      <c r="J1514" s="575"/>
      <c r="K1514" s="575"/>
    </row>
    <row r="1515" spans="2:11" x14ac:dyDescent="0.2">
      <c r="B1515" s="573"/>
      <c r="C1515" s="573"/>
      <c r="E1515" s="571"/>
      <c r="G1515" s="574"/>
      <c r="H1515" s="575"/>
      <c r="I1515" s="575"/>
      <c r="J1515" s="575"/>
      <c r="K1515" s="575"/>
    </row>
    <row r="1516" spans="2:11" x14ac:dyDescent="0.2">
      <c r="B1516" s="573"/>
      <c r="C1516" s="573"/>
      <c r="E1516" s="571"/>
      <c r="G1516" s="574"/>
      <c r="H1516" s="575"/>
      <c r="I1516" s="575"/>
      <c r="J1516" s="575"/>
      <c r="K1516" s="575"/>
    </row>
    <row r="1517" spans="2:11" x14ac:dyDescent="0.2">
      <c r="B1517" s="573"/>
      <c r="C1517" s="573"/>
      <c r="E1517" s="571"/>
      <c r="G1517" s="574"/>
      <c r="H1517" s="575"/>
      <c r="I1517" s="575"/>
      <c r="J1517" s="575"/>
      <c r="K1517" s="575"/>
    </row>
    <row r="1518" spans="2:11" x14ac:dyDescent="0.2">
      <c r="B1518" s="573"/>
      <c r="C1518" s="573"/>
      <c r="E1518" s="571"/>
      <c r="G1518" s="574"/>
      <c r="H1518" s="575"/>
      <c r="I1518" s="575"/>
      <c r="J1518" s="575"/>
      <c r="K1518" s="575"/>
    </row>
    <row r="1519" spans="2:11" x14ac:dyDescent="0.2">
      <c r="B1519" s="573"/>
      <c r="C1519" s="573"/>
      <c r="E1519" s="571"/>
      <c r="G1519" s="574"/>
      <c r="H1519" s="575"/>
      <c r="I1519" s="575"/>
      <c r="J1519" s="575"/>
      <c r="K1519" s="575"/>
    </row>
    <row r="1520" spans="2:11" x14ac:dyDescent="0.2">
      <c r="B1520" s="573"/>
      <c r="C1520" s="573"/>
      <c r="E1520" s="571"/>
      <c r="G1520" s="574"/>
      <c r="H1520" s="575"/>
      <c r="I1520" s="575"/>
      <c r="J1520" s="575"/>
      <c r="K1520" s="575"/>
    </row>
    <row r="1521" spans="2:11" x14ac:dyDescent="0.2">
      <c r="B1521" s="573"/>
      <c r="C1521" s="573"/>
      <c r="E1521" s="571"/>
      <c r="G1521" s="574"/>
      <c r="H1521" s="575"/>
      <c r="I1521" s="575"/>
      <c r="J1521" s="575"/>
      <c r="K1521" s="575"/>
    </row>
    <row r="1522" spans="2:11" x14ac:dyDescent="0.2">
      <c r="B1522" s="573"/>
      <c r="C1522" s="573"/>
      <c r="E1522" s="571"/>
      <c r="G1522" s="574"/>
      <c r="H1522" s="575"/>
      <c r="I1522" s="575"/>
      <c r="J1522" s="575"/>
      <c r="K1522" s="575"/>
    </row>
    <row r="1523" spans="2:11" x14ac:dyDescent="0.2">
      <c r="B1523" s="573"/>
      <c r="C1523" s="573"/>
      <c r="E1523" s="571"/>
      <c r="G1523" s="574"/>
      <c r="H1523" s="575"/>
      <c r="I1523" s="575"/>
      <c r="J1523" s="575"/>
      <c r="K1523" s="575"/>
    </row>
    <row r="1524" spans="2:11" x14ac:dyDescent="0.2">
      <c r="B1524" s="573"/>
      <c r="C1524" s="573"/>
      <c r="E1524" s="571"/>
      <c r="G1524" s="574"/>
      <c r="H1524" s="575"/>
      <c r="I1524" s="575"/>
      <c r="J1524" s="575"/>
      <c r="K1524" s="575"/>
    </row>
    <row r="1525" spans="2:11" x14ac:dyDescent="0.2">
      <c r="B1525" s="573"/>
      <c r="C1525" s="573"/>
      <c r="E1525" s="571"/>
      <c r="G1525" s="574"/>
      <c r="H1525" s="575"/>
      <c r="I1525" s="575"/>
      <c r="J1525" s="575"/>
      <c r="K1525" s="575"/>
    </row>
    <row r="1526" spans="2:11" x14ac:dyDescent="0.2">
      <c r="B1526" s="573"/>
      <c r="C1526" s="573"/>
      <c r="E1526" s="571"/>
      <c r="G1526" s="574"/>
      <c r="H1526" s="575"/>
      <c r="I1526" s="575"/>
      <c r="J1526" s="575"/>
      <c r="K1526" s="575"/>
    </row>
    <row r="1527" spans="2:11" x14ac:dyDescent="0.2">
      <c r="B1527" s="573"/>
      <c r="C1527" s="573"/>
      <c r="E1527" s="571"/>
      <c r="G1527" s="574"/>
      <c r="H1527" s="575"/>
      <c r="I1527" s="575"/>
      <c r="J1527" s="575"/>
      <c r="K1527" s="575"/>
    </row>
    <row r="1528" spans="2:11" x14ac:dyDescent="0.2">
      <c r="B1528" s="573"/>
      <c r="C1528" s="573"/>
      <c r="E1528" s="571"/>
      <c r="G1528" s="574"/>
      <c r="H1528" s="575"/>
      <c r="I1528" s="575"/>
      <c r="J1528" s="575"/>
      <c r="K1528" s="575"/>
    </row>
    <row r="1529" spans="2:11" x14ac:dyDescent="0.2">
      <c r="B1529" s="573"/>
      <c r="C1529" s="573"/>
      <c r="E1529" s="571"/>
      <c r="G1529" s="574"/>
      <c r="H1529" s="575"/>
      <c r="I1529" s="575"/>
      <c r="J1529" s="575"/>
      <c r="K1529" s="575"/>
    </row>
    <row r="1530" spans="2:11" x14ac:dyDescent="0.2">
      <c r="B1530" s="573"/>
      <c r="C1530" s="573"/>
      <c r="E1530" s="571"/>
      <c r="G1530" s="574"/>
      <c r="H1530" s="575"/>
      <c r="I1530" s="575"/>
      <c r="J1530" s="575"/>
      <c r="K1530" s="575"/>
    </row>
    <row r="1531" spans="2:11" x14ac:dyDescent="0.2">
      <c r="B1531" s="573"/>
      <c r="C1531" s="573"/>
      <c r="E1531" s="571"/>
      <c r="G1531" s="574"/>
      <c r="H1531" s="575"/>
      <c r="I1531" s="575"/>
      <c r="J1531" s="575"/>
      <c r="K1531" s="575"/>
    </row>
    <row r="1532" spans="2:11" x14ac:dyDescent="0.2">
      <c r="B1532" s="573"/>
      <c r="C1532" s="573"/>
      <c r="E1532" s="571"/>
      <c r="G1532" s="574"/>
      <c r="H1532" s="575"/>
      <c r="I1532" s="575"/>
      <c r="J1532" s="575"/>
      <c r="K1532" s="575"/>
    </row>
    <row r="1533" spans="2:11" x14ac:dyDescent="0.2">
      <c r="B1533" s="573"/>
      <c r="C1533" s="573"/>
      <c r="E1533" s="571"/>
      <c r="G1533" s="574"/>
      <c r="H1533" s="575"/>
      <c r="I1533" s="575"/>
      <c r="J1533" s="575"/>
      <c r="K1533" s="575"/>
    </row>
    <row r="1534" spans="2:11" x14ac:dyDescent="0.2">
      <c r="B1534" s="573"/>
      <c r="C1534" s="573"/>
      <c r="E1534" s="571"/>
      <c r="G1534" s="574"/>
      <c r="H1534" s="575"/>
      <c r="I1534" s="575"/>
      <c r="J1534" s="575"/>
      <c r="K1534" s="575"/>
    </row>
    <row r="1535" spans="2:11" x14ac:dyDescent="0.2">
      <c r="B1535" s="573"/>
      <c r="C1535" s="573"/>
      <c r="E1535" s="571"/>
      <c r="G1535" s="574"/>
      <c r="H1535" s="575"/>
      <c r="I1535" s="575"/>
      <c r="J1535" s="575"/>
      <c r="K1535" s="575"/>
    </row>
    <row r="1536" spans="2:11" x14ac:dyDescent="0.2">
      <c r="B1536" s="573"/>
      <c r="C1536" s="573"/>
      <c r="E1536" s="571"/>
      <c r="G1536" s="574"/>
      <c r="H1536" s="575"/>
      <c r="I1536" s="575"/>
      <c r="J1536" s="575"/>
      <c r="K1536" s="575"/>
    </row>
    <row r="1537" spans="2:11" x14ac:dyDescent="0.2">
      <c r="B1537" s="573"/>
      <c r="C1537" s="573"/>
      <c r="E1537" s="571"/>
      <c r="G1537" s="574"/>
      <c r="H1537" s="575"/>
      <c r="I1537" s="575"/>
      <c r="J1537" s="575"/>
      <c r="K1537" s="575"/>
    </row>
    <row r="1538" spans="2:11" x14ac:dyDescent="0.2">
      <c r="B1538" s="573"/>
      <c r="C1538" s="573"/>
      <c r="E1538" s="571"/>
      <c r="G1538" s="574"/>
      <c r="H1538" s="575"/>
      <c r="I1538" s="575"/>
      <c r="J1538" s="575"/>
      <c r="K1538" s="575"/>
    </row>
    <row r="1539" spans="2:11" x14ac:dyDescent="0.2">
      <c r="B1539" s="573"/>
      <c r="C1539" s="573"/>
      <c r="E1539" s="571"/>
      <c r="G1539" s="574"/>
      <c r="H1539" s="575"/>
      <c r="I1539" s="575"/>
      <c r="J1539" s="575"/>
      <c r="K1539" s="575"/>
    </row>
    <row r="1540" spans="2:11" x14ac:dyDescent="0.2">
      <c r="B1540" s="573"/>
      <c r="C1540" s="573"/>
      <c r="E1540" s="571"/>
      <c r="G1540" s="574"/>
      <c r="H1540" s="575"/>
      <c r="I1540" s="575"/>
      <c r="J1540" s="575"/>
      <c r="K1540" s="575"/>
    </row>
    <row r="1541" spans="2:11" x14ac:dyDescent="0.2">
      <c r="B1541" s="573"/>
      <c r="C1541" s="573"/>
      <c r="E1541" s="571"/>
      <c r="G1541" s="574"/>
      <c r="H1541" s="575"/>
      <c r="I1541" s="575"/>
      <c r="J1541" s="575"/>
      <c r="K1541" s="575"/>
    </row>
    <row r="1542" spans="2:11" x14ac:dyDescent="0.2">
      <c r="B1542" s="573"/>
      <c r="C1542" s="573"/>
      <c r="E1542" s="571"/>
      <c r="G1542" s="574"/>
      <c r="H1542" s="575"/>
      <c r="I1542" s="575"/>
      <c r="J1542" s="575"/>
      <c r="K1542" s="575"/>
    </row>
    <row r="1543" spans="2:11" x14ac:dyDescent="0.2">
      <c r="B1543" s="573"/>
      <c r="C1543" s="573"/>
      <c r="E1543" s="571"/>
      <c r="G1543" s="574"/>
      <c r="H1543" s="575"/>
      <c r="I1543" s="575"/>
      <c r="J1543" s="575"/>
      <c r="K1543" s="575"/>
    </row>
    <row r="1544" spans="2:11" x14ac:dyDescent="0.2">
      <c r="B1544" s="573"/>
      <c r="C1544" s="573"/>
      <c r="E1544" s="571"/>
      <c r="G1544" s="574"/>
      <c r="H1544" s="575"/>
      <c r="I1544" s="575"/>
      <c r="J1544" s="575"/>
      <c r="K1544" s="575"/>
    </row>
    <row r="1545" spans="2:11" x14ac:dyDescent="0.2">
      <c r="B1545" s="573"/>
      <c r="C1545" s="573"/>
      <c r="E1545" s="571"/>
      <c r="G1545" s="574"/>
      <c r="H1545" s="575"/>
      <c r="I1545" s="575"/>
      <c r="J1545" s="575"/>
      <c r="K1545" s="575"/>
    </row>
    <row r="1546" spans="2:11" x14ac:dyDescent="0.2">
      <c r="B1546" s="573"/>
      <c r="C1546" s="573"/>
      <c r="E1546" s="571"/>
      <c r="G1546" s="574"/>
      <c r="H1546" s="575"/>
      <c r="I1546" s="575"/>
      <c r="J1546" s="575"/>
      <c r="K1546" s="575"/>
    </row>
    <row r="1547" spans="2:11" x14ac:dyDescent="0.2">
      <c r="B1547" s="573"/>
      <c r="C1547" s="573"/>
      <c r="E1547" s="571"/>
      <c r="G1547" s="574"/>
      <c r="H1547" s="575"/>
      <c r="I1547" s="575"/>
      <c r="J1547" s="575"/>
      <c r="K1547" s="575"/>
    </row>
    <row r="1548" spans="2:11" x14ac:dyDescent="0.2">
      <c r="B1548" s="573"/>
      <c r="C1548" s="573"/>
      <c r="E1548" s="571"/>
      <c r="G1548" s="574"/>
      <c r="H1548" s="575"/>
      <c r="I1548" s="575"/>
      <c r="J1548" s="575"/>
      <c r="K1548" s="575"/>
    </row>
    <row r="1549" spans="2:11" x14ac:dyDescent="0.2">
      <c r="B1549" s="573"/>
      <c r="C1549" s="573"/>
      <c r="E1549" s="571"/>
      <c r="G1549" s="574"/>
      <c r="H1549" s="575"/>
      <c r="I1549" s="575"/>
      <c r="J1549" s="575"/>
      <c r="K1549" s="575"/>
    </row>
    <row r="1550" spans="2:11" x14ac:dyDescent="0.2">
      <c r="B1550" s="573"/>
      <c r="C1550" s="573"/>
      <c r="E1550" s="571"/>
      <c r="G1550" s="574"/>
      <c r="H1550" s="575"/>
      <c r="I1550" s="575"/>
      <c r="J1550" s="575"/>
      <c r="K1550" s="575"/>
    </row>
    <row r="1551" spans="2:11" x14ac:dyDescent="0.2">
      <c r="B1551" s="573"/>
      <c r="C1551" s="573"/>
      <c r="E1551" s="571"/>
      <c r="G1551" s="574"/>
      <c r="H1551" s="575"/>
      <c r="I1551" s="575"/>
      <c r="J1551" s="575"/>
      <c r="K1551" s="575"/>
    </row>
    <row r="1552" spans="2:11" x14ac:dyDescent="0.2">
      <c r="B1552" s="573"/>
      <c r="C1552" s="573"/>
      <c r="E1552" s="571"/>
      <c r="G1552" s="574"/>
      <c r="H1552" s="575"/>
      <c r="I1552" s="575"/>
      <c r="J1552" s="575"/>
      <c r="K1552" s="575"/>
    </row>
    <row r="1553" spans="2:11" x14ac:dyDescent="0.2">
      <c r="B1553" s="573"/>
      <c r="C1553" s="573"/>
      <c r="E1553" s="571"/>
      <c r="G1553" s="574"/>
      <c r="H1553" s="575"/>
      <c r="I1553" s="575"/>
      <c r="J1553" s="575"/>
      <c r="K1553" s="575"/>
    </row>
    <row r="1554" spans="2:11" x14ac:dyDescent="0.2">
      <c r="B1554" s="573"/>
      <c r="C1554" s="573"/>
      <c r="E1554" s="571"/>
      <c r="G1554" s="574"/>
      <c r="H1554" s="575"/>
      <c r="I1554" s="575"/>
      <c r="J1554" s="575"/>
      <c r="K1554" s="575"/>
    </row>
    <row r="1555" spans="2:11" x14ac:dyDescent="0.2">
      <c r="B1555" s="573"/>
      <c r="C1555" s="573"/>
      <c r="E1555" s="571"/>
      <c r="G1555" s="574"/>
      <c r="H1555" s="575"/>
      <c r="I1555" s="575"/>
      <c r="J1555" s="575"/>
      <c r="K1555" s="575"/>
    </row>
    <row r="1556" spans="2:11" x14ac:dyDescent="0.2">
      <c r="B1556" s="573"/>
      <c r="C1556" s="573"/>
      <c r="E1556" s="571"/>
      <c r="G1556" s="574"/>
      <c r="H1556" s="575"/>
      <c r="I1556" s="575"/>
      <c r="J1556" s="575"/>
      <c r="K1556" s="575"/>
    </row>
    <row r="1557" spans="2:11" x14ac:dyDescent="0.2">
      <c r="B1557" s="573"/>
      <c r="C1557" s="573"/>
      <c r="E1557" s="571"/>
      <c r="G1557" s="574"/>
      <c r="H1557" s="575"/>
      <c r="I1557" s="575"/>
      <c r="J1557" s="575"/>
      <c r="K1557" s="575"/>
    </row>
    <row r="1558" spans="2:11" x14ac:dyDescent="0.2">
      <c r="B1558" s="573"/>
      <c r="C1558" s="573"/>
      <c r="E1558" s="571"/>
      <c r="G1558" s="574"/>
      <c r="H1558" s="575"/>
      <c r="I1558" s="575"/>
      <c r="J1558" s="575"/>
      <c r="K1558" s="575"/>
    </row>
    <row r="1559" spans="2:11" x14ac:dyDescent="0.2">
      <c r="B1559" s="573"/>
      <c r="C1559" s="573"/>
      <c r="E1559" s="571"/>
      <c r="G1559" s="574"/>
      <c r="H1559" s="575"/>
      <c r="I1559" s="575"/>
      <c r="J1559" s="575"/>
      <c r="K1559" s="575"/>
    </row>
    <row r="1560" spans="2:11" x14ac:dyDescent="0.2">
      <c r="B1560" s="573"/>
      <c r="C1560" s="573"/>
      <c r="E1560" s="571"/>
      <c r="G1560" s="574"/>
      <c r="H1560" s="575"/>
      <c r="I1560" s="575"/>
      <c r="J1560" s="575"/>
      <c r="K1560" s="575"/>
    </row>
    <row r="1561" spans="2:11" x14ac:dyDescent="0.2">
      <c r="B1561" s="573"/>
      <c r="C1561" s="573"/>
      <c r="E1561" s="571"/>
      <c r="G1561" s="574"/>
      <c r="H1561" s="575"/>
      <c r="I1561" s="575"/>
      <c r="J1561" s="575"/>
      <c r="K1561" s="575"/>
    </row>
    <row r="1562" spans="2:11" x14ac:dyDescent="0.2">
      <c r="B1562" s="573"/>
      <c r="C1562" s="573"/>
      <c r="E1562" s="571"/>
      <c r="G1562" s="574"/>
      <c r="H1562" s="575"/>
      <c r="I1562" s="575"/>
      <c r="J1562" s="575"/>
      <c r="K1562" s="575"/>
    </row>
    <row r="1563" spans="2:11" x14ac:dyDescent="0.2">
      <c r="B1563" s="573"/>
      <c r="C1563" s="573"/>
      <c r="E1563" s="571"/>
      <c r="G1563" s="574"/>
      <c r="H1563" s="575"/>
      <c r="I1563" s="575"/>
      <c r="J1563" s="575"/>
      <c r="K1563" s="575"/>
    </row>
    <row r="1564" spans="2:11" x14ac:dyDescent="0.2">
      <c r="B1564" s="573"/>
      <c r="C1564" s="573"/>
      <c r="E1564" s="571"/>
      <c r="G1564" s="574"/>
      <c r="H1564" s="575"/>
      <c r="I1564" s="575"/>
      <c r="J1564" s="575"/>
      <c r="K1564" s="575"/>
    </row>
    <row r="1565" spans="2:11" x14ac:dyDescent="0.2">
      <c r="B1565" s="573"/>
      <c r="C1565" s="573"/>
      <c r="E1565" s="571"/>
      <c r="G1565" s="574"/>
      <c r="H1565" s="575"/>
      <c r="I1565" s="575"/>
      <c r="J1565" s="575"/>
      <c r="K1565" s="575"/>
    </row>
    <row r="1566" spans="2:11" x14ac:dyDescent="0.2">
      <c r="B1566" s="573"/>
      <c r="C1566" s="573"/>
      <c r="E1566" s="571"/>
      <c r="G1566" s="574"/>
      <c r="H1566" s="575"/>
      <c r="I1566" s="575"/>
      <c r="J1566" s="575"/>
      <c r="K1566" s="575"/>
    </row>
    <row r="1567" spans="2:11" x14ac:dyDescent="0.2">
      <c r="B1567" s="573"/>
      <c r="C1567" s="573"/>
      <c r="E1567" s="571"/>
      <c r="G1567" s="574"/>
      <c r="H1567" s="575"/>
      <c r="I1567" s="575"/>
      <c r="J1567" s="575"/>
      <c r="K1567" s="575"/>
    </row>
    <row r="1568" spans="2:11" x14ac:dyDescent="0.2">
      <c r="B1568" s="573"/>
      <c r="C1568" s="573"/>
      <c r="E1568" s="571"/>
      <c r="G1568" s="574"/>
      <c r="H1568" s="575"/>
      <c r="I1568" s="575"/>
      <c r="J1568" s="575"/>
      <c r="K1568" s="575"/>
    </row>
    <row r="1569" spans="2:11" x14ac:dyDescent="0.2">
      <c r="B1569" s="573"/>
      <c r="C1569" s="573"/>
      <c r="E1569" s="571"/>
      <c r="G1569" s="574"/>
      <c r="H1569" s="575"/>
      <c r="I1569" s="575"/>
      <c r="J1569" s="575"/>
      <c r="K1569" s="575"/>
    </row>
    <row r="1570" spans="2:11" x14ac:dyDescent="0.2">
      <c r="B1570" s="573"/>
      <c r="C1570" s="573"/>
      <c r="E1570" s="571"/>
      <c r="G1570" s="574"/>
      <c r="H1570" s="575"/>
      <c r="I1570" s="575"/>
      <c r="J1570" s="575"/>
      <c r="K1570" s="575"/>
    </row>
    <row r="1571" spans="2:11" x14ac:dyDescent="0.2">
      <c r="B1571" s="573"/>
      <c r="C1571" s="573"/>
      <c r="E1571" s="571"/>
      <c r="G1571" s="574"/>
      <c r="H1571" s="575"/>
      <c r="I1571" s="575"/>
      <c r="J1571" s="575"/>
      <c r="K1571" s="575"/>
    </row>
    <row r="1572" spans="2:11" x14ac:dyDescent="0.2">
      <c r="B1572" s="573"/>
      <c r="C1572" s="573"/>
      <c r="E1572" s="571"/>
      <c r="G1572" s="574"/>
      <c r="H1572" s="575"/>
      <c r="I1572" s="575"/>
      <c r="J1572" s="575"/>
      <c r="K1572" s="575"/>
    </row>
    <row r="1573" spans="2:11" x14ac:dyDescent="0.2">
      <c r="B1573" s="573"/>
      <c r="C1573" s="573"/>
      <c r="E1573" s="571"/>
      <c r="G1573" s="574"/>
      <c r="H1573" s="575"/>
      <c r="I1573" s="575"/>
      <c r="J1573" s="575"/>
      <c r="K1573" s="575"/>
    </row>
    <row r="1574" spans="2:11" x14ac:dyDescent="0.2">
      <c r="B1574" s="573"/>
      <c r="C1574" s="573"/>
      <c r="E1574" s="571"/>
      <c r="G1574" s="574"/>
      <c r="H1574" s="575"/>
      <c r="I1574" s="575"/>
      <c r="J1574" s="575"/>
      <c r="K1574" s="575"/>
    </row>
    <row r="1575" spans="2:11" x14ac:dyDescent="0.2">
      <c r="B1575" s="573"/>
      <c r="C1575" s="573"/>
      <c r="E1575" s="571"/>
      <c r="G1575" s="574"/>
      <c r="H1575" s="575"/>
      <c r="I1575" s="575"/>
      <c r="J1575" s="575"/>
      <c r="K1575" s="575"/>
    </row>
    <row r="1576" spans="2:11" x14ac:dyDescent="0.2">
      <c r="B1576" s="573"/>
      <c r="C1576" s="573"/>
      <c r="E1576" s="571"/>
      <c r="G1576" s="574"/>
      <c r="H1576" s="575"/>
      <c r="I1576" s="575"/>
      <c r="J1576" s="575"/>
      <c r="K1576" s="575"/>
    </row>
    <row r="1577" spans="2:11" x14ac:dyDescent="0.2">
      <c r="B1577" s="573"/>
      <c r="C1577" s="573"/>
      <c r="E1577" s="571"/>
      <c r="G1577" s="574"/>
      <c r="H1577" s="575"/>
      <c r="I1577" s="575"/>
      <c r="J1577" s="575"/>
      <c r="K1577" s="575"/>
    </row>
    <row r="1578" spans="2:11" x14ac:dyDescent="0.2">
      <c r="B1578" s="573"/>
      <c r="C1578" s="573"/>
      <c r="E1578" s="571"/>
      <c r="G1578" s="574"/>
      <c r="H1578" s="575"/>
      <c r="I1578" s="575"/>
      <c r="J1578" s="575"/>
      <c r="K1578" s="575"/>
    </row>
    <row r="1579" spans="2:11" x14ac:dyDescent="0.2">
      <c r="B1579" s="573"/>
      <c r="C1579" s="573"/>
      <c r="E1579" s="571"/>
      <c r="G1579" s="574"/>
      <c r="H1579" s="575"/>
      <c r="I1579" s="575"/>
      <c r="J1579" s="575"/>
      <c r="K1579" s="575"/>
    </row>
    <row r="1580" spans="2:11" x14ac:dyDescent="0.2">
      <c r="B1580" s="573"/>
      <c r="C1580" s="573"/>
      <c r="E1580" s="571"/>
      <c r="G1580" s="574"/>
      <c r="H1580" s="575"/>
      <c r="I1580" s="575"/>
      <c r="J1580" s="575"/>
      <c r="K1580" s="575"/>
    </row>
    <row r="1581" spans="2:11" x14ac:dyDescent="0.2">
      <c r="B1581" s="573"/>
      <c r="C1581" s="573"/>
      <c r="E1581" s="571"/>
      <c r="G1581" s="574"/>
      <c r="H1581" s="575"/>
      <c r="I1581" s="575"/>
      <c r="J1581" s="575"/>
      <c r="K1581" s="575"/>
    </row>
    <row r="1582" spans="2:11" x14ac:dyDescent="0.2">
      <c r="B1582" s="573"/>
      <c r="C1582" s="573"/>
      <c r="E1582" s="571"/>
      <c r="G1582" s="574"/>
      <c r="H1582" s="575"/>
      <c r="I1582" s="575"/>
      <c r="J1582" s="575"/>
      <c r="K1582" s="575"/>
    </row>
    <row r="1583" spans="2:11" x14ac:dyDescent="0.2">
      <c r="B1583" s="573"/>
      <c r="C1583" s="573"/>
      <c r="E1583" s="571"/>
      <c r="G1583" s="574"/>
      <c r="H1583" s="575"/>
      <c r="I1583" s="575"/>
      <c r="J1583" s="575"/>
      <c r="K1583" s="575"/>
    </row>
    <row r="1584" spans="2:11" x14ac:dyDescent="0.2">
      <c r="B1584" s="573"/>
      <c r="C1584" s="573"/>
      <c r="E1584" s="571"/>
      <c r="G1584" s="574"/>
      <c r="H1584" s="575"/>
      <c r="I1584" s="575"/>
      <c r="J1584" s="575"/>
      <c r="K1584" s="575"/>
    </row>
    <row r="1585" spans="2:11" x14ac:dyDescent="0.2">
      <c r="B1585" s="573"/>
      <c r="C1585" s="573"/>
      <c r="E1585" s="571"/>
      <c r="G1585" s="574"/>
      <c r="H1585" s="575"/>
      <c r="I1585" s="575"/>
      <c r="J1585" s="575"/>
      <c r="K1585" s="575"/>
    </row>
    <row r="1586" spans="2:11" x14ac:dyDescent="0.2">
      <c r="B1586" s="573"/>
      <c r="C1586" s="573"/>
      <c r="E1586" s="571"/>
      <c r="G1586" s="574"/>
      <c r="H1586" s="575"/>
      <c r="I1586" s="575"/>
      <c r="J1586" s="575"/>
      <c r="K1586" s="575"/>
    </row>
    <row r="1587" spans="2:11" x14ac:dyDescent="0.2">
      <c r="B1587" s="573"/>
      <c r="C1587" s="573"/>
      <c r="E1587" s="571"/>
      <c r="G1587" s="574"/>
      <c r="H1587" s="575"/>
      <c r="I1587" s="575"/>
      <c r="J1587" s="575"/>
      <c r="K1587" s="575"/>
    </row>
    <row r="1588" spans="2:11" x14ac:dyDescent="0.2">
      <c r="B1588" s="573"/>
      <c r="C1588" s="573"/>
      <c r="E1588" s="571"/>
      <c r="G1588" s="574"/>
      <c r="H1588" s="575"/>
      <c r="I1588" s="575"/>
      <c r="J1588" s="575"/>
      <c r="K1588" s="575"/>
    </row>
    <row r="1589" spans="2:11" x14ac:dyDescent="0.2">
      <c r="B1589" s="573"/>
      <c r="C1589" s="573"/>
      <c r="E1589" s="571"/>
      <c r="G1589" s="574"/>
      <c r="H1589" s="575"/>
      <c r="I1589" s="575"/>
      <c r="J1589" s="575"/>
      <c r="K1589" s="575"/>
    </row>
    <row r="1590" spans="2:11" x14ac:dyDescent="0.2">
      <c r="B1590" s="573"/>
      <c r="C1590" s="573"/>
      <c r="E1590" s="571"/>
      <c r="G1590" s="574"/>
      <c r="H1590" s="575"/>
      <c r="I1590" s="575"/>
      <c r="J1590" s="575"/>
      <c r="K1590" s="575"/>
    </row>
    <row r="1591" spans="2:11" x14ac:dyDescent="0.2">
      <c r="B1591" s="573"/>
      <c r="C1591" s="573"/>
      <c r="E1591" s="571"/>
      <c r="G1591" s="574"/>
      <c r="H1591" s="575"/>
      <c r="I1591" s="575"/>
      <c r="J1591" s="575"/>
      <c r="K1591" s="575"/>
    </row>
    <row r="1592" spans="2:11" x14ac:dyDescent="0.2">
      <c r="B1592" s="573"/>
      <c r="C1592" s="573"/>
      <c r="E1592" s="571"/>
      <c r="G1592" s="574"/>
      <c r="H1592" s="575"/>
      <c r="I1592" s="575"/>
      <c r="J1592" s="575"/>
      <c r="K1592" s="575"/>
    </row>
    <row r="1593" spans="2:11" x14ac:dyDescent="0.2">
      <c r="B1593" s="573"/>
      <c r="C1593" s="573"/>
      <c r="E1593" s="571"/>
      <c r="G1593" s="574"/>
      <c r="H1593" s="575"/>
      <c r="I1593" s="575"/>
      <c r="J1593" s="575"/>
      <c r="K1593" s="575"/>
    </row>
    <row r="1594" spans="2:11" x14ac:dyDescent="0.2">
      <c r="B1594" s="573"/>
      <c r="C1594" s="573"/>
      <c r="E1594" s="571"/>
      <c r="G1594" s="574"/>
      <c r="H1594" s="575"/>
      <c r="I1594" s="575"/>
      <c r="J1594" s="575"/>
      <c r="K1594" s="575"/>
    </row>
    <row r="1595" spans="2:11" x14ac:dyDescent="0.2">
      <c r="B1595" s="573"/>
      <c r="C1595" s="573"/>
      <c r="E1595" s="571"/>
      <c r="G1595" s="574"/>
      <c r="H1595" s="575"/>
      <c r="I1595" s="575"/>
      <c r="J1595" s="575"/>
      <c r="K1595" s="575"/>
    </row>
    <row r="1596" spans="2:11" x14ac:dyDescent="0.2">
      <c r="B1596" s="573"/>
      <c r="C1596" s="573"/>
      <c r="E1596" s="571"/>
      <c r="G1596" s="574"/>
      <c r="H1596" s="575"/>
      <c r="I1596" s="575"/>
      <c r="J1596" s="575"/>
      <c r="K1596" s="575"/>
    </row>
    <row r="1597" spans="2:11" x14ac:dyDescent="0.2">
      <c r="B1597" s="573"/>
      <c r="C1597" s="573"/>
      <c r="E1597" s="571"/>
      <c r="G1597" s="574"/>
      <c r="H1597" s="575"/>
      <c r="I1597" s="575"/>
      <c r="J1597" s="575"/>
      <c r="K1597" s="575"/>
    </row>
    <row r="1598" spans="2:11" x14ac:dyDescent="0.2">
      <c r="B1598" s="573"/>
      <c r="C1598" s="573"/>
      <c r="E1598" s="571"/>
      <c r="G1598" s="574"/>
      <c r="H1598" s="575"/>
      <c r="I1598" s="575"/>
      <c r="J1598" s="575"/>
      <c r="K1598" s="575"/>
    </row>
    <row r="1599" spans="2:11" x14ac:dyDescent="0.2">
      <c r="B1599" s="573"/>
      <c r="C1599" s="573"/>
      <c r="E1599" s="571"/>
      <c r="G1599" s="574"/>
      <c r="H1599" s="575"/>
      <c r="I1599" s="575"/>
      <c r="J1599" s="575"/>
      <c r="K1599" s="575"/>
    </row>
    <row r="1600" spans="2:11" x14ac:dyDescent="0.2">
      <c r="B1600" s="573"/>
      <c r="C1600" s="573"/>
      <c r="E1600" s="571"/>
      <c r="G1600" s="574"/>
      <c r="H1600" s="575"/>
      <c r="I1600" s="575"/>
      <c r="J1600" s="575"/>
      <c r="K1600" s="575"/>
    </row>
    <row r="1601" spans="2:11" x14ac:dyDescent="0.2">
      <c r="B1601" s="573"/>
      <c r="C1601" s="573"/>
      <c r="E1601" s="571"/>
      <c r="G1601" s="574"/>
      <c r="H1601" s="575"/>
      <c r="I1601" s="575"/>
      <c r="J1601" s="575"/>
      <c r="K1601" s="575"/>
    </row>
    <row r="1602" spans="2:11" x14ac:dyDescent="0.2">
      <c r="B1602" s="573"/>
      <c r="C1602" s="573"/>
      <c r="E1602" s="571"/>
      <c r="G1602" s="574"/>
      <c r="H1602" s="575"/>
      <c r="I1602" s="575"/>
      <c r="J1602" s="575"/>
      <c r="K1602" s="575"/>
    </row>
    <row r="1603" spans="2:11" x14ac:dyDescent="0.2">
      <c r="B1603" s="573"/>
      <c r="C1603" s="573"/>
      <c r="E1603" s="571"/>
      <c r="G1603" s="574"/>
      <c r="H1603" s="575"/>
      <c r="I1603" s="575"/>
      <c r="J1603" s="575"/>
      <c r="K1603" s="575"/>
    </row>
    <row r="1604" spans="2:11" x14ac:dyDescent="0.2">
      <c r="B1604" s="573"/>
      <c r="C1604" s="573"/>
      <c r="E1604" s="571"/>
      <c r="G1604" s="574"/>
      <c r="H1604" s="575"/>
      <c r="I1604" s="575"/>
      <c r="J1604" s="575"/>
      <c r="K1604" s="575"/>
    </row>
    <row r="1605" spans="2:11" x14ac:dyDescent="0.2">
      <c r="B1605" s="573"/>
      <c r="C1605" s="573"/>
      <c r="E1605" s="571"/>
      <c r="G1605" s="574"/>
      <c r="H1605" s="575"/>
      <c r="I1605" s="575"/>
      <c r="J1605" s="575"/>
      <c r="K1605" s="575"/>
    </row>
    <row r="1606" spans="2:11" x14ac:dyDescent="0.2">
      <c r="B1606" s="573"/>
      <c r="C1606" s="573"/>
      <c r="E1606" s="571"/>
      <c r="G1606" s="574"/>
      <c r="H1606" s="575"/>
      <c r="I1606" s="575"/>
      <c r="J1606" s="575"/>
      <c r="K1606" s="575"/>
    </row>
    <row r="1607" spans="2:11" x14ac:dyDescent="0.2">
      <c r="B1607" s="573"/>
      <c r="C1607" s="573"/>
      <c r="E1607" s="571"/>
      <c r="G1607" s="574"/>
      <c r="H1607" s="575"/>
      <c r="I1607" s="575"/>
      <c r="J1607" s="575"/>
      <c r="K1607" s="575"/>
    </row>
    <row r="1608" spans="2:11" x14ac:dyDescent="0.2">
      <c r="B1608" s="573"/>
      <c r="C1608" s="573"/>
      <c r="E1608" s="571"/>
      <c r="G1608" s="574"/>
      <c r="H1608" s="575"/>
      <c r="I1608" s="575"/>
      <c r="J1608" s="575"/>
      <c r="K1608" s="575"/>
    </row>
    <row r="1609" spans="2:11" x14ac:dyDescent="0.2">
      <c r="B1609" s="573"/>
      <c r="C1609" s="573"/>
      <c r="E1609" s="571"/>
      <c r="G1609" s="574"/>
      <c r="H1609" s="575"/>
      <c r="I1609" s="575"/>
      <c r="J1609" s="575"/>
      <c r="K1609" s="575"/>
    </row>
    <row r="1610" spans="2:11" x14ac:dyDescent="0.2">
      <c r="B1610" s="573"/>
      <c r="C1610" s="573"/>
      <c r="E1610" s="571"/>
      <c r="G1610" s="574"/>
      <c r="H1610" s="575"/>
      <c r="I1610" s="575"/>
      <c r="J1610" s="575"/>
      <c r="K1610" s="575"/>
    </row>
    <row r="1611" spans="2:11" x14ac:dyDescent="0.2">
      <c r="B1611" s="573"/>
      <c r="C1611" s="573"/>
      <c r="E1611" s="571"/>
      <c r="G1611" s="574"/>
      <c r="H1611" s="575"/>
      <c r="I1611" s="575"/>
      <c r="J1611" s="575"/>
      <c r="K1611" s="575"/>
    </row>
    <row r="1612" spans="2:11" x14ac:dyDescent="0.2">
      <c r="B1612" s="573"/>
      <c r="C1612" s="573"/>
      <c r="E1612" s="571"/>
      <c r="G1612" s="574"/>
      <c r="H1612" s="575"/>
      <c r="I1612" s="575"/>
      <c r="J1612" s="575"/>
      <c r="K1612" s="575"/>
    </row>
    <row r="1613" spans="2:11" x14ac:dyDescent="0.2">
      <c r="B1613" s="573"/>
      <c r="C1613" s="573"/>
      <c r="E1613" s="571"/>
      <c r="G1613" s="574"/>
      <c r="H1613" s="575"/>
      <c r="I1613" s="575"/>
      <c r="J1613" s="575"/>
      <c r="K1613" s="575"/>
    </row>
    <row r="1614" spans="2:11" x14ac:dyDescent="0.2">
      <c r="B1614" s="573"/>
      <c r="C1614" s="573"/>
      <c r="E1614" s="571"/>
      <c r="G1614" s="574"/>
      <c r="H1614" s="575"/>
      <c r="I1614" s="575"/>
      <c r="J1614" s="575"/>
      <c r="K1614" s="575"/>
    </row>
    <row r="1615" spans="2:11" x14ac:dyDescent="0.2">
      <c r="B1615" s="573"/>
      <c r="C1615" s="573"/>
      <c r="E1615" s="571"/>
      <c r="G1615" s="574"/>
      <c r="H1615" s="575"/>
      <c r="I1615" s="575"/>
      <c r="J1615" s="575"/>
      <c r="K1615" s="575"/>
    </row>
    <row r="1616" spans="2:11" x14ac:dyDescent="0.2">
      <c r="B1616" s="573"/>
      <c r="C1616" s="573"/>
      <c r="E1616" s="571"/>
      <c r="G1616" s="574"/>
      <c r="H1616" s="575"/>
      <c r="I1616" s="575"/>
      <c r="J1616" s="575"/>
      <c r="K1616" s="575"/>
    </row>
    <row r="1617" spans="2:11" x14ac:dyDescent="0.2">
      <c r="B1617" s="573"/>
      <c r="C1617" s="573"/>
      <c r="E1617" s="571"/>
      <c r="G1617" s="574"/>
      <c r="H1617" s="575"/>
      <c r="I1617" s="575"/>
      <c r="J1617" s="575"/>
      <c r="K1617" s="575"/>
    </row>
    <row r="1618" spans="2:11" x14ac:dyDescent="0.2">
      <c r="B1618" s="573"/>
      <c r="C1618" s="573"/>
      <c r="E1618" s="571"/>
      <c r="G1618" s="574"/>
      <c r="H1618" s="575"/>
      <c r="I1618" s="575"/>
      <c r="J1618" s="575"/>
      <c r="K1618" s="575"/>
    </row>
    <row r="1619" spans="2:11" x14ac:dyDescent="0.2">
      <c r="B1619" s="573"/>
      <c r="C1619" s="573"/>
      <c r="E1619" s="571"/>
      <c r="G1619" s="574"/>
      <c r="H1619" s="575"/>
      <c r="I1619" s="575"/>
      <c r="J1619" s="575"/>
      <c r="K1619" s="575"/>
    </row>
    <row r="1620" spans="2:11" x14ac:dyDescent="0.2">
      <c r="B1620" s="573"/>
      <c r="C1620" s="573"/>
      <c r="E1620" s="571"/>
      <c r="G1620" s="574"/>
      <c r="H1620" s="575"/>
      <c r="I1620" s="575"/>
      <c r="J1620" s="575"/>
      <c r="K1620" s="575"/>
    </row>
    <row r="1621" spans="2:11" x14ac:dyDescent="0.2">
      <c r="B1621" s="573"/>
      <c r="C1621" s="573"/>
      <c r="E1621" s="571"/>
      <c r="G1621" s="574"/>
      <c r="H1621" s="575"/>
      <c r="I1621" s="575"/>
      <c r="J1621" s="575"/>
      <c r="K1621" s="575"/>
    </row>
    <row r="1622" spans="2:11" x14ac:dyDescent="0.2">
      <c r="B1622" s="573"/>
      <c r="C1622" s="573"/>
      <c r="E1622" s="571"/>
      <c r="G1622" s="574"/>
      <c r="H1622" s="575"/>
      <c r="I1622" s="575"/>
      <c r="J1622" s="575"/>
      <c r="K1622" s="575"/>
    </row>
    <row r="1623" spans="2:11" x14ac:dyDescent="0.2">
      <c r="B1623" s="573"/>
      <c r="C1623" s="573"/>
      <c r="E1623" s="571"/>
      <c r="G1623" s="574"/>
      <c r="H1623" s="575"/>
      <c r="I1623" s="575"/>
      <c r="J1623" s="575"/>
      <c r="K1623" s="575"/>
    </row>
    <row r="1624" spans="2:11" x14ac:dyDescent="0.2">
      <c r="B1624" s="573"/>
      <c r="C1624" s="573"/>
      <c r="E1624" s="571"/>
      <c r="G1624" s="574"/>
      <c r="H1624" s="575"/>
      <c r="I1624" s="575"/>
      <c r="J1624" s="575"/>
      <c r="K1624" s="575"/>
    </row>
    <row r="1625" spans="2:11" x14ac:dyDescent="0.2">
      <c r="B1625" s="573"/>
      <c r="C1625" s="573"/>
      <c r="E1625" s="571"/>
      <c r="G1625" s="574"/>
      <c r="H1625" s="575"/>
      <c r="I1625" s="575"/>
      <c r="J1625" s="575"/>
      <c r="K1625" s="575"/>
    </row>
    <row r="1626" spans="2:11" x14ac:dyDescent="0.2">
      <c r="B1626" s="573"/>
      <c r="C1626" s="573"/>
      <c r="E1626" s="571"/>
      <c r="G1626" s="574"/>
      <c r="H1626" s="575"/>
      <c r="I1626" s="575"/>
      <c r="J1626" s="575"/>
      <c r="K1626" s="575"/>
    </row>
    <row r="1627" spans="2:11" x14ac:dyDescent="0.2">
      <c r="B1627" s="573"/>
      <c r="C1627" s="573"/>
      <c r="E1627" s="571"/>
      <c r="G1627" s="574"/>
      <c r="H1627" s="575"/>
      <c r="I1627" s="575"/>
      <c r="J1627" s="575"/>
      <c r="K1627" s="575"/>
    </row>
    <row r="1628" spans="2:11" x14ac:dyDescent="0.2">
      <c r="B1628" s="573"/>
      <c r="C1628" s="573"/>
      <c r="E1628" s="571"/>
      <c r="G1628" s="574"/>
      <c r="H1628" s="575"/>
      <c r="I1628" s="575"/>
      <c r="J1628" s="575"/>
      <c r="K1628" s="575"/>
    </row>
    <row r="1629" spans="2:11" x14ac:dyDescent="0.2">
      <c r="B1629" s="573"/>
      <c r="C1629" s="573"/>
      <c r="E1629" s="571"/>
      <c r="G1629" s="574"/>
      <c r="H1629" s="575"/>
      <c r="I1629" s="575"/>
      <c r="J1629" s="575"/>
      <c r="K1629" s="575"/>
    </row>
    <row r="1630" spans="2:11" x14ac:dyDescent="0.2">
      <c r="B1630" s="573"/>
      <c r="C1630" s="573"/>
      <c r="E1630" s="571"/>
      <c r="G1630" s="574"/>
      <c r="H1630" s="575"/>
      <c r="I1630" s="575"/>
      <c r="J1630" s="575"/>
      <c r="K1630" s="575"/>
    </row>
    <row r="1631" spans="2:11" x14ac:dyDescent="0.2">
      <c r="B1631" s="573"/>
      <c r="C1631" s="573"/>
      <c r="E1631" s="571"/>
      <c r="G1631" s="574"/>
      <c r="H1631" s="575"/>
      <c r="I1631" s="575"/>
      <c r="J1631" s="575"/>
      <c r="K1631" s="575"/>
    </row>
    <row r="1632" spans="2:11" x14ac:dyDescent="0.2">
      <c r="B1632" s="573"/>
      <c r="C1632" s="573"/>
      <c r="E1632" s="571"/>
      <c r="G1632" s="574"/>
      <c r="H1632" s="575"/>
      <c r="I1632" s="575"/>
      <c r="J1632" s="575"/>
      <c r="K1632" s="575"/>
    </row>
    <row r="1633" spans="2:11" x14ac:dyDescent="0.2">
      <c r="B1633" s="573"/>
      <c r="C1633" s="573"/>
      <c r="E1633" s="571"/>
      <c r="G1633" s="574"/>
      <c r="H1633" s="575"/>
      <c r="I1633" s="575"/>
      <c r="J1633" s="575"/>
      <c r="K1633" s="575"/>
    </row>
    <row r="1634" spans="2:11" x14ac:dyDescent="0.2">
      <c r="B1634" s="573"/>
      <c r="C1634" s="573"/>
      <c r="E1634" s="571"/>
      <c r="G1634" s="574"/>
      <c r="H1634" s="575"/>
      <c r="I1634" s="575"/>
      <c r="J1634" s="575"/>
      <c r="K1634" s="575"/>
    </row>
    <row r="1635" spans="2:11" x14ac:dyDescent="0.2">
      <c r="B1635" s="573"/>
      <c r="C1635" s="573"/>
      <c r="E1635" s="571"/>
      <c r="G1635" s="574"/>
      <c r="H1635" s="575"/>
      <c r="I1635" s="575"/>
      <c r="J1635" s="575"/>
      <c r="K1635" s="575"/>
    </row>
    <row r="1636" spans="2:11" x14ac:dyDescent="0.2">
      <c r="B1636" s="573"/>
      <c r="C1636" s="573"/>
      <c r="E1636" s="571"/>
      <c r="G1636" s="574"/>
      <c r="H1636" s="575"/>
      <c r="I1636" s="575"/>
      <c r="J1636" s="575"/>
      <c r="K1636" s="575"/>
    </row>
    <row r="1637" spans="2:11" x14ac:dyDescent="0.2">
      <c r="B1637" s="573"/>
      <c r="C1637" s="573"/>
      <c r="E1637" s="571"/>
      <c r="G1637" s="574"/>
      <c r="H1637" s="575"/>
      <c r="I1637" s="575"/>
      <c r="J1637" s="575"/>
      <c r="K1637" s="575"/>
    </row>
    <row r="1638" spans="2:11" x14ac:dyDescent="0.2">
      <c r="B1638" s="573"/>
      <c r="C1638" s="573"/>
      <c r="E1638" s="571"/>
      <c r="G1638" s="574"/>
      <c r="H1638" s="575"/>
      <c r="I1638" s="575"/>
      <c r="J1638" s="575"/>
      <c r="K1638" s="575"/>
    </row>
    <row r="1639" spans="2:11" x14ac:dyDescent="0.2">
      <c r="B1639" s="573"/>
      <c r="C1639" s="573"/>
      <c r="E1639" s="571"/>
      <c r="G1639" s="574"/>
      <c r="H1639" s="575"/>
      <c r="I1639" s="575"/>
      <c r="J1639" s="575"/>
      <c r="K1639" s="575"/>
    </row>
    <row r="1640" spans="2:11" x14ac:dyDescent="0.2">
      <c r="B1640" s="573"/>
      <c r="C1640" s="573"/>
      <c r="E1640" s="571"/>
      <c r="G1640" s="574"/>
      <c r="H1640" s="575"/>
      <c r="I1640" s="575"/>
      <c r="J1640" s="575"/>
      <c r="K1640" s="575"/>
    </row>
    <row r="1641" spans="2:11" x14ac:dyDescent="0.2">
      <c r="B1641" s="573"/>
      <c r="C1641" s="573"/>
      <c r="E1641" s="571"/>
      <c r="G1641" s="574"/>
      <c r="H1641" s="575"/>
      <c r="I1641" s="575"/>
      <c r="J1641" s="575"/>
      <c r="K1641" s="575"/>
    </row>
    <row r="1642" spans="2:11" x14ac:dyDescent="0.2">
      <c r="B1642" s="573"/>
      <c r="C1642" s="573"/>
      <c r="E1642" s="571"/>
      <c r="G1642" s="574"/>
      <c r="H1642" s="575"/>
      <c r="I1642" s="575"/>
      <c r="J1642" s="575"/>
      <c r="K1642" s="575"/>
    </row>
    <row r="1643" spans="2:11" x14ac:dyDescent="0.2">
      <c r="B1643" s="573"/>
      <c r="C1643" s="573"/>
      <c r="E1643" s="571"/>
      <c r="G1643" s="574"/>
      <c r="H1643" s="575"/>
      <c r="I1643" s="575"/>
      <c r="J1643" s="575"/>
      <c r="K1643" s="575"/>
    </row>
    <row r="1644" spans="2:11" x14ac:dyDescent="0.2">
      <c r="B1644" s="573"/>
      <c r="C1644" s="573"/>
      <c r="E1644" s="571"/>
      <c r="G1644" s="574"/>
      <c r="H1644" s="575"/>
      <c r="I1644" s="575"/>
      <c r="J1644" s="575"/>
      <c r="K1644" s="575"/>
    </row>
    <row r="1645" spans="2:11" x14ac:dyDescent="0.2">
      <c r="B1645" s="573"/>
      <c r="C1645" s="573"/>
      <c r="E1645" s="571"/>
      <c r="G1645" s="574"/>
      <c r="H1645" s="575"/>
      <c r="I1645" s="575"/>
      <c r="J1645" s="575"/>
      <c r="K1645" s="575"/>
    </row>
    <row r="1646" spans="2:11" x14ac:dyDescent="0.2">
      <c r="B1646" s="573"/>
      <c r="C1646" s="573"/>
      <c r="E1646" s="571"/>
      <c r="G1646" s="574"/>
      <c r="H1646" s="575"/>
      <c r="I1646" s="575"/>
      <c r="J1646" s="575"/>
      <c r="K1646" s="575"/>
    </row>
    <row r="1647" spans="2:11" x14ac:dyDescent="0.2">
      <c r="B1647" s="573"/>
      <c r="C1647" s="573"/>
      <c r="E1647" s="571"/>
      <c r="G1647" s="574"/>
      <c r="H1647" s="575"/>
      <c r="I1647" s="575"/>
      <c r="J1647" s="575"/>
      <c r="K1647" s="575"/>
    </row>
    <row r="1648" spans="2:11" x14ac:dyDescent="0.2">
      <c r="B1648" s="573"/>
      <c r="C1648" s="573"/>
      <c r="E1648" s="571"/>
      <c r="G1648" s="574"/>
      <c r="H1648" s="575"/>
      <c r="I1648" s="575"/>
      <c r="J1648" s="575"/>
      <c r="K1648" s="575"/>
    </row>
    <row r="1649" spans="2:11" x14ac:dyDescent="0.2">
      <c r="B1649" s="573"/>
      <c r="C1649" s="573"/>
      <c r="E1649" s="571"/>
      <c r="G1649" s="574"/>
      <c r="H1649" s="575"/>
      <c r="I1649" s="575"/>
      <c r="J1649" s="575"/>
      <c r="K1649" s="575"/>
    </row>
    <row r="1650" spans="2:11" x14ac:dyDescent="0.2">
      <c r="B1650" s="573"/>
      <c r="C1650" s="573"/>
      <c r="E1650" s="571"/>
      <c r="G1650" s="574"/>
      <c r="H1650" s="575"/>
      <c r="I1650" s="575"/>
      <c r="J1650" s="575"/>
      <c r="K1650" s="575"/>
    </row>
    <row r="1651" spans="2:11" x14ac:dyDescent="0.2">
      <c r="B1651" s="573"/>
      <c r="C1651" s="573"/>
      <c r="E1651" s="571"/>
      <c r="G1651" s="574"/>
      <c r="H1651" s="575"/>
      <c r="I1651" s="575"/>
      <c r="J1651" s="575"/>
      <c r="K1651" s="575"/>
    </row>
    <row r="1652" spans="2:11" x14ac:dyDescent="0.2">
      <c r="B1652" s="573"/>
      <c r="C1652" s="573"/>
      <c r="E1652" s="571"/>
      <c r="G1652" s="574"/>
      <c r="H1652" s="575"/>
      <c r="I1652" s="575"/>
      <c r="J1652" s="575"/>
      <c r="K1652" s="575"/>
    </row>
    <row r="1653" spans="2:11" x14ac:dyDescent="0.2">
      <c r="B1653" s="573"/>
      <c r="C1653" s="573"/>
      <c r="E1653" s="571"/>
      <c r="G1653" s="574"/>
      <c r="H1653" s="575"/>
      <c r="I1653" s="575"/>
      <c r="J1653" s="575"/>
      <c r="K1653" s="575"/>
    </row>
    <row r="1654" spans="2:11" x14ac:dyDescent="0.2">
      <c r="B1654" s="573"/>
      <c r="C1654" s="573"/>
      <c r="E1654" s="571"/>
      <c r="G1654" s="574"/>
      <c r="H1654" s="575"/>
      <c r="I1654" s="575"/>
      <c r="J1654" s="575"/>
      <c r="K1654" s="575"/>
    </row>
    <row r="1655" spans="2:11" x14ac:dyDescent="0.2">
      <c r="B1655" s="573"/>
      <c r="C1655" s="573"/>
      <c r="E1655" s="571"/>
      <c r="G1655" s="574"/>
      <c r="H1655" s="575"/>
      <c r="I1655" s="575"/>
      <c r="J1655" s="575"/>
      <c r="K1655" s="575"/>
    </row>
    <row r="1656" spans="2:11" x14ac:dyDescent="0.2">
      <c r="B1656" s="573"/>
      <c r="C1656" s="573"/>
      <c r="E1656" s="571"/>
      <c r="G1656" s="574"/>
      <c r="H1656" s="575"/>
      <c r="I1656" s="575"/>
      <c r="J1656" s="575"/>
      <c r="K1656" s="575"/>
    </row>
    <row r="1657" spans="2:11" x14ac:dyDescent="0.2">
      <c r="B1657" s="573"/>
      <c r="C1657" s="573"/>
      <c r="E1657" s="571"/>
      <c r="G1657" s="574"/>
      <c r="H1657" s="575"/>
      <c r="I1657" s="575"/>
      <c r="J1657" s="575"/>
      <c r="K1657" s="575"/>
    </row>
    <row r="1658" spans="2:11" x14ac:dyDescent="0.2">
      <c r="B1658" s="573"/>
      <c r="C1658" s="573"/>
      <c r="E1658" s="571"/>
      <c r="G1658" s="574"/>
      <c r="H1658" s="575"/>
      <c r="I1658" s="575"/>
      <c r="J1658" s="575"/>
      <c r="K1658" s="575"/>
    </row>
    <row r="1659" spans="2:11" x14ac:dyDescent="0.2">
      <c r="B1659" s="573"/>
      <c r="C1659" s="573"/>
      <c r="E1659" s="571"/>
      <c r="G1659" s="574"/>
      <c r="H1659" s="575"/>
      <c r="I1659" s="575"/>
      <c r="J1659" s="575"/>
      <c r="K1659" s="575"/>
    </row>
    <row r="1660" spans="2:11" x14ac:dyDescent="0.2">
      <c r="B1660" s="573"/>
      <c r="C1660" s="573"/>
      <c r="E1660" s="571"/>
      <c r="G1660" s="574"/>
      <c r="H1660" s="575"/>
      <c r="I1660" s="575"/>
      <c r="J1660" s="575"/>
      <c r="K1660" s="575"/>
    </row>
    <row r="1661" spans="2:11" x14ac:dyDescent="0.2">
      <c r="B1661" s="573"/>
      <c r="C1661" s="573"/>
      <c r="E1661" s="571"/>
      <c r="G1661" s="574"/>
      <c r="H1661" s="575"/>
      <c r="I1661" s="575"/>
      <c r="J1661" s="575"/>
      <c r="K1661" s="575"/>
    </row>
    <row r="1662" spans="2:11" x14ac:dyDescent="0.2">
      <c r="B1662" s="573"/>
      <c r="C1662" s="573"/>
      <c r="E1662" s="571"/>
      <c r="G1662" s="574"/>
      <c r="H1662" s="575"/>
      <c r="I1662" s="575"/>
      <c r="J1662" s="575"/>
      <c r="K1662" s="575"/>
    </row>
    <row r="1663" spans="2:11" x14ac:dyDescent="0.2">
      <c r="B1663" s="573"/>
      <c r="C1663" s="573"/>
      <c r="E1663" s="571"/>
      <c r="G1663" s="574"/>
      <c r="H1663" s="575"/>
      <c r="I1663" s="575"/>
      <c r="J1663" s="575"/>
      <c r="K1663" s="575"/>
    </row>
    <row r="1664" spans="2:11" x14ac:dyDescent="0.2">
      <c r="B1664" s="573"/>
      <c r="C1664" s="573"/>
      <c r="E1664" s="571"/>
      <c r="G1664" s="574"/>
      <c r="H1664" s="575"/>
      <c r="I1664" s="575"/>
      <c r="J1664" s="575"/>
      <c r="K1664" s="575"/>
    </row>
    <row r="1665" spans="2:11" x14ac:dyDescent="0.2">
      <c r="B1665" s="573"/>
      <c r="C1665" s="573"/>
      <c r="E1665" s="571"/>
      <c r="G1665" s="574"/>
      <c r="H1665" s="575"/>
      <c r="I1665" s="575"/>
      <c r="J1665" s="575"/>
      <c r="K1665" s="575"/>
    </row>
    <row r="1666" spans="2:11" x14ac:dyDescent="0.2">
      <c r="B1666" s="573"/>
      <c r="C1666" s="573"/>
      <c r="E1666" s="571"/>
      <c r="G1666" s="574"/>
      <c r="H1666" s="575"/>
      <c r="I1666" s="575"/>
      <c r="J1666" s="575"/>
      <c r="K1666" s="575"/>
    </row>
    <row r="1667" spans="2:11" x14ac:dyDescent="0.2">
      <c r="B1667" s="573"/>
      <c r="C1667" s="573"/>
      <c r="E1667" s="571"/>
      <c r="G1667" s="574"/>
      <c r="H1667" s="575"/>
      <c r="I1667" s="575"/>
      <c r="J1667" s="575"/>
      <c r="K1667" s="575"/>
    </row>
    <row r="1668" spans="2:11" x14ac:dyDescent="0.2">
      <c r="B1668" s="573"/>
      <c r="C1668" s="573"/>
      <c r="E1668" s="571"/>
      <c r="G1668" s="574"/>
      <c r="H1668" s="575"/>
      <c r="I1668" s="575"/>
      <c r="J1668" s="575"/>
      <c r="K1668" s="575"/>
    </row>
    <row r="1669" spans="2:11" x14ac:dyDescent="0.2">
      <c r="B1669" s="573"/>
      <c r="C1669" s="573"/>
      <c r="E1669" s="571"/>
      <c r="G1669" s="574"/>
      <c r="H1669" s="575"/>
      <c r="I1669" s="575"/>
      <c r="J1669" s="575"/>
      <c r="K1669" s="575"/>
    </row>
    <row r="1670" spans="2:11" x14ac:dyDescent="0.2">
      <c r="B1670" s="573"/>
      <c r="C1670" s="573"/>
      <c r="E1670" s="571"/>
      <c r="G1670" s="574"/>
      <c r="H1670" s="575"/>
      <c r="I1670" s="575"/>
      <c r="J1670" s="575"/>
      <c r="K1670" s="575"/>
    </row>
    <row r="1671" spans="2:11" x14ac:dyDescent="0.2">
      <c r="B1671" s="573"/>
      <c r="C1671" s="573"/>
      <c r="E1671" s="571"/>
      <c r="G1671" s="574"/>
      <c r="H1671" s="575"/>
      <c r="I1671" s="575"/>
      <c r="J1671" s="575"/>
      <c r="K1671" s="575"/>
    </row>
    <row r="1672" spans="2:11" x14ac:dyDescent="0.2">
      <c r="B1672" s="573"/>
      <c r="C1672" s="573"/>
      <c r="E1672" s="571"/>
      <c r="G1672" s="574"/>
      <c r="H1672" s="575"/>
      <c r="I1672" s="575"/>
      <c r="J1672" s="575"/>
      <c r="K1672" s="575"/>
    </row>
    <row r="1673" spans="2:11" x14ac:dyDescent="0.2">
      <c r="B1673" s="573"/>
      <c r="C1673" s="573"/>
      <c r="E1673" s="571"/>
      <c r="G1673" s="574"/>
      <c r="H1673" s="575"/>
      <c r="I1673" s="575"/>
      <c r="J1673" s="575"/>
      <c r="K1673" s="575"/>
    </row>
    <row r="1674" spans="2:11" x14ac:dyDescent="0.2">
      <c r="B1674" s="573"/>
      <c r="C1674" s="573"/>
      <c r="E1674" s="571"/>
      <c r="G1674" s="574"/>
      <c r="H1674" s="575"/>
      <c r="I1674" s="575"/>
      <c r="J1674" s="575"/>
      <c r="K1674" s="575"/>
    </row>
    <row r="1675" spans="2:11" x14ac:dyDescent="0.2">
      <c r="B1675" s="573"/>
      <c r="C1675" s="573"/>
      <c r="E1675" s="571"/>
      <c r="G1675" s="574"/>
      <c r="H1675" s="575"/>
      <c r="I1675" s="575"/>
      <c r="J1675" s="575"/>
      <c r="K1675" s="575"/>
    </row>
    <row r="1676" spans="2:11" x14ac:dyDescent="0.2">
      <c r="B1676" s="573"/>
      <c r="C1676" s="573"/>
      <c r="E1676" s="571"/>
      <c r="G1676" s="574"/>
      <c r="H1676" s="575"/>
      <c r="I1676" s="575"/>
      <c r="J1676" s="575"/>
      <c r="K1676" s="575"/>
    </row>
    <row r="1677" spans="2:11" x14ac:dyDescent="0.2">
      <c r="B1677" s="573"/>
      <c r="C1677" s="573"/>
      <c r="E1677" s="571"/>
      <c r="G1677" s="574"/>
      <c r="H1677" s="575"/>
      <c r="I1677" s="575"/>
      <c r="J1677" s="575"/>
      <c r="K1677" s="575"/>
    </row>
    <row r="1678" spans="2:11" x14ac:dyDescent="0.2">
      <c r="B1678" s="573"/>
      <c r="C1678" s="573"/>
      <c r="E1678" s="571"/>
      <c r="G1678" s="574"/>
      <c r="H1678" s="575"/>
      <c r="I1678" s="575"/>
      <c r="J1678" s="575"/>
      <c r="K1678" s="575"/>
    </row>
    <row r="1679" spans="2:11" x14ac:dyDescent="0.2">
      <c r="B1679" s="573"/>
      <c r="C1679" s="573"/>
      <c r="E1679" s="571"/>
      <c r="G1679" s="574"/>
      <c r="H1679" s="575"/>
      <c r="I1679" s="575"/>
      <c r="J1679" s="575"/>
      <c r="K1679" s="575"/>
    </row>
    <row r="1680" spans="2:11" x14ac:dyDescent="0.2">
      <c r="B1680" s="573"/>
      <c r="C1680" s="573"/>
      <c r="E1680" s="571"/>
      <c r="G1680" s="574"/>
      <c r="H1680" s="575"/>
      <c r="I1680" s="575"/>
      <c r="J1680" s="575"/>
      <c r="K1680" s="575"/>
    </row>
    <row r="1681" spans="2:11" x14ac:dyDescent="0.2">
      <c r="B1681" s="573"/>
      <c r="C1681" s="573"/>
      <c r="E1681" s="571"/>
      <c r="G1681" s="574"/>
      <c r="H1681" s="575"/>
      <c r="I1681" s="575"/>
      <c r="J1681" s="575"/>
      <c r="K1681" s="575"/>
    </row>
    <row r="1682" spans="2:11" x14ac:dyDescent="0.2">
      <c r="B1682" s="573"/>
      <c r="C1682" s="573"/>
      <c r="E1682" s="571"/>
      <c r="G1682" s="574"/>
      <c r="H1682" s="575"/>
      <c r="I1682" s="575"/>
      <c r="J1682" s="575"/>
      <c r="K1682" s="575"/>
    </row>
    <row r="1683" spans="2:11" x14ac:dyDescent="0.2">
      <c r="B1683" s="573"/>
      <c r="C1683" s="573"/>
      <c r="E1683" s="571"/>
      <c r="G1683" s="574"/>
      <c r="H1683" s="575"/>
      <c r="I1683" s="575"/>
      <c r="J1683" s="575"/>
      <c r="K1683" s="575"/>
    </row>
    <row r="1684" spans="2:11" x14ac:dyDescent="0.2">
      <c r="B1684" s="573"/>
      <c r="C1684" s="573"/>
      <c r="E1684" s="571"/>
      <c r="G1684" s="574"/>
      <c r="H1684" s="575"/>
      <c r="I1684" s="575"/>
      <c r="J1684" s="575"/>
      <c r="K1684" s="575"/>
    </row>
    <row r="1685" spans="2:11" x14ac:dyDescent="0.2">
      <c r="B1685" s="573"/>
      <c r="C1685" s="573"/>
      <c r="E1685" s="571"/>
      <c r="G1685" s="574"/>
      <c r="H1685" s="575"/>
      <c r="I1685" s="575"/>
      <c r="J1685" s="575"/>
      <c r="K1685" s="575"/>
    </row>
    <row r="1686" spans="2:11" x14ac:dyDescent="0.2">
      <c r="B1686" s="573"/>
      <c r="C1686" s="573"/>
      <c r="E1686" s="571"/>
      <c r="G1686" s="574"/>
      <c r="H1686" s="575"/>
      <c r="I1686" s="575"/>
      <c r="J1686" s="575"/>
      <c r="K1686" s="575"/>
    </row>
    <row r="1687" spans="2:11" x14ac:dyDescent="0.2">
      <c r="B1687" s="573"/>
      <c r="C1687" s="573"/>
      <c r="E1687" s="571"/>
      <c r="G1687" s="574"/>
      <c r="H1687" s="575"/>
      <c r="I1687" s="575"/>
      <c r="J1687" s="575"/>
      <c r="K1687" s="575"/>
    </row>
    <row r="1688" spans="2:11" x14ac:dyDescent="0.2">
      <c r="B1688" s="573"/>
      <c r="C1688" s="573"/>
      <c r="E1688" s="571"/>
      <c r="G1688" s="574"/>
      <c r="H1688" s="575"/>
      <c r="I1688" s="575"/>
      <c r="J1688" s="575"/>
      <c r="K1688" s="575"/>
    </row>
    <row r="1689" spans="2:11" x14ac:dyDescent="0.2">
      <c r="B1689" s="573"/>
      <c r="C1689" s="573"/>
      <c r="E1689" s="571"/>
      <c r="G1689" s="574"/>
      <c r="H1689" s="575"/>
      <c r="I1689" s="575"/>
      <c r="J1689" s="575"/>
      <c r="K1689" s="575"/>
    </row>
    <row r="1690" spans="2:11" x14ac:dyDescent="0.2">
      <c r="B1690" s="573"/>
      <c r="C1690" s="573"/>
      <c r="E1690" s="571"/>
      <c r="G1690" s="574"/>
      <c r="H1690" s="575"/>
      <c r="I1690" s="575"/>
      <c r="J1690" s="575"/>
      <c r="K1690" s="575"/>
    </row>
    <row r="1691" spans="2:11" x14ac:dyDescent="0.2">
      <c r="B1691" s="573"/>
      <c r="C1691" s="573"/>
      <c r="E1691" s="571"/>
      <c r="G1691" s="574"/>
      <c r="H1691" s="575"/>
      <c r="I1691" s="575"/>
      <c r="J1691" s="575"/>
      <c r="K1691" s="575"/>
    </row>
    <row r="1692" spans="2:11" x14ac:dyDescent="0.2">
      <c r="B1692" s="573"/>
      <c r="C1692" s="573"/>
      <c r="E1692" s="571"/>
      <c r="G1692" s="574"/>
      <c r="H1692" s="575"/>
      <c r="I1692" s="575"/>
      <c r="J1692" s="575"/>
      <c r="K1692" s="575"/>
    </row>
    <row r="1693" spans="2:11" x14ac:dyDescent="0.2">
      <c r="B1693" s="573"/>
      <c r="C1693" s="573"/>
      <c r="E1693" s="571"/>
      <c r="G1693" s="574"/>
      <c r="H1693" s="575"/>
      <c r="I1693" s="575"/>
      <c r="J1693" s="575"/>
      <c r="K1693" s="575"/>
    </row>
    <row r="1694" spans="2:11" x14ac:dyDescent="0.2">
      <c r="B1694" s="573"/>
      <c r="C1694" s="573"/>
      <c r="E1694" s="571"/>
      <c r="G1694" s="574"/>
      <c r="H1694" s="575"/>
      <c r="I1694" s="575"/>
      <c r="J1694" s="575"/>
      <c r="K1694" s="575"/>
    </row>
    <row r="1695" spans="2:11" x14ac:dyDescent="0.2">
      <c r="B1695" s="573"/>
      <c r="C1695" s="573"/>
      <c r="E1695" s="571"/>
      <c r="G1695" s="574"/>
      <c r="H1695" s="575"/>
      <c r="I1695" s="575"/>
      <c r="J1695" s="575"/>
      <c r="K1695" s="575"/>
    </row>
    <row r="1696" spans="2:11" x14ac:dyDescent="0.2">
      <c r="B1696" s="573"/>
      <c r="C1696" s="573"/>
      <c r="E1696" s="571"/>
      <c r="G1696" s="574"/>
      <c r="H1696" s="575"/>
      <c r="I1696" s="575"/>
      <c r="J1696" s="575"/>
      <c r="K1696" s="575"/>
    </row>
    <row r="1697" spans="2:11" x14ac:dyDescent="0.2">
      <c r="B1697" s="573"/>
      <c r="C1697" s="573"/>
      <c r="E1697" s="571"/>
      <c r="G1697" s="574"/>
      <c r="H1697" s="575"/>
      <c r="I1697" s="575"/>
      <c r="J1697" s="575"/>
      <c r="K1697" s="575"/>
    </row>
    <row r="1698" spans="2:11" x14ac:dyDescent="0.2">
      <c r="B1698" s="573"/>
      <c r="C1698" s="573"/>
      <c r="E1698" s="571"/>
      <c r="G1698" s="574"/>
      <c r="H1698" s="575"/>
      <c r="I1698" s="575"/>
      <c r="J1698" s="575"/>
      <c r="K1698" s="575"/>
    </row>
    <row r="1699" spans="2:11" x14ac:dyDescent="0.2">
      <c r="B1699" s="573"/>
      <c r="C1699" s="573"/>
      <c r="E1699" s="571"/>
      <c r="G1699" s="574"/>
      <c r="H1699" s="575"/>
      <c r="I1699" s="575"/>
      <c r="J1699" s="575"/>
      <c r="K1699" s="575"/>
    </row>
    <row r="1700" spans="2:11" x14ac:dyDescent="0.2">
      <c r="B1700" s="573"/>
      <c r="C1700" s="573"/>
      <c r="E1700" s="571"/>
      <c r="G1700" s="574"/>
      <c r="H1700" s="575"/>
      <c r="I1700" s="575"/>
      <c r="J1700" s="575"/>
      <c r="K1700" s="575"/>
    </row>
    <row r="1701" spans="2:11" x14ac:dyDescent="0.2">
      <c r="B1701" s="573"/>
      <c r="C1701" s="573"/>
      <c r="E1701" s="571"/>
      <c r="G1701" s="574"/>
      <c r="H1701" s="575"/>
      <c r="I1701" s="575"/>
      <c r="J1701" s="575"/>
      <c r="K1701" s="575"/>
    </row>
    <row r="1702" spans="2:11" x14ac:dyDescent="0.2">
      <c r="B1702" s="573"/>
      <c r="C1702" s="573"/>
      <c r="E1702" s="571"/>
      <c r="G1702" s="574"/>
      <c r="H1702" s="575"/>
      <c r="I1702" s="575"/>
      <c r="J1702" s="575"/>
      <c r="K1702" s="575"/>
    </row>
    <row r="1703" spans="2:11" x14ac:dyDescent="0.2">
      <c r="B1703" s="573"/>
      <c r="C1703" s="573"/>
      <c r="E1703" s="571"/>
      <c r="G1703" s="574"/>
      <c r="H1703" s="575"/>
      <c r="I1703" s="575"/>
      <c r="J1703" s="575"/>
      <c r="K1703" s="575"/>
    </row>
    <row r="1704" spans="2:11" x14ac:dyDescent="0.2">
      <c r="B1704" s="573"/>
      <c r="C1704" s="573"/>
      <c r="E1704" s="571"/>
      <c r="G1704" s="574"/>
      <c r="H1704" s="575"/>
      <c r="I1704" s="575"/>
      <c r="J1704" s="575"/>
      <c r="K1704" s="575"/>
    </row>
    <row r="1705" spans="2:11" x14ac:dyDescent="0.2">
      <c r="B1705" s="573"/>
      <c r="C1705" s="573"/>
      <c r="E1705" s="571"/>
      <c r="G1705" s="574"/>
      <c r="H1705" s="575"/>
      <c r="I1705" s="575"/>
      <c r="J1705" s="575"/>
      <c r="K1705" s="575"/>
    </row>
    <row r="1706" spans="2:11" x14ac:dyDescent="0.2">
      <c r="B1706" s="573"/>
      <c r="C1706" s="573"/>
      <c r="E1706" s="571"/>
      <c r="G1706" s="574"/>
      <c r="H1706" s="575"/>
      <c r="I1706" s="575"/>
      <c r="J1706" s="575"/>
      <c r="K1706" s="575"/>
    </row>
    <row r="1707" spans="2:11" x14ac:dyDescent="0.2">
      <c r="B1707" s="573"/>
      <c r="C1707" s="573"/>
      <c r="E1707" s="571"/>
      <c r="G1707" s="574"/>
      <c r="H1707" s="575"/>
      <c r="I1707" s="575"/>
      <c r="J1707" s="575"/>
      <c r="K1707" s="575"/>
    </row>
    <row r="1708" spans="2:11" x14ac:dyDescent="0.2">
      <c r="B1708" s="573"/>
      <c r="C1708" s="573"/>
      <c r="E1708" s="571"/>
      <c r="G1708" s="574"/>
      <c r="H1708" s="575"/>
      <c r="I1708" s="575"/>
      <c r="J1708" s="575"/>
      <c r="K1708" s="575"/>
    </row>
    <row r="1709" spans="2:11" x14ac:dyDescent="0.2">
      <c r="B1709" s="573"/>
      <c r="C1709" s="573"/>
      <c r="E1709" s="571"/>
      <c r="G1709" s="574"/>
      <c r="H1709" s="575"/>
      <c r="I1709" s="575"/>
      <c r="J1709" s="575"/>
      <c r="K1709" s="575"/>
    </row>
    <row r="1710" spans="2:11" x14ac:dyDescent="0.2">
      <c r="B1710" s="573"/>
      <c r="C1710" s="573"/>
      <c r="E1710" s="571"/>
      <c r="G1710" s="574"/>
      <c r="H1710" s="575"/>
      <c r="I1710" s="575"/>
      <c r="J1710" s="575"/>
      <c r="K1710" s="575"/>
    </row>
    <row r="1711" spans="2:11" x14ac:dyDescent="0.2">
      <c r="B1711" s="573"/>
      <c r="C1711" s="573"/>
      <c r="E1711" s="571"/>
      <c r="G1711" s="574"/>
      <c r="H1711" s="575"/>
      <c r="I1711" s="575"/>
      <c r="J1711" s="575"/>
      <c r="K1711" s="575"/>
    </row>
    <row r="1712" spans="2:11" x14ac:dyDescent="0.2">
      <c r="B1712" s="573"/>
      <c r="C1712" s="573"/>
      <c r="E1712" s="571"/>
      <c r="G1712" s="574"/>
      <c r="H1712" s="575"/>
      <c r="I1712" s="575"/>
      <c r="J1712" s="575"/>
      <c r="K1712" s="575"/>
    </row>
    <row r="1713" spans="2:11" x14ac:dyDescent="0.2">
      <c r="B1713" s="573"/>
      <c r="C1713" s="573"/>
      <c r="E1713" s="571"/>
      <c r="G1713" s="574"/>
      <c r="H1713" s="575"/>
      <c r="I1713" s="575"/>
      <c r="J1713" s="575"/>
      <c r="K1713" s="575"/>
    </row>
    <row r="1714" spans="2:11" x14ac:dyDescent="0.2">
      <c r="B1714" s="573"/>
      <c r="C1714" s="573"/>
      <c r="E1714" s="571"/>
      <c r="G1714" s="574"/>
      <c r="H1714" s="575"/>
      <c r="I1714" s="575"/>
      <c r="J1714" s="575"/>
      <c r="K1714" s="575"/>
    </row>
    <row r="1715" spans="2:11" x14ac:dyDescent="0.2">
      <c r="B1715" s="573"/>
      <c r="C1715" s="573"/>
      <c r="E1715" s="571"/>
      <c r="G1715" s="574"/>
      <c r="H1715" s="575"/>
      <c r="I1715" s="575"/>
      <c r="J1715" s="575"/>
      <c r="K1715" s="575"/>
    </row>
    <row r="1716" spans="2:11" x14ac:dyDescent="0.2">
      <c r="B1716" s="573"/>
      <c r="C1716" s="573"/>
      <c r="E1716" s="571"/>
      <c r="G1716" s="574"/>
      <c r="H1716" s="575"/>
      <c r="I1716" s="575"/>
      <c r="J1716" s="575"/>
      <c r="K1716" s="575"/>
    </row>
    <row r="1717" spans="2:11" x14ac:dyDescent="0.2">
      <c r="B1717" s="573"/>
      <c r="C1717" s="573"/>
      <c r="E1717" s="571"/>
      <c r="G1717" s="574"/>
      <c r="H1717" s="575"/>
      <c r="I1717" s="575"/>
      <c r="J1717" s="575"/>
      <c r="K1717" s="575"/>
    </row>
    <row r="1718" spans="2:11" x14ac:dyDescent="0.2">
      <c r="B1718" s="573"/>
      <c r="C1718" s="573"/>
      <c r="E1718" s="571"/>
      <c r="G1718" s="574"/>
      <c r="H1718" s="575"/>
      <c r="I1718" s="575"/>
      <c r="J1718" s="575"/>
      <c r="K1718" s="575"/>
    </row>
    <row r="1719" spans="2:11" x14ac:dyDescent="0.2">
      <c r="B1719" s="573"/>
      <c r="C1719" s="573"/>
      <c r="E1719" s="571"/>
      <c r="G1719" s="574"/>
      <c r="H1719" s="575"/>
      <c r="I1719" s="575"/>
      <c r="J1719" s="575"/>
      <c r="K1719" s="575"/>
    </row>
    <row r="1720" spans="2:11" x14ac:dyDescent="0.2">
      <c r="B1720" s="573"/>
      <c r="C1720" s="573"/>
      <c r="E1720" s="571"/>
      <c r="G1720" s="574"/>
      <c r="H1720" s="575"/>
      <c r="I1720" s="575"/>
      <c r="J1720" s="575"/>
      <c r="K1720" s="575"/>
    </row>
    <row r="1721" spans="2:11" x14ac:dyDescent="0.2">
      <c r="B1721" s="573"/>
      <c r="C1721" s="573"/>
      <c r="E1721" s="571"/>
      <c r="G1721" s="574"/>
      <c r="H1721" s="575"/>
      <c r="I1721" s="575"/>
      <c r="J1721" s="575"/>
      <c r="K1721" s="575"/>
    </row>
    <row r="1722" spans="2:11" x14ac:dyDescent="0.2">
      <c r="B1722" s="573"/>
      <c r="C1722" s="573"/>
      <c r="E1722" s="571"/>
      <c r="G1722" s="574"/>
      <c r="H1722" s="575"/>
      <c r="I1722" s="575"/>
      <c r="J1722" s="575"/>
      <c r="K1722" s="575"/>
    </row>
    <row r="1723" spans="2:11" x14ac:dyDescent="0.2">
      <c r="B1723" s="573"/>
      <c r="C1723" s="573"/>
      <c r="E1723" s="571"/>
      <c r="G1723" s="574"/>
      <c r="H1723" s="575"/>
      <c r="I1723" s="575"/>
      <c r="J1723" s="575"/>
      <c r="K1723" s="575"/>
    </row>
    <row r="1724" spans="2:11" x14ac:dyDescent="0.2">
      <c r="B1724" s="573"/>
      <c r="C1724" s="573"/>
      <c r="E1724" s="571"/>
      <c r="G1724" s="574"/>
      <c r="H1724" s="575"/>
      <c r="I1724" s="575"/>
      <c r="J1724" s="575"/>
      <c r="K1724" s="575"/>
    </row>
    <row r="1725" spans="2:11" x14ac:dyDescent="0.2">
      <c r="B1725" s="573"/>
      <c r="C1725" s="573"/>
      <c r="E1725" s="571"/>
      <c r="G1725" s="574"/>
      <c r="H1725" s="575"/>
      <c r="I1725" s="575"/>
      <c r="J1725" s="575"/>
      <c r="K1725" s="575"/>
    </row>
    <row r="1726" spans="2:11" x14ac:dyDescent="0.2">
      <c r="B1726" s="573"/>
      <c r="C1726" s="573"/>
      <c r="E1726" s="571"/>
      <c r="G1726" s="574"/>
      <c r="H1726" s="575"/>
      <c r="I1726" s="575"/>
      <c r="J1726" s="575"/>
      <c r="K1726" s="575"/>
    </row>
    <row r="1727" spans="2:11" x14ac:dyDescent="0.2">
      <c r="B1727" s="573"/>
      <c r="C1727" s="573"/>
      <c r="E1727" s="571"/>
      <c r="G1727" s="574"/>
      <c r="H1727" s="575"/>
      <c r="I1727" s="575"/>
      <c r="J1727" s="575"/>
      <c r="K1727" s="575"/>
    </row>
    <row r="1728" spans="2:11" x14ac:dyDescent="0.2">
      <c r="B1728" s="573"/>
      <c r="C1728" s="573"/>
      <c r="E1728" s="571"/>
      <c r="G1728" s="574"/>
      <c r="H1728" s="575"/>
      <c r="I1728" s="575"/>
      <c r="J1728" s="575"/>
      <c r="K1728" s="575"/>
    </row>
    <row r="1729" spans="2:11" x14ac:dyDescent="0.2">
      <c r="B1729" s="573"/>
      <c r="C1729" s="573"/>
      <c r="E1729" s="571"/>
      <c r="G1729" s="574"/>
      <c r="H1729" s="575"/>
      <c r="I1729" s="575"/>
      <c r="J1729" s="575"/>
      <c r="K1729" s="575"/>
    </row>
    <row r="1730" spans="2:11" x14ac:dyDescent="0.2">
      <c r="B1730" s="573"/>
      <c r="C1730" s="573"/>
      <c r="E1730" s="571"/>
      <c r="G1730" s="574"/>
      <c r="H1730" s="575"/>
      <c r="I1730" s="575"/>
      <c r="J1730" s="575"/>
      <c r="K1730" s="575"/>
    </row>
    <row r="1731" spans="2:11" x14ac:dyDescent="0.2">
      <c r="B1731" s="573"/>
      <c r="C1731" s="573"/>
      <c r="E1731" s="571"/>
      <c r="G1731" s="574"/>
      <c r="H1731" s="575"/>
      <c r="I1731" s="575"/>
      <c r="J1731" s="575"/>
      <c r="K1731" s="575"/>
    </row>
    <row r="1732" spans="2:11" x14ac:dyDescent="0.2">
      <c r="B1732" s="573"/>
      <c r="C1732" s="573"/>
      <c r="E1732" s="571"/>
      <c r="G1732" s="574"/>
      <c r="H1732" s="575"/>
      <c r="I1732" s="575"/>
      <c r="J1732" s="575"/>
      <c r="K1732" s="575"/>
    </row>
    <row r="1733" spans="2:11" x14ac:dyDescent="0.2">
      <c r="B1733" s="573"/>
      <c r="C1733" s="573"/>
      <c r="E1733" s="571"/>
      <c r="G1733" s="574"/>
      <c r="H1733" s="575"/>
      <c r="I1733" s="575"/>
      <c r="J1733" s="575"/>
      <c r="K1733" s="575"/>
    </row>
    <row r="1734" spans="2:11" x14ac:dyDescent="0.2">
      <c r="B1734" s="573"/>
      <c r="C1734" s="573"/>
      <c r="E1734" s="571"/>
      <c r="G1734" s="574"/>
      <c r="H1734" s="575"/>
      <c r="I1734" s="575"/>
      <c r="J1734" s="575"/>
      <c r="K1734" s="575"/>
    </row>
    <row r="1735" spans="2:11" x14ac:dyDescent="0.2">
      <c r="B1735" s="573"/>
      <c r="C1735" s="573"/>
      <c r="E1735" s="571"/>
      <c r="G1735" s="574"/>
      <c r="H1735" s="575"/>
      <c r="I1735" s="575"/>
      <c r="J1735" s="575"/>
      <c r="K1735" s="575"/>
    </row>
    <row r="1736" spans="2:11" x14ac:dyDescent="0.2">
      <c r="B1736" s="573"/>
      <c r="C1736" s="573"/>
      <c r="E1736" s="571"/>
      <c r="G1736" s="574"/>
      <c r="H1736" s="575"/>
      <c r="I1736" s="575"/>
      <c r="J1736" s="575"/>
      <c r="K1736" s="575"/>
    </row>
    <row r="1737" spans="2:11" x14ac:dyDescent="0.2">
      <c r="B1737" s="573"/>
      <c r="C1737" s="573"/>
      <c r="E1737" s="571"/>
      <c r="G1737" s="574"/>
      <c r="H1737" s="575"/>
      <c r="I1737" s="575"/>
      <c r="J1737" s="575"/>
      <c r="K1737" s="575"/>
    </row>
    <row r="1738" spans="2:11" x14ac:dyDescent="0.2">
      <c r="B1738" s="573"/>
      <c r="C1738" s="573"/>
      <c r="E1738" s="571"/>
      <c r="G1738" s="574"/>
      <c r="H1738" s="575"/>
      <c r="I1738" s="575"/>
      <c r="J1738" s="575"/>
      <c r="K1738" s="575"/>
    </row>
    <row r="1739" spans="2:11" x14ac:dyDescent="0.2">
      <c r="B1739" s="573"/>
      <c r="C1739" s="573"/>
      <c r="E1739" s="571"/>
      <c r="G1739" s="574"/>
      <c r="H1739" s="575"/>
      <c r="I1739" s="575"/>
      <c r="J1739" s="575"/>
      <c r="K1739" s="575"/>
    </row>
    <row r="1740" spans="2:11" x14ac:dyDescent="0.2">
      <c r="B1740" s="573"/>
      <c r="C1740" s="573"/>
      <c r="E1740" s="571"/>
      <c r="G1740" s="574"/>
      <c r="H1740" s="575"/>
      <c r="I1740" s="575"/>
      <c r="J1740" s="575"/>
      <c r="K1740" s="575"/>
    </row>
    <row r="1741" spans="2:11" x14ac:dyDescent="0.2">
      <c r="B1741" s="573"/>
      <c r="C1741" s="573"/>
      <c r="E1741" s="571"/>
      <c r="G1741" s="574"/>
      <c r="H1741" s="575"/>
      <c r="I1741" s="575"/>
      <c r="J1741" s="575"/>
      <c r="K1741" s="575"/>
    </row>
    <row r="1742" spans="2:11" x14ac:dyDescent="0.2">
      <c r="B1742" s="573"/>
      <c r="C1742" s="573"/>
      <c r="E1742" s="571"/>
      <c r="G1742" s="574"/>
      <c r="H1742" s="575"/>
      <c r="I1742" s="575"/>
      <c r="J1742" s="575"/>
      <c r="K1742" s="575"/>
    </row>
    <row r="1743" spans="2:11" x14ac:dyDescent="0.2">
      <c r="B1743" s="573"/>
      <c r="C1743" s="573"/>
      <c r="E1743" s="571"/>
      <c r="G1743" s="574"/>
      <c r="H1743" s="575"/>
      <c r="I1743" s="575"/>
      <c r="J1743" s="575"/>
      <c r="K1743" s="575"/>
    </row>
    <row r="1744" spans="2:11" x14ac:dyDescent="0.2">
      <c r="B1744" s="573"/>
      <c r="C1744" s="573"/>
      <c r="E1744" s="571"/>
      <c r="G1744" s="574"/>
      <c r="H1744" s="575"/>
      <c r="I1744" s="575"/>
      <c r="J1744" s="575"/>
      <c r="K1744" s="575"/>
    </row>
    <row r="1745" spans="2:11" x14ac:dyDescent="0.2">
      <c r="B1745" s="573"/>
      <c r="C1745" s="573"/>
      <c r="E1745" s="571"/>
      <c r="G1745" s="574"/>
      <c r="H1745" s="575"/>
      <c r="I1745" s="575"/>
      <c r="J1745" s="575"/>
      <c r="K1745" s="575"/>
    </row>
    <row r="1746" spans="2:11" x14ac:dyDescent="0.2">
      <c r="B1746" s="573"/>
      <c r="C1746" s="573"/>
      <c r="E1746" s="571"/>
      <c r="G1746" s="574"/>
      <c r="H1746" s="575"/>
      <c r="I1746" s="575"/>
      <c r="J1746" s="575"/>
      <c r="K1746" s="575"/>
    </row>
    <row r="1747" spans="2:11" x14ac:dyDescent="0.2">
      <c r="B1747" s="573"/>
      <c r="C1747" s="573"/>
      <c r="E1747" s="571"/>
      <c r="G1747" s="574"/>
      <c r="H1747" s="575"/>
      <c r="I1747" s="575"/>
      <c r="J1747" s="575"/>
      <c r="K1747" s="575"/>
    </row>
    <row r="1748" spans="2:11" x14ac:dyDescent="0.2">
      <c r="B1748" s="573"/>
      <c r="C1748" s="573"/>
      <c r="E1748" s="571"/>
      <c r="G1748" s="574"/>
      <c r="H1748" s="575"/>
      <c r="I1748" s="575"/>
      <c r="J1748" s="575"/>
      <c r="K1748" s="575"/>
    </row>
    <row r="1749" spans="2:11" x14ac:dyDescent="0.2">
      <c r="B1749" s="573"/>
      <c r="C1749" s="573"/>
      <c r="E1749" s="571"/>
      <c r="G1749" s="574"/>
      <c r="H1749" s="575"/>
      <c r="I1749" s="575"/>
      <c r="J1749" s="575"/>
      <c r="K1749" s="575"/>
    </row>
    <row r="1750" spans="2:11" x14ac:dyDescent="0.2">
      <c r="B1750" s="573"/>
      <c r="C1750" s="573"/>
      <c r="E1750" s="571"/>
      <c r="G1750" s="574"/>
      <c r="H1750" s="575"/>
      <c r="I1750" s="575"/>
      <c r="J1750" s="575"/>
      <c r="K1750" s="575"/>
    </row>
    <row r="1751" spans="2:11" x14ac:dyDescent="0.2">
      <c r="B1751" s="573"/>
      <c r="C1751" s="573"/>
      <c r="E1751" s="571"/>
      <c r="G1751" s="574"/>
      <c r="H1751" s="575"/>
      <c r="I1751" s="575"/>
      <c r="J1751" s="575"/>
      <c r="K1751" s="575"/>
    </row>
    <row r="1752" spans="2:11" x14ac:dyDescent="0.2">
      <c r="B1752" s="573"/>
      <c r="C1752" s="573"/>
      <c r="E1752" s="571"/>
      <c r="G1752" s="574"/>
      <c r="H1752" s="575"/>
      <c r="I1752" s="575"/>
      <c r="J1752" s="575"/>
      <c r="K1752" s="575"/>
    </row>
    <row r="1753" spans="2:11" x14ac:dyDescent="0.2">
      <c r="B1753" s="573"/>
      <c r="C1753" s="573"/>
      <c r="E1753" s="571"/>
      <c r="G1753" s="574"/>
      <c r="H1753" s="575"/>
      <c r="I1753" s="575"/>
      <c r="J1753" s="575"/>
      <c r="K1753" s="575"/>
    </row>
    <row r="1754" spans="2:11" x14ac:dyDescent="0.2">
      <c r="B1754" s="573"/>
      <c r="C1754" s="573"/>
      <c r="E1754" s="571"/>
      <c r="G1754" s="574"/>
      <c r="H1754" s="575"/>
      <c r="I1754" s="575"/>
      <c r="J1754" s="575"/>
      <c r="K1754" s="575"/>
    </row>
    <row r="1755" spans="2:11" x14ac:dyDescent="0.2">
      <c r="B1755" s="573"/>
      <c r="C1755" s="573"/>
      <c r="E1755" s="571"/>
      <c r="G1755" s="574"/>
      <c r="H1755" s="575"/>
      <c r="I1755" s="575"/>
      <c r="J1755" s="575"/>
      <c r="K1755" s="575"/>
    </row>
    <row r="1756" spans="2:11" x14ac:dyDescent="0.2">
      <c r="B1756" s="573"/>
      <c r="C1756" s="573"/>
      <c r="E1756" s="571"/>
      <c r="G1756" s="574"/>
      <c r="H1756" s="575"/>
      <c r="I1756" s="575"/>
      <c r="J1756" s="575"/>
      <c r="K1756" s="575"/>
    </row>
    <row r="1757" spans="2:11" x14ac:dyDescent="0.2">
      <c r="B1757" s="573"/>
      <c r="C1757" s="573"/>
      <c r="E1757" s="571"/>
      <c r="G1757" s="574"/>
      <c r="H1757" s="575"/>
      <c r="I1757" s="575"/>
      <c r="J1757" s="575"/>
      <c r="K1757" s="575"/>
    </row>
    <row r="1758" spans="2:11" x14ac:dyDescent="0.2">
      <c r="B1758" s="573"/>
      <c r="C1758" s="573"/>
      <c r="E1758" s="571"/>
      <c r="G1758" s="574"/>
      <c r="H1758" s="575"/>
      <c r="I1758" s="575"/>
      <c r="J1758" s="575"/>
      <c r="K1758" s="575"/>
    </row>
    <row r="1759" spans="2:11" x14ac:dyDescent="0.2">
      <c r="B1759" s="573"/>
      <c r="C1759" s="573"/>
      <c r="E1759" s="571"/>
      <c r="G1759" s="574"/>
      <c r="H1759" s="575"/>
      <c r="I1759" s="575"/>
      <c r="J1759" s="575"/>
      <c r="K1759" s="575"/>
    </row>
    <row r="1760" spans="2:11" x14ac:dyDescent="0.2">
      <c r="B1760" s="573"/>
      <c r="C1760" s="573"/>
      <c r="E1760" s="571"/>
      <c r="G1760" s="574"/>
      <c r="H1760" s="575"/>
      <c r="I1760" s="575"/>
      <c r="J1760" s="575"/>
      <c r="K1760" s="575"/>
    </row>
    <row r="1761" spans="2:11" x14ac:dyDescent="0.2">
      <c r="B1761" s="573"/>
      <c r="C1761" s="573"/>
      <c r="E1761" s="571"/>
      <c r="G1761" s="574"/>
      <c r="H1761" s="575"/>
      <c r="I1761" s="575"/>
      <c r="J1761" s="575"/>
      <c r="K1761" s="575"/>
    </row>
    <row r="1762" spans="2:11" x14ac:dyDescent="0.2">
      <c r="B1762" s="573"/>
      <c r="C1762" s="573"/>
      <c r="E1762" s="571"/>
      <c r="G1762" s="574"/>
      <c r="H1762" s="575"/>
      <c r="I1762" s="575"/>
      <c r="J1762" s="575"/>
      <c r="K1762" s="575"/>
    </row>
    <row r="1763" spans="2:11" x14ac:dyDescent="0.2">
      <c r="B1763" s="573"/>
      <c r="C1763" s="573"/>
      <c r="E1763" s="571"/>
      <c r="G1763" s="574"/>
      <c r="H1763" s="575"/>
      <c r="I1763" s="575"/>
      <c r="J1763" s="575"/>
      <c r="K1763" s="575"/>
    </row>
    <row r="1764" spans="2:11" x14ac:dyDescent="0.2">
      <c r="B1764" s="573"/>
      <c r="C1764" s="573"/>
      <c r="E1764" s="571"/>
      <c r="G1764" s="574"/>
      <c r="H1764" s="575"/>
      <c r="I1764" s="575"/>
      <c r="J1764" s="575"/>
      <c r="K1764" s="575"/>
    </row>
    <row r="1765" spans="2:11" x14ac:dyDescent="0.2">
      <c r="B1765" s="573"/>
      <c r="C1765" s="573"/>
      <c r="E1765" s="571"/>
      <c r="G1765" s="574"/>
      <c r="H1765" s="575"/>
      <c r="I1765" s="575"/>
      <c r="J1765" s="575"/>
      <c r="K1765" s="575"/>
    </row>
    <row r="1766" spans="2:11" x14ac:dyDescent="0.2">
      <c r="B1766" s="573"/>
      <c r="C1766" s="573"/>
      <c r="E1766" s="571"/>
      <c r="G1766" s="574"/>
      <c r="H1766" s="575"/>
      <c r="I1766" s="575"/>
      <c r="J1766" s="575"/>
      <c r="K1766" s="575"/>
    </row>
    <row r="1767" spans="2:11" x14ac:dyDescent="0.2">
      <c r="B1767" s="573"/>
      <c r="C1767" s="573"/>
      <c r="E1767" s="571"/>
      <c r="G1767" s="574"/>
      <c r="H1767" s="575"/>
      <c r="I1767" s="575"/>
      <c r="J1767" s="575"/>
      <c r="K1767" s="575"/>
    </row>
    <row r="1768" spans="2:11" x14ac:dyDescent="0.2">
      <c r="B1768" s="573"/>
      <c r="C1768" s="573"/>
      <c r="E1768" s="571"/>
      <c r="G1768" s="574"/>
      <c r="H1768" s="575"/>
      <c r="I1768" s="575"/>
      <c r="J1768" s="575"/>
      <c r="K1768" s="575"/>
    </row>
    <row r="1769" spans="2:11" x14ac:dyDescent="0.2">
      <c r="B1769" s="573"/>
      <c r="C1769" s="573"/>
      <c r="E1769" s="571"/>
      <c r="G1769" s="574"/>
      <c r="H1769" s="575"/>
      <c r="I1769" s="575"/>
      <c r="J1769" s="575"/>
      <c r="K1769" s="575"/>
    </row>
    <row r="1770" spans="2:11" x14ac:dyDescent="0.2">
      <c r="B1770" s="573"/>
      <c r="C1770" s="573"/>
      <c r="E1770" s="571"/>
      <c r="G1770" s="574"/>
      <c r="H1770" s="575"/>
      <c r="I1770" s="575"/>
      <c r="J1770" s="575"/>
      <c r="K1770" s="575"/>
    </row>
    <row r="1771" spans="2:11" x14ac:dyDescent="0.2">
      <c r="B1771" s="573"/>
      <c r="C1771" s="573"/>
      <c r="E1771" s="571"/>
      <c r="G1771" s="574"/>
      <c r="H1771" s="575"/>
      <c r="I1771" s="575"/>
      <c r="J1771" s="575"/>
      <c r="K1771" s="575"/>
    </row>
    <row r="1772" spans="2:11" x14ac:dyDescent="0.2">
      <c r="B1772" s="573"/>
      <c r="C1772" s="573"/>
      <c r="E1772" s="571"/>
      <c r="G1772" s="574"/>
      <c r="H1772" s="575"/>
      <c r="I1772" s="575"/>
      <c r="J1772" s="575"/>
      <c r="K1772" s="575"/>
    </row>
    <row r="1773" spans="2:11" x14ac:dyDescent="0.2">
      <c r="B1773" s="573"/>
      <c r="C1773" s="573"/>
      <c r="E1773" s="571"/>
      <c r="G1773" s="574"/>
      <c r="H1773" s="575"/>
      <c r="I1773" s="575"/>
      <c r="J1773" s="575"/>
      <c r="K1773" s="575"/>
    </row>
    <row r="1774" spans="2:11" x14ac:dyDescent="0.2">
      <c r="B1774" s="573"/>
      <c r="C1774" s="573"/>
      <c r="E1774" s="571"/>
      <c r="G1774" s="574"/>
      <c r="H1774" s="575"/>
      <c r="I1774" s="575"/>
      <c r="J1774" s="575"/>
      <c r="K1774" s="575"/>
    </row>
    <row r="1775" spans="2:11" x14ac:dyDescent="0.2">
      <c r="B1775" s="573"/>
      <c r="C1775" s="573"/>
      <c r="E1775" s="571"/>
      <c r="G1775" s="574"/>
      <c r="H1775" s="575"/>
      <c r="I1775" s="575"/>
      <c r="J1775" s="575"/>
      <c r="K1775" s="575"/>
    </row>
    <row r="1776" spans="2:11" x14ac:dyDescent="0.2">
      <c r="B1776" s="573"/>
      <c r="C1776" s="573"/>
      <c r="E1776" s="571"/>
      <c r="G1776" s="574"/>
      <c r="H1776" s="575"/>
      <c r="I1776" s="575"/>
      <c r="J1776" s="575"/>
      <c r="K1776" s="575"/>
    </row>
    <row r="1777" spans="2:11" x14ac:dyDescent="0.2">
      <c r="B1777" s="573"/>
      <c r="C1777" s="573"/>
      <c r="E1777" s="571"/>
      <c r="G1777" s="574"/>
      <c r="H1777" s="575"/>
      <c r="I1777" s="575"/>
      <c r="J1777" s="575"/>
      <c r="K1777" s="575"/>
    </row>
    <row r="1778" spans="2:11" x14ac:dyDescent="0.2">
      <c r="B1778" s="573"/>
      <c r="C1778" s="573"/>
      <c r="E1778" s="571"/>
      <c r="G1778" s="574"/>
      <c r="H1778" s="575"/>
      <c r="I1778" s="575"/>
      <c r="J1778" s="575"/>
      <c r="K1778" s="575"/>
    </row>
    <row r="1779" spans="2:11" x14ac:dyDescent="0.2">
      <c r="B1779" s="573"/>
      <c r="C1779" s="573"/>
      <c r="E1779" s="571"/>
      <c r="G1779" s="574"/>
      <c r="H1779" s="575"/>
      <c r="I1779" s="575"/>
      <c r="J1779" s="575"/>
      <c r="K1779" s="575"/>
    </row>
    <row r="1780" spans="2:11" x14ac:dyDescent="0.2">
      <c r="B1780" s="573"/>
      <c r="C1780" s="573"/>
      <c r="E1780" s="571"/>
      <c r="G1780" s="574"/>
      <c r="H1780" s="575"/>
      <c r="I1780" s="575"/>
      <c r="J1780" s="575"/>
      <c r="K1780" s="575"/>
    </row>
    <row r="1781" spans="2:11" x14ac:dyDescent="0.2">
      <c r="B1781" s="573"/>
      <c r="C1781" s="573"/>
      <c r="E1781" s="571"/>
      <c r="G1781" s="574"/>
      <c r="H1781" s="575"/>
      <c r="I1781" s="575"/>
      <c r="J1781" s="575"/>
      <c r="K1781" s="575"/>
    </row>
    <row r="1782" spans="2:11" x14ac:dyDescent="0.2">
      <c r="B1782" s="573"/>
      <c r="C1782" s="573"/>
      <c r="E1782" s="571"/>
      <c r="G1782" s="574"/>
      <c r="H1782" s="575"/>
      <c r="I1782" s="575"/>
      <c r="J1782" s="575"/>
      <c r="K1782" s="575"/>
    </row>
    <row r="1783" spans="2:11" x14ac:dyDescent="0.2">
      <c r="B1783" s="573"/>
      <c r="C1783" s="573"/>
      <c r="E1783" s="571"/>
      <c r="G1783" s="574"/>
      <c r="H1783" s="575"/>
      <c r="I1783" s="575"/>
      <c r="J1783" s="575"/>
      <c r="K1783" s="575"/>
    </row>
    <row r="1784" spans="2:11" x14ac:dyDescent="0.2">
      <c r="B1784" s="573"/>
      <c r="C1784" s="573"/>
      <c r="E1784" s="571"/>
      <c r="G1784" s="574"/>
      <c r="H1784" s="575"/>
      <c r="I1784" s="575"/>
      <c r="J1784" s="575"/>
      <c r="K1784" s="575"/>
    </row>
    <row r="1785" spans="2:11" x14ac:dyDescent="0.2">
      <c r="B1785" s="573"/>
      <c r="C1785" s="573"/>
      <c r="E1785" s="571"/>
      <c r="G1785" s="574"/>
      <c r="H1785" s="575"/>
      <c r="I1785" s="575"/>
      <c r="J1785" s="575"/>
      <c r="K1785" s="575"/>
    </row>
    <row r="1786" spans="2:11" x14ac:dyDescent="0.2">
      <c r="B1786" s="573"/>
      <c r="C1786" s="573"/>
      <c r="E1786" s="571"/>
      <c r="G1786" s="574"/>
      <c r="H1786" s="575"/>
      <c r="I1786" s="575"/>
      <c r="J1786" s="575"/>
      <c r="K1786" s="575"/>
    </row>
    <row r="1787" spans="2:11" x14ac:dyDescent="0.2">
      <c r="B1787" s="573"/>
      <c r="C1787" s="573"/>
      <c r="E1787" s="571"/>
      <c r="G1787" s="574"/>
      <c r="H1787" s="575"/>
      <c r="I1787" s="575"/>
      <c r="J1787" s="575"/>
      <c r="K1787" s="575"/>
    </row>
    <row r="1788" spans="2:11" x14ac:dyDescent="0.2">
      <c r="B1788" s="573"/>
      <c r="C1788" s="573"/>
      <c r="E1788" s="571"/>
      <c r="G1788" s="574"/>
      <c r="H1788" s="575"/>
      <c r="I1788" s="575"/>
      <c r="J1788" s="575"/>
      <c r="K1788" s="575"/>
    </row>
    <row r="1789" spans="2:11" x14ac:dyDescent="0.2">
      <c r="B1789" s="573"/>
      <c r="C1789" s="573"/>
      <c r="E1789" s="571"/>
      <c r="G1789" s="574"/>
      <c r="H1789" s="575"/>
      <c r="I1789" s="575"/>
      <c r="J1789" s="575"/>
      <c r="K1789" s="575"/>
    </row>
    <row r="1790" spans="2:11" x14ac:dyDescent="0.2">
      <c r="B1790" s="573"/>
      <c r="C1790" s="573"/>
      <c r="E1790" s="571"/>
      <c r="G1790" s="574"/>
      <c r="H1790" s="575"/>
      <c r="I1790" s="575"/>
      <c r="J1790" s="575"/>
      <c r="K1790" s="575"/>
    </row>
    <row r="1791" spans="2:11" x14ac:dyDescent="0.2">
      <c r="B1791" s="573"/>
      <c r="C1791" s="573"/>
      <c r="E1791" s="571"/>
      <c r="G1791" s="574"/>
      <c r="H1791" s="575"/>
      <c r="I1791" s="575"/>
      <c r="J1791" s="575"/>
      <c r="K1791" s="575"/>
    </row>
    <row r="1792" spans="2:11" x14ac:dyDescent="0.2">
      <c r="B1792" s="573"/>
      <c r="C1792" s="573"/>
      <c r="E1792" s="571"/>
      <c r="G1792" s="574"/>
      <c r="H1792" s="575"/>
      <c r="I1792" s="575"/>
      <c r="J1792" s="575"/>
      <c r="K1792" s="575"/>
    </row>
    <row r="1793" spans="2:11" x14ac:dyDescent="0.2">
      <c r="B1793" s="573"/>
      <c r="C1793" s="573"/>
      <c r="E1793" s="571"/>
      <c r="G1793" s="574"/>
      <c r="H1793" s="575"/>
      <c r="I1793" s="575"/>
      <c r="J1793" s="575"/>
      <c r="K1793" s="575"/>
    </row>
    <row r="1794" spans="2:11" x14ac:dyDescent="0.2">
      <c r="B1794" s="573"/>
      <c r="C1794" s="573"/>
      <c r="E1794" s="571"/>
      <c r="G1794" s="574"/>
      <c r="H1794" s="575"/>
      <c r="I1794" s="575"/>
      <c r="J1794" s="575"/>
      <c r="K1794" s="575"/>
    </row>
    <row r="1795" spans="2:11" x14ac:dyDescent="0.2">
      <c r="B1795" s="573"/>
      <c r="C1795" s="573"/>
      <c r="E1795" s="571"/>
      <c r="G1795" s="574"/>
      <c r="H1795" s="575"/>
      <c r="I1795" s="575"/>
      <c r="J1795" s="575"/>
      <c r="K1795" s="575"/>
    </row>
    <row r="1796" spans="2:11" x14ac:dyDescent="0.2">
      <c r="B1796" s="573"/>
      <c r="C1796" s="573"/>
      <c r="E1796" s="571"/>
      <c r="G1796" s="574"/>
      <c r="H1796" s="575"/>
      <c r="I1796" s="575"/>
      <c r="J1796" s="575"/>
      <c r="K1796" s="575"/>
    </row>
    <row r="1797" spans="2:11" x14ac:dyDescent="0.2">
      <c r="B1797" s="573"/>
      <c r="C1797" s="573"/>
      <c r="E1797" s="571"/>
      <c r="G1797" s="574"/>
      <c r="H1797" s="575"/>
      <c r="I1797" s="575"/>
      <c r="J1797" s="575"/>
      <c r="K1797" s="575"/>
    </row>
    <row r="1798" spans="2:11" x14ac:dyDescent="0.2">
      <c r="B1798" s="573"/>
      <c r="C1798" s="573"/>
      <c r="E1798" s="571"/>
      <c r="G1798" s="574"/>
      <c r="H1798" s="575"/>
      <c r="I1798" s="575"/>
      <c r="J1798" s="575"/>
      <c r="K1798" s="575"/>
    </row>
    <row r="1799" spans="2:11" x14ac:dyDescent="0.2">
      <c r="B1799" s="573"/>
      <c r="C1799" s="573"/>
      <c r="E1799" s="571"/>
      <c r="G1799" s="574"/>
      <c r="H1799" s="575"/>
      <c r="I1799" s="575"/>
      <c r="J1799" s="575"/>
      <c r="K1799" s="575"/>
    </row>
    <row r="1800" spans="2:11" x14ac:dyDescent="0.2">
      <c r="B1800" s="573"/>
      <c r="C1800" s="573"/>
      <c r="E1800" s="571"/>
      <c r="G1800" s="574"/>
      <c r="H1800" s="575"/>
      <c r="I1800" s="575"/>
      <c r="J1800" s="575"/>
      <c r="K1800" s="575"/>
    </row>
    <row r="1801" spans="2:11" x14ac:dyDescent="0.2">
      <c r="B1801" s="573"/>
      <c r="C1801" s="573"/>
      <c r="E1801" s="571"/>
      <c r="G1801" s="574"/>
      <c r="H1801" s="575"/>
      <c r="I1801" s="575"/>
      <c r="J1801" s="575"/>
      <c r="K1801" s="575"/>
    </row>
    <row r="1802" spans="2:11" x14ac:dyDescent="0.2">
      <c r="B1802" s="573"/>
      <c r="C1802" s="573"/>
      <c r="E1802" s="571"/>
      <c r="G1802" s="574"/>
      <c r="H1802" s="575"/>
      <c r="I1802" s="575"/>
      <c r="J1802" s="575"/>
      <c r="K1802" s="575"/>
    </row>
    <row r="1803" spans="2:11" x14ac:dyDescent="0.2">
      <c r="B1803" s="573"/>
      <c r="C1803" s="573"/>
      <c r="E1803" s="571"/>
      <c r="G1803" s="574"/>
      <c r="H1803" s="575"/>
      <c r="I1803" s="575"/>
      <c r="J1803" s="575"/>
      <c r="K1803" s="575"/>
    </row>
    <row r="1804" spans="2:11" x14ac:dyDescent="0.2">
      <c r="B1804" s="573"/>
      <c r="C1804" s="573"/>
      <c r="E1804" s="571"/>
      <c r="G1804" s="574"/>
      <c r="H1804" s="575"/>
      <c r="I1804" s="575"/>
      <c r="J1804" s="575"/>
      <c r="K1804" s="575"/>
    </row>
    <row r="1805" spans="2:11" x14ac:dyDescent="0.2">
      <c r="B1805" s="573"/>
      <c r="C1805" s="573"/>
      <c r="E1805" s="571"/>
      <c r="G1805" s="574"/>
      <c r="H1805" s="575"/>
      <c r="I1805" s="575"/>
      <c r="J1805" s="575"/>
      <c r="K1805" s="575"/>
    </row>
    <row r="1806" spans="2:11" x14ac:dyDescent="0.2">
      <c r="B1806" s="573"/>
      <c r="C1806" s="573"/>
      <c r="E1806" s="571"/>
      <c r="G1806" s="574"/>
      <c r="H1806" s="575"/>
      <c r="I1806" s="575"/>
      <c r="J1806" s="575"/>
      <c r="K1806" s="575"/>
    </row>
    <row r="1807" spans="2:11" x14ac:dyDescent="0.2">
      <c r="B1807" s="573"/>
      <c r="C1807" s="573"/>
      <c r="E1807" s="571"/>
      <c r="G1807" s="574"/>
      <c r="H1807" s="575"/>
      <c r="I1807" s="575"/>
      <c r="J1807" s="575"/>
      <c r="K1807" s="575"/>
    </row>
    <row r="1808" spans="2:11" x14ac:dyDescent="0.2">
      <c r="B1808" s="573"/>
      <c r="C1808" s="573"/>
      <c r="E1808" s="571"/>
      <c r="G1808" s="574"/>
      <c r="H1808" s="575"/>
      <c r="I1808" s="575"/>
      <c r="J1808" s="575"/>
      <c r="K1808" s="575"/>
    </row>
    <row r="1809" spans="2:11" x14ac:dyDescent="0.2">
      <c r="B1809" s="573"/>
      <c r="C1809" s="573"/>
      <c r="E1809" s="571"/>
      <c r="G1809" s="574"/>
      <c r="H1809" s="575"/>
      <c r="I1809" s="575"/>
      <c r="J1809" s="575"/>
      <c r="K1809" s="575"/>
    </row>
    <row r="1810" spans="2:11" x14ac:dyDescent="0.2">
      <c r="B1810" s="573"/>
      <c r="C1810" s="573"/>
      <c r="E1810" s="571"/>
      <c r="G1810" s="574"/>
      <c r="H1810" s="575"/>
      <c r="I1810" s="575"/>
      <c r="J1810" s="575"/>
      <c r="K1810" s="575"/>
    </row>
    <row r="1811" spans="2:11" x14ac:dyDescent="0.2">
      <c r="B1811" s="573"/>
      <c r="C1811" s="573"/>
      <c r="E1811" s="571"/>
      <c r="G1811" s="574"/>
      <c r="H1811" s="575"/>
      <c r="I1811" s="575"/>
      <c r="J1811" s="575"/>
      <c r="K1811" s="575"/>
    </row>
    <row r="1812" spans="2:11" x14ac:dyDescent="0.2">
      <c r="B1812" s="573"/>
      <c r="C1812" s="573"/>
      <c r="E1812" s="571"/>
      <c r="G1812" s="574"/>
      <c r="H1812" s="575"/>
      <c r="I1812" s="575"/>
      <c r="J1812" s="575"/>
      <c r="K1812" s="575"/>
    </row>
    <row r="1813" spans="2:11" x14ac:dyDescent="0.2">
      <c r="B1813" s="573"/>
      <c r="C1813" s="573"/>
      <c r="E1813" s="571"/>
      <c r="G1813" s="574"/>
      <c r="H1813" s="575"/>
      <c r="I1813" s="575"/>
      <c r="J1813" s="575"/>
      <c r="K1813" s="575"/>
    </row>
    <row r="1814" spans="2:11" x14ac:dyDescent="0.2">
      <c r="B1814" s="573"/>
      <c r="C1814" s="573"/>
      <c r="E1814" s="571"/>
      <c r="G1814" s="574"/>
      <c r="H1814" s="575"/>
      <c r="I1814" s="575"/>
      <c r="J1814" s="575"/>
      <c r="K1814" s="575"/>
    </row>
    <row r="1815" spans="2:11" x14ac:dyDescent="0.2">
      <c r="B1815" s="573"/>
      <c r="C1815" s="573"/>
      <c r="E1815" s="571"/>
      <c r="G1815" s="574"/>
      <c r="H1815" s="575"/>
      <c r="I1815" s="575"/>
      <c r="J1815" s="575"/>
      <c r="K1815" s="575"/>
    </row>
    <row r="1816" spans="2:11" x14ac:dyDescent="0.2">
      <c r="B1816" s="573"/>
      <c r="C1816" s="573"/>
      <c r="E1816" s="571"/>
      <c r="G1816" s="574"/>
      <c r="H1816" s="575"/>
      <c r="I1816" s="575"/>
      <c r="J1816" s="575"/>
      <c r="K1816" s="575"/>
    </row>
    <row r="1817" spans="2:11" x14ac:dyDescent="0.2">
      <c r="B1817" s="573"/>
      <c r="C1817" s="573"/>
      <c r="E1817" s="571"/>
      <c r="G1817" s="574"/>
      <c r="H1817" s="575"/>
      <c r="I1817" s="575"/>
      <c r="J1817" s="575"/>
      <c r="K1817" s="575"/>
    </row>
    <row r="1818" spans="2:11" x14ac:dyDescent="0.2">
      <c r="B1818" s="573"/>
      <c r="C1818" s="573"/>
      <c r="E1818" s="571"/>
      <c r="G1818" s="574"/>
      <c r="H1818" s="575"/>
      <c r="I1818" s="575"/>
      <c r="J1818" s="575"/>
      <c r="K1818" s="575"/>
    </row>
    <row r="1819" spans="2:11" x14ac:dyDescent="0.2">
      <c r="B1819" s="573"/>
      <c r="C1819" s="573"/>
      <c r="E1819" s="571"/>
      <c r="G1819" s="574"/>
      <c r="H1819" s="575"/>
      <c r="I1819" s="575"/>
      <c r="J1819" s="575"/>
      <c r="K1819" s="575"/>
    </row>
    <row r="1820" spans="2:11" x14ac:dyDescent="0.2">
      <c r="B1820" s="573"/>
      <c r="C1820" s="573"/>
      <c r="E1820" s="571"/>
      <c r="G1820" s="574"/>
      <c r="H1820" s="575"/>
      <c r="I1820" s="575"/>
      <c r="J1820" s="575"/>
      <c r="K1820" s="575"/>
    </row>
    <row r="1821" spans="2:11" x14ac:dyDescent="0.2">
      <c r="B1821" s="573"/>
      <c r="C1821" s="573"/>
      <c r="E1821" s="571"/>
      <c r="G1821" s="574"/>
      <c r="H1821" s="575"/>
      <c r="I1821" s="575"/>
      <c r="J1821" s="575"/>
      <c r="K1821" s="575"/>
    </row>
    <row r="1822" spans="2:11" x14ac:dyDescent="0.2">
      <c r="B1822" s="573"/>
      <c r="C1822" s="573"/>
      <c r="E1822" s="571"/>
      <c r="G1822" s="574"/>
      <c r="H1822" s="575"/>
      <c r="I1822" s="575"/>
      <c r="J1822" s="575"/>
      <c r="K1822" s="575"/>
    </row>
    <row r="1823" spans="2:11" x14ac:dyDescent="0.2">
      <c r="B1823" s="573"/>
      <c r="C1823" s="573"/>
      <c r="E1823" s="571"/>
      <c r="G1823" s="574"/>
      <c r="H1823" s="575"/>
      <c r="I1823" s="575"/>
      <c r="J1823" s="575"/>
      <c r="K1823" s="575"/>
    </row>
    <row r="1824" spans="2:11" x14ac:dyDescent="0.2">
      <c r="B1824" s="573"/>
      <c r="C1824" s="573"/>
      <c r="E1824" s="571"/>
      <c r="G1824" s="574"/>
      <c r="H1824" s="575"/>
      <c r="I1824" s="575"/>
      <c r="J1824" s="575"/>
      <c r="K1824" s="575"/>
    </row>
    <row r="1825" spans="2:11" x14ac:dyDescent="0.2">
      <c r="B1825" s="573"/>
      <c r="C1825" s="573"/>
      <c r="E1825" s="571"/>
      <c r="G1825" s="574"/>
      <c r="H1825" s="575"/>
      <c r="I1825" s="575"/>
      <c r="J1825" s="575"/>
      <c r="K1825" s="575"/>
    </row>
    <row r="1826" spans="2:11" x14ac:dyDescent="0.2">
      <c r="B1826" s="573"/>
      <c r="C1826" s="573"/>
      <c r="E1826" s="571"/>
      <c r="G1826" s="574"/>
      <c r="H1826" s="575"/>
      <c r="I1826" s="575"/>
      <c r="J1826" s="575"/>
      <c r="K1826" s="575"/>
    </row>
    <row r="1827" spans="2:11" x14ac:dyDescent="0.2">
      <c r="B1827" s="573"/>
      <c r="C1827" s="573"/>
      <c r="E1827" s="571"/>
      <c r="G1827" s="574"/>
      <c r="H1827" s="575"/>
      <c r="I1827" s="575"/>
      <c r="J1827" s="575"/>
      <c r="K1827" s="575"/>
    </row>
    <row r="1828" spans="2:11" x14ac:dyDescent="0.2">
      <c r="B1828" s="573"/>
      <c r="C1828" s="573"/>
      <c r="E1828" s="571"/>
      <c r="G1828" s="574"/>
      <c r="H1828" s="575"/>
      <c r="I1828" s="575"/>
      <c r="J1828" s="575"/>
      <c r="K1828" s="575"/>
    </row>
    <row r="1829" spans="2:11" x14ac:dyDescent="0.2">
      <c r="B1829" s="573"/>
      <c r="C1829" s="573"/>
      <c r="E1829" s="571"/>
      <c r="G1829" s="574"/>
      <c r="H1829" s="575"/>
      <c r="I1829" s="575"/>
      <c r="J1829" s="575"/>
      <c r="K1829" s="575"/>
    </row>
    <row r="1830" spans="2:11" x14ac:dyDescent="0.2">
      <c r="B1830" s="573"/>
      <c r="C1830" s="573"/>
      <c r="E1830" s="571"/>
      <c r="G1830" s="574"/>
      <c r="H1830" s="575"/>
      <c r="I1830" s="575"/>
      <c r="J1830" s="575"/>
      <c r="K1830" s="575"/>
    </row>
    <row r="1831" spans="2:11" x14ac:dyDescent="0.2">
      <c r="B1831" s="573"/>
      <c r="C1831" s="573"/>
      <c r="E1831" s="571"/>
      <c r="G1831" s="574"/>
      <c r="H1831" s="575"/>
      <c r="I1831" s="575"/>
      <c r="J1831" s="575"/>
      <c r="K1831" s="575"/>
    </row>
    <row r="1832" spans="2:11" x14ac:dyDescent="0.2">
      <c r="B1832" s="573"/>
      <c r="C1832" s="573"/>
      <c r="E1832" s="571"/>
      <c r="G1832" s="574"/>
      <c r="H1832" s="575"/>
      <c r="I1832" s="575"/>
      <c r="J1832" s="575"/>
      <c r="K1832" s="575"/>
    </row>
    <row r="1833" spans="2:11" x14ac:dyDescent="0.2">
      <c r="B1833" s="573"/>
      <c r="C1833" s="573"/>
      <c r="E1833" s="571"/>
      <c r="G1833" s="574"/>
      <c r="H1833" s="575"/>
      <c r="I1833" s="575"/>
      <c r="J1833" s="575"/>
      <c r="K1833" s="575"/>
    </row>
    <row r="1834" spans="2:11" x14ac:dyDescent="0.2">
      <c r="B1834" s="573"/>
      <c r="C1834" s="573"/>
      <c r="E1834" s="571"/>
      <c r="G1834" s="574"/>
      <c r="K1834" s="575"/>
    </row>
    <row r="1835" spans="2:11" x14ac:dyDescent="0.2">
      <c r="B1835" s="573"/>
      <c r="C1835" s="573"/>
      <c r="E1835" s="571"/>
      <c r="G1835" s="574"/>
      <c r="K1835" s="575"/>
    </row>
    <row r="1836" spans="2:11" x14ac:dyDescent="0.2">
      <c r="B1836" s="573"/>
      <c r="C1836" s="573"/>
      <c r="E1836" s="571"/>
      <c r="G1836" s="574"/>
      <c r="K1836" s="575"/>
    </row>
    <row r="1837" spans="2:11" x14ac:dyDescent="0.2">
      <c r="B1837" s="573"/>
      <c r="C1837" s="573"/>
      <c r="E1837" s="571"/>
      <c r="G1837" s="574"/>
      <c r="K1837" s="575"/>
    </row>
    <row r="1838" spans="2:11" x14ac:dyDescent="0.2">
      <c r="B1838" s="573"/>
      <c r="C1838" s="573"/>
      <c r="E1838" s="571"/>
      <c r="G1838" s="574"/>
      <c r="K1838" s="575"/>
    </row>
    <row r="1839" spans="2:11" x14ac:dyDescent="0.2">
      <c r="B1839" s="573"/>
      <c r="C1839" s="573"/>
      <c r="E1839" s="571"/>
      <c r="G1839" s="574"/>
      <c r="K1839" s="575"/>
    </row>
    <row r="1840" spans="2:11" x14ac:dyDescent="0.2">
      <c r="B1840" s="573"/>
      <c r="C1840" s="573"/>
      <c r="E1840" s="571"/>
      <c r="G1840" s="574"/>
      <c r="K1840" s="575"/>
    </row>
    <row r="1841" spans="2:11" x14ac:dyDescent="0.2">
      <c r="B1841" s="573"/>
      <c r="C1841" s="573"/>
      <c r="E1841" s="571"/>
      <c r="G1841" s="574"/>
      <c r="K1841" s="575"/>
    </row>
    <row r="1842" spans="2:11" x14ac:dyDescent="0.2">
      <c r="B1842" s="573"/>
      <c r="C1842" s="573"/>
      <c r="E1842" s="571"/>
      <c r="G1842" s="574"/>
      <c r="K1842" s="575"/>
    </row>
    <row r="1843" spans="2:11" x14ac:dyDescent="0.2">
      <c r="B1843" s="573"/>
      <c r="C1843" s="573"/>
      <c r="E1843" s="571"/>
      <c r="G1843" s="574"/>
      <c r="K1843" s="575"/>
    </row>
    <row r="1844" spans="2:11" x14ac:dyDescent="0.2">
      <c r="B1844" s="573"/>
      <c r="C1844" s="573"/>
      <c r="E1844" s="571"/>
      <c r="G1844" s="574"/>
      <c r="K1844" s="575"/>
    </row>
    <row r="1845" spans="2:11" x14ac:dyDescent="0.2">
      <c r="B1845" s="573"/>
      <c r="C1845" s="573"/>
      <c r="E1845" s="571"/>
      <c r="G1845" s="574"/>
      <c r="K1845" s="575"/>
    </row>
    <row r="1846" spans="2:11" x14ac:dyDescent="0.2">
      <c r="B1846" s="573"/>
      <c r="C1846" s="573"/>
      <c r="E1846" s="571"/>
      <c r="G1846" s="574"/>
      <c r="K1846" s="575"/>
    </row>
    <row r="1847" spans="2:11" x14ac:dyDescent="0.2">
      <c r="B1847" s="573"/>
      <c r="C1847" s="573"/>
      <c r="E1847" s="571"/>
      <c r="G1847" s="574"/>
      <c r="K1847" s="575"/>
    </row>
    <row r="1848" spans="2:11" x14ac:dyDescent="0.2">
      <c r="B1848" s="573"/>
      <c r="C1848" s="573"/>
      <c r="E1848" s="571"/>
      <c r="G1848" s="574"/>
      <c r="K1848" s="575"/>
    </row>
    <row r="1849" spans="2:11" x14ac:dyDescent="0.2">
      <c r="B1849" s="573"/>
      <c r="C1849" s="573"/>
      <c r="E1849" s="571"/>
      <c r="G1849" s="574"/>
      <c r="K1849" s="575"/>
    </row>
    <row r="1850" spans="2:11" x14ac:dyDescent="0.2">
      <c r="B1850" s="573"/>
      <c r="C1850" s="573"/>
      <c r="E1850" s="571"/>
      <c r="G1850" s="574"/>
      <c r="K1850" s="575"/>
    </row>
    <row r="1851" spans="2:11" x14ac:dyDescent="0.2">
      <c r="B1851" s="573"/>
      <c r="C1851" s="573"/>
      <c r="E1851" s="571"/>
      <c r="G1851" s="574"/>
      <c r="K1851" s="575"/>
    </row>
    <row r="1852" spans="2:11" x14ac:dyDescent="0.2">
      <c r="B1852" s="573"/>
      <c r="C1852" s="573"/>
      <c r="E1852" s="571"/>
      <c r="G1852" s="574"/>
      <c r="K1852" s="575"/>
    </row>
    <row r="1853" spans="2:11" x14ac:dyDescent="0.2">
      <c r="B1853" s="573"/>
      <c r="C1853" s="573"/>
      <c r="E1853" s="571"/>
      <c r="G1853" s="574"/>
      <c r="K1853" s="575"/>
    </row>
    <row r="1854" spans="2:11" x14ac:dyDescent="0.2">
      <c r="B1854" s="573"/>
      <c r="C1854" s="573"/>
      <c r="E1854" s="571"/>
      <c r="G1854" s="574"/>
      <c r="K1854" s="575"/>
    </row>
    <row r="1855" spans="2:11" x14ac:dyDescent="0.2">
      <c r="B1855" s="573"/>
      <c r="C1855" s="573"/>
      <c r="E1855" s="571"/>
      <c r="G1855" s="574"/>
      <c r="K1855" s="575"/>
    </row>
    <row r="1856" spans="2:11" x14ac:dyDescent="0.2">
      <c r="B1856" s="573"/>
      <c r="C1856" s="573"/>
      <c r="E1856" s="571"/>
      <c r="G1856" s="574"/>
      <c r="K1856" s="575"/>
    </row>
    <row r="1857" spans="2:11" x14ac:dyDescent="0.2">
      <c r="B1857" s="573"/>
      <c r="C1857" s="573"/>
      <c r="E1857" s="571"/>
      <c r="G1857" s="574"/>
      <c r="K1857" s="575"/>
    </row>
    <row r="1858" spans="2:11" x14ac:dyDescent="0.2">
      <c r="B1858" s="573"/>
      <c r="C1858" s="573"/>
      <c r="E1858" s="571"/>
      <c r="G1858" s="574"/>
      <c r="K1858" s="575"/>
    </row>
    <row r="1859" spans="2:11" x14ac:dyDescent="0.2">
      <c r="B1859" s="573"/>
      <c r="C1859" s="573"/>
      <c r="E1859" s="571"/>
      <c r="G1859" s="574"/>
      <c r="K1859" s="575"/>
    </row>
    <row r="1860" spans="2:11" x14ac:dyDescent="0.2">
      <c r="B1860" s="573"/>
      <c r="C1860" s="573"/>
      <c r="E1860" s="571"/>
      <c r="G1860" s="574"/>
      <c r="K1860" s="575"/>
    </row>
    <row r="1861" spans="2:11" x14ac:dyDescent="0.2">
      <c r="B1861" s="573"/>
      <c r="C1861" s="573"/>
      <c r="E1861" s="571"/>
      <c r="G1861" s="574"/>
      <c r="K1861" s="575"/>
    </row>
    <row r="1862" spans="2:11" x14ac:dyDescent="0.2">
      <c r="B1862" s="573"/>
      <c r="C1862" s="573"/>
      <c r="E1862" s="571"/>
      <c r="G1862" s="574"/>
      <c r="K1862" s="575"/>
    </row>
    <row r="1863" spans="2:11" x14ac:dyDescent="0.2">
      <c r="B1863" s="573"/>
      <c r="C1863" s="573"/>
      <c r="E1863" s="571"/>
      <c r="G1863" s="574"/>
      <c r="K1863" s="575"/>
    </row>
    <row r="1864" spans="2:11" x14ac:dyDescent="0.2">
      <c r="B1864" s="573"/>
      <c r="C1864" s="573"/>
      <c r="E1864" s="571"/>
      <c r="G1864" s="574"/>
      <c r="K1864" s="575"/>
    </row>
    <row r="1865" spans="2:11" x14ac:dyDescent="0.2">
      <c r="B1865" s="573"/>
      <c r="C1865" s="573"/>
      <c r="E1865" s="571"/>
      <c r="G1865" s="574"/>
      <c r="K1865" s="575"/>
    </row>
    <row r="1866" spans="2:11" x14ac:dyDescent="0.2">
      <c r="B1866" s="573"/>
      <c r="C1866" s="573"/>
      <c r="E1866" s="571"/>
      <c r="G1866" s="574"/>
      <c r="K1866" s="575"/>
    </row>
    <row r="1867" spans="2:11" x14ac:dyDescent="0.2">
      <c r="B1867" s="573"/>
      <c r="C1867" s="573"/>
      <c r="E1867" s="571"/>
      <c r="G1867" s="574"/>
      <c r="K1867" s="575"/>
    </row>
    <row r="1868" spans="2:11" x14ac:dyDescent="0.2">
      <c r="B1868" s="573"/>
      <c r="C1868" s="573"/>
      <c r="E1868" s="571"/>
      <c r="G1868" s="574"/>
      <c r="K1868" s="575"/>
    </row>
    <row r="1869" spans="2:11" x14ac:dyDescent="0.2">
      <c r="B1869" s="573"/>
      <c r="C1869" s="573"/>
      <c r="E1869" s="571"/>
      <c r="G1869" s="574"/>
      <c r="K1869" s="575"/>
    </row>
    <row r="1870" spans="2:11" x14ac:dyDescent="0.2">
      <c r="B1870" s="573"/>
      <c r="C1870" s="573"/>
      <c r="E1870" s="571"/>
      <c r="G1870" s="574"/>
      <c r="K1870" s="575"/>
    </row>
    <row r="1871" spans="2:11" x14ac:dyDescent="0.2">
      <c r="B1871" s="573"/>
      <c r="C1871" s="573"/>
      <c r="E1871" s="571"/>
      <c r="G1871" s="574"/>
      <c r="K1871" s="575"/>
    </row>
    <row r="1872" spans="2:11" x14ac:dyDescent="0.2">
      <c r="B1872" s="573"/>
      <c r="C1872" s="573"/>
      <c r="E1872" s="571"/>
      <c r="G1872" s="574"/>
      <c r="K1872" s="575"/>
    </row>
    <row r="1873" spans="2:11" x14ac:dyDescent="0.2">
      <c r="B1873" s="573"/>
      <c r="C1873" s="573"/>
      <c r="E1873" s="571"/>
      <c r="G1873" s="574"/>
      <c r="K1873" s="575"/>
    </row>
    <row r="1874" spans="2:11" x14ac:dyDescent="0.2">
      <c r="B1874" s="573"/>
      <c r="C1874" s="573"/>
      <c r="E1874" s="571"/>
      <c r="G1874" s="574"/>
      <c r="K1874" s="575"/>
    </row>
    <row r="1875" spans="2:11" x14ac:dyDescent="0.2">
      <c r="B1875" s="573"/>
      <c r="C1875" s="573"/>
      <c r="E1875" s="571"/>
      <c r="G1875" s="574"/>
      <c r="K1875" s="575"/>
    </row>
    <row r="1876" spans="2:11" x14ac:dyDescent="0.2">
      <c r="B1876" s="573"/>
      <c r="C1876" s="573"/>
      <c r="E1876" s="571"/>
      <c r="G1876" s="574"/>
      <c r="K1876" s="575"/>
    </row>
    <row r="1877" spans="2:11" x14ac:dyDescent="0.2">
      <c r="B1877" s="573"/>
      <c r="C1877" s="573"/>
      <c r="E1877" s="571"/>
      <c r="G1877" s="574"/>
      <c r="K1877" s="575"/>
    </row>
    <row r="1878" spans="2:11" x14ac:dyDescent="0.2">
      <c r="B1878" s="573"/>
      <c r="C1878" s="573"/>
      <c r="E1878" s="571"/>
      <c r="G1878" s="574"/>
      <c r="K1878" s="575"/>
    </row>
    <row r="1879" spans="2:11" x14ac:dyDescent="0.2">
      <c r="B1879" s="573"/>
      <c r="C1879" s="573"/>
      <c r="E1879" s="571"/>
      <c r="G1879" s="574"/>
      <c r="K1879" s="575"/>
    </row>
    <row r="1880" spans="2:11" x14ac:dyDescent="0.2">
      <c r="B1880" s="573"/>
      <c r="C1880" s="573"/>
      <c r="E1880" s="571"/>
      <c r="G1880" s="574"/>
      <c r="K1880" s="575"/>
    </row>
    <row r="1881" spans="2:11" x14ac:dyDescent="0.2">
      <c r="B1881" s="573"/>
      <c r="C1881" s="573"/>
      <c r="E1881" s="571"/>
      <c r="G1881" s="574"/>
      <c r="K1881" s="575"/>
    </row>
    <row r="1882" spans="2:11" x14ac:dyDescent="0.2">
      <c r="B1882" s="573"/>
      <c r="C1882" s="573"/>
      <c r="E1882" s="571"/>
      <c r="G1882" s="574"/>
      <c r="K1882" s="575"/>
    </row>
    <row r="1883" spans="2:11" x14ac:dyDescent="0.2">
      <c r="B1883" s="573"/>
      <c r="C1883" s="573"/>
      <c r="E1883" s="571"/>
      <c r="G1883" s="574"/>
      <c r="K1883" s="575"/>
    </row>
    <row r="1884" spans="2:11" x14ac:dyDescent="0.2">
      <c r="B1884" s="573"/>
      <c r="C1884" s="573"/>
      <c r="E1884" s="571"/>
      <c r="G1884" s="574"/>
      <c r="K1884" s="575"/>
    </row>
    <row r="1885" spans="2:11" x14ac:dyDescent="0.2">
      <c r="B1885" s="573"/>
      <c r="C1885" s="573"/>
      <c r="E1885" s="571"/>
      <c r="G1885" s="574"/>
      <c r="K1885" s="575"/>
    </row>
    <row r="1886" spans="2:11" x14ac:dyDescent="0.2">
      <c r="B1886" s="573"/>
      <c r="C1886" s="573"/>
      <c r="E1886" s="571"/>
      <c r="G1886" s="574"/>
      <c r="K1886" s="575"/>
    </row>
    <row r="1887" spans="2:11" x14ac:dyDescent="0.2">
      <c r="B1887" s="573"/>
      <c r="C1887" s="573"/>
      <c r="E1887" s="571"/>
      <c r="G1887" s="574"/>
      <c r="K1887" s="575"/>
    </row>
    <row r="1888" spans="2:11" x14ac:dyDescent="0.2">
      <c r="B1888" s="573"/>
      <c r="C1888" s="573"/>
      <c r="E1888" s="571"/>
      <c r="G1888" s="574"/>
      <c r="K1888" s="575"/>
    </row>
    <row r="1889" spans="2:11" x14ac:dyDescent="0.2">
      <c r="B1889" s="573"/>
      <c r="C1889" s="573"/>
      <c r="E1889" s="571"/>
      <c r="G1889" s="574"/>
      <c r="K1889" s="575"/>
    </row>
    <row r="1890" spans="2:11" x14ac:dyDescent="0.2">
      <c r="B1890" s="573"/>
      <c r="C1890" s="573"/>
      <c r="E1890" s="571"/>
      <c r="G1890" s="574"/>
      <c r="K1890" s="575"/>
    </row>
    <row r="1891" spans="2:11" x14ac:dyDescent="0.2">
      <c r="B1891" s="573"/>
      <c r="C1891" s="573"/>
      <c r="E1891" s="571"/>
      <c r="G1891" s="574"/>
      <c r="K1891" s="575"/>
    </row>
    <row r="1892" spans="2:11" x14ac:dyDescent="0.2">
      <c r="B1892" s="573"/>
      <c r="C1892" s="573"/>
      <c r="E1892" s="571"/>
      <c r="G1892" s="574"/>
      <c r="K1892" s="575"/>
    </row>
    <row r="1893" spans="2:11" x14ac:dyDescent="0.2">
      <c r="B1893" s="573"/>
      <c r="C1893" s="573"/>
      <c r="E1893" s="571"/>
      <c r="G1893" s="574"/>
      <c r="K1893" s="575"/>
    </row>
    <row r="1894" spans="2:11" x14ac:dyDescent="0.2">
      <c r="B1894" s="573"/>
      <c r="C1894" s="573"/>
      <c r="E1894" s="571"/>
      <c r="G1894" s="574"/>
      <c r="K1894" s="575"/>
    </row>
    <row r="1895" spans="2:11" x14ac:dyDescent="0.2">
      <c r="B1895" s="573"/>
      <c r="C1895" s="573"/>
      <c r="E1895" s="571"/>
      <c r="G1895" s="574"/>
      <c r="K1895" s="575"/>
    </row>
    <row r="1896" spans="2:11" x14ac:dyDescent="0.2">
      <c r="B1896" s="573"/>
      <c r="C1896" s="573"/>
      <c r="E1896" s="571"/>
      <c r="G1896" s="574"/>
      <c r="K1896" s="575"/>
    </row>
    <row r="1897" spans="2:11" x14ac:dyDescent="0.2">
      <c r="B1897" s="573"/>
      <c r="C1897" s="573"/>
      <c r="E1897" s="571"/>
      <c r="G1897" s="574"/>
      <c r="K1897" s="575"/>
    </row>
    <row r="1898" spans="2:11" x14ac:dyDescent="0.2">
      <c r="B1898" s="573"/>
      <c r="C1898" s="573"/>
      <c r="E1898" s="571"/>
      <c r="G1898" s="574"/>
      <c r="K1898" s="575"/>
    </row>
    <row r="1899" spans="2:11" x14ac:dyDescent="0.2">
      <c r="B1899" s="573"/>
      <c r="C1899" s="573"/>
      <c r="E1899" s="571"/>
      <c r="G1899" s="574"/>
      <c r="K1899" s="575"/>
    </row>
    <row r="1900" spans="2:11" x14ac:dyDescent="0.2">
      <c r="B1900" s="573"/>
      <c r="C1900" s="573"/>
      <c r="E1900" s="571"/>
      <c r="G1900" s="574"/>
      <c r="K1900" s="575"/>
    </row>
    <row r="1901" spans="2:11" x14ac:dyDescent="0.2">
      <c r="B1901" s="573"/>
      <c r="C1901" s="573"/>
      <c r="E1901" s="571"/>
      <c r="G1901" s="574"/>
      <c r="K1901" s="575"/>
    </row>
    <row r="1902" spans="2:11" x14ac:dyDescent="0.2">
      <c r="B1902" s="573"/>
      <c r="C1902" s="573"/>
      <c r="E1902" s="571"/>
      <c r="G1902" s="574"/>
      <c r="K1902" s="575"/>
    </row>
    <row r="1903" spans="2:11" x14ac:dyDescent="0.2">
      <c r="B1903" s="573"/>
      <c r="C1903" s="573"/>
      <c r="E1903" s="571"/>
      <c r="G1903" s="574"/>
      <c r="K1903" s="575"/>
    </row>
    <row r="1904" spans="2:11" x14ac:dyDescent="0.2">
      <c r="B1904" s="573"/>
      <c r="C1904" s="573"/>
      <c r="E1904" s="571"/>
      <c r="G1904" s="574"/>
      <c r="K1904" s="575"/>
    </row>
    <row r="1905" spans="2:11" x14ac:dyDescent="0.2">
      <c r="B1905" s="573"/>
      <c r="C1905" s="573"/>
      <c r="E1905" s="571"/>
      <c r="G1905" s="574"/>
      <c r="K1905" s="575"/>
    </row>
    <row r="1906" spans="2:11" x14ac:dyDescent="0.2">
      <c r="B1906" s="573"/>
      <c r="C1906" s="573"/>
      <c r="E1906" s="571"/>
      <c r="G1906" s="574"/>
      <c r="K1906" s="575"/>
    </row>
    <row r="1907" spans="2:11" x14ac:dyDescent="0.2">
      <c r="B1907" s="573"/>
      <c r="C1907" s="573"/>
      <c r="E1907" s="571"/>
      <c r="G1907" s="574"/>
      <c r="K1907" s="575"/>
    </row>
    <row r="1908" spans="2:11" x14ac:dyDescent="0.2">
      <c r="B1908" s="573"/>
      <c r="C1908" s="573"/>
      <c r="E1908" s="571"/>
      <c r="G1908" s="574"/>
      <c r="K1908" s="575"/>
    </row>
    <row r="1909" spans="2:11" x14ac:dyDescent="0.2">
      <c r="B1909" s="573"/>
      <c r="C1909" s="573"/>
      <c r="E1909" s="571"/>
      <c r="G1909" s="574"/>
      <c r="K1909" s="575"/>
    </row>
    <row r="1910" spans="2:11" x14ac:dyDescent="0.2">
      <c r="B1910" s="573"/>
      <c r="C1910" s="573"/>
      <c r="E1910" s="571"/>
      <c r="G1910" s="574"/>
      <c r="K1910" s="575"/>
    </row>
    <row r="1911" spans="2:11" x14ac:dyDescent="0.2">
      <c r="B1911" s="573"/>
      <c r="C1911" s="573"/>
      <c r="E1911" s="571"/>
      <c r="G1911" s="574"/>
      <c r="K1911" s="575"/>
    </row>
    <row r="1912" spans="2:11" x14ac:dyDescent="0.2">
      <c r="B1912" s="573"/>
      <c r="C1912" s="573"/>
      <c r="E1912" s="571"/>
      <c r="G1912" s="574"/>
      <c r="K1912" s="575"/>
    </row>
    <row r="1913" spans="2:11" x14ac:dyDescent="0.2">
      <c r="B1913" s="573"/>
      <c r="C1913" s="573"/>
      <c r="E1913" s="571"/>
      <c r="G1913" s="574"/>
      <c r="K1913" s="575"/>
    </row>
    <row r="1914" spans="2:11" x14ac:dyDescent="0.2">
      <c r="B1914" s="573"/>
      <c r="C1914" s="573"/>
      <c r="E1914" s="571"/>
      <c r="G1914" s="574"/>
      <c r="K1914" s="575"/>
    </row>
    <row r="1915" spans="2:11" x14ac:dyDescent="0.2">
      <c r="B1915" s="573"/>
      <c r="C1915" s="573"/>
      <c r="E1915" s="571"/>
      <c r="G1915" s="574"/>
      <c r="K1915" s="575"/>
    </row>
    <row r="1916" spans="2:11" x14ac:dyDescent="0.2">
      <c r="B1916" s="573"/>
      <c r="C1916" s="573"/>
      <c r="E1916" s="571"/>
      <c r="G1916" s="574"/>
      <c r="K1916" s="575"/>
    </row>
    <row r="1917" spans="2:11" x14ac:dyDescent="0.2">
      <c r="B1917" s="573"/>
      <c r="C1917" s="573"/>
      <c r="E1917" s="571"/>
      <c r="G1917" s="574"/>
      <c r="K1917" s="575"/>
    </row>
    <row r="1918" spans="2:11" x14ac:dyDescent="0.2">
      <c r="B1918" s="573"/>
      <c r="C1918" s="573"/>
      <c r="E1918" s="571"/>
      <c r="G1918" s="574"/>
      <c r="K1918" s="575"/>
    </row>
    <row r="1919" spans="2:11" x14ac:dyDescent="0.2">
      <c r="B1919" s="573"/>
      <c r="C1919" s="573"/>
      <c r="E1919" s="571"/>
      <c r="G1919" s="574"/>
      <c r="K1919" s="575"/>
    </row>
    <row r="1920" spans="2:11" x14ac:dyDescent="0.2">
      <c r="B1920" s="573"/>
      <c r="C1920" s="573"/>
      <c r="E1920" s="571"/>
      <c r="G1920" s="574"/>
      <c r="K1920" s="575"/>
    </row>
    <row r="1921" spans="2:11" x14ac:dyDescent="0.2">
      <c r="B1921" s="573"/>
      <c r="C1921" s="573"/>
      <c r="E1921" s="571"/>
      <c r="G1921" s="574"/>
      <c r="K1921" s="575"/>
    </row>
    <row r="1922" spans="2:11" x14ac:dyDescent="0.2">
      <c r="B1922" s="573"/>
      <c r="C1922" s="573"/>
      <c r="E1922" s="571"/>
      <c r="G1922" s="574"/>
      <c r="K1922" s="575"/>
    </row>
    <row r="1923" spans="2:11" x14ac:dyDescent="0.2">
      <c r="B1923" s="573"/>
      <c r="C1923" s="573"/>
      <c r="E1923" s="571"/>
      <c r="G1923" s="574"/>
      <c r="K1923" s="575"/>
    </row>
    <row r="1924" spans="2:11" x14ac:dyDescent="0.2">
      <c r="B1924" s="573"/>
      <c r="C1924" s="573"/>
      <c r="E1924" s="571"/>
      <c r="G1924" s="574"/>
      <c r="K1924" s="575"/>
    </row>
    <row r="1925" spans="2:11" x14ac:dyDescent="0.2">
      <c r="B1925" s="573"/>
      <c r="C1925" s="573"/>
      <c r="E1925" s="571"/>
      <c r="G1925" s="574"/>
      <c r="K1925" s="575"/>
    </row>
    <row r="1926" spans="2:11" x14ac:dyDescent="0.2">
      <c r="B1926" s="573"/>
      <c r="C1926" s="573"/>
      <c r="E1926" s="571"/>
      <c r="G1926" s="574"/>
      <c r="K1926" s="575"/>
    </row>
    <row r="1927" spans="2:11" x14ac:dyDescent="0.2">
      <c r="B1927" s="573"/>
      <c r="C1927" s="573"/>
      <c r="E1927" s="571"/>
      <c r="G1927" s="574"/>
      <c r="K1927" s="575"/>
    </row>
    <row r="1928" spans="2:11" x14ac:dyDescent="0.2">
      <c r="B1928" s="573"/>
      <c r="C1928" s="573"/>
      <c r="E1928" s="571"/>
      <c r="G1928" s="574"/>
      <c r="K1928" s="575"/>
    </row>
    <row r="1929" spans="2:11" x14ac:dyDescent="0.2">
      <c r="B1929" s="573"/>
      <c r="C1929" s="573"/>
      <c r="E1929" s="571"/>
      <c r="G1929" s="574"/>
      <c r="K1929" s="575"/>
    </row>
    <row r="1930" spans="2:11" x14ac:dyDescent="0.2">
      <c r="B1930" s="573"/>
      <c r="C1930" s="573"/>
      <c r="E1930" s="571"/>
      <c r="G1930" s="574"/>
      <c r="K1930" s="575"/>
    </row>
    <row r="1931" spans="2:11" x14ac:dyDescent="0.2">
      <c r="B1931" s="573"/>
      <c r="C1931" s="573"/>
      <c r="E1931" s="571"/>
      <c r="G1931" s="574"/>
      <c r="K1931" s="575"/>
    </row>
    <row r="1932" spans="2:11" x14ac:dyDescent="0.2">
      <c r="B1932" s="573"/>
      <c r="C1932" s="573"/>
      <c r="E1932" s="571"/>
      <c r="G1932" s="574"/>
      <c r="K1932" s="575"/>
    </row>
    <row r="1933" spans="2:11" x14ac:dyDescent="0.2">
      <c r="B1933" s="573"/>
      <c r="C1933" s="573"/>
      <c r="E1933" s="571"/>
      <c r="G1933" s="574"/>
      <c r="K1933" s="575"/>
    </row>
    <row r="1934" spans="2:11" x14ac:dyDescent="0.2">
      <c r="B1934" s="573"/>
      <c r="C1934" s="573"/>
      <c r="E1934" s="571"/>
      <c r="G1934" s="574"/>
      <c r="K1934" s="575"/>
    </row>
    <row r="1935" spans="2:11" x14ac:dyDescent="0.2">
      <c r="B1935" s="573"/>
      <c r="C1935" s="573"/>
      <c r="E1935" s="571"/>
      <c r="G1935" s="574"/>
      <c r="K1935" s="575"/>
    </row>
    <row r="1936" spans="2:11" x14ac:dyDescent="0.2">
      <c r="B1936" s="573"/>
      <c r="C1936" s="573"/>
      <c r="E1936" s="571"/>
      <c r="G1936" s="574"/>
      <c r="K1936" s="575"/>
    </row>
    <row r="1937" spans="2:11" x14ac:dyDescent="0.2">
      <c r="B1937" s="573"/>
      <c r="C1937" s="573"/>
      <c r="E1937" s="571"/>
      <c r="G1937" s="574"/>
      <c r="K1937" s="575"/>
    </row>
    <row r="1938" spans="2:11" x14ac:dyDescent="0.2">
      <c r="B1938" s="573"/>
      <c r="C1938" s="573"/>
      <c r="E1938" s="571"/>
      <c r="G1938" s="574"/>
      <c r="K1938" s="575"/>
    </row>
    <row r="1939" spans="2:11" x14ac:dyDescent="0.2">
      <c r="B1939" s="573"/>
      <c r="C1939" s="573"/>
      <c r="E1939" s="571"/>
      <c r="G1939" s="574"/>
      <c r="K1939" s="575"/>
    </row>
    <row r="1940" spans="2:11" x14ac:dyDescent="0.2">
      <c r="B1940" s="573"/>
      <c r="C1940" s="573"/>
      <c r="E1940" s="571"/>
      <c r="G1940" s="574"/>
      <c r="K1940" s="575"/>
    </row>
    <row r="1941" spans="2:11" x14ac:dyDescent="0.2">
      <c r="B1941" s="573"/>
      <c r="C1941" s="573"/>
      <c r="E1941" s="571"/>
      <c r="G1941" s="574"/>
      <c r="K1941" s="575"/>
    </row>
    <row r="1942" spans="2:11" x14ac:dyDescent="0.2">
      <c r="B1942" s="573"/>
      <c r="C1942" s="573"/>
      <c r="E1942" s="571"/>
      <c r="G1942" s="574"/>
      <c r="K1942" s="575"/>
    </row>
    <row r="1943" spans="2:11" x14ac:dyDescent="0.2">
      <c r="B1943" s="573"/>
      <c r="C1943" s="573"/>
      <c r="E1943" s="571"/>
      <c r="G1943" s="574"/>
      <c r="K1943" s="575"/>
    </row>
    <row r="1944" spans="2:11" x14ac:dyDescent="0.2">
      <c r="B1944" s="573"/>
      <c r="C1944" s="573"/>
      <c r="E1944" s="571"/>
      <c r="G1944" s="574"/>
      <c r="K1944" s="575"/>
    </row>
    <row r="1945" spans="2:11" x14ac:dyDescent="0.2">
      <c r="B1945" s="573"/>
      <c r="C1945" s="573"/>
      <c r="E1945" s="571"/>
      <c r="G1945" s="574"/>
      <c r="K1945" s="575"/>
    </row>
    <row r="1946" spans="2:11" x14ac:dyDescent="0.2">
      <c r="B1946" s="573"/>
      <c r="C1946" s="573"/>
      <c r="E1946" s="571"/>
      <c r="G1946" s="574"/>
      <c r="K1946" s="575"/>
    </row>
    <row r="1947" spans="2:11" x14ac:dyDescent="0.2">
      <c r="B1947" s="573"/>
      <c r="C1947" s="573"/>
      <c r="E1947" s="571"/>
      <c r="G1947" s="574"/>
      <c r="K1947" s="575"/>
    </row>
    <row r="1948" spans="2:11" x14ac:dyDescent="0.2">
      <c r="B1948" s="573"/>
      <c r="C1948" s="573"/>
      <c r="E1948" s="571"/>
      <c r="G1948" s="574"/>
      <c r="K1948" s="575"/>
    </row>
    <row r="1949" spans="2:11" x14ac:dyDescent="0.2">
      <c r="B1949" s="573"/>
      <c r="C1949" s="573"/>
      <c r="E1949" s="571"/>
      <c r="G1949" s="574"/>
      <c r="K1949" s="575"/>
    </row>
    <row r="1950" spans="2:11" x14ac:dyDescent="0.2">
      <c r="B1950" s="573"/>
      <c r="C1950" s="573"/>
      <c r="E1950" s="571"/>
      <c r="G1950" s="574"/>
      <c r="K1950" s="575"/>
    </row>
    <row r="1951" spans="2:11" x14ac:dyDescent="0.2">
      <c r="B1951" s="573"/>
      <c r="C1951" s="573"/>
      <c r="E1951" s="571"/>
      <c r="G1951" s="574"/>
      <c r="K1951" s="575"/>
    </row>
    <row r="1952" spans="2:11" x14ac:dyDescent="0.2">
      <c r="B1952" s="573"/>
      <c r="C1952" s="573"/>
      <c r="E1952" s="571"/>
      <c r="G1952" s="574"/>
      <c r="K1952" s="575"/>
    </row>
    <row r="1953" spans="2:11" x14ac:dyDescent="0.2">
      <c r="B1953" s="573"/>
      <c r="C1953" s="573"/>
      <c r="E1953" s="571"/>
      <c r="G1953" s="574"/>
      <c r="K1953" s="575"/>
    </row>
    <row r="1954" spans="2:11" x14ac:dyDescent="0.2">
      <c r="B1954" s="573"/>
      <c r="C1954" s="573"/>
      <c r="E1954" s="571"/>
      <c r="G1954" s="574"/>
      <c r="K1954" s="575"/>
    </row>
    <row r="1955" spans="2:11" x14ac:dyDescent="0.2">
      <c r="B1955" s="573"/>
      <c r="C1955" s="573"/>
      <c r="E1955" s="571"/>
      <c r="G1955" s="574"/>
      <c r="K1955" s="575"/>
    </row>
    <row r="1956" spans="2:11" x14ac:dyDescent="0.2">
      <c r="B1956" s="573"/>
      <c r="C1956" s="573"/>
      <c r="E1956" s="571"/>
      <c r="G1956" s="574"/>
      <c r="K1956" s="575"/>
    </row>
    <row r="1957" spans="2:11" x14ac:dyDescent="0.2">
      <c r="B1957" s="573"/>
      <c r="C1957" s="573"/>
      <c r="E1957" s="571"/>
      <c r="G1957" s="574"/>
      <c r="K1957" s="575"/>
    </row>
    <row r="1958" spans="2:11" x14ac:dyDescent="0.2">
      <c r="B1958" s="573"/>
      <c r="C1958" s="573"/>
      <c r="E1958" s="571"/>
      <c r="G1958" s="574"/>
      <c r="K1958" s="575"/>
    </row>
    <row r="1959" spans="2:11" x14ac:dyDescent="0.2">
      <c r="B1959" s="573"/>
      <c r="C1959" s="573"/>
      <c r="E1959" s="571"/>
      <c r="G1959" s="574"/>
      <c r="K1959" s="575"/>
    </row>
    <row r="1960" spans="2:11" x14ac:dyDescent="0.2">
      <c r="B1960" s="573"/>
      <c r="C1960" s="573"/>
      <c r="E1960" s="571"/>
      <c r="G1960" s="574"/>
      <c r="K1960" s="575"/>
    </row>
    <row r="1961" spans="2:11" x14ac:dyDescent="0.2">
      <c r="B1961" s="573"/>
      <c r="C1961" s="573"/>
      <c r="E1961" s="571"/>
      <c r="G1961" s="574"/>
      <c r="K1961" s="575"/>
    </row>
    <row r="1962" spans="2:11" x14ac:dyDescent="0.2">
      <c r="B1962" s="573"/>
      <c r="C1962" s="573"/>
      <c r="E1962" s="571"/>
      <c r="G1962" s="574"/>
      <c r="K1962" s="575"/>
    </row>
    <row r="1963" spans="2:11" x14ac:dyDescent="0.2">
      <c r="B1963" s="573"/>
      <c r="C1963" s="573"/>
      <c r="E1963" s="571"/>
      <c r="G1963" s="574"/>
      <c r="K1963" s="575"/>
    </row>
    <row r="1964" spans="2:11" x14ac:dyDescent="0.2">
      <c r="B1964" s="573"/>
      <c r="C1964" s="573"/>
      <c r="E1964" s="571"/>
      <c r="G1964" s="574"/>
      <c r="K1964" s="575"/>
    </row>
    <row r="1965" spans="2:11" x14ac:dyDescent="0.2">
      <c r="B1965" s="573"/>
      <c r="C1965" s="573"/>
      <c r="E1965" s="571"/>
      <c r="G1965" s="574"/>
      <c r="K1965" s="575"/>
    </row>
    <row r="1966" spans="2:11" x14ac:dyDescent="0.2">
      <c r="B1966" s="573"/>
      <c r="C1966" s="573"/>
      <c r="E1966" s="571"/>
      <c r="G1966" s="574"/>
      <c r="K1966" s="575"/>
    </row>
    <row r="1967" spans="2:11" x14ac:dyDescent="0.2">
      <c r="B1967" s="573"/>
      <c r="C1967" s="573"/>
      <c r="E1967" s="571"/>
      <c r="G1967" s="574"/>
      <c r="K1967" s="575"/>
    </row>
    <row r="1968" spans="2:11" x14ac:dyDescent="0.2">
      <c r="B1968" s="573"/>
      <c r="C1968" s="573"/>
      <c r="E1968" s="571"/>
      <c r="G1968" s="574"/>
      <c r="K1968" s="575"/>
    </row>
    <row r="1969" spans="2:11" x14ac:dyDescent="0.2">
      <c r="B1969" s="573"/>
      <c r="C1969" s="573"/>
      <c r="E1969" s="571"/>
      <c r="G1969" s="574"/>
      <c r="K1969" s="575"/>
    </row>
    <row r="1970" spans="2:11" x14ac:dyDescent="0.2">
      <c r="B1970" s="573"/>
      <c r="C1970" s="573"/>
      <c r="E1970" s="571"/>
      <c r="G1970" s="574"/>
      <c r="K1970" s="575"/>
    </row>
    <row r="1971" spans="2:11" x14ac:dyDescent="0.2">
      <c r="B1971" s="573"/>
      <c r="C1971" s="573"/>
      <c r="E1971" s="571"/>
      <c r="G1971" s="574"/>
      <c r="K1971" s="575"/>
    </row>
    <row r="1972" spans="2:11" x14ac:dyDescent="0.2">
      <c r="B1972" s="573"/>
      <c r="C1972" s="573"/>
      <c r="E1972" s="571"/>
      <c r="G1972" s="574"/>
      <c r="K1972" s="575"/>
    </row>
    <row r="1973" spans="2:11" x14ac:dyDescent="0.2">
      <c r="B1973" s="573"/>
      <c r="C1973" s="573"/>
      <c r="E1973" s="571"/>
      <c r="G1973" s="574"/>
      <c r="K1973" s="575"/>
    </row>
    <row r="1974" spans="2:11" x14ac:dyDescent="0.2">
      <c r="B1974" s="573"/>
      <c r="C1974" s="573"/>
      <c r="E1974" s="571"/>
      <c r="G1974" s="574"/>
      <c r="K1974" s="575"/>
    </row>
    <row r="1975" spans="2:11" x14ac:dyDescent="0.2">
      <c r="B1975" s="573"/>
      <c r="C1975" s="573"/>
      <c r="E1975" s="571"/>
      <c r="G1975" s="574"/>
      <c r="K1975" s="575"/>
    </row>
    <row r="1976" spans="2:11" x14ac:dyDescent="0.2">
      <c r="B1976" s="573"/>
      <c r="C1976" s="573"/>
      <c r="E1976" s="571"/>
      <c r="G1976" s="574"/>
      <c r="K1976" s="575"/>
    </row>
    <row r="1977" spans="2:11" x14ac:dyDescent="0.2">
      <c r="B1977" s="573"/>
      <c r="C1977" s="573"/>
      <c r="E1977" s="571"/>
      <c r="G1977" s="574"/>
      <c r="K1977" s="575"/>
    </row>
    <row r="1978" spans="2:11" x14ac:dyDescent="0.2">
      <c r="B1978" s="573"/>
      <c r="C1978" s="573"/>
      <c r="E1978" s="571"/>
      <c r="G1978" s="574"/>
      <c r="K1978" s="575"/>
    </row>
    <row r="1979" spans="2:11" x14ac:dyDescent="0.2">
      <c r="B1979" s="573"/>
      <c r="C1979" s="573"/>
      <c r="E1979" s="571"/>
      <c r="G1979" s="574"/>
      <c r="K1979" s="575"/>
    </row>
    <row r="1980" spans="2:11" x14ac:dyDescent="0.2">
      <c r="B1980" s="573"/>
      <c r="C1980" s="573"/>
      <c r="E1980" s="571"/>
      <c r="G1980" s="574"/>
      <c r="K1980" s="575"/>
    </row>
    <row r="1981" spans="2:11" x14ac:dyDescent="0.2">
      <c r="B1981" s="573"/>
      <c r="C1981" s="573"/>
      <c r="E1981" s="571"/>
      <c r="G1981" s="574"/>
      <c r="K1981" s="575"/>
    </row>
    <row r="1982" spans="2:11" x14ac:dyDescent="0.2">
      <c r="B1982" s="573"/>
      <c r="C1982" s="573"/>
      <c r="E1982" s="571"/>
      <c r="G1982" s="574"/>
      <c r="K1982" s="575"/>
    </row>
    <row r="1983" spans="2:11" x14ac:dyDescent="0.2">
      <c r="B1983" s="573"/>
      <c r="C1983" s="573"/>
      <c r="E1983" s="571"/>
      <c r="G1983" s="574"/>
      <c r="K1983" s="575"/>
    </row>
    <row r="1984" spans="2:11" x14ac:dyDescent="0.2">
      <c r="B1984" s="573"/>
      <c r="C1984" s="573"/>
      <c r="E1984" s="571"/>
      <c r="G1984" s="574"/>
      <c r="K1984" s="575"/>
    </row>
    <row r="1985" spans="2:11" x14ac:dyDescent="0.2">
      <c r="B1985" s="573"/>
      <c r="C1985" s="573"/>
      <c r="E1985" s="571"/>
      <c r="G1985" s="574"/>
      <c r="K1985" s="575"/>
    </row>
    <row r="1986" spans="2:11" x14ac:dyDescent="0.2">
      <c r="B1986" s="573"/>
      <c r="C1986" s="573"/>
      <c r="E1986" s="571"/>
      <c r="G1986" s="574"/>
      <c r="K1986" s="575"/>
    </row>
    <row r="1987" spans="2:11" x14ac:dyDescent="0.2">
      <c r="B1987" s="573"/>
      <c r="C1987" s="573"/>
      <c r="E1987" s="571"/>
    </row>
    <row r="1988" spans="2:11" x14ac:dyDescent="0.2">
      <c r="B1988" s="573"/>
      <c r="C1988" s="573"/>
      <c r="E1988" s="571"/>
    </row>
    <row r="1989" spans="2:11" x14ac:dyDescent="0.2">
      <c r="B1989" s="573"/>
      <c r="C1989" s="573"/>
      <c r="E1989" s="571"/>
    </row>
    <row r="1990" spans="2:11" x14ac:dyDescent="0.2">
      <c r="B1990" s="573"/>
      <c r="C1990" s="573"/>
      <c r="E1990" s="571"/>
    </row>
    <row r="1991" spans="2:11" x14ac:dyDescent="0.2">
      <c r="B1991" s="573"/>
      <c r="C1991" s="573"/>
      <c r="E1991" s="571"/>
    </row>
    <row r="1992" spans="2:11" x14ac:dyDescent="0.2">
      <c r="B1992" s="573"/>
      <c r="C1992" s="573"/>
      <c r="E1992" s="571"/>
    </row>
    <row r="1993" spans="2:11" x14ac:dyDescent="0.2">
      <c r="B1993" s="573"/>
      <c r="C1993" s="573"/>
      <c r="E1993" s="571"/>
    </row>
    <row r="1994" spans="2:11" x14ac:dyDescent="0.2">
      <c r="B1994" s="573"/>
      <c r="C1994" s="573"/>
      <c r="E1994" s="571"/>
    </row>
    <row r="1995" spans="2:11" x14ac:dyDescent="0.2">
      <c r="B1995" s="573"/>
      <c r="C1995" s="573"/>
      <c r="E1995" s="571"/>
    </row>
    <row r="1996" spans="2:11" x14ac:dyDescent="0.2">
      <c r="B1996" s="573"/>
      <c r="C1996" s="573"/>
      <c r="E1996" s="571"/>
    </row>
    <row r="1997" spans="2:11" x14ac:dyDescent="0.2">
      <c r="B1997" s="573"/>
      <c r="C1997" s="573"/>
      <c r="E1997" s="571"/>
    </row>
    <row r="1998" spans="2:11" x14ac:dyDescent="0.2">
      <c r="B1998" s="573"/>
      <c r="C1998" s="573"/>
      <c r="E1998" s="571"/>
    </row>
    <row r="1999" spans="2:11" x14ac:dyDescent="0.2">
      <c r="B1999" s="573"/>
      <c r="C1999" s="573"/>
      <c r="E1999" s="571"/>
    </row>
    <row r="2000" spans="2:11" x14ac:dyDescent="0.2">
      <c r="B2000" s="573"/>
      <c r="C2000" s="573"/>
      <c r="E2000" s="571"/>
    </row>
    <row r="2001" spans="2:5" x14ac:dyDescent="0.2">
      <c r="B2001" s="573"/>
      <c r="C2001" s="573"/>
      <c r="E2001" s="571"/>
    </row>
    <row r="2002" spans="2:5" x14ac:dyDescent="0.2">
      <c r="B2002" s="573"/>
      <c r="C2002" s="573"/>
      <c r="E2002" s="571"/>
    </row>
    <row r="2003" spans="2:5" x14ac:dyDescent="0.2">
      <c r="B2003" s="573"/>
      <c r="C2003" s="573"/>
      <c r="E2003" s="571"/>
    </row>
    <row r="2004" spans="2:5" x14ac:dyDescent="0.2">
      <c r="B2004" s="573"/>
      <c r="C2004" s="573"/>
      <c r="E2004" s="571"/>
    </row>
    <row r="2005" spans="2:5" x14ac:dyDescent="0.2">
      <c r="B2005" s="573"/>
      <c r="C2005" s="573"/>
      <c r="E2005" s="571"/>
    </row>
    <row r="2006" spans="2:5" x14ac:dyDescent="0.2">
      <c r="B2006" s="573"/>
      <c r="C2006" s="573"/>
      <c r="E2006" s="571"/>
    </row>
    <row r="2007" spans="2:5" x14ac:dyDescent="0.2">
      <c r="B2007" s="573"/>
      <c r="C2007" s="573"/>
      <c r="E2007" s="571"/>
    </row>
    <row r="2008" spans="2:5" x14ac:dyDescent="0.2">
      <c r="B2008" s="573"/>
      <c r="C2008" s="573"/>
      <c r="E2008" s="571"/>
    </row>
    <row r="2009" spans="2:5" x14ac:dyDescent="0.2">
      <c r="B2009" s="573"/>
      <c r="C2009" s="573"/>
      <c r="E2009" s="571"/>
    </row>
    <row r="2010" spans="2:5" x14ac:dyDescent="0.2">
      <c r="B2010" s="573"/>
      <c r="C2010" s="573"/>
      <c r="E2010" s="571"/>
    </row>
    <row r="2011" spans="2:5" x14ac:dyDescent="0.2">
      <c r="B2011" s="573"/>
      <c r="C2011" s="573"/>
      <c r="E2011" s="571"/>
    </row>
    <row r="2012" spans="2:5" x14ac:dyDescent="0.2">
      <c r="B2012" s="573"/>
      <c r="C2012" s="573"/>
      <c r="E2012" s="571"/>
    </row>
    <row r="2013" spans="2:5" x14ac:dyDescent="0.2">
      <c r="B2013" s="573"/>
      <c r="C2013" s="573"/>
      <c r="E2013" s="571"/>
    </row>
    <row r="2014" spans="2:5" x14ac:dyDescent="0.2">
      <c r="B2014" s="573"/>
      <c r="C2014" s="573"/>
      <c r="E2014" s="571"/>
    </row>
    <row r="2015" spans="2:5" x14ac:dyDescent="0.2">
      <c r="B2015" s="573"/>
      <c r="C2015" s="573"/>
      <c r="E2015" s="571"/>
    </row>
    <row r="2016" spans="2:5" x14ac:dyDescent="0.2">
      <c r="B2016" s="573"/>
      <c r="C2016" s="573"/>
      <c r="E2016" s="571"/>
    </row>
    <row r="2017" spans="2:5" x14ac:dyDescent="0.2">
      <c r="B2017" s="573"/>
      <c r="C2017" s="573"/>
      <c r="E2017" s="571"/>
    </row>
    <row r="2018" spans="2:5" x14ac:dyDescent="0.2">
      <c r="B2018" s="573"/>
      <c r="C2018" s="573"/>
      <c r="E2018" s="571"/>
    </row>
    <row r="2019" spans="2:5" x14ac:dyDescent="0.2">
      <c r="B2019" s="573"/>
      <c r="C2019" s="573"/>
      <c r="E2019" s="571"/>
    </row>
    <row r="2020" spans="2:5" x14ac:dyDescent="0.2">
      <c r="B2020" s="573"/>
      <c r="C2020" s="573"/>
      <c r="E2020" s="571"/>
    </row>
    <row r="2021" spans="2:5" x14ac:dyDescent="0.2">
      <c r="B2021" s="573"/>
      <c r="C2021" s="573"/>
      <c r="E2021" s="571"/>
    </row>
    <row r="2022" spans="2:5" x14ac:dyDescent="0.2">
      <c r="B2022" s="573"/>
      <c r="C2022" s="573"/>
      <c r="E2022" s="571"/>
    </row>
    <row r="2023" spans="2:5" x14ac:dyDescent="0.2">
      <c r="B2023" s="573"/>
      <c r="C2023" s="573"/>
      <c r="E2023" s="571"/>
    </row>
    <row r="2024" spans="2:5" x14ac:dyDescent="0.2">
      <c r="B2024" s="573"/>
      <c r="C2024" s="573"/>
      <c r="E2024" s="571"/>
    </row>
    <row r="2025" spans="2:5" x14ac:dyDescent="0.2">
      <c r="B2025" s="573"/>
      <c r="C2025" s="573"/>
      <c r="E2025" s="571"/>
    </row>
    <row r="2026" spans="2:5" x14ac:dyDescent="0.2">
      <c r="B2026" s="573"/>
      <c r="C2026" s="573"/>
      <c r="E2026" s="571"/>
    </row>
    <row r="2027" spans="2:5" x14ac:dyDescent="0.2">
      <c r="B2027" s="573"/>
      <c r="C2027" s="573"/>
      <c r="E2027" s="571"/>
    </row>
    <row r="2028" spans="2:5" x14ac:dyDescent="0.2">
      <c r="B2028" s="573"/>
      <c r="C2028" s="573"/>
      <c r="E2028" s="571"/>
    </row>
    <row r="2029" spans="2:5" x14ac:dyDescent="0.2">
      <c r="B2029" s="573"/>
      <c r="C2029" s="573"/>
      <c r="E2029" s="571"/>
    </row>
    <row r="2030" spans="2:5" x14ac:dyDescent="0.2">
      <c r="B2030" s="573"/>
      <c r="C2030" s="573"/>
      <c r="E2030" s="571"/>
    </row>
    <row r="2031" spans="2:5" x14ac:dyDescent="0.2">
      <c r="B2031" s="573"/>
      <c r="C2031" s="573"/>
      <c r="E2031" s="571"/>
    </row>
    <row r="2032" spans="2:5" x14ac:dyDescent="0.2">
      <c r="B2032" s="573"/>
      <c r="C2032" s="573"/>
      <c r="E2032" s="571"/>
    </row>
    <row r="2033" spans="2:5" x14ac:dyDescent="0.2">
      <c r="B2033" s="573"/>
      <c r="C2033" s="573"/>
      <c r="E2033" s="571"/>
    </row>
    <row r="2034" spans="2:5" x14ac:dyDescent="0.2">
      <c r="B2034" s="573"/>
      <c r="C2034" s="573"/>
      <c r="E2034" s="571"/>
    </row>
    <row r="2035" spans="2:5" x14ac:dyDescent="0.2">
      <c r="B2035" s="573"/>
      <c r="C2035" s="573"/>
      <c r="E2035" s="571"/>
    </row>
    <row r="2036" spans="2:5" x14ac:dyDescent="0.2">
      <c r="B2036" s="573"/>
      <c r="C2036" s="573"/>
      <c r="E2036" s="571"/>
    </row>
    <row r="2037" spans="2:5" x14ac:dyDescent="0.2">
      <c r="B2037" s="573"/>
      <c r="C2037" s="573"/>
      <c r="E2037" s="571"/>
    </row>
    <row r="2038" spans="2:5" x14ac:dyDescent="0.2">
      <c r="B2038" s="573"/>
      <c r="C2038" s="573"/>
      <c r="E2038" s="571"/>
    </row>
    <row r="2039" spans="2:5" x14ac:dyDescent="0.2">
      <c r="B2039" s="573"/>
      <c r="C2039" s="573"/>
      <c r="E2039" s="571"/>
    </row>
    <row r="2040" spans="2:5" x14ac:dyDescent="0.2">
      <c r="B2040" s="573"/>
      <c r="C2040" s="573"/>
      <c r="E2040" s="571"/>
    </row>
    <row r="2041" spans="2:5" x14ac:dyDescent="0.2">
      <c r="B2041" s="573"/>
      <c r="C2041" s="573"/>
      <c r="E2041" s="571"/>
    </row>
    <row r="2042" spans="2:5" x14ac:dyDescent="0.2">
      <c r="B2042" s="573"/>
      <c r="C2042" s="573"/>
      <c r="E2042" s="571"/>
    </row>
    <row r="2043" spans="2:5" x14ac:dyDescent="0.2">
      <c r="B2043" s="573"/>
      <c r="C2043" s="573"/>
      <c r="E2043" s="571"/>
    </row>
    <row r="2044" spans="2:5" x14ac:dyDescent="0.2">
      <c r="B2044" s="573"/>
      <c r="C2044" s="573"/>
      <c r="E2044" s="571"/>
    </row>
    <row r="2045" spans="2:5" x14ac:dyDescent="0.2">
      <c r="B2045" s="573"/>
      <c r="C2045" s="573"/>
      <c r="E2045" s="571"/>
    </row>
    <row r="2046" spans="2:5" x14ac:dyDescent="0.2">
      <c r="B2046" s="573"/>
      <c r="C2046" s="573"/>
      <c r="E2046" s="571"/>
    </row>
    <row r="2047" spans="2:5" x14ac:dyDescent="0.2">
      <c r="B2047" s="573"/>
      <c r="C2047" s="573"/>
      <c r="E2047" s="571"/>
    </row>
    <row r="2048" spans="2:5" x14ac:dyDescent="0.2">
      <c r="B2048" s="573"/>
      <c r="C2048" s="573"/>
      <c r="E2048" s="571"/>
    </row>
    <row r="2049" spans="2:5" x14ac:dyDescent="0.2">
      <c r="B2049" s="573"/>
      <c r="C2049" s="573"/>
      <c r="E2049" s="571"/>
    </row>
    <row r="2050" spans="2:5" x14ac:dyDescent="0.2">
      <c r="B2050" s="573"/>
      <c r="C2050" s="573"/>
      <c r="E2050" s="571"/>
    </row>
    <row r="2051" spans="2:5" x14ac:dyDescent="0.2">
      <c r="B2051" s="573"/>
      <c r="C2051" s="573"/>
      <c r="E2051" s="571"/>
    </row>
    <row r="2052" spans="2:5" x14ac:dyDescent="0.2">
      <c r="B2052" s="573"/>
      <c r="C2052" s="573"/>
      <c r="E2052" s="571"/>
    </row>
    <row r="2053" spans="2:5" x14ac:dyDescent="0.2">
      <c r="B2053" s="573"/>
      <c r="C2053" s="573"/>
      <c r="E2053" s="571"/>
    </row>
    <row r="2054" spans="2:5" x14ac:dyDescent="0.2">
      <c r="B2054" s="573"/>
      <c r="C2054" s="573"/>
      <c r="E2054" s="571"/>
    </row>
    <row r="2055" spans="2:5" x14ac:dyDescent="0.2">
      <c r="B2055" s="573"/>
      <c r="C2055" s="573"/>
      <c r="E2055" s="571"/>
    </row>
    <row r="2056" spans="2:5" x14ac:dyDescent="0.2">
      <c r="B2056" s="573"/>
      <c r="C2056" s="573"/>
      <c r="E2056" s="571"/>
    </row>
    <row r="2057" spans="2:5" x14ac:dyDescent="0.2">
      <c r="B2057" s="573"/>
      <c r="C2057" s="573"/>
      <c r="E2057" s="571"/>
    </row>
    <row r="2058" spans="2:5" x14ac:dyDescent="0.2">
      <c r="B2058" s="573"/>
      <c r="C2058" s="573"/>
      <c r="E2058" s="571"/>
    </row>
    <row r="2059" spans="2:5" x14ac:dyDescent="0.2">
      <c r="B2059" s="573"/>
      <c r="C2059" s="573"/>
      <c r="E2059" s="571"/>
    </row>
    <row r="2060" spans="2:5" x14ac:dyDescent="0.2">
      <c r="B2060" s="573"/>
      <c r="C2060" s="573"/>
      <c r="E2060" s="571"/>
    </row>
    <row r="2061" spans="2:5" x14ac:dyDescent="0.2">
      <c r="B2061" s="573"/>
      <c r="C2061" s="573"/>
      <c r="E2061" s="571"/>
    </row>
    <row r="2062" spans="2:5" x14ac:dyDescent="0.2">
      <c r="B2062" s="573"/>
      <c r="C2062" s="573"/>
      <c r="E2062" s="571"/>
    </row>
    <row r="2063" spans="2:5" x14ac:dyDescent="0.2">
      <c r="B2063" s="573"/>
      <c r="C2063" s="573"/>
      <c r="E2063" s="571"/>
    </row>
    <row r="2064" spans="2:5" x14ac:dyDescent="0.2">
      <c r="B2064" s="573"/>
      <c r="C2064" s="573"/>
      <c r="E2064" s="571"/>
    </row>
    <row r="2065" spans="2:5" x14ac:dyDescent="0.2">
      <c r="B2065" s="573"/>
      <c r="C2065" s="573"/>
      <c r="E2065" s="571"/>
    </row>
    <row r="2066" spans="2:5" x14ac:dyDescent="0.2">
      <c r="B2066" s="573"/>
      <c r="C2066" s="573"/>
      <c r="E2066" s="571"/>
    </row>
    <row r="2067" spans="2:5" x14ac:dyDescent="0.2">
      <c r="B2067" s="573"/>
      <c r="C2067" s="573"/>
      <c r="E2067" s="571"/>
    </row>
    <row r="2068" spans="2:5" x14ac:dyDescent="0.2">
      <c r="B2068" s="573"/>
      <c r="C2068" s="573"/>
      <c r="E2068" s="571"/>
    </row>
    <row r="2069" spans="2:5" x14ac:dyDescent="0.2">
      <c r="B2069" s="573"/>
      <c r="C2069" s="573"/>
      <c r="E2069" s="571"/>
    </row>
    <row r="2070" spans="2:5" x14ac:dyDescent="0.2">
      <c r="B2070" s="573"/>
      <c r="C2070" s="573"/>
      <c r="E2070" s="571"/>
    </row>
    <row r="2071" spans="2:5" x14ac:dyDescent="0.2">
      <c r="B2071" s="573"/>
      <c r="C2071" s="573"/>
      <c r="E2071" s="571"/>
    </row>
    <row r="2072" spans="2:5" x14ac:dyDescent="0.2">
      <c r="B2072" s="573"/>
      <c r="C2072" s="573"/>
      <c r="E2072" s="571"/>
    </row>
    <row r="2073" spans="2:5" x14ac:dyDescent="0.2">
      <c r="B2073" s="573"/>
      <c r="C2073" s="573"/>
      <c r="E2073" s="571"/>
    </row>
    <row r="2074" spans="2:5" x14ac:dyDescent="0.2">
      <c r="B2074" s="573"/>
      <c r="C2074" s="573"/>
      <c r="E2074" s="571"/>
    </row>
    <row r="2075" spans="2:5" x14ac:dyDescent="0.2">
      <c r="B2075" s="573"/>
      <c r="C2075" s="573"/>
      <c r="E2075" s="571"/>
    </row>
    <row r="2076" spans="2:5" x14ac:dyDescent="0.2">
      <c r="B2076" s="573"/>
      <c r="C2076" s="573"/>
      <c r="E2076" s="571"/>
    </row>
    <row r="2077" spans="2:5" x14ac:dyDescent="0.2">
      <c r="B2077" s="573"/>
      <c r="C2077" s="573"/>
      <c r="E2077" s="571"/>
    </row>
    <row r="2078" spans="2:5" x14ac:dyDescent="0.2">
      <c r="B2078" s="573"/>
      <c r="C2078" s="573"/>
      <c r="E2078" s="571"/>
    </row>
    <row r="2079" spans="2:5" x14ac:dyDescent="0.2">
      <c r="B2079" s="573"/>
      <c r="C2079" s="573"/>
      <c r="E2079" s="571"/>
    </row>
    <row r="2080" spans="2:5" x14ac:dyDescent="0.2">
      <c r="B2080" s="573"/>
      <c r="C2080" s="573"/>
      <c r="E2080" s="571"/>
    </row>
    <row r="2081" spans="2:5" x14ac:dyDescent="0.2">
      <c r="B2081" s="573"/>
      <c r="C2081" s="573"/>
      <c r="E2081" s="571"/>
    </row>
    <row r="2082" spans="2:5" x14ac:dyDescent="0.2">
      <c r="B2082" s="573"/>
      <c r="C2082" s="573"/>
      <c r="E2082" s="571"/>
    </row>
    <row r="2083" spans="2:5" x14ac:dyDescent="0.2">
      <c r="B2083" s="573"/>
      <c r="C2083" s="573"/>
      <c r="E2083" s="571"/>
    </row>
    <row r="2084" spans="2:5" x14ac:dyDescent="0.2">
      <c r="B2084" s="573"/>
      <c r="C2084" s="573"/>
      <c r="E2084" s="571"/>
    </row>
    <row r="2085" spans="2:5" x14ac:dyDescent="0.2">
      <c r="B2085" s="573"/>
      <c r="C2085" s="573"/>
      <c r="E2085" s="571"/>
    </row>
    <row r="2086" spans="2:5" x14ac:dyDescent="0.2">
      <c r="B2086" s="573"/>
      <c r="C2086" s="573"/>
      <c r="E2086" s="571"/>
    </row>
    <row r="2087" spans="2:5" x14ac:dyDescent="0.2">
      <c r="B2087" s="573"/>
      <c r="C2087" s="573"/>
      <c r="E2087" s="571"/>
    </row>
    <row r="2088" spans="2:5" x14ac:dyDescent="0.2">
      <c r="B2088" s="573"/>
      <c r="C2088" s="573"/>
      <c r="E2088" s="571"/>
    </row>
    <row r="2089" spans="2:5" x14ac:dyDescent="0.2">
      <c r="B2089" s="573"/>
      <c r="C2089" s="573"/>
      <c r="E2089" s="571"/>
    </row>
    <row r="2090" spans="2:5" x14ac:dyDescent="0.2">
      <c r="B2090" s="573"/>
      <c r="C2090" s="573"/>
      <c r="E2090" s="571"/>
    </row>
    <row r="2091" spans="2:5" x14ac:dyDescent="0.2">
      <c r="B2091" s="573"/>
      <c r="C2091" s="573"/>
      <c r="E2091" s="571"/>
    </row>
    <row r="2092" spans="2:5" x14ac:dyDescent="0.2">
      <c r="B2092" s="573"/>
      <c r="C2092" s="573"/>
      <c r="E2092" s="571"/>
    </row>
    <row r="2093" spans="2:5" x14ac:dyDescent="0.2">
      <c r="B2093" s="573"/>
      <c r="C2093" s="573"/>
      <c r="E2093" s="571"/>
    </row>
    <row r="2094" spans="2:5" x14ac:dyDescent="0.2">
      <c r="B2094" s="573"/>
      <c r="C2094" s="573"/>
      <c r="E2094" s="571"/>
    </row>
    <row r="2095" spans="2:5" x14ac:dyDescent="0.2">
      <c r="B2095" s="573"/>
      <c r="C2095" s="573"/>
      <c r="E2095" s="571"/>
    </row>
    <row r="2096" spans="2:5" x14ac:dyDescent="0.2">
      <c r="B2096" s="573"/>
      <c r="C2096" s="573"/>
      <c r="E2096" s="571"/>
    </row>
    <row r="2097" spans="2:5" x14ac:dyDescent="0.2">
      <c r="B2097" s="573"/>
      <c r="C2097" s="573"/>
      <c r="E2097" s="571"/>
    </row>
    <row r="2098" spans="2:5" x14ac:dyDescent="0.2">
      <c r="B2098" s="573"/>
      <c r="C2098" s="573"/>
      <c r="E2098" s="571"/>
    </row>
    <row r="2099" spans="2:5" x14ac:dyDescent="0.2">
      <c r="B2099" s="573"/>
      <c r="C2099" s="573"/>
      <c r="E2099" s="571"/>
    </row>
    <row r="2100" spans="2:5" x14ac:dyDescent="0.2">
      <c r="B2100" s="573"/>
      <c r="C2100" s="573"/>
      <c r="E2100" s="571"/>
    </row>
    <row r="2101" spans="2:5" x14ac:dyDescent="0.2">
      <c r="B2101" s="573"/>
      <c r="C2101" s="573"/>
      <c r="E2101" s="571"/>
    </row>
    <row r="2102" spans="2:5" x14ac:dyDescent="0.2">
      <c r="B2102" s="573"/>
      <c r="C2102" s="573"/>
      <c r="E2102" s="571"/>
    </row>
    <row r="2103" spans="2:5" x14ac:dyDescent="0.2">
      <c r="B2103" s="573"/>
      <c r="C2103" s="573"/>
      <c r="E2103" s="571"/>
    </row>
    <row r="2104" spans="2:5" x14ac:dyDescent="0.2">
      <c r="B2104" s="573"/>
      <c r="C2104" s="573"/>
      <c r="E2104" s="571"/>
    </row>
    <row r="2105" spans="2:5" x14ac:dyDescent="0.2">
      <c r="B2105" s="573"/>
      <c r="C2105" s="573"/>
      <c r="E2105" s="571"/>
    </row>
    <row r="2106" spans="2:5" x14ac:dyDescent="0.2">
      <c r="B2106" s="573"/>
      <c r="C2106" s="573"/>
      <c r="E2106" s="571"/>
    </row>
    <row r="2107" spans="2:5" x14ac:dyDescent="0.2">
      <c r="B2107" s="573"/>
      <c r="C2107" s="573"/>
      <c r="E2107" s="571"/>
    </row>
    <row r="2108" spans="2:5" x14ac:dyDescent="0.2">
      <c r="B2108" s="573"/>
      <c r="C2108" s="573"/>
      <c r="E2108" s="571"/>
    </row>
    <row r="2109" spans="2:5" x14ac:dyDescent="0.2">
      <c r="B2109" s="573"/>
      <c r="C2109" s="573"/>
      <c r="E2109" s="571"/>
    </row>
    <row r="2110" spans="2:5" x14ac:dyDescent="0.2">
      <c r="B2110" s="573"/>
      <c r="C2110" s="573"/>
      <c r="E2110" s="571"/>
    </row>
    <row r="2111" spans="2:5" x14ac:dyDescent="0.2">
      <c r="B2111" s="573"/>
      <c r="C2111" s="573"/>
      <c r="E2111" s="571"/>
    </row>
    <row r="2112" spans="2:5" x14ac:dyDescent="0.2">
      <c r="B2112" s="573"/>
      <c r="C2112" s="573"/>
      <c r="E2112" s="571"/>
    </row>
    <row r="2113" spans="2:5" x14ac:dyDescent="0.2">
      <c r="B2113" s="573"/>
      <c r="C2113" s="573"/>
      <c r="E2113" s="571"/>
    </row>
    <row r="2114" spans="2:5" x14ac:dyDescent="0.2">
      <c r="B2114" s="573"/>
      <c r="C2114" s="573"/>
      <c r="E2114" s="571"/>
    </row>
    <row r="2115" spans="2:5" x14ac:dyDescent="0.2">
      <c r="B2115" s="573"/>
      <c r="C2115" s="573"/>
      <c r="E2115" s="571"/>
    </row>
    <row r="2116" spans="2:5" x14ac:dyDescent="0.2">
      <c r="B2116" s="573"/>
      <c r="C2116" s="573"/>
      <c r="E2116" s="571"/>
    </row>
    <row r="2117" spans="2:5" x14ac:dyDescent="0.2">
      <c r="B2117" s="573"/>
      <c r="C2117" s="573"/>
      <c r="E2117" s="571"/>
    </row>
    <row r="2118" spans="2:5" x14ac:dyDescent="0.2">
      <c r="B2118" s="573"/>
      <c r="C2118" s="573"/>
      <c r="E2118" s="571"/>
    </row>
    <row r="2119" spans="2:5" x14ac:dyDescent="0.2">
      <c r="B2119" s="573"/>
      <c r="C2119" s="573"/>
      <c r="E2119" s="571"/>
    </row>
    <row r="2120" spans="2:5" x14ac:dyDescent="0.2">
      <c r="B2120" s="573"/>
      <c r="C2120" s="573"/>
      <c r="E2120" s="571"/>
    </row>
    <row r="2121" spans="2:5" x14ac:dyDescent="0.2">
      <c r="B2121" s="573"/>
      <c r="C2121" s="573"/>
      <c r="E2121" s="571"/>
    </row>
    <row r="2122" spans="2:5" x14ac:dyDescent="0.2">
      <c r="B2122" s="573"/>
      <c r="C2122" s="573"/>
      <c r="E2122" s="571"/>
    </row>
    <row r="2123" spans="2:5" x14ac:dyDescent="0.2">
      <c r="B2123" s="573"/>
      <c r="C2123" s="573"/>
      <c r="E2123" s="571"/>
    </row>
    <row r="2124" spans="2:5" x14ac:dyDescent="0.2">
      <c r="B2124" s="573"/>
      <c r="C2124" s="573"/>
      <c r="E2124" s="571"/>
    </row>
    <row r="2125" spans="2:5" x14ac:dyDescent="0.2">
      <c r="B2125" s="573"/>
      <c r="C2125" s="573"/>
      <c r="E2125" s="571"/>
    </row>
    <row r="2126" spans="2:5" x14ac:dyDescent="0.2">
      <c r="B2126" s="573"/>
      <c r="C2126" s="573"/>
      <c r="E2126" s="571"/>
    </row>
    <row r="2127" spans="2:5" x14ac:dyDescent="0.2">
      <c r="B2127" s="573"/>
      <c r="C2127" s="573"/>
      <c r="E2127" s="571"/>
    </row>
    <row r="2128" spans="2:5" x14ac:dyDescent="0.2">
      <c r="B2128" s="573"/>
      <c r="C2128" s="573"/>
      <c r="E2128" s="571"/>
    </row>
    <row r="2129" spans="2:5" x14ac:dyDescent="0.2">
      <c r="B2129" s="573"/>
      <c r="C2129" s="573"/>
      <c r="E2129" s="571"/>
    </row>
    <row r="2130" spans="2:5" x14ac:dyDescent="0.2">
      <c r="B2130" s="573"/>
      <c r="C2130" s="573"/>
      <c r="E2130" s="571"/>
    </row>
    <row r="2131" spans="2:5" x14ac:dyDescent="0.2">
      <c r="B2131" s="573"/>
      <c r="C2131" s="573"/>
      <c r="E2131" s="571"/>
    </row>
    <row r="2132" spans="2:5" x14ac:dyDescent="0.2">
      <c r="B2132" s="573"/>
      <c r="C2132" s="573"/>
      <c r="E2132" s="571"/>
    </row>
    <row r="2133" spans="2:5" x14ac:dyDescent="0.2">
      <c r="B2133" s="573"/>
      <c r="C2133" s="573"/>
      <c r="E2133" s="571"/>
    </row>
    <row r="2134" spans="2:5" x14ac:dyDescent="0.2">
      <c r="B2134" s="573"/>
      <c r="C2134" s="573"/>
      <c r="E2134" s="571"/>
    </row>
    <row r="2135" spans="2:5" x14ac:dyDescent="0.2">
      <c r="B2135" s="573"/>
      <c r="C2135" s="573"/>
      <c r="E2135" s="571"/>
    </row>
    <row r="2136" spans="2:5" x14ac:dyDescent="0.2">
      <c r="B2136" s="573"/>
      <c r="C2136" s="573"/>
      <c r="E2136" s="571"/>
    </row>
    <row r="2137" spans="2:5" x14ac:dyDescent="0.2">
      <c r="B2137" s="573"/>
      <c r="C2137" s="573"/>
      <c r="E2137" s="571"/>
    </row>
    <row r="2138" spans="2:5" x14ac:dyDescent="0.2">
      <c r="B2138" s="573"/>
      <c r="C2138" s="573"/>
      <c r="E2138" s="571"/>
    </row>
    <row r="2139" spans="2:5" x14ac:dyDescent="0.2">
      <c r="B2139" s="573"/>
      <c r="C2139" s="573"/>
      <c r="E2139" s="571"/>
    </row>
    <row r="2140" spans="2:5" x14ac:dyDescent="0.2">
      <c r="B2140" s="573"/>
      <c r="C2140" s="573"/>
      <c r="E2140" s="571"/>
    </row>
    <row r="2141" spans="2:5" x14ac:dyDescent="0.2">
      <c r="B2141" s="573"/>
      <c r="C2141" s="573"/>
      <c r="E2141" s="571"/>
    </row>
    <row r="2142" spans="2:5" x14ac:dyDescent="0.2">
      <c r="B2142" s="573"/>
      <c r="C2142" s="573"/>
      <c r="E2142" s="571"/>
    </row>
    <row r="2143" spans="2:5" x14ac:dyDescent="0.2">
      <c r="B2143" s="573"/>
      <c r="C2143" s="573"/>
      <c r="E2143" s="571"/>
    </row>
    <row r="2144" spans="2:5" x14ac:dyDescent="0.2">
      <c r="B2144" s="573"/>
      <c r="C2144" s="573"/>
      <c r="E2144" s="571"/>
    </row>
    <row r="2145" spans="2:5" x14ac:dyDescent="0.2">
      <c r="B2145" s="573"/>
      <c r="C2145" s="573"/>
      <c r="E2145" s="571"/>
    </row>
    <row r="2146" spans="2:5" x14ac:dyDescent="0.2">
      <c r="B2146" s="573"/>
      <c r="C2146" s="573"/>
      <c r="E2146" s="571"/>
    </row>
    <row r="2147" spans="2:5" x14ac:dyDescent="0.2">
      <c r="B2147" s="573"/>
      <c r="C2147" s="573"/>
      <c r="E2147" s="571"/>
    </row>
    <row r="2148" spans="2:5" x14ac:dyDescent="0.2">
      <c r="B2148" s="573"/>
      <c r="C2148" s="573"/>
      <c r="E2148" s="571"/>
    </row>
    <row r="2149" spans="2:5" x14ac:dyDescent="0.2">
      <c r="B2149" s="573"/>
      <c r="C2149" s="573"/>
      <c r="E2149" s="571"/>
    </row>
    <row r="2150" spans="2:5" x14ac:dyDescent="0.2">
      <c r="B2150" s="573"/>
      <c r="C2150" s="573"/>
      <c r="E2150" s="571"/>
    </row>
    <row r="2151" spans="2:5" x14ac:dyDescent="0.2">
      <c r="B2151" s="573"/>
      <c r="C2151" s="573"/>
      <c r="E2151" s="571"/>
    </row>
    <row r="2152" spans="2:5" x14ac:dyDescent="0.2">
      <c r="B2152" s="573"/>
      <c r="C2152" s="573"/>
      <c r="E2152" s="571"/>
    </row>
    <row r="2153" spans="2:5" x14ac:dyDescent="0.2">
      <c r="B2153" s="573"/>
      <c r="C2153" s="573"/>
      <c r="E2153" s="571"/>
    </row>
    <row r="2154" spans="2:5" x14ac:dyDescent="0.2">
      <c r="B2154" s="573"/>
      <c r="C2154" s="573"/>
      <c r="E2154" s="571"/>
    </row>
    <row r="2155" spans="2:5" x14ac:dyDescent="0.2">
      <c r="B2155" s="573"/>
      <c r="C2155" s="573"/>
      <c r="E2155" s="571"/>
    </row>
    <row r="2156" spans="2:5" x14ac:dyDescent="0.2">
      <c r="B2156" s="573"/>
      <c r="C2156" s="573"/>
      <c r="E2156" s="571"/>
    </row>
    <row r="2157" spans="2:5" x14ac:dyDescent="0.2">
      <c r="B2157" s="573"/>
      <c r="C2157" s="573"/>
      <c r="E2157" s="571"/>
    </row>
    <row r="2158" spans="2:5" x14ac:dyDescent="0.2">
      <c r="B2158" s="573"/>
      <c r="C2158" s="573"/>
      <c r="E2158" s="571"/>
    </row>
    <row r="2159" spans="2:5" x14ac:dyDescent="0.2">
      <c r="B2159" s="573"/>
      <c r="C2159" s="573"/>
      <c r="E2159" s="571"/>
    </row>
    <row r="2160" spans="2:5" x14ac:dyDescent="0.2">
      <c r="B2160" s="573"/>
      <c r="C2160" s="573"/>
      <c r="E2160" s="571"/>
    </row>
    <row r="2161" spans="2:5" x14ac:dyDescent="0.2">
      <c r="B2161" s="573"/>
      <c r="C2161" s="573"/>
      <c r="E2161" s="571"/>
    </row>
    <row r="2162" spans="2:5" x14ac:dyDescent="0.2">
      <c r="B2162" s="573"/>
      <c r="C2162" s="573"/>
      <c r="E2162" s="571"/>
    </row>
    <row r="2163" spans="2:5" x14ac:dyDescent="0.2">
      <c r="B2163" s="573"/>
      <c r="C2163" s="573"/>
      <c r="E2163" s="571"/>
    </row>
    <row r="2164" spans="2:5" x14ac:dyDescent="0.2">
      <c r="B2164" s="573"/>
      <c r="C2164" s="573"/>
      <c r="E2164" s="571"/>
    </row>
    <row r="2165" spans="2:5" x14ac:dyDescent="0.2">
      <c r="B2165" s="573"/>
      <c r="C2165" s="573"/>
      <c r="E2165" s="571"/>
    </row>
    <row r="2166" spans="2:5" x14ac:dyDescent="0.2">
      <c r="B2166" s="573"/>
      <c r="C2166" s="573"/>
      <c r="E2166" s="571"/>
    </row>
    <row r="2167" spans="2:5" x14ac:dyDescent="0.2">
      <c r="B2167" s="573"/>
      <c r="C2167" s="573"/>
      <c r="E2167" s="571"/>
    </row>
    <row r="2168" spans="2:5" x14ac:dyDescent="0.2">
      <c r="B2168" s="573"/>
      <c r="C2168" s="573"/>
      <c r="E2168" s="571"/>
    </row>
    <row r="2169" spans="2:5" x14ac:dyDescent="0.2">
      <c r="B2169" s="573"/>
      <c r="C2169" s="573"/>
      <c r="E2169" s="571"/>
    </row>
    <row r="2170" spans="2:5" x14ac:dyDescent="0.2">
      <c r="B2170" s="573"/>
      <c r="C2170" s="573"/>
      <c r="E2170" s="571"/>
    </row>
    <row r="2171" spans="2:5" x14ac:dyDescent="0.2">
      <c r="B2171" s="573"/>
      <c r="C2171" s="573"/>
      <c r="E2171" s="571"/>
    </row>
    <row r="2172" spans="2:5" x14ac:dyDescent="0.2">
      <c r="B2172" s="573"/>
      <c r="C2172" s="573"/>
      <c r="E2172" s="571"/>
    </row>
    <row r="2173" spans="2:5" x14ac:dyDescent="0.2">
      <c r="B2173" s="573"/>
      <c r="C2173" s="573"/>
      <c r="E2173" s="571"/>
    </row>
    <row r="2174" spans="2:5" x14ac:dyDescent="0.2">
      <c r="B2174" s="573"/>
      <c r="C2174" s="573"/>
      <c r="E2174" s="571"/>
    </row>
    <row r="2175" spans="2:5" x14ac:dyDescent="0.2">
      <c r="B2175" s="573"/>
      <c r="C2175" s="573"/>
      <c r="E2175" s="571"/>
    </row>
    <row r="2176" spans="2:5" x14ac:dyDescent="0.2">
      <c r="B2176" s="573"/>
      <c r="C2176" s="573"/>
      <c r="E2176" s="571"/>
    </row>
    <row r="2177" spans="2:5" x14ac:dyDescent="0.2">
      <c r="B2177" s="573"/>
      <c r="C2177" s="573"/>
      <c r="E2177" s="571"/>
    </row>
    <row r="2178" spans="2:5" x14ac:dyDescent="0.2">
      <c r="B2178" s="573"/>
      <c r="C2178" s="573"/>
      <c r="E2178" s="571"/>
    </row>
    <row r="2179" spans="2:5" x14ac:dyDescent="0.2">
      <c r="B2179" s="573"/>
      <c r="C2179" s="573"/>
      <c r="E2179" s="571"/>
    </row>
    <row r="2180" spans="2:5" x14ac:dyDescent="0.2">
      <c r="B2180" s="573"/>
      <c r="C2180" s="573"/>
      <c r="E2180" s="571"/>
    </row>
    <row r="2181" spans="2:5" x14ac:dyDescent="0.2">
      <c r="B2181" s="573"/>
      <c r="C2181" s="573"/>
      <c r="E2181" s="571"/>
    </row>
    <row r="2182" spans="2:5" x14ac:dyDescent="0.2">
      <c r="B2182" s="573"/>
      <c r="C2182" s="573"/>
      <c r="E2182" s="571"/>
    </row>
    <row r="2183" spans="2:5" x14ac:dyDescent="0.2">
      <c r="B2183" s="573"/>
      <c r="C2183" s="573"/>
      <c r="E2183" s="571"/>
    </row>
    <row r="2184" spans="2:5" x14ac:dyDescent="0.2">
      <c r="B2184" s="573"/>
      <c r="C2184" s="573"/>
      <c r="E2184" s="571"/>
    </row>
    <row r="2185" spans="2:5" x14ac:dyDescent="0.2">
      <c r="B2185" s="573"/>
      <c r="C2185" s="573"/>
      <c r="E2185" s="571"/>
    </row>
    <row r="2186" spans="2:5" x14ac:dyDescent="0.2">
      <c r="B2186" s="573"/>
      <c r="C2186" s="573"/>
      <c r="E2186" s="571"/>
    </row>
    <row r="2187" spans="2:5" x14ac:dyDescent="0.2">
      <c r="B2187" s="573"/>
      <c r="C2187" s="573"/>
      <c r="E2187" s="571"/>
    </row>
    <row r="2188" spans="2:5" x14ac:dyDescent="0.2">
      <c r="B2188" s="573"/>
      <c r="C2188" s="573"/>
      <c r="E2188" s="571"/>
    </row>
    <row r="2189" spans="2:5" x14ac:dyDescent="0.2">
      <c r="B2189" s="573"/>
      <c r="C2189" s="573"/>
      <c r="E2189" s="571"/>
    </row>
    <row r="2190" spans="2:5" x14ac:dyDescent="0.2">
      <c r="B2190" s="573"/>
      <c r="C2190" s="573"/>
      <c r="E2190" s="571"/>
    </row>
    <row r="2191" spans="2:5" x14ac:dyDescent="0.2">
      <c r="B2191" s="573"/>
      <c r="C2191" s="573"/>
      <c r="E2191" s="571"/>
    </row>
    <row r="2192" spans="2:5" x14ac:dyDescent="0.2">
      <c r="B2192" s="573"/>
      <c r="C2192" s="573"/>
      <c r="E2192" s="571"/>
    </row>
    <row r="2193" spans="2:5" x14ac:dyDescent="0.2">
      <c r="B2193" s="573"/>
      <c r="C2193" s="573"/>
      <c r="E2193" s="571"/>
    </row>
    <row r="2194" spans="2:5" x14ac:dyDescent="0.2">
      <c r="B2194" s="573"/>
      <c r="C2194" s="573"/>
      <c r="E2194" s="571"/>
    </row>
    <row r="2195" spans="2:5" x14ac:dyDescent="0.2">
      <c r="B2195" s="573"/>
      <c r="C2195" s="573"/>
      <c r="E2195" s="571"/>
    </row>
    <row r="2196" spans="2:5" x14ac:dyDescent="0.2">
      <c r="B2196" s="573"/>
      <c r="C2196" s="573"/>
      <c r="E2196" s="571"/>
    </row>
    <row r="2197" spans="2:5" x14ac:dyDescent="0.2">
      <c r="B2197" s="573"/>
      <c r="C2197" s="573"/>
      <c r="E2197" s="571"/>
    </row>
    <row r="2198" spans="2:5" x14ac:dyDescent="0.2">
      <c r="B2198" s="573"/>
      <c r="C2198" s="573"/>
      <c r="E2198" s="571"/>
    </row>
    <row r="2199" spans="2:5" x14ac:dyDescent="0.2">
      <c r="B2199" s="573"/>
      <c r="C2199" s="573"/>
      <c r="E2199" s="571"/>
    </row>
    <row r="2200" spans="2:5" x14ac:dyDescent="0.2">
      <c r="B2200" s="573"/>
      <c r="C2200" s="573"/>
      <c r="E2200" s="571"/>
    </row>
    <row r="2201" spans="2:5" x14ac:dyDescent="0.2">
      <c r="B2201" s="573"/>
      <c r="C2201" s="573"/>
      <c r="E2201" s="571"/>
    </row>
    <row r="2202" spans="2:5" x14ac:dyDescent="0.2">
      <c r="B2202" s="573"/>
      <c r="C2202" s="573"/>
      <c r="E2202" s="571"/>
    </row>
    <row r="2203" spans="2:5" x14ac:dyDescent="0.2">
      <c r="B2203" s="573"/>
      <c r="C2203" s="573"/>
      <c r="E2203" s="571"/>
    </row>
    <row r="2204" spans="2:5" x14ac:dyDescent="0.2">
      <c r="B2204" s="573"/>
      <c r="C2204" s="573"/>
      <c r="E2204" s="571"/>
    </row>
    <row r="2205" spans="2:5" x14ac:dyDescent="0.2">
      <c r="B2205" s="573"/>
      <c r="C2205" s="573"/>
      <c r="E2205" s="571"/>
    </row>
    <row r="2206" spans="2:5" x14ac:dyDescent="0.2">
      <c r="B2206" s="573"/>
      <c r="C2206" s="573"/>
      <c r="E2206" s="571"/>
    </row>
    <row r="2207" spans="2:5" x14ac:dyDescent="0.2">
      <c r="B2207" s="573"/>
      <c r="C2207" s="573"/>
      <c r="E2207" s="571"/>
    </row>
    <row r="2208" spans="2:5" x14ac:dyDescent="0.2">
      <c r="B2208" s="573"/>
      <c r="C2208" s="573"/>
      <c r="E2208" s="571"/>
    </row>
    <row r="2209" spans="2:5" x14ac:dyDescent="0.2">
      <c r="B2209" s="573"/>
      <c r="C2209" s="573"/>
      <c r="E2209" s="571"/>
    </row>
    <row r="2210" spans="2:5" x14ac:dyDescent="0.2">
      <c r="B2210" s="573"/>
      <c r="C2210" s="573"/>
      <c r="E2210" s="571"/>
    </row>
    <row r="2211" spans="2:5" x14ac:dyDescent="0.2">
      <c r="B2211" s="573"/>
      <c r="C2211" s="573"/>
      <c r="E2211" s="571"/>
    </row>
    <row r="2212" spans="2:5" x14ac:dyDescent="0.2">
      <c r="B2212" s="573"/>
      <c r="C2212" s="573"/>
      <c r="E2212" s="571"/>
    </row>
    <row r="2213" spans="2:5" x14ac:dyDescent="0.2">
      <c r="B2213" s="573"/>
      <c r="C2213" s="573"/>
      <c r="E2213" s="571"/>
    </row>
    <row r="2214" spans="2:5" x14ac:dyDescent="0.2">
      <c r="B2214" s="573"/>
      <c r="C2214" s="573"/>
      <c r="E2214" s="571"/>
    </row>
    <row r="2215" spans="2:5" x14ac:dyDescent="0.2">
      <c r="B2215" s="573"/>
      <c r="C2215" s="573"/>
      <c r="E2215" s="571"/>
    </row>
    <row r="2216" spans="2:5" x14ac:dyDescent="0.2">
      <c r="B2216" s="573"/>
      <c r="C2216" s="573"/>
      <c r="E2216" s="571"/>
    </row>
    <row r="2217" spans="2:5" x14ac:dyDescent="0.2">
      <c r="B2217" s="573"/>
      <c r="C2217" s="573"/>
      <c r="E2217" s="571"/>
    </row>
    <row r="2218" spans="2:5" x14ac:dyDescent="0.2">
      <c r="B2218" s="573"/>
      <c r="C2218" s="573"/>
      <c r="E2218" s="571"/>
    </row>
    <row r="2219" spans="2:5" x14ac:dyDescent="0.2">
      <c r="B2219" s="573"/>
      <c r="C2219" s="573"/>
      <c r="E2219" s="571"/>
    </row>
    <row r="2220" spans="2:5" x14ac:dyDescent="0.2">
      <c r="B2220" s="573"/>
      <c r="C2220" s="573"/>
      <c r="E2220" s="571"/>
    </row>
    <row r="2221" spans="2:5" x14ac:dyDescent="0.2">
      <c r="B2221" s="573"/>
      <c r="C2221" s="573"/>
      <c r="E2221" s="571"/>
    </row>
    <row r="2222" spans="2:5" x14ac:dyDescent="0.2">
      <c r="B2222" s="573"/>
      <c r="C2222" s="573"/>
      <c r="E2222" s="571"/>
    </row>
    <row r="2223" spans="2:5" x14ac:dyDescent="0.2">
      <c r="B2223" s="573"/>
      <c r="C2223" s="573"/>
      <c r="E2223" s="571"/>
    </row>
    <row r="2224" spans="2:5" x14ac:dyDescent="0.2">
      <c r="B2224" s="573"/>
      <c r="C2224" s="573"/>
      <c r="E2224" s="571"/>
    </row>
    <row r="2225" spans="2:5" x14ac:dyDescent="0.2">
      <c r="B2225" s="573"/>
      <c r="C2225" s="573"/>
      <c r="E2225" s="571"/>
    </row>
    <row r="2226" spans="2:5" x14ac:dyDescent="0.2">
      <c r="B2226" s="573"/>
      <c r="C2226" s="573"/>
      <c r="E2226" s="571"/>
    </row>
    <row r="2227" spans="2:5" x14ac:dyDescent="0.2">
      <c r="B2227" s="573"/>
      <c r="C2227" s="573"/>
      <c r="E2227" s="571"/>
    </row>
    <row r="2228" spans="2:5" x14ac:dyDescent="0.2">
      <c r="B2228" s="573"/>
      <c r="C2228" s="573"/>
      <c r="E2228" s="571"/>
    </row>
    <row r="2229" spans="2:5" x14ac:dyDescent="0.2">
      <c r="B2229" s="573"/>
      <c r="C2229" s="573"/>
      <c r="E2229" s="571"/>
    </row>
    <row r="2230" spans="2:5" x14ac:dyDescent="0.2">
      <c r="B2230" s="573"/>
      <c r="C2230" s="573"/>
      <c r="E2230" s="571"/>
    </row>
    <row r="2231" spans="2:5" x14ac:dyDescent="0.2">
      <c r="B2231" s="573"/>
      <c r="C2231" s="573"/>
      <c r="E2231" s="571"/>
    </row>
    <row r="2232" spans="2:5" x14ac:dyDescent="0.2">
      <c r="B2232" s="573"/>
      <c r="C2232" s="573"/>
      <c r="E2232" s="571"/>
    </row>
    <row r="2233" spans="2:5" x14ac:dyDescent="0.2">
      <c r="B2233" s="573"/>
      <c r="C2233" s="573"/>
      <c r="E2233" s="571"/>
    </row>
    <row r="2234" spans="2:5" x14ac:dyDescent="0.2">
      <c r="B2234" s="573"/>
      <c r="C2234" s="573"/>
      <c r="E2234" s="571"/>
    </row>
    <row r="2235" spans="2:5" x14ac:dyDescent="0.2">
      <c r="B2235" s="573"/>
      <c r="C2235" s="573"/>
      <c r="E2235" s="571"/>
    </row>
    <row r="2236" spans="2:5" x14ac:dyDescent="0.2">
      <c r="B2236" s="573"/>
      <c r="C2236" s="573"/>
      <c r="E2236" s="571"/>
    </row>
    <row r="2237" spans="2:5" x14ac:dyDescent="0.2">
      <c r="B2237" s="573"/>
      <c r="C2237" s="573"/>
      <c r="E2237" s="571"/>
    </row>
    <row r="2238" spans="2:5" x14ac:dyDescent="0.2">
      <c r="B2238" s="573"/>
      <c r="C2238" s="573"/>
      <c r="E2238" s="571"/>
    </row>
    <row r="2239" spans="2:5" x14ac:dyDescent="0.2">
      <c r="B2239" s="573"/>
      <c r="C2239" s="573"/>
      <c r="E2239" s="571"/>
    </row>
    <row r="2240" spans="2:5" x14ac:dyDescent="0.2">
      <c r="B2240" s="573"/>
      <c r="C2240" s="573"/>
      <c r="E2240" s="571"/>
    </row>
    <row r="2241" spans="2:5" x14ac:dyDescent="0.2">
      <c r="B2241" s="573"/>
      <c r="C2241" s="573"/>
      <c r="E2241" s="571"/>
    </row>
    <row r="2242" spans="2:5" x14ac:dyDescent="0.2">
      <c r="B2242" s="573"/>
      <c r="C2242" s="573"/>
      <c r="E2242" s="571"/>
    </row>
    <row r="2243" spans="2:5" x14ac:dyDescent="0.2">
      <c r="B2243" s="573"/>
      <c r="C2243" s="573"/>
      <c r="E2243" s="571"/>
    </row>
    <row r="2244" spans="2:5" x14ac:dyDescent="0.2">
      <c r="B2244" s="573"/>
      <c r="C2244" s="573"/>
      <c r="E2244" s="571"/>
    </row>
    <row r="2245" spans="2:5" x14ac:dyDescent="0.2">
      <c r="B2245" s="573"/>
      <c r="C2245" s="573"/>
      <c r="E2245" s="571"/>
    </row>
    <row r="2246" spans="2:5" x14ac:dyDescent="0.2">
      <c r="B2246" s="573"/>
      <c r="C2246" s="573"/>
      <c r="E2246" s="571"/>
    </row>
    <row r="2247" spans="2:5" x14ac:dyDescent="0.2">
      <c r="B2247" s="573"/>
      <c r="C2247" s="573"/>
      <c r="E2247" s="571"/>
    </row>
    <row r="2248" spans="2:5" x14ac:dyDescent="0.2">
      <c r="B2248" s="573"/>
      <c r="C2248" s="573"/>
      <c r="E2248" s="571"/>
    </row>
    <row r="2249" spans="2:5" x14ac:dyDescent="0.2">
      <c r="B2249" s="573"/>
      <c r="C2249" s="573"/>
      <c r="E2249" s="571"/>
    </row>
    <row r="2250" spans="2:5" x14ac:dyDescent="0.2">
      <c r="B2250" s="573"/>
      <c r="C2250" s="573"/>
      <c r="E2250" s="571"/>
    </row>
    <row r="2251" spans="2:5" x14ac:dyDescent="0.2">
      <c r="B2251" s="573"/>
      <c r="C2251" s="573"/>
      <c r="E2251" s="571"/>
    </row>
    <row r="2252" spans="2:5" x14ac:dyDescent="0.2">
      <c r="B2252" s="573"/>
      <c r="C2252" s="573"/>
      <c r="E2252" s="571"/>
    </row>
    <row r="2253" spans="2:5" x14ac:dyDescent="0.2">
      <c r="B2253" s="573"/>
      <c r="C2253" s="573"/>
      <c r="E2253" s="571"/>
    </row>
    <row r="2254" spans="2:5" x14ac:dyDescent="0.2">
      <c r="B2254" s="573"/>
      <c r="C2254" s="573"/>
      <c r="E2254" s="571"/>
    </row>
    <row r="2255" spans="2:5" x14ac:dyDescent="0.2">
      <c r="B2255" s="573"/>
      <c r="C2255" s="573"/>
      <c r="E2255" s="571"/>
    </row>
    <row r="2256" spans="2:5" x14ac:dyDescent="0.2">
      <c r="B2256" s="573"/>
      <c r="C2256" s="573"/>
      <c r="E2256" s="571"/>
    </row>
    <row r="2257" spans="2:5" x14ac:dyDescent="0.2">
      <c r="B2257" s="573"/>
      <c r="C2257" s="573"/>
      <c r="E2257" s="571"/>
    </row>
    <row r="2258" spans="2:5" x14ac:dyDescent="0.2">
      <c r="B2258" s="573"/>
      <c r="C2258" s="573"/>
      <c r="E2258" s="571"/>
    </row>
    <row r="2259" spans="2:5" x14ac:dyDescent="0.2">
      <c r="B2259" s="573"/>
      <c r="C2259" s="573"/>
      <c r="E2259" s="571"/>
    </row>
    <row r="2260" spans="2:5" x14ac:dyDescent="0.2">
      <c r="B2260" s="573"/>
      <c r="C2260" s="573"/>
      <c r="E2260" s="571"/>
    </row>
    <row r="2261" spans="2:5" x14ac:dyDescent="0.2">
      <c r="B2261" s="573"/>
      <c r="C2261" s="573"/>
      <c r="E2261" s="571"/>
    </row>
    <row r="2262" spans="2:5" x14ac:dyDescent="0.2">
      <c r="B2262" s="573"/>
      <c r="C2262" s="573"/>
      <c r="E2262" s="571"/>
    </row>
    <row r="2263" spans="2:5" x14ac:dyDescent="0.2">
      <c r="B2263" s="573"/>
      <c r="C2263" s="573"/>
      <c r="E2263" s="571"/>
    </row>
    <row r="2264" spans="2:5" x14ac:dyDescent="0.2">
      <c r="B2264" s="573"/>
      <c r="C2264" s="573"/>
      <c r="E2264" s="571"/>
    </row>
    <row r="2265" spans="2:5" x14ac:dyDescent="0.2">
      <c r="B2265" s="573"/>
      <c r="C2265" s="573"/>
      <c r="E2265" s="571"/>
    </row>
    <row r="2266" spans="2:5" x14ac:dyDescent="0.2">
      <c r="B2266" s="573"/>
      <c r="C2266" s="573"/>
      <c r="E2266" s="571"/>
    </row>
    <row r="2267" spans="2:5" x14ac:dyDescent="0.2">
      <c r="B2267" s="573"/>
      <c r="C2267" s="573"/>
      <c r="E2267" s="571"/>
    </row>
    <row r="2268" spans="2:5" x14ac:dyDescent="0.2">
      <c r="B2268" s="573"/>
      <c r="C2268" s="573"/>
      <c r="E2268" s="571"/>
    </row>
    <row r="2269" spans="2:5" x14ac:dyDescent="0.2">
      <c r="B2269" s="573"/>
      <c r="C2269" s="573"/>
      <c r="E2269" s="571"/>
    </row>
    <row r="2270" spans="2:5" x14ac:dyDescent="0.2">
      <c r="B2270" s="573"/>
      <c r="C2270" s="573"/>
      <c r="E2270" s="571"/>
    </row>
    <row r="2271" spans="2:5" x14ac:dyDescent="0.2">
      <c r="B2271" s="573"/>
      <c r="C2271" s="573"/>
      <c r="E2271" s="571"/>
    </row>
    <row r="2272" spans="2:5" x14ac:dyDescent="0.2">
      <c r="B2272" s="573"/>
      <c r="C2272" s="573"/>
      <c r="E2272" s="571"/>
    </row>
    <row r="2273" spans="2:5" x14ac:dyDescent="0.2">
      <c r="B2273" s="573"/>
      <c r="C2273" s="573"/>
      <c r="E2273" s="571"/>
    </row>
    <row r="2274" spans="2:5" x14ac:dyDescent="0.2">
      <c r="B2274" s="573"/>
      <c r="C2274" s="573"/>
      <c r="E2274" s="571"/>
    </row>
    <row r="2275" spans="2:5" x14ac:dyDescent="0.2">
      <c r="B2275" s="573"/>
      <c r="C2275" s="573"/>
      <c r="E2275" s="571"/>
    </row>
    <row r="2276" spans="2:5" x14ac:dyDescent="0.2">
      <c r="B2276" s="573"/>
      <c r="C2276" s="573"/>
      <c r="E2276" s="571"/>
    </row>
    <row r="2277" spans="2:5" x14ac:dyDescent="0.2">
      <c r="B2277" s="573"/>
      <c r="C2277" s="573"/>
      <c r="E2277" s="571"/>
    </row>
    <row r="2278" spans="2:5" x14ac:dyDescent="0.2">
      <c r="B2278" s="573"/>
      <c r="C2278" s="573"/>
      <c r="E2278" s="571"/>
    </row>
    <row r="2279" spans="2:5" x14ac:dyDescent="0.2">
      <c r="B2279" s="573"/>
      <c r="C2279" s="573"/>
      <c r="E2279" s="571"/>
    </row>
    <row r="2280" spans="2:5" x14ac:dyDescent="0.2">
      <c r="B2280" s="573"/>
      <c r="C2280" s="573"/>
      <c r="E2280" s="571"/>
    </row>
    <row r="2281" spans="2:5" x14ac:dyDescent="0.2">
      <c r="B2281" s="573"/>
      <c r="C2281" s="573"/>
      <c r="E2281" s="571"/>
    </row>
    <row r="2282" spans="2:5" x14ac:dyDescent="0.2">
      <c r="B2282" s="573"/>
      <c r="C2282" s="573"/>
      <c r="E2282" s="571"/>
    </row>
    <row r="2283" spans="2:5" x14ac:dyDescent="0.2">
      <c r="B2283" s="573"/>
      <c r="C2283" s="573"/>
      <c r="E2283" s="571"/>
    </row>
    <row r="2284" spans="2:5" x14ac:dyDescent="0.2">
      <c r="B2284" s="573"/>
      <c r="C2284" s="573"/>
      <c r="E2284" s="571"/>
    </row>
    <row r="2285" spans="2:5" x14ac:dyDescent="0.2">
      <c r="B2285" s="573"/>
      <c r="C2285" s="573"/>
      <c r="E2285" s="571"/>
    </row>
    <row r="2286" spans="2:5" x14ac:dyDescent="0.2">
      <c r="B2286" s="573"/>
      <c r="C2286" s="573"/>
      <c r="E2286" s="571"/>
    </row>
    <row r="2287" spans="2:5" x14ac:dyDescent="0.2">
      <c r="B2287" s="573"/>
      <c r="C2287" s="573"/>
      <c r="E2287" s="571"/>
    </row>
    <row r="2288" spans="2:5" x14ac:dyDescent="0.2">
      <c r="B2288" s="573"/>
      <c r="C2288" s="573"/>
      <c r="E2288" s="571"/>
    </row>
    <row r="2289" spans="2:5" x14ac:dyDescent="0.2">
      <c r="B2289" s="573"/>
      <c r="C2289" s="573"/>
      <c r="E2289" s="571"/>
    </row>
    <row r="2290" spans="2:5" x14ac:dyDescent="0.2">
      <c r="B2290" s="573"/>
      <c r="C2290" s="573"/>
      <c r="E2290" s="571"/>
    </row>
    <row r="2291" spans="2:5" x14ac:dyDescent="0.2">
      <c r="B2291" s="573"/>
      <c r="C2291" s="573"/>
      <c r="E2291" s="571"/>
    </row>
    <row r="2292" spans="2:5" x14ac:dyDescent="0.2">
      <c r="B2292" s="573"/>
      <c r="C2292" s="573"/>
      <c r="E2292" s="571"/>
    </row>
    <row r="2293" spans="2:5" x14ac:dyDescent="0.2">
      <c r="B2293" s="573"/>
      <c r="C2293" s="573"/>
      <c r="E2293" s="571"/>
    </row>
    <row r="2294" spans="2:5" x14ac:dyDescent="0.2">
      <c r="B2294" s="573"/>
      <c r="C2294" s="573"/>
      <c r="E2294" s="571"/>
    </row>
    <row r="2295" spans="2:5" x14ac:dyDescent="0.2">
      <c r="B2295" s="573"/>
      <c r="C2295" s="573"/>
      <c r="E2295" s="571"/>
    </row>
    <row r="2296" spans="2:5" x14ac:dyDescent="0.2">
      <c r="B2296" s="573"/>
      <c r="C2296" s="573"/>
      <c r="E2296" s="571"/>
    </row>
    <row r="2297" spans="2:5" x14ac:dyDescent="0.2">
      <c r="B2297" s="573"/>
      <c r="C2297" s="573"/>
      <c r="E2297" s="571"/>
    </row>
    <row r="2298" spans="2:5" x14ac:dyDescent="0.2">
      <c r="B2298" s="573"/>
      <c r="C2298" s="573"/>
      <c r="E2298" s="571"/>
    </row>
    <row r="2299" spans="2:5" x14ac:dyDescent="0.2">
      <c r="B2299" s="573"/>
      <c r="C2299" s="573"/>
      <c r="E2299" s="571"/>
    </row>
    <row r="2300" spans="2:5" x14ac:dyDescent="0.2">
      <c r="B2300" s="573"/>
      <c r="C2300" s="573"/>
      <c r="E2300" s="571"/>
    </row>
    <row r="2301" spans="2:5" x14ac:dyDescent="0.2">
      <c r="B2301" s="573"/>
      <c r="C2301" s="573"/>
      <c r="E2301" s="571"/>
    </row>
    <row r="2302" spans="2:5" x14ac:dyDescent="0.2">
      <c r="B2302" s="573"/>
      <c r="C2302" s="573"/>
    </row>
    <row r="2303" spans="2:5" x14ac:dyDescent="0.2">
      <c r="B2303" s="573"/>
      <c r="C2303" s="573"/>
    </row>
    <row r="2304" spans="2:5" x14ac:dyDescent="0.2">
      <c r="B2304" s="573"/>
      <c r="C2304" s="573"/>
    </row>
    <row r="2305" spans="2:3" x14ac:dyDescent="0.2">
      <c r="B2305" s="573"/>
      <c r="C2305" s="573"/>
    </row>
    <row r="2306" spans="2:3" x14ac:dyDescent="0.2">
      <c r="B2306" s="573"/>
      <c r="C2306" s="573"/>
    </row>
    <row r="2307" spans="2:3" x14ac:dyDescent="0.2">
      <c r="B2307" s="573"/>
      <c r="C2307" s="573"/>
    </row>
    <row r="2308" spans="2:3" x14ac:dyDescent="0.2">
      <c r="B2308" s="573"/>
      <c r="C2308" s="573"/>
    </row>
    <row r="2309" spans="2:3" x14ac:dyDescent="0.2">
      <c r="B2309" s="573"/>
      <c r="C2309" s="573"/>
    </row>
    <row r="2310" spans="2:3" x14ac:dyDescent="0.2">
      <c r="B2310" s="573"/>
      <c r="C2310" s="573"/>
    </row>
    <row r="2311" spans="2:3" x14ac:dyDescent="0.2">
      <c r="B2311" s="573"/>
      <c r="C2311" s="573"/>
    </row>
    <row r="2312" spans="2:3" x14ac:dyDescent="0.2">
      <c r="B2312" s="573"/>
      <c r="C2312" s="573"/>
    </row>
    <row r="2313" spans="2:3" x14ac:dyDescent="0.2">
      <c r="B2313" s="573"/>
      <c r="C2313" s="573"/>
    </row>
    <row r="2314" spans="2:3" x14ac:dyDescent="0.2">
      <c r="B2314" s="573"/>
      <c r="C2314" s="573"/>
    </row>
    <row r="2315" spans="2:3" x14ac:dyDescent="0.2">
      <c r="B2315" s="573"/>
      <c r="C2315" s="573"/>
    </row>
    <row r="2316" spans="2:3" x14ac:dyDescent="0.2">
      <c r="B2316" s="573"/>
      <c r="C2316" s="573"/>
    </row>
    <row r="2317" spans="2:3" x14ac:dyDescent="0.2">
      <c r="B2317" s="573"/>
      <c r="C2317" s="573"/>
    </row>
    <row r="2318" spans="2:3" x14ac:dyDescent="0.2">
      <c r="B2318" s="573"/>
      <c r="C2318" s="573"/>
    </row>
    <row r="2319" spans="2:3" x14ac:dyDescent="0.2">
      <c r="B2319" s="573"/>
      <c r="C2319" s="573"/>
    </row>
    <row r="2320" spans="2:3" x14ac:dyDescent="0.2">
      <c r="B2320" s="573"/>
      <c r="C2320" s="573"/>
    </row>
    <row r="2321" spans="2:3" x14ac:dyDescent="0.2">
      <c r="B2321" s="573"/>
      <c r="C2321" s="573"/>
    </row>
    <row r="2322" spans="2:3" x14ac:dyDescent="0.2">
      <c r="B2322" s="573"/>
      <c r="C2322" s="573"/>
    </row>
    <row r="2323" spans="2:3" x14ac:dyDescent="0.2">
      <c r="B2323" s="573"/>
      <c r="C2323" s="573"/>
    </row>
    <row r="2324" spans="2:3" x14ac:dyDescent="0.2">
      <c r="B2324" s="573"/>
      <c r="C2324" s="573"/>
    </row>
    <row r="2325" spans="2:3" x14ac:dyDescent="0.2">
      <c r="B2325" s="573"/>
      <c r="C2325" s="573"/>
    </row>
    <row r="2326" spans="2:3" x14ac:dyDescent="0.2">
      <c r="B2326" s="573"/>
      <c r="C2326" s="573"/>
    </row>
    <row r="2327" spans="2:3" x14ac:dyDescent="0.2">
      <c r="B2327" s="573"/>
      <c r="C2327" s="573"/>
    </row>
    <row r="2328" spans="2:3" x14ac:dyDescent="0.2">
      <c r="B2328" s="573"/>
      <c r="C2328" s="573"/>
    </row>
    <row r="2329" spans="2:3" x14ac:dyDescent="0.2">
      <c r="B2329" s="573"/>
      <c r="C2329" s="573"/>
    </row>
    <row r="2330" spans="2:3" x14ac:dyDescent="0.2">
      <c r="B2330" s="573"/>
      <c r="C2330" s="573"/>
    </row>
    <row r="2331" spans="2:3" x14ac:dyDescent="0.2">
      <c r="B2331" s="573"/>
      <c r="C2331" s="573"/>
    </row>
    <row r="2332" spans="2:3" x14ac:dyDescent="0.2">
      <c r="B2332" s="573"/>
      <c r="C2332" s="573"/>
    </row>
    <row r="2333" spans="2:3" x14ac:dyDescent="0.2">
      <c r="B2333" s="573"/>
      <c r="C2333" s="573"/>
    </row>
    <row r="2334" spans="2:3" x14ac:dyDescent="0.2">
      <c r="B2334" s="573"/>
      <c r="C2334" s="573"/>
    </row>
    <row r="2335" spans="2:3" x14ac:dyDescent="0.2">
      <c r="B2335" s="573"/>
      <c r="C2335" s="573"/>
    </row>
    <row r="2336" spans="2:3" x14ac:dyDescent="0.2">
      <c r="B2336" s="573"/>
      <c r="C2336" s="573"/>
    </row>
    <row r="2337" spans="2:3" x14ac:dyDescent="0.2">
      <c r="B2337" s="573"/>
      <c r="C2337" s="573"/>
    </row>
    <row r="2338" spans="2:3" x14ac:dyDescent="0.2">
      <c r="B2338" s="573"/>
      <c r="C2338" s="573"/>
    </row>
    <row r="2339" spans="2:3" x14ac:dyDescent="0.2">
      <c r="B2339" s="573"/>
      <c r="C2339" s="573"/>
    </row>
    <row r="2340" spans="2:3" x14ac:dyDescent="0.2">
      <c r="B2340" s="573"/>
      <c r="C2340" s="573"/>
    </row>
    <row r="2341" spans="2:3" x14ac:dyDescent="0.2">
      <c r="B2341" s="573"/>
      <c r="C2341" s="573"/>
    </row>
    <row r="2342" spans="2:3" x14ac:dyDescent="0.2">
      <c r="B2342" s="573"/>
      <c r="C2342" s="573"/>
    </row>
    <row r="2343" spans="2:3" x14ac:dyDescent="0.2">
      <c r="B2343" s="573"/>
      <c r="C2343" s="573"/>
    </row>
    <row r="2344" spans="2:3" x14ac:dyDescent="0.2">
      <c r="B2344" s="573"/>
      <c r="C2344" s="573"/>
    </row>
    <row r="2345" spans="2:3" x14ac:dyDescent="0.2">
      <c r="B2345" s="573"/>
      <c r="C2345" s="573"/>
    </row>
    <row r="2346" spans="2:3" x14ac:dyDescent="0.2">
      <c r="B2346" s="573"/>
      <c r="C2346" s="573"/>
    </row>
  </sheetData>
  <hyperlinks>
    <hyperlink ref="L8" r:id="rId1" xr:uid="{D683C74A-53F9-4836-B8BA-2E664519D685}"/>
  </hyperlinks>
  <pageMargins left="0.7" right="0.7" top="0.78740157499999996" bottom="0.78740157499999996" header="0.3" footer="0.3"/>
  <pageSetup paperSize="9" orientation="portrait" verticalDpi="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8AE6-8266-4326-8062-F86C828DD82B}">
  <sheetPr codeName="List2">
    <tabColor rgb="FF00B0F0"/>
    <pageSetUpPr fitToPage="1"/>
  </sheetPr>
  <dimension ref="A1:M127"/>
  <sheetViews>
    <sheetView zoomScaleNormal="100" zoomScaleSheetLayoutView="100" workbookViewId="0">
      <selection activeCell="J7" sqref="J7"/>
    </sheetView>
  </sheetViews>
  <sheetFormatPr defaultRowHeight="15" x14ac:dyDescent="0.25"/>
  <cols>
    <col min="1" max="1" width="5.7109375" style="964" customWidth="1"/>
    <col min="2" max="2" width="13.7109375" style="964" customWidth="1"/>
    <col min="3" max="3" width="52.7109375" style="964" customWidth="1"/>
    <col min="4" max="4" width="3" style="964" customWidth="1"/>
    <col min="5" max="5" width="11.7109375" style="964" customWidth="1"/>
    <col min="6" max="6" width="16.7109375" style="964" customWidth="1"/>
    <col min="7" max="7" width="8" style="964" customWidth="1"/>
    <col min="8" max="8" width="9" style="964" customWidth="1"/>
    <col min="9" max="9" width="11.7109375" style="964" customWidth="1"/>
    <col min="10" max="10" width="11.28515625" style="964" customWidth="1"/>
    <col min="11" max="11" width="13.42578125" style="964" customWidth="1"/>
    <col min="12" max="12" width="11.28515625" style="964" customWidth="1"/>
    <col min="13" max="13" width="13.42578125" style="964" customWidth="1"/>
    <col min="14" max="256" width="9.140625" style="964"/>
    <col min="257" max="257" width="5.7109375" style="964" customWidth="1"/>
    <col min="258" max="258" width="13.7109375" style="964" customWidth="1"/>
    <col min="259" max="259" width="52.7109375" style="964" customWidth="1"/>
    <col min="260" max="260" width="3" style="964" customWidth="1"/>
    <col min="261" max="261" width="11.7109375" style="964" customWidth="1"/>
    <col min="262" max="262" width="16.7109375" style="964" customWidth="1"/>
    <col min="263" max="263" width="8" style="964" customWidth="1"/>
    <col min="264" max="264" width="9" style="964" customWidth="1"/>
    <col min="265" max="265" width="11.7109375" style="964" customWidth="1"/>
    <col min="266" max="266" width="11.28515625" style="964" customWidth="1"/>
    <col min="267" max="267" width="13.42578125" style="964" customWidth="1"/>
    <col min="268" max="268" width="11.28515625" style="964" customWidth="1"/>
    <col min="269" max="269" width="13.42578125" style="964" customWidth="1"/>
    <col min="270" max="512" width="9.140625" style="964"/>
    <col min="513" max="513" width="5.7109375" style="964" customWidth="1"/>
    <col min="514" max="514" width="13.7109375" style="964" customWidth="1"/>
    <col min="515" max="515" width="52.7109375" style="964" customWidth="1"/>
    <col min="516" max="516" width="3" style="964" customWidth="1"/>
    <col min="517" max="517" width="11.7109375" style="964" customWidth="1"/>
    <col min="518" max="518" width="16.7109375" style="964" customWidth="1"/>
    <col min="519" max="519" width="8" style="964" customWidth="1"/>
    <col min="520" max="520" width="9" style="964" customWidth="1"/>
    <col min="521" max="521" width="11.7109375" style="964" customWidth="1"/>
    <col min="522" max="522" width="11.28515625" style="964" customWidth="1"/>
    <col min="523" max="523" width="13.42578125" style="964" customWidth="1"/>
    <col min="524" max="524" width="11.28515625" style="964" customWidth="1"/>
    <col min="525" max="525" width="13.42578125" style="964" customWidth="1"/>
    <col min="526" max="768" width="9.140625" style="964"/>
    <col min="769" max="769" width="5.7109375" style="964" customWidth="1"/>
    <col min="770" max="770" width="13.7109375" style="964" customWidth="1"/>
    <col min="771" max="771" width="52.7109375" style="964" customWidth="1"/>
    <col min="772" max="772" width="3" style="964" customWidth="1"/>
    <col min="773" max="773" width="11.7109375" style="964" customWidth="1"/>
    <col min="774" max="774" width="16.7109375" style="964" customWidth="1"/>
    <col min="775" max="775" width="8" style="964" customWidth="1"/>
    <col min="776" max="776" width="9" style="964" customWidth="1"/>
    <col min="777" max="777" width="11.7109375" style="964" customWidth="1"/>
    <col min="778" max="778" width="11.28515625" style="964" customWidth="1"/>
    <col min="779" max="779" width="13.42578125" style="964" customWidth="1"/>
    <col min="780" max="780" width="11.28515625" style="964" customWidth="1"/>
    <col min="781" max="781" width="13.42578125" style="964" customWidth="1"/>
    <col min="782" max="1024" width="9.140625" style="964"/>
    <col min="1025" max="1025" width="5.7109375" style="964" customWidth="1"/>
    <col min="1026" max="1026" width="13.7109375" style="964" customWidth="1"/>
    <col min="1027" max="1027" width="52.7109375" style="964" customWidth="1"/>
    <col min="1028" max="1028" width="3" style="964" customWidth="1"/>
    <col min="1029" max="1029" width="11.7109375" style="964" customWidth="1"/>
    <col min="1030" max="1030" width="16.7109375" style="964" customWidth="1"/>
    <col min="1031" max="1031" width="8" style="964" customWidth="1"/>
    <col min="1032" max="1032" width="9" style="964" customWidth="1"/>
    <col min="1033" max="1033" width="11.7109375" style="964" customWidth="1"/>
    <col min="1034" max="1034" width="11.28515625" style="964" customWidth="1"/>
    <col min="1035" max="1035" width="13.42578125" style="964" customWidth="1"/>
    <col min="1036" max="1036" width="11.28515625" style="964" customWidth="1"/>
    <col min="1037" max="1037" width="13.42578125" style="964" customWidth="1"/>
    <col min="1038" max="1280" width="9.140625" style="964"/>
    <col min="1281" max="1281" width="5.7109375" style="964" customWidth="1"/>
    <col min="1282" max="1282" width="13.7109375" style="964" customWidth="1"/>
    <col min="1283" max="1283" width="52.7109375" style="964" customWidth="1"/>
    <col min="1284" max="1284" width="3" style="964" customWidth="1"/>
    <col min="1285" max="1285" width="11.7109375" style="964" customWidth="1"/>
    <col min="1286" max="1286" width="16.7109375" style="964" customWidth="1"/>
    <col min="1287" max="1287" width="8" style="964" customWidth="1"/>
    <col min="1288" max="1288" width="9" style="964" customWidth="1"/>
    <col min="1289" max="1289" width="11.7109375" style="964" customWidth="1"/>
    <col min="1290" max="1290" width="11.28515625" style="964" customWidth="1"/>
    <col min="1291" max="1291" width="13.42578125" style="964" customWidth="1"/>
    <col min="1292" max="1292" width="11.28515625" style="964" customWidth="1"/>
    <col min="1293" max="1293" width="13.42578125" style="964" customWidth="1"/>
    <col min="1294" max="1536" width="9.140625" style="964"/>
    <col min="1537" max="1537" width="5.7109375" style="964" customWidth="1"/>
    <col min="1538" max="1538" width="13.7109375" style="964" customWidth="1"/>
    <col min="1539" max="1539" width="52.7109375" style="964" customWidth="1"/>
    <col min="1540" max="1540" width="3" style="964" customWidth="1"/>
    <col min="1541" max="1541" width="11.7109375" style="964" customWidth="1"/>
    <col min="1542" max="1542" width="16.7109375" style="964" customWidth="1"/>
    <col min="1543" max="1543" width="8" style="964" customWidth="1"/>
    <col min="1544" max="1544" width="9" style="964" customWidth="1"/>
    <col min="1545" max="1545" width="11.7109375" style="964" customWidth="1"/>
    <col min="1546" max="1546" width="11.28515625" style="964" customWidth="1"/>
    <col min="1547" max="1547" width="13.42578125" style="964" customWidth="1"/>
    <col min="1548" max="1548" width="11.28515625" style="964" customWidth="1"/>
    <col min="1549" max="1549" width="13.42578125" style="964" customWidth="1"/>
    <col min="1550" max="1792" width="9.140625" style="964"/>
    <col min="1793" max="1793" width="5.7109375" style="964" customWidth="1"/>
    <col min="1794" max="1794" width="13.7109375" style="964" customWidth="1"/>
    <col min="1795" max="1795" width="52.7109375" style="964" customWidth="1"/>
    <col min="1796" max="1796" width="3" style="964" customWidth="1"/>
    <col min="1797" max="1797" width="11.7109375" style="964" customWidth="1"/>
    <col min="1798" max="1798" width="16.7109375" style="964" customWidth="1"/>
    <col min="1799" max="1799" width="8" style="964" customWidth="1"/>
    <col min="1800" max="1800" width="9" style="964" customWidth="1"/>
    <col min="1801" max="1801" width="11.7109375" style="964" customWidth="1"/>
    <col min="1802" max="1802" width="11.28515625" style="964" customWidth="1"/>
    <col min="1803" max="1803" width="13.42578125" style="964" customWidth="1"/>
    <col min="1804" max="1804" width="11.28515625" style="964" customWidth="1"/>
    <col min="1805" max="1805" width="13.42578125" style="964" customWidth="1"/>
    <col min="1806" max="2048" width="9.140625" style="964"/>
    <col min="2049" max="2049" width="5.7109375" style="964" customWidth="1"/>
    <col min="2050" max="2050" width="13.7109375" style="964" customWidth="1"/>
    <col min="2051" max="2051" width="52.7109375" style="964" customWidth="1"/>
    <col min="2052" max="2052" width="3" style="964" customWidth="1"/>
    <col min="2053" max="2053" width="11.7109375" style="964" customWidth="1"/>
    <col min="2054" max="2054" width="16.7109375" style="964" customWidth="1"/>
    <col min="2055" max="2055" width="8" style="964" customWidth="1"/>
    <col min="2056" max="2056" width="9" style="964" customWidth="1"/>
    <col min="2057" max="2057" width="11.7109375" style="964" customWidth="1"/>
    <col min="2058" max="2058" width="11.28515625" style="964" customWidth="1"/>
    <col min="2059" max="2059" width="13.42578125" style="964" customWidth="1"/>
    <col min="2060" max="2060" width="11.28515625" style="964" customWidth="1"/>
    <col min="2061" max="2061" width="13.42578125" style="964" customWidth="1"/>
    <col min="2062" max="2304" width="9.140625" style="964"/>
    <col min="2305" max="2305" width="5.7109375" style="964" customWidth="1"/>
    <col min="2306" max="2306" width="13.7109375" style="964" customWidth="1"/>
    <col min="2307" max="2307" width="52.7109375" style="964" customWidth="1"/>
    <col min="2308" max="2308" width="3" style="964" customWidth="1"/>
    <col min="2309" max="2309" width="11.7109375" style="964" customWidth="1"/>
    <col min="2310" max="2310" width="16.7109375" style="964" customWidth="1"/>
    <col min="2311" max="2311" width="8" style="964" customWidth="1"/>
    <col min="2312" max="2312" width="9" style="964" customWidth="1"/>
    <col min="2313" max="2313" width="11.7109375" style="964" customWidth="1"/>
    <col min="2314" max="2314" width="11.28515625" style="964" customWidth="1"/>
    <col min="2315" max="2315" width="13.42578125" style="964" customWidth="1"/>
    <col min="2316" max="2316" width="11.28515625" style="964" customWidth="1"/>
    <col min="2317" max="2317" width="13.42578125" style="964" customWidth="1"/>
    <col min="2318" max="2560" width="9.140625" style="964"/>
    <col min="2561" max="2561" width="5.7109375" style="964" customWidth="1"/>
    <col min="2562" max="2562" width="13.7109375" style="964" customWidth="1"/>
    <col min="2563" max="2563" width="52.7109375" style="964" customWidth="1"/>
    <col min="2564" max="2564" width="3" style="964" customWidth="1"/>
    <col min="2565" max="2565" width="11.7109375" style="964" customWidth="1"/>
    <col min="2566" max="2566" width="16.7109375" style="964" customWidth="1"/>
    <col min="2567" max="2567" width="8" style="964" customWidth="1"/>
    <col min="2568" max="2568" width="9" style="964" customWidth="1"/>
    <col min="2569" max="2569" width="11.7109375" style="964" customWidth="1"/>
    <col min="2570" max="2570" width="11.28515625" style="964" customWidth="1"/>
    <col min="2571" max="2571" width="13.42578125" style="964" customWidth="1"/>
    <col min="2572" max="2572" width="11.28515625" style="964" customWidth="1"/>
    <col min="2573" max="2573" width="13.42578125" style="964" customWidth="1"/>
    <col min="2574" max="2816" width="9.140625" style="964"/>
    <col min="2817" max="2817" width="5.7109375" style="964" customWidth="1"/>
    <col min="2818" max="2818" width="13.7109375" style="964" customWidth="1"/>
    <col min="2819" max="2819" width="52.7109375" style="964" customWidth="1"/>
    <col min="2820" max="2820" width="3" style="964" customWidth="1"/>
    <col min="2821" max="2821" width="11.7109375" style="964" customWidth="1"/>
    <col min="2822" max="2822" width="16.7109375" style="964" customWidth="1"/>
    <col min="2823" max="2823" width="8" style="964" customWidth="1"/>
    <col min="2824" max="2824" width="9" style="964" customWidth="1"/>
    <col min="2825" max="2825" width="11.7109375" style="964" customWidth="1"/>
    <col min="2826" max="2826" width="11.28515625" style="964" customWidth="1"/>
    <col min="2827" max="2827" width="13.42578125" style="964" customWidth="1"/>
    <col min="2828" max="2828" width="11.28515625" style="964" customWidth="1"/>
    <col min="2829" max="2829" width="13.42578125" style="964" customWidth="1"/>
    <col min="2830" max="3072" width="9.140625" style="964"/>
    <col min="3073" max="3073" width="5.7109375" style="964" customWidth="1"/>
    <col min="3074" max="3074" width="13.7109375" style="964" customWidth="1"/>
    <col min="3075" max="3075" width="52.7109375" style="964" customWidth="1"/>
    <col min="3076" max="3076" width="3" style="964" customWidth="1"/>
    <col min="3077" max="3077" width="11.7109375" style="964" customWidth="1"/>
    <col min="3078" max="3078" width="16.7109375" style="964" customWidth="1"/>
    <col min="3079" max="3079" width="8" style="964" customWidth="1"/>
    <col min="3080" max="3080" width="9" style="964" customWidth="1"/>
    <col min="3081" max="3081" width="11.7109375" style="964" customWidth="1"/>
    <col min="3082" max="3082" width="11.28515625" style="964" customWidth="1"/>
    <col min="3083" max="3083" width="13.42578125" style="964" customWidth="1"/>
    <col min="3084" max="3084" width="11.28515625" style="964" customWidth="1"/>
    <col min="3085" max="3085" width="13.42578125" style="964" customWidth="1"/>
    <col min="3086" max="3328" width="9.140625" style="964"/>
    <col min="3329" max="3329" width="5.7109375" style="964" customWidth="1"/>
    <col min="3330" max="3330" width="13.7109375" style="964" customWidth="1"/>
    <col min="3331" max="3331" width="52.7109375" style="964" customWidth="1"/>
    <col min="3332" max="3332" width="3" style="964" customWidth="1"/>
    <col min="3333" max="3333" width="11.7109375" style="964" customWidth="1"/>
    <col min="3334" max="3334" width="16.7109375" style="964" customWidth="1"/>
    <col min="3335" max="3335" width="8" style="964" customWidth="1"/>
    <col min="3336" max="3336" width="9" style="964" customWidth="1"/>
    <col min="3337" max="3337" width="11.7109375" style="964" customWidth="1"/>
    <col min="3338" max="3338" width="11.28515625" style="964" customWidth="1"/>
    <col min="3339" max="3339" width="13.42578125" style="964" customWidth="1"/>
    <col min="3340" max="3340" width="11.28515625" style="964" customWidth="1"/>
    <col min="3341" max="3341" width="13.42578125" style="964" customWidth="1"/>
    <col min="3342" max="3584" width="9.140625" style="964"/>
    <col min="3585" max="3585" width="5.7109375" style="964" customWidth="1"/>
    <col min="3586" max="3586" width="13.7109375" style="964" customWidth="1"/>
    <col min="3587" max="3587" width="52.7109375" style="964" customWidth="1"/>
    <col min="3588" max="3588" width="3" style="964" customWidth="1"/>
    <col min="3589" max="3589" width="11.7109375" style="964" customWidth="1"/>
    <col min="3590" max="3590" width="16.7109375" style="964" customWidth="1"/>
    <col min="3591" max="3591" width="8" style="964" customWidth="1"/>
    <col min="3592" max="3592" width="9" style="964" customWidth="1"/>
    <col min="3593" max="3593" width="11.7109375" style="964" customWidth="1"/>
    <col min="3594" max="3594" width="11.28515625" style="964" customWidth="1"/>
    <col min="3595" max="3595" width="13.42578125" style="964" customWidth="1"/>
    <col min="3596" max="3596" width="11.28515625" style="964" customWidth="1"/>
    <col min="3597" max="3597" width="13.42578125" style="964" customWidth="1"/>
    <col min="3598" max="3840" width="9.140625" style="964"/>
    <col min="3841" max="3841" width="5.7109375" style="964" customWidth="1"/>
    <col min="3842" max="3842" width="13.7109375" style="964" customWidth="1"/>
    <col min="3843" max="3843" width="52.7109375" style="964" customWidth="1"/>
    <col min="3844" max="3844" width="3" style="964" customWidth="1"/>
    <col min="3845" max="3845" width="11.7109375" style="964" customWidth="1"/>
    <col min="3846" max="3846" width="16.7109375" style="964" customWidth="1"/>
    <col min="3847" max="3847" width="8" style="964" customWidth="1"/>
    <col min="3848" max="3848" width="9" style="964" customWidth="1"/>
    <col min="3849" max="3849" width="11.7109375" style="964" customWidth="1"/>
    <col min="3850" max="3850" width="11.28515625" style="964" customWidth="1"/>
    <col min="3851" max="3851" width="13.42578125" style="964" customWidth="1"/>
    <col min="3852" max="3852" width="11.28515625" style="964" customWidth="1"/>
    <col min="3853" max="3853" width="13.42578125" style="964" customWidth="1"/>
    <col min="3854" max="4096" width="9.140625" style="964"/>
    <col min="4097" max="4097" width="5.7109375" style="964" customWidth="1"/>
    <col min="4098" max="4098" width="13.7109375" style="964" customWidth="1"/>
    <col min="4099" max="4099" width="52.7109375" style="964" customWidth="1"/>
    <col min="4100" max="4100" width="3" style="964" customWidth="1"/>
    <col min="4101" max="4101" width="11.7109375" style="964" customWidth="1"/>
    <col min="4102" max="4102" width="16.7109375" style="964" customWidth="1"/>
    <col min="4103" max="4103" width="8" style="964" customWidth="1"/>
    <col min="4104" max="4104" width="9" style="964" customWidth="1"/>
    <col min="4105" max="4105" width="11.7109375" style="964" customWidth="1"/>
    <col min="4106" max="4106" width="11.28515625" style="964" customWidth="1"/>
    <col min="4107" max="4107" width="13.42578125" style="964" customWidth="1"/>
    <col min="4108" max="4108" width="11.28515625" style="964" customWidth="1"/>
    <col min="4109" max="4109" width="13.42578125" style="964" customWidth="1"/>
    <col min="4110" max="4352" width="9.140625" style="964"/>
    <col min="4353" max="4353" width="5.7109375" style="964" customWidth="1"/>
    <col min="4354" max="4354" width="13.7109375" style="964" customWidth="1"/>
    <col min="4355" max="4355" width="52.7109375" style="964" customWidth="1"/>
    <col min="4356" max="4356" width="3" style="964" customWidth="1"/>
    <col min="4357" max="4357" width="11.7109375" style="964" customWidth="1"/>
    <col min="4358" max="4358" width="16.7109375" style="964" customWidth="1"/>
    <col min="4359" max="4359" width="8" style="964" customWidth="1"/>
    <col min="4360" max="4360" width="9" style="964" customWidth="1"/>
    <col min="4361" max="4361" width="11.7109375" style="964" customWidth="1"/>
    <col min="4362" max="4362" width="11.28515625" style="964" customWidth="1"/>
    <col min="4363" max="4363" width="13.42578125" style="964" customWidth="1"/>
    <col min="4364" max="4364" width="11.28515625" style="964" customWidth="1"/>
    <col min="4365" max="4365" width="13.42578125" style="964" customWidth="1"/>
    <col min="4366" max="4608" width="9.140625" style="964"/>
    <col min="4609" max="4609" width="5.7109375" style="964" customWidth="1"/>
    <col min="4610" max="4610" width="13.7109375" style="964" customWidth="1"/>
    <col min="4611" max="4611" width="52.7109375" style="964" customWidth="1"/>
    <col min="4612" max="4612" width="3" style="964" customWidth="1"/>
    <col min="4613" max="4613" width="11.7109375" style="964" customWidth="1"/>
    <col min="4614" max="4614" width="16.7109375" style="964" customWidth="1"/>
    <col min="4615" max="4615" width="8" style="964" customWidth="1"/>
    <col min="4616" max="4616" width="9" style="964" customWidth="1"/>
    <col min="4617" max="4617" width="11.7109375" style="964" customWidth="1"/>
    <col min="4618" max="4618" width="11.28515625" style="964" customWidth="1"/>
    <col min="4619" max="4619" width="13.42578125" style="964" customWidth="1"/>
    <col min="4620" max="4620" width="11.28515625" style="964" customWidth="1"/>
    <col min="4621" max="4621" width="13.42578125" style="964" customWidth="1"/>
    <col min="4622" max="4864" width="9.140625" style="964"/>
    <col min="4865" max="4865" width="5.7109375" style="964" customWidth="1"/>
    <col min="4866" max="4866" width="13.7109375" style="964" customWidth="1"/>
    <col min="4867" max="4867" width="52.7109375" style="964" customWidth="1"/>
    <col min="4868" max="4868" width="3" style="964" customWidth="1"/>
    <col min="4869" max="4869" width="11.7109375" style="964" customWidth="1"/>
    <col min="4870" max="4870" width="16.7109375" style="964" customWidth="1"/>
    <col min="4871" max="4871" width="8" style="964" customWidth="1"/>
    <col min="4872" max="4872" width="9" style="964" customWidth="1"/>
    <col min="4873" max="4873" width="11.7109375" style="964" customWidth="1"/>
    <col min="4874" max="4874" width="11.28515625" style="964" customWidth="1"/>
    <col min="4875" max="4875" width="13.42578125" style="964" customWidth="1"/>
    <col min="4876" max="4876" width="11.28515625" style="964" customWidth="1"/>
    <col min="4877" max="4877" width="13.42578125" style="964" customWidth="1"/>
    <col min="4878" max="5120" width="9.140625" style="964"/>
    <col min="5121" max="5121" width="5.7109375" style="964" customWidth="1"/>
    <col min="5122" max="5122" width="13.7109375" style="964" customWidth="1"/>
    <col min="5123" max="5123" width="52.7109375" style="964" customWidth="1"/>
    <col min="5124" max="5124" width="3" style="964" customWidth="1"/>
    <col min="5125" max="5125" width="11.7109375" style="964" customWidth="1"/>
    <col min="5126" max="5126" width="16.7109375" style="964" customWidth="1"/>
    <col min="5127" max="5127" width="8" style="964" customWidth="1"/>
    <col min="5128" max="5128" width="9" style="964" customWidth="1"/>
    <col min="5129" max="5129" width="11.7109375" style="964" customWidth="1"/>
    <col min="5130" max="5130" width="11.28515625" style="964" customWidth="1"/>
    <col min="5131" max="5131" width="13.42578125" style="964" customWidth="1"/>
    <col min="5132" max="5132" width="11.28515625" style="964" customWidth="1"/>
    <col min="5133" max="5133" width="13.42578125" style="964" customWidth="1"/>
    <col min="5134" max="5376" width="9.140625" style="964"/>
    <col min="5377" max="5377" width="5.7109375" style="964" customWidth="1"/>
    <col min="5378" max="5378" width="13.7109375" style="964" customWidth="1"/>
    <col min="5379" max="5379" width="52.7109375" style="964" customWidth="1"/>
    <col min="5380" max="5380" width="3" style="964" customWidth="1"/>
    <col min="5381" max="5381" width="11.7109375" style="964" customWidth="1"/>
    <col min="5382" max="5382" width="16.7109375" style="964" customWidth="1"/>
    <col min="5383" max="5383" width="8" style="964" customWidth="1"/>
    <col min="5384" max="5384" width="9" style="964" customWidth="1"/>
    <col min="5385" max="5385" width="11.7109375" style="964" customWidth="1"/>
    <col min="5386" max="5386" width="11.28515625" style="964" customWidth="1"/>
    <col min="5387" max="5387" width="13.42578125" style="964" customWidth="1"/>
    <col min="5388" max="5388" width="11.28515625" style="964" customWidth="1"/>
    <col min="5389" max="5389" width="13.42578125" style="964" customWidth="1"/>
    <col min="5390" max="5632" width="9.140625" style="964"/>
    <col min="5633" max="5633" width="5.7109375" style="964" customWidth="1"/>
    <col min="5634" max="5634" width="13.7109375" style="964" customWidth="1"/>
    <col min="5635" max="5635" width="52.7109375" style="964" customWidth="1"/>
    <col min="5636" max="5636" width="3" style="964" customWidth="1"/>
    <col min="5637" max="5637" width="11.7109375" style="964" customWidth="1"/>
    <col min="5638" max="5638" width="16.7109375" style="964" customWidth="1"/>
    <col min="5639" max="5639" width="8" style="964" customWidth="1"/>
    <col min="5640" max="5640" width="9" style="964" customWidth="1"/>
    <col min="5641" max="5641" width="11.7109375" style="964" customWidth="1"/>
    <col min="5642" max="5642" width="11.28515625" style="964" customWidth="1"/>
    <col min="5643" max="5643" width="13.42578125" style="964" customWidth="1"/>
    <col min="5644" max="5644" width="11.28515625" style="964" customWidth="1"/>
    <col min="5645" max="5645" width="13.42578125" style="964" customWidth="1"/>
    <col min="5646" max="5888" width="9.140625" style="964"/>
    <col min="5889" max="5889" width="5.7109375" style="964" customWidth="1"/>
    <col min="5890" max="5890" width="13.7109375" style="964" customWidth="1"/>
    <col min="5891" max="5891" width="52.7109375" style="964" customWidth="1"/>
    <col min="5892" max="5892" width="3" style="964" customWidth="1"/>
    <col min="5893" max="5893" width="11.7109375" style="964" customWidth="1"/>
    <col min="5894" max="5894" width="16.7109375" style="964" customWidth="1"/>
    <col min="5895" max="5895" width="8" style="964" customWidth="1"/>
    <col min="5896" max="5896" width="9" style="964" customWidth="1"/>
    <col min="5897" max="5897" width="11.7109375" style="964" customWidth="1"/>
    <col min="5898" max="5898" width="11.28515625" style="964" customWidth="1"/>
    <col min="5899" max="5899" width="13.42578125" style="964" customWidth="1"/>
    <col min="5900" max="5900" width="11.28515625" style="964" customWidth="1"/>
    <col min="5901" max="5901" width="13.42578125" style="964" customWidth="1"/>
    <col min="5902" max="6144" width="9.140625" style="964"/>
    <col min="6145" max="6145" width="5.7109375" style="964" customWidth="1"/>
    <col min="6146" max="6146" width="13.7109375" style="964" customWidth="1"/>
    <col min="6147" max="6147" width="52.7109375" style="964" customWidth="1"/>
    <col min="6148" max="6148" width="3" style="964" customWidth="1"/>
    <col min="6149" max="6149" width="11.7109375" style="964" customWidth="1"/>
    <col min="6150" max="6150" width="16.7109375" style="964" customWidth="1"/>
    <col min="6151" max="6151" width="8" style="964" customWidth="1"/>
    <col min="6152" max="6152" width="9" style="964" customWidth="1"/>
    <col min="6153" max="6153" width="11.7109375" style="964" customWidth="1"/>
    <col min="6154" max="6154" width="11.28515625" style="964" customWidth="1"/>
    <col min="6155" max="6155" width="13.42578125" style="964" customWidth="1"/>
    <col min="6156" max="6156" width="11.28515625" style="964" customWidth="1"/>
    <col min="6157" max="6157" width="13.42578125" style="964" customWidth="1"/>
    <col min="6158" max="6400" width="9.140625" style="964"/>
    <col min="6401" max="6401" width="5.7109375" style="964" customWidth="1"/>
    <col min="6402" max="6402" width="13.7109375" style="964" customWidth="1"/>
    <col min="6403" max="6403" width="52.7109375" style="964" customWidth="1"/>
    <col min="6404" max="6404" width="3" style="964" customWidth="1"/>
    <col min="6405" max="6405" width="11.7109375" style="964" customWidth="1"/>
    <col min="6406" max="6406" width="16.7109375" style="964" customWidth="1"/>
    <col min="6407" max="6407" width="8" style="964" customWidth="1"/>
    <col min="6408" max="6408" width="9" style="964" customWidth="1"/>
    <col min="6409" max="6409" width="11.7109375" style="964" customWidth="1"/>
    <col min="6410" max="6410" width="11.28515625" style="964" customWidth="1"/>
    <col min="6411" max="6411" width="13.42578125" style="964" customWidth="1"/>
    <col min="6412" max="6412" width="11.28515625" style="964" customWidth="1"/>
    <col min="6413" max="6413" width="13.42578125" style="964" customWidth="1"/>
    <col min="6414" max="6656" width="9.140625" style="964"/>
    <col min="6657" max="6657" width="5.7109375" style="964" customWidth="1"/>
    <col min="6658" max="6658" width="13.7109375" style="964" customWidth="1"/>
    <col min="6659" max="6659" width="52.7109375" style="964" customWidth="1"/>
    <col min="6660" max="6660" width="3" style="964" customWidth="1"/>
    <col min="6661" max="6661" width="11.7109375" style="964" customWidth="1"/>
    <col min="6662" max="6662" width="16.7109375" style="964" customWidth="1"/>
    <col min="6663" max="6663" width="8" style="964" customWidth="1"/>
    <col min="6664" max="6664" width="9" style="964" customWidth="1"/>
    <col min="6665" max="6665" width="11.7109375" style="964" customWidth="1"/>
    <col min="6666" max="6666" width="11.28515625" style="964" customWidth="1"/>
    <col min="6667" max="6667" width="13.42578125" style="964" customWidth="1"/>
    <col min="6668" max="6668" width="11.28515625" style="964" customWidth="1"/>
    <col min="6669" max="6669" width="13.42578125" style="964" customWidth="1"/>
    <col min="6670" max="6912" width="9.140625" style="964"/>
    <col min="6913" max="6913" width="5.7109375" style="964" customWidth="1"/>
    <col min="6914" max="6914" width="13.7109375" style="964" customWidth="1"/>
    <col min="6915" max="6915" width="52.7109375" style="964" customWidth="1"/>
    <col min="6916" max="6916" width="3" style="964" customWidth="1"/>
    <col min="6917" max="6917" width="11.7109375" style="964" customWidth="1"/>
    <col min="6918" max="6918" width="16.7109375" style="964" customWidth="1"/>
    <col min="6919" max="6919" width="8" style="964" customWidth="1"/>
    <col min="6920" max="6920" width="9" style="964" customWidth="1"/>
    <col min="6921" max="6921" width="11.7109375" style="964" customWidth="1"/>
    <col min="6922" max="6922" width="11.28515625" style="964" customWidth="1"/>
    <col min="6923" max="6923" width="13.42578125" style="964" customWidth="1"/>
    <col min="6924" max="6924" width="11.28515625" style="964" customWidth="1"/>
    <col min="6925" max="6925" width="13.42578125" style="964" customWidth="1"/>
    <col min="6926" max="7168" width="9.140625" style="964"/>
    <col min="7169" max="7169" width="5.7109375" style="964" customWidth="1"/>
    <col min="7170" max="7170" width="13.7109375" style="964" customWidth="1"/>
    <col min="7171" max="7171" width="52.7109375" style="964" customWidth="1"/>
    <col min="7172" max="7172" width="3" style="964" customWidth="1"/>
    <col min="7173" max="7173" width="11.7109375" style="964" customWidth="1"/>
    <col min="7174" max="7174" width="16.7109375" style="964" customWidth="1"/>
    <col min="7175" max="7175" width="8" style="964" customWidth="1"/>
    <col min="7176" max="7176" width="9" style="964" customWidth="1"/>
    <col min="7177" max="7177" width="11.7109375" style="964" customWidth="1"/>
    <col min="7178" max="7178" width="11.28515625" style="964" customWidth="1"/>
    <col min="7179" max="7179" width="13.42578125" style="964" customWidth="1"/>
    <col min="7180" max="7180" width="11.28515625" style="964" customWidth="1"/>
    <col min="7181" max="7181" width="13.42578125" style="964" customWidth="1"/>
    <col min="7182" max="7424" width="9.140625" style="964"/>
    <col min="7425" max="7425" width="5.7109375" style="964" customWidth="1"/>
    <col min="7426" max="7426" width="13.7109375" style="964" customWidth="1"/>
    <col min="7427" max="7427" width="52.7109375" style="964" customWidth="1"/>
    <col min="7428" max="7428" width="3" style="964" customWidth="1"/>
    <col min="7429" max="7429" width="11.7109375" style="964" customWidth="1"/>
    <col min="7430" max="7430" width="16.7109375" style="964" customWidth="1"/>
    <col min="7431" max="7431" width="8" style="964" customWidth="1"/>
    <col min="7432" max="7432" width="9" style="964" customWidth="1"/>
    <col min="7433" max="7433" width="11.7109375" style="964" customWidth="1"/>
    <col min="7434" max="7434" width="11.28515625" style="964" customWidth="1"/>
    <col min="7435" max="7435" width="13.42578125" style="964" customWidth="1"/>
    <col min="7436" max="7436" width="11.28515625" style="964" customWidth="1"/>
    <col min="7437" max="7437" width="13.42578125" style="964" customWidth="1"/>
    <col min="7438" max="7680" width="9.140625" style="964"/>
    <col min="7681" max="7681" width="5.7109375" style="964" customWidth="1"/>
    <col min="7682" max="7682" width="13.7109375" style="964" customWidth="1"/>
    <col min="7683" max="7683" width="52.7109375" style="964" customWidth="1"/>
    <col min="7684" max="7684" width="3" style="964" customWidth="1"/>
    <col min="7685" max="7685" width="11.7109375" style="964" customWidth="1"/>
    <col min="7686" max="7686" width="16.7109375" style="964" customWidth="1"/>
    <col min="7687" max="7687" width="8" style="964" customWidth="1"/>
    <col min="7688" max="7688" width="9" style="964" customWidth="1"/>
    <col min="7689" max="7689" width="11.7109375" style="964" customWidth="1"/>
    <col min="7690" max="7690" width="11.28515625" style="964" customWidth="1"/>
    <col min="7691" max="7691" width="13.42578125" style="964" customWidth="1"/>
    <col min="7692" max="7692" width="11.28515625" style="964" customWidth="1"/>
    <col min="7693" max="7693" width="13.42578125" style="964" customWidth="1"/>
    <col min="7694" max="7936" width="9.140625" style="964"/>
    <col min="7937" max="7937" width="5.7109375" style="964" customWidth="1"/>
    <col min="7938" max="7938" width="13.7109375" style="964" customWidth="1"/>
    <col min="7939" max="7939" width="52.7109375" style="964" customWidth="1"/>
    <col min="7940" max="7940" width="3" style="964" customWidth="1"/>
    <col min="7941" max="7941" width="11.7109375" style="964" customWidth="1"/>
    <col min="7942" max="7942" width="16.7109375" style="964" customWidth="1"/>
    <col min="7943" max="7943" width="8" style="964" customWidth="1"/>
    <col min="7944" max="7944" width="9" style="964" customWidth="1"/>
    <col min="7945" max="7945" width="11.7109375" style="964" customWidth="1"/>
    <col min="7946" max="7946" width="11.28515625" style="964" customWidth="1"/>
    <col min="7947" max="7947" width="13.42578125" style="964" customWidth="1"/>
    <col min="7948" max="7948" width="11.28515625" style="964" customWidth="1"/>
    <col min="7949" max="7949" width="13.42578125" style="964" customWidth="1"/>
    <col min="7950" max="8192" width="9.140625" style="964"/>
    <col min="8193" max="8193" width="5.7109375" style="964" customWidth="1"/>
    <col min="8194" max="8194" width="13.7109375" style="964" customWidth="1"/>
    <col min="8195" max="8195" width="52.7109375" style="964" customWidth="1"/>
    <col min="8196" max="8196" width="3" style="964" customWidth="1"/>
    <col min="8197" max="8197" width="11.7109375" style="964" customWidth="1"/>
    <col min="8198" max="8198" width="16.7109375" style="964" customWidth="1"/>
    <col min="8199" max="8199" width="8" style="964" customWidth="1"/>
    <col min="8200" max="8200" width="9" style="964" customWidth="1"/>
    <col min="8201" max="8201" width="11.7109375" style="964" customWidth="1"/>
    <col min="8202" max="8202" width="11.28515625" style="964" customWidth="1"/>
    <col min="8203" max="8203" width="13.42578125" style="964" customWidth="1"/>
    <col min="8204" max="8204" width="11.28515625" style="964" customWidth="1"/>
    <col min="8205" max="8205" width="13.42578125" style="964" customWidth="1"/>
    <col min="8206" max="8448" width="9.140625" style="964"/>
    <col min="8449" max="8449" width="5.7109375" style="964" customWidth="1"/>
    <col min="8450" max="8450" width="13.7109375" style="964" customWidth="1"/>
    <col min="8451" max="8451" width="52.7109375" style="964" customWidth="1"/>
    <col min="8452" max="8452" width="3" style="964" customWidth="1"/>
    <col min="8453" max="8453" width="11.7109375" style="964" customWidth="1"/>
    <col min="8454" max="8454" width="16.7109375" style="964" customWidth="1"/>
    <col min="8455" max="8455" width="8" style="964" customWidth="1"/>
    <col min="8456" max="8456" width="9" style="964" customWidth="1"/>
    <col min="8457" max="8457" width="11.7109375" style="964" customWidth="1"/>
    <col min="8458" max="8458" width="11.28515625" style="964" customWidth="1"/>
    <col min="8459" max="8459" width="13.42578125" style="964" customWidth="1"/>
    <col min="8460" max="8460" width="11.28515625" style="964" customWidth="1"/>
    <col min="8461" max="8461" width="13.42578125" style="964" customWidth="1"/>
    <col min="8462" max="8704" width="9.140625" style="964"/>
    <col min="8705" max="8705" width="5.7109375" style="964" customWidth="1"/>
    <col min="8706" max="8706" width="13.7109375" style="964" customWidth="1"/>
    <col min="8707" max="8707" width="52.7109375" style="964" customWidth="1"/>
    <col min="8708" max="8708" width="3" style="964" customWidth="1"/>
    <col min="8709" max="8709" width="11.7109375" style="964" customWidth="1"/>
    <col min="8710" max="8710" width="16.7109375" style="964" customWidth="1"/>
    <col min="8711" max="8711" width="8" style="964" customWidth="1"/>
    <col min="8712" max="8712" width="9" style="964" customWidth="1"/>
    <col min="8713" max="8713" width="11.7109375" style="964" customWidth="1"/>
    <col min="8714" max="8714" width="11.28515625" style="964" customWidth="1"/>
    <col min="8715" max="8715" width="13.42578125" style="964" customWidth="1"/>
    <col min="8716" max="8716" width="11.28515625" style="964" customWidth="1"/>
    <col min="8717" max="8717" width="13.42578125" style="964" customWidth="1"/>
    <col min="8718" max="8960" width="9.140625" style="964"/>
    <col min="8961" max="8961" width="5.7109375" style="964" customWidth="1"/>
    <col min="8962" max="8962" width="13.7109375" style="964" customWidth="1"/>
    <col min="8963" max="8963" width="52.7109375" style="964" customWidth="1"/>
    <col min="8964" max="8964" width="3" style="964" customWidth="1"/>
    <col min="8965" max="8965" width="11.7109375" style="964" customWidth="1"/>
    <col min="8966" max="8966" width="16.7109375" style="964" customWidth="1"/>
    <col min="8967" max="8967" width="8" style="964" customWidth="1"/>
    <col min="8968" max="8968" width="9" style="964" customWidth="1"/>
    <col min="8969" max="8969" width="11.7109375" style="964" customWidth="1"/>
    <col min="8970" max="8970" width="11.28515625" style="964" customWidth="1"/>
    <col min="8971" max="8971" width="13.42578125" style="964" customWidth="1"/>
    <col min="8972" max="8972" width="11.28515625" style="964" customWidth="1"/>
    <col min="8973" max="8973" width="13.42578125" style="964" customWidth="1"/>
    <col min="8974" max="9216" width="9.140625" style="964"/>
    <col min="9217" max="9217" width="5.7109375" style="964" customWidth="1"/>
    <col min="9218" max="9218" width="13.7109375" style="964" customWidth="1"/>
    <col min="9219" max="9219" width="52.7109375" style="964" customWidth="1"/>
    <col min="9220" max="9220" width="3" style="964" customWidth="1"/>
    <col min="9221" max="9221" width="11.7109375" style="964" customWidth="1"/>
    <col min="9222" max="9222" width="16.7109375" style="964" customWidth="1"/>
    <col min="9223" max="9223" width="8" style="964" customWidth="1"/>
    <col min="9224" max="9224" width="9" style="964" customWidth="1"/>
    <col min="9225" max="9225" width="11.7109375" style="964" customWidth="1"/>
    <col min="9226" max="9226" width="11.28515625" style="964" customWidth="1"/>
    <col min="9227" max="9227" width="13.42578125" style="964" customWidth="1"/>
    <col min="9228" max="9228" width="11.28515625" style="964" customWidth="1"/>
    <col min="9229" max="9229" width="13.42578125" style="964" customWidth="1"/>
    <col min="9230" max="9472" width="9.140625" style="964"/>
    <col min="9473" max="9473" width="5.7109375" style="964" customWidth="1"/>
    <col min="9474" max="9474" width="13.7109375" style="964" customWidth="1"/>
    <col min="9475" max="9475" width="52.7109375" style="964" customWidth="1"/>
    <col min="9476" max="9476" width="3" style="964" customWidth="1"/>
    <col min="9477" max="9477" width="11.7109375" style="964" customWidth="1"/>
    <col min="9478" max="9478" width="16.7109375" style="964" customWidth="1"/>
    <col min="9479" max="9479" width="8" style="964" customWidth="1"/>
    <col min="9480" max="9480" width="9" style="964" customWidth="1"/>
    <col min="9481" max="9481" width="11.7109375" style="964" customWidth="1"/>
    <col min="9482" max="9482" width="11.28515625" style="964" customWidth="1"/>
    <col min="9483" max="9483" width="13.42578125" style="964" customWidth="1"/>
    <col min="9484" max="9484" width="11.28515625" style="964" customWidth="1"/>
    <col min="9485" max="9485" width="13.42578125" style="964" customWidth="1"/>
    <col min="9486" max="9728" width="9.140625" style="964"/>
    <col min="9729" max="9729" width="5.7109375" style="964" customWidth="1"/>
    <col min="9730" max="9730" width="13.7109375" style="964" customWidth="1"/>
    <col min="9731" max="9731" width="52.7109375" style="964" customWidth="1"/>
    <col min="9732" max="9732" width="3" style="964" customWidth="1"/>
    <col min="9733" max="9733" width="11.7109375" style="964" customWidth="1"/>
    <col min="9734" max="9734" width="16.7109375" style="964" customWidth="1"/>
    <col min="9735" max="9735" width="8" style="964" customWidth="1"/>
    <col min="9736" max="9736" width="9" style="964" customWidth="1"/>
    <col min="9737" max="9737" width="11.7109375" style="964" customWidth="1"/>
    <col min="9738" max="9738" width="11.28515625" style="964" customWidth="1"/>
    <col min="9739" max="9739" width="13.42578125" style="964" customWidth="1"/>
    <col min="9740" max="9740" width="11.28515625" style="964" customWidth="1"/>
    <col min="9741" max="9741" width="13.42578125" style="964" customWidth="1"/>
    <col min="9742" max="9984" width="9.140625" style="964"/>
    <col min="9985" max="9985" width="5.7109375" style="964" customWidth="1"/>
    <col min="9986" max="9986" width="13.7109375" style="964" customWidth="1"/>
    <col min="9987" max="9987" width="52.7109375" style="964" customWidth="1"/>
    <col min="9988" max="9988" width="3" style="964" customWidth="1"/>
    <col min="9989" max="9989" width="11.7109375" style="964" customWidth="1"/>
    <col min="9990" max="9990" width="16.7109375" style="964" customWidth="1"/>
    <col min="9991" max="9991" width="8" style="964" customWidth="1"/>
    <col min="9992" max="9992" width="9" style="964" customWidth="1"/>
    <col min="9993" max="9993" width="11.7109375" style="964" customWidth="1"/>
    <col min="9994" max="9994" width="11.28515625" style="964" customWidth="1"/>
    <col min="9995" max="9995" width="13.42578125" style="964" customWidth="1"/>
    <col min="9996" max="9996" width="11.28515625" style="964" customWidth="1"/>
    <col min="9997" max="9997" width="13.42578125" style="964" customWidth="1"/>
    <col min="9998" max="10240" width="9.140625" style="964"/>
    <col min="10241" max="10241" width="5.7109375" style="964" customWidth="1"/>
    <col min="10242" max="10242" width="13.7109375" style="964" customWidth="1"/>
    <col min="10243" max="10243" width="52.7109375" style="964" customWidth="1"/>
    <col min="10244" max="10244" width="3" style="964" customWidth="1"/>
    <col min="10245" max="10245" width="11.7109375" style="964" customWidth="1"/>
    <col min="10246" max="10246" width="16.7109375" style="964" customWidth="1"/>
    <col min="10247" max="10247" width="8" style="964" customWidth="1"/>
    <col min="10248" max="10248" width="9" style="964" customWidth="1"/>
    <col min="10249" max="10249" width="11.7109375" style="964" customWidth="1"/>
    <col min="10250" max="10250" width="11.28515625" style="964" customWidth="1"/>
    <col min="10251" max="10251" width="13.42578125" style="964" customWidth="1"/>
    <col min="10252" max="10252" width="11.28515625" style="964" customWidth="1"/>
    <col min="10253" max="10253" width="13.42578125" style="964" customWidth="1"/>
    <col min="10254" max="10496" width="9.140625" style="964"/>
    <col min="10497" max="10497" width="5.7109375" style="964" customWidth="1"/>
    <col min="10498" max="10498" width="13.7109375" style="964" customWidth="1"/>
    <col min="10499" max="10499" width="52.7109375" style="964" customWidth="1"/>
    <col min="10500" max="10500" width="3" style="964" customWidth="1"/>
    <col min="10501" max="10501" width="11.7109375" style="964" customWidth="1"/>
    <col min="10502" max="10502" width="16.7109375" style="964" customWidth="1"/>
    <col min="10503" max="10503" width="8" style="964" customWidth="1"/>
    <col min="10504" max="10504" width="9" style="964" customWidth="1"/>
    <col min="10505" max="10505" width="11.7109375" style="964" customWidth="1"/>
    <col min="10506" max="10506" width="11.28515625" style="964" customWidth="1"/>
    <col min="10507" max="10507" width="13.42578125" style="964" customWidth="1"/>
    <col min="10508" max="10508" width="11.28515625" style="964" customWidth="1"/>
    <col min="10509" max="10509" width="13.42578125" style="964" customWidth="1"/>
    <col min="10510" max="10752" width="9.140625" style="964"/>
    <col min="10753" max="10753" width="5.7109375" style="964" customWidth="1"/>
    <col min="10754" max="10754" width="13.7109375" style="964" customWidth="1"/>
    <col min="10755" max="10755" width="52.7109375" style="964" customWidth="1"/>
    <col min="10756" max="10756" width="3" style="964" customWidth="1"/>
    <col min="10757" max="10757" width="11.7109375" style="964" customWidth="1"/>
    <col min="10758" max="10758" width="16.7109375" style="964" customWidth="1"/>
    <col min="10759" max="10759" width="8" style="964" customWidth="1"/>
    <col min="10760" max="10760" width="9" style="964" customWidth="1"/>
    <col min="10761" max="10761" width="11.7109375" style="964" customWidth="1"/>
    <col min="10762" max="10762" width="11.28515625" style="964" customWidth="1"/>
    <col min="10763" max="10763" width="13.42578125" style="964" customWidth="1"/>
    <col min="10764" max="10764" width="11.28515625" style="964" customWidth="1"/>
    <col min="10765" max="10765" width="13.42578125" style="964" customWidth="1"/>
    <col min="10766" max="11008" width="9.140625" style="964"/>
    <col min="11009" max="11009" width="5.7109375" style="964" customWidth="1"/>
    <col min="11010" max="11010" width="13.7109375" style="964" customWidth="1"/>
    <col min="11011" max="11011" width="52.7109375" style="964" customWidth="1"/>
    <col min="11012" max="11012" width="3" style="964" customWidth="1"/>
    <col min="11013" max="11013" width="11.7109375" style="964" customWidth="1"/>
    <col min="11014" max="11014" width="16.7109375" style="964" customWidth="1"/>
    <col min="11015" max="11015" width="8" style="964" customWidth="1"/>
    <col min="11016" max="11016" width="9" style="964" customWidth="1"/>
    <col min="11017" max="11017" width="11.7109375" style="964" customWidth="1"/>
    <col min="11018" max="11018" width="11.28515625" style="964" customWidth="1"/>
    <col min="11019" max="11019" width="13.42578125" style="964" customWidth="1"/>
    <col min="11020" max="11020" width="11.28515625" style="964" customWidth="1"/>
    <col min="11021" max="11021" width="13.42578125" style="964" customWidth="1"/>
    <col min="11022" max="11264" width="9.140625" style="964"/>
    <col min="11265" max="11265" width="5.7109375" style="964" customWidth="1"/>
    <col min="11266" max="11266" width="13.7109375" style="964" customWidth="1"/>
    <col min="11267" max="11267" width="52.7109375" style="964" customWidth="1"/>
    <col min="11268" max="11268" width="3" style="964" customWidth="1"/>
    <col min="11269" max="11269" width="11.7109375" style="964" customWidth="1"/>
    <col min="11270" max="11270" width="16.7109375" style="964" customWidth="1"/>
    <col min="11271" max="11271" width="8" style="964" customWidth="1"/>
    <col min="11272" max="11272" width="9" style="964" customWidth="1"/>
    <col min="11273" max="11273" width="11.7109375" style="964" customWidth="1"/>
    <col min="11274" max="11274" width="11.28515625" style="964" customWidth="1"/>
    <col min="11275" max="11275" width="13.42578125" style="964" customWidth="1"/>
    <col min="11276" max="11276" width="11.28515625" style="964" customWidth="1"/>
    <col min="11277" max="11277" width="13.42578125" style="964" customWidth="1"/>
    <col min="11278" max="11520" width="9.140625" style="964"/>
    <col min="11521" max="11521" width="5.7109375" style="964" customWidth="1"/>
    <col min="11522" max="11522" width="13.7109375" style="964" customWidth="1"/>
    <col min="11523" max="11523" width="52.7109375" style="964" customWidth="1"/>
    <col min="11524" max="11524" width="3" style="964" customWidth="1"/>
    <col min="11525" max="11525" width="11.7109375" style="964" customWidth="1"/>
    <col min="11526" max="11526" width="16.7109375" style="964" customWidth="1"/>
    <col min="11527" max="11527" width="8" style="964" customWidth="1"/>
    <col min="11528" max="11528" width="9" style="964" customWidth="1"/>
    <col min="11529" max="11529" width="11.7109375" style="964" customWidth="1"/>
    <col min="11530" max="11530" width="11.28515625" style="964" customWidth="1"/>
    <col min="11531" max="11531" width="13.42578125" style="964" customWidth="1"/>
    <col min="11532" max="11532" width="11.28515625" style="964" customWidth="1"/>
    <col min="11533" max="11533" width="13.42578125" style="964" customWidth="1"/>
    <col min="11534" max="11776" width="9.140625" style="964"/>
    <col min="11777" max="11777" width="5.7109375" style="964" customWidth="1"/>
    <col min="11778" max="11778" width="13.7109375" style="964" customWidth="1"/>
    <col min="11779" max="11779" width="52.7109375" style="964" customWidth="1"/>
    <col min="11780" max="11780" width="3" style="964" customWidth="1"/>
    <col min="11781" max="11781" width="11.7109375" style="964" customWidth="1"/>
    <col min="11782" max="11782" width="16.7109375" style="964" customWidth="1"/>
    <col min="11783" max="11783" width="8" style="964" customWidth="1"/>
    <col min="11784" max="11784" width="9" style="964" customWidth="1"/>
    <col min="11785" max="11785" width="11.7109375" style="964" customWidth="1"/>
    <col min="11786" max="11786" width="11.28515625" style="964" customWidth="1"/>
    <col min="11787" max="11787" width="13.42578125" style="964" customWidth="1"/>
    <col min="11788" max="11788" width="11.28515625" style="964" customWidth="1"/>
    <col min="11789" max="11789" width="13.42578125" style="964" customWidth="1"/>
    <col min="11790" max="12032" width="9.140625" style="964"/>
    <col min="12033" max="12033" width="5.7109375" style="964" customWidth="1"/>
    <col min="12034" max="12034" width="13.7109375" style="964" customWidth="1"/>
    <col min="12035" max="12035" width="52.7109375" style="964" customWidth="1"/>
    <col min="12036" max="12036" width="3" style="964" customWidth="1"/>
    <col min="12037" max="12037" width="11.7109375" style="964" customWidth="1"/>
    <col min="12038" max="12038" width="16.7109375" style="964" customWidth="1"/>
    <col min="12039" max="12039" width="8" style="964" customWidth="1"/>
    <col min="12040" max="12040" width="9" style="964" customWidth="1"/>
    <col min="12041" max="12041" width="11.7109375" style="964" customWidth="1"/>
    <col min="12042" max="12042" width="11.28515625" style="964" customWidth="1"/>
    <col min="12043" max="12043" width="13.42578125" style="964" customWidth="1"/>
    <col min="12044" max="12044" width="11.28515625" style="964" customWidth="1"/>
    <col min="12045" max="12045" width="13.42578125" style="964" customWidth="1"/>
    <col min="12046" max="12288" width="9.140625" style="964"/>
    <col min="12289" max="12289" width="5.7109375" style="964" customWidth="1"/>
    <col min="12290" max="12290" width="13.7109375" style="964" customWidth="1"/>
    <col min="12291" max="12291" width="52.7109375" style="964" customWidth="1"/>
    <col min="12292" max="12292" width="3" style="964" customWidth="1"/>
    <col min="12293" max="12293" width="11.7109375" style="964" customWidth="1"/>
    <col min="12294" max="12294" width="16.7109375" style="964" customWidth="1"/>
    <col min="12295" max="12295" width="8" style="964" customWidth="1"/>
    <col min="12296" max="12296" width="9" style="964" customWidth="1"/>
    <col min="12297" max="12297" width="11.7109375" style="964" customWidth="1"/>
    <col min="12298" max="12298" width="11.28515625" style="964" customWidth="1"/>
    <col min="12299" max="12299" width="13.42578125" style="964" customWidth="1"/>
    <col min="12300" max="12300" width="11.28515625" style="964" customWidth="1"/>
    <col min="12301" max="12301" width="13.42578125" style="964" customWidth="1"/>
    <col min="12302" max="12544" width="9.140625" style="964"/>
    <col min="12545" max="12545" width="5.7109375" style="964" customWidth="1"/>
    <col min="12546" max="12546" width="13.7109375" style="964" customWidth="1"/>
    <col min="12547" max="12547" width="52.7109375" style="964" customWidth="1"/>
    <col min="12548" max="12548" width="3" style="964" customWidth="1"/>
    <col min="12549" max="12549" width="11.7109375" style="964" customWidth="1"/>
    <col min="12550" max="12550" width="16.7109375" style="964" customWidth="1"/>
    <col min="12551" max="12551" width="8" style="964" customWidth="1"/>
    <col min="12552" max="12552" width="9" style="964" customWidth="1"/>
    <col min="12553" max="12553" width="11.7109375" style="964" customWidth="1"/>
    <col min="12554" max="12554" width="11.28515625" style="964" customWidth="1"/>
    <col min="12555" max="12555" width="13.42578125" style="964" customWidth="1"/>
    <col min="12556" max="12556" width="11.28515625" style="964" customWidth="1"/>
    <col min="12557" max="12557" width="13.42578125" style="964" customWidth="1"/>
    <col min="12558" max="12800" width="9.140625" style="964"/>
    <col min="12801" max="12801" width="5.7109375" style="964" customWidth="1"/>
    <col min="12802" max="12802" width="13.7109375" style="964" customWidth="1"/>
    <col min="12803" max="12803" width="52.7109375" style="964" customWidth="1"/>
    <col min="12804" max="12804" width="3" style="964" customWidth="1"/>
    <col min="12805" max="12805" width="11.7109375" style="964" customWidth="1"/>
    <col min="12806" max="12806" width="16.7109375" style="964" customWidth="1"/>
    <col min="12807" max="12807" width="8" style="964" customWidth="1"/>
    <col min="12808" max="12808" width="9" style="964" customWidth="1"/>
    <col min="12809" max="12809" width="11.7109375" style="964" customWidth="1"/>
    <col min="12810" max="12810" width="11.28515625" style="964" customWidth="1"/>
    <col min="12811" max="12811" width="13.42578125" style="964" customWidth="1"/>
    <col min="12812" max="12812" width="11.28515625" style="964" customWidth="1"/>
    <col min="12813" max="12813" width="13.42578125" style="964" customWidth="1"/>
    <col min="12814" max="13056" width="9.140625" style="964"/>
    <col min="13057" max="13057" width="5.7109375" style="964" customWidth="1"/>
    <col min="13058" max="13058" width="13.7109375" style="964" customWidth="1"/>
    <col min="13059" max="13059" width="52.7109375" style="964" customWidth="1"/>
    <col min="13060" max="13060" width="3" style="964" customWidth="1"/>
    <col min="13061" max="13061" width="11.7109375" style="964" customWidth="1"/>
    <col min="13062" max="13062" width="16.7109375" style="964" customWidth="1"/>
    <col min="13063" max="13063" width="8" style="964" customWidth="1"/>
    <col min="13064" max="13064" width="9" style="964" customWidth="1"/>
    <col min="13065" max="13065" width="11.7109375" style="964" customWidth="1"/>
    <col min="13066" max="13066" width="11.28515625" style="964" customWidth="1"/>
    <col min="13067" max="13067" width="13.42578125" style="964" customWidth="1"/>
    <col min="13068" max="13068" width="11.28515625" style="964" customWidth="1"/>
    <col min="13069" max="13069" width="13.42578125" style="964" customWidth="1"/>
    <col min="13070" max="13312" width="9.140625" style="964"/>
    <col min="13313" max="13313" width="5.7109375" style="964" customWidth="1"/>
    <col min="13314" max="13314" width="13.7109375" style="964" customWidth="1"/>
    <col min="13315" max="13315" width="52.7109375" style="964" customWidth="1"/>
    <col min="13316" max="13316" width="3" style="964" customWidth="1"/>
    <col min="13317" max="13317" width="11.7109375" style="964" customWidth="1"/>
    <col min="13318" max="13318" width="16.7109375" style="964" customWidth="1"/>
    <col min="13319" max="13319" width="8" style="964" customWidth="1"/>
    <col min="13320" max="13320" width="9" style="964" customWidth="1"/>
    <col min="13321" max="13321" width="11.7109375" style="964" customWidth="1"/>
    <col min="13322" max="13322" width="11.28515625" style="964" customWidth="1"/>
    <col min="13323" max="13323" width="13.42578125" style="964" customWidth="1"/>
    <col min="13324" max="13324" width="11.28515625" style="964" customWidth="1"/>
    <col min="13325" max="13325" width="13.42578125" style="964" customWidth="1"/>
    <col min="13326" max="13568" width="9.140625" style="964"/>
    <col min="13569" max="13569" width="5.7109375" style="964" customWidth="1"/>
    <col min="13570" max="13570" width="13.7109375" style="964" customWidth="1"/>
    <col min="13571" max="13571" width="52.7109375" style="964" customWidth="1"/>
    <col min="13572" max="13572" width="3" style="964" customWidth="1"/>
    <col min="13573" max="13573" width="11.7109375" style="964" customWidth="1"/>
    <col min="13574" max="13574" width="16.7109375" style="964" customWidth="1"/>
    <col min="13575" max="13575" width="8" style="964" customWidth="1"/>
    <col min="13576" max="13576" width="9" style="964" customWidth="1"/>
    <col min="13577" max="13577" width="11.7109375" style="964" customWidth="1"/>
    <col min="13578" max="13578" width="11.28515625" style="964" customWidth="1"/>
    <col min="13579" max="13579" width="13.42578125" style="964" customWidth="1"/>
    <col min="13580" max="13580" width="11.28515625" style="964" customWidth="1"/>
    <col min="13581" max="13581" width="13.42578125" style="964" customWidth="1"/>
    <col min="13582" max="13824" width="9.140625" style="964"/>
    <col min="13825" max="13825" width="5.7109375" style="964" customWidth="1"/>
    <col min="13826" max="13826" width="13.7109375" style="964" customWidth="1"/>
    <col min="13827" max="13827" width="52.7109375" style="964" customWidth="1"/>
    <col min="13828" max="13828" width="3" style="964" customWidth="1"/>
    <col min="13829" max="13829" width="11.7109375" style="964" customWidth="1"/>
    <col min="13830" max="13830" width="16.7109375" style="964" customWidth="1"/>
    <col min="13831" max="13831" width="8" style="964" customWidth="1"/>
    <col min="13832" max="13832" width="9" style="964" customWidth="1"/>
    <col min="13833" max="13833" width="11.7109375" style="964" customWidth="1"/>
    <col min="13834" max="13834" width="11.28515625" style="964" customWidth="1"/>
    <col min="13835" max="13835" width="13.42578125" style="964" customWidth="1"/>
    <col min="13836" max="13836" width="11.28515625" style="964" customWidth="1"/>
    <col min="13837" max="13837" width="13.42578125" style="964" customWidth="1"/>
    <col min="13838" max="14080" width="9.140625" style="964"/>
    <col min="14081" max="14081" width="5.7109375" style="964" customWidth="1"/>
    <col min="14082" max="14082" width="13.7109375" style="964" customWidth="1"/>
    <col min="14083" max="14083" width="52.7109375" style="964" customWidth="1"/>
    <col min="14084" max="14084" width="3" style="964" customWidth="1"/>
    <col min="14085" max="14085" width="11.7109375" style="964" customWidth="1"/>
    <col min="14086" max="14086" width="16.7109375" style="964" customWidth="1"/>
    <col min="14087" max="14087" width="8" style="964" customWidth="1"/>
    <col min="14088" max="14088" width="9" style="964" customWidth="1"/>
    <col min="14089" max="14089" width="11.7109375" style="964" customWidth="1"/>
    <col min="14090" max="14090" width="11.28515625" style="964" customWidth="1"/>
    <col min="14091" max="14091" width="13.42578125" style="964" customWidth="1"/>
    <col min="14092" max="14092" width="11.28515625" style="964" customWidth="1"/>
    <col min="14093" max="14093" width="13.42578125" style="964" customWidth="1"/>
    <col min="14094" max="14336" width="9.140625" style="964"/>
    <col min="14337" max="14337" width="5.7109375" style="964" customWidth="1"/>
    <col min="14338" max="14338" width="13.7109375" style="964" customWidth="1"/>
    <col min="14339" max="14339" width="52.7109375" style="964" customWidth="1"/>
    <col min="14340" max="14340" width="3" style="964" customWidth="1"/>
    <col min="14341" max="14341" width="11.7109375" style="964" customWidth="1"/>
    <col min="14342" max="14342" width="16.7109375" style="964" customWidth="1"/>
    <col min="14343" max="14343" width="8" style="964" customWidth="1"/>
    <col min="14344" max="14344" width="9" style="964" customWidth="1"/>
    <col min="14345" max="14345" width="11.7109375" style="964" customWidth="1"/>
    <col min="14346" max="14346" width="11.28515625" style="964" customWidth="1"/>
    <col min="14347" max="14347" width="13.42578125" style="964" customWidth="1"/>
    <col min="14348" max="14348" width="11.28515625" style="964" customWidth="1"/>
    <col min="14349" max="14349" width="13.42578125" style="964" customWidth="1"/>
    <col min="14350" max="14592" width="9.140625" style="964"/>
    <col min="14593" max="14593" width="5.7109375" style="964" customWidth="1"/>
    <col min="14594" max="14594" width="13.7109375" style="964" customWidth="1"/>
    <col min="14595" max="14595" width="52.7109375" style="964" customWidth="1"/>
    <col min="14596" max="14596" width="3" style="964" customWidth="1"/>
    <col min="14597" max="14597" width="11.7109375" style="964" customWidth="1"/>
    <col min="14598" max="14598" width="16.7109375" style="964" customWidth="1"/>
    <col min="14599" max="14599" width="8" style="964" customWidth="1"/>
    <col min="14600" max="14600" width="9" style="964" customWidth="1"/>
    <col min="14601" max="14601" width="11.7109375" style="964" customWidth="1"/>
    <col min="14602" max="14602" width="11.28515625" style="964" customWidth="1"/>
    <col min="14603" max="14603" width="13.42578125" style="964" customWidth="1"/>
    <col min="14604" max="14604" width="11.28515625" style="964" customWidth="1"/>
    <col min="14605" max="14605" width="13.42578125" style="964" customWidth="1"/>
    <col min="14606" max="14848" width="9.140625" style="964"/>
    <col min="14849" max="14849" width="5.7109375" style="964" customWidth="1"/>
    <col min="14850" max="14850" width="13.7109375" style="964" customWidth="1"/>
    <col min="14851" max="14851" width="52.7109375" style="964" customWidth="1"/>
    <col min="14852" max="14852" width="3" style="964" customWidth="1"/>
    <col min="14853" max="14853" width="11.7109375" style="964" customWidth="1"/>
    <col min="14854" max="14854" width="16.7109375" style="964" customWidth="1"/>
    <col min="14855" max="14855" width="8" style="964" customWidth="1"/>
    <col min="14856" max="14856" width="9" style="964" customWidth="1"/>
    <col min="14857" max="14857" width="11.7109375" style="964" customWidth="1"/>
    <col min="14858" max="14858" width="11.28515625" style="964" customWidth="1"/>
    <col min="14859" max="14859" width="13.42578125" style="964" customWidth="1"/>
    <col min="14860" max="14860" width="11.28515625" style="964" customWidth="1"/>
    <col min="14861" max="14861" width="13.42578125" style="964" customWidth="1"/>
    <col min="14862" max="15104" width="9.140625" style="964"/>
    <col min="15105" max="15105" width="5.7109375" style="964" customWidth="1"/>
    <col min="15106" max="15106" width="13.7109375" style="964" customWidth="1"/>
    <col min="15107" max="15107" width="52.7109375" style="964" customWidth="1"/>
    <col min="15108" max="15108" width="3" style="964" customWidth="1"/>
    <col min="15109" max="15109" width="11.7109375" style="964" customWidth="1"/>
    <col min="15110" max="15110" width="16.7109375" style="964" customWidth="1"/>
    <col min="15111" max="15111" width="8" style="964" customWidth="1"/>
    <col min="15112" max="15112" width="9" style="964" customWidth="1"/>
    <col min="15113" max="15113" width="11.7109375" style="964" customWidth="1"/>
    <col min="15114" max="15114" width="11.28515625" style="964" customWidth="1"/>
    <col min="15115" max="15115" width="13.42578125" style="964" customWidth="1"/>
    <col min="15116" max="15116" width="11.28515625" style="964" customWidth="1"/>
    <col min="15117" max="15117" width="13.42578125" style="964" customWidth="1"/>
    <col min="15118" max="15360" width="9.140625" style="964"/>
    <col min="15361" max="15361" width="5.7109375" style="964" customWidth="1"/>
    <col min="15362" max="15362" width="13.7109375" style="964" customWidth="1"/>
    <col min="15363" max="15363" width="52.7109375" style="964" customWidth="1"/>
    <col min="15364" max="15364" width="3" style="964" customWidth="1"/>
    <col min="15365" max="15365" width="11.7109375" style="964" customWidth="1"/>
    <col min="15366" max="15366" width="16.7109375" style="964" customWidth="1"/>
    <col min="15367" max="15367" width="8" style="964" customWidth="1"/>
    <col min="15368" max="15368" width="9" style="964" customWidth="1"/>
    <col min="15369" max="15369" width="11.7109375" style="964" customWidth="1"/>
    <col min="15370" max="15370" width="11.28515625" style="964" customWidth="1"/>
    <col min="15371" max="15371" width="13.42578125" style="964" customWidth="1"/>
    <col min="15372" max="15372" width="11.28515625" style="964" customWidth="1"/>
    <col min="15373" max="15373" width="13.42578125" style="964" customWidth="1"/>
    <col min="15374" max="15616" width="9.140625" style="964"/>
    <col min="15617" max="15617" width="5.7109375" style="964" customWidth="1"/>
    <col min="15618" max="15618" width="13.7109375" style="964" customWidth="1"/>
    <col min="15619" max="15619" width="52.7109375" style="964" customWidth="1"/>
    <col min="15620" max="15620" width="3" style="964" customWidth="1"/>
    <col min="15621" max="15621" width="11.7109375" style="964" customWidth="1"/>
    <col min="15622" max="15622" width="16.7109375" style="964" customWidth="1"/>
    <col min="15623" max="15623" width="8" style="964" customWidth="1"/>
    <col min="15624" max="15624" width="9" style="964" customWidth="1"/>
    <col min="15625" max="15625" width="11.7109375" style="964" customWidth="1"/>
    <col min="15626" max="15626" width="11.28515625" style="964" customWidth="1"/>
    <col min="15627" max="15627" width="13.42578125" style="964" customWidth="1"/>
    <col min="15628" max="15628" width="11.28515625" style="964" customWidth="1"/>
    <col min="15629" max="15629" width="13.42578125" style="964" customWidth="1"/>
    <col min="15630" max="15872" width="9.140625" style="964"/>
    <col min="15873" max="15873" width="5.7109375" style="964" customWidth="1"/>
    <col min="15874" max="15874" width="13.7109375" style="964" customWidth="1"/>
    <col min="15875" max="15875" width="52.7109375" style="964" customWidth="1"/>
    <col min="15876" max="15876" width="3" style="964" customWidth="1"/>
    <col min="15877" max="15877" width="11.7109375" style="964" customWidth="1"/>
    <col min="15878" max="15878" width="16.7109375" style="964" customWidth="1"/>
    <col min="15879" max="15879" width="8" style="964" customWidth="1"/>
    <col min="15880" max="15880" width="9" style="964" customWidth="1"/>
    <col min="15881" max="15881" width="11.7109375" style="964" customWidth="1"/>
    <col min="15882" max="15882" width="11.28515625" style="964" customWidth="1"/>
    <col min="15883" max="15883" width="13.42578125" style="964" customWidth="1"/>
    <col min="15884" max="15884" width="11.28515625" style="964" customWidth="1"/>
    <col min="15885" max="15885" width="13.42578125" style="964" customWidth="1"/>
    <col min="15886" max="16128" width="9.140625" style="964"/>
    <col min="16129" max="16129" width="5.7109375" style="964" customWidth="1"/>
    <col min="16130" max="16130" width="13.7109375" style="964" customWidth="1"/>
    <col min="16131" max="16131" width="52.7109375" style="964" customWidth="1"/>
    <col min="16132" max="16132" width="3" style="964" customWidth="1"/>
    <col min="16133" max="16133" width="11.7109375" style="964" customWidth="1"/>
    <col min="16134" max="16134" width="16.7109375" style="964" customWidth="1"/>
    <col min="16135" max="16135" width="8" style="964" customWidth="1"/>
    <col min="16136" max="16136" width="9" style="964" customWidth="1"/>
    <col min="16137" max="16137" width="11.7109375" style="964" customWidth="1"/>
    <col min="16138" max="16138" width="11.28515625" style="964" customWidth="1"/>
    <col min="16139" max="16139" width="13.42578125" style="964" customWidth="1"/>
    <col min="16140" max="16140" width="11.28515625" style="964" customWidth="1"/>
    <col min="16141" max="16141" width="13.42578125" style="964" customWidth="1"/>
    <col min="16142" max="16384" width="9.140625" style="964"/>
  </cols>
  <sheetData>
    <row r="1" spans="1:13" x14ac:dyDescent="0.25">
      <c r="A1" s="1635" t="s">
        <v>5199</v>
      </c>
      <c r="B1" s="1635"/>
      <c r="C1" s="1635"/>
      <c r="D1" s="1635"/>
      <c r="E1" s="1635"/>
      <c r="F1" s="1635"/>
      <c r="G1" s="1635"/>
      <c r="H1" s="1635"/>
      <c r="I1" s="1635"/>
      <c r="J1" s="1635"/>
      <c r="K1" s="1635"/>
      <c r="L1" s="1635"/>
      <c r="M1" s="1635"/>
    </row>
    <row r="2" spans="1:13" ht="20.25" x14ac:dyDescent="0.3">
      <c r="A2" s="1634" t="s">
        <v>4809</v>
      </c>
      <c r="B2" s="1634"/>
      <c r="C2" s="1634"/>
      <c r="D2" s="1634"/>
      <c r="E2" s="1634"/>
      <c r="F2" s="1634"/>
      <c r="G2" s="1634"/>
      <c r="H2" s="1634"/>
      <c r="I2" s="1634"/>
      <c r="J2" s="1634"/>
      <c r="K2" s="1634"/>
      <c r="L2" s="1634"/>
      <c r="M2" s="1634"/>
    </row>
    <row r="3" spans="1:13" ht="21" thickBot="1" x14ac:dyDescent="0.35">
      <c r="A3" s="1634" t="s">
        <v>18</v>
      </c>
      <c r="B3" s="1634"/>
      <c r="C3" s="1634"/>
      <c r="D3" s="1634"/>
      <c r="E3" s="1634"/>
      <c r="F3" s="1634"/>
      <c r="G3" s="1634"/>
      <c r="H3" s="1634"/>
      <c r="I3" s="1634"/>
      <c r="J3" s="1634"/>
      <c r="K3" s="1634"/>
      <c r="L3" s="1634"/>
      <c r="M3" s="1634"/>
    </row>
    <row r="4" spans="1:13" ht="21" thickBot="1" x14ac:dyDescent="0.35">
      <c r="A4" s="1631" t="s">
        <v>5675</v>
      </c>
      <c r="B4" s="1632"/>
      <c r="C4" s="1632"/>
      <c r="D4" s="1141"/>
      <c r="E4" s="963" t="s">
        <v>5676</v>
      </c>
      <c r="F4" s="1141"/>
      <c r="G4" s="1141"/>
      <c r="H4" s="1141"/>
      <c r="I4" s="1141"/>
      <c r="J4" s="1088"/>
      <c r="K4" s="1088"/>
      <c r="L4" s="1088"/>
      <c r="M4" s="1069"/>
    </row>
    <row r="5" spans="1:13" ht="15.75" thickBot="1" x14ac:dyDescent="0.3">
      <c r="A5" s="965" t="s">
        <v>5677</v>
      </c>
      <c r="B5" s="1070" t="s">
        <v>5736</v>
      </c>
      <c r="C5" s="967" t="s">
        <v>5679</v>
      </c>
      <c r="D5" s="968" t="s">
        <v>5680</v>
      </c>
      <c r="E5" s="967" t="s">
        <v>5681</v>
      </c>
      <c r="F5" s="969" t="s">
        <v>5682</v>
      </c>
      <c r="G5" s="969" t="s">
        <v>5683</v>
      </c>
      <c r="H5" s="969" t="s">
        <v>2962</v>
      </c>
      <c r="I5" s="969" t="s">
        <v>5684</v>
      </c>
      <c r="J5" s="971" t="s">
        <v>5685</v>
      </c>
      <c r="K5" s="971" t="s">
        <v>5686</v>
      </c>
      <c r="L5" s="971" t="s">
        <v>5687</v>
      </c>
      <c r="M5" s="972" t="s">
        <v>5688</v>
      </c>
    </row>
    <row r="6" spans="1:13" x14ac:dyDescent="0.25">
      <c r="A6" s="973">
        <f t="shared" ref="A6:A26" si="0">ROW()-2</f>
        <v>4</v>
      </c>
      <c r="B6" s="1143" t="s">
        <v>5691</v>
      </c>
      <c r="C6" s="1144" t="s">
        <v>5692</v>
      </c>
      <c r="D6" s="1145"/>
      <c r="E6" s="1146"/>
      <c r="F6" s="1147" t="s">
        <v>5905</v>
      </c>
      <c r="G6" s="1148" t="s">
        <v>3726</v>
      </c>
      <c r="H6" s="1149">
        <v>1</v>
      </c>
      <c r="I6" s="1150" t="str">
        <f t="shared" ref="I6:I24" si="1">TEXT(H6," # x1")</f>
        <v xml:space="preserve"> 1x1</v>
      </c>
      <c r="J6" s="1204">
        <v>0</v>
      </c>
      <c r="K6" s="1205">
        <f t="shared" ref="K6:K27" si="2">J6*H6</f>
        <v>0</v>
      </c>
      <c r="L6" s="1204">
        <v>0</v>
      </c>
      <c r="M6" s="1206">
        <f t="shared" ref="M6:M27" si="3">L6*H6</f>
        <v>0</v>
      </c>
    </row>
    <row r="7" spans="1:13" x14ac:dyDescent="0.25">
      <c r="A7" s="973">
        <f t="shared" si="0"/>
        <v>5</v>
      </c>
      <c r="B7" s="1143" t="s">
        <v>5691</v>
      </c>
      <c r="C7" s="1144" t="s">
        <v>5693</v>
      </c>
      <c r="D7" s="1145"/>
      <c r="E7" s="1146"/>
      <c r="F7" s="1147" t="s">
        <v>5905</v>
      </c>
      <c r="G7" s="1148" t="s">
        <v>3726</v>
      </c>
      <c r="H7" s="1149">
        <v>1</v>
      </c>
      <c r="I7" s="1150" t="str">
        <f t="shared" si="1"/>
        <v xml:space="preserve"> 1x1</v>
      </c>
      <c r="J7" s="1204">
        <v>0</v>
      </c>
      <c r="K7" s="1205">
        <f t="shared" si="2"/>
        <v>0</v>
      </c>
      <c r="L7" s="1204">
        <v>0</v>
      </c>
      <c r="M7" s="1206">
        <f t="shared" si="3"/>
        <v>0</v>
      </c>
    </row>
    <row r="8" spans="1:13" x14ac:dyDescent="0.25">
      <c r="A8" s="973">
        <f t="shared" si="0"/>
        <v>6</v>
      </c>
      <c r="B8" s="1143" t="s">
        <v>5691</v>
      </c>
      <c r="C8" s="1144" t="s">
        <v>5814</v>
      </c>
      <c r="D8" s="1145"/>
      <c r="E8" s="1146"/>
      <c r="F8" s="1147" t="s">
        <v>5905</v>
      </c>
      <c r="G8" s="1148" t="s">
        <v>3726</v>
      </c>
      <c r="H8" s="1149">
        <v>1</v>
      </c>
      <c r="I8" s="1150" t="str">
        <f t="shared" si="1"/>
        <v xml:space="preserve"> 1x1</v>
      </c>
      <c r="J8" s="1204">
        <v>0</v>
      </c>
      <c r="K8" s="1205">
        <f t="shared" si="2"/>
        <v>0</v>
      </c>
      <c r="L8" s="1204">
        <v>0</v>
      </c>
      <c r="M8" s="1206">
        <f t="shared" si="3"/>
        <v>0</v>
      </c>
    </row>
    <row r="9" spans="1:13" x14ac:dyDescent="0.25">
      <c r="A9" s="973">
        <f t="shared" si="0"/>
        <v>7</v>
      </c>
      <c r="B9" s="1143" t="s">
        <v>5705</v>
      </c>
      <c r="C9" s="1151" t="s">
        <v>5706</v>
      </c>
      <c r="D9" s="1152" t="s">
        <v>5680</v>
      </c>
      <c r="E9" s="1203"/>
      <c r="F9" s="1147" t="s">
        <v>5905</v>
      </c>
      <c r="G9" s="1148" t="s">
        <v>3726</v>
      </c>
      <c r="H9" s="1149">
        <v>2</v>
      </c>
      <c r="I9" s="1150" t="str">
        <f t="shared" si="1"/>
        <v xml:space="preserve"> 2x1</v>
      </c>
      <c r="J9" s="1204">
        <v>0</v>
      </c>
      <c r="K9" s="1205">
        <f t="shared" si="2"/>
        <v>0</v>
      </c>
      <c r="L9" s="1204">
        <v>0</v>
      </c>
      <c r="M9" s="1206">
        <f t="shared" si="3"/>
        <v>0</v>
      </c>
    </row>
    <row r="10" spans="1:13" x14ac:dyDescent="0.25">
      <c r="A10" s="973">
        <f t="shared" si="0"/>
        <v>8</v>
      </c>
      <c r="B10" s="1143" t="s">
        <v>5708</v>
      </c>
      <c r="C10" s="1151" t="s">
        <v>5709</v>
      </c>
      <c r="D10" s="1152" t="s">
        <v>5680</v>
      </c>
      <c r="E10" s="1203"/>
      <c r="F10" s="1147" t="s">
        <v>5905</v>
      </c>
      <c r="G10" s="1148" t="s">
        <v>3726</v>
      </c>
      <c r="H10" s="1149">
        <v>2</v>
      </c>
      <c r="I10" s="1150" t="str">
        <f t="shared" si="1"/>
        <v xml:space="preserve"> 2x1</v>
      </c>
      <c r="J10" s="1204">
        <v>0</v>
      </c>
      <c r="K10" s="1205">
        <f t="shared" si="2"/>
        <v>0</v>
      </c>
      <c r="L10" s="1204">
        <v>0</v>
      </c>
      <c r="M10" s="1206">
        <f t="shared" si="3"/>
        <v>0</v>
      </c>
    </row>
    <row r="11" spans="1:13" x14ac:dyDescent="0.25">
      <c r="A11" s="973">
        <f t="shared" si="0"/>
        <v>9</v>
      </c>
      <c r="B11" s="1143"/>
      <c r="C11" s="1151" t="s">
        <v>5710</v>
      </c>
      <c r="D11" s="1152"/>
      <c r="E11" s="1153"/>
      <c r="F11" s="1147" t="s">
        <v>5905</v>
      </c>
      <c r="G11" s="1148" t="s">
        <v>3726</v>
      </c>
      <c r="H11" s="1149">
        <v>2</v>
      </c>
      <c r="I11" s="1150" t="str">
        <f t="shared" si="1"/>
        <v xml:space="preserve"> 2x1</v>
      </c>
      <c r="J11" s="1204">
        <v>0</v>
      </c>
      <c r="K11" s="1205">
        <f t="shared" si="2"/>
        <v>0</v>
      </c>
      <c r="L11" s="1204">
        <v>0</v>
      </c>
      <c r="M11" s="1206">
        <f t="shared" si="3"/>
        <v>0</v>
      </c>
    </row>
    <row r="12" spans="1:13" ht="15.75" thickBot="1" x14ac:dyDescent="0.3">
      <c r="A12" s="973">
        <f t="shared" si="0"/>
        <v>10</v>
      </c>
      <c r="B12" s="1143"/>
      <c r="C12" s="1151" t="s">
        <v>5711</v>
      </c>
      <c r="D12" s="1152"/>
      <c r="E12" s="1153"/>
      <c r="F12" s="1147" t="s">
        <v>5905</v>
      </c>
      <c r="G12" s="1148" t="s">
        <v>3726</v>
      </c>
      <c r="H12" s="1149">
        <v>2</v>
      </c>
      <c r="I12" s="1150" t="str">
        <f>TEXT(H12," # x1")</f>
        <v xml:space="preserve"> 2x1</v>
      </c>
      <c r="J12" s="1204">
        <v>0</v>
      </c>
      <c r="K12" s="1205">
        <f t="shared" si="2"/>
        <v>0</v>
      </c>
      <c r="L12" s="1204">
        <v>0</v>
      </c>
      <c r="M12" s="1206">
        <f t="shared" si="3"/>
        <v>0</v>
      </c>
    </row>
    <row r="13" spans="1:13" x14ac:dyDescent="0.25">
      <c r="A13" s="999">
        <f t="shared" si="0"/>
        <v>11</v>
      </c>
      <c r="B13" s="1089" t="s">
        <v>5715</v>
      </c>
      <c r="C13" s="1001" t="s">
        <v>5716</v>
      </c>
      <c r="D13" s="1002"/>
      <c r="E13" s="1003"/>
      <c r="F13" s="1004" t="s">
        <v>5905</v>
      </c>
      <c r="G13" s="1005" t="s">
        <v>383</v>
      </c>
      <c r="H13" s="1006">
        <v>100</v>
      </c>
      <c r="I13" s="1007" t="str">
        <f t="shared" si="1"/>
        <v xml:space="preserve"> 100x1</v>
      </c>
      <c r="J13" s="1207">
        <v>0</v>
      </c>
      <c r="K13" s="1208">
        <f t="shared" si="2"/>
        <v>0</v>
      </c>
      <c r="L13" s="1207">
        <v>0</v>
      </c>
      <c r="M13" s="1209">
        <f t="shared" si="3"/>
        <v>0</v>
      </c>
    </row>
    <row r="14" spans="1:13" x14ac:dyDescent="0.25">
      <c r="A14" s="973">
        <f t="shared" si="0"/>
        <v>12</v>
      </c>
      <c r="B14" s="1143" t="s">
        <v>5715</v>
      </c>
      <c r="C14" s="1154" t="s">
        <v>5717</v>
      </c>
      <c r="D14" s="1145"/>
      <c r="E14" s="1146"/>
      <c r="F14" s="1147" t="s">
        <v>5905</v>
      </c>
      <c r="G14" s="1148" t="s">
        <v>383</v>
      </c>
      <c r="H14" s="1149">
        <v>90</v>
      </c>
      <c r="I14" s="1150" t="str">
        <f>TEXT(H14," # x1")</f>
        <v xml:space="preserve"> 90x1</v>
      </c>
      <c r="J14" s="1204">
        <v>0</v>
      </c>
      <c r="K14" s="1205">
        <f t="shared" si="2"/>
        <v>0</v>
      </c>
      <c r="L14" s="1204">
        <v>0</v>
      </c>
      <c r="M14" s="1206">
        <f t="shared" si="3"/>
        <v>0</v>
      </c>
    </row>
    <row r="15" spans="1:13" x14ac:dyDescent="0.25">
      <c r="A15" s="973">
        <f t="shared" si="0"/>
        <v>13</v>
      </c>
      <c r="B15" s="1143" t="s">
        <v>5715</v>
      </c>
      <c r="C15" s="1154" t="s">
        <v>5718</v>
      </c>
      <c r="D15" s="1145"/>
      <c r="E15" s="1146"/>
      <c r="F15" s="1147" t="s">
        <v>5905</v>
      </c>
      <c r="G15" s="1148" t="s">
        <v>383</v>
      </c>
      <c r="H15" s="1149">
        <v>10</v>
      </c>
      <c r="I15" s="1150" t="str">
        <f t="shared" si="1"/>
        <v xml:space="preserve"> 10x1</v>
      </c>
      <c r="J15" s="1204">
        <v>0</v>
      </c>
      <c r="K15" s="1205">
        <f t="shared" si="2"/>
        <v>0</v>
      </c>
      <c r="L15" s="1204">
        <v>0</v>
      </c>
      <c r="M15" s="1206">
        <f t="shared" si="3"/>
        <v>0</v>
      </c>
    </row>
    <row r="16" spans="1:13" x14ac:dyDescent="0.25">
      <c r="A16" s="973">
        <f t="shared" si="0"/>
        <v>14</v>
      </c>
      <c r="B16" s="1143"/>
      <c r="C16" s="1144" t="s">
        <v>5719</v>
      </c>
      <c r="D16" s="1145"/>
      <c r="E16" s="1146"/>
      <c r="F16" s="1147" t="s">
        <v>5905</v>
      </c>
      <c r="G16" s="1148" t="s">
        <v>383</v>
      </c>
      <c r="H16" s="1149">
        <v>20</v>
      </c>
      <c r="I16" s="1150" t="str">
        <f t="shared" si="1"/>
        <v xml:space="preserve"> 20x1</v>
      </c>
      <c r="J16" s="1204">
        <v>0</v>
      </c>
      <c r="K16" s="1205">
        <f t="shared" si="2"/>
        <v>0</v>
      </c>
      <c r="L16" s="1204">
        <v>0</v>
      </c>
      <c r="M16" s="1206">
        <f t="shared" si="3"/>
        <v>0</v>
      </c>
    </row>
    <row r="17" spans="1:13" x14ac:dyDescent="0.25">
      <c r="A17" s="973">
        <f t="shared" si="0"/>
        <v>15</v>
      </c>
      <c r="B17" s="1143"/>
      <c r="C17" s="1144" t="s">
        <v>5721</v>
      </c>
      <c r="D17" s="1145"/>
      <c r="E17" s="1146"/>
      <c r="F17" s="1147" t="s">
        <v>5905</v>
      </c>
      <c r="G17" s="1148" t="s">
        <v>383</v>
      </c>
      <c r="H17" s="1149">
        <v>40</v>
      </c>
      <c r="I17" s="1150" t="str">
        <f>TEXT(H17," # x1")</f>
        <v xml:space="preserve"> 40x1</v>
      </c>
      <c r="J17" s="1204">
        <v>0</v>
      </c>
      <c r="K17" s="1205">
        <f t="shared" si="2"/>
        <v>0</v>
      </c>
      <c r="L17" s="1204">
        <v>0</v>
      </c>
      <c r="M17" s="1206">
        <f t="shared" si="3"/>
        <v>0</v>
      </c>
    </row>
    <row r="18" spans="1:13" x14ac:dyDescent="0.25">
      <c r="A18" s="973">
        <f t="shared" si="0"/>
        <v>16</v>
      </c>
      <c r="B18" s="1143"/>
      <c r="C18" s="1144" t="s">
        <v>5722</v>
      </c>
      <c r="D18" s="1145"/>
      <c r="E18" s="1146"/>
      <c r="F18" s="1147" t="s">
        <v>5905</v>
      </c>
      <c r="G18" s="1148" t="s">
        <v>383</v>
      </c>
      <c r="H18" s="1149">
        <v>10</v>
      </c>
      <c r="I18" s="1150" t="str">
        <f>TEXT(H18," # x1")</f>
        <v xml:space="preserve"> 10x1</v>
      </c>
      <c r="J18" s="1204">
        <v>0</v>
      </c>
      <c r="K18" s="1205">
        <f t="shared" si="2"/>
        <v>0</v>
      </c>
      <c r="L18" s="1204">
        <v>0</v>
      </c>
      <c r="M18" s="1206">
        <f t="shared" si="3"/>
        <v>0</v>
      </c>
    </row>
    <row r="19" spans="1:13" x14ac:dyDescent="0.25">
      <c r="A19" s="973">
        <f t="shared" si="0"/>
        <v>17</v>
      </c>
      <c r="B19" s="1143"/>
      <c r="C19" s="1144" t="s">
        <v>5723</v>
      </c>
      <c r="D19" s="1145"/>
      <c r="E19" s="1146"/>
      <c r="F19" s="1147" t="s">
        <v>5905</v>
      </c>
      <c r="G19" s="1148" t="s">
        <v>3726</v>
      </c>
      <c r="H19" s="1149">
        <v>4</v>
      </c>
      <c r="I19" s="1150" t="str">
        <f t="shared" si="1"/>
        <v xml:space="preserve"> 4x1</v>
      </c>
      <c r="J19" s="1204">
        <v>0</v>
      </c>
      <c r="K19" s="1205">
        <f t="shared" si="2"/>
        <v>0</v>
      </c>
      <c r="L19" s="1204">
        <v>0</v>
      </c>
      <c r="M19" s="1206">
        <f t="shared" si="3"/>
        <v>0</v>
      </c>
    </row>
    <row r="20" spans="1:13" x14ac:dyDescent="0.25">
      <c r="A20" s="973">
        <f t="shared" si="0"/>
        <v>18</v>
      </c>
      <c r="B20" s="1143"/>
      <c r="C20" s="1144" t="s">
        <v>5724</v>
      </c>
      <c r="D20" s="1145"/>
      <c r="E20" s="1146"/>
      <c r="F20" s="1147" t="s">
        <v>5905</v>
      </c>
      <c r="G20" s="1148" t="s">
        <v>3726</v>
      </c>
      <c r="H20" s="1149">
        <v>2</v>
      </c>
      <c r="I20" s="1150" t="str">
        <f t="shared" si="1"/>
        <v xml:space="preserve"> 2x1</v>
      </c>
      <c r="J20" s="1204">
        <v>0</v>
      </c>
      <c r="K20" s="1205">
        <f t="shared" si="2"/>
        <v>0</v>
      </c>
      <c r="L20" s="1204">
        <v>0</v>
      </c>
      <c r="M20" s="1206">
        <f t="shared" si="3"/>
        <v>0</v>
      </c>
    </row>
    <row r="21" spans="1:13" x14ac:dyDescent="0.25">
      <c r="A21" s="973">
        <f t="shared" si="0"/>
        <v>19</v>
      </c>
      <c r="B21" s="1143"/>
      <c r="C21" s="1155" t="s">
        <v>5726</v>
      </c>
      <c r="D21" s="1156"/>
      <c r="E21" s="1157"/>
      <c r="F21" s="1147" t="s">
        <v>5905</v>
      </c>
      <c r="G21" s="1148" t="s">
        <v>2554</v>
      </c>
      <c r="H21" s="1158">
        <v>1.5</v>
      </c>
      <c r="I21" s="1150" t="str">
        <f t="shared" si="1"/>
        <v xml:space="preserve"> 2x1</v>
      </c>
      <c r="J21" s="1204">
        <v>0</v>
      </c>
      <c r="K21" s="1205">
        <f t="shared" si="2"/>
        <v>0</v>
      </c>
      <c r="L21" s="1204">
        <v>0</v>
      </c>
      <c r="M21" s="1206">
        <f t="shared" si="3"/>
        <v>0</v>
      </c>
    </row>
    <row r="22" spans="1:13" x14ac:dyDescent="0.25">
      <c r="A22" s="973">
        <f t="shared" si="0"/>
        <v>20</v>
      </c>
      <c r="B22" s="1143"/>
      <c r="C22" s="1159" t="s">
        <v>5727</v>
      </c>
      <c r="D22" s="1156"/>
      <c r="E22" s="1157"/>
      <c r="F22" s="1147" t="s">
        <v>5905</v>
      </c>
      <c r="G22" s="1148" t="s">
        <v>2554</v>
      </c>
      <c r="H22" s="1158">
        <v>1</v>
      </c>
      <c r="I22" s="1150" t="str">
        <f t="shared" si="1"/>
        <v xml:space="preserve"> 1x1</v>
      </c>
      <c r="J22" s="1204">
        <v>0</v>
      </c>
      <c r="K22" s="1205">
        <f t="shared" si="2"/>
        <v>0</v>
      </c>
      <c r="L22" s="1204">
        <v>0</v>
      </c>
      <c r="M22" s="1206">
        <f t="shared" si="3"/>
        <v>0</v>
      </c>
    </row>
    <row r="23" spans="1:13" x14ac:dyDescent="0.25">
      <c r="A23" s="973">
        <f t="shared" si="0"/>
        <v>21</v>
      </c>
      <c r="B23" s="1143"/>
      <c r="C23" s="1155" t="s">
        <v>5728</v>
      </c>
      <c r="D23" s="1160"/>
      <c r="E23" s="1161"/>
      <c r="F23" s="1147" t="s">
        <v>5905</v>
      </c>
      <c r="G23" s="1148" t="s">
        <v>3726</v>
      </c>
      <c r="H23" s="1149">
        <v>6</v>
      </c>
      <c r="I23" s="1150" t="str">
        <f t="shared" si="1"/>
        <v xml:space="preserve"> 6x1</v>
      </c>
      <c r="J23" s="1210"/>
      <c r="K23" s="1205">
        <f t="shared" si="2"/>
        <v>0</v>
      </c>
      <c r="L23" s="1204">
        <v>0</v>
      </c>
      <c r="M23" s="1206">
        <f t="shared" si="3"/>
        <v>0</v>
      </c>
    </row>
    <row r="24" spans="1:13" ht="15.75" thickBot="1" x14ac:dyDescent="0.3">
      <c r="A24" s="1019">
        <f t="shared" si="0"/>
        <v>22</v>
      </c>
      <c r="B24" s="1125"/>
      <c r="C24" s="1021" t="s">
        <v>5729</v>
      </c>
      <c r="D24" s="1022"/>
      <c r="E24" s="1023"/>
      <c r="F24" s="1024" t="s">
        <v>5905</v>
      </c>
      <c r="G24" s="1025" t="s">
        <v>3726</v>
      </c>
      <c r="H24" s="1026">
        <v>4</v>
      </c>
      <c r="I24" s="1027" t="str">
        <f t="shared" si="1"/>
        <v xml:space="preserve"> 4x1</v>
      </c>
      <c r="J24" s="1211"/>
      <c r="K24" s="1212">
        <f t="shared" si="2"/>
        <v>0</v>
      </c>
      <c r="L24" s="1213">
        <v>0</v>
      </c>
      <c r="M24" s="1214">
        <f t="shared" si="3"/>
        <v>0</v>
      </c>
    </row>
    <row r="25" spans="1:13" x14ac:dyDescent="0.25">
      <c r="A25" s="999">
        <f t="shared" si="0"/>
        <v>23</v>
      </c>
      <c r="B25" s="1089" t="s">
        <v>5730</v>
      </c>
      <c r="C25" s="1031" t="s">
        <v>5731</v>
      </c>
      <c r="D25" s="1032"/>
      <c r="E25" s="1033"/>
      <c r="F25" s="1004" t="s">
        <v>5905</v>
      </c>
      <c r="G25" s="1005" t="s">
        <v>135</v>
      </c>
      <c r="H25" s="1034">
        <v>4</v>
      </c>
      <c r="I25" s="1007" t="str">
        <f>TEXT(H25," # x1")</f>
        <v xml:space="preserve"> 4x1</v>
      </c>
      <c r="J25" s="1215"/>
      <c r="K25" s="1208">
        <f t="shared" si="2"/>
        <v>0</v>
      </c>
      <c r="L25" s="1207">
        <v>0</v>
      </c>
      <c r="M25" s="1209">
        <f t="shared" si="3"/>
        <v>0</v>
      </c>
    </row>
    <row r="26" spans="1:13" x14ac:dyDescent="0.25">
      <c r="A26" s="973">
        <f t="shared" si="0"/>
        <v>24</v>
      </c>
      <c r="B26" s="1143"/>
      <c r="C26" s="1159" t="s">
        <v>5732</v>
      </c>
      <c r="D26" s="1156"/>
      <c r="E26" s="1157"/>
      <c r="F26" s="1147" t="s">
        <v>5905</v>
      </c>
      <c r="G26" s="1148" t="s">
        <v>3726</v>
      </c>
      <c r="H26" s="1162">
        <v>5</v>
      </c>
      <c r="I26" s="1150" t="str">
        <f>TEXT(H26," # x1")</f>
        <v xml:space="preserve"> 5x1</v>
      </c>
      <c r="J26" s="1210"/>
      <c r="K26" s="1205">
        <f t="shared" si="2"/>
        <v>0</v>
      </c>
      <c r="L26" s="1204">
        <v>0</v>
      </c>
      <c r="M26" s="1206">
        <f t="shared" si="3"/>
        <v>0</v>
      </c>
    </row>
    <row r="27" spans="1:13" ht="15.75" thickBot="1" x14ac:dyDescent="0.3">
      <c r="A27" s="1019">
        <f>ROW()-2</f>
        <v>25</v>
      </c>
      <c r="B27" s="1125"/>
      <c r="C27" s="1021" t="s">
        <v>5733</v>
      </c>
      <c r="D27" s="1022"/>
      <c r="E27" s="1023"/>
      <c r="F27" s="1024" t="s">
        <v>5905</v>
      </c>
      <c r="G27" s="1025" t="s">
        <v>3726</v>
      </c>
      <c r="H27" s="1037">
        <v>5</v>
      </c>
      <c r="I27" s="1027" t="str">
        <f>TEXT(H27," # x1")</f>
        <v xml:space="preserve"> 5x1</v>
      </c>
      <c r="J27" s="1211"/>
      <c r="K27" s="1212">
        <f t="shared" si="2"/>
        <v>0</v>
      </c>
      <c r="L27" s="1213">
        <v>0</v>
      </c>
      <c r="M27" s="1214">
        <f t="shared" si="3"/>
        <v>0</v>
      </c>
    </row>
    <row r="28" spans="1:13" ht="15.75" thickBot="1" x14ac:dyDescent="0.3">
      <c r="A28" s="1078"/>
      <c r="B28" s="1079"/>
      <c r="C28" s="1080"/>
      <c r="D28" s="1080"/>
      <c r="E28" s="1081"/>
      <c r="F28" s="1080"/>
      <c r="G28" s="1080"/>
      <c r="H28" s="1082"/>
      <c r="I28" s="1083"/>
      <c r="J28" s="1216"/>
      <c r="K28" s="1217">
        <f>SUM(K6:K27)</f>
        <v>0</v>
      </c>
      <c r="L28" s="1218"/>
      <c r="M28" s="1219"/>
    </row>
    <row r="29" spans="1:13" ht="15.75" thickBot="1" x14ac:dyDescent="0.3">
      <c r="A29" s="1078"/>
      <c r="B29" s="1079"/>
      <c r="C29" s="1080"/>
      <c r="D29" s="1080"/>
      <c r="E29" s="1081"/>
      <c r="F29" s="1080"/>
      <c r="G29" s="1080"/>
      <c r="H29" s="1082"/>
      <c r="I29" s="1083"/>
      <c r="J29" s="1220"/>
      <c r="K29" s="1218"/>
      <c r="L29" s="1218"/>
      <c r="M29" s="1221">
        <f>SUM(M6:M28)</f>
        <v>0</v>
      </c>
    </row>
    <row r="30" spans="1:13" ht="15.75" thickBot="1" x14ac:dyDescent="0.3">
      <c r="A30" s="1051"/>
      <c r="B30" s="1052"/>
      <c r="C30" s="1053"/>
      <c r="D30" s="1053"/>
      <c r="E30" s="1054"/>
      <c r="F30" s="1053"/>
      <c r="G30" s="1053"/>
      <c r="H30" s="1055"/>
      <c r="I30" s="1056"/>
      <c r="J30" s="1645"/>
      <c r="K30" s="1645"/>
      <c r="L30" s="1222"/>
      <c r="M30" s="1223">
        <f>K28+M29</f>
        <v>0</v>
      </c>
    </row>
    <row r="31" spans="1:13" ht="15.75" thickBot="1" x14ac:dyDescent="0.3"/>
    <row r="32" spans="1:13" ht="21" thickBot="1" x14ac:dyDescent="0.35">
      <c r="A32" s="1631" t="s">
        <v>5735</v>
      </c>
      <c r="B32" s="1632"/>
      <c r="C32" s="1632"/>
      <c r="D32" s="1141"/>
      <c r="E32" s="963" t="s">
        <v>5676</v>
      </c>
      <c r="F32" s="1141"/>
      <c r="G32" s="1141"/>
      <c r="H32" s="1141"/>
      <c r="I32" s="1141"/>
      <c r="J32" s="1088"/>
      <c r="K32" s="1088"/>
      <c r="L32" s="1088"/>
      <c r="M32" s="1069"/>
    </row>
    <row r="33" spans="1:13" ht="15.75" thickBot="1" x14ac:dyDescent="0.3">
      <c r="A33" s="965" t="s">
        <v>5677</v>
      </c>
      <c r="B33" s="1070" t="s">
        <v>5736</v>
      </c>
      <c r="C33" s="967" t="s">
        <v>5679</v>
      </c>
      <c r="D33" s="968" t="s">
        <v>5680</v>
      </c>
      <c r="E33" s="967" t="s">
        <v>5681</v>
      </c>
      <c r="F33" s="969" t="s">
        <v>5682</v>
      </c>
      <c r="G33" s="969" t="s">
        <v>5683</v>
      </c>
      <c r="H33" s="969" t="s">
        <v>2962</v>
      </c>
      <c r="I33" s="969" t="s">
        <v>5684</v>
      </c>
      <c r="J33" s="971" t="s">
        <v>5685</v>
      </c>
      <c r="K33" s="971" t="s">
        <v>5686</v>
      </c>
      <c r="L33" s="971" t="s">
        <v>5687</v>
      </c>
      <c r="M33" s="972" t="s">
        <v>5688</v>
      </c>
    </row>
    <row r="34" spans="1:13" ht="15" customHeight="1" x14ac:dyDescent="0.25">
      <c r="A34" s="973">
        <f>ROW()-2</f>
        <v>32</v>
      </c>
      <c r="B34" s="1143" t="s">
        <v>5737</v>
      </c>
      <c r="C34" s="1151" t="s">
        <v>5738</v>
      </c>
      <c r="D34" s="1152" t="s">
        <v>5680</v>
      </c>
      <c r="E34" s="1153"/>
      <c r="F34" s="1147" t="s">
        <v>5905</v>
      </c>
      <c r="G34" s="1148" t="s">
        <v>3726</v>
      </c>
      <c r="H34" s="1149">
        <v>2</v>
      </c>
      <c r="I34" s="1150" t="str">
        <f>TEXT(H34," # x1")</f>
        <v xml:space="preserve"> 2x1</v>
      </c>
      <c r="J34" s="1204">
        <v>0</v>
      </c>
      <c r="K34" s="1205">
        <f>J34*H34</f>
        <v>0</v>
      </c>
      <c r="L34" s="1204">
        <v>0</v>
      </c>
      <c r="M34" s="1206">
        <f>L34*H34</f>
        <v>0</v>
      </c>
    </row>
    <row r="35" spans="1:13" x14ac:dyDescent="0.25">
      <c r="A35" s="973">
        <f>ROW()-2</f>
        <v>33</v>
      </c>
      <c r="B35" s="1143"/>
      <c r="C35" s="1151" t="s">
        <v>5741</v>
      </c>
      <c r="D35" s="1152" t="s">
        <v>5680</v>
      </c>
      <c r="E35" s="1153"/>
      <c r="F35" s="1147" t="s">
        <v>5905</v>
      </c>
      <c r="G35" s="1148" t="s">
        <v>3726</v>
      </c>
      <c r="H35" s="1149">
        <v>2</v>
      </c>
      <c r="I35" s="1150" t="str">
        <f>TEXT(H35," # x1")</f>
        <v xml:space="preserve"> 2x1</v>
      </c>
      <c r="J35" s="1204">
        <v>0</v>
      </c>
      <c r="K35" s="1205">
        <f>J35*H35</f>
        <v>0</v>
      </c>
      <c r="L35" s="1204">
        <v>0</v>
      </c>
      <c r="M35" s="1206">
        <f>L35*H35</f>
        <v>0</v>
      </c>
    </row>
    <row r="36" spans="1:13" ht="15.75" thickBot="1" x14ac:dyDescent="0.3">
      <c r="A36" s="1019">
        <f>ROW()-2</f>
        <v>34</v>
      </c>
      <c r="B36" s="1125"/>
      <c r="C36" s="1075" t="s">
        <v>5742</v>
      </c>
      <c r="D36" s="1076"/>
      <c r="E36" s="1077"/>
      <c r="F36" s="1024" t="s">
        <v>5905</v>
      </c>
      <c r="G36" s="1025" t="s">
        <v>3726</v>
      </c>
      <c r="H36" s="1026">
        <v>2</v>
      </c>
      <c r="I36" s="1027" t="str">
        <f>TEXT(H36," # x1")</f>
        <v xml:space="preserve"> 2x1</v>
      </c>
      <c r="J36" s="1213">
        <v>0</v>
      </c>
      <c r="K36" s="1212">
        <f>J36*H36</f>
        <v>0</v>
      </c>
      <c r="L36" s="1213">
        <v>0</v>
      </c>
      <c r="M36" s="1214">
        <f>L36*H36</f>
        <v>0</v>
      </c>
    </row>
    <row r="37" spans="1:13" ht="15.75" thickBot="1" x14ac:dyDescent="0.3">
      <c r="A37" s="1078"/>
      <c r="B37" s="1079"/>
      <c r="C37" s="1080"/>
      <c r="D37" s="1080"/>
      <c r="E37" s="1081"/>
      <c r="F37" s="1080"/>
      <c r="G37" s="1080"/>
      <c r="H37" s="1082"/>
      <c r="I37" s="1083"/>
      <c r="J37" s="1216"/>
      <c r="K37" s="1217">
        <f>SUM(K34:K36)</f>
        <v>0</v>
      </c>
      <c r="L37" s="1218"/>
      <c r="M37" s="1219"/>
    </row>
    <row r="38" spans="1:13" ht="15.75" thickBot="1" x14ac:dyDescent="0.3">
      <c r="A38" s="1078"/>
      <c r="B38" s="1079"/>
      <c r="C38" s="1080"/>
      <c r="D38" s="1080"/>
      <c r="E38" s="1081"/>
      <c r="F38" s="1080"/>
      <c r="G38" s="1080"/>
      <c r="H38" s="1082"/>
      <c r="I38" s="1083"/>
      <c r="J38" s="1220"/>
      <c r="K38" s="1218"/>
      <c r="L38" s="1218"/>
      <c r="M38" s="1221">
        <f>SUM(M34:M37)</f>
        <v>0</v>
      </c>
    </row>
    <row r="39" spans="1:13" ht="15.75" thickBot="1" x14ac:dyDescent="0.3">
      <c r="A39" s="1051"/>
      <c r="B39" s="1052"/>
      <c r="C39" s="1053"/>
      <c r="D39" s="1053"/>
      <c r="E39" s="1054"/>
      <c r="F39" s="1053"/>
      <c r="G39" s="1053"/>
      <c r="H39" s="1055"/>
      <c r="I39" s="1056"/>
      <c r="J39" s="1645"/>
      <c r="K39" s="1645"/>
      <c r="L39" s="1222"/>
      <c r="M39" s="1223">
        <f>K37+M38</f>
        <v>0</v>
      </c>
    </row>
    <row r="40" spans="1:13" ht="15.75" thickBot="1" x14ac:dyDescent="0.3">
      <c r="J40" s="1225"/>
      <c r="K40" s="1225"/>
      <c r="L40" s="1225"/>
      <c r="M40" s="1225"/>
    </row>
    <row r="41" spans="1:13" ht="21" thickBot="1" x14ac:dyDescent="0.35">
      <c r="A41" s="1631" t="s">
        <v>5743</v>
      </c>
      <c r="B41" s="1632"/>
      <c r="C41" s="1632"/>
      <c r="D41" s="1141"/>
      <c r="E41" s="963" t="s">
        <v>5676</v>
      </c>
      <c r="F41" s="1141"/>
      <c r="G41" s="1141"/>
      <c r="H41" s="1141"/>
      <c r="I41" s="1141"/>
      <c r="J41" s="1226"/>
      <c r="K41" s="1226"/>
      <c r="L41" s="1226"/>
      <c r="M41" s="1227"/>
    </row>
    <row r="42" spans="1:13" ht="15.75" thickBot="1" x14ac:dyDescent="0.3">
      <c r="A42" s="965" t="s">
        <v>5677</v>
      </c>
      <c r="B42" s="1070" t="s">
        <v>5736</v>
      </c>
      <c r="C42" s="967" t="s">
        <v>5679</v>
      </c>
      <c r="D42" s="968" t="s">
        <v>5680</v>
      </c>
      <c r="E42" s="967" t="s">
        <v>5681</v>
      </c>
      <c r="F42" s="969" t="s">
        <v>5682</v>
      </c>
      <c r="G42" s="969" t="s">
        <v>5683</v>
      </c>
      <c r="H42" s="969" t="s">
        <v>2962</v>
      </c>
      <c r="I42" s="969" t="s">
        <v>5684</v>
      </c>
      <c r="J42" s="1228" t="s">
        <v>5685</v>
      </c>
      <c r="K42" s="1228" t="s">
        <v>5686</v>
      </c>
      <c r="L42" s="1228" t="s">
        <v>5687</v>
      </c>
      <c r="M42" s="1229" t="s">
        <v>5688</v>
      </c>
    </row>
    <row r="43" spans="1:13" x14ac:dyDescent="0.25">
      <c r="A43" s="999">
        <f>ROW()-2</f>
        <v>41</v>
      </c>
      <c r="B43" s="1089"/>
      <c r="C43" s="1090" t="s">
        <v>5815</v>
      </c>
      <c r="D43" s="1091"/>
      <c r="E43" s="1092"/>
      <c r="F43" s="1004" t="s">
        <v>5905</v>
      </c>
      <c r="G43" s="1005" t="s">
        <v>3726</v>
      </c>
      <c r="H43" s="1006">
        <v>1</v>
      </c>
      <c r="I43" s="1007" t="str">
        <f>TEXT(H43," # x1")</f>
        <v xml:space="preserve"> 1x1</v>
      </c>
      <c r="J43" s="1207">
        <v>0</v>
      </c>
      <c r="K43" s="1208">
        <f t="shared" ref="K43:K84" si="4">J43*H43</f>
        <v>0</v>
      </c>
      <c r="L43" s="1207">
        <v>0</v>
      </c>
      <c r="M43" s="1209">
        <f t="shared" ref="M43:M84" si="5">L43*H43</f>
        <v>0</v>
      </c>
    </row>
    <row r="44" spans="1:13" x14ac:dyDescent="0.25">
      <c r="A44" s="973">
        <f t="shared" ref="A44:A84" si="6">ROW()-2</f>
        <v>42</v>
      </c>
      <c r="B44" s="1093"/>
      <c r="C44" s="1151" t="s">
        <v>5745</v>
      </c>
      <c r="D44" s="1152"/>
      <c r="E44" s="1153"/>
      <c r="F44" s="1147" t="s">
        <v>5905</v>
      </c>
      <c r="G44" s="1148" t="s">
        <v>3726</v>
      </c>
      <c r="H44" s="1149">
        <v>1</v>
      </c>
      <c r="I44" s="1150" t="str">
        <f>TEXT(H44," # x1")</f>
        <v xml:space="preserve"> 1x1</v>
      </c>
      <c r="J44" s="1204">
        <v>0</v>
      </c>
      <c r="K44" s="1205">
        <f t="shared" si="4"/>
        <v>0</v>
      </c>
      <c r="L44" s="1204">
        <v>0</v>
      </c>
      <c r="M44" s="1206">
        <f t="shared" si="5"/>
        <v>0</v>
      </c>
    </row>
    <row r="45" spans="1:13" x14ac:dyDescent="0.25">
      <c r="A45" s="973">
        <f t="shared" si="6"/>
        <v>43</v>
      </c>
      <c r="B45" s="1093" t="s">
        <v>5746</v>
      </c>
      <c r="C45" s="1151" t="s">
        <v>5747</v>
      </c>
      <c r="D45" s="1152"/>
      <c r="E45" s="1153"/>
      <c r="F45" s="1147" t="s">
        <v>5905</v>
      </c>
      <c r="G45" s="1148" t="s">
        <v>3726</v>
      </c>
      <c r="H45" s="1149">
        <v>1</v>
      </c>
      <c r="I45" s="1150" t="str">
        <f>TEXT(H45," # x1")</f>
        <v xml:space="preserve"> 1x1</v>
      </c>
      <c r="J45" s="1204">
        <v>0</v>
      </c>
      <c r="K45" s="1205">
        <f t="shared" si="4"/>
        <v>0</v>
      </c>
      <c r="L45" s="1204">
        <v>0</v>
      </c>
      <c r="M45" s="1206">
        <f t="shared" si="5"/>
        <v>0</v>
      </c>
    </row>
    <row r="46" spans="1:13" x14ac:dyDescent="0.25">
      <c r="A46" s="973">
        <f t="shared" si="6"/>
        <v>44</v>
      </c>
      <c r="B46" s="1093" t="s">
        <v>5748</v>
      </c>
      <c r="C46" s="1094" t="s">
        <v>5749</v>
      </c>
      <c r="D46" s="1095"/>
      <c r="E46" s="1096"/>
      <c r="F46" s="1147" t="s">
        <v>5905</v>
      </c>
      <c r="G46" s="1148" t="s">
        <v>3726</v>
      </c>
      <c r="H46" s="1149">
        <v>3</v>
      </c>
      <c r="I46" s="1150" t="str">
        <f t="shared" ref="I46:I53" si="7">TEXT(H46," # x1")</f>
        <v xml:space="preserve"> 3x1</v>
      </c>
      <c r="J46" s="1204">
        <v>0</v>
      </c>
      <c r="K46" s="1205">
        <f t="shared" si="4"/>
        <v>0</v>
      </c>
      <c r="L46" s="1204">
        <v>0</v>
      </c>
      <c r="M46" s="1206">
        <f t="shared" si="5"/>
        <v>0</v>
      </c>
    </row>
    <row r="47" spans="1:13" x14ac:dyDescent="0.25">
      <c r="A47" s="973">
        <f t="shared" si="6"/>
        <v>45</v>
      </c>
      <c r="B47" s="1093" t="s">
        <v>5750</v>
      </c>
      <c r="C47" s="1094" t="s">
        <v>5751</v>
      </c>
      <c r="D47" s="1095"/>
      <c r="E47" s="1096"/>
      <c r="F47" s="1147" t="s">
        <v>5905</v>
      </c>
      <c r="G47" s="1148" t="s">
        <v>3726</v>
      </c>
      <c r="H47" s="1149">
        <v>1</v>
      </c>
      <c r="I47" s="1150" t="str">
        <f t="shared" si="7"/>
        <v xml:space="preserve"> 1x1</v>
      </c>
      <c r="J47" s="1204">
        <v>0</v>
      </c>
      <c r="K47" s="1205">
        <f t="shared" si="4"/>
        <v>0</v>
      </c>
      <c r="L47" s="1204">
        <v>0</v>
      </c>
      <c r="M47" s="1206">
        <f t="shared" si="5"/>
        <v>0</v>
      </c>
    </row>
    <row r="48" spans="1:13" x14ac:dyDescent="0.25">
      <c r="A48" s="973">
        <f t="shared" si="6"/>
        <v>46</v>
      </c>
      <c r="B48" s="1093" t="s">
        <v>5816</v>
      </c>
      <c r="C48" s="1094" t="s">
        <v>5817</v>
      </c>
      <c r="D48" s="1095"/>
      <c r="E48" s="1096"/>
      <c r="F48" s="1147" t="s">
        <v>5905</v>
      </c>
      <c r="G48" s="1148" t="s">
        <v>3726</v>
      </c>
      <c r="H48" s="1149">
        <v>2</v>
      </c>
      <c r="I48" s="1150" t="str">
        <f t="shared" si="7"/>
        <v xml:space="preserve"> 2x1</v>
      </c>
      <c r="J48" s="1204">
        <v>0</v>
      </c>
      <c r="K48" s="1205">
        <f t="shared" si="4"/>
        <v>0</v>
      </c>
      <c r="L48" s="1204">
        <v>0</v>
      </c>
      <c r="M48" s="1206">
        <f t="shared" si="5"/>
        <v>0</v>
      </c>
    </row>
    <row r="49" spans="1:13" x14ac:dyDescent="0.25">
      <c r="A49" s="973">
        <f t="shared" si="6"/>
        <v>47</v>
      </c>
      <c r="B49" s="1093"/>
      <c r="C49" s="1094" t="s">
        <v>5818</v>
      </c>
      <c r="D49" s="1095"/>
      <c r="E49" s="1096"/>
      <c r="F49" s="1147" t="s">
        <v>5905</v>
      </c>
      <c r="G49" s="1148" t="s">
        <v>3726</v>
      </c>
      <c r="H49" s="1149">
        <v>12</v>
      </c>
      <c r="I49" s="1150" t="str">
        <f t="shared" si="7"/>
        <v xml:space="preserve"> 12x1</v>
      </c>
      <c r="J49" s="1204">
        <v>0</v>
      </c>
      <c r="K49" s="1205">
        <f t="shared" si="4"/>
        <v>0</v>
      </c>
      <c r="L49" s="1204">
        <v>0</v>
      </c>
      <c r="M49" s="1206">
        <f t="shared" si="5"/>
        <v>0</v>
      </c>
    </row>
    <row r="50" spans="1:13" x14ac:dyDescent="0.25">
      <c r="A50" s="973">
        <f t="shared" si="6"/>
        <v>48</v>
      </c>
      <c r="B50" s="1093"/>
      <c r="C50" s="1094" t="s">
        <v>5819</v>
      </c>
      <c r="D50" s="1095"/>
      <c r="E50" s="1096"/>
      <c r="F50" s="1147" t="s">
        <v>5905</v>
      </c>
      <c r="G50" s="1148" t="s">
        <v>3726</v>
      </c>
      <c r="H50" s="1149">
        <v>12</v>
      </c>
      <c r="I50" s="1150" t="str">
        <f t="shared" si="7"/>
        <v xml:space="preserve"> 12x1</v>
      </c>
      <c r="J50" s="1204">
        <v>0</v>
      </c>
      <c r="K50" s="1205">
        <f t="shared" si="4"/>
        <v>0</v>
      </c>
      <c r="L50" s="1204">
        <v>0</v>
      </c>
      <c r="M50" s="1206">
        <f t="shared" si="5"/>
        <v>0</v>
      </c>
    </row>
    <row r="51" spans="1:13" x14ac:dyDescent="0.25">
      <c r="A51" s="973">
        <f t="shared" si="6"/>
        <v>49</v>
      </c>
      <c r="B51" s="1093"/>
      <c r="C51" s="1151" t="s">
        <v>5752</v>
      </c>
      <c r="D51" s="1152"/>
      <c r="E51" s="1153"/>
      <c r="F51" s="1147" t="s">
        <v>5905</v>
      </c>
      <c r="G51" s="1148" t="s">
        <v>3726</v>
      </c>
      <c r="H51" s="1149">
        <v>5</v>
      </c>
      <c r="I51" s="1150" t="str">
        <f>TEXT(H51," # x1")</f>
        <v xml:space="preserve"> 5x1</v>
      </c>
      <c r="J51" s="1204">
        <v>0</v>
      </c>
      <c r="K51" s="1205">
        <f t="shared" si="4"/>
        <v>0</v>
      </c>
      <c r="L51" s="1224"/>
      <c r="M51" s="1206">
        <f t="shared" si="5"/>
        <v>0</v>
      </c>
    </row>
    <row r="52" spans="1:13" x14ac:dyDescent="0.25">
      <c r="A52" s="973">
        <f t="shared" si="6"/>
        <v>50</v>
      </c>
      <c r="B52" s="1093"/>
      <c r="C52" s="1151" t="s">
        <v>5753</v>
      </c>
      <c r="D52" s="1152"/>
      <c r="E52" s="1153"/>
      <c r="F52" s="1147" t="s">
        <v>5905</v>
      </c>
      <c r="G52" s="1148" t="s">
        <v>3726</v>
      </c>
      <c r="H52" s="1149">
        <v>5</v>
      </c>
      <c r="I52" s="1150" t="str">
        <f>TEXT(H52," # x1")</f>
        <v xml:space="preserve"> 5x1</v>
      </c>
      <c r="J52" s="1204">
        <v>0</v>
      </c>
      <c r="K52" s="1205">
        <f t="shared" si="4"/>
        <v>0</v>
      </c>
      <c r="L52" s="1224"/>
      <c r="M52" s="1206">
        <f t="shared" si="5"/>
        <v>0</v>
      </c>
    </row>
    <row r="53" spans="1:13" x14ac:dyDescent="0.25">
      <c r="A53" s="973">
        <f t="shared" si="6"/>
        <v>51</v>
      </c>
      <c r="B53" s="1093"/>
      <c r="C53" s="1094" t="s">
        <v>5820</v>
      </c>
      <c r="D53" s="1095"/>
      <c r="E53" s="1096"/>
      <c r="F53" s="1147" t="s">
        <v>5905</v>
      </c>
      <c r="G53" s="1148" t="s">
        <v>3726</v>
      </c>
      <c r="H53" s="1149">
        <v>2</v>
      </c>
      <c r="I53" s="1150" t="str">
        <f t="shared" si="7"/>
        <v xml:space="preserve"> 2x1</v>
      </c>
      <c r="J53" s="1204">
        <v>0</v>
      </c>
      <c r="K53" s="1205">
        <f t="shared" si="4"/>
        <v>0</v>
      </c>
      <c r="L53" s="1224"/>
      <c r="M53" s="1206">
        <f t="shared" si="5"/>
        <v>0</v>
      </c>
    </row>
    <row r="54" spans="1:13" ht="15.75" thickBot="1" x14ac:dyDescent="0.3">
      <c r="A54" s="973">
        <f t="shared" si="6"/>
        <v>52</v>
      </c>
      <c r="B54" s="1093"/>
      <c r="C54" s="1094" t="s">
        <v>5754</v>
      </c>
      <c r="D54" s="1095"/>
      <c r="E54" s="1096"/>
      <c r="F54" s="1147" t="s">
        <v>5905</v>
      </c>
      <c r="G54" s="1148" t="s">
        <v>3726</v>
      </c>
      <c r="H54" s="1149">
        <v>1</v>
      </c>
      <c r="I54" s="1150" t="str">
        <f>TEXT(H54," # x1")</f>
        <v xml:space="preserve"> 1x1</v>
      </c>
      <c r="J54" s="1204">
        <v>0</v>
      </c>
      <c r="K54" s="1205">
        <f t="shared" si="4"/>
        <v>0</v>
      </c>
      <c r="L54" s="1204">
        <v>0</v>
      </c>
      <c r="M54" s="1206">
        <f t="shared" si="5"/>
        <v>0</v>
      </c>
    </row>
    <row r="55" spans="1:13" x14ac:dyDescent="0.25">
      <c r="A55" s="999">
        <f t="shared" si="6"/>
        <v>53</v>
      </c>
      <c r="B55" s="1089" t="s">
        <v>5760</v>
      </c>
      <c r="C55" s="1001" t="s">
        <v>5761</v>
      </c>
      <c r="D55" s="1002"/>
      <c r="E55" s="1003"/>
      <c r="F55" s="1004" t="s">
        <v>5905</v>
      </c>
      <c r="G55" s="1005" t="s">
        <v>383</v>
      </c>
      <c r="H55" s="1006">
        <v>160</v>
      </c>
      <c r="I55" s="1007" t="str">
        <f t="shared" ref="I55:I81" si="8">TEXT(H55," # x1")</f>
        <v xml:space="preserve"> 160x1</v>
      </c>
      <c r="J55" s="1207">
        <v>0</v>
      </c>
      <c r="K55" s="1208">
        <f t="shared" si="4"/>
        <v>0</v>
      </c>
      <c r="L55" s="1207">
        <v>0</v>
      </c>
      <c r="M55" s="1209">
        <f t="shared" si="5"/>
        <v>0</v>
      </c>
    </row>
    <row r="56" spans="1:13" x14ac:dyDescent="0.25">
      <c r="A56" s="973">
        <f t="shared" si="6"/>
        <v>54</v>
      </c>
      <c r="B56" s="1143"/>
      <c r="C56" s="1144" t="s">
        <v>5821</v>
      </c>
      <c r="D56" s="1163"/>
      <c r="E56" s="1164"/>
      <c r="F56" s="1147" t="s">
        <v>5905</v>
      </c>
      <c r="G56" s="1148" t="s">
        <v>383</v>
      </c>
      <c r="H56" s="1149">
        <v>100</v>
      </c>
      <c r="I56" s="1150" t="str">
        <f t="shared" si="8"/>
        <v xml:space="preserve"> 100x1</v>
      </c>
      <c r="J56" s="1204">
        <v>0</v>
      </c>
      <c r="K56" s="1205">
        <f t="shared" si="4"/>
        <v>0</v>
      </c>
      <c r="L56" s="1204">
        <v>0</v>
      </c>
      <c r="M56" s="1206">
        <f t="shared" si="5"/>
        <v>0</v>
      </c>
    </row>
    <row r="57" spans="1:13" x14ac:dyDescent="0.25">
      <c r="A57" s="973">
        <f t="shared" si="6"/>
        <v>55</v>
      </c>
      <c r="B57" s="1143" t="s">
        <v>5762</v>
      </c>
      <c r="C57" s="1144" t="s">
        <v>5764</v>
      </c>
      <c r="D57" s="1163"/>
      <c r="E57" s="1164"/>
      <c r="F57" s="1147" t="s">
        <v>5905</v>
      </c>
      <c r="G57" s="1148" t="s">
        <v>383</v>
      </c>
      <c r="H57" s="1149">
        <v>80</v>
      </c>
      <c r="I57" s="1150" t="str">
        <f>TEXT(H57," # x1")</f>
        <v xml:space="preserve"> 80x1</v>
      </c>
      <c r="J57" s="1204">
        <v>0</v>
      </c>
      <c r="K57" s="1205">
        <f t="shared" si="4"/>
        <v>0</v>
      </c>
      <c r="L57" s="1204">
        <v>0</v>
      </c>
      <c r="M57" s="1206">
        <f t="shared" si="5"/>
        <v>0</v>
      </c>
    </row>
    <row r="58" spans="1:13" x14ac:dyDescent="0.25">
      <c r="A58" s="973">
        <f t="shared" si="6"/>
        <v>56</v>
      </c>
      <c r="B58" s="1143" t="s">
        <v>5762</v>
      </c>
      <c r="C58" s="1144" t="s">
        <v>5822</v>
      </c>
      <c r="D58" s="1163"/>
      <c r="E58" s="1164"/>
      <c r="F58" s="1147" t="s">
        <v>5905</v>
      </c>
      <c r="G58" s="1148" t="s">
        <v>383</v>
      </c>
      <c r="H58" s="1149">
        <v>60</v>
      </c>
      <c r="I58" s="1150" t="str">
        <f>TEXT(H58," # x1")</f>
        <v xml:space="preserve"> 60x1</v>
      </c>
      <c r="J58" s="1204">
        <v>0</v>
      </c>
      <c r="K58" s="1205">
        <f t="shared" si="4"/>
        <v>0</v>
      </c>
      <c r="L58" s="1204">
        <v>0</v>
      </c>
      <c r="M58" s="1206">
        <f t="shared" si="5"/>
        <v>0</v>
      </c>
    </row>
    <row r="59" spans="1:13" x14ac:dyDescent="0.25">
      <c r="A59" s="973">
        <f t="shared" si="6"/>
        <v>57</v>
      </c>
      <c r="B59" s="1143"/>
      <c r="C59" s="1144" t="s">
        <v>5765</v>
      </c>
      <c r="D59" s="1145"/>
      <c r="E59" s="1146"/>
      <c r="F59" s="1147" t="s">
        <v>5905</v>
      </c>
      <c r="G59" s="1148" t="s">
        <v>3726</v>
      </c>
      <c r="H59" s="1149">
        <v>3</v>
      </c>
      <c r="I59" s="1150" t="str">
        <f>TEXT(H59," # x1")</f>
        <v xml:space="preserve"> 3x1</v>
      </c>
      <c r="J59" s="1204">
        <v>0</v>
      </c>
      <c r="K59" s="1205">
        <f t="shared" si="4"/>
        <v>0</v>
      </c>
      <c r="L59" s="1204">
        <v>0</v>
      </c>
      <c r="M59" s="1206">
        <f t="shared" si="5"/>
        <v>0</v>
      </c>
    </row>
    <row r="60" spans="1:13" x14ac:dyDescent="0.25">
      <c r="A60" s="973">
        <f t="shared" si="6"/>
        <v>58</v>
      </c>
      <c r="B60" s="1143"/>
      <c r="C60" s="1144" t="s">
        <v>5823</v>
      </c>
      <c r="D60" s="1145"/>
      <c r="E60" s="1146"/>
      <c r="F60" s="1147" t="s">
        <v>5905</v>
      </c>
      <c r="G60" s="1148" t="s">
        <v>3726</v>
      </c>
      <c r="H60" s="1149">
        <v>1</v>
      </c>
      <c r="I60" s="1150" t="str">
        <f>TEXT(H60," # x1")</f>
        <v xml:space="preserve"> 1x1</v>
      </c>
      <c r="J60" s="1204">
        <v>0</v>
      </c>
      <c r="K60" s="1205">
        <f t="shared" si="4"/>
        <v>0</v>
      </c>
      <c r="L60" s="1204">
        <v>0</v>
      </c>
      <c r="M60" s="1206">
        <f t="shared" si="5"/>
        <v>0</v>
      </c>
    </row>
    <row r="61" spans="1:13" x14ac:dyDescent="0.25">
      <c r="A61" s="973">
        <f t="shared" si="6"/>
        <v>59</v>
      </c>
      <c r="B61" s="1143"/>
      <c r="C61" s="1144" t="s">
        <v>5766</v>
      </c>
      <c r="D61" s="1145"/>
      <c r="E61" s="1146"/>
      <c r="F61" s="1147" t="s">
        <v>5905</v>
      </c>
      <c r="G61" s="1148" t="s">
        <v>3726</v>
      </c>
      <c r="H61" s="1149">
        <v>1</v>
      </c>
      <c r="I61" s="1150" t="str">
        <f>TEXT(H61," # x1")</f>
        <v xml:space="preserve"> 1x1</v>
      </c>
      <c r="J61" s="1204">
        <v>0</v>
      </c>
      <c r="K61" s="1205">
        <f t="shared" si="4"/>
        <v>0</v>
      </c>
      <c r="L61" s="1204">
        <v>0</v>
      </c>
      <c r="M61" s="1206">
        <f t="shared" si="5"/>
        <v>0</v>
      </c>
    </row>
    <row r="62" spans="1:13" ht="15" customHeight="1" x14ac:dyDescent="0.25">
      <c r="A62" s="973">
        <f t="shared" si="6"/>
        <v>60</v>
      </c>
      <c r="B62" s="1143" t="s">
        <v>5767</v>
      </c>
      <c r="C62" s="1144" t="s">
        <v>5768</v>
      </c>
      <c r="D62" s="1163"/>
      <c r="E62" s="1164"/>
      <c r="F62" s="1147" t="s">
        <v>5905</v>
      </c>
      <c r="G62" s="1148" t="s">
        <v>3726</v>
      </c>
      <c r="H62" s="1149">
        <v>3</v>
      </c>
      <c r="I62" s="1150" t="str">
        <f t="shared" si="8"/>
        <v xml:space="preserve"> 3x1</v>
      </c>
      <c r="J62" s="1204">
        <v>0</v>
      </c>
      <c r="K62" s="1205">
        <f t="shared" si="4"/>
        <v>0</v>
      </c>
      <c r="L62" s="1204">
        <v>0</v>
      </c>
      <c r="M62" s="1206">
        <f t="shared" si="5"/>
        <v>0</v>
      </c>
    </row>
    <row r="63" spans="1:13" x14ac:dyDescent="0.25">
      <c r="A63" s="973">
        <f t="shared" si="6"/>
        <v>61</v>
      </c>
      <c r="B63" s="1143"/>
      <c r="C63" s="1144" t="s">
        <v>5772</v>
      </c>
      <c r="D63" s="1145"/>
      <c r="E63" s="1146"/>
      <c r="F63" s="1147" t="s">
        <v>5905</v>
      </c>
      <c r="G63" s="1148" t="s">
        <v>3726</v>
      </c>
      <c r="H63" s="1149">
        <v>3</v>
      </c>
      <c r="I63" s="1150" t="str">
        <f t="shared" si="8"/>
        <v xml:space="preserve"> 3x1</v>
      </c>
      <c r="J63" s="1204">
        <v>0</v>
      </c>
      <c r="K63" s="1205">
        <f t="shared" si="4"/>
        <v>0</v>
      </c>
      <c r="L63" s="1204">
        <v>0</v>
      </c>
      <c r="M63" s="1206">
        <f t="shared" si="5"/>
        <v>0</v>
      </c>
    </row>
    <row r="64" spans="1:13" x14ac:dyDescent="0.25">
      <c r="A64" s="973">
        <f t="shared" si="6"/>
        <v>62</v>
      </c>
      <c r="B64" s="1143"/>
      <c r="C64" s="1144" t="s">
        <v>5773</v>
      </c>
      <c r="D64" s="1145"/>
      <c r="E64" s="1146"/>
      <c r="F64" s="1147" t="s">
        <v>5905</v>
      </c>
      <c r="G64" s="1148" t="s">
        <v>3726</v>
      </c>
      <c r="H64" s="1149">
        <v>1</v>
      </c>
      <c r="I64" s="1150" t="str">
        <f t="shared" si="8"/>
        <v xml:space="preserve"> 1x1</v>
      </c>
      <c r="J64" s="1204">
        <v>0</v>
      </c>
      <c r="K64" s="1205">
        <f t="shared" si="4"/>
        <v>0</v>
      </c>
      <c r="L64" s="1204">
        <v>0</v>
      </c>
      <c r="M64" s="1206">
        <f t="shared" si="5"/>
        <v>0</v>
      </c>
    </row>
    <row r="65" spans="1:13" x14ac:dyDescent="0.25">
      <c r="A65" s="973">
        <f t="shared" si="6"/>
        <v>63</v>
      </c>
      <c r="B65" s="1143"/>
      <c r="C65" s="1144" t="s">
        <v>5774</v>
      </c>
      <c r="D65" s="1145"/>
      <c r="E65" s="1146"/>
      <c r="F65" s="1147" t="s">
        <v>5905</v>
      </c>
      <c r="G65" s="1148" t="s">
        <v>3726</v>
      </c>
      <c r="H65" s="1149">
        <v>20</v>
      </c>
      <c r="I65" s="1150" t="str">
        <f t="shared" si="8"/>
        <v xml:space="preserve"> 20x1</v>
      </c>
      <c r="J65" s="1204">
        <v>0</v>
      </c>
      <c r="K65" s="1205">
        <f t="shared" si="4"/>
        <v>0</v>
      </c>
      <c r="L65" s="1204">
        <v>0</v>
      </c>
      <c r="M65" s="1206">
        <f t="shared" si="5"/>
        <v>0</v>
      </c>
    </row>
    <row r="66" spans="1:13" x14ac:dyDescent="0.25">
      <c r="A66" s="973">
        <f t="shared" si="6"/>
        <v>64</v>
      </c>
      <c r="B66" s="1143"/>
      <c r="C66" s="1144" t="s">
        <v>5777</v>
      </c>
      <c r="D66" s="1145"/>
      <c r="E66" s="1146"/>
      <c r="F66" s="1147" t="s">
        <v>5905</v>
      </c>
      <c r="G66" s="1148" t="s">
        <v>383</v>
      </c>
      <c r="H66" s="1149">
        <v>20</v>
      </c>
      <c r="I66" s="1150" t="str">
        <f t="shared" si="8"/>
        <v xml:space="preserve"> 20x1</v>
      </c>
      <c r="J66" s="1204">
        <v>0</v>
      </c>
      <c r="K66" s="1205">
        <f t="shared" si="4"/>
        <v>0</v>
      </c>
      <c r="L66" s="1204">
        <v>0</v>
      </c>
      <c r="M66" s="1206">
        <f t="shared" si="5"/>
        <v>0</v>
      </c>
    </row>
    <row r="67" spans="1:13" x14ac:dyDescent="0.25">
      <c r="A67" s="973">
        <f t="shared" si="6"/>
        <v>65</v>
      </c>
      <c r="B67" s="1143"/>
      <c r="C67" s="1144" t="s">
        <v>5780</v>
      </c>
      <c r="D67" s="1145"/>
      <c r="E67" s="1146"/>
      <c r="F67" s="1147" t="s">
        <v>5905</v>
      </c>
      <c r="G67" s="1148" t="s">
        <v>3726</v>
      </c>
      <c r="H67" s="1149">
        <v>30</v>
      </c>
      <c r="I67" s="1150" t="str">
        <f t="shared" si="8"/>
        <v xml:space="preserve"> 30x1</v>
      </c>
      <c r="J67" s="1204">
        <v>0</v>
      </c>
      <c r="K67" s="1205">
        <f t="shared" si="4"/>
        <v>0</v>
      </c>
      <c r="L67" s="1204">
        <v>0</v>
      </c>
      <c r="M67" s="1206">
        <f t="shared" si="5"/>
        <v>0</v>
      </c>
    </row>
    <row r="68" spans="1:13" x14ac:dyDescent="0.25">
      <c r="A68" s="973">
        <f t="shared" si="6"/>
        <v>66</v>
      </c>
      <c r="B68" s="1143"/>
      <c r="C68" s="1144" t="s">
        <v>5781</v>
      </c>
      <c r="D68" s="1145"/>
      <c r="E68" s="1146"/>
      <c r="F68" s="1147" t="s">
        <v>5905</v>
      </c>
      <c r="G68" s="1148" t="s">
        <v>3726</v>
      </c>
      <c r="H68" s="1149">
        <v>12</v>
      </c>
      <c r="I68" s="1150" t="str">
        <f t="shared" si="8"/>
        <v xml:space="preserve"> 12x1</v>
      </c>
      <c r="J68" s="1204">
        <v>0</v>
      </c>
      <c r="K68" s="1205">
        <f t="shared" si="4"/>
        <v>0</v>
      </c>
      <c r="L68" s="1204">
        <v>0</v>
      </c>
      <c r="M68" s="1206">
        <f t="shared" si="5"/>
        <v>0</v>
      </c>
    </row>
    <row r="69" spans="1:13" x14ac:dyDescent="0.25">
      <c r="A69" s="973">
        <f t="shared" si="6"/>
        <v>67</v>
      </c>
      <c r="B69" s="1143"/>
      <c r="C69" s="1144" t="s">
        <v>5782</v>
      </c>
      <c r="D69" s="1145"/>
      <c r="E69" s="1146"/>
      <c r="F69" s="1147" t="s">
        <v>5905</v>
      </c>
      <c r="G69" s="1148" t="s">
        <v>3726</v>
      </c>
      <c r="H69" s="1149">
        <v>30</v>
      </c>
      <c r="I69" s="1150" t="str">
        <f t="shared" si="8"/>
        <v xml:space="preserve"> 30x1</v>
      </c>
      <c r="J69" s="1204">
        <v>0</v>
      </c>
      <c r="K69" s="1205">
        <f t="shared" si="4"/>
        <v>0</v>
      </c>
      <c r="L69" s="1204">
        <v>0</v>
      </c>
      <c r="M69" s="1206">
        <f t="shared" si="5"/>
        <v>0</v>
      </c>
    </row>
    <row r="70" spans="1:13" x14ac:dyDescent="0.25">
      <c r="A70" s="973">
        <f t="shared" si="6"/>
        <v>68</v>
      </c>
      <c r="B70" s="1143"/>
      <c r="C70" s="1144" t="s">
        <v>5783</v>
      </c>
      <c r="D70" s="1145"/>
      <c r="E70" s="1146"/>
      <c r="F70" s="1147" t="s">
        <v>5905</v>
      </c>
      <c r="G70" s="1148" t="s">
        <v>3726</v>
      </c>
      <c r="H70" s="1149">
        <v>60</v>
      </c>
      <c r="I70" s="1150" t="str">
        <f t="shared" si="8"/>
        <v xml:space="preserve"> 60x1</v>
      </c>
      <c r="J70" s="1204">
        <v>0</v>
      </c>
      <c r="K70" s="1205">
        <f t="shared" si="4"/>
        <v>0</v>
      </c>
      <c r="L70" s="1204">
        <v>0</v>
      </c>
      <c r="M70" s="1206">
        <f t="shared" si="5"/>
        <v>0</v>
      </c>
    </row>
    <row r="71" spans="1:13" x14ac:dyDescent="0.25">
      <c r="A71" s="973">
        <f t="shared" si="6"/>
        <v>69</v>
      </c>
      <c r="B71" s="1143"/>
      <c r="C71" s="1144" t="s">
        <v>5784</v>
      </c>
      <c r="D71" s="1145"/>
      <c r="E71" s="1146"/>
      <c r="F71" s="1147" t="s">
        <v>5905</v>
      </c>
      <c r="G71" s="1148" t="s">
        <v>3726</v>
      </c>
      <c r="H71" s="1149">
        <v>60</v>
      </c>
      <c r="I71" s="1150" t="str">
        <f t="shared" si="8"/>
        <v xml:space="preserve"> 60x1</v>
      </c>
      <c r="J71" s="1204">
        <v>0</v>
      </c>
      <c r="K71" s="1205">
        <f t="shared" si="4"/>
        <v>0</v>
      </c>
      <c r="L71" s="1204">
        <v>0</v>
      </c>
      <c r="M71" s="1206">
        <f t="shared" si="5"/>
        <v>0</v>
      </c>
    </row>
    <row r="72" spans="1:13" x14ac:dyDescent="0.25">
      <c r="A72" s="973">
        <f t="shared" si="6"/>
        <v>70</v>
      </c>
      <c r="B72" s="1143"/>
      <c r="C72" s="1144" t="s">
        <v>5785</v>
      </c>
      <c r="D72" s="1145"/>
      <c r="E72" s="1146"/>
      <c r="F72" s="1147" t="s">
        <v>5905</v>
      </c>
      <c r="G72" s="1148" t="s">
        <v>383</v>
      </c>
      <c r="H72" s="1149">
        <v>9</v>
      </c>
      <c r="I72" s="1150" t="str">
        <f t="shared" si="8"/>
        <v xml:space="preserve"> 9x1</v>
      </c>
      <c r="J72" s="1204">
        <v>0</v>
      </c>
      <c r="K72" s="1205">
        <f t="shared" si="4"/>
        <v>0</v>
      </c>
      <c r="L72" s="1204">
        <v>0</v>
      </c>
      <c r="M72" s="1206">
        <f t="shared" si="5"/>
        <v>0</v>
      </c>
    </row>
    <row r="73" spans="1:13" x14ac:dyDescent="0.25">
      <c r="A73" s="973">
        <f t="shared" si="6"/>
        <v>71</v>
      </c>
      <c r="B73" s="1143"/>
      <c r="C73" s="1144" t="s">
        <v>5786</v>
      </c>
      <c r="D73" s="1145"/>
      <c r="E73" s="1146"/>
      <c r="F73" s="1147" t="s">
        <v>5905</v>
      </c>
      <c r="G73" s="1148" t="s">
        <v>383</v>
      </c>
      <c r="H73" s="1149">
        <v>5</v>
      </c>
      <c r="I73" s="1150" t="str">
        <f t="shared" si="8"/>
        <v xml:space="preserve"> 5x1</v>
      </c>
      <c r="J73" s="1204">
        <v>0</v>
      </c>
      <c r="K73" s="1205">
        <f t="shared" si="4"/>
        <v>0</v>
      </c>
      <c r="L73" s="1204">
        <v>0</v>
      </c>
      <c r="M73" s="1206">
        <f t="shared" si="5"/>
        <v>0</v>
      </c>
    </row>
    <row r="74" spans="1:13" x14ac:dyDescent="0.25">
      <c r="A74" s="973">
        <f t="shared" si="6"/>
        <v>72</v>
      </c>
      <c r="B74" s="1143"/>
      <c r="C74" s="1144" t="s">
        <v>5787</v>
      </c>
      <c r="D74" s="1145"/>
      <c r="E74" s="1146"/>
      <c r="F74" s="1147" t="s">
        <v>5905</v>
      </c>
      <c r="G74" s="1148" t="s">
        <v>383</v>
      </c>
      <c r="H74" s="1149">
        <v>30</v>
      </c>
      <c r="I74" s="1150" t="str">
        <f t="shared" si="8"/>
        <v xml:space="preserve"> 30x1</v>
      </c>
      <c r="J74" s="1204">
        <v>0</v>
      </c>
      <c r="K74" s="1205">
        <f t="shared" si="4"/>
        <v>0</v>
      </c>
      <c r="L74" s="1204">
        <v>0</v>
      </c>
      <c r="M74" s="1206">
        <f t="shared" si="5"/>
        <v>0</v>
      </c>
    </row>
    <row r="75" spans="1:13" x14ac:dyDescent="0.25">
      <c r="A75" s="973">
        <f t="shared" si="6"/>
        <v>73</v>
      </c>
      <c r="B75" s="1143"/>
      <c r="C75" s="1144" t="s">
        <v>5788</v>
      </c>
      <c r="D75" s="1145"/>
      <c r="E75" s="1146"/>
      <c r="F75" s="1147" t="s">
        <v>5905</v>
      </c>
      <c r="G75" s="1148" t="s">
        <v>383</v>
      </c>
      <c r="H75" s="1149">
        <v>10</v>
      </c>
      <c r="I75" s="1150" t="str">
        <f t="shared" si="8"/>
        <v xml:space="preserve"> 10x1</v>
      </c>
      <c r="J75" s="1204">
        <v>0</v>
      </c>
      <c r="K75" s="1205">
        <f t="shared" si="4"/>
        <v>0</v>
      </c>
      <c r="L75" s="1204">
        <v>0</v>
      </c>
      <c r="M75" s="1206">
        <f t="shared" si="5"/>
        <v>0</v>
      </c>
    </row>
    <row r="76" spans="1:13" x14ac:dyDescent="0.25">
      <c r="A76" s="973">
        <f t="shared" si="6"/>
        <v>74</v>
      </c>
      <c r="B76" s="1143"/>
      <c r="C76" s="1144" t="s">
        <v>5789</v>
      </c>
      <c r="D76" s="1145"/>
      <c r="E76" s="1146"/>
      <c r="F76" s="1147" t="s">
        <v>5905</v>
      </c>
      <c r="G76" s="1148" t="s">
        <v>383</v>
      </c>
      <c r="H76" s="1149">
        <v>20</v>
      </c>
      <c r="I76" s="1150" t="str">
        <f t="shared" si="8"/>
        <v xml:space="preserve"> 20x1</v>
      </c>
      <c r="J76" s="1204">
        <v>0</v>
      </c>
      <c r="K76" s="1205">
        <f t="shared" si="4"/>
        <v>0</v>
      </c>
      <c r="L76" s="1204">
        <v>0</v>
      </c>
      <c r="M76" s="1206">
        <f t="shared" si="5"/>
        <v>0</v>
      </c>
    </row>
    <row r="77" spans="1:13" x14ac:dyDescent="0.25">
      <c r="A77" s="973">
        <f t="shared" si="6"/>
        <v>75</v>
      </c>
      <c r="B77" s="1143"/>
      <c r="C77" s="1144" t="s">
        <v>5792</v>
      </c>
      <c r="D77" s="1145"/>
      <c r="E77" s="1146"/>
      <c r="F77" s="1147" t="s">
        <v>5905</v>
      </c>
      <c r="G77" s="1148" t="s">
        <v>383</v>
      </c>
      <c r="H77" s="1149">
        <v>10</v>
      </c>
      <c r="I77" s="1150" t="str">
        <f t="shared" si="8"/>
        <v xml:space="preserve"> 10x1</v>
      </c>
      <c r="J77" s="1204">
        <v>0</v>
      </c>
      <c r="K77" s="1205">
        <f t="shared" si="4"/>
        <v>0</v>
      </c>
      <c r="L77" s="1204">
        <v>0</v>
      </c>
      <c r="M77" s="1206">
        <f t="shared" si="5"/>
        <v>0</v>
      </c>
    </row>
    <row r="78" spans="1:13" x14ac:dyDescent="0.25">
      <c r="A78" s="973">
        <f t="shared" si="6"/>
        <v>76</v>
      </c>
      <c r="B78" s="1143"/>
      <c r="C78" s="1144" t="s">
        <v>5794</v>
      </c>
      <c r="D78" s="1145"/>
      <c r="E78" s="1146"/>
      <c r="F78" s="1147" t="s">
        <v>5905</v>
      </c>
      <c r="G78" s="1148" t="s">
        <v>383</v>
      </c>
      <c r="H78" s="1149">
        <v>30</v>
      </c>
      <c r="I78" s="1150" t="str">
        <f t="shared" si="8"/>
        <v xml:space="preserve"> 30x1</v>
      </c>
      <c r="J78" s="1204">
        <v>0</v>
      </c>
      <c r="K78" s="1205">
        <f t="shared" si="4"/>
        <v>0</v>
      </c>
      <c r="L78" s="1204">
        <v>0</v>
      </c>
      <c r="M78" s="1206">
        <f t="shared" si="5"/>
        <v>0</v>
      </c>
    </row>
    <row r="79" spans="1:13" x14ac:dyDescent="0.25">
      <c r="A79" s="973">
        <f t="shared" si="6"/>
        <v>77</v>
      </c>
      <c r="B79" s="1143"/>
      <c r="C79" s="1144" t="s">
        <v>5795</v>
      </c>
      <c r="D79" s="1145"/>
      <c r="E79" s="1146"/>
      <c r="F79" s="1147" t="s">
        <v>5905</v>
      </c>
      <c r="G79" s="1148" t="s">
        <v>3726</v>
      </c>
      <c r="H79" s="1149">
        <v>4</v>
      </c>
      <c r="I79" s="1150" t="str">
        <f t="shared" si="8"/>
        <v xml:space="preserve"> 4x1</v>
      </c>
      <c r="J79" s="1204">
        <v>0</v>
      </c>
      <c r="K79" s="1205">
        <f t="shared" si="4"/>
        <v>0</v>
      </c>
      <c r="L79" s="1204">
        <v>0</v>
      </c>
      <c r="M79" s="1206">
        <f t="shared" si="5"/>
        <v>0</v>
      </c>
    </row>
    <row r="80" spans="1:13" x14ac:dyDescent="0.25">
      <c r="A80" s="973">
        <f t="shared" si="6"/>
        <v>78</v>
      </c>
      <c r="B80" s="1143"/>
      <c r="C80" s="1144" t="s">
        <v>5797</v>
      </c>
      <c r="D80" s="1145"/>
      <c r="E80" s="1146"/>
      <c r="F80" s="1147" t="s">
        <v>5905</v>
      </c>
      <c r="G80" s="1148" t="s">
        <v>3726</v>
      </c>
      <c r="H80" s="1149">
        <v>1</v>
      </c>
      <c r="I80" s="1150" t="str">
        <f t="shared" si="8"/>
        <v xml:space="preserve"> 1x1</v>
      </c>
      <c r="J80" s="1204">
        <v>0</v>
      </c>
      <c r="K80" s="1205">
        <f t="shared" si="4"/>
        <v>0</v>
      </c>
      <c r="L80" s="1204">
        <v>0</v>
      </c>
      <c r="M80" s="1206">
        <f t="shared" si="5"/>
        <v>0</v>
      </c>
    </row>
    <row r="81" spans="1:13" x14ac:dyDescent="0.25">
      <c r="A81" s="973">
        <f t="shared" si="6"/>
        <v>79</v>
      </c>
      <c r="B81" s="1143"/>
      <c r="C81" s="1144" t="s">
        <v>5798</v>
      </c>
      <c r="D81" s="1145"/>
      <c r="E81" s="1146"/>
      <c r="F81" s="1147" t="s">
        <v>5905</v>
      </c>
      <c r="G81" s="1148" t="s">
        <v>3726</v>
      </c>
      <c r="H81" s="1149">
        <v>50</v>
      </c>
      <c r="I81" s="1150" t="str">
        <f t="shared" si="8"/>
        <v xml:space="preserve"> 50x1</v>
      </c>
      <c r="J81" s="1204">
        <v>0</v>
      </c>
      <c r="K81" s="1205">
        <f t="shared" si="4"/>
        <v>0</v>
      </c>
      <c r="L81" s="1204">
        <v>0</v>
      </c>
      <c r="M81" s="1206">
        <f t="shared" si="5"/>
        <v>0</v>
      </c>
    </row>
    <row r="82" spans="1:13" x14ac:dyDescent="0.25">
      <c r="A82" s="973">
        <f t="shared" si="6"/>
        <v>80</v>
      </c>
      <c r="B82" s="1143"/>
      <c r="C82" s="1155" t="s">
        <v>5726</v>
      </c>
      <c r="D82" s="1156"/>
      <c r="E82" s="1157"/>
      <c r="F82" s="1147" t="s">
        <v>5905</v>
      </c>
      <c r="G82" s="1148" t="s">
        <v>2554</v>
      </c>
      <c r="H82" s="1158">
        <v>1</v>
      </c>
      <c r="I82" s="1150" t="str">
        <f>TEXT(H82," # x1")</f>
        <v xml:space="preserve"> 1x1</v>
      </c>
      <c r="J82" s="1204">
        <v>0</v>
      </c>
      <c r="K82" s="1205">
        <f t="shared" si="4"/>
        <v>0</v>
      </c>
      <c r="L82" s="1204">
        <v>0</v>
      </c>
      <c r="M82" s="1206">
        <f t="shared" si="5"/>
        <v>0</v>
      </c>
    </row>
    <row r="83" spans="1:13" x14ac:dyDescent="0.25">
      <c r="A83" s="973">
        <f t="shared" si="6"/>
        <v>81</v>
      </c>
      <c r="B83" s="1143"/>
      <c r="C83" s="1159" t="s">
        <v>5727</v>
      </c>
      <c r="D83" s="1156"/>
      <c r="E83" s="1157"/>
      <c r="F83" s="1147" t="s">
        <v>5905</v>
      </c>
      <c r="G83" s="1148" t="s">
        <v>2554</v>
      </c>
      <c r="H83" s="1158">
        <v>1</v>
      </c>
      <c r="I83" s="1150" t="str">
        <f>TEXT(H83," # x1")</f>
        <v xml:space="preserve"> 1x1</v>
      </c>
      <c r="J83" s="1204">
        <v>0</v>
      </c>
      <c r="K83" s="1205">
        <f t="shared" si="4"/>
        <v>0</v>
      </c>
      <c r="L83" s="1204">
        <v>0</v>
      </c>
      <c r="M83" s="1206">
        <f t="shared" si="5"/>
        <v>0</v>
      </c>
    </row>
    <row r="84" spans="1:13" ht="15.75" thickBot="1" x14ac:dyDescent="0.3">
      <c r="A84" s="1019">
        <f t="shared" si="6"/>
        <v>82</v>
      </c>
      <c r="B84" s="1125"/>
      <c r="C84" s="1126" t="s">
        <v>5728</v>
      </c>
      <c r="D84" s="1127"/>
      <c r="E84" s="1128"/>
      <c r="F84" s="1024" t="s">
        <v>5905</v>
      </c>
      <c r="G84" s="1025" t="s">
        <v>3726</v>
      </c>
      <c r="H84" s="1026">
        <v>6</v>
      </c>
      <c r="I84" s="1027" t="str">
        <f>TEXT(H84," # x1")</f>
        <v xml:space="preserve"> 6x1</v>
      </c>
      <c r="J84" s="1211"/>
      <c r="K84" s="1212">
        <f t="shared" si="4"/>
        <v>0</v>
      </c>
      <c r="L84" s="1213">
        <v>0</v>
      </c>
      <c r="M84" s="1214">
        <f t="shared" si="5"/>
        <v>0</v>
      </c>
    </row>
    <row r="85" spans="1:13" ht="15.75" thickBot="1" x14ac:dyDescent="0.3">
      <c r="A85" s="1078"/>
      <c r="B85" s="1079"/>
      <c r="C85" s="1080"/>
      <c r="D85" s="1080"/>
      <c r="E85" s="1081"/>
      <c r="F85" s="1080"/>
      <c r="G85" s="1080"/>
      <c r="H85" s="1082"/>
      <c r="I85" s="1083"/>
      <c r="J85" s="1216"/>
      <c r="K85" s="1217">
        <f>SUM(K43:K84)</f>
        <v>0</v>
      </c>
      <c r="L85" s="1218"/>
      <c r="M85" s="1219"/>
    </row>
    <row r="86" spans="1:13" ht="15.75" thickBot="1" x14ac:dyDescent="0.3">
      <c r="A86" s="1078"/>
      <c r="B86" s="1079"/>
      <c r="C86" s="1080"/>
      <c r="D86" s="1080"/>
      <c r="E86" s="1081"/>
      <c r="F86" s="1080"/>
      <c r="G86" s="1080"/>
      <c r="H86" s="1082"/>
      <c r="I86" s="1083"/>
      <c r="J86" s="1220"/>
      <c r="K86" s="1218"/>
      <c r="L86" s="1218"/>
      <c r="M86" s="1221">
        <f>SUM(M43:M85)</f>
        <v>0</v>
      </c>
    </row>
    <row r="87" spans="1:13" ht="15.75" thickBot="1" x14ac:dyDescent="0.3">
      <c r="A87" s="1051"/>
      <c r="B87" s="1052"/>
      <c r="C87" s="1053"/>
      <c r="D87" s="1053"/>
      <c r="E87" s="1054"/>
      <c r="F87" s="1053"/>
      <c r="G87" s="1053"/>
      <c r="H87" s="1055"/>
      <c r="I87" s="1056"/>
      <c r="J87" s="1645"/>
      <c r="K87" s="1645"/>
      <c r="L87" s="1222"/>
      <c r="M87" s="1223">
        <f>K85+M86</f>
        <v>0</v>
      </c>
    </row>
    <row r="88" spans="1:13" ht="15.75" thickBot="1" x14ac:dyDescent="0.3">
      <c r="J88" s="1225"/>
      <c r="K88" s="1225"/>
      <c r="L88" s="1225"/>
      <c r="M88" s="1225"/>
    </row>
    <row r="89" spans="1:13" ht="21" thickBot="1" x14ac:dyDescent="0.35">
      <c r="A89" s="1631" t="s">
        <v>5800</v>
      </c>
      <c r="B89" s="1632"/>
      <c r="C89" s="1632"/>
      <c r="D89" s="1141"/>
      <c r="E89" s="963" t="s">
        <v>5676</v>
      </c>
      <c r="F89" s="1141"/>
      <c r="G89" s="1141"/>
      <c r="H89" s="1141"/>
      <c r="I89" s="1141"/>
      <c r="J89" s="1226"/>
      <c r="K89" s="1226"/>
      <c r="L89" s="1226"/>
      <c r="M89" s="1227"/>
    </row>
    <row r="90" spans="1:13" ht="15.75" thickBot="1" x14ac:dyDescent="0.3">
      <c r="A90" s="965" t="s">
        <v>5677</v>
      </c>
      <c r="B90" s="1070" t="s">
        <v>5736</v>
      </c>
      <c r="C90" s="967" t="s">
        <v>5679</v>
      </c>
      <c r="D90" s="968" t="s">
        <v>5680</v>
      </c>
      <c r="E90" s="967" t="s">
        <v>5681</v>
      </c>
      <c r="F90" s="969" t="s">
        <v>5682</v>
      </c>
      <c r="G90" s="969" t="s">
        <v>5683</v>
      </c>
      <c r="H90" s="969" t="s">
        <v>2962</v>
      </c>
      <c r="I90" s="969" t="s">
        <v>5684</v>
      </c>
      <c r="J90" s="1228" t="s">
        <v>5685</v>
      </c>
      <c r="K90" s="1228" t="s">
        <v>5686</v>
      </c>
      <c r="L90" s="1228" t="s">
        <v>5687</v>
      </c>
      <c r="M90" s="1229" t="s">
        <v>5688</v>
      </c>
    </row>
    <row r="91" spans="1:13" x14ac:dyDescent="0.25">
      <c r="A91" s="999">
        <f>ROW()-2</f>
        <v>89</v>
      </c>
      <c r="B91" s="1089"/>
      <c r="C91" s="1090" t="s">
        <v>5801</v>
      </c>
      <c r="D91" s="1091" t="s">
        <v>5680</v>
      </c>
      <c r="E91" s="1092"/>
      <c r="F91" s="1004" t="s">
        <v>5905</v>
      </c>
      <c r="G91" s="1005" t="s">
        <v>3726</v>
      </c>
      <c r="H91" s="1006">
        <v>1</v>
      </c>
      <c r="I91" s="1007" t="str">
        <f>TEXT(H91," # x1")</f>
        <v xml:space="preserve"> 1x1</v>
      </c>
      <c r="J91" s="1207">
        <v>0</v>
      </c>
      <c r="K91" s="1208">
        <f t="shared" ref="K91:K102" si="9">J91*H91</f>
        <v>0</v>
      </c>
      <c r="L91" s="1207">
        <v>0</v>
      </c>
      <c r="M91" s="1209">
        <f t="shared" ref="M91:M103" si="10">L91*H91</f>
        <v>0</v>
      </c>
    </row>
    <row r="92" spans="1:13" x14ac:dyDescent="0.25">
      <c r="A92" s="1101">
        <f>ROW()-2</f>
        <v>90</v>
      </c>
      <c r="B92" s="1093"/>
      <c r="C92" s="1151" t="s">
        <v>5802</v>
      </c>
      <c r="D92" s="1152" t="s">
        <v>5680</v>
      </c>
      <c r="E92" s="1153"/>
      <c r="F92" s="1147" t="s">
        <v>5905</v>
      </c>
      <c r="G92" s="1148" t="s">
        <v>3726</v>
      </c>
      <c r="H92" s="1149">
        <f>H91</f>
        <v>1</v>
      </c>
      <c r="I92" s="1150" t="str">
        <f t="shared" ref="I92:I102" si="11">TEXT(H92," # x1")</f>
        <v xml:space="preserve"> 1x1</v>
      </c>
      <c r="J92" s="1204">
        <v>0</v>
      </c>
      <c r="K92" s="1205">
        <f t="shared" si="9"/>
        <v>0</v>
      </c>
      <c r="L92" s="1204">
        <v>0</v>
      </c>
      <c r="M92" s="1206">
        <f t="shared" si="10"/>
        <v>0</v>
      </c>
    </row>
    <row r="93" spans="1:13" x14ac:dyDescent="0.25">
      <c r="A93" s="1101">
        <f>ROW()-2</f>
        <v>91</v>
      </c>
      <c r="B93" s="1093"/>
      <c r="C93" s="1151" t="s">
        <v>5803</v>
      </c>
      <c r="D93" s="1152" t="s">
        <v>5680</v>
      </c>
      <c r="E93" s="1153"/>
      <c r="F93" s="1147" t="s">
        <v>5905</v>
      </c>
      <c r="G93" s="1148" t="s">
        <v>3726</v>
      </c>
      <c r="H93" s="1149">
        <f>H91</f>
        <v>1</v>
      </c>
      <c r="I93" s="1150" t="str">
        <f t="shared" si="11"/>
        <v xml:space="preserve"> 1x1</v>
      </c>
      <c r="J93" s="1204">
        <v>0</v>
      </c>
      <c r="K93" s="1205">
        <f t="shared" si="9"/>
        <v>0</v>
      </c>
      <c r="L93" s="1204">
        <v>0</v>
      </c>
      <c r="M93" s="1206">
        <f t="shared" si="10"/>
        <v>0</v>
      </c>
    </row>
    <row r="94" spans="1:13" ht="15.75" thickBot="1" x14ac:dyDescent="0.3">
      <c r="A94" s="1101">
        <f>ROW()-2</f>
        <v>92</v>
      </c>
      <c r="B94" s="1093"/>
      <c r="C94" s="1151" t="s">
        <v>5804</v>
      </c>
      <c r="D94" s="1152"/>
      <c r="E94" s="1153"/>
      <c r="F94" s="1147" t="s">
        <v>5905</v>
      </c>
      <c r="G94" s="1148" t="s">
        <v>3726</v>
      </c>
      <c r="H94" s="1149">
        <f>H91</f>
        <v>1</v>
      </c>
      <c r="I94" s="1150" t="str">
        <f t="shared" si="11"/>
        <v xml:space="preserve"> 1x1</v>
      </c>
      <c r="J94" s="1204">
        <v>0</v>
      </c>
      <c r="K94" s="1205">
        <f t="shared" si="9"/>
        <v>0</v>
      </c>
      <c r="L94" s="1204">
        <v>0</v>
      </c>
      <c r="M94" s="1206">
        <f t="shared" si="10"/>
        <v>0</v>
      </c>
    </row>
    <row r="95" spans="1:13" x14ac:dyDescent="0.25">
      <c r="A95" s="999">
        <f>ROW()-2</f>
        <v>93</v>
      </c>
      <c r="B95" s="1089"/>
      <c r="C95" s="1001" t="s">
        <v>5805</v>
      </c>
      <c r="D95" s="1002"/>
      <c r="E95" s="1003"/>
      <c r="F95" s="1004" t="s">
        <v>5905</v>
      </c>
      <c r="G95" s="1005" t="s">
        <v>383</v>
      </c>
      <c r="H95" s="1006">
        <f>H91*20</f>
        <v>20</v>
      </c>
      <c r="I95" s="1007" t="str">
        <f t="shared" si="11"/>
        <v xml:space="preserve"> 20x1</v>
      </c>
      <c r="J95" s="1207">
        <v>0</v>
      </c>
      <c r="K95" s="1208">
        <f t="shared" si="9"/>
        <v>0</v>
      </c>
      <c r="L95" s="1207">
        <v>0</v>
      </c>
      <c r="M95" s="1209">
        <f t="shared" si="10"/>
        <v>0</v>
      </c>
    </row>
    <row r="96" spans="1:13" x14ac:dyDescent="0.25">
      <c r="A96" s="973">
        <f t="shared" ref="A96:A103" si="12">ROW()-2</f>
        <v>94</v>
      </c>
      <c r="B96" s="1143"/>
      <c r="C96" s="1154" t="s">
        <v>5806</v>
      </c>
      <c r="D96" s="1145"/>
      <c r="E96" s="1146"/>
      <c r="F96" s="1147" t="s">
        <v>5905</v>
      </c>
      <c r="G96" s="1148" t="s">
        <v>383</v>
      </c>
      <c r="H96" s="1149">
        <f>H91*40</f>
        <v>40</v>
      </c>
      <c r="I96" s="1150" t="str">
        <f t="shared" si="11"/>
        <v xml:space="preserve"> 40x1</v>
      </c>
      <c r="J96" s="1204">
        <v>0</v>
      </c>
      <c r="K96" s="1205">
        <f t="shared" si="9"/>
        <v>0</v>
      </c>
      <c r="L96" s="1204">
        <v>0</v>
      </c>
      <c r="M96" s="1206">
        <f t="shared" si="10"/>
        <v>0</v>
      </c>
    </row>
    <row r="97" spans="1:13" x14ac:dyDescent="0.25">
      <c r="A97" s="973">
        <f t="shared" si="12"/>
        <v>95</v>
      </c>
      <c r="B97" s="1143"/>
      <c r="C97" s="1144" t="s">
        <v>5807</v>
      </c>
      <c r="D97" s="1145"/>
      <c r="E97" s="1146"/>
      <c r="F97" s="1147" t="s">
        <v>5905</v>
      </c>
      <c r="G97" s="1148" t="s">
        <v>383</v>
      </c>
      <c r="H97" s="1149">
        <f>H91*60</f>
        <v>60</v>
      </c>
      <c r="I97" s="1150" t="str">
        <f t="shared" si="11"/>
        <v xml:space="preserve"> 60x1</v>
      </c>
      <c r="J97" s="1204">
        <v>0</v>
      </c>
      <c r="K97" s="1205">
        <f t="shared" si="9"/>
        <v>0</v>
      </c>
      <c r="L97" s="1204">
        <v>0</v>
      </c>
      <c r="M97" s="1206">
        <f t="shared" si="10"/>
        <v>0</v>
      </c>
    </row>
    <row r="98" spans="1:13" x14ac:dyDescent="0.25">
      <c r="A98" s="973">
        <f t="shared" si="12"/>
        <v>96</v>
      </c>
      <c r="B98" s="1143"/>
      <c r="C98" s="1144" t="s">
        <v>5723</v>
      </c>
      <c r="D98" s="1145"/>
      <c r="E98" s="1146"/>
      <c r="F98" s="1147" t="s">
        <v>5905</v>
      </c>
      <c r="G98" s="1148" t="s">
        <v>3726</v>
      </c>
      <c r="H98" s="1149">
        <f>H91*2</f>
        <v>2</v>
      </c>
      <c r="I98" s="1150" t="str">
        <f t="shared" si="11"/>
        <v xml:space="preserve"> 2x1</v>
      </c>
      <c r="J98" s="1204">
        <v>0</v>
      </c>
      <c r="K98" s="1205">
        <f t="shared" si="9"/>
        <v>0</v>
      </c>
      <c r="L98" s="1204">
        <v>0</v>
      </c>
      <c r="M98" s="1206">
        <f t="shared" si="10"/>
        <v>0</v>
      </c>
    </row>
    <row r="99" spans="1:13" x14ac:dyDescent="0.25">
      <c r="A99" s="973">
        <f t="shared" si="12"/>
        <v>97</v>
      </c>
      <c r="B99" s="1143"/>
      <c r="C99" s="1144" t="s">
        <v>5808</v>
      </c>
      <c r="D99" s="1145"/>
      <c r="E99" s="1146"/>
      <c r="F99" s="1147" t="s">
        <v>5905</v>
      </c>
      <c r="G99" s="1148" t="s">
        <v>3726</v>
      </c>
      <c r="H99" s="1149">
        <f>H91*4</f>
        <v>4</v>
      </c>
      <c r="I99" s="1150" t="str">
        <f t="shared" si="11"/>
        <v xml:space="preserve"> 4x1</v>
      </c>
      <c r="J99" s="1204">
        <v>0</v>
      </c>
      <c r="K99" s="1205">
        <f t="shared" si="9"/>
        <v>0</v>
      </c>
      <c r="L99" s="1204">
        <v>0</v>
      </c>
      <c r="M99" s="1206">
        <f t="shared" si="10"/>
        <v>0</v>
      </c>
    </row>
    <row r="100" spans="1:13" x14ac:dyDescent="0.25">
      <c r="A100" s="973">
        <f t="shared" si="12"/>
        <v>98</v>
      </c>
      <c r="B100" s="1143"/>
      <c r="C100" s="1155" t="s">
        <v>5726</v>
      </c>
      <c r="D100" s="1156"/>
      <c r="E100" s="1157"/>
      <c r="F100" s="1147" t="s">
        <v>5905</v>
      </c>
      <c r="G100" s="1148" t="s">
        <v>2554</v>
      </c>
      <c r="H100" s="1158">
        <v>1</v>
      </c>
      <c r="I100" s="1150" t="str">
        <f t="shared" si="11"/>
        <v xml:space="preserve"> 1x1</v>
      </c>
      <c r="J100" s="1204">
        <v>0</v>
      </c>
      <c r="K100" s="1205">
        <f t="shared" si="9"/>
        <v>0</v>
      </c>
      <c r="L100" s="1204">
        <v>0</v>
      </c>
      <c r="M100" s="1206">
        <f t="shared" si="10"/>
        <v>0</v>
      </c>
    </row>
    <row r="101" spans="1:13" x14ac:dyDescent="0.25">
      <c r="A101" s="973">
        <f t="shared" si="12"/>
        <v>99</v>
      </c>
      <c r="B101" s="1114"/>
      <c r="C101" s="1159" t="s">
        <v>5727</v>
      </c>
      <c r="D101" s="1123"/>
      <c r="E101" s="1124"/>
      <c r="F101" s="1147" t="s">
        <v>5905</v>
      </c>
      <c r="G101" s="1148" t="s">
        <v>2554</v>
      </c>
      <c r="H101" s="1158">
        <v>1</v>
      </c>
      <c r="I101" s="1150" t="str">
        <f>TEXT(H101," # x1")</f>
        <v xml:space="preserve"> 1x1</v>
      </c>
      <c r="J101" s="1204">
        <v>0</v>
      </c>
      <c r="K101" s="1205">
        <f t="shared" si="9"/>
        <v>0</v>
      </c>
      <c r="L101" s="1204">
        <v>0</v>
      </c>
      <c r="M101" s="1206">
        <f t="shared" si="10"/>
        <v>0</v>
      </c>
    </row>
    <row r="102" spans="1:13" ht="15.75" thickBot="1" x14ac:dyDescent="0.3">
      <c r="A102" s="1019">
        <f t="shared" si="12"/>
        <v>100</v>
      </c>
      <c r="B102" s="1125"/>
      <c r="C102" s="1126" t="s">
        <v>5728</v>
      </c>
      <c r="D102" s="1127"/>
      <c r="E102" s="1128"/>
      <c r="F102" s="1024" t="s">
        <v>5905</v>
      </c>
      <c r="G102" s="1025" t="s">
        <v>3726</v>
      </c>
      <c r="H102" s="1026">
        <f>H91*4</f>
        <v>4</v>
      </c>
      <c r="I102" s="1027" t="str">
        <f t="shared" si="11"/>
        <v xml:space="preserve"> 4x1</v>
      </c>
      <c r="J102" s="1211"/>
      <c r="K102" s="1212">
        <f t="shared" si="9"/>
        <v>0</v>
      </c>
      <c r="L102" s="1213">
        <v>0</v>
      </c>
      <c r="M102" s="1214">
        <f t="shared" si="10"/>
        <v>0</v>
      </c>
    </row>
    <row r="103" spans="1:13" ht="15.75" thickBot="1" x14ac:dyDescent="0.3">
      <c r="A103" s="1129">
        <f t="shared" si="12"/>
        <v>101</v>
      </c>
      <c r="B103" s="1130"/>
      <c r="C103" s="1131" t="s">
        <v>5810</v>
      </c>
      <c r="D103" s="1132"/>
      <c r="E103" s="1133"/>
      <c r="F103" s="1134" t="s">
        <v>5905</v>
      </c>
      <c r="G103" s="1135" t="s">
        <v>3726</v>
      </c>
      <c r="H103" s="1136">
        <v>1</v>
      </c>
      <c r="I103" s="1137" t="str">
        <f>TEXT(H103," # x1")</f>
        <v xml:space="preserve"> 1x1</v>
      </c>
      <c r="J103" s="1230"/>
      <c r="K103" s="1231"/>
      <c r="L103" s="1233">
        <v>0</v>
      </c>
      <c r="M103" s="1232">
        <f t="shared" si="10"/>
        <v>0</v>
      </c>
    </row>
    <row r="104" spans="1:13" ht="15.75" thickBot="1" x14ac:dyDescent="0.3">
      <c r="A104" s="1078"/>
      <c r="B104" s="1079"/>
      <c r="C104" s="1080"/>
      <c r="D104" s="1080"/>
      <c r="E104" s="1081"/>
      <c r="F104" s="1080"/>
      <c r="G104" s="1080"/>
      <c r="H104" s="1082"/>
      <c r="I104" s="1083"/>
      <c r="J104" s="1216"/>
      <c r="K104" s="1217">
        <f>SUM(K91:K103)</f>
        <v>0</v>
      </c>
      <c r="L104" s="1218"/>
      <c r="M104" s="1219"/>
    </row>
    <row r="105" spans="1:13" ht="15.75" thickBot="1" x14ac:dyDescent="0.3">
      <c r="A105" s="1078"/>
      <c r="B105" s="1079"/>
      <c r="C105" s="1080"/>
      <c r="D105" s="1080"/>
      <c r="E105" s="1081"/>
      <c r="F105" s="1080"/>
      <c r="G105" s="1080"/>
      <c r="H105" s="1082"/>
      <c r="I105" s="1083"/>
      <c r="J105" s="1220"/>
      <c r="K105" s="1218"/>
      <c r="L105" s="1218"/>
      <c r="M105" s="1221">
        <f>SUM(M91:M104)</f>
        <v>0</v>
      </c>
    </row>
    <row r="106" spans="1:13" ht="15.75" thickBot="1" x14ac:dyDescent="0.3">
      <c r="A106" s="1051"/>
      <c r="B106" s="1052"/>
      <c r="C106" s="1053"/>
      <c r="D106" s="1053"/>
      <c r="E106" s="1054"/>
      <c r="F106" s="1053"/>
      <c r="G106" s="1053"/>
      <c r="H106" s="1055"/>
      <c r="I106" s="1056"/>
      <c r="J106" s="1645"/>
      <c r="K106" s="1645"/>
      <c r="L106" s="1222"/>
      <c r="M106" s="1223">
        <f>K104+M105</f>
        <v>0</v>
      </c>
    </row>
    <row r="107" spans="1:13" ht="15.75" thickBot="1" x14ac:dyDescent="0.3">
      <c r="J107" s="1225"/>
      <c r="K107" s="1225"/>
      <c r="L107" s="1225"/>
      <c r="M107" s="1225"/>
    </row>
    <row r="108" spans="1:13" ht="21" thickBot="1" x14ac:dyDescent="0.35">
      <c r="A108" s="1631" t="s">
        <v>5824</v>
      </c>
      <c r="B108" s="1632"/>
      <c r="C108" s="1632"/>
      <c r="D108" s="1141"/>
      <c r="E108" s="963" t="s">
        <v>5676</v>
      </c>
      <c r="F108" s="1141"/>
      <c r="G108" s="1141"/>
      <c r="H108" s="1141"/>
      <c r="I108" s="1141"/>
      <c r="J108" s="1226"/>
      <c r="K108" s="1226"/>
      <c r="L108" s="1226"/>
      <c r="M108" s="1227"/>
    </row>
    <row r="109" spans="1:13" ht="15.75" thickBot="1" x14ac:dyDescent="0.3">
      <c r="A109" s="965" t="s">
        <v>5677</v>
      </c>
      <c r="B109" s="1070" t="s">
        <v>5736</v>
      </c>
      <c r="C109" s="967" t="s">
        <v>5679</v>
      </c>
      <c r="D109" s="968" t="s">
        <v>5680</v>
      </c>
      <c r="E109" s="967" t="s">
        <v>5681</v>
      </c>
      <c r="F109" s="969" t="s">
        <v>5682</v>
      </c>
      <c r="G109" s="969" t="s">
        <v>5683</v>
      </c>
      <c r="H109" s="969" t="s">
        <v>2962</v>
      </c>
      <c r="I109" s="969" t="s">
        <v>5684</v>
      </c>
      <c r="J109" s="1228" t="s">
        <v>5685</v>
      </c>
      <c r="K109" s="1228" t="s">
        <v>5686</v>
      </c>
      <c r="L109" s="1228" t="s">
        <v>5687</v>
      </c>
      <c r="M109" s="1229" t="s">
        <v>5688</v>
      </c>
    </row>
    <row r="110" spans="1:13" ht="15" customHeight="1" x14ac:dyDescent="0.25">
      <c r="A110" s="1165">
        <f t="shared" ref="A110:A118" si="13">ROW()-2</f>
        <v>108</v>
      </c>
      <c r="B110" s="1166" t="s">
        <v>5825</v>
      </c>
      <c r="C110" s="1167" t="s">
        <v>5826</v>
      </c>
      <c r="D110" s="1168" t="s">
        <v>5680</v>
      </c>
      <c r="E110" s="1169"/>
      <c r="F110" s="1004" t="s">
        <v>5905</v>
      </c>
      <c r="G110" s="1005" t="s">
        <v>383</v>
      </c>
      <c r="H110" s="1006">
        <v>36</v>
      </c>
      <c r="I110" s="1007" t="str">
        <f t="shared" ref="I110:I118" si="14">TEXT(H110," # x1")</f>
        <v xml:space="preserve"> 36x1</v>
      </c>
      <c r="J110" s="1215"/>
      <c r="K110" s="1208">
        <f t="shared" ref="K110:K118" si="15">J110*H110</f>
        <v>0</v>
      </c>
      <c r="L110" s="1207">
        <v>0</v>
      </c>
      <c r="M110" s="1209">
        <f t="shared" ref="M110:M118" si="16">L110*H110</f>
        <v>0</v>
      </c>
    </row>
    <row r="111" spans="1:13" ht="15" customHeight="1" x14ac:dyDescent="0.25">
      <c r="A111" s="1170">
        <f t="shared" si="13"/>
        <v>109</v>
      </c>
      <c r="B111" s="1171" t="s">
        <v>5827</v>
      </c>
      <c r="C111" s="1172" t="s">
        <v>5828</v>
      </c>
      <c r="D111" s="1163" t="s">
        <v>5680</v>
      </c>
      <c r="E111" s="1173"/>
      <c r="F111" s="1147" t="s">
        <v>5905</v>
      </c>
      <c r="G111" s="1148" t="s">
        <v>5829</v>
      </c>
      <c r="H111" s="1149">
        <v>20</v>
      </c>
      <c r="I111" s="1150" t="str">
        <f t="shared" si="14"/>
        <v xml:space="preserve"> 20x1</v>
      </c>
      <c r="J111" s="1204">
        <v>0</v>
      </c>
      <c r="K111" s="1205">
        <f t="shared" si="15"/>
        <v>0</v>
      </c>
      <c r="L111" s="1204">
        <v>0</v>
      </c>
      <c r="M111" s="1206">
        <f t="shared" si="16"/>
        <v>0</v>
      </c>
    </row>
    <row r="112" spans="1:13" ht="15" customHeight="1" x14ac:dyDescent="0.25">
      <c r="A112" s="1170">
        <f t="shared" si="13"/>
        <v>110</v>
      </c>
      <c r="B112" s="1171" t="s">
        <v>5830</v>
      </c>
      <c r="C112" s="1144" t="s">
        <v>5831</v>
      </c>
      <c r="D112" s="1163"/>
      <c r="E112" s="1164"/>
      <c r="F112" s="1147" t="s">
        <v>5905</v>
      </c>
      <c r="G112" s="1148" t="s">
        <v>383</v>
      </c>
      <c r="H112" s="1149">
        <v>36</v>
      </c>
      <c r="I112" s="1150" t="str">
        <f t="shared" si="14"/>
        <v xml:space="preserve"> 36x1</v>
      </c>
      <c r="J112" s="1210"/>
      <c r="K112" s="1205">
        <f t="shared" si="15"/>
        <v>0</v>
      </c>
      <c r="L112" s="1204">
        <v>0</v>
      </c>
      <c r="M112" s="1206">
        <f t="shared" si="16"/>
        <v>0</v>
      </c>
    </row>
    <row r="113" spans="1:13" ht="15" customHeight="1" x14ac:dyDescent="0.25">
      <c r="A113" s="1170">
        <f t="shared" si="13"/>
        <v>111</v>
      </c>
      <c r="B113" s="1171" t="s">
        <v>5832</v>
      </c>
      <c r="C113" s="1154" t="s">
        <v>5833</v>
      </c>
      <c r="D113" s="1145"/>
      <c r="E113" s="1146"/>
      <c r="F113" s="1147" t="s">
        <v>5905</v>
      </c>
      <c r="G113" s="1148" t="s">
        <v>383</v>
      </c>
      <c r="H113" s="1149">
        <v>36</v>
      </c>
      <c r="I113" s="1150" t="str">
        <f t="shared" si="14"/>
        <v xml:space="preserve"> 36x1</v>
      </c>
      <c r="J113" s="1204">
        <v>0</v>
      </c>
      <c r="K113" s="1205">
        <f t="shared" si="15"/>
        <v>0</v>
      </c>
      <c r="L113" s="1204">
        <v>0</v>
      </c>
      <c r="M113" s="1206">
        <f t="shared" si="16"/>
        <v>0</v>
      </c>
    </row>
    <row r="114" spans="1:13" ht="15" customHeight="1" x14ac:dyDescent="0.25">
      <c r="A114" s="1170">
        <f t="shared" si="13"/>
        <v>112</v>
      </c>
      <c r="B114" s="1171" t="s">
        <v>5834</v>
      </c>
      <c r="C114" s="1144" t="s">
        <v>5835</v>
      </c>
      <c r="D114" s="1163"/>
      <c r="E114" s="1164"/>
      <c r="F114" s="1147" t="s">
        <v>5905</v>
      </c>
      <c r="G114" s="1148" t="s">
        <v>383</v>
      </c>
      <c r="H114" s="1149">
        <v>36</v>
      </c>
      <c r="I114" s="1150" t="str">
        <f t="shared" si="14"/>
        <v xml:space="preserve"> 36x1</v>
      </c>
      <c r="J114" s="1210"/>
      <c r="K114" s="1205">
        <f t="shared" si="15"/>
        <v>0</v>
      </c>
      <c r="L114" s="1204">
        <v>0</v>
      </c>
      <c r="M114" s="1206">
        <f t="shared" si="16"/>
        <v>0</v>
      </c>
    </row>
    <row r="115" spans="1:13" ht="15" customHeight="1" x14ac:dyDescent="0.25">
      <c r="A115" s="1170">
        <f t="shared" si="13"/>
        <v>113</v>
      </c>
      <c r="B115" s="1171" t="s">
        <v>5836</v>
      </c>
      <c r="C115" s="1144" t="s">
        <v>5837</v>
      </c>
      <c r="D115" s="1163"/>
      <c r="E115" s="1164"/>
      <c r="F115" s="1147" t="s">
        <v>5905</v>
      </c>
      <c r="G115" s="1148" t="s">
        <v>383</v>
      </c>
      <c r="H115" s="1149">
        <v>36</v>
      </c>
      <c r="I115" s="1150" t="str">
        <f t="shared" si="14"/>
        <v xml:space="preserve"> 36x1</v>
      </c>
      <c r="J115" s="1204">
        <v>0</v>
      </c>
      <c r="K115" s="1205">
        <f t="shared" si="15"/>
        <v>0</v>
      </c>
      <c r="L115" s="1204">
        <v>0</v>
      </c>
      <c r="M115" s="1206">
        <f t="shared" si="16"/>
        <v>0</v>
      </c>
    </row>
    <row r="116" spans="1:13" ht="15" customHeight="1" x14ac:dyDescent="0.25">
      <c r="A116" s="1170">
        <f t="shared" si="13"/>
        <v>114</v>
      </c>
      <c r="B116" s="1171" t="s">
        <v>5838</v>
      </c>
      <c r="C116" s="1144" t="s">
        <v>5839</v>
      </c>
      <c r="D116" s="1163" t="s">
        <v>5680</v>
      </c>
      <c r="E116" s="1174" t="s">
        <v>5840</v>
      </c>
      <c r="F116" s="1147" t="s">
        <v>5905</v>
      </c>
      <c r="G116" s="1148" t="s">
        <v>383</v>
      </c>
      <c r="H116" s="1149">
        <v>40</v>
      </c>
      <c r="I116" s="1150" t="str">
        <f t="shared" si="14"/>
        <v xml:space="preserve"> 40x1</v>
      </c>
      <c r="J116" s="1204">
        <v>0</v>
      </c>
      <c r="K116" s="1205">
        <f t="shared" si="15"/>
        <v>0</v>
      </c>
      <c r="L116" s="1204">
        <v>0</v>
      </c>
      <c r="M116" s="1206">
        <f t="shared" si="16"/>
        <v>0</v>
      </c>
    </row>
    <row r="117" spans="1:13" ht="15" customHeight="1" x14ac:dyDescent="0.25">
      <c r="A117" s="1170">
        <f t="shared" si="13"/>
        <v>115</v>
      </c>
      <c r="B117" s="1171"/>
      <c r="C117" s="1154" t="s">
        <v>5841</v>
      </c>
      <c r="D117" s="1145" t="s">
        <v>5680</v>
      </c>
      <c r="E117" s="1174" t="s">
        <v>5840</v>
      </c>
      <c r="F117" s="1147" t="s">
        <v>5905</v>
      </c>
      <c r="G117" s="1148" t="s">
        <v>383</v>
      </c>
      <c r="H117" s="1149">
        <v>100</v>
      </c>
      <c r="I117" s="1150" t="str">
        <f t="shared" si="14"/>
        <v xml:space="preserve"> 100x1</v>
      </c>
      <c r="J117" s="1204">
        <v>0</v>
      </c>
      <c r="K117" s="1205">
        <f t="shared" si="15"/>
        <v>0</v>
      </c>
      <c r="L117" s="1204">
        <v>0</v>
      </c>
      <c r="M117" s="1206">
        <f t="shared" si="16"/>
        <v>0</v>
      </c>
    </row>
    <row r="118" spans="1:13" ht="15" customHeight="1" thickBot="1" x14ac:dyDescent="0.3">
      <c r="A118" s="1175">
        <f t="shared" si="13"/>
        <v>116</v>
      </c>
      <c r="B118" s="1176"/>
      <c r="C118" s="1177" t="s">
        <v>5842</v>
      </c>
      <c r="D118" s="1178"/>
      <c r="E118" s="1179"/>
      <c r="F118" s="1024" t="s">
        <v>5905</v>
      </c>
      <c r="G118" s="1025" t="s">
        <v>383</v>
      </c>
      <c r="H118" s="1026">
        <v>120</v>
      </c>
      <c r="I118" s="1027" t="str">
        <f t="shared" si="14"/>
        <v xml:space="preserve"> 120x1</v>
      </c>
      <c r="J118" s="1213">
        <v>0</v>
      </c>
      <c r="K118" s="1212">
        <f t="shared" si="15"/>
        <v>0</v>
      </c>
      <c r="L118" s="1213">
        <v>0</v>
      </c>
      <c r="M118" s="1214">
        <f t="shared" si="16"/>
        <v>0</v>
      </c>
    </row>
    <row r="119" spans="1:13" ht="15.75" thickBot="1" x14ac:dyDescent="0.3">
      <c r="A119" s="1078"/>
      <c r="B119" s="1079"/>
      <c r="C119" s="1080"/>
      <c r="D119" s="1080"/>
      <c r="E119" s="1081"/>
      <c r="F119" s="1080"/>
      <c r="G119" s="1080"/>
      <c r="H119" s="1082"/>
      <c r="I119" s="1083"/>
      <c r="J119" s="1216"/>
      <c r="K119" s="1217">
        <f>SUM(K110:K118)</f>
        <v>0</v>
      </c>
      <c r="L119" s="1218"/>
      <c r="M119" s="1219"/>
    </row>
    <row r="120" spans="1:13" ht="15.75" thickBot="1" x14ac:dyDescent="0.3">
      <c r="A120" s="1078"/>
      <c r="B120" s="1079"/>
      <c r="C120" s="1080"/>
      <c r="D120" s="1080"/>
      <c r="E120" s="1081"/>
      <c r="F120" s="1080"/>
      <c r="G120" s="1080"/>
      <c r="H120" s="1082"/>
      <c r="I120" s="1083"/>
      <c r="J120" s="1220"/>
      <c r="K120" s="1218"/>
      <c r="L120" s="1218"/>
      <c r="M120" s="1221">
        <f>SUM(M110:M119)</f>
        <v>0</v>
      </c>
    </row>
    <row r="121" spans="1:13" ht="15.75" thickBot="1" x14ac:dyDescent="0.3">
      <c r="A121" s="1051"/>
      <c r="B121" s="1052"/>
      <c r="C121" s="1053"/>
      <c r="D121" s="1053"/>
      <c r="E121" s="1054"/>
      <c r="F121" s="1053"/>
      <c r="G121" s="1053"/>
      <c r="H121" s="1055"/>
      <c r="I121" s="1056"/>
      <c r="J121" s="1645"/>
      <c r="K121" s="1645"/>
      <c r="L121" s="1222"/>
      <c r="M121" s="1223">
        <f>K119+M120</f>
        <v>0</v>
      </c>
    </row>
    <row r="122" spans="1:13" ht="15.75" thickBot="1" x14ac:dyDescent="0.3"/>
    <row r="123" spans="1:13" ht="21" thickBot="1" x14ac:dyDescent="0.35">
      <c r="A123" s="1623" t="s">
        <v>5811</v>
      </c>
      <c r="B123" s="1624"/>
      <c r="C123" s="1624"/>
      <c r="D123" s="1624"/>
      <c r="E123" s="1624"/>
      <c r="F123" s="1624"/>
      <c r="G123" s="1624"/>
      <c r="H123" s="1624"/>
      <c r="I123" s="1624"/>
      <c r="J123" s="1624"/>
      <c r="K123" s="1624"/>
      <c r="L123" s="1625">
        <f>SUM(M121,M106,M87,M39,M30)</f>
        <v>0</v>
      </c>
      <c r="M123" s="1626"/>
    </row>
    <row r="124" spans="1:13" x14ac:dyDescent="0.25">
      <c r="B124" s="1068"/>
    </row>
    <row r="125" spans="1:13" x14ac:dyDescent="0.25">
      <c r="B125" s="1068"/>
    </row>
    <row r="126" spans="1:13" x14ac:dyDescent="0.25">
      <c r="A126" s="964" t="s">
        <v>5812</v>
      </c>
      <c r="B126" s="1068"/>
    </row>
    <row r="127" spans="1:13" ht="200.1" customHeight="1" x14ac:dyDescent="0.25">
      <c r="A127" s="1627" t="s">
        <v>5813</v>
      </c>
      <c r="B127" s="1627"/>
      <c r="C127" s="1627"/>
      <c r="D127" s="1627"/>
      <c r="E127" s="1627"/>
      <c r="F127" s="1627"/>
      <c r="G127" s="1627"/>
      <c r="H127" s="1627"/>
      <c r="I127" s="1627"/>
      <c r="J127" s="1627"/>
      <c r="K127" s="1627"/>
      <c r="L127" s="1627"/>
      <c r="M127" s="1627"/>
    </row>
  </sheetData>
  <mergeCells count="16">
    <mergeCell ref="A1:M1"/>
    <mergeCell ref="A3:M3"/>
    <mergeCell ref="A2:M2"/>
    <mergeCell ref="J87:K87"/>
    <mergeCell ref="A4:C4"/>
    <mergeCell ref="J30:K30"/>
    <mergeCell ref="A32:C32"/>
    <mergeCell ref="J39:K39"/>
    <mergeCell ref="A41:C41"/>
    <mergeCell ref="A127:M127"/>
    <mergeCell ref="A89:C89"/>
    <mergeCell ref="J106:K106"/>
    <mergeCell ref="A108:C108"/>
    <mergeCell ref="J121:K121"/>
    <mergeCell ref="A123:K123"/>
    <mergeCell ref="L123:M123"/>
  </mergeCells>
  <conditionalFormatting sqref="K28:K29 J25:K27 J15:M16 J6:M11 J13:M13 J19:M24 L25:M30">
    <cfRule type="cellIs" dxfId="39" priority="38" stopIfTrue="1" operator="equal">
      <formula>0</formula>
    </cfRule>
  </conditionalFormatting>
  <conditionalFormatting sqref="M30">
    <cfRule type="cellIs" dxfId="38" priority="37" stopIfTrue="1" operator="equal">
      <formula>0</formula>
    </cfRule>
  </conditionalFormatting>
  <conditionalFormatting sqref="M30">
    <cfRule type="cellIs" dxfId="37" priority="36" stopIfTrue="1" operator="equal">
      <formula>0</formula>
    </cfRule>
  </conditionalFormatting>
  <conditionalFormatting sqref="J12:M12">
    <cfRule type="cellIs" dxfId="36" priority="35" stopIfTrue="1" operator="equal">
      <formula>0</formula>
    </cfRule>
  </conditionalFormatting>
  <conditionalFormatting sqref="J17:M18">
    <cfRule type="cellIs" dxfId="35" priority="34" stopIfTrue="1" operator="equal">
      <formula>0</formula>
    </cfRule>
  </conditionalFormatting>
  <conditionalFormatting sqref="J14:M14">
    <cfRule type="cellIs" dxfId="34" priority="33" stopIfTrue="1" operator="equal">
      <formula>0</formula>
    </cfRule>
  </conditionalFormatting>
  <conditionalFormatting sqref="J6:K27">
    <cfRule type="expression" dxfId="33" priority="39" stopIfTrue="1">
      <formula>(#REF!=0)</formula>
    </cfRule>
  </conditionalFormatting>
  <conditionalFormatting sqref="L6:M27">
    <cfRule type="expression" dxfId="32" priority="40" stopIfTrue="1">
      <formula>(#REF!=0)</formula>
    </cfRule>
  </conditionalFormatting>
  <conditionalFormatting sqref="J35:M35">
    <cfRule type="cellIs" dxfId="31" priority="27" stopIfTrue="1" operator="equal">
      <formula>0</formula>
    </cfRule>
  </conditionalFormatting>
  <conditionalFormatting sqref="K37:M38 L39:M39 J34:M34 J36:M36">
    <cfRule type="cellIs" dxfId="30" priority="30" stopIfTrue="1" operator="equal">
      <formula>0</formula>
    </cfRule>
  </conditionalFormatting>
  <conditionalFormatting sqref="M39">
    <cfRule type="cellIs" dxfId="29" priority="29" stopIfTrue="1" operator="equal">
      <formula>0</formula>
    </cfRule>
  </conditionalFormatting>
  <conditionalFormatting sqref="M39">
    <cfRule type="cellIs" dxfId="28" priority="28" stopIfTrue="1" operator="equal">
      <formula>0</formula>
    </cfRule>
  </conditionalFormatting>
  <conditionalFormatting sqref="J34:K36">
    <cfRule type="expression" dxfId="27" priority="31" stopIfTrue="1">
      <formula>(#REF!=0)</formula>
    </cfRule>
  </conditionalFormatting>
  <conditionalFormatting sqref="L34:M36">
    <cfRule type="expression" dxfId="26" priority="32" stopIfTrue="1">
      <formula>(#REF!=0)</formula>
    </cfRule>
  </conditionalFormatting>
  <conditionalFormatting sqref="K85:M86 L87:M87 J44:M53 J55:M56 J63:M84">
    <cfRule type="cellIs" dxfId="25" priority="24" stopIfTrue="1" operator="equal">
      <formula>0</formula>
    </cfRule>
  </conditionalFormatting>
  <conditionalFormatting sqref="M87">
    <cfRule type="cellIs" dxfId="24" priority="23" stopIfTrue="1" operator="equal">
      <formula>0</formula>
    </cfRule>
  </conditionalFormatting>
  <conditionalFormatting sqref="M87">
    <cfRule type="cellIs" dxfId="23" priority="22" stopIfTrue="1" operator="equal">
      <formula>0</formula>
    </cfRule>
  </conditionalFormatting>
  <conditionalFormatting sqref="J43:M43 J62:M62">
    <cfRule type="cellIs" dxfId="22" priority="21" stopIfTrue="1" operator="equal">
      <formula>0</formula>
    </cfRule>
  </conditionalFormatting>
  <conditionalFormatting sqref="J57:M57">
    <cfRule type="cellIs" dxfId="21" priority="20" stopIfTrue="1" operator="equal">
      <formula>0</formula>
    </cfRule>
  </conditionalFormatting>
  <conditionalFormatting sqref="J59:M59">
    <cfRule type="cellIs" dxfId="20" priority="19" stopIfTrue="1" operator="equal">
      <formula>0</formula>
    </cfRule>
  </conditionalFormatting>
  <conditionalFormatting sqref="J61:M61">
    <cfRule type="cellIs" dxfId="19" priority="18" stopIfTrue="1" operator="equal">
      <formula>0</formula>
    </cfRule>
  </conditionalFormatting>
  <conditionalFormatting sqref="J54:M54">
    <cfRule type="cellIs" dxfId="18" priority="17" stopIfTrue="1" operator="equal">
      <formula>0</formula>
    </cfRule>
  </conditionalFormatting>
  <conditionalFormatting sqref="J58:M58">
    <cfRule type="cellIs" dxfId="17" priority="16" stopIfTrue="1" operator="equal">
      <formula>0</formula>
    </cfRule>
  </conditionalFormatting>
  <conditionalFormatting sqref="J60:M60">
    <cfRule type="cellIs" dxfId="16" priority="15" stopIfTrue="1" operator="equal">
      <formula>0</formula>
    </cfRule>
  </conditionalFormatting>
  <conditionalFormatting sqref="J43:K84">
    <cfRule type="expression" dxfId="15" priority="25" stopIfTrue="1">
      <formula>(#REF!=0)</formula>
    </cfRule>
  </conditionalFormatting>
  <conditionalFormatting sqref="L43:M84">
    <cfRule type="expression" dxfId="14" priority="26" stopIfTrue="1">
      <formula>(#REF!=0)</formula>
    </cfRule>
  </conditionalFormatting>
  <conditionalFormatting sqref="M106">
    <cfRule type="cellIs" dxfId="13" priority="10" stopIfTrue="1" operator="equal">
      <formula>0</formula>
    </cfRule>
  </conditionalFormatting>
  <conditionalFormatting sqref="L104:M106 K104:K105 J91:M103">
    <cfRule type="cellIs" dxfId="12" priority="12" stopIfTrue="1" operator="equal">
      <formula>0</formula>
    </cfRule>
  </conditionalFormatting>
  <conditionalFormatting sqref="M106">
    <cfRule type="cellIs" dxfId="11" priority="11" stopIfTrue="1" operator="equal">
      <formula>0</formula>
    </cfRule>
  </conditionalFormatting>
  <conditionalFormatting sqref="J91:K103">
    <cfRule type="expression" dxfId="10" priority="13" stopIfTrue="1">
      <formula>(#REF!=0)</formula>
    </cfRule>
  </conditionalFormatting>
  <conditionalFormatting sqref="L91:M103">
    <cfRule type="expression" dxfId="9" priority="14" stopIfTrue="1">
      <formula>(#REF!=0)</formula>
    </cfRule>
  </conditionalFormatting>
  <conditionalFormatting sqref="L123">
    <cfRule type="cellIs" dxfId="8" priority="1" stopIfTrue="1" operator="equal">
      <formula>0</formula>
    </cfRule>
  </conditionalFormatting>
  <conditionalFormatting sqref="K119:K120 L119:M121">
    <cfRule type="cellIs" dxfId="7" priority="6" stopIfTrue="1" operator="equal">
      <formula>0</formula>
    </cfRule>
  </conditionalFormatting>
  <conditionalFormatting sqref="M121">
    <cfRule type="cellIs" dxfId="6" priority="7" stopIfTrue="1" operator="equal">
      <formula>0</formula>
    </cfRule>
  </conditionalFormatting>
  <conditionalFormatting sqref="J110:M118">
    <cfRule type="cellIs" dxfId="5" priority="5" stopIfTrue="1" operator="equal">
      <formula>0</formula>
    </cfRule>
  </conditionalFormatting>
  <conditionalFormatting sqref="M121">
    <cfRule type="cellIs" dxfId="4" priority="4" stopIfTrue="1" operator="equal">
      <formula>0</formula>
    </cfRule>
  </conditionalFormatting>
  <conditionalFormatting sqref="J110:K118">
    <cfRule type="expression" dxfId="3" priority="8" stopIfTrue="1">
      <formula>(#REF!=0)</formula>
    </cfRule>
  </conditionalFormatting>
  <conditionalFormatting sqref="L110:M118">
    <cfRule type="expression" dxfId="2" priority="9" stopIfTrue="1">
      <formula>(#REF!=0)</formula>
    </cfRule>
  </conditionalFormatting>
  <conditionalFormatting sqref="L123">
    <cfRule type="cellIs" dxfId="1" priority="3" stopIfTrue="1" operator="equal">
      <formula>0</formula>
    </cfRule>
  </conditionalFormatting>
  <conditionalFormatting sqref="L123">
    <cfRule type="cellIs" dxfId="0" priority="2" stopIfTrue="1" operator="equal">
      <formula>0</formula>
    </cfRule>
  </conditionalFormatting>
  <hyperlinks>
    <hyperlink ref="A1:M1" location="REKAPITULACE!A1" display="ZŠ Hapalova - Marie Hübnerové 1, Brno-Řečkovice" xr:uid="{FA72B623-D4CE-4816-8E3A-3DB394E1EEC2}"/>
  </hyperlinks>
  <printOptions horizontalCentered="1"/>
  <pageMargins left="0" right="0" top="1.5748031496062993" bottom="0.78740157480314965" header="0.98425196850393704" footer="0"/>
  <pageSetup paperSize="9" scale="79" fitToHeight="5" orientation="landscape" r:id="rId1"/>
  <headerFooter>
    <oddHeader>&amp;C&amp;"Arial,Obyčejné"&amp;10.
.
Poplachový zabezpečovací a tísňový systém</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658F-571E-43A0-978A-C2E2FFB46893}">
  <sheetPr codeName="List23">
    <tabColor rgb="FF92D050"/>
    <outlinePr summaryBelow="0"/>
  </sheetPr>
  <dimension ref="A1:G103"/>
  <sheetViews>
    <sheetView showZeros="0" zoomScaleNormal="100" workbookViewId="0">
      <selection activeCell="F10" sqref="F10"/>
    </sheetView>
  </sheetViews>
  <sheetFormatPr defaultColWidth="9.140625" defaultRowHeight="12.75" outlineLevelRow="1" x14ac:dyDescent="0.2"/>
  <cols>
    <col min="1" max="1" width="4.28515625" style="174" customWidth="1"/>
    <col min="2" max="2" width="14.42578125" style="175" customWidth="1"/>
    <col min="3" max="3" width="50.7109375" style="175" customWidth="1"/>
    <col min="4" max="4" width="4.5703125" style="109" customWidth="1"/>
    <col min="5" max="5" width="10.5703125" style="186" customWidth="1"/>
    <col min="6" max="6" width="9.85546875" style="110" customWidth="1"/>
    <col min="7" max="7" width="12.7109375" style="110" customWidth="1"/>
    <col min="8" max="16384" width="9.140625" style="110"/>
  </cols>
  <sheetData>
    <row r="1" spans="1:7" ht="15.75" customHeight="1" x14ac:dyDescent="0.25">
      <c r="A1" s="1512" t="s">
        <v>173</v>
      </c>
      <c r="B1" s="1512"/>
      <c r="C1" s="1512"/>
      <c r="D1" s="1512"/>
      <c r="E1" s="1512"/>
      <c r="F1" s="1512"/>
      <c r="G1" s="1512"/>
    </row>
    <row r="2" spans="1:7" ht="24.95" customHeight="1" x14ac:dyDescent="0.2">
      <c r="A2" s="111" t="s">
        <v>76</v>
      </c>
      <c r="B2" s="113"/>
      <c r="C2" s="1639" t="s">
        <v>77</v>
      </c>
      <c r="D2" s="1640"/>
      <c r="E2" s="1640"/>
      <c r="F2" s="1640"/>
      <c r="G2" s="1576"/>
    </row>
    <row r="3" spans="1:7" ht="24.95" customHeight="1" x14ac:dyDescent="0.2">
      <c r="A3" s="111" t="s">
        <v>78</v>
      </c>
      <c r="B3" s="113"/>
      <c r="C3" s="1577" t="s">
        <v>5123</v>
      </c>
      <c r="D3" s="1578"/>
      <c r="E3" s="1578"/>
      <c r="F3" s="1578"/>
      <c r="G3" s="1579"/>
    </row>
    <row r="4" spans="1:7" ht="24.95" customHeight="1" x14ac:dyDescent="0.2">
      <c r="A4" s="111" t="s">
        <v>79</v>
      </c>
      <c r="B4" s="113"/>
      <c r="C4" s="1577" t="s">
        <v>175</v>
      </c>
      <c r="D4" s="1578"/>
      <c r="E4" s="1578"/>
      <c r="F4" s="1578"/>
      <c r="G4" s="1579"/>
    </row>
    <row r="5" spans="1:7" x14ac:dyDescent="0.2">
      <c r="A5" s="115" t="s">
        <v>176</v>
      </c>
      <c r="B5" s="116"/>
      <c r="C5" s="116"/>
      <c r="D5" s="117"/>
      <c r="E5" s="118"/>
      <c r="F5" s="119"/>
      <c r="G5" s="120"/>
    </row>
    <row r="7" spans="1:7" x14ac:dyDescent="0.2">
      <c r="A7" s="121" t="s">
        <v>80</v>
      </c>
      <c r="B7" s="122" t="s">
        <v>81</v>
      </c>
      <c r="C7" s="122" t="s">
        <v>82</v>
      </c>
      <c r="D7" s="123" t="s">
        <v>83</v>
      </c>
      <c r="E7" s="124" t="s">
        <v>84</v>
      </c>
      <c r="F7" s="125" t="s">
        <v>177</v>
      </c>
      <c r="G7" s="126" t="s">
        <v>178</v>
      </c>
    </row>
    <row r="8" spans="1:7" x14ac:dyDescent="0.2">
      <c r="A8" s="631" t="s">
        <v>89</v>
      </c>
      <c r="B8" s="632" t="s">
        <v>179</v>
      </c>
      <c r="C8" s="129" t="s">
        <v>180</v>
      </c>
      <c r="D8" s="130"/>
      <c r="E8" s="131"/>
      <c r="F8" s="131"/>
      <c r="G8" s="131">
        <f>SUM(G9:G38)</f>
        <v>0</v>
      </c>
    </row>
    <row r="9" spans="1:7" outlineLevel="1" x14ac:dyDescent="0.2">
      <c r="A9" s="132">
        <v>1</v>
      </c>
      <c r="B9" s="133" t="s">
        <v>5124</v>
      </c>
      <c r="C9" s="134" t="s">
        <v>5125</v>
      </c>
      <c r="D9" s="135" t="s">
        <v>183</v>
      </c>
      <c r="E9" s="136">
        <v>5.625</v>
      </c>
      <c r="F9" s="1202">
        <v>0</v>
      </c>
      <c r="G9" s="136">
        <f>ROUND(E9*F9,2)</f>
        <v>0</v>
      </c>
    </row>
    <row r="10" spans="1:7" outlineLevel="1" x14ac:dyDescent="0.2">
      <c r="A10" s="132"/>
      <c r="B10" s="133"/>
      <c r="C10" s="139" t="s">
        <v>5126</v>
      </c>
      <c r="D10" s="140"/>
      <c r="E10" s="141">
        <v>4.7249999999999996</v>
      </c>
      <c r="F10" s="136"/>
      <c r="G10" s="136"/>
    </row>
    <row r="11" spans="1:7" outlineLevel="1" x14ac:dyDescent="0.2">
      <c r="A11" s="132"/>
      <c r="B11" s="133"/>
      <c r="C11" s="139" t="s">
        <v>5127</v>
      </c>
      <c r="D11" s="140"/>
      <c r="E11" s="141">
        <v>0.9</v>
      </c>
      <c r="F11" s="136"/>
      <c r="G11" s="136"/>
    </row>
    <row r="12" spans="1:7" outlineLevel="1" x14ac:dyDescent="0.2">
      <c r="A12" s="132">
        <v>2</v>
      </c>
      <c r="B12" s="133" t="s">
        <v>203</v>
      </c>
      <c r="C12" s="134" t="s">
        <v>204</v>
      </c>
      <c r="D12" s="135" t="s">
        <v>183</v>
      </c>
      <c r="E12" s="136">
        <v>5.625</v>
      </c>
      <c r="F12" s="1202"/>
      <c r="G12" s="136">
        <f>ROUND(E12*F12,2)</f>
        <v>0</v>
      </c>
    </row>
    <row r="13" spans="1:7" outlineLevel="1" x14ac:dyDescent="0.2">
      <c r="A13" s="132"/>
      <c r="B13" s="133"/>
      <c r="C13" s="139" t="s">
        <v>5126</v>
      </c>
      <c r="D13" s="140"/>
      <c r="E13" s="141">
        <v>4.7249999999999996</v>
      </c>
      <c r="F13" s="136"/>
      <c r="G13" s="136"/>
    </row>
    <row r="14" spans="1:7" outlineLevel="1" x14ac:dyDescent="0.2">
      <c r="A14" s="132"/>
      <c r="B14" s="133"/>
      <c r="C14" s="139" t="s">
        <v>5127</v>
      </c>
      <c r="D14" s="140"/>
      <c r="E14" s="141">
        <v>0.9</v>
      </c>
      <c r="F14" s="136"/>
      <c r="G14" s="136"/>
    </row>
    <row r="15" spans="1:7" outlineLevel="1" x14ac:dyDescent="0.2">
      <c r="A15" s="132">
        <v>3</v>
      </c>
      <c r="B15" s="133" t="s">
        <v>5128</v>
      </c>
      <c r="C15" s="134" t="s">
        <v>5129</v>
      </c>
      <c r="D15" s="135" t="s">
        <v>183</v>
      </c>
      <c r="E15" s="136">
        <v>17.654000000000003</v>
      </c>
      <c r="F15" s="1202"/>
      <c r="G15" s="136">
        <f>ROUND(E15*F15,2)</f>
        <v>0</v>
      </c>
    </row>
    <row r="16" spans="1:7" outlineLevel="1" x14ac:dyDescent="0.2">
      <c r="A16" s="132"/>
      <c r="B16" s="133"/>
      <c r="C16" s="139" t="s">
        <v>5130</v>
      </c>
      <c r="D16" s="140"/>
      <c r="E16" s="141">
        <v>5.7039999999999997</v>
      </c>
      <c r="F16" s="136"/>
      <c r="G16" s="136"/>
    </row>
    <row r="17" spans="1:7" outlineLevel="1" x14ac:dyDescent="0.2">
      <c r="A17" s="132"/>
      <c r="B17" s="133"/>
      <c r="C17" s="139" t="s">
        <v>5131</v>
      </c>
      <c r="D17" s="140"/>
      <c r="E17" s="141">
        <v>11.95</v>
      </c>
      <c r="F17" s="136"/>
      <c r="G17" s="136"/>
    </row>
    <row r="18" spans="1:7" outlineLevel="1" x14ac:dyDescent="0.2">
      <c r="A18" s="132">
        <v>4</v>
      </c>
      <c r="B18" s="133" t="s">
        <v>213</v>
      </c>
      <c r="C18" s="134" t="s">
        <v>214</v>
      </c>
      <c r="D18" s="135" t="s">
        <v>183</v>
      </c>
      <c r="E18" s="136">
        <v>17.654000000000003</v>
      </c>
      <c r="F18" s="1202"/>
      <c r="G18" s="136">
        <f>ROUND(E18*F18,2)</f>
        <v>0</v>
      </c>
    </row>
    <row r="19" spans="1:7" outlineLevel="1" x14ac:dyDescent="0.2">
      <c r="A19" s="132"/>
      <c r="B19" s="133"/>
      <c r="C19" s="139" t="s">
        <v>5130</v>
      </c>
      <c r="D19" s="140"/>
      <c r="E19" s="141">
        <v>5.7039999999999997</v>
      </c>
      <c r="F19" s="136"/>
      <c r="G19" s="136"/>
    </row>
    <row r="20" spans="1:7" outlineLevel="1" x14ac:dyDescent="0.2">
      <c r="A20" s="132"/>
      <c r="B20" s="133"/>
      <c r="C20" s="139" t="s">
        <v>5131</v>
      </c>
      <c r="D20" s="140"/>
      <c r="E20" s="141">
        <v>11.95</v>
      </c>
      <c r="F20" s="136"/>
      <c r="G20" s="136"/>
    </row>
    <row r="21" spans="1:7" outlineLevel="1" x14ac:dyDescent="0.2">
      <c r="A21" s="132">
        <v>5</v>
      </c>
      <c r="B21" s="133" t="s">
        <v>4814</v>
      </c>
      <c r="C21" s="134" t="s">
        <v>4815</v>
      </c>
      <c r="D21" s="135" t="s">
        <v>183</v>
      </c>
      <c r="E21" s="136">
        <v>23.279</v>
      </c>
      <c r="F21" s="1202"/>
      <c r="G21" s="136">
        <f>ROUND(E21*F21,2)</f>
        <v>0</v>
      </c>
    </row>
    <row r="22" spans="1:7" outlineLevel="1" x14ac:dyDescent="0.2">
      <c r="A22" s="132"/>
      <c r="B22" s="133"/>
      <c r="C22" s="139" t="s">
        <v>5132</v>
      </c>
      <c r="D22" s="140"/>
      <c r="E22" s="141">
        <v>23.279</v>
      </c>
      <c r="F22" s="136"/>
      <c r="G22" s="136"/>
    </row>
    <row r="23" spans="1:7" outlineLevel="1" x14ac:dyDescent="0.2">
      <c r="A23" s="132">
        <v>6</v>
      </c>
      <c r="B23" s="133" t="s">
        <v>218</v>
      </c>
      <c r="C23" s="134" t="s">
        <v>219</v>
      </c>
      <c r="D23" s="135" t="s">
        <v>183</v>
      </c>
      <c r="E23" s="136">
        <v>14.52</v>
      </c>
      <c r="F23" s="1202"/>
      <c r="G23" s="136">
        <f>ROUND(E23*F23,2)</f>
        <v>0</v>
      </c>
    </row>
    <row r="24" spans="1:7" outlineLevel="1" x14ac:dyDescent="0.2">
      <c r="A24" s="132"/>
      <c r="B24" s="133"/>
      <c r="C24" s="139" t="s">
        <v>5133</v>
      </c>
      <c r="D24" s="140"/>
      <c r="E24" s="141">
        <v>14.52</v>
      </c>
      <c r="F24" s="136"/>
      <c r="G24" s="136"/>
    </row>
    <row r="25" spans="1:7" outlineLevel="1" x14ac:dyDescent="0.2">
      <c r="A25" s="132">
        <v>7</v>
      </c>
      <c r="B25" s="133" t="s">
        <v>4817</v>
      </c>
      <c r="C25" s="134" t="s">
        <v>4818</v>
      </c>
      <c r="D25" s="135" t="s">
        <v>183</v>
      </c>
      <c r="E25" s="136">
        <v>23.279</v>
      </c>
      <c r="F25" s="1202"/>
      <c r="G25" s="136">
        <f>ROUND(E25*F25,2)</f>
        <v>0</v>
      </c>
    </row>
    <row r="26" spans="1:7" outlineLevel="1" x14ac:dyDescent="0.2">
      <c r="A26" s="132"/>
      <c r="B26" s="133"/>
      <c r="C26" s="139" t="s">
        <v>5134</v>
      </c>
      <c r="D26" s="140"/>
      <c r="E26" s="141">
        <v>14.52</v>
      </c>
      <c r="F26" s="136"/>
      <c r="G26" s="136"/>
    </row>
    <row r="27" spans="1:7" outlineLevel="1" x14ac:dyDescent="0.2">
      <c r="A27" s="132"/>
      <c r="B27" s="133"/>
      <c r="C27" s="139" t="s">
        <v>5135</v>
      </c>
      <c r="D27" s="140"/>
      <c r="E27" s="141">
        <v>8.7590000000000003</v>
      </c>
      <c r="F27" s="136"/>
      <c r="G27" s="136"/>
    </row>
    <row r="28" spans="1:7" outlineLevel="1" x14ac:dyDescent="0.2">
      <c r="A28" s="132">
        <v>8</v>
      </c>
      <c r="B28" s="133" t="s">
        <v>232</v>
      </c>
      <c r="C28" s="134" t="s">
        <v>4821</v>
      </c>
      <c r="D28" s="135" t="s">
        <v>183</v>
      </c>
      <c r="E28" s="136">
        <v>23.279</v>
      </c>
      <c r="F28" s="1202"/>
      <c r="G28" s="136">
        <f>ROUND(E28*F28,2)</f>
        <v>0</v>
      </c>
    </row>
    <row r="29" spans="1:7" outlineLevel="1" x14ac:dyDescent="0.2">
      <c r="A29" s="132"/>
      <c r="B29" s="133"/>
      <c r="C29" s="139" t="s">
        <v>5136</v>
      </c>
      <c r="D29" s="140"/>
      <c r="E29" s="141">
        <v>23.279</v>
      </c>
      <c r="F29" s="136"/>
      <c r="G29" s="136"/>
    </row>
    <row r="30" spans="1:7" outlineLevel="1" x14ac:dyDescent="0.2">
      <c r="A30" s="132">
        <v>9</v>
      </c>
      <c r="B30" s="133" t="s">
        <v>235</v>
      </c>
      <c r="C30" s="134" t="s">
        <v>236</v>
      </c>
      <c r="D30" s="135" t="s">
        <v>183</v>
      </c>
      <c r="E30" s="136">
        <v>37.798999999999999</v>
      </c>
      <c r="F30" s="1202"/>
      <c r="G30" s="136">
        <f>ROUND(E30*F30,2)</f>
        <v>0</v>
      </c>
    </row>
    <row r="31" spans="1:7" outlineLevel="1" x14ac:dyDescent="0.2">
      <c r="A31" s="132"/>
      <c r="B31" s="133"/>
      <c r="C31" s="139" t="s">
        <v>5137</v>
      </c>
      <c r="D31" s="140"/>
      <c r="E31" s="141">
        <v>29.04</v>
      </c>
      <c r="F31" s="136"/>
      <c r="G31" s="136"/>
    </row>
    <row r="32" spans="1:7" outlineLevel="1" x14ac:dyDescent="0.2">
      <c r="A32" s="132"/>
      <c r="B32" s="133"/>
      <c r="C32" s="139" t="s">
        <v>5138</v>
      </c>
      <c r="D32" s="140"/>
      <c r="E32" s="141">
        <v>8.7590000000000003</v>
      </c>
      <c r="F32" s="136"/>
      <c r="G32" s="136"/>
    </row>
    <row r="33" spans="1:7" outlineLevel="1" x14ac:dyDescent="0.2">
      <c r="A33" s="132">
        <v>10</v>
      </c>
      <c r="B33" s="133" t="s">
        <v>239</v>
      </c>
      <c r="C33" s="134" t="s">
        <v>240</v>
      </c>
      <c r="D33" s="135" t="s">
        <v>183</v>
      </c>
      <c r="E33" s="136">
        <v>8.7590000000000003</v>
      </c>
      <c r="F33" s="1202"/>
      <c r="G33" s="136">
        <f>ROUND(E33*F33,2)</f>
        <v>0</v>
      </c>
    </row>
    <row r="34" spans="1:7" outlineLevel="1" x14ac:dyDescent="0.2">
      <c r="A34" s="132"/>
      <c r="B34" s="133"/>
      <c r="C34" s="139" t="s">
        <v>5135</v>
      </c>
      <c r="D34" s="140"/>
      <c r="E34" s="141">
        <v>8.7590000000000003</v>
      </c>
      <c r="F34" s="136"/>
      <c r="G34" s="136"/>
    </row>
    <row r="35" spans="1:7" outlineLevel="1" x14ac:dyDescent="0.2">
      <c r="A35" s="132">
        <v>11</v>
      </c>
      <c r="B35" s="133" t="s">
        <v>242</v>
      </c>
      <c r="C35" s="134" t="s">
        <v>243</v>
      </c>
      <c r="D35" s="135" t="s">
        <v>183</v>
      </c>
      <c r="E35" s="136">
        <v>210.21600000000001</v>
      </c>
      <c r="F35" s="1202"/>
      <c r="G35" s="136">
        <f>ROUND(E35*F35,2)</f>
        <v>0</v>
      </c>
    </row>
    <row r="36" spans="1:7" outlineLevel="1" x14ac:dyDescent="0.2">
      <c r="A36" s="132"/>
      <c r="B36" s="133"/>
      <c r="C36" s="139" t="s">
        <v>5139</v>
      </c>
      <c r="D36" s="140"/>
      <c r="E36" s="141">
        <v>210.21600000000001</v>
      </c>
      <c r="F36" s="136"/>
      <c r="G36" s="136"/>
    </row>
    <row r="37" spans="1:7" outlineLevel="1" x14ac:dyDescent="0.2">
      <c r="A37" s="132">
        <v>12</v>
      </c>
      <c r="B37" s="133" t="s">
        <v>245</v>
      </c>
      <c r="C37" s="134" t="s">
        <v>246</v>
      </c>
      <c r="D37" s="135" t="s">
        <v>183</v>
      </c>
      <c r="E37" s="136">
        <v>8.7590000000000003</v>
      </c>
      <c r="F37" s="1202"/>
      <c r="G37" s="136">
        <f>ROUND(E37*F37,2)</f>
        <v>0</v>
      </c>
    </row>
    <row r="38" spans="1:7" outlineLevel="1" x14ac:dyDescent="0.2">
      <c r="A38" s="132"/>
      <c r="B38" s="133"/>
      <c r="C38" s="139" t="s">
        <v>5135</v>
      </c>
      <c r="D38" s="140"/>
      <c r="E38" s="141">
        <v>8.7590000000000003</v>
      </c>
      <c r="F38" s="136"/>
      <c r="G38" s="136"/>
    </row>
    <row r="39" spans="1:7" x14ac:dyDescent="0.2">
      <c r="A39" s="142" t="s">
        <v>89</v>
      </c>
      <c r="B39" s="143" t="s">
        <v>251</v>
      </c>
      <c r="C39" s="144" t="s">
        <v>252</v>
      </c>
      <c r="D39" s="145"/>
      <c r="E39" s="146"/>
      <c r="F39" s="146"/>
      <c r="G39" s="146">
        <f>SUM(G40:G54)</f>
        <v>0</v>
      </c>
    </row>
    <row r="40" spans="1:7" outlineLevel="1" x14ac:dyDescent="0.2">
      <c r="A40" s="132">
        <v>13</v>
      </c>
      <c r="B40" s="133" t="s">
        <v>333</v>
      </c>
      <c r="C40" s="134" t="s">
        <v>5140</v>
      </c>
      <c r="D40" s="135" t="s">
        <v>183</v>
      </c>
      <c r="E40" s="136">
        <v>5.625</v>
      </c>
      <c r="F40" s="1202"/>
      <c r="G40" s="136">
        <f>ROUND(E40*F40,2)</f>
        <v>0</v>
      </c>
    </row>
    <row r="41" spans="1:7" outlineLevel="1" x14ac:dyDescent="0.2">
      <c r="A41" s="132"/>
      <c r="B41" s="133"/>
      <c r="C41" s="139" t="s">
        <v>5126</v>
      </c>
      <c r="D41" s="140"/>
      <c r="E41" s="141">
        <v>4.7249999999999996</v>
      </c>
      <c r="F41" s="136"/>
      <c r="G41" s="136"/>
    </row>
    <row r="42" spans="1:7" outlineLevel="1" x14ac:dyDescent="0.2">
      <c r="A42" s="132"/>
      <c r="B42" s="133"/>
      <c r="C42" s="139" t="s">
        <v>5127</v>
      </c>
      <c r="D42" s="140"/>
      <c r="E42" s="141">
        <v>0.9</v>
      </c>
      <c r="F42" s="136"/>
      <c r="G42" s="136"/>
    </row>
    <row r="43" spans="1:7" outlineLevel="1" x14ac:dyDescent="0.2">
      <c r="A43" s="132">
        <v>14</v>
      </c>
      <c r="B43" s="133" t="s">
        <v>253</v>
      </c>
      <c r="C43" s="134" t="s">
        <v>5141</v>
      </c>
      <c r="D43" s="135" t="s">
        <v>183</v>
      </c>
      <c r="E43" s="136">
        <v>3.1340000000000008</v>
      </c>
      <c r="F43" s="1202"/>
      <c r="G43" s="136">
        <f>ROUND(E43*F43,2)</f>
        <v>0</v>
      </c>
    </row>
    <row r="44" spans="1:7" outlineLevel="1" x14ac:dyDescent="0.2">
      <c r="A44" s="132"/>
      <c r="B44" s="133"/>
      <c r="C44" s="139" t="s">
        <v>5142</v>
      </c>
      <c r="D44" s="140"/>
      <c r="E44" s="141">
        <v>0.74399999999999999</v>
      </c>
      <c r="F44" s="136"/>
      <c r="G44" s="136"/>
    </row>
    <row r="45" spans="1:7" outlineLevel="1" x14ac:dyDescent="0.2">
      <c r="A45" s="132"/>
      <c r="B45" s="133"/>
      <c r="C45" s="139" t="s">
        <v>5143</v>
      </c>
      <c r="D45" s="140"/>
      <c r="E45" s="141">
        <v>2.39</v>
      </c>
      <c r="F45" s="136"/>
      <c r="G45" s="136"/>
    </row>
    <row r="46" spans="1:7" outlineLevel="1" x14ac:dyDescent="0.2">
      <c r="A46" s="132">
        <v>15</v>
      </c>
      <c r="B46" s="133" t="s">
        <v>259</v>
      </c>
      <c r="C46" s="134" t="s">
        <v>260</v>
      </c>
      <c r="D46" s="135" t="s">
        <v>261</v>
      </c>
      <c r="E46" s="136">
        <v>31.20000000000001</v>
      </c>
      <c r="F46" s="1202"/>
      <c r="G46" s="136">
        <f>ROUND(E46*F46,2)</f>
        <v>0</v>
      </c>
    </row>
    <row r="47" spans="1:7" outlineLevel="1" x14ac:dyDescent="0.2">
      <c r="A47" s="132"/>
      <c r="B47" s="133"/>
      <c r="C47" s="139" t="s">
        <v>5144</v>
      </c>
      <c r="D47" s="140"/>
      <c r="E47" s="141">
        <v>10.16</v>
      </c>
      <c r="F47" s="136"/>
      <c r="G47" s="136"/>
    </row>
    <row r="48" spans="1:7" ht="22.5" outlineLevel="1" x14ac:dyDescent="0.2">
      <c r="A48" s="132"/>
      <c r="B48" s="133"/>
      <c r="C48" s="139" t="s">
        <v>5145</v>
      </c>
      <c r="D48" s="140"/>
      <c r="E48" s="141">
        <v>21.04</v>
      </c>
      <c r="F48" s="136"/>
      <c r="G48" s="136"/>
    </row>
    <row r="49" spans="1:7" outlineLevel="1" x14ac:dyDescent="0.2">
      <c r="A49" s="132">
        <v>16</v>
      </c>
      <c r="B49" s="133" t="s">
        <v>265</v>
      </c>
      <c r="C49" s="134" t="s">
        <v>266</v>
      </c>
      <c r="D49" s="135" t="s">
        <v>261</v>
      </c>
      <c r="E49" s="136">
        <v>31.20000000000001</v>
      </c>
      <c r="F49" s="1202"/>
      <c r="G49" s="136">
        <f>ROUND(E49*F49,2)</f>
        <v>0</v>
      </c>
    </row>
    <row r="50" spans="1:7" outlineLevel="1" x14ac:dyDescent="0.2">
      <c r="A50" s="132"/>
      <c r="B50" s="133"/>
      <c r="C50" s="139" t="s">
        <v>5144</v>
      </c>
      <c r="D50" s="140"/>
      <c r="E50" s="141">
        <v>10.16</v>
      </c>
      <c r="F50" s="136"/>
      <c r="G50" s="136"/>
    </row>
    <row r="51" spans="1:7" ht="22.5" outlineLevel="1" x14ac:dyDescent="0.2">
      <c r="A51" s="132"/>
      <c r="B51" s="133"/>
      <c r="C51" s="139" t="s">
        <v>5145</v>
      </c>
      <c r="D51" s="140"/>
      <c r="E51" s="141">
        <v>21.04</v>
      </c>
      <c r="F51" s="136"/>
      <c r="G51" s="136"/>
    </row>
    <row r="52" spans="1:7" outlineLevel="1" x14ac:dyDescent="0.2">
      <c r="A52" s="132">
        <v>17</v>
      </c>
      <c r="B52" s="133" t="s">
        <v>270</v>
      </c>
      <c r="C52" s="134" t="s">
        <v>271</v>
      </c>
      <c r="D52" s="135" t="s">
        <v>130</v>
      </c>
      <c r="E52" s="136">
        <v>0.34316000000000008</v>
      </c>
      <c r="F52" s="1202"/>
      <c r="G52" s="136">
        <f>ROUND(E52*F52,2)</f>
        <v>0</v>
      </c>
    </row>
    <row r="53" spans="1:7" outlineLevel="1" x14ac:dyDescent="0.2">
      <c r="A53" s="132"/>
      <c r="B53" s="133"/>
      <c r="C53" s="139" t="s">
        <v>5146</v>
      </c>
      <c r="D53" s="140"/>
      <c r="E53" s="141">
        <v>0.10416</v>
      </c>
      <c r="F53" s="136"/>
      <c r="G53" s="136"/>
    </row>
    <row r="54" spans="1:7" ht="22.5" outlineLevel="1" x14ac:dyDescent="0.2">
      <c r="A54" s="132"/>
      <c r="B54" s="133"/>
      <c r="C54" s="139" t="s">
        <v>5147</v>
      </c>
      <c r="D54" s="140"/>
      <c r="E54" s="141">
        <v>0.23899999999999999</v>
      </c>
      <c r="F54" s="136"/>
      <c r="G54" s="136"/>
    </row>
    <row r="55" spans="1:7" x14ac:dyDescent="0.2">
      <c r="A55" s="142" t="s">
        <v>89</v>
      </c>
      <c r="B55" s="143" t="s">
        <v>391</v>
      </c>
      <c r="C55" s="144" t="s">
        <v>392</v>
      </c>
      <c r="D55" s="145"/>
      <c r="E55" s="146"/>
      <c r="F55" s="146"/>
      <c r="G55" s="146">
        <f>SUM(G56:G63)</f>
        <v>0</v>
      </c>
    </row>
    <row r="56" spans="1:7" outlineLevel="1" x14ac:dyDescent="0.2">
      <c r="A56" s="132">
        <v>18</v>
      </c>
      <c r="B56" s="133" t="s">
        <v>5148</v>
      </c>
      <c r="C56" s="134" t="s">
        <v>5149</v>
      </c>
      <c r="D56" s="135" t="s">
        <v>183</v>
      </c>
      <c r="E56" s="136">
        <v>1.395</v>
      </c>
      <c r="F56" s="1202"/>
      <c r="G56" s="136">
        <f>ROUND(E56*F56,2)</f>
        <v>0</v>
      </c>
    </row>
    <row r="57" spans="1:7" outlineLevel="1" x14ac:dyDescent="0.2">
      <c r="A57" s="132"/>
      <c r="B57" s="133"/>
      <c r="C57" s="139" t="s">
        <v>5150</v>
      </c>
      <c r="D57" s="140"/>
      <c r="E57" s="141">
        <v>1.395</v>
      </c>
      <c r="F57" s="136"/>
      <c r="G57" s="136"/>
    </row>
    <row r="58" spans="1:7" outlineLevel="1" x14ac:dyDescent="0.2">
      <c r="A58" s="132">
        <v>19</v>
      </c>
      <c r="B58" s="133" t="s">
        <v>5151</v>
      </c>
      <c r="C58" s="134" t="s">
        <v>5152</v>
      </c>
      <c r="D58" s="135" t="s">
        <v>261</v>
      </c>
      <c r="E58" s="136">
        <v>19.05</v>
      </c>
      <c r="F58" s="1202"/>
      <c r="G58" s="136">
        <f>ROUND(E58*F58,2)</f>
        <v>0</v>
      </c>
    </row>
    <row r="59" spans="1:7" outlineLevel="1" x14ac:dyDescent="0.2">
      <c r="A59" s="132"/>
      <c r="B59" s="133"/>
      <c r="C59" s="139" t="s">
        <v>5153</v>
      </c>
      <c r="D59" s="140"/>
      <c r="E59" s="141">
        <v>19.05</v>
      </c>
      <c r="F59" s="136"/>
      <c r="G59" s="136"/>
    </row>
    <row r="60" spans="1:7" outlineLevel="1" x14ac:dyDescent="0.2">
      <c r="A60" s="132">
        <v>20</v>
      </c>
      <c r="B60" s="133" t="s">
        <v>5154</v>
      </c>
      <c r="C60" s="134" t="s">
        <v>5155</v>
      </c>
      <c r="D60" s="135" t="s">
        <v>261</v>
      </c>
      <c r="E60" s="136">
        <v>19.05</v>
      </c>
      <c r="F60" s="1202"/>
      <c r="G60" s="136">
        <f>ROUND(E60*F60,2)</f>
        <v>0</v>
      </c>
    </row>
    <row r="61" spans="1:7" outlineLevel="1" x14ac:dyDescent="0.2">
      <c r="A61" s="132"/>
      <c r="B61" s="133"/>
      <c r="C61" s="139" t="s">
        <v>5153</v>
      </c>
      <c r="D61" s="140"/>
      <c r="E61" s="141">
        <v>19.05</v>
      </c>
      <c r="F61" s="136"/>
      <c r="G61" s="136"/>
    </row>
    <row r="62" spans="1:7" outlineLevel="1" x14ac:dyDescent="0.2">
      <c r="A62" s="132">
        <v>21</v>
      </c>
      <c r="B62" s="133" t="s">
        <v>5156</v>
      </c>
      <c r="C62" s="134" t="s">
        <v>5157</v>
      </c>
      <c r="D62" s="135" t="s">
        <v>130</v>
      </c>
      <c r="E62" s="136">
        <v>0.1953</v>
      </c>
      <c r="F62" s="1202"/>
      <c r="G62" s="136">
        <f>ROUND(E62*F62,2)</f>
        <v>0</v>
      </c>
    </row>
    <row r="63" spans="1:7" outlineLevel="1" x14ac:dyDescent="0.2">
      <c r="A63" s="132"/>
      <c r="B63" s="133"/>
      <c r="C63" s="139" t="s">
        <v>5158</v>
      </c>
      <c r="D63" s="140"/>
      <c r="E63" s="141">
        <v>0.1953</v>
      </c>
      <c r="F63" s="136"/>
      <c r="G63" s="136"/>
    </row>
    <row r="64" spans="1:7" x14ac:dyDescent="0.2">
      <c r="A64" s="142" t="s">
        <v>89</v>
      </c>
      <c r="B64" s="143" t="s">
        <v>742</v>
      </c>
      <c r="C64" s="144" t="s">
        <v>743</v>
      </c>
      <c r="D64" s="145"/>
      <c r="E64" s="146"/>
      <c r="F64" s="146"/>
      <c r="G64" s="146">
        <f>SUM(G65:G78)</f>
        <v>0</v>
      </c>
    </row>
    <row r="65" spans="1:7" outlineLevel="1" x14ac:dyDescent="0.2">
      <c r="A65" s="132">
        <v>22</v>
      </c>
      <c r="B65" s="133" t="s">
        <v>5159</v>
      </c>
      <c r="C65" s="134" t="s">
        <v>5160</v>
      </c>
      <c r="D65" s="135" t="s">
        <v>183</v>
      </c>
      <c r="E65" s="136">
        <v>0.44000000000000006</v>
      </c>
      <c r="F65" s="1202"/>
      <c r="G65" s="136">
        <f>ROUND(E65*F65,2)</f>
        <v>0</v>
      </c>
    </row>
    <row r="66" spans="1:7" outlineLevel="1" x14ac:dyDescent="0.2">
      <c r="A66" s="132"/>
      <c r="B66" s="133"/>
      <c r="C66" s="139" t="s">
        <v>5161</v>
      </c>
      <c r="D66" s="140"/>
      <c r="E66" s="141">
        <v>0.44</v>
      </c>
      <c r="F66" s="136"/>
      <c r="G66" s="136"/>
    </row>
    <row r="67" spans="1:7" outlineLevel="1" x14ac:dyDescent="0.2">
      <c r="A67" s="132">
        <v>23</v>
      </c>
      <c r="B67" s="133" t="s">
        <v>760</v>
      </c>
      <c r="C67" s="134" t="s">
        <v>761</v>
      </c>
      <c r="D67" s="135" t="s">
        <v>261</v>
      </c>
      <c r="E67" s="136">
        <v>8.5560000000000009</v>
      </c>
      <c r="F67" s="1202"/>
      <c r="G67" s="136">
        <f>ROUND(E67*F67,2)</f>
        <v>0</v>
      </c>
    </row>
    <row r="68" spans="1:7" outlineLevel="1" x14ac:dyDescent="0.2">
      <c r="A68" s="132"/>
      <c r="B68" s="133"/>
      <c r="C68" s="139" t="s">
        <v>5162</v>
      </c>
      <c r="D68" s="140"/>
      <c r="E68" s="141">
        <v>8.4</v>
      </c>
      <c r="F68" s="136"/>
      <c r="G68" s="136"/>
    </row>
    <row r="69" spans="1:7" outlineLevel="1" x14ac:dyDescent="0.2">
      <c r="A69" s="132"/>
      <c r="B69" s="133"/>
      <c r="C69" s="139" t="s">
        <v>5163</v>
      </c>
      <c r="D69" s="140"/>
      <c r="E69" s="141">
        <v>0.156</v>
      </c>
      <c r="F69" s="136"/>
      <c r="G69" s="136"/>
    </row>
    <row r="70" spans="1:7" outlineLevel="1" x14ac:dyDescent="0.2">
      <c r="A70" s="132">
        <v>24</v>
      </c>
      <c r="B70" s="133" t="s">
        <v>766</v>
      </c>
      <c r="C70" s="134" t="s">
        <v>767</v>
      </c>
      <c r="D70" s="135" t="s">
        <v>261</v>
      </c>
      <c r="E70" s="136">
        <v>8.5560000000000009</v>
      </c>
      <c r="F70" s="1202"/>
      <c r="G70" s="136">
        <f>ROUND(E70*F70,2)</f>
        <v>0</v>
      </c>
    </row>
    <row r="71" spans="1:7" outlineLevel="1" x14ac:dyDescent="0.2">
      <c r="A71" s="132"/>
      <c r="B71" s="133"/>
      <c r="C71" s="139" t="s">
        <v>5162</v>
      </c>
      <c r="D71" s="140"/>
      <c r="E71" s="141">
        <v>8.4</v>
      </c>
      <c r="F71" s="136"/>
      <c r="G71" s="136"/>
    </row>
    <row r="72" spans="1:7" outlineLevel="1" x14ac:dyDescent="0.2">
      <c r="A72" s="132"/>
      <c r="B72" s="133"/>
      <c r="C72" s="139" t="s">
        <v>5163</v>
      </c>
      <c r="D72" s="140"/>
      <c r="E72" s="141">
        <v>0.156</v>
      </c>
      <c r="F72" s="136"/>
      <c r="G72" s="136"/>
    </row>
    <row r="73" spans="1:7" outlineLevel="1" x14ac:dyDescent="0.2">
      <c r="A73" s="132">
        <v>25</v>
      </c>
      <c r="B73" s="133" t="s">
        <v>5164</v>
      </c>
      <c r="C73" s="134" t="s">
        <v>5165</v>
      </c>
      <c r="D73" s="135" t="s">
        <v>261</v>
      </c>
      <c r="E73" s="136">
        <v>4.4000000000000004</v>
      </c>
      <c r="F73" s="1202"/>
      <c r="G73" s="136">
        <f>ROUND(E73*F73,2)</f>
        <v>0</v>
      </c>
    </row>
    <row r="74" spans="1:7" outlineLevel="1" x14ac:dyDescent="0.2">
      <c r="A74" s="132"/>
      <c r="B74" s="133"/>
      <c r="C74" s="139" t="s">
        <v>5166</v>
      </c>
      <c r="D74" s="140"/>
      <c r="E74" s="141">
        <v>4.4000000000000004</v>
      </c>
      <c r="F74" s="136"/>
      <c r="G74" s="136"/>
    </row>
    <row r="75" spans="1:7" outlineLevel="1" x14ac:dyDescent="0.2">
      <c r="A75" s="132">
        <v>26</v>
      </c>
      <c r="B75" s="133" t="s">
        <v>5167</v>
      </c>
      <c r="C75" s="134" t="s">
        <v>5168</v>
      </c>
      <c r="D75" s="135" t="s">
        <v>261</v>
      </c>
      <c r="E75" s="136">
        <v>4.4000000000000004</v>
      </c>
      <c r="F75" s="1202"/>
      <c r="G75" s="136">
        <f>ROUND(E75*F75,2)</f>
        <v>0</v>
      </c>
    </row>
    <row r="76" spans="1:7" outlineLevel="1" x14ac:dyDescent="0.2">
      <c r="A76" s="132"/>
      <c r="B76" s="133"/>
      <c r="C76" s="139" t="s">
        <v>5166</v>
      </c>
      <c r="D76" s="140"/>
      <c r="E76" s="141">
        <v>4.4000000000000004</v>
      </c>
      <c r="F76" s="136"/>
      <c r="G76" s="136"/>
    </row>
    <row r="77" spans="1:7" outlineLevel="1" x14ac:dyDescent="0.2">
      <c r="A77" s="132">
        <v>27</v>
      </c>
      <c r="B77" s="133" t="s">
        <v>783</v>
      </c>
      <c r="C77" s="134" t="s">
        <v>784</v>
      </c>
      <c r="D77" s="135" t="s">
        <v>130</v>
      </c>
      <c r="E77" s="136">
        <v>6.1600000000000016E-2</v>
      </c>
      <c r="F77" s="1202"/>
      <c r="G77" s="136">
        <f>ROUND(E77*F77,2)</f>
        <v>0</v>
      </c>
    </row>
    <row r="78" spans="1:7" outlineLevel="1" x14ac:dyDescent="0.2">
      <c r="A78" s="132"/>
      <c r="B78" s="133"/>
      <c r="C78" s="139" t="s">
        <v>5169</v>
      </c>
      <c r="D78" s="140"/>
      <c r="E78" s="141">
        <v>6.1600000000000002E-2</v>
      </c>
      <c r="F78" s="136"/>
      <c r="G78" s="136"/>
    </row>
    <row r="79" spans="1:7" x14ac:dyDescent="0.2">
      <c r="A79" s="142" t="s">
        <v>89</v>
      </c>
      <c r="B79" s="143" t="s">
        <v>1753</v>
      </c>
      <c r="C79" s="144" t="s">
        <v>1754</v>
      </c>
      <c r="D79" s="145"/>
      <c r="E79" s="146"/>
      <c r="F79" s="146"/>
      <c r="G79" s="146">
        <f>SUM(G80)</f>
        <v>0</v>
      </c>
    </row>
    <row r="80" spans="1:7" outlineLevel="1" x14ac:dyDescent="0.2">
      <c r="A80" s="132">
        <v>28</v>
      </c>
      <c r="B80" s="133" t="s">
        <v>5170</v>
      </c>
      <c r="C80" s="134" t="s">
        <v>5171</v>
      </c>
      <c r="D80" s="135" t="s">
        <v>130</v>
      </c>
      <c r="E80" s="136">
        <v>33.200000000000003</v>
      </c>
      <c r="F80" s="1202"/>
      <c r="G80" s="136">
        <f>ROUND(E80*F80,2)</f>
        <v>0</v>
      </c>
    </row>
    <row r="81" spans="1:7" outlineLevel="1" x14ac:dyDescent="0.2">
      <c r="A81" s="132"/>
      <c r="B81" s="133"/>
      <c r="C81" s="139" t="s">
        <v>5172</v>
      </c>
      <c r="D81" s="140"/>
      <c r="E81" s="141">
        <v>33.200000000000003</v>
      </c>
      <c r="F81" s="136"/>
      <c r="G81" s="136"/>
    </row>
    <row r="82" spans="1:7" x14ac:dyDescent="0.2">
      <c r="A82" s="142" t="s">
        <v>89</v>
      </c>
      <c r="B82" s="143" t="s">
        <v>2550</v>
      </c>
      <c r="C82" s="144" t="s">
        <v>2551</v>
      </c>
      <c r="D82" s="145"/>
      <c r="E82" s="146"/>
      <c r="F82" s="146"/>
      <c r="G82" s="146">
        <f>SUM(G83:G95)</f>
        <v>0</v>
      </c>
    </row>
    <row r="83" spans="1:7" ht="22.5" outlineLevel="1" x14ac:dyDescent="0.2">
      <c r="A83" s="132">
        <v>29</v>
      </c>
      <c r="B83" s="133" t="s">
        <v>2562</v>
      </c>
      <c r="C83" s="134" t="s">
        <v>5173</v>
      </c>
      <c r="D83" s="135" t="s">
        <v>261</v>
      </c>
      <c r="E83" s="136">
        <v>4.968</v>
      </c>
      <c r="F83" s="1202"/>
      <c r="G83" s="136">
        <f>ROUND(E83*F83,2)</f>
        <v>0</v>
      </c>
    </row>
    <row r="84" spans="1:7" outlineLevel="1" x14ac:dyDescent="0.2">
      <c r="A84" s="132"/>
      <c r="B84" s="133"/>
      <c r="C84" s="139" t="s">
        <v>5174</v>
      </c>
      <c r="D84" s="140"/>
      <c r="E84" s="141">
        <v>4.968</v>
      </c>
      <c r="F84" s="136"/>
      <c r="G84" s="136"/>
    </row>
    <row r="85" spans="1:7" ht="22.5" outlineLevel="1" x14ac:dyDescent="0.2">
      <c r="A85" s="132">
        <v>30</v>
      </c>
      <c r="B85" s="133" t="s">
        <v>2565</v>
      </c>
      <c r="C85" s="134" t="s">
        <v>5175</v>
      </c>
      <c r="D85" s="135" t="s">
        <v>383</v>
      </c>
      <c r="E85" s="136">
        <v>16.2</v>
      </c>
      <c r="F85" s="1202"/>
      <c r="G85" s="136">
        <f t="shared" ref="G85:G95" si="0">ROUND(E85*F85,2)</f>
        <v>0</v>
      </c>
    </row>
    <row r="86" spans="1:7" ht="22.5" outlineLevel="1" x14ac:dyDescent="0.2">
      <c r="A86" s="132">
        <v>31</v>
      </c>
      <c r="B86" s="133" t="s">
        <v>5176</v>
      </c>
      <c r="C86" s="134" t="s">
        <v>5177</v>
      </c>
      <c r="D86" s="135" t="s">
        <v>383</v>
      </c>
      <c r="E86" s="136">
        <v>211.5</v>
      </c>
      <c r="F86" s="1202"/>
      <c r="G86" s="136">
        <f t="shared" si="0"/>
        <v>0</v>
      </c>
    </row>
    <row r="87" spans="1:7" ht="22.5" outlineLevel="1" x14ac:dyDescent="0.2">
      <c r="A87" s="132">
        <v>32</v>
      </c>
      <c r="B87" s="133" t="s">
        <v>5178</v>
      </c>
      <c r="C87" s="134" t="s">
        <v>5179</v>
      </c>
      <c r="D87" s="135" t="s">
        <v>383</v>
      </c>
      <c r="E87" s="136">
        <v>21.1</v>
      </c>
      <c r="F87" s="1202"/>
      <c r="G87" s="136">
        <f t="shared" si="0"/>
        <v>0</v>
      </c>
    </row>
    <row r="88" spans="1:7" ht="22.5" outlineLevel="1" x14ac:dyDescent="0.2">
      <c r="A88" s="132">
        <v>33</v>
      </c>
      <c r="B88" s="133" t="s">
        <v>5180</v>
      </c>
      <c r="C88" s="134" t="s">
        <v>5181</v>
      </c>
      <c r="D88" s="135" t="s">
        <v>374</v>
      </c>
      <c r="E88" s="136">
        <v>1</v>
      </c>
      <c r="F88" s="1202"/>
      <c r="G88" s="136">
        <f t="shared" si="0"/>
        <v>0</v>
      </c>
    </row>
    <row r="89" spans="1:7" ht="22.5" outlineLevel="1" x14ac:dyDescent="0.2">
      <c r="A89" s="132">
        <v>34</v>
      </c>
      <c r="B89" s="133" t="s">
        <v>5182</v>
      </c>
      <c r="C89" s="134" t="s">
        <v>5183</v>
      </c>
      <c r="D89" s="135" t="s">
        <v>374</v>
      </c>
      <c r="E89" s="136">
        <v>1</v>
      </c>
      <c r="F89" s="1202"/>
      <c r="G89" s="136">
        <f t="shared" si="0"/>
        <v>0</v>
      </c>
    </row>
    <row r="90" spans="1:7" ht="22.5" outlineLevel="1" x14ac:dyDescent="0.2">
      <c r="A90" s="132">
        <v>35</v>
      </c>
      <c r="B90" s="133" t="s">
        <v>5184</v>
      </c>
      <c r="C90" s="134" t="s">
        <v>5185</v>
      </c>
      <c r="D90" s="135" t="s">
        <v>383</v>
      </c>
      <c r="E90" s="136">
        <v>13</v>
      </c>
      <c r="F90" s="1202"/>
      <c r="G90" s="136">
        <f t="shared" si="0"/>
        <v>0</v>
      </c>
    </row>
    <row r="91" spans="1:7" ht="22.5" outlineLevel="1" x14ac:dyDescent="0.2">
      <c r="A91" s="132">
        <v>36</v>
      </c>
      <c r="B91" s="133" t="s">
        <v>5186</v>
      </c>
      <c r="C91" s="134" t="s">
        <v>5187</v>
      </c>
      <c r="D91" s="135" t="s">
        <v>374</v>
      </c>
      <c r="E91" s="136">
        <v>1</v>
      </c>
      <c r="F91" s="1202"/>
      <c r="G91" s="136">
        <f t="shared" si="0"/>
        <v>0</v>
      </c>
    </row>
    <row r="92" spans="1:7" ht="22.5" outlineLevel="1" x14ac:dyDescent="0.2">
      <c r="A92" s="132">
        <v>37</v>
      </c>
      <c r="B92" s="133" t="s">
        <v>5188</v>
      </c>
      <c r="C92" s="134" t="s">
        <v>5189</v>
      </c>
      <c r="D92" s="135" t="s">
        <v>374</v>
      </c>
      <c r="E92" s="136">
        <v>1</v>
      </c>
      <c r="F92" s="1202"/>
      <c r="G92" s="136">
        <f t="shared" si="0"/>
        <v>0</v>
      </c>
    </row>
    <row r="93" spans="1:7" ht="22.5" outlineLevel="1" x14ac:dyDescent="0.2">
      <c r="A93" s="132">
        <v>38</v>
      </c>
      <c r="B93" s="133" t="s">
        <v>5190</v>
      </c>
      <c r="C93" s="134" t="s">
        <v>5191</v>
      </c>
      <c r="D93" s="135" t="s">
        <v>374</v>
      </c>
      <c r="E93" s="136">
        <v>1</v>
      </c>
      <c r="F93" s="1202"/>
      <c r="G93" s="136">
        <f t="shared" si="0"/>
        <v>0</v>
      </c>
    </row>
    <row r="94" spans="1:7" outlineLevel="1" x14ac:dyDescent="0.2">
      <c r="A94" s="132">
        <v>39</v>
      </c>
      <c r="B94" s="133" t="s">
        <v>5192</v>
      </c>
      <c r="C94" s="134" t="s">
        <v>5193</v>
      </c>
      <c r="D94" s="135" t="s">
        <v>374</v>
      </c>
      <c r="E94" s="136">
        <v>5</v>
      </c>
      <c r="F94" s="1202"/>
      <c r="G94" s="136">
        <f t="shared" si="0"/>
        <v>0</v>
      </c>
    </row>
    <row r="95" spans="1:7" outlineLevel="1" x14ac:dyDescent="0.2">
      <c r="A95" s="132">
        <v>40</v>
      </c>
      <c r="B95" s="133" t="s">
        <v>3394</v>
      </c>
      <c r="C95" s="134" t="s">
        <v>5001</v>
      </c>
      <c r="D95" s="135" t="s">
        <v>1878</v>
      </c>
      <c r="E95" s="136">
        <f>SUM(G83:G94)/100</f>
        <v>0</v>
      </c>
      <c r="F95" s="1202"/>
      <c r="G95" s="136">
        <f t="shared" si="0"/>
        <v>0</v>
      </c>
    </row>
    <row r="96" spans="1:7" x14ac:dyDescent="0.2">
      <c r="A96" s="142" t="s">
        <v>89</v>
      </c>
      <c r="B96" s="143" t="s">
        <v>2897</v>
      </c>
      <c r="C96" s="144" t="s">
        <v>2898</v>
      </c>
      <c r="D96" s="145"/>
      <c r="E96" s="146"/>
      <c r="F96" s="146"/>
      <c r="G96" s="146">
        <f>SUM(G97:G99)</f>
        <v>0</v>
      </c>
    </row>
    <row r="97" spans="1:7" outlineLevel="1" x14ac:dyDescent="0.2">
      <c r="A97" s="132">
        <v>41</v>
      </c>
      <c r="B97" s="133" t="s">
        <v>5194</v>
      </c>
      <c r="C97" s="134" t="s">
        <v>5195</v>
      </c>
      <c r="D97" s="135" t="s">
        <v>261</v>
      </c>
      <c r="E97" s="136">
        <v>19.05</v>
      </c>
      <c r="F97" s="1202"/>
      <c r="G97" s="136">
        <f>ROUND(E97*F97,2)</f>
        <v>0</v>
      </c>
    </row>
    <row r="98" spans="1:7" outlineLevel="1" x14ac:dyDescent="0.2">
      <c r="A98" s="132"/>
      <c r="B98" s="133"/>
      <c r="C98" s="139" t="s">
        <v>5153</v>
      </c>
      <c r="D98" s="140"/>
      <c r="E98" s="141">
        <v>19.05</v>
      </c>
      <c r="F98" s="136"/>
      <c r="G98" s="136"/>
    </row>
    <row r="99" spans="1:7" outlineLevel="1" x14ac:dyDescent="0.2">
      <c r="A99" s="132">
        <v>42</v>
      </c>
      <c r="B99" s="133" t="s">
        <v>5196</v>
      </c>
      <c r="C99" s="134" t="s">
        <v>5197</v>
      </c>
      <c r="D99" s="135" t="s">
        <v>261</v>
      </c>
      <c r="E99" s="136">
        <v>12.956000000000001</v>
      </c>
      <c r="F99" s="1202"/>
      <c r="G99" s="136">
        <f>ROUND(E99*F99,2)</f>
        <v>0</v>
      </c>
    </row>
    <row r="100" spans="1:7" outlineLevel="1" x14ac:dyDescent="0.2">
      <c r="A100" s="132"/>
      <c r="B100" s="133"/>
      <c r="C100" s="139" t="s">
        <v>5198</v>
      </c>
      <c r="D100" s="140"/>
      <c r="E100" s="141">
        <v>12.8</v>
      </c>
      <c r="F100" s="136"/>
      <c r="G100" s="136"/>
    </row>
    <row r="101" spans="1:7" outlineLevel="1" x14ac:dyDescent="0.2">
      <c r="A101" s="168"/>
      <c r="B101" s="169"/>
      <c r="C101" s="170" t="s">
        <v>5163</v>
      </c>
      <c r="D101" s="171"/>
      <c r="E101" s="172">
        <v>0.156</v>
      </c>
      <c r="F101" s="173"/>
      <c r="G101" s="173"/>
    </row>
    <row r="102" spans="1:7" x14ac:dyDescent="0.2">
      <c r="B102" s="175" t="s">
        <v>284</v>
      </c>
      <c r="C102" s="176" t="s">
        <v>284</v>
      </c>
      <c r="D102" s="177"/>
      <c r="E102" s="178"/>
      <c r="F102" s="174"/>
      <c r="G102" s="174"/>
    </row>
    <row r="103" spans="1:7" x14ac:dyDescent="0.2">
      <c r="A103" s="635"/>
      <c r="B103" s="636" t="s">
        <v>178</v>
      </c>
      <c r="C103" s="637" t="s">
        <v>284</v>
      </c>
      <c r="D103" s="638"/>
      <c r="E103" s="639"/>
      <c r="F103" s="640"/>
      <c r="G103" s="185">
        <f>G8+G39+G55+G64+G79+G82+G96</f>
        <v>0</v>
      </c>
    </row>
  </sheetData>
  <mergeCells count="4">
    <mergeCell ref="A1:G1"/>
    <mergeCell ref="C2:G2"/>
    <mergeCell ref="C3:G3"/>
    <mergeCell ref="C4:G4"/>
  </mergeCells>
  <hyperlinks>
    <hyperlink ref="C2:G2" location="REKAPITULACE!A1" display="REKONSTRUKCE AREÁLU ZŠ HAPALOVA - MARIE HÜBNEROVÉ" xr:uid="{AF4E525B-4462-4EFA-9CFD-54608C58F170}"/>
  </hyperlinks>
  <pageMargins left="0.59055118110236227" right="0.39370078740157483" top="0.78740157480314965" bottom="0.78740157480314965" header="0.31496062992125984" footer="0.31496062992125984"/>
  <pageSetup paperSize="9" orientation="landscape" r:id="rId1"/>
  <headerFooter>
    <oddFooter>Stránka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8D316-3C1B-4BD7-9FA8-ABFB10564346}">
  <sheetPr codeName="List24">
    <outlinePr summaryBelow="0"/>
  </sheetPr>
  <dimension ref="A1:AT44"/>
  <sheetViews>
    <sheetView topLeftCell="A4" zoomScaleNormal="100" workbookViewId="0">
      <selection activeCell="F10" sqref="F10"/>
    </sheetView>
  </sheetViews>
  <sheetFormatPr defaultColWidth="9.140625" defaultRowHeight="12.75" outlineLevelRow="1" x14ac:dyDescent="0.2"/>
  <cols>
    <col min="1" max="1" width="4.28515625" style="174" customWidth="1"/>
    <col min="2" max="2" width="14.42578125" style="175" customWidth="1"/>
    <col min="3" max="3" width="50.7109375" style="175" customWidth="1"/>
    <col min="4" max="4" width="4.5703125" style="109" customWidth="1"/>
    <col min="5" max="5" width="10.5703125" style="186" customWidth="1"/>
    <col min="6" max="6" width="9.85546875" style="110" customWidth="1"/>
    <col min="7" max="7" width="12.7109375" style="110" customWidth="1"/>
    <col min="8" max="14" width="9.140625" style="110"/>
    <col min="15" max="25" width="0" style="110" hidden="1" customWidth="1"/>
    <col min="26" max="16384" width="9.140625" style="110"/>
  </cols>
  <sheetData>
    <row r="1" spans="1:46" ht="15.75" customHeight="1" x14ac:dyDescent="0.25">
      <c r="A1" s="1512" t="s">
        <v>173</v>
      </c>
      <c r="B1" s="1512"/>
      <c r="C1" s="1512"/>
      <c r="D1" s="1512"/>
      <c r="E1" s="1512"/>
      <c r="F1" s="1512"/>
      <c r="G1" s="1512"/>
      <c r="Q1" s="110" t="s">
        <v>5449</v>
      </c>
    </row>
    <row r="2" spans="1:46" ht="24.95" customHeight="1" x14ac:dyDescent="0.2">
      <c r="A2" s="740" t="s">
        <v>76</v>
      </c>
      <c r="B2" s="741"/>
      <c r="C2" s="1646" t="s">
        <v>77</v>
      </c>
      <c r="D2" s="1647"/>
      <c r="E2" s="1647"/>
      <c r="F2" s="1647"/>
      <c r="G2" s="1648"/>
      <c r="Q2" s="110" t="s">
        <v>5450</v>
      </c>
    </row>
    <row r="3" spans="1:46" ht="24.95" customHeight="1" x14ac:dyDescent="0.2">
      <c r="A3" s="740" t="s">
        <v>78</v>
      </c>
      <c r="B3" s="741"/>
      <c r="C3" s="1649" t="s">
        <v>5451</v>
      </c>
      <c r="D3" s="1650"/>
      <c r="E3" s="1650"/>
      <c r="F3" s="1650"/>
      <c r="G3" s="1651"/>
      <c r="Q3" s="110" t="s">
        <v>5452</v>
      </c>
    </row>
    <row r="4" spans="1:46" ht="24.95" customHeight="1" x14ac:dyDescent="0.2">
      <c r="A4" s="740" t="s">
        <v>79</v>
      </c>
      <c r="B4" s="741"/>
      <c r="C4" s="1649" t="s">
        <v>175</v>
      </c>
      <c r="D4" s="1650"/>
      <c r="E4" s="1650"/>
      <c r="F4" s="1650"/>
      <c r="G4" s="1651"/>
      <c r="Q4" s="110" t="s">
        <v>5453</v>
      </c>
    </row>
    <row r="5" spans="1:46" x14ac:dyDescent="0.2">
      <c r="A5" s="742" t="s">
        <v>176</v>
      </c>
      <c r="B5" s="743"/>
      <c r="C5" s="743"/>
      <c r="D5" s="744"/>
      <c r="E5" s="745"/>
      <c r="F5" s="746"/>
      <c r="G5" s="747"/>
      <c r="Q5" s="110" t="s">
        <v>5454</v>
      </c>
    </row>
    <row r="7" spans="1:46" x14ac:dyDescent="0.2">
      <c r="A7" s="748" t="s">
        <v>80</v>
      </c>
      <c r="B7" s="749" t="s">
        <v>81</v>
      </c>
      <c r="C7" s="749" t="s">
        <v>82</v>
      </c>
      <c r="D7" s="750" t="s">
        <v>83</v>
      </c>
      <c r="E7" s="751" t="s">
        <v>84</v>
      </c>
      <c r="F7" s="752" t="s">
        <v>177</v>
      </c>
      <c r="G7" s="753" t="s">
        <v>178</v>
      </c>
    </row>
    <row r="8" spans="1:46" x14ac:dyDescent="0.2">
      <c r="A8" s="754" t="s">
        <v>89</v>
      </c>
      <c r="B8" s="755" t="s">
        <v>179</v>
      </c>
      <c r="C8" s="756" t="s">
        <v>180</v>
      </c>
      <c r="D8" s="757"/>
      <c r="E8" s="758"/>
      <c r="F8" s="758"/>
      <c r="G8" s="758">
        <f>SUMIF(Q9:Q12,"&lt;&gt;NOR",G9:G12)</f>
        <v>0</v>
      </c>
      <c r="Q8" s="110" t="s">
        <v>5455</v>
      </c>
    </row>
    <row r="9" spans="1:46" ht="22.5" outlineLevel="1" x14ac:dyDescent="0.2">
      <c r="A9" s="132">
        <v>1</v>
      </c>
      <c r="B9" s="133" t="s">
        <v>5456</v>
      </c>
      <c r="C9" s="134" t="s">
        <v>5457</v>
      </c>
      <c r="D9" s="135" t="s">
        <v>374</v>
      </c>
      <c r="E9" s="136">
        <v>7</v>
      </c>
      <c r="F9" s="1202">
        <v>0</v>
      </c>
      <c r="G9" s="136">
        <f>ROUND(E9*F9,2)</f>
        <v>0</v>
      </c>
      <c r="H9" s="138"/>
      <c r="I9" s="138"/>
      <c r="J9" s="138"/>
      <c r="K9" s="138"/>
      <c r="L9" s="138"/>
      <c r="M9" s="138"/>
      <c r="N9" s="138"/>
      <c r="O9" s="138"/>
      <c r="P9" s="138"/>
      <c r="Q9" s="138" t="s">
        <v>5458</v>
      </c>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row>
    <row r="10" spans="1:46" outlineLevel="1" x14ac:dyDescent="0.2">
      <c r="A10" s="132"/>
      <c r="B10" s="133"/>
      <c r="C10" s="139" t="s">
        <v>5459</v>
      </c>
      <c r="D10" s="140"/>
      <c r="E10" s="141">
        <v>7</v>
      </c>
      <c r="F10" s="136"/>
      <c r="G10" s="136"/>
      <c r="H10" s="138"/>
      <c r="I10" s="138"/>
      <c r="J10" s="138"/>
      <c r="K10" s="138"/>
      <c r="L10" s="138"/>
      <c r="M10" s="138"/>
      <c r="N10" s="138"/>
      <c r="O10" s="138"/>
      <c r="P10" s="138"/>
      <c r="Q10" s="138" t="s">
        <v>5460</v>
      </c>
      <c r="R10" s="138">
        <v>0</v>
      </c>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row>
    <row r="11" spans="1:46" ht="22.5" outlineLevel="1" x14ac:dyDescent="0.2">
      <c r="A11" s="132">
        <v>2</v>
      </c>
      <c r="B11" s="133" t="s">
        <v>5461</v>
      </c>
      <c r="C11" s="134" t="s">
        <v>5462</v>
      </c>
      <c r="D11" s="135" t="s">
        <v>261</v>
      </c>
      <c r="E11" s="136">
        <v>220</v>
      </c>
      <c r="F11" s="1202"/>
      <c r="G11" s="136">
        <f>ROUND(E11*F11,2)</f>
        <v>0</v>
      </c>
      <c r="H11" s="138"/>
      <c r="I11" s="138"/>
      <c r="J11" s="138"/>
      <c r="K11" s="138"/>
      <c r="L11" s="138"/>
      <c r="M11" s="138"/>
      <c r="N11" s="138"/>
      <c r="O11" s="138"/>
      <c r="P11" s="138"/>
      <c r="Q11" s="138" t="s">
        <v>5458</v>
      </c>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row>
    <row r="12" spans="1:46" outlineLevel="1" x14ac:dyDescent="0.2">
      <c r="A12" s="132"/>
      <c r="B12" s="133"/>
      <c r="C12" s="139" t="s">
        <v>5463</v>
      </c>
      <c r="D12" s="140"/>
      <c r="E12" s="141">
        <v>220</v>
      </c>
      <c r="F12" s="136"/>
      <c r="G12" s="136"/>
      <c r="H12" s="138"/>
      <c r="I12" s="138"/>
      <c r="J12" s="138"/>
      <c r="K12" s="138"/>
      <c r="L12" s="138"/>
      <c r="M12" s="138"/>
      <c r="N12" s="138"/>
      <c r="O12" s="138"/>
      <c r="P12" s="138"/>
      <c r="Q12" s="138" t="s">
        <v>5460</v>
      </c>
      <c r="R12" s="138">
        <v>0</v>
      </c>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row>
    <row r="13" spans="1:46" x14ac:dyDescent="0.2">
      <c r="A13" s="142" t="s">
        <v>89</v>
      </c>
      <c r="B13" s="143" t="s">
        <v>1399</v>
      </c>
      <c r="C13" s="144" t="s">
        <v>1400</v>
      </c>
      <c r="D13" s="145"/>
      <c r="E13" s="146"/>
      <c r="F13" s="146"/>
      <c r="G13" s="146">
        <f>SUMIF(Q14:Q42,"&lt;&gt;NOR",G14:G42)</f>
        <v>0</v>
      </c>
      <c r="Q13" s="110" t="s">
        <v>5455</v>
      </c>
    </row>
    <row r="14" spans="1:46" ht="22.5" outlineLevel="1" x14ac:dyDescent="0.2">
      <c r="A14" s="132">
        <v>3</v>
      </c>
      <c r="B14" s="133" t="s">
        <v>5464</v>
      </c>
      <c r="C14" s="134" t="s">
        <v>5465</v>
      </c>
      <c r="D14" s="135" t="s">
        <v>261</v>
      </c>
      <c r="E14" s="136">
        <v>770</v>
      </c>
      <c r="F14" s="1202"/>
      <c r="G14" s="136">
        <f>ROUND(E14*F14,2)</f>
        <v>0</v>
      </c>
      <c r="H14" s="138"/>
      <c r="I14" s="138"/>
      <c r="J14" s="138"/>
      <c r="K14" s="138"/>
      <c r="L14" s="138"/>
      <c r="M14" s="138"/>
      <c r="N14" s="138"/>
      <c r="O14" s="138"/>
      <c r="P14" s="138"/>
      <c r="Q14" s="138" t="s">
        <v>5458</v>
      </c>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row>
    <row r="15" spans="1:46" outlineLevel="1" x14ac:dyDescent="0.2">
      <c r="A15" s="132"/>
      <c r="B15" s="133"/>
      <c r="C15" s="139" t="s">
        <v>5466</v>
      </c>
      <c r="D15" s="140"/>
      <c r="E15" s="141">
        <v>770</v>
      </c>
      <c r="F15" s="136"/>
      <c r="G15" s="136"/>
      <c r="H15" s="138"/>
      <c r="I15" s="138"/>
      <c r="J15" s="138"/>
      <c r="K15" s="138"/>
      <c r="L15" s="138"/>
      <c r="M15" s="138"/>
      <c r="N15" s="138"/>
      <c r="O15" s="138"/>
      <c r="P15" s="138"/>
      <c r="Q15" s="138" t="s">
        <v>5460</v>
      </c>
      <c r="R15" s="138">
        <v>0</v>
      </c>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row>
    <row r="16" spans="1:46" ht="22.5" outlineLevel="1" x14ac:dyDescent="0.2">
      <c r="A16" s="132">
        <v>4</v>
      </c>
      <c r="B16" s="133" t="s">
        <v>5467</v>
      </c>
      <c r="C16" s="134" t="s">
        <v>5468</v>
      </c>
      <c r="D16" s="135" t="s">
        <v>261</v>
      </c>
      <c r="E16" s="136">
        <v>261.8</v>
      </c>
      <c r="F16" s="1202"/>
      <c r="G16" s="136">
        <f>ROUND(E16*F16,2)</f>
        <v>0</v>
      </c>
      <c r="H16" s="138"/>
      <c r="I16" s="138"/>
      <c r="J16" s="138"/>
      <c r="K16" s="138"/>
      <c r="L16" s="138"/>
      <c r="M16" s="138"/>
      <c r="N16" s="138"/>
      <c r="O16" s="138"/>
      <c r="P16" s="138"/>
      <c r="Q16" s="138" t="s">
        <v>5458</v>
      </c>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row>
    <row r="17" spans="1:46" outlineLevel="1" x14ac:dyDescent="0.2">
      <c r="A17" s="132"/>
      <c r="B17" s="133"/>
      <c r="C17" s="139" t="s">
        <v>5469</v>
      </c>
      <c r="D17" s="140"/>
      <c r="E17" s="141">
        <v>261.8</v>
      </c>
      <c r="F17" s="136"/>
      <c r="G17" s="136"/>
      <c r="H17" s="138"/>
      <c r="I17" s="138"/>
      <c r="J17" s="138"/>
      <c r="K17" s="138"/>
      <c r="L17" s="138"/>
      <c r="M17" s="138"/>
      <c r="N17" s="138"/>
      <c r="O17" s="138"/>
      <c r="P17" s="138"/>
      <c r="Q17" s="138" t="s">
        <v>5460</v>
      </c>
      <c r="R17" s="138">
        <v>0</v>
      </c>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row>
    <row r="18" spans="1:46" ht="22.5" outlineLevel="1" x14ac:dyDescent="0.2">
      <c r="A18" s="132">
        <v>5</v>
      </c>
      <c r="B18" s="133" t="s">
        <v>5470</v>
      </c>
      <c r="C18" s="134" t="s">
        <v>5471</v>
      </c>
      <c r="D18" s="135" t="s">
        <v>261</v>
      </c>
      <c r="E18" s="136">
        <v>26</v>
      </c>
      <c r="F18" s="1202"/>
      <c r="G18" s="136">
        <f>ROUND(E18*F18,2)</f>
        <v>0</v>
      </c>
      <c r="H18" s="138"/>
      <c r="I18" s="138"/>
      <c r="J18" s="138"/>
      <c r="K18" s="138"/>
      <c r="L18" s="138"/>
      <c r="M18" s="138"/>
      <c r="N18" s="138"/>
      <c r="O18" s="138"/>
      <c r="P18" s="138"/>
      <c r="Q18" s="138" t="s">
        <v>5458</v>
      </c>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row>
    <row r="19" spans="1:46" outlineLevel="1" x14ac:dyDescent="0.2">
      <c r="A19" s="132"/>
      <c r="B19" s="133"/>
      <c r="C19" s="139" t="s">
        <v>5472</v>
      </c>
      <c r="D19" s="140"/>
      <c r="E19" s="141">
        <v>26</v>
      </c>
      <c r="F19" s="136"/>
      <c r="G19" s="136"/>
      <c r="H19" s="138"/>
      <c r="I19" s="138"/>
      <c r="J19" s="138"/>
      <c r="K19" s="138"/>
      <c r="L19" s="138"/>
      <c r="M19" s="138"/>
      <c r="N19" s="138"/>
      <c r="O19" s="138"/>
      <c r="P19" s="138"/>
      <c r="Q19" s="138" t="s">
        <v>5460</v>
      </c>
      <c r="R19" s="138">
        <v>0</v>
      </c>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row>
    <row r="20" spans="1:46" outlineLevel="1" x14ac:dyDescent="0.2">
      <c r="A20" s="132">
        <v>6</v>
      </c>
      <c r="B20" s="133" t="s">
        <v>1439</v>
      </c>
      <c r="C20" s="134" t="s">
        <v>1440</v>
      </c>
      <c r="D20" s="135" t="s">
        <v>183</v>
      </c>
      <c r="E20" s="136">
        <v>0.97499999999999998</v>
      </c>
      <c r="F20" s="1202"/>
      <c r="G20" s="136">
        <f>ROUND(E20*F20,2)</f>
        <v>0</v>
      </c>
      <c r="H20" s="138"/>
      <c r="I20" s="138"/>
      <c r="J20" s="138"/>
      <c r="K20" s="138"/>
      <c r="L20" s="138"/>
      <c r="M20" s="138"/>
      <c r="N20" s="138"/>
      <c r="O20" s="138"/>
      <c r="P20" s="138"/>
      <c r="Q20" s="138" t="s">
        <v>5473</v>
      </c>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row>
    <row r="21" spans="1:46" outlineLevel="1" x14ac:dyDescent="0.2">
      <c r="A21" s="132"/>
      <c r="B21" s="133"/>
      <c r="C21" s="139" t="s">
        <v>5474</v>
      </c>
      <c r="D21" s="140"/>
      <c r="E21" s="141">
        <v>0.97499999999999998</v>
      </c>
      <c r="F21" s="136"/>
      <c r="G21" s="136"/>
      <c r="H21" s="138"/>
      <c r="I21" s="138"/>
      <c r="J21" s="138"/>
      <c r="K21" s="138"/>
      <c r="L21" s="138"/>
      <c r="M21" s="138"/>
      <c r="N21" s="138"/>
      <c r="O21" s="138"/>
      <c r="P21" s="138"/>
      <c r="Q21" s="138" t="s">
        <v>5460</v>
      </c>
      <c r="R21" s="138">
        <v>0</v>
      </c>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row>
    <row r="22" spans="1:46" outlineLevel="1" x14ac:dyDescent="0.2">
      <c r="A22" s="132">
        <v>7</v>
      </c>
      <c r="B22" s="133" t="s">
        <v>1401</v>
      </c>
      <c r="C22" s="134" t="s">
        <v>1402</v>
      </c>
      <c r="D22" s="135" t="s">
        <v>183</v>
      </c>
      <c r="E22" s="136">
        <v>7.8719999999999999</v>
      </c>
      <c r="F22" s="1202"/>
      <c r="G22" s="136">
        <f>ROUND(E22*F22,2)</f>
        <v>0</v>
      </c>
      <c r="H22" s="138"/>
      <c r="I22" s="138"/>
      <c r="J22" s="138"/>
      <c r="K22" s="138"/>
      <c r="L22" s="138"/>
      <c r="M22" s="138"/>
      <c r="N22" s="138"/>
      <c r="O22" s="138"/>
      <c r="P22" s="138"/>
      <c r="Q22" s="138" t="s">
        <v>5473</v>
      </c>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row>
    <row r="23" spans="1:46" outlineLevel="1" x14ac:dyDescent="0.2">
      <c r="A23" s="132"/>
      <c r="B23" s="133"/>
      <c r="C23" s="139" t="s">
        <v>5475</v>
      </c>
      <c r="D23" s="140"/>
      <c r="E23" s="141">
        <v>1.56</v>
      </c>
      <c r="F23" s="136"/>
      <c r="G23" s="136"/>
      <c r="H23" s="138"/>
      <c r="I23" s="138"/>
      <c r="J23" s="138"/>
      <c r="K23" s="138"/>
      <c r="L23" s="138"/>
      <c r="M23" s="138"/>
      <c r="N23" s="138"/>
      <c r="O23" s="138"/>
      <c r="P23" s="138"/>
      <c r="Q23" s="138" t="s">
        <v>5460</v>
      </c>
      <c r="R23" s="138">
        <v>0</v>
      </c>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row>
    <row r="24" spans="1:46" outlineLevel="1" x14ac:dyDescent="0.2">
      <c r="A24" s="132"/>
      <c r="B24" s="133"/>
      <c r="C24" s="139" t="s">
        <v>5476</v>
      </c>
      <c r="D24" s="140"/>
      <c r="E24" s="141">
        <v>6.3120000000000003</v>
      </c>
      <c r="F24" s="136"/>
      <c r="G24" s="136"/>
      <c r="H24" s="138"/>
      <c r="I24" s="138"/>
      <c r="J24" s="138"/>
      <c r="K24" s="138"/>
      <c r="L24" s="138"/>
      <c r="M24" s="138"/>
      <c r="N24" s="138"/>
      <c r="O24" s="138"/>
      <c r="P24" s="138"/>
      <c r="Q24" s="138" t="s">
        <v>5460</v>
      </c>
      <c r="R24" s="138">
        <v>0</v>
      </c>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row>
    <row r="25" spans="1:46" ht="22.5" outlineLevel="1" x14ac:dyDescent="0.2">
      <c r="A25" s="132">
        <v>8</v>
      </c>
      <c r="B25" s="133" t="s">
        <v>5477</v>
      </c>
      <c r="C25" s="134" t="s">
        <v>5478</v>
      </c>
      <c r="D25" s="135" t="s">
        <v>383</v>
      </c>
      <c r="E25" s="136">
        <v>126</v>
      </c>
      <c r="F25" s="1202"/>
      <c r="G25" s="136">
        <f>ROUND(E25*F25,2)</f>
        <v>0</v>
      </c>
      <c r="H25" s="138"/>
      <c r="I25" s="138"/>
      <c r="J25" s="138"/>
      <c r="K25" s="138"/>
      <c r="L25" s="138"/>
      <c r="M25" s="138"/>
      <c r="N25" s="138"/>
      <c r="O25" s="138"/>
      <c r="P25" s="138"/>
      <c r="Q25" s="138" t="s">
        <v>5473</v>
      </c>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row>
    <row r="26" spans="1:46" outlineLevel="1" x14ac:dyDescent="0.2">
      <c r="A26" s="132"/>
      <c r="B26" s="133"/>
      <c r="C26" s="139" t="s">
        <v>5479</v>
      </c>
      <c r="D26" s="140"/>
      <c r="E26" s="141">
        <v>126</v>
      </c>
      <c r="F26" s="136"/>
      <c r="G26" s="136"/>
      <c r="H26" s="138"/>
      <c r="I26" s="138"/>
      <c r="J26" s="138"/>
      <c r="K26" s="138"/>
      <c r="L26" s="138"/>
      <c r="M26" s="138"/>
      <c r="N26" s="138"/>
      <c r="O26" s="138"/>
      <c r="P26" s="138"/>
      <c r="Q26" s="138" t="s">
        <v>5460</v>
      </c>
      <c r="R26" s="138">
        <v>0</v>
      </c>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row>
    <row r="27" spans="1:46" ht="22.5" outlineLevel="1" x14ac:dyDescent="0.2">
      <c r="A27" s="132">
        <v>9</v>
      </c>
      <c r="B27" s="133" t="s">
        <v>5480</v>
      </c>
      <c r="C27" s="134" t="s">
        <v>5481</v>
      </c>
      <c r="D27" s="135" t="s">
        <v>383</v>
      </c>
      <c r="E27" s="136">
        <v>26.3</v>
      </c>
      <c r="F27" s="1202"/>
      <c r="G27" s="136">
        <f>ROUND(E27*F27,2)</f>
        <v>0</v>
      </c>
      <c r="H27" s="138"/>
      <c r="I27" s="138"/>
      <c r="J27" s="138"/>
      <c r="K27" s="138"/>
      <c r="L27" s="138"/>
      <c r="M27" s="138"/>
      <c r="N27" s="138"/>
      <c r="O27" s="138"/>
      <c r="P27" s="138"/>
      <c r="Q27" s="138" t="s">
        <v>5473</v>
      </c>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row>
    <row r="28" spans="1:46" outlineLevel="1" x14ac:dyDescent="0.2">
      <c r="A28" s="132"/>
      <c r="B28" s="133"/>
      <c r="C28" s="139" t="s">
        <v>5482</v>
      </c>
      <c r="D28" s="140"/>
      <c r="E28" s="141">
        <v>26.3</v>
      </c>
      <c r="F28" s="136"/>
      <c r="G28" s="136"/>
      <c r="H28" s="138"/>
      <c r="I28" s="138"/>
      <c r="J28" s="138"/>
      <c r="K28" s="138"/>
      <c r="L28" s="138"/>
      <c r="M28" s="138"/>
      <c r="N28" s="138"/>
      <c r="O28" s="138"/>
      <c r="P28" s="138"/>
      <c r="Q28" s="138" t="s">
        <v>5460</v>
      </c>
      <c r="R28" s="138">
        <v>0</v>
      </c>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row>
    <row r="29" spans="1:46" outlineLevel="1" x14ac:dyDescent="0.2">
      <c r="A29" s="132">
        <v>10</v>
      </c>
      <c r="B29" s="133" t="s">
        <v>1503</v>
      </c>
      <c r="C29" s="134" t="s">
        <v>5483</v>
      </c>
      <c r="D29" s="135" t="s">
        <v>383</v>
      </c>
      <c r="E29" s="136">
        <v>6.8000000000000007</v>
      </c>
      <c r="F29" s="1202"/>
      <c r="G29" s="136">
        <f>ROUND(E29*F29,2)</f>
        <v>0</v>
      </c>
      <c r="H29" s="138"/>
      <c r="I29" s="138"/>
      <c r="J29" s="138"/>
      <c r="K29" s="138"/>
      <c r="L29" s="138"/>
      <c r="M29" s="138"/>
      <c r="N29" s="138"/>
      <c r="O29" s="138"/>
      <c r="P29" s="138"/>
      <c r="Q29" s="138" t="s">
        <v>5473</v>
      </c>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row>
    <row r="30" spans="1:46" outlineLevel="1" x14ac:dyDescent="0.2">
      <c r="A30" s="132"/>
      <c r="B30" s="133"/>
      <c r="C30" s="139" t="s">
        <v>5484</v>
      </c>
      <c r="D30" s="140"/>
      <c r="E30" s="141">
        <v>6.8</v>
      </c>
      <c r="F30" s="136"/>
      <c r="G30" s="136"/>
      <c r="H30" s="138"/>
      <c r="I30" s="138"/>
      <c r="J30" s="138"/>
      <c r="K30" s="138"/>
      <c r="L30" s="138"/>
      <c r="M30" s="138"/>
      <c r="N30" s="138"/>
      <c r="O30" s="138"/>
      <c r="P30" s="138"/>
      <c r="Q30" s="138" t="s">
        <v>5460</v>
      </c>
      <c r="R30" s="138">
        <v>0</v>
      </c>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row>
    <row r="31" spans="1:46" outlineLevel="1" x14ac:dyDescent="0.2">
      <c r="A31" s="132">
        <v>11</v>
      </c>
      <c r="B31" s="133" t="s">
        <v>1507</v>
      </c>
      <c r="C31" s="134" t="s">
        <v>5485</v>
      </c>
      <c r="D31" s="135" t="s">
        <v>374</v>
      </c>
      <c r="E31" s="136">
        <v>3</v>
      </c>
      <c r="F31" s="1202"/>
      <c r="G31" s="136">
        <f>ROUND(E31*F31,2)</f>
        <v>0</v>
      </c>
      <c r="H31" s="138"/>
      <c r="I31" s="138"/>
      <c r="J31" s="138"/>
      <c r="K31" s="138"/>
      <c r="L31" s="138"/>
      <c r="M31" s="138"/>
      <c r="N31" s="138"/>
      <c r="O31" s="138"/>
      <c r="P31" s="138"/>
      <c r="Q31" s="138" t="s">
        <v>5473</v>
      </c>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row>
    <row r="32" spans="1:46" outlineLevel="1" x14ac:dyDescent="0.2">
      <c r="A32" s="132"/>
      <c r="B32" s="133"/>
      <c r="C32" s="139" t="s">
        <v>5486</v>
      </c>
      <c r="D32" s="140"/>
      <c r="E32" s="141">
        <v>3</v>
      </c>
      <c r="F32" s="136"/>
      <c r="G32" s="136"/>
      <c r="H32" s="138"/>
      <c r="I32" s="138"/>
      <c r="J32" s="138"/>
      <c r="K32" s="138"/>
      <c r="L32" s="138"/>
      <c r="M32" s="138"/>
      <c r="N32" s="138"/>
      <c r="O32" s="138"/>
      <c r="P32" s="138"/>
      <c r="Q32" s="138" t="s">
        <v>5460</v>
      </c>
      <c r="R32" s="138">
        <v>0</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row>
    <row r="33" spans="1:46" outlineLevel="1" x14ac:dyDescent="0.2">
      <c r="A33" s="132">
        <v>12</v>
      </c>
      <c r="B33" s="133" t="s">
        <v>1718</v>
      </c>
      <c r="C33" s="134" t="s">
        <v>1719</v>
      </c>
      <c r="D33" s="135" t="s">
        <v>130</v>
      </c>
      <c r="E33" s="136">
        <v>1036.5</v>
      </c>
      <c r="F33" s="1202"/>
      <c r="G33" s="136">
        <f>ROUND(E33*F33,2)</f>
        <v>0</v>
      </c>
      <c r="H33" s="138"/>
      <c r="I33" s="138"/>
      <c r="J33" s="138"/>
      <c r="K33" s="138"/>
      <c r="L33" s="138"/>
      <c r="M33" s="138"/>
      <c r="N33" s="138"/>
      <c r="O33" s="138"/>
      <c r="P33" s="138"/>
      <c r="Q33" s="138" t="s">
        <v>5473</v>
      </c>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row>
    <row r="34" spans="1:46" outlineLevel="1" x14ac:dyDescent="0.2">
      <c r="A34" s="132"/>
      <c r="B34" s="133"/>
      <c r="C34" s="139" t="s">
        <v>5487</v>
      </c>
      <c r="D34" s="140"/>
      <c r="E34" s="141">
        <v>1036.5</v>
      </c>
      <c r="F34" s="136"/>
      <c r="G34" s="136"/>
      <c r="H34" s="138"/>
      <c r="I34" s="138"/>
      <c r="J34" s="138"/>
      <c r="K34" s="138"/>
      <c r="L34" s="138"/>
      <c r="M34" s="138"/>
      <c r="N34" s="138"/>
      <c r="O34" s="138"/>
      <c r="P34" s="138"/>
      <c r="Q34" s="138" t="s">
        <v>5460</v>
      </c>
      <c r="R34" s="138">
        <v>0</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row>
    <row r="35" spans="1:46" outlineLevel="1" x14ac:dyDescent="0.2">
      <c r="A35" s="132">
        <v>13</v>
      </c>
      <c r="B35" s="133" t="s">
        <v>1720</v>
      </c>
      <c r="C35" s="134" t="s">
        <v>1721</v>
      </c>
      <c r="D35" s="135" t="s">
        <v>130</v>
      </c>
      <c r="E35" s="136">
        <v>24876</v>
      </c>
      <c r="F35" s="1202"/>
      <c r="G35" s="136">
        <f>ROUND(E35*F35,2)</f>
        <v>0</v>
      </c>
      <c r="H35" s="138"/>
      <c r="I35" s="138"/>
      <c r="J35" s="138"/>
      <c r="K35" s="138"/>
      <c r="L35" s="138"/>
      <c r="M35" s="138"/>
      <c r="N35" s="138"/>
      <c r="O35" s="138"/>
      <c r="P35" s="138"/>
      <c r="Q35" s="138" t="s">
        <v>5473</v>
      </c>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row>
    <row r="36" spans="1:46" outlineLevel="1" x14ac:dyDescent="0.2">
      <c r="A36" s="132"/>
      <c r="B36" s="133"/>
      <c r="C36" s="139" t="s">
        <v>5488</v>
      </c>
      <c r="D36" s="140"/>
      <c r="E36" s="141">
        <v>24876</v>
      </c>
      <c r="F36" s="136"/>
      <c r="G36" s="136"/>
      <c r="H36" s="138"/>
      <c r="I36" s="138"/>
      <c r="J36" s="138"/>
      <c r="K36" s="138"/>
      <c r="L36" s="138"/>
      <c r="M36" s="138"/>
      <c r="N36" s="138"/>
      <c r="O36" s="138"/>
      <c r="P36" s="138"/>
      <c r="Q36" s="138" t="s">
        <v>5460</v>
      </c>
      <c r="R36" s="138">
        <v>0</v>
      </c>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row>
    <row r="37" spans="1:46" outlineLevel="1" x14ac:dyDescent="0.2">
      <c r="A37" s="132">
        <v>14</v>
      </c>
      <c r="B37" s="133" t="s">
        <v>5489</v>
      </c>
      <c r="C37" s="134" t="s">
        <v>5490</v>
      </c>
      <c r="D37" s="135" t="s">
        <v>130</v>
      </c>
      <c r="E37" s="136">
        <v>693.39</v>
      </c>
      <c r="F37" s="1202"/>
      <c r="G37" s="136">
        <f>ROUND(E37*F37,2)</f>
        <v>0</v>
      </c>
      <c r="H37" s="138"/>
      <c r="I37" s="138"/>
      <c r="J37" s="138"/>
      <c r="K37" s="138"/>
      <c r="L37" s="138"/>
      <c r="M37" s="138"/>
      <c r="N37" s="138"/>
      <c r="O37" s="138"/>
      <c r="P37" s="138"/>
      <c r="Q37" s="138" t="s">
        <v>5473</v>
      </c>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row>
    <row r="38" spans="1:46" outlineLevel="1" x14ac:dyDescent="0.2">
      <c r="A38" s="132"/>
      <c r="B38" s="133"/>
      <c r="C38" s="139" t="s">
        <v>5491</v>
      </c>
      <c r="D38" s="140"/>
      <c r="E38" s="141">
        <v>693.39</v>
      </c>
      <c r="F38" s="136"/>
      <c r="G38" s="136"/>
      <c r="H38" s="138"/>
      <c r="I38" s="138"/>
      <c r="J38" s="138"/>
      <c r="K38" s="138"/>
      <c r="L38" s="138"/>
      <c r="M38" s="138"/>
      <c r="N38" s="138"/>
      <c r="O38" s="138"/>
      <c r="P38" s="138"/>
      <c r="Q38" s="138" t="s">
        <v>5460</v>
      </c>
      <c r="R38" s="138">
        <v>0</v>
      </c>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row>
    <row r="39" spans="1:46" outlineLevel="1" x14ac:dyDescent="0.2">
      <c r="A39" s="132">
        <v>15</v>
      </c>
      <c r="B39" s="133" t="s">
        <v>5492</v>
      </c>
      <c r="C39" s="134" t="s">
        <v>5493</v>
      </c>
      <c r="D39" s="135" t="s">
        <v>130</v>
      </c>
      <c r="E39" s="136">
        <v>312.36399999999998</v>
      </c>
      <c r="F39" s="1202"/>
      <c r="G39" s="136">
        <f>ROUND(E39*F39,2)</f>
        <v>0</v>
      </c>
      <c r="H39" s="138"/>
      <c r="I39" s="138"/>
      <c r="J39" s="138"/>
      <c r="K39" s="138"/>
      <c r="L39" s="138"/>
      <c r="M39" s="138"/>
      <c r="N39" s="138"/>
      <c r="O39" s="138"/>
      <c r="P39" s="138"/>
      <c r="Q39" s="138" t="s">
        <v>5473</v>
      </c>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row>
    <row r="40" spans="1:46" outlineLevel="1" x14ac:dyDescent="0.2">
      <c r="A40" s="132"/>
      <c r="B40" s="133"/>
      <c r="C40" s="139" t="s">
        <v>5494</v>
      </c>
      <c r="D40" s="140"/>
      <c r="E40" s="141">
        <v>312.36399999999998</v>
      </c>
      <c r="F40" s="136"/>
      <c r="G40" s="136"/>
      <c r="H40" s="138"/>
      <c r="I40" s="138"/>
      <c r="J40" s="138"/>
      <c r="K40" s="138"/>
      <c r="L40" s="138"/>
      <c r="M40" s="138"/>
      <c r="N40" s="138"/>
      <c r="O40" s="138"/>
      <c r="P40" s="138"/>
      <c r="Q40" s="138" t="s">
        <v>5460</v>
      </c>
      <c r="R40" s="138">
        <v>0</v>
      </c>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row>
    <row r="41" spans="1:46" outlineLevel="1" x14ac:dyDescent="0.2">
      <c r="A41" s="132">
        <v>16</v>
      </c>
      <c r="B41" s="133" t="s">
        <v>1735</v>
      </c>
      <c r="C41" s="134" t="s">
        <v>1736</v>
      </c>
      <c r="D41" s="135" t="s">
        <v>130</v>
      </c>
      <c r="E41" s="136">
        <v>30.746000000000095</v>
      </c>
      <c r="F41" s="1202"/>
      <c r="G41" s="136">
        <f>ROUND(E41*F41,2)</f>
        <v>0</v>
      </c>
      <c r="H41" s="138"/>
      <c r="I41" s="138"/>
      <c r="J41" s="138"/>
      <c r="K41" s="138"/>
      <c r="L41" s="138"/>
      <c r="M41" s="138"/>
      <c r="N41" s="138"/>
      <c r="O41" s="138"/>
      <c r="P41" s="138"/>
      <c r="Q41" s="138" t="s">
        <v>5473</v>
      </c>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row>
    <row r="42" spans="1:46" outlineLevel="1" x14ac:dyDescent="0.2">
      <c r="A42" s="168"/>
      <c r="B42" s="169"/>
      <c r="C42" s="170" t="s">
        <v>5495</v>
      </c>
      <c r="D42" s="171"/>
      <c r="E42" s="172">
        <v>30.746000000000102</v>
      </c>
      <c r="F42" s="173"/>
      <c r="G42" s="173"/>
      <c r="H42" s="138"/>
      <c r="I42" s="138"/>
      <c r="J42" s="138"/>
      <c r="K42" s="138"/>
      <c r="L42" s="138"/>
      <c r="M42" s="138"/>
      <c r="N42" s="138"/>
      <c r="O42" s="138"/>
      <c r="P42" s="138"/>
      <c r="Q42" s="138" t="s">
        <v>5460</v>
      </c>
      <c r="R42" s="138">
        <v>0</v>
      </c>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row>
    <row r="43" spans="1:46" x14ac:dyDescent="0.2">
      <c r="B43" s="175" t="s">
        <v>284</v>
      </c>
      <c r="C43" s="176" t="s">
        <v>284</v>
      </c>
      <c r="D43" s="177"/>
      <c r="E43" s="178"/>
      <c r="F43" s="174"/>
      <c r="G43" s="174"/>
      <c r="O43" s="110">
        <v>15</v>
      </c>
      <c r="P43" s="110">
        <v>21</v>
      </c>
    </row>
    <row r="44" spans="1:46" x14ac:dyDescent="0.2">
      <c r="A44" s="759"/>
      <c r="B44" s="760" t="s">
        <v>178</v>
      </c>
      <c r="C44" s="761" t="s">
        <v>284</v>
      </c>
      <c r="D44" s="762"/>
      <c r="E44" s="763"/>
      <c r="F44" s="764"/>
      <c r="G44" s="765">
        <f>G8+G13</f>
        <v>0</v>
      </c>
      <c r="O44" s="110" t="e">
        <f>SUMIF(#REF!,O43,G7:G42)</f>
        <v>#REF!</v>
      </c>
      <c r="P44" s="110" t="e">
        <f>SUMIF(#REF!,P43,G7:G42)</f>
        <v>#REF!</v>
      </c>
      <c r="Q44" s="110" t="s">
        <v>5496</v>
      </c>
    </row>
  </sheetData>
  <mergeCells count="4">
    <mergeCell ref="A1:G1"/>
    <mergeCell ref="C2:G2"/>
    <mergeCell ref="C3:G3"/>
    <mergeCell ref="C4:G4"/>
  </mergeCells>
  <hyperlinks>
    <hyperlink ref="C2:G2" location="REKAPITULACE!A1" display="REKONSTRUKCE AREÁLU ZŠ HAPALOVA - MARIE HÜBNEROVÉ" xr:uid="{0401B7EE-52C2-47CB-9E28-52F2662D2BEF}"/>
  </hyperlinks>
  <pageMargins left="0.59055118110236227" right="0.39370078740157483" top="0.78740157480314965" bottom="0.78740157480314965" header="0.31496062992125984" footer="0.31496062992125984"/>
  <pageSetup paperSize="9" orientation="landscape" r:id="rId1"/>
  <headerFooter>
    <oddFooter>Stránka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A5C99-822E-4359-B9C1-0308C3BF7CE0}">
  <sheetPr codeName="List27">
    <pageSetUpPr fitToPage="1"/>
  </sheetPr>
  <dimension ref="A1:BG84"/>
  <sheetViews>
    <sheetView workbookViewId="0">
      <pane ySplit="11" topLeftCell="A15" activePane="bottomLeft" state="frozenSplit"/>
      <selection pane="bottomLeft" activeCell="C12" sqref="C12:H12"/>
    </sheetView>
  </sheetViews>
  <sheetFormatPr defaultColWidth="11.5703125" defaultRowHeight="12.75" x14ac:dyDescent="0.25"/>
  <cols>
    <col min="1" max="1" width="3.7109375" style="711" customWidth="1"/>
    <col min="2" max="2" width="7.5703125" style="711" customWidth="1"/>
    <col min="3" max="3" width="14.28515625" style="711" customWidth="1"/>
    <col min="4" max="4" width="73.28515625" style="711" customWidth="1"/>
    <col min="5" max="5" width="4.28515625" style="711" customWidth="1"/>
    <col min="6" max="6" width="12.85546875" style="711" customWidth="1"/>
    <col min="7" max="7" width="12" style="711" customWidth="1"/>
    <col min="8" max="8" width="14.28515625" style="711" customWidth="1"/>
    <col min="9" max="10" width="11.7109375" style="711" customWidth="1"/>
    <col min="11" max="21" width="11.5703125" style="711"/>
    <col min="22" max="59" width="12.140625" style="711" hidden="1" customWidth="1"/>
    <col min="60" max="253" width="11.5703125" style="711"/>
    <col min="254" max="254" width="3.7109375" style="711" customWidth="1"/>
    <col min="255" max="255" width="7.5703125" style="711" customWidth="1"/>
    <col min="256" max="256" width="14.28515625" style="711" customWidth="1"/>
    <col min="257" max="257" width="73.28515625" style="711" customWidth="1"/>
    <col min="258" max="258" width="4.28515625" style="711" customWidth="1"/>
    <col min="259" max="259" width="12.85546875" style="711" customWidth="1"/>
    <col min="260" max="260" width="12" style="711" customWidth="1"/>
    <col min="261" max="263" width="14.28515625" style="711" customWidth="1"/>
    <col min="264" max="266" width="11.7109375" style="711" customWidth="1"/>
    <col min="267" max="277" width="11.5703125" style="711"/>
    <col min="278" max="315" width="0" style="711" hidden="1" customWidth="1"/>
    <col min="316" max="509" width="11.5703125" style="711"/>
    <col min="510" max="510" width="3.7109375" style="711" customWidth="1"/>
    <col min="511" max="511" width="7.5703125" style="711" customWidth="1"/>
    <col min="512" max="512" width="14.28515625" style="711" customWidth="1"/>
    <col min="513" max="513" width="73.28515625" style="711" customWidth="1"/>
    <col min="514" max="514" width="4.28515625" style="711" customWidth="1"/>
    <col min="515" max="515" width="12.85546875" style="711" customWidth="1"/>
    <col min="516" max="516" width="12" style="711" customWidth="1"/>
    <col min="517" max="519" width="14.28515625" style="711" customWidth="1"/>
    <col min="520" max="522" width="11.7109375" style="711" customWidth="1"/>
    <col min="523" max="533" width="11.5703125" style="711"/>
    <col min="534" max="571" width="0" style="711" hidden="1" customWidth="1"/>
    <col min="572" max="765" width="11.5703125" style="711"/>
    <col min="766" max="766" width="3.7109375" style="711" customWidth="1"/>
    <col min="767" max="767" width="7.5703125" style="711" customWidth="1"/>
    <col min="768" max="768" width="14.28515625" style="711" customWidth="1"/>
    <col min="769" max="769" width="73.28515625" style="711" customWidth="1"/>
    <col min="770" max="770" width="4.28515625" style="711" customWidth="1"/>
    <col min="771" max="771" width="12.85546875" style="711" customWidth="1"/>
    <col min="772" max="772" width="12" style="711" customWidth="1"/>
    <col min="773" max="775" width="14.28515625" style="711" customWidth="1"/>
    <col min="776" max="778" width="11.7109375" style="711" customWidth="1"/>
    <col min="779" max="789" width="11.5703125" style="711"/>
    <col min="790" max="827" width="0" style="711" hidden="1" customWidth="1"/>
    <col min="828" max="1021" width="11.5703125" style="711"/>
    <col min="1022" max="1022" width="3.7109375" style="711" customWidth="1"/>
    <col min="1023" max="1023" width="7.5703125" style="711" customWidth="1"/>
    <col min="1024" max="1024" width="14.28515625" style="711" customWidth="1"/>
    <col min="1025" max="1025" width="73.28515625" style="711" customWidth="1"/>
    <col min="1026" max="1026" width="4.28515625" style="711" customWidth="1"/>
    <col min="1027" max="1027" width="12.85546875" style="711" customWidth="1"/>
    <col min="1028" max="1028" width="12" style="711" customWidth="1"/>
    <col min="1029" max="1031" width="14.28515625" style="711" customWidth="1"/>
    <col min="1032" max="1034" width="11.7109375" style="711" customWidth="1"/>
    <col min="1035" max="1045" width="11.5703125" style="711"/>
    <col min="1046" max="1083" width="0" style="711" hidden="1" customWidth="1"/>
    <col min="1084" max="1277" width="11.5703125" style="711"/>
    <col min="1278" max="1278" width="3.7109375" style="711" customWidth="1"/>
    <col min="1279" max="1279" width="7.5703125" style="711" customWidth="1"/>
    <col min="1280" max="1280" width="14.28515625" style="711" customWidth="1"/>
    <col min="1281" max="1281" width="73.28515625" style="711" customWidth="1"/>
    <col min="1282" max="1282" width="4.28515625" style="711" customWidth="1"/>
    <col min="1283" max="1283" width="12.85546875" style="711" customWidth="1"/>
    <col min="1284" max="1284" width="12" style="711" customWidth="1"/>
    <col min="1285" max="1287" width="14.28515625" style="711" customWidth="1"/>
    <col min="1288" max="1290" width="11.7109375" style="711" customWidth="1"/>
    <col min="1291" max="1301" width="11.5703125" style="711"/>
    <col min="1302" max="1339" width="0" style="711" hidden="1" customWidth="1"/>
    <col min="1340" max="1533" width="11.5703125" style="711"/>
    <col min="1534" max="1534" width="3.7109375" style="711" customWidth="1"/>
    <col min="1535" max="1535" width="7.5703125" style="711" customWidth="1"/>
    <col min="1536" max="1536" width="14.28515625" style="711" customWidth="1"/>
    <col min="1537" max="1537" width="73.28515625" style="711" customWidth="1"/>
    <col min="1538" max="1538" width="4.28515625" style="711" customWidth="1"/>
    <col min="1539" max="1539" width="12.85546875" style="711" customWidth="1"/>
    <col min="1540" max="1540" width="12" style="711" customWidth="1"/>
    <col min="1541" max="1543" width="14.28515625" style="711" customWidth="1"/>
    <col min="1544" max="1546" width="11.7109375" style="711" customWidth="1"/>
    <col min="1547" max="1557" width="11.5703125" style="711"/>
    <col min="1558" max="1595" width="0" style="711" hidden="1" customWidth="1"/>
    <col min="1596" max="1789" width="11.5703125" style="711"/>
    <col min="1790" max="1790" width="3.7109375" style="711" customWidth="1"/>
    <col min="1791" max="1791" width="7.5703125" style="711" customWidth="1"/>
    <col min="1792" max="1792" width="14.28515625" style="711" customWidth="1"/>
    <col min="1793" max="1793" width="73.28515625" style="711" customWidth="1"/>
    <col min="1794" max="1794" width="4.28515625" style="711" customWidth="1"/>
    <col min="1795" max="1795" width="12.85546875" style="711" customWidth="1"/>
    <col min="1796" max="1796" width="12" style="711" customWidth="1"/>
    <col min="1797" max="1799" width="14.28515625" style="711" customWidth="1"/>
    <col min="1800" max="1802" width="11.7109375" style="711" customWidth="1"/>
    <col min="1803" max="1813" width="11.5703125" style="711"/>
    <col min="1814" max="1851" width="0" style="711" hidden="1" customWidth="1"/>
    <col min="1852" max="2045" width="11.5703125" style="711"/>
    <col min="2046" max="2046" width="3.7109375" style="711" customWidth="1"/>
    <col min="2047" max="2047" width="7.5703125" style="711" customWidth="1"/>
    <col min="2048" max="2048" width="14.28515625" style="711" customWidth="1"/>
    <col min="2049" max="2049" width="73.28515625" style="711" customWidth="1"/>
    <col min="2050" max="2050" width="4.28515625" style="711" customWidth="1"/>
    <col min="2051" max="2051" width="12.85546875" style="711" customWidth="1"/>
    <col min="2052" max="2052" width="12" style="711" customWidth="1"/>
    <col min="2053" max="2055" width="14.28515625" style="711" customWidth="1"/>
    <col min="2056" max="2058" width="11.7109375" style="711" customWidth="1"/>
    <col min="2059" max="2069" width="11.5703125" style="711"/>
    <col min="2070" max="2107" width="0" style="711" hidden="1" customWidth="1"/>
    <col min="2108" max="2301" width="11.5703125" style="711"/>
    <col min="2302" max="2302" width="3.7109375" style="711" customWidth="1"/>
    <col min="2303" max="2303" width="7.5703125" style="711" customWidth="1"/>
    <col min="2304" max="2304" width="14.28515625" style="711" customWidth="1"/>
    <col min="2305" max="2305" width="73.28515625" style="711" customWidth="1"/>
    <col min="2306" max="2306" width="4.28515625" style="711" customWidth="1"/>
    <col min="2307" max="2307" width="12.85546875" style="711" customWidth="1"/>
    <col min="2308" max="2308" width="12" style="711" customWidth="1"/>
    <col min="2309" max="2311" width="14.28515625" style="711" customWidth="1"/>
    <col min="2312" max="2314" width="11.7109375" style="711" customWidth="1"/>
    <col min="2315" max="2325" width="11.5703125" style="711"/>
    <col min="2326" max="2363" width="0" style="711" hidden="1" customWidth="1"/>
    <col min="2364" max="2557" width="11.5703125" style="711"/>
    <col min="2558" max="2558" width="3.7109375" style="711" customWidth="1"/>
    <col min="2559" max="2559" width="7.5703125" style="711" customWidth="1"/>
    <col min="2560" max="2560" width="14.28515625" style="711" customWidth="1"/>
    <col min="2561" max="2561" width="73.28515625" style="711" customWidth="1"/>
    <col min="2562" max="2562" width="4.28515625" style="711" customWidth="1"/>
    <col min="2563" max="2563" width="12.85546875" style="711" customWidth="1"/>
    <col min="2564" max="2564" width="12" style="711" customWidth="1"/>
    <col min="2565" max="2567" width="14.28515625" style="711" customWidth="1"/>
    <col min="2568" max="2570" width="11.7109375" style="711" customWidth="1"/>
    <col min="2571" max="2581" width="11.5703125" style="711"/>
    <col min="2582" max="2619" width="0" style="711" hidden="1" customWidth="1"/>
    <col min="2620" max="2813" width="11.5703125" style="711"/>
    <col min="2814" max="2814" width="3.7109375" style="711" customWidth="1"/>
    <col min="2815" max="2815" width="7.5703125" style="711" customWidth="1"/>
    <col min="2816" max="2816" width="14.28515625" style="711" customWidth="1"/>
    <col min="2817" max="2817" width="73.28515625" style="711" customWidth="1"/>
    <col min="2818" max="2818" width="4.28515625" style="711" customWidth="1"/>
    <col min="2819" max="2819" width="12.85546875" style="711" customWidth="1"/>
    <col min="2820" max="2820" width="12" style="711" customWidth="1"/>
    <col min="2821" max="2823" width="14.28515625" style="711" customWidth="1"/>
    <col min="2824" max="2826" width="11.7109375" style="711" customWidth="1"/>
    <col min="2827" max="2837" width="11.5703125" style="711"/>
    <col min="2838" max="2875" width="0" style="711" hidden="1" customWidth="1"/>
    <col min="2876" max="3069" width="11.5703125" style="711"/>
    <col min="3070" max="3070" width="3.7109375" style="711" customWidth="1"/>
    <col min="3071" max="3071" width="7.5703125" style="711" customWidth="1"/>
    <col min="3072" max="3072" width="14.28515625" style="711" customWidth="1"/>
    <col min="3073" max="3073" width="73.28515625" style="711" customWidth="1"/>
    <col min="3074" max="3074" width="4.28515625" style="711" customWidth="1"/>
    <col min="3075" max="3075" width="12.85546875" style="711" customWidth="1"/>
    <col min="3076" max="3076" width="12" style="711" customWidth="1"/>
    <col min="3077" max="3079" width="14.28515625" style="711" customWidth="1"/>
    <col min="3080" max="3082" width="11.7109375" style="711" customWidth="1"/>
    <col min="3083" max="3093" width="11.5703125" style="711"/>
    <col min="3094" max="3131" width="0" style="711" hidden="1" customWidth="1"/>
    <col min="3132" max="3325" width="11.5703125" style="711"/>
    <col min="3326" max="3326" width="3.7109375" style="711" customWidth="1"/>
    <col min="3327" max="3327" width="7.5703125" style="711" customWidth="1"/>
    <col min="3328" max="3328" width="14.28515625" style="711" customWidth="1"/>
    <col min="3329" max="3329" width="73.28515625" style="711" customWidth="1"/>
    <col min="3330" max="3330" width="4.28515625" style="711" customWidth="1"/>
    <col min="3331" max="3331" width="12.85546875" style="711" customWidth="1"/>
    <col min="3332" max="3332" width="12" style="711" customWidth="1"/>
    <col min="3333" max="3335" width="14.28515625" style="711" customWidth="1"/>
    <col min="3336" max="3338" width="11.7109375" style="711" customWidth="1"/>
    <col min="3339" max="3349" width="11.5703125" style="711"/>
    <col min="3350" max="3387" width="0" style="711" hidden="1" customWidth="1"/>
    <col min="3388" max="3581" width="11.5703125" style="711"/>
    <col min="3582" max="3582" width="3.7109375" style="711" customWidth="1"/>
    <col min="3583" max="3583" width="7.5703125" style="711" customWidth="1"/>
    <col min="3584" max="3584" width="14.28515625" style="711" customWidth="1"/>
    <col min="3585" max="3585" width="73.28515625" style="711" customWidth="1"/>
    <col min="3586" max="3586" width="4.28515625" style="711" customWidth="1"/>
    <col min="3587" max="3587" width="12.85546875" style="711" customWidth="1"/>
    <col min="3588" max="3588" width="12" style="711" customWidth="1"/>
    <col min="3589" max="3591" width="14.28515625" style="711" customWidth="1"/>
    <col min="3592" max="3594" width="11.7109375" style="711" customWidth="1"/>
    <col min="3595" max="3605" width="11.5703125" style="711"/>
    <col min="3606" max="3643" width="0" style="711" hidden="1" customWidth="1"/>
    <col min="3644" max="3837" width="11.5703125" style="711"/>
    <col min="3838" max="3838" width="3.7109375" style="711" customWidth="1"/>
    <col min="3839" max="3839" width="7.5703125" style="711" customWidth="1"/>
    <col min="3840" max="3840" width="14.28515625" style="711" customWidth="1"/>
    <col min="3841" max="3841" width="73.28515625" style="711" customWidth="1"/>
    <col min="3842" max="3842" width="4.28515625" style="711" customWidth="1"/>
    <col min="3843" max="3843" width="12.85546875" style="711" customWidth="1"/>
    <col min="3844" max="3844" width="12" style="711" customWidth="1"/>
    <col min="3845" max="3847" width="14.28515625" style="711" customWidth="1"/>
    <col min="3848" max="3850" width="11.7109375" style="711" customWidth="1"/>
    <col min="3851" max="3861" width="11.5703125" style="711"/>
    <col min="3862" max="3899" width="0" style="711" hidden="1" customWidth="1"/>
    <col min="3900" max="4093" width="11.5703125" style="711"/>
    <col min="4094" max="4094" width="3.7109375" style="711" customWidth="1"/>
    <col min="4095" max="4095" width="7.5703125" style="711" customWidth="1"/>
    <col min="4096" max="4096" width="14.28515625" style="711" customWidth="1"/>
    <col min="4097" max="4097" width="73.28515625" style="711" customWidth="1"/>
    <col min="4098" max="4098" width="4.28515625" style="711" customWidth="1"/>
    <col min="4099" max="4099" width="12.85546875" style="711" customWidth="1"/>
    <col min="4100" max="4100" width="12" style="711" customWidth="1"/>
    <col min="4101" max="4103" width="14.28515625" style="711" customWidth="1"/>
    <col min="4104" max="4106" width="11.7109375" style="711" customWidth="1"/>
    <col min="4107" max="4117" width="11.5703125" style="711"/>
    <col min="4118" max="4155" width="0" style="711" hidden="1" customWidth="1"/>
    <col min="4156" max="4349" width="11.5703125" style="711"/>
    <col min="4350" max="4350" width="3.7109375" style="711" customWidth="1"/>
    <col min="4351" max="4351" width="7.5703125" style="711" customWidth="1"/>
    <col min="4352" max="4352" width="14.28515625" style="711" customWidth="1"/>
    <col min="4353" max="4353" width="73.28515625" style="711" customWidth="1"/>
    <col min="4354" max="4354" width="4.28515625" style="711" customWidth="1"/>
    <col min="4355" max="4355" width="12.85546875" style="711" customWidth="1"/>
    <col min="4356" max="4356" width="12" style="711" customWidth="1"/>
    <col min="4357" max="4359" width="14.28515625" style="711" customWidth="1"/>
    <col min="4360" max="4362" width="11.7109375" style="711" customWidth="1"/>
    <col min="4363" max="4373" width="11.5703125" style="711"/>
    <col min="4374" max="4411" width="0" style="711" hidden="1" customWidth="1"/>
    <col min="4412" max="4605" width="11.5703125" style="711"/>
    <col min="4606" max="4606" width="3.7109375" style="711" customWidth="1"/>
    <col min="4607" max="4607" width="7.5703125" style="711" customWidth="1"/>
    <col min="4608" max="4608" width="14.28515625" style="711" customWidth="1"/>
    <col min="4609" max="4609" width="73.28515625" style="711" customWidth="1"/>
    <col min="4610" max="4610" width="4.28515625" style="711" customWidth="1"/>
    <col min="4611" max="4611" width="12.85546875" style="711" customWidth="1"/>
    <col min="4612" max="4612" width="12" style="711" customWidth="1"/>
    <col min="4613" max="4615" width="14.28515625" style="711" customWidth="1"/>
    <col min="4616" max="4618" width="11.7109375" style="711" customWidth="1"/>
    <col min="4619" max="4629" width="11.5703125" style="711"/>
    <col min="4630" max="4667" width="0" style="711" hidden="1" customWidth="1"/>
    <col min="4668" max="4861" width="11.5703125" style="711"/>
    <col min="4862" max="4862" width="3.7109375" style="711" customWidth="1"/>
    <col min="4863" max="4863" width="7.5703125" style="711" customWidth="1"/>
    <col min="4864" max="4864" width="14.28515625" style="711" customWidth="1"/>
    <col min="4865" max="4865" width="73.28515625" style="711" customWidth="1"/>
    <col min="4866" max="4866" width="4.28515625" style="711" customWidth="1"/>
    <col min="4867" max="4867" width="12.85546875" style="711" customWidth="1"/>
    <col min="4868" max="4868" width="12" style="711" customWidth="1"/>
    <col min="4869" max="4871" width="14.28515625" style="711" customWidth="1"/>
    <col min="4872" max="4874" width="11.7109375" style="711" customWidth="1"/>
    <col min="4875" max="4885" width="11.5703125" style="711"/>
    <col min="4886" max="4923" width="0" style="711" hidden="1" customWidth="1"/>
    <col min="4924" max="5117" width="11.5703125" style="711"/>
    <col min="5118" max="5118" width="3.7109375" style="711" customWidth="1"/>
    <col min="5119" max="5119" width="7.5703125" style="711" customWidth="1"/>
    <col min="5120" max="5120" width="14.28515625" style="711" customWidth="1"/>
    <col min="5121" max="5121" width="73.28515625" style="711" customWidth="1"/>
    <col min="5122" max="5122" width="4.28515625" style="711" customWidth="1"/>
    <col min="5123" max="5123" width="12.85546875" style="711" customWidth="1"/>
    <col min="5124" max="5124" width="12" style="711" customWidth="1"/>
    <col min="5125" max="5127" width="14.28515625" style="711" customWidth="1"/>
    <col min="5128" max="5130" width="11.7109375" style="711" customWidth="1"/>
    <col min="5131" max="5141" width="11.5703125" style="711"/>
    <col min="5142" max="5179" width="0" style="711" hidden="1" customWidth="1"/>
    <col min="5180" max="5373" width="11.5703125" style="711"/>
    <col min="5374" max="5374" width="3.7109375" style="711" customWidth="1"/>
    <col min="5375" max="5375" width="7.5703125" style="711" customWidth="1"/>
    <col min="5376" max="5376" width="14.28515625" style="711" customWidth="1"/>
    <col min="5377" max="5377" width="73.28515625" style="711" customWidth="1"/>
    <col min="5378" max="5378" width="4.28515625" style="711" customWidth="1"/>
    <col min="5379" max="5379" width="12.85546875" style="711" customWidth="1"/>
    <col min="5380" max="5380" width="12" style="711" customWidth="1"/>
    <col min="5381" max="5383" width="14.28515625" style="711" customWidth="1"/>
    <col min="5384" max="5386" width="11.7109375" style="711" customWidth="1"/>
    <col min="5387" max="5397" width="11.5703125" style="711"/>
    <col min="5398" max="5435" width="0" style="711" hidden="1" customWidth="1"/>
    <col min="5436" max="5629" width="11.5703125" style="711"/>
    <col min="5630" max="5630" width="3.7109375" style="711" customWidth="1"/>
    <col min="5631" max="5631" width="7.5703125" style="711" customWidth="1"/>
    <col min="5632" max="5632" width="14.28515625" style="711" customWidth="1"/>
    <col min="5633" max="5633" width="73.28515625" style="711" customWidth="1"/>
    <col min="5634" max="5634" width="4.28515625" style="711" customWidth="1"/>
    <col min="5635" max="5635" width="12.85546875" style="711" customWidth="1"/>
    <col min="5636" max="5636" width="12" style="711" customWidth="1"/>
    <col min="5637" max="5639" width="14.28515625" style="711" customWidth="1"/>
    <col min="5640" max="5642" width="11.7109375" style="711" customWidth="1"/>
    <col min="5643" max="5653" width="11.5703125" style="711"/>
    <col min="5654" max="5691" width="0" style="711" hidden="1" customWidth="1"/>
    <col min="5692" max="5885" width="11.5703125" style="711"/>
    <col min="5886" max="5886" width="3.7109375" style="711" customWidth="1"/>
    <col min="5887" max="5887" width="7.5703125" style="711" customWidth="1"/>
    <col min="5888" max="5888" width="14.28515625" style="711" customWidth="1"/>
    <col min="5889" max="5889" width="73.28515625" style="711" customWidth="1"/>
    <col min="5890" max="5890" width="4.28515625" style="711" customWidth="1"/>
    <col min="5891" max="5891" width="12.85546875" style="711" customWidth="1"/>
    <col min="5892" max="5892" width="12" style="711" customWidth="1"/>
    <col min="5893" max="5895" width="14.28515625" style="711" customWidth="1"/>
    <col min="5896" max="5898" width="11.7109375" style="711" customWidth="1"/>
    <col min="5899" max="5909" width="11.5703125" style="711"/>
    <col min="5910" max="5947" width="0" style="711" hidden="1" customWidth="1"/>
    <col min="5948" max="6141" width="11.5703125" style="711"/>
    <col min="6142" max="6142" width="3.7109375" style="711" customWidth="1"/>
    <col min="6143" max="6143" width="7.5703125" style="711" customWidth="1"/>
    <col min="6144" max="6144" width="14.28515625" style="711" customWidth="1"/>
    <col min="6145" max="6145" width="73.28515625" style="711" customWidth="1"/>
    <col min="6146" max="6146" width="4.28515625" style="711" customWidth="1"/>
    <col min="6147" max="6147" width="12.85546875" style="711" customWidth="1"/>
    <col min="6148" max="6148" width="12" style="711" customWidth="1"/>
    <col min="6149" max="6151" width="14.28515625" style="711" customWidth="1"/>
    <col min="6152" max="6154" width="11.7109375" style="711" customWidth="1"/>
    <col min="6155" max="6165" width="11.5703125" style="711"/>
    <col min="6166" max="6203" width="0" style="711" hidden="1" customWidth="1"/>
    <col min="6204" max="6397" width="11.5703125" style="711"/>
    <col min="6398" max="6398" width="3.7109375" style="711" customWidth="1"/>
    <col min="6399" max="6399" width="7.5703125" style="711" customWidth="1"/>
    <col min="6400" max="6400" width="14.28515625" style="711" customWidth="1"/>
    <col min="6401" max="6401" width="73.28515625" style="711" customWidth="1"/>
    <col min="6402" max="6402" width="4.28515625" style="711" customWidth="1"/>
    <col min="6403" max="6403" width="12.85546875" style="711" customWidth="1"/>
    <col min="6404" max="6404" width="12" style="711" customWidth="1"/>
    <col min="6405" max="6407" width="14.28515625" style="711" customWidth="1"/>
    <col min="6408" max="6410" width="11.7109375" style="711" customWidth="1"/>
    <col min="6411" max="6421" width="11.5703125" style="711"/>
    <col min="6422" max="6459" width="0" style="711" hidden="1" customWidth="1"/>
    <col min="6460" max="6653" width="11.5703125" style="711"/>
    <col min="6654" max="6654" width="3.7109375" style="711" customWidth="1"/>
    <col min="6655" max="6655" width="7.5703125" style="711" customWidth="1"/>
    <col min="6656" max="6656" width="14.28515625" style="711" customWidth="1"/>
    <col min="6657" max="6657" width="73.28515625" style="711" customWidth="1"/>
    <col min="6658" max="6658" width="4.28515625" style="711" customWidth="1"/>
    <col min="6659" max="6659" width="12.85546875" style="711" customWidth="1"/>
    <col min="6660" max="6660" width="12" style="711" customWidth="1"/>
    <col min="6661" max="6663" width="14.28515625" style="711" customWidth="1"/>
    <col min="6664" max="6666" width="11.7109375" style="711" customWidth="1"/>
    <col min="6667" max="6677" width="11.5703125" style="711"/>
    <col min="6678" max="6715" width="0" style="711" hidden="1" customWidth="1"/>
    <col min="6716" max="6909" width="11.5703125" style="711"/>
    <col min="6910" max="6910" width="3.7109375" style="711" customWidth="1"/>
    <col min="6911" max="6911" width="7.5703125" style="711" customWidth="1"/>
    <col min="6912" max="6912" width="14.28515625" style="711" customWidth="1"/>
    <col min="6913" max="6913" width="73.28515625" style="711" customWidth="1"/>
    <col min="6914" max="6914" width="4.28515625" style="711" customWidth="1"/>
    <col min="6915" max="6915" width="12.85546875" style="711" customWidth="1"/>
    <col min="6916" max="6916" width="12" style="711" customWidth="1"/>
    <col min="6917" max="6919" width="14.28515625" style="711" customWidth="1"/>
    <col min="6920" max="6922" width="11.7109375" style="711" customWidth="1"/>
    <col min="6923" max="6933" width="11.5703125" style="711"/>
    <col min="6934" max="6971" width="0" style="711" hidden="1" customWidth="1"/>
    <col min="6972" max="7165" width="11.5703125" style="711"/>
    <col min="7166" max="7166" width="3.7109375" style="711" customWidth="1"/>
    <col min="7167" max="7167" width="7.5703125" style="711" customWidth="1"/>
    <col min="7168" max="7168" width="14.28515625" style="711" customWidth="1"/>
    <col min="7169" max="7169" width="73.28515625" style="711" customWidth="1"/>
    <col min="7170" max="7170" width="4.28515625" style="711" customWidth="1"/>
    <col min="7171" max="7171" width="12.85546875" style="711" customWidth="1"/>
    <col min="7172" max="7172" width="12" style="711" customWidth="1"/>
    <col min="7173" max="7175" width="14.28515625" style="711" customWidth="1"/>
    <col min="7176" max="7178" width="11.7109375" style="711" customWidth="1"/>
    <col min="7179" max="7189" width="11.5703125" style="711"/>
    <col min="7190" max="7227" width="0" style="711" hidden="1" customWidth="1"/>
    <col min="7228" max="7421" width="11.5703125" style="711"/>
    <col min="7422" max="7422" width="3.7109375" style="711" customWidth="1"/>
    <col min="7423" max="7423" width="7.5703125" style="711" customWidth="1"/>
    <col min="7424" max="7424" width="14.28515625" style="711" customWidth="1"/>
    <col min="7425" max="7425" width="73.28515625" style="711" customWidth="1"/>
    <col min="7426" max="7426" width="4.28515625" style="711" customWidth="1"/>
    <col min="7427" max="7427" width="12.85546875" style="711" customWidth="1"/>
    <col min="7428" max="7428" width="12" style="711" customWidth="1"/>
    <col min="7429" max="7431" width="14.28515625" style="711" customWidth="1"/>
    <col min="7432" max="7434" width="11.7109375" style="711" customWidth="1"/>
    <col min="7435" max="7445" width="11.5703125" style="711"/>
    <col min="7446" max="7483" width="0" style="711" hidden="1" customWidth="1"/>
    <col min="7484" max="7677" width="11.5703125" style="711"/>
    <col min="7678" max="7678" width="3.7109375" style="711" customWidth="1"/>
    <col min="7679" max="7679" width="7.5703125" style="711" customWidth="1"/>
    <col min="7680" max="7680" width="14.28515625" style="711" customWidth="1"/>
    <col min="7681" max="7681" width="73.28515625" style="711" customWidth="1"/>
    <col min="7682" max="7682" width="4.28515625" style="711" customWidth="1"/>
    <col min="7683" max="7683" width="12.85546875" style="711" customWidth="1"/>
    <col min="7684" max="7684" width="12" style="711" customWidth="1"/>
    <col min="7685" max="7687" width="14.28515625" style="711" customWidth="1"/>
    <col min="7688" max="7690" width="11.7109375" style="711" customWidth="1"/>
    <col min="7691" max="7701" width="11.5703125" style="711"/>
    <col min="7702" max="7739" width="0" style="711" hidden="1" customWidth="1"/>
    <col min="7740" max="7933" width="11.5703125" style="711"/>
    <col min="7934" max="7934" width="3.7109375" style="711" customWidth="1"/>
    <col min="7935" max="7935" width="7.5703125" style="711" customWidth="1"/>
    <col min="7936" max="7936" width="14.28515625" style="711" customWidth="1"/>
    <col min="7937" max="7937" width="73.28515625" style="711" customWidth="1"/>
    <col min="7938" max="7938" width="4.28515625" style="711" customWidth="1"/>
    <col min="7939" max="7939" width="12.85546875" style="711" customWidth="1"/>
    <col min="7940" max="7940" width="12" style="711" customWidth="1"/>
    <col min="7941" max="7943" width="14.28515625" style="711" customWidth="1"/>
    <col min="7944" max="7946" width="11.7109375" style="711" customWidth="1"/>
    <col min="7947" max="7957" width="11.5703125" style="711"/>
    <col min="7958" max="7995" width="0" style="711" hidden="1" customWidth="1"/>
    <col min="7996" max="8189" width="11.5703125" style="711"/>
    <col min="8190" max="8190" width="3.7109375" style="711" customWidth="1"/>
    <col min="8191" max="8191" width="7.5703125" style="711" customWidth="1"/>
    <col min="8192" max="8192" width="14.28515625" style="711" customWidth="1"/>
    <col min="8193" max="8193" width="73.28515625" style="711" customWidth="1"/>
    <col min="8194" max="8194" width="4.28515625" style="711" customWidth="1"/>
    <col min="8195" max="8195" width="12.85546875" style="711" customWidth="1"/>
    <col min="8196" max="8196" width="12" style="711" customWidth="1"/>
    <col min="8197" max="8199" width="14.28515625" style="711" customWidth="1"/>
    <col min="8200" max="8202" width="11.7109375" style="711" customWidth="1"/>
    <col min="8203" max="8213" width="11.5703125" style="711"/>
    <col min="8214" max="8251" width="0" style="711" hidden="1" customWidth="1"/>
    <col min="8252" max="8445" width="11.5703125" style="711"/>
    <col min="8446" max="8446" width="3.7109375" style="711" customWidth="1"/>
    <col min="8447" max="8447" width="7.5703125" style="711" customWidth="1"/>
    <col min="8448" max="8448" width="14.28515625" style="711" customWidth="1"/>
    <col min="8449" max="8449" width="73.28515625" style="711" customWidth="1"/>
    <col min="8450" max="8450" width="4.28515625" style="711" customWidth="1"/>
    <col min="8451" max="8451" width="12.85546875" style="711" customWidth="1"/>
    <col min="8452" max="8452" width="12" style="711" customWidth="1"/>
    <col min="8453" max="8455" width="14.28515625" style="711" customWidth="1"/>
    <col min="8456" max="8458" width="11.7109375" style="711" customWidth="1"/>
    <col min="8459" max="8469" width="11.5703125" style="711"/>
    <col min="8470" max="8507" width="0" style="711" hidden="1" customWidth="1"/>
    <col min="8508" max="8701" width="11.5703125" style="711"/>
    <col min="8702" max="8702" width="3.7109375" style="711" customWidth="1"/>
    <col min="8703" max="8703" width="7.5703125" style="711" customWidth="1"/>
    <col min="8704" max="8704" width="14.28515625" style="711" customWidth="1"/>
    <col min="8705" max="8705" width="73.28515625" style="711" customWidth="1"/>
    <col min="8706" max="8706" width="4.28515625" style="711" customWidth="1"/>
    <col min="8707" max="8707" width="12.85546875" style="711" customWidth="1"/>
    <col min="8708" max="8708" width="12" style="711" customWidth="1"/>
    <col min="8709" max="8711" width="14.28515625" style="711" customWidth="1"/>
    <col min="8712" max="8714" width="11.7109375" style="711" customWidth="1"/>
    <col min="8715" max="8725" width="11.5703125" style="711"/>
    <col min="8726" max="8763" width="0" style="711" hidden="1" customWidth="1"/>
    <col min="8764" max="8957" width="11.5703125" style="711"/>
    <col min="8958" max="8958" width="3.7109375" style="711" customWidth="1"/>
    <col min="8959" max="8959" width="7.5703125" style="711" customWidth="1"/>
    <col min="8960" max="8960" width="14.28515625" style="711" customWidth="1"/>
    <col min="8961" max="8961" width="73.28515625" style="711" customWidth="1"/>
    <col min="8962" max="8962" width="4.28515625" style="711" customWidth="1"/>
    <col min="8963" max="8963" width="12.85546875" style="711" customWidth="1"/>
    <col min="8964" max="8964" width="12" style="711" customWidth="1"/>
    <col min="8965" max="8967" width="14.28515625" style="711" customWidth="1"/>
    <col min="8968" max="8970" width="11.7109375" style="711" customWidth="1"/>
    <col min="8971" max="8981" width="11.5703125" style="711"/>
    <col min="8982" max="9019" width="0" style="711" hidden="1" customWidth="1"/>
    <col min="9020" max="9213" width="11.5703125" style="711"/>
    <col min="9214" max="9214" width="3.7109375" style="711" customWidth="1"/>
    <col min="9215" max="9215" width="7.5703125" style="711" customWidth="1"/>
    <col min="9216" max="9216" width="14.28515625" style="711" customWidth="1"/>
    <col min="9217" max="9217" width="73.28515625" style="711" customWidth="1"/>
    <col min="9218" max="9218" width="4.28515625" style="711" customWidth="1"/>
    <col min="9219" max="9219" width="12.85546875" style="711" customWidth="1"/>
    <col min="9220" max="9220" width="12" style="711" customWidth="1"/>
    <col min="9221" max="9223" width="14.28515625" style="711" customWidth="1"/>
    <col min="9224" max="9226" width="11.7109375" style="711" customWidth="1"/>
    <col min="9227" max="9237" width="11.5703125" style="711"/>
    <col min="9238" max="9275" width="0" style="711" hidden="1" customWidth="1"/>
    <col min="9276" max="9469" width="11.5703125" style="711"/>
    <col min="9470" max="9470" width="3.7109375" style="711" customWidth="1"/>
    <col min="9471" max="9471" width="7.5703125" style="711" customWidth="1"/>
    <col min="9472" max="9472" width="14.28515625" style="711" customWidth="1"/>
    <col min="9473" max="9473" width="73.28515625" style="711" customWidth="1"/>
    <col min="9474" max="9474" width="4.28515625" style="711" customWidth="1"/>
    <col min="9475" max="9475" width="12.85546875" style="711" customWidth="1"/>
    <col min="9476" max="9476" width="12" style="711" customWidth="1"/>
    <col min="9477" max="9479" width="14.28515625" style="711" customWidth="1"/>
    <col min="9480" max="9482" width="11.7109375" style="711" customWidth="1"/>
    <col min="9483" max="9493" width="11.5703125" style="711"/>
    <col min="9494" max="9531" width="0" style="711" hidden="1" customWidth="1"/>
    <col min="9532" max="9725" width="11.5703125" style="711"/>
    <col min="9726" max="9726" width="3.7109375" style="711" customWidth="1"/>
    <col min="9727" max="9727" width="7.5703125" style="711" customWidth="1"/>
    <col min="9728" max="9728" width="14.28515625" style="711" customWidth="1"/>
    <col min="9729" max="9729" width="73.28515625" style="711" customWidth="1"/>
    <col min="9730" max="9730" width="4.28515625" style="711" customWidth="1"/>
    <col min="9731" max="9731" width="12.85546875" style="711" customWidth="1"/>
    <col min="9732" max="9732" width="12" style="711" customWidth="1"/>
    <col min="9733" max="9735" width="14.28515625" style="711" customWidth="1"/>
    <col min="9736" max="9738" width="11.7109375" style="711" customWidth="1"/>
    <col min="9739" max="9749" width="11.5703125" style="711"/>
    <col min="9750" max="9787" width="0" style="711" hidden="1" customWidth="1"/>
    <col min="9788" max="9981" width="11.5703125" style="711"/>
    <col min="9982" max="9982" width="3.7109375" style="711" customWidth="1"/>
    <col min="9983" max="9983" width="7.5703125" style="711" customWidth="1"/>
    <col min="9984" max="9984" width="14.28515625" style="711" customWidth="1"/>
    <col min="9985" max="9985" width="73.28515625" style="711" customWidth="1"/>
    <col min="9986" max="9986" width="4.28515625" style="711" customWidth="1"/>
    <col min="9987" max="9987" width="12.85546875" style="711" customWidth="1"/>
    <col min="9988" max="9988" width="12" style="711" customWidth="1"/>
    <col min="9989" max="9991" width="14.28515625" style="711" customWidth="1"/>
    <col min="9992" max="9994" width="11.7109375" style="711" customWidth="1"/>
    <col min="9995" max="10005" width="11.5703125" style="711"/>
    <col min="10006" max="10043" width="0" style="711" hidden="1" customWidth="1"/>
    <col min="10044" max="10237" width="11.5703125" style="711"/>
    <col min="10238" max="10238" width="3.7109375" style="711" customWidth="1"/>
    <col min="10239" max="10239" width="7.5703125" style="711" customWidth="1"/>
    <col min="10240" max="10240" width="14.28515625" style="711" customWidth="1"/>
    <col min="10241" max="10241" width="73.28515625" style="711" customWidth="1"/>
    <col min="10242" max="10242" width="4.28515625" style="711" customWidth="1"/>
    <col min="10243" max="10243" width="12.85546875" style="711" customWidth="1"/>
    <col min="10244" max="10244" width="12" style="711" customWidth="1"/>
    <col min="10245" max="10247" width="14.28515625" style="711" customWidth="1"/>
    <col min="10248" max="10250" width="11.7109375" style="711" customWidth="1"/>
    <col min="10251" max="10261" width="11.5703125" style="711"/>
    <col min="10262" max="10299" width="0" style="711" hidden="1" customWidth="1"/>
    <col min="10300" max="10493" width="11.5703125" style="711"/>
    <col min="10494" max="10494" width="3.7109375" style="711" customWidth="1"/>
    <col min="10495" max="10495" width="7.5703125" style="711" customWidth="1"/>
    <col min="10496" max="10496" width="14.28515625" style="711" customWidth="1"/>
    <col min="10497" max="10497" width="73.28515625" style="711" customWidth="1"/>
    <col min="10498" max="10498" width="4.28515625" style="711" customWidth="1"/>
    <col min="10499" max="10499" width="12.85546875" style="711" customWidth="1"/>
    <col min="10500" max="10500" width="12" style="711" customWidth="1"/>
    <col min="10501" max="10503" width="14.28515625" style="711" customWidth="1"/>
    <col min="10504" max="10506" width="11.7109375" style="711" customWidth="1"/>
    <col min="10507" max="10517" width="11.5703125" style="711"/>
    <col min="10518" max="10555" width="0" style="711" hidden="1" customWidth="1"/>
    <col min="10556" max="10749" width="11.5703125" style="711"/>
    <col min="10750" max="10750" width="3.7109375" style="711" customWidth="1"/>
    <col min="10751" max="10751" width="7.5703125" style="711" customWidth="1"/>
    <col min="10752" max="10752" width="14.28515625" style="711" customWidth="1"/>
    <col min="10753" max="10753" width="73.28515625" style="711" customWidth="1"/>
    <col min="10754" max="10754" width="4.28515625" style="711" customWidth="1"/>
    <col min="10755" max="10755" width="12.85546875" style="711" customWidth="1"/>
    <col min="10756" max="10756" width="12" style="711" customWidth="1"/>
    <col min="10757" max="10759" width="14.28515625" style="711" customWidth="1"/>
    <col min="10760" max="10762" width="11.7109375" style="711" customWidth="1"/>
    <col min="10763" max="10773" width="11.5703125" style="711"/>
    <col min="10774" max="10811" width="0" style="711" hidden="1" customWidth="1"/>
    <col min="10812" max="11005" width="11.5703125" style="711"/>
    <col min="11006" max="11006" width="3.7109375" style="711" customWidth="1"/>
    <col min="11007" max="11007" width="7.5703125" style="711" customWidth="1"/>
    <col min="11008" max="11008" width="14.28515625" style="711" customWidth="1"/>
    <col min="11009" max="11009" width="73.28515625" style="711" customWidth="1"/>
    <col min="11010" max="11010" width="4.28515625" style="711" customWidth="1"/>
    <col min="11011" max="11011" width="12.85546875" style="711" customWidth="1"/>
    <col min="11012" max="11012" width="12" style="711" customWidth="1"/>
    <col min="11013" max="11015" width="14.28515625" style="711" customWidth="1"/>
    <col min="11016" max="11018" width="11.7109375" style="711" customWidth="1"/>
    <col min="11019" max="11029" width="11.5703125" style="711"/>
    <col min="11030" max="11067" width="0" style="711" hidden="1" customWidth="1"/>
    <col min="11068" max="11261" width="11.5703125" style="711"/>
    <col min="11262" max="11262" width="3.7109375" style="711" customWidth="1"/>
    <col min="11263" max="11263" width="7.5703125" style="711" customWidth="1"/>
    <col min="11264" max="11264" width="14.28515625" style="711" customWidth="1"/>
    <col min="11265" max="11265" width="73.28515625" style="711" customWidth="1"/>
    <col min="11266" max="11266" width="4.28515625" style="711" customWidth="1"/>
    <col min="11267" max="11267" width="12.85546875" style="711" customWidth="1"/>
    <col min="11268" max="11268" width="12" style="711" customWidth="1"/>
    <col min="11269" max="11271" width="14.28515625" style="711" customWidth="1"/>
    <col min="11272" max="11274" width="11.7109375" style="711" customWidth="1"/>
    <col min="11275" max="11285" width="11.5703125" style="711"/>
    <col min="11286" max="11323" width="0" style="711" hidden="1" customWidth="1"/>
    <col min="11324" max="11517" width="11.5703125" style="711"/>
    <col min="11518" max="11518" width="3.7109375" style="711" customWidth="1"/>
    <col min="11519" max="11519" width="7.5703125" style="711" customWidth="1"/>
    <col min="11520" max="11520" width="14.28515625" style="711" customWidth="1"/>
    <col min="11521" max="11521" width="73.28515625" style="711" customWidth="1"/>
    <col min="11522" max="11522" width="4.28515625" style="711" customWidth="1"/>
    <col min="11523" max="11523" width="12.85546875" style="711" customWidth="1"/>
    <col min="11524" max="11524" width="12" style="711" customWidth="1"/>
    <col min="11525" max="11527" width="14.28515625" style="711" customWidth="1"/>
    <col min="11528" max="11530" width="11.7109375" style="711" customWidth="1"/>
    <col min="11531" max="11541" width="11.5703125" style="711"/>
    <col min="11542" max="11579" width="0" style="711" hidden="1" customWidth="1"/>
    <col min="11580" max="11773" width="11.5703125" style="711"/>
    <col min="11774" max="11774" width="3.7109375" style="711" customWidth="1"/>
    <col min="11775" max="11775" width="7.5703125" style="711" customWidth="1"/>
    <col min="11776" max="11776" width="14.28515625" style="711" customWidth="1"/>
    <col min="11777" max="11777" width="73.28515625" style="711" customWidth="1"/>
    <col min="11778" max="11778" width="4.28515625" style="711" customWidth="1"/>
    <col min="11779" max="11779" width="12.85546875" style="711" customWidth="1"/>
    <col min="11780" max="11780" width="12" style="711" customWidth="1"/>
    <col min="11781" max="11783" width="14.28515625" style="711" customWidth="1"/>
    <col min="11784" max="11786" width="11.7109375" style="711" customWidth="1"/>
    <col min="11787" max="11797" width="11.5703125" style="711"/>
    <col min="11798" max="11835" width="0" style="711" hidden="1" customWidth="1"/>
    <col min="11836" max="12029" width="11.5703125" style="711"/>
    <col min="12030" max="12030" width="3.7109375" style="711" customWidth="1"/>
    <col min="12031" max="12031" width="7.5703125" style="711" customWidth="1"/>
    <col min="12032" max="12032" width="14.28515625" style="711" customWidth="1"/>
    <col min="12033" max="12033" width="73.28515625" style="711" customWidth="1"/>
    <col min="12034" max="12034" width="4.28515625" style="711" customWidth="1"/>
    <col min="12035" max="12035" width="12.85546875" style="711" customWidth="1"/>
    <col min="12036" max="12036" width="12" style="711" customWidth="1"/>
    <col min="12037" max="12039" width="14.28515625" style="711" customWidth="1"/>
    <col min="12040" max="12042" width="11.7109375" style="711" customWidth="1"/>
    <col min="12043" max="12053" width="11.5703125" style="711"/>
    <col min="12054" max="12091" width="0" style="711" hidden="1" customWidth="1"/>
    <col min="12092" max="12285" width="11.5703125" style="711"/>
    <col min="12286" max="12286" width="3.7109375" style="711" customWidth="1"/>
    <col min="12287" max="12287" width="7.5703125" style="711" customWidth="1"/>
    <col min="12288" max="12288" width="14.28515625" style="711" customWidth="1"/>
    <col min="12289" max="12289" width="73.28515625" style="711" customWidth="1"/>
    <col min="12290" max="12290" width="4.28515625" style="711" customWidth="1"/>
    <col min="12291" max="12291" width="12.85546875" style="711" customWidth="1"/>
    <col min="12292" max="12292" width="12" style="711" customWidth="1"/>
    <col min="12293" max="12295" width="14.28515625" style="711" customWidth="1"/>
    <col min="12296" max="12298" width="11.7109375" style="711" customWidth="1"/>
    <col min="12299" max="12309" width="11.5703125" style="711"/>
    <col min="12310" max="12347" width="0" style="711" hidden="1" customWidth="1"/>
    <col min="12348" max="12541" width="11.5703125" style="711"/>
    <col min="12542" max="12542" width="3.7109375" style="711" customWidth="1"/>
    <col min="12543" max="12543" width="7.5703125" style="711" customWidth="1"/>
    <col min="12544" max="12544" width="14.28515625" style="711" customWidth="1"/>
    <col min="12545" max="12545" width="73.28515625" style="711" customWidth="1"/>
    <col min="12546" max="12546" width="4.28515625" style="711" customWidth="1"/>
    <col min="12547" max="12547" width="12.85546875" style="711" customWidth="1"/>
    <col min="12548" max="12548" width="12" style="711" customWidth="1"/>
    <col min="12549" max="12551" width="14.28515625" style="711" customWidth="1"/>
    <col min="12552" max="12554" width="11.7109375" style="711" customWidth="1"/>
    <col min="12555" max="12565" width="11.5703125" style="711"/>
    <col min="12566" max="12603" width="0" style="711" hidden="1" customWidth="1"/>
    <col min="12604" max="12797" width="11.5703125" style="711"/>
    <col min="12798" max="12798" width="3.7109375" style="711" customWidth="1"/>
    <col min="12799" max="12799" width="7.5703125" style="711" customWidth="1"/>
    <col min="12800" max="12800" width="14.28515625" style="711" customWidth="1"/>
    <col min="12801" max="12801" width="73.28515625" style="711" customWidth="1"/>
    <col min="12802" max="12802" width="4.28515625" style="711" customWidth="1"/>
    <col min="12803" max="12803" width="12.85546875" style="711" customWidth="1"/>
    <col min="12804" max="12804" width="12" style="711" customWidth="1"/>
    <col min="12805" max="12807" width="14.28515625" style="711" customWidth="1"/>
    <col min="12808" max="12810" width="11.7109375" style="711" customWidth="1"/>
    <col min="12811" max="12821" width="11.5703125" style="711"/>
    <col min="12822" max="12859" width="0" style="711" hidden="1" customWidth="1"/>
    <col min="12860" max="13053" width="11.5703125" style="711"/>
    <col min="13054" max="13054" width="3.7109375" style="711" customWidth="1"/>
    <col min="13055" max="13055" width="7.5703125" style="711" customWidth="1"/>
    <col min="13056" max="13056" width="14.28515625" style="711" customWidth="1"/>
    <col min="13057" max="13057" width="73.28515625" style="711" customWidth="1"/>
    <col min="13058" max="13058" width="4.28515625" style="711" customWidth="1"/>
    <col min="13059" max="13059" width="12.85546875" style="711" customWidth="1"/>
    <col min="13060" max="13060" width="12" style="711" customWidth="1"/>
    <col min="13061" max="13063" width="14.28515625" style="711" customWidth="1"/>
    <col min="13064" max="13066" width="11.7109375" style="711" customWidth="1"/>
    <col min="13067" max="13077" width="11.5703125" style="711"/>
    <col min="13078" max="13115" width="0" style="711" hidden="1" customWidth="1"/>
    <col min="13116" max="13309" width="11.5703125" style="711"/>
    <col min="13310" max="13310" width="3.7109375" style="711" customWidth="1"/>
    <col min="13311" max="13311" width="7.5703125" style="711" customWidth="1"/>
    <col min="13312" max="13312" width="14.28515625" style="711" customWidth="1"/>
    <col min="13313" max="13313" width="73.28515625" style="711" customWidth="1"/>
    <col min="13314" max="13314" width="4.28515625" style="711" customWidth="1"/>
    <col min="13315" max="13315" width="12.85546875" style="711" customWidth="1"/>
    <col min="13316" max="13316" width="12" style="711" customWidth="1"/>
    <col min="13317" max="13319" width="14.28515625" style="711" customWidth="1"/>
    <col min="13320" max="13322" width="11.7109375" style="711" customWidth="1"/>
    <col min="13323" max="13333" width="11.5703125" style="711"/>
    <col min="13334" max="13371" width="0" style="711" hidden="1" customWidth="1"/>
    <col min="13372" max="13565" width="11.5703125" style="711"/>
    <col min="13566" max="13566" width="3.7109375" style="711" customWidth="1"/>
    <col min="13567" max="13567" width="7.5703125" style="711" customWidth="1"/>
    <col min="13568" max="13568" width="14.28515625" style="711" customWidth="1"/>
    <col min="13569" max="13569" width="73.28515625" style="711" customWidth="1"/>
    <col min="13570" max="13570" width="4.28515625" style="711" customWidth="1"/>
    <col min="13571" max="13571" width="12.85546875" style="711" customWidth="1"/>
    <col min="13572" max="13572" width="12" style="711" customWidth="1"/>
    <col min="13573" max="13575" width="14.28515625" style="711" customWidth="1"/>
    <col min="13576" max="13578" width="11.7109375" style="711" customWidth="1"/>
    <col min="13579" max="13589" width="11.5703125" style="711"/>
    <col min="13590" max="13627" width="0" style="711" hidden="1" customWidth="1"/>
    <col min="13628" max="13821" width="11.5703125" style="711"/>
    <col min="13822" max="13822" width="3.7109375" style="711" customWidth="1"/>
    <col min="13823" max="13823" width="7.5703125" style="711" customWidth="1"/>
    <col min="13824" max="13824" width="14.28515625" style="711" customWidth="1"/>
    <col min="13825" max="13825" width="73.28515625" style="711" customWidth="1"/>
    <col min="13826" max="13826" width="4.28515625" style="711" customWidth="1"/>
    <col min="13827" max="13827" width="12.85546875" style="711" customWidth="1"/>
    <col min="13828" max="13828" width="12" style="711" customWidth="1"/>
    <col min="13829" max="13831" width="14.28515625" style="711" customWidth="1"/>
    <col min="13832" max="13834" width="11.7109375" style="711" customWidth="1"/>
    <col min="13835" max="13845" width="11.5703125" style="711"/>
    <col min="13846" max="13883" width="0" style="711" hidden="1" customWidth="1"/>
    <col min="13884" max="14077" width="11.5703125" style="711"/>
    <col min="14078" max="14078" width="3.7109375" style="711" customWidth="1"/>
    <col min="14079" max="14079" width="7.5703125" style="711" customWidth="1"/>
    <col min="14080" max="14080" width="14.28515625" style="711" customWidth="1"/>
    <col min="14081" max="14081" width="73.28515625" style="711" customWidth="1"/>
    <col min="14082" max="14082" width="4.28515625" style="711" customWidth="1"/>
    <col min="14083" max="14083" width="12.85546875" style="711" customWidth="1"/>
    <col min="14084" max="14084" width="12" style="711" customWidth="1"/>
    <col min="14085" max="14087" width="14.28515625" style="711" customWidth="1"/>
    <col min="14088" max="14090" width="11.7109375" style="711" customWidth="1"/>
    <col min="14091" max="14101" width="11.5703125" style="711"/>
    <col min="14102" max="14139" width="0" style="711" hidden="1" customWidth="1"/>
    <col min="14140" max="14333" width="11.5703125" style="711"/>
    <col min="14334" max="14334" width="3.7109375" style="711" customWidth="1"/>
    <col min="14335" max="14335" width="7.5703125" style="711" customWidth="1"/>
    <col min="14336" max="14336" width="14.28515625" style="711" customWidth="1"/>
    <col min="14337" max="14337" width="73.28515625" style="711" customWidth="1"/>
    <col min="14338" max="14338" width="4.28515625" style="711" customWidth="1"/>
    <col min="14339" max="14339" width="12.85546875" style="711" customWidth="1"/>
    <col min="14340" max="14340" width="12" style="711" customWidth="1"/>
    <col min="14341" max="14343" width="14.28515625" style="711" customWidth="1"/>
    <col min="14344" max="14346" width="11.7109375" style="711" customWidth="1"/>
    <col min="14347" max="14357" width="11.5703125" style="711"/>
    <col min="14358" max="14395" width="0" style="711" hidden="1" customWidth="1"/>
    <col min="14396" max="14589" width="11.5703125" style="711"/>
    <col min="14590" max="14590" width="3.7109375" style="711" customWidth="1"/>
    <col min="14591" max="14591" width="7.5703125" style="711" customWidth="1"/>
    <col min="14592" max="14592" width="14.28515625" style="711" customWidth="1"/>
    <col min="14593" max="14593" width="73.28515625" style="711" customWidth="1"/>
    <col min="14594" max="14594" width="4.28515625" style="711" customWidth="1"/>
    <col min="14595" max="14595" width="12.85546875" style="711" customWidth="1"/>
    <col min="14596" max="14596" width="12" style="711" customWidth="1"/>
    <col min="14597" max="14599" width="14.28515625" style="711" customWidth="1"/>
    <col min="14600" max="14602" width="11.7109375" style="711" customWidth="1"/>
    <col min="14603" max="14613" width="11.5703125" style="711"/>
    <col min="14614" max="14651" width="0" style="711" hidden="1" customWidth="1"/>
    <col min="14652" max="14845" width="11.5703125" style="711"/>
    <col min="14846" max="14846" width="3.7109375" style="711" customWidth="1"/>
    <col min="14847" max="14847" width="7.5703125" style="711" customWidth="1"/>
    <col min="14848" max="14848" width="14.28515625" style="711" customWidth="1"/>
    <col min="14849" max="14849" width="73.28515625" style="711" customWidth="1"/>
    <col min="14850" max="14850" width="4.28515625" style="711" customWidth="1"/>
    <col min="14851" max="14851" width="12.85546875" style="711" customWidth="1"/>
    <col min="14852" max="14852" width="12" style="711" customWidth="1"/>
    <col min="14853" max="14855" width="14.28515625" style="711" customWidth="1"/>
    <col min="14856" max="14858" width="11.7109375" style="711" customWidth="1"/>
    <col min="14859" max="14869" width="11.5703125" style="711"/>
    <col min="14870" max="14907" width="0" style="711" hidden="1" customWidth="1"/>
    <col min="14908" max="15101" width="11.5703125" style="711"/>
    <col min="15102" max="15102" width="3.7109375" style="711" customWidth="1"/>
    <col min="15103" max="15103" width="7.5703125" style="711" customWidth="1"/>
    <col min="15104" max="15104" width="14.28515625" style="711" customWidth="1"/>
    <col min="15105" max="15105" width="73.28515625" style="711" customWidth="1"/>
    <col min="15106" max="15106" width="4.28515625" style="711" customWidth="1"/>
    <col min="15107" max="15107" width="12.85546875" style="711" customWidth="1"/>
    <col min="15108" max="15108" width="12" style="711" customWidth="1"/>
    <col min="15109" max="15111" width="14.28515625" style="711" customWidth="1"/>
    <col min="15112" max="15114" width="11.7109375" style="711" customWidth="1"/>
    <col min="15115" max="15125" width="11.5703125" style="711"/>
    <col min="15126" max="15163" width="0" style="711" hidden="1" customWidth="1"/>
    <col min="15164" max="15357" width="11.5703125" style="711"/>
    <col min="15358" max="15358" width="3.7109375" style="711" customWidth="1"/>
    <col min="15359" max="15359" width="7.5703125" style="711" customWidth="1"/>
    <col min="15360" max="15360" width="14.28515625" style="711" customWidth="1"/>
    <col min="15361" max="15361" width="73.28515625" style="711" customWidth="1"/>
    <col min="15362" max="15362" width="4.28515625" style="711" customWidth="1"/>
    <col min="15363" max="15363" width="12.85546875" style="711" customWidth="1"/>
    <col min="15364" max="15364" width="12" style="711" customWidth="1"/>
    <col min="15365" max="15367" width="14.28515625" style="711" customWidth="1"/>
    <col min="15368" max="15370" width="11.7109375" style="711" customWidth="1"/>
    <col min="15371" max="15381" width="11.5703125" style="711"/>
    <col min="15382" max="15419" width="0" style="711" hidden="1" customWidth="1"/>
    <col min="15420" max="15613" width="11.5703125" style="711"/>
    <col min="15614" max="15614" width="3.7109375" style="711" customWidth="1"/>
    <col min="15615" max="15615" width="7.5703125" style="711" customWidth="1"/>
    <col min="15616" max="15616" width="14.28515625" style="711" customWidth="1"/>
    <col min="15617" max="15617" width="73.28515625" style="711" customWidth="1"/>
    <col min="15618" max="15618" width="4.28515625" style="711" customWidth="1"/>
    <col min="15619" max="15619" width="12.85546875" style="711" customWidth="1"/>
    <col min="15620" max="15620" width="12" style="711" customWidth="1"/>
    <col min="15621" max="15623" width="14.28515625" style="711" customWidth="1"/>
    <col min="15624" max="15626" width="11.7109375" style="711" customWidth="1"/>
    <col min="15627" max="15637" width="11.5703125" style="711"/>
    <col min="15638" max="15675" width="0" style="711" hidden="1" customWidth="1"/>
    <col min="15676" max="15869" width="11.5703125" style="711"/>
    <col min="15870" max="15870" width="3.7109375" style="711" customWidth="1"/>
    <col min="15871" max="15871" width="7.5703125" style="711" customWidth="1"/>
    <col min="15872" max="15872" width="14.28515625" style="711" customWidth="1"/>
    <col min="15873" max="15873" width="73.28515625" style="711" customWidth="1"/>
    <col min="15874" max="15874" width="4.28515625" style="711" customWidth="1"/>
    <col min="15875" max="15875" width="12.85546875" style="711" customWidth="1"/>
    <col min="15876" max="15876" width="12" style="711" customWidth="1"/>
    <col min="15877" max="15879" width="14.28515625" style="711" customWidth="1"/>
    <col min="15880" max="15882" width="11.7109375" style="711" customWidth="1"/>
    <col min="15883" max="15893" width="11.5703125" style="711"/>
    <col min="15894" max="15931" width="0" style="711" hidden="1" customWidth="1"/>
    <col min="15932" max="16125" width="11.5703125" style="711"/>
    <col min="16126" max="16126" width="3.7109375" style="711" customWidth="1"/>
    <col min="16127" max="16127" width="7.5703125" style="711" customWidth="1"/>
    <col min="16128" max="16128" width="14.28515625" style="711" customWidth="1"/>
    <col min="16129" max="16129" width="73.28515625" style="711" customWidth="1"/>
    <col min="16130" max="16130" width="4.28515625" style="711" customWidth="1"/>
    <col min="16131" max="16131" width="12.85546875" style="711" customWidth="1"/>
    <col min="16132" max="16132" width="12" style="711" customWidth="1"/>
    <col min="16133" max="16135" width="14.28515625" style="711" customWidth="1"/>
    <col min="16136" max="16138" width="11.7109375" style="711" customWidth="1"/>
    <col min="16139" max="16149" width="11.5703125" style="711"/>
    <col min="16150" max="16187" width="0" style="711" hidden="1" customWidth="1"/>
    <col min="16188" max="16384" width="11.5703125" style="711"/>
  </cols>
  <sheetData>
    <row r="1" spans="1:59" ht="72.95" customHeight="1" x14ac:dyDescent="0.35">
      <c r="A1" s="1652" t="s">
        <v>5200</v>
      </c>
      <c r="B1" s="1653"/>
      <c r="C1" s="1653"/>
      <c r="D1" s="1653"/>
      <c r="E1" s="1653"/>
      <c r="F1" s="1653"/>
      <c r="G1" s="1653"/>
      <c r="H1" s="1653"/>
      <c r="I1" s="1653"/>
      <c r="J1" s="1653"/>
    </row>
    <row r="2" spans="1:59" x14ac:dyDescent="0.25">
      <c r="A2" s="1654" t="s">
        <v>5201</v>
      </c>
      <c r="B2" s="1655"/>
      <c r="C2" s="1655"/>
      <c r="D2" s="1658" t="s">
        <v>77</v>
      </c>
      <c r="E2" s="1660"/>
      <c r="F2" s="1660"/>
      <c r="G2" s="1660"/>
      <c r="H2" s="1662"/>
      <c r="I2" s="1662"/>
      <c r="J2" s="1662"/>
      <c r="K2" s="712"/>
    </row>
    <row r="3" spans="1:59" x14ac:dyDescent="0.25">
      <c r="A3" s="1656"/>
      <c r="B3" s="1657"/>
      <c r="C3" s="1657"/>
      <c r="D3" s="1659"/>
      <c r="E3" s="1661"/>
      <c r="F3" s="1661"/>
      <c r="G3" s="1661"/>
      <c r="H3" s="1663"/>
      <c r="I3" s="1663"/>
      <c r="J3" s="1663"/>
      <c r="K3" s="712"/>
    </row>
    <row r="4" spans="1:59" x14ac:dyDescent="0.25">
      <c r="A4" s="1664" t="s">
        <v>5203</v>
      </c>
      <c r="B4" s="1657"/>
      <c r="C4" s="1657"/>
      <c r="D4" s="1665" t="s">
        <v>5524</v>
      </c>
      <c r="E4" s="1661"/>
      <c r="F4" s="1661"/>
      <c r="G4" s="1661"/>
      <c r="H4" s="1663"/>
      <c r="I4" s="1663"/>
      <c r="J4" s="1663"/>
      <c r="K4" s="712"/>
    </row>
    <row r="5" spans="1:59" x14ac:dyDescent="0.25">
      <c r="A5" s="1656"/>
      <c r="B5" s="1657"/>
      <c r="C5" s="1657"/>
      <c r="D5" s="1657"/>
      <c r="E5" s="1661"/>
      <c r="F5" s="1661"/>
      <c r="G5" s="1661"/>
      <c r="H5" s="1663"/>
      <c r="I5" s="1663"/>
      <c r="J5" s="1663"/>
      <c r="K5" s="712"/>
    </row>
    <row r="6" spans="1:59" x14ac:dyDescent="0.25">
      <c r="A6" s="1664" t="s">
        <v>5205</v>
      </c>
      <c r="B6" s="1657"/>
      <c r="C6" s="1657"/>
      <c r="D6" s="1665" t="s">
        <v>5206</v>
      </c>
      <c r="E6" s="1661"/>
      <c r="F6" s="1661"/>
      <c r="G6" s="1661"/>
      <c r="H6" s="1663"/>
      <c r="I6" s="1663"/>
      <c r="J6" s="1663"/>
      <c r="K6" s="712"/>
    </row>
    <row r="7" spans="1:59" x14ac:dyDescent="0.25">
      <c r="A7" s="1656"/>
      <c r="B7" s="1657"/>
      <c r="C7" s="1657"/>
      <c r="D7" s="1657"/>
      <c r="E7" s="1661"/>
      <c r="F7" s="1661"/>
      <c r="G7" s="1661"/>
      <c r="H7" s="1663"/>
      <c r="I7" s="1663"/>
      <c r="J7" s="1663"/>
      <c r="K7" s="712"/>
    </row>
    <row r="8" spans="1:59" x14ac:dyDescent="0.25">
      <c r="A8" s="1664" t="s">
        <v>5207</v>
      </c>
      <c r="B8" s="1657"/>
      <c r="C8" s="1657"/>
      <c r="D8" s="1665">
        <v>8222935</v>
      </c>
      <c r="E8" s="1661"/>
      <c r="F8" s="1661"/>
      <c r="G8" s="1661"/>
      <c r="H8" s="1665"/>
      <c r="I8" s="1665"/>
      <c r="J8" s="1665"/>
      <c r="K8" s="712"/>
    </row>
    <row r="9" spans="1:59" ht="13.5" thickBot="1" x14ac:dyDescent="0.3">
      <c r="A9" s="1668"/>
      <c r="B9" s="1669"/>
      <c r="C9" s="1669"/>
      <c r="D9" s="1669"/>
      <c r="E9" s="1670"/>
      <c r="F9" s="1670"/>
      <c r="G9" s="1670"/>
      <c r="H9" s="1671"/>
      <c r="I9" s="1671"/>
      <c r="J9" s="1671"/>
      <c r="K9" s="712"/>
    </row>
    <row r="10" spans="1:59" x14ac:dyDescent="0.25">
      <c r="A10" s="713" t="s">
        <v>5208</v>
      </c>
      <c r="B10" s="714" t="s">
        <v>5209</v>
      </c>
      <c r="C10" s="714" t="s">
        <v>5210</v>
      </c>
      <c r="D10" s="714" t="s">
        <v>5211</v>
      </c>
      <c r="E10" s="714" t="s">
        <v>5212</v>
      </c>
      <c r="F10" s="715" t="s">
        <v>2962</v>
      </c>
      <c r="G10" s="716" t="s">
        <v>5213</v>
      </c>
      <c r="H10" s="1142"/>
      <c r="I10" s="1666" t="s">
        <v>5214</v>
      </c>
      <c r="J10" s="1667"/>
      <c r="K10" s="717"/>
    </row>
    <row r="11" spans="1:59" ht="13.5" thickBot="1" x14ac:dyDescent="0.3">
      <c r="A11" s="718" t="s">
        <v>5215</v>
      </c>
      <c r="B11" s="719" t="s">
        <v>5215</v>
      </c>
      <c r="C11" s="719" t="s">
        <v>5215</v>
      </c>
      <c r="D11" s="720" t="s">
        <v>5216</v>
      </c>
      <c r="E11" s="719" t="s">
        <v>5215</v>
      </c>
      <c r="F11" s="719" t="s">
        <v>5215</v>
      </c>
      <c r="G11" s="721" t="s">
        <v>5217</v>
      </c>
      <c r="H11" s="723" t="s">
        <v>178</v>
      </c>
      <c r="I11" s="722" t="s">
        <v>5213</v>
      </c>
      <c r="J11" s="723" t="s">
        <v>178</v>
      </c>
      <c r="K11" s="717"/>
      <c r="W11" s="724" t="s">
        <v>5218</v>
      </c>
      <c r="X11" s="724" t="s">
        <v>5219</v>
      </c>
      <c r="Y11" s="724" t="s">
        <v>5220</v>
      </c>
      <c r="Z11" s="724" t="s">
        <v>5221</v>
      </c>
      <c r="AA11" s="724" t="s">
        <v>5222</v>
      </c>
      <c r="AB11" s="724" t="s">
        <v>5223</v>
      </c>
      <c r="AC11" s="724" t="s">
        <v>5224</v>
      </c>
      <c r="AD11" s="724" t="s">
        <v>5225</v>
      </c>
      <c r="AE11" s="724" t="s">
        <v>5226</v>
      </c>
      <c r="BE11" s="724" t="s">
        <v>5227</v>
      </c>
      <c r="BF11" s="724" t="s">
        <v>5228</v>
      </c>
      <c r="BG11" s="724" t="s">
        <v>5229</v>
      </c>
    </row>
    <row r="12" spans="1:59" x14ac:dyDescent="0.25">
      <c r="A12" s="1180"/>
      <c r="B12" s="1181"/>
      <c r="C12" s="1181" t="s">
        <v>4518</v>
      </c>
      <c r="D12" s="1181" t="s">
        <v>5230</v>
      </c>
      <c r="E12" s="1180" t="s">
        <v>5215</v>
      </c>
      <c r="F12" s="1180" t="s">
        <v>5215</v>
      </c>
      <c r="G12" s="1180" t="s">
        <v>5215</v>
      </c>
      <c r="H12" s="1182">
        <f>SUM(H13:H19)</f>
        <v>0</v>
      </c>
      <c r="I12" s="1183"/>
      <c r="J12" s="1182">
        <f>SUM(J13:J19)</f>
        <v>1.2401500000000001</v>
      </c>
      <c r="AF12" s="724"/>
      <c r="AP12" s="729">
        <f>SUM(AG13:AG19)</f>
        <v>0</v>
      </c>
      <c r="AQ12" s="729">
        <f>SUM(AH13:AH19)</f>
        <v>0</v>
      </c>
      <c r="AR12" s="729">
        <f>SUM(AI13:AI19)</f>
        <v>0</v>
      </c>
    </row>
    <row r="13" spans="1:59" x14ac:dyDescent="0.25">
      <c r="A13" s="952" t="s">
        <v>179</v>
      </c>
      <c r="B13" s="952"/>
      <c r="C13" s="952" t="s">
        <v>5231</v>
      </c>
      <c r="D13" s="952" t="s">
        <v>5232</v>
      </c>
      <c r="E13" s="952" t="s">
        <v>374</v>
      </c>
      <c r="F13" s="953">
        <v>1</v>
      </c>
      <c r="G13" s="1200">
        <v>0</v>
      </c>
      <c r="H13" s="953">
        <f t="shared" ref="H13:H19" si="0">F13*G13</f>
        <v>0</v>
      </c>
      <c r="I13" s="953">
        <v>0</v>
      </c>
      <c r="J13" s="953">
        <f t="shared" ref="J13:J19" si="1">F13*I13</f>
        <v>0</v>
      </c>
      <c r="W13" s="732">
        <f t="shared" ref="W13:W19" si="2">IF(AN13="5",BG13,0)</f>
        <v>0</v>
      </c>
      <c r="Y13" s="732">
        <f t="shared" ref="Y13:Y19" si="3">IF(AN13="1",BE13,0)</f>
        <v>0</v>
      </c>
      <c r="Z13" s="732">
        <f t="shared" ref="Z13:Z19" si="4">IF(AN13="1",BF13,0)</f>
        <v>0</v>
      </c>
      <c r="AA13" s="732">
        <f t="shared" ref="AA13:AA19" si="5">IF(AN13="7",BE13,0)</f>
        <v>0</v>
      </c>
      <c r="AB13" s="732">
        <f t="shared" ref="AB13:AB19" si="6">IF(AN13="7",BF13,0)</f>
        <v>0</v>
      </c>
      <c r="AC13" s="732">
        <f t="shared" ref="AC13:AC19" si="7">IF(AN13="2",BE13,0)</f>
        <v>0</v>
      </c>
      <c r="AD13" s="732">
        <f t="shared" ref="AD13:AD19" si="8">IF(AN13="2",BF13,0)</f>
        <v>0</v>
      </c>
      <c r="AE13" s="732">
        <f t="shared" ref="AE13:AE19" si="9">IF(AN13="0",BG13,0)</f>
        <v>0</v>
      </c>
      <c r="AF13" s="724"/>
      <c r="AG13" s="730">
        <f t="shared" ref="AG13:AG19" si="10">IF(AK13=0,H13,0)</f>
        <v>0</v>
      </c>
      <c r="AH13" s="730">
        <f t="shared" ref="AH13:AH19" si="11">IF(AK13=15,H13,0)</f>
        <v>0</v>
      </c>
      <c r="AI13" s="730">
        <f t="shared" ref="AI13:AI19" si="12">IF(AK13=21,H13,0)</f>
        <v>0</v>
      </c>
      <c r="AK13" s="732">
        <v>21</v>
      </c>
      <c r="AL13" s="732">
        <f>G13*0</f>
        <v>0</v>
      </c>
      <c r="AM13" s="732">
        <f>G13*(1-0)</f>
        <v>0</v>
      </c>
      <c r="AN13" s="731" t="s">
        <v>179</v>
      </c>
      <c r="AS13" s="732">
        <f t="shared" ref="AS13:AS19" si="13">AT13+AU13</f>
        <v>0</v>
      </c>
      <c r="AT13" s="732">
        <f t="shared" ref="AT13:AT19" si="14">F13*AL13</f>
        <v>0</v>
      </c>
      <c r="AU13" s="732">
        <f t="shared" ref="AU13:AU19" si="15">F13*AM13</f>
        <v>0</v>
      </c>
      <c r="AV13" s="733" t="s">
        <v>5233</v>
      </c>
      <c r="AW13" s="733" t="s">
        <v>5233</v>
      </c>
      <c r="AX13" s="724" t="s">
        <v>5234</v>
      </c>
      <c r="AZ13" s="732">
        <f t="shared" ref="AZ13:AZ19" si="16">AT13+AU13</f>
        <v>0</v>
      </c>
      <c r="BA13" s="732">
        <f t="shared" ref="BA13:BA19" si="17">G13/(100-BB13)*100</f>
        <v>0</v>
      </c>
      <c r="BB13" s="732">
        <v>0</v>
      </c>
      <c r="BC13" s="732">
        <f t="shared" ref="BC13:BC19" si="18">J13</f>
        <v>0</v>
      </c>
      <c r="BE13" s="730">
        <f t="shared" ref="BE13:BE19" si="19">F13*AL13</f>
        <v>0</v>
      </c>
      <c r="BF13" s="730">
        <f t="shared" ref="BF13:BF19" si="20">F13*AM13</f>
        <v>0</v>
      </c>
      <c r="BG13" s="730">
        <f t="shared" ref="BG13:BG19" si="21">F13*G13</f>
        <v>0</v>
      </c>
    </row>
    <row r="14" spans="1:59" x14ac:dyDescent="0.25">
      <c r="A14" s="952" t="s">
        <v>251</v>
      </c>
      <c r="B14" s="952"/>
      <c r="C14" s="952" t="s">
        <v>5235</v>
      </c>
      <c r="D14" s="952" t="s">
        <v>5236</v>
      </c>
      <c r="E14" s="952" t="s">
        <v>130</v>
      </c>
      <c r="F14" s="953">
        <v>8.6999999999999993</v>
      </c>
      <c r="G14" s="1200">
        <v>0</v>
      </c>
      <c r="H14" s="953">
        <f t="shared" si="0"/>
        <v>0</v>
      </c>
      <c r="I14" s="953">
        <v>0</v>
      </c>
      <c r="J14" s="953">
        <f t="shared" si="1"/>
        <v>0</v>
      </c>
      <c r="W14" s="732">
        <f t="shared" si="2"/>
        <v>0</v>
      </c>
      <c r="Y14" s="732">
        <f t="shared" si="3"/>
        <v>0</v>
      </c>
      <c r="Z14" s="732">
        <f t="shared" si="4"/>
        <v>0</v>
      </c>
      <c r="AA14" s="732">
        <f t="shared" si="5"/>
        <v>0</v>
      </c>
      <c r="AB14" s="732">
        <f t="shared" si="6"/>
        <v>0</v>
      </c>
      <c r="AC14" s="732">
        <f t="shared" si="7"/>
        <v>0</v>
      </c>
      <c r="AD14" s="732">
        <f t="shared" si="8"/>
        <v>0</v>
      </c>
      <c r="AE14" s="732">
        <f t="shared" si="9"/>
        <v>0</v>
      </c>
      <c r="AF14" s="724"/>
      <c r="AG14" s="730">
        <f t="shared" si="10"/>
        <v>0</v>
      </c>
      <c r="AH14" s="730">
        <f t="shared" si="11"/>
        <v>0</v>
      </c>
      <c r="AI14" s="730">
        <f t="shared" si="12"/>
        <v>0</v>
      </c>
      <c r="AK14" s="732">
        <v>21</v>
      </c>
      <c r="AL14" s="732">
        <f>G14*0</f>
        <v>0</v>
      </c>
      <c r="AM14" s="732">
        <f>G14*(1-0)</f>
        <v>0</v>
      </c>
      <c r="AN14" s="731" t="s">
        <v>179</v>
      </c>
      <c r="AS14" s="732">
        <f t="shared" si="13"/>
        <v>0</v>
      </c>
      <c r="AT14" s="732">
        <f t="shared" si="14"/>
        <v>0</v>
      </c>
      <c r="AU14" s="732">
        <f t="shared" si="15"/>
        <v>0</v>
      </c>
      <c r="AV14" s="733" t="s">
        <v>5233</v>
      </c>
      <c r="AW14" s="733" t="s">
        <v>5233</v>
      </c>
      <c r="AX14" s="724" t="s">
        <v>5234</v>
      </c>
      <c r="AZ14" s="732">
        <f t="shared" si="16"/>
        <v>0</v>
      </c>
      <c r="BA14" s="732">
        <f t="shared" si="17"/>
        <v>0</v>
      </c>
      <c r="BB14" s="732">
        <v>0</v>
      </c>
      <c r="BC14" s="732">
        <f t="shared" si="18"/>
        <v>0</v>
      </c>
      <c r="BE14" s="730">
        <f t="shared" si="19"/>
        <v>0</v>
      </c>
      <c r="BF14" s="730">
        <f t="shared" si="20"/>
        <v>0</v>
      </c>
      <c r="BG14" s="730">
        <f t="shared" si="21"/>
        <v>0</v>
      </c>
    </row>
    <row r="15" spans="1:59" x14ac:dyDescent="0.25">
      <c r="A15" s="952" t="s">
        <v>391</v>
      </c>
      <c r="B15" s="952"/>
      <c r="C15" s="952" t="s">
        <v>5237</v>
      </c>
      <c r="D15" s="952" t="s">
        <v>5238</v>
      </c>
      <c r="E15" s="952" t="s">
        <v>130</v>
      </c>
      <c r="F15" s="953">
        <v>86.5</v>
      </c>
      <c r="G15" s="1200">
        <v>0</v>
      </c>
      <c r="H15" s="953">
        <f t="shared" si="0"/>
        <v>0</v>
      </c>
      <c r="I15" s="953">
        <v>0</v>
      </c>
      <c r="J15" s="953">
        <f t="shared" si="1"/>
        <v>0</v>
      </c>
      <c r="W15" s="732">
        <f t="shared" si="2"/>
        <v>0</v>
      </c>
      <c r="Y15" s="732">
        <f t="shared" si="3"/>
        <v>0</v>
      </c>
      <c r="Z15" s="732">
        <f t="shared" si="4"/>
        <v>0</v>
      </c>
      <c r="AA15" s="732">
        <f t="shared" si="5"/>
        <v>0</v>
      </c>
      <c r="AB15" s="732">
        <f t="shared" si="6"/>
        <v>0</v>
      </c>
      <c r="AC15" s="732">
        <f t="shared" si="7"/>
        <v>0</v>
      </c>
      <c r="AD15" s="732">
        <f t="shared" si="8"/>
        <v>0</v>
      </c>
      <c r="AE15" s="732">
        <f t="shared" si="9"/>
        <v>0</v>
      </c>
      <c r="AF15" s="724"/>
      <c r="AG15" s="730">
        <f t="shared" si="10"/>
        <v>0</v>
      </c>
      <c r="AH15" s="730">
        <f t="shared" si="11"/>
        <v>0</v>
      </c>
      <c r="AI15" s="730">
        <f t="shared" si="12"/>
        <v>0</v>
      </c>
      <c r="AK15" s="732">
        <v>21</v>
      </c>
      <c r="AL15" s="732">
        <f>G15*1</f>
        <v>0</v>
      </c>
      <c r="AM15" s="732">
        <f>G15*(1-1)</f>
        <v>0</v>
      </c>
      <c r="AN15" s="731" t="s">
        <v>179</v>
      </c>
      <c r="AS15" s="732">
        <f t="shared" si="13"/>
        <v>0</v>
      </c>
      <c r="AT15" s="732">
        <f t="shared" si="14"/>
        <v>0</v>
      </c>
      <c r="AU15" s="732">
        <f t="shared" si="15"/>
        <v>0</v>
      </c>
      <c r="AV15" s="733" t="s">
        <v>5233</v>
      </c>
      <c r="AW15" s="733" t="s">
        <v>5233</v>
      </c>
      <c r="AX15" s="724" t="s">
        <v>5234</v>
      </c>
      <c r="AZ15" s="732">
        <f t="shared" si="16"/>
        <v>0</v>
      </c>
      <c r="BA15" s="732">
        <f t="shared" si="17"/>
        <v>0</v>
      </c>
      <c r="BB15" s="732">
        <v>0</v>
      </c>
      <c r="BC15" s="732">
        <f t="shared" si="18"/>
        <v>0</v>
      </c>
      <c r="BE15" s="730">
        <f t="shared" si="19"/>
        <v>0</v>
      </c>
      <c r="BF15" s="730">
        <f t="shared" si="20"/>
        <v>0</v>
      </c>
      <c r="BG15" s="730">
        <f t="shared" si="21"/>
        <v>0</v>
      </c>
    </row>
    <row r="16" spans="1:59" x14ac:dyDescent="0.25">
      <c r="A16" s="952" t="s">
        <v>742</v>
      </c>
      <c r="B16" s="952"/>
      <c r="C16" s="952" t="s">
        <v>5239</v>
      </c>
      <c r="D16" s="952" t="s">
        <v>5240</v>
      </c>
      <c r="E16" s="952" t="s">
        <v>130</v>
      </c>
      <c r="F16" s="953">
        <v>111.36</v>
      </c>
      <c r="G16" s="1200">
        <v>0</v>
      </c>
      <c r="H16" s="953">
        <f t="shared" si="0"/>
        <v>0</v>
      </c>
      <c r="I16" s="953">
        <v>0</v>
      </c>
      <c r="J16" s="953">
        <f t="shared" si="1"/>
        <v>0</v>
      </c>
      <c r="W16" s="732">
        <f t="shared" si="2"/>
        <v>0</v>
      </c>
      <c r="Y16" s="732">
        <f t="shared" si="3"/>
        <v>0</v>
      </c>
      <c r="Z16" s="732">
        <f t="shared" si="4"/>
        <v>0</v>
      </c>
      <c r="AA16" s="732">
        <f t="shared" si="5"/>
        <v>0</v>
      </c>
      <c r="AB16" s="732">
        <f t="shared" si="6"/>
        <v>0</v>
      </c>
      <c r="AC16" s="732">
        <f t="shared" si="7"/>
        <v>0</v>
      </c>
      <c r="AD16" s="732">
        <f t="shared" si="8"/>
        <v>0</v>
      </c>
      <c r="AE16" s="732">
        <f t="shared" si="9"/>
        <v>0</v>
      </c>
      <c r="AF16" s="724"/>
      <c r="AG16" s="730">
        <f t="shared" si="10"/>
        <v>0</v>
      </c>
      <c r="AH16" s="730">
        <f t="shared" si="11"/>
        <v>0</v>
      </c>
      <c r="AI16" s="730">
        <f t="shared" si="12"/>
        <v>0</v>
      </c>
      <c r="AK16" s="732">
        <v>21</v>
      </c>
      <c r="AL16" s="732">
        <f>G16*0</f>
        <v>0</v>
      </c>
      <c r="AM16" s="732">
        <f>G16*(1-0)</f>
        <v>0</v>
      </c>
      <c r="AN16" s="731" t="s">
        <v>179</v>
      </c>
      <c r="AS16" s="732">
        <f t="shared" si="13"/>
        <v>0</v>
      </c>
      <c r="AT16" s="732">
        <f t="shared" si="14"/>
        <v>0</v>
      </c>
      <c r="AU16" s="732">
        <f t="shared" si="15"/>
        <v>0</v>
      </c>
      <c r="AV16" s="733" t="s">
        <v>5233</v>
      </c>
      <c r="AW16" s="733" t="s">
        <v>5233</v>
      </c>
      <c r="AX16" s="724" t="s">
        <v>5234</v>
      </c>
      <c r="AZ16" s="732">
        <f t="shared" si="16"/>
        <v>0</v>
      </c>
      <c r="BA16" s="732">
        <f t="shared" si="17"/>
        <v>0</v>
      </c>
      <c r="BB16" s="732">
        <v>0</v>
      </c>
      <c r="BC16" s="732">
        <f t="shared" si="18"/>
        <v>0</v>
      </c>
      <c r="BE16" s="730">
        <f t="shared" si="19"/>
        <v>0</v>
      </c>
      <c r="BF16" s="730">
        <f t="shared" si="20"/>
        <v>0</v>
      </c>
      <c r="BG16" s="730">
        <f t="shared" si="21"/>
        <v>0</v>
      </c>
    </row>
    <row r="17" spans="1:59" x14ac:dyDescent="0.25">
      <c r="A17" s="952" t="s">
        <v>4098</v>
      </c>
      <c r="B17" s="952"/>
      <c r="C17" s="952" t="s">
        <v>5241</v>
      </c>
      <c r="D17" s="952" t="s">
        <v>5242</v>
      </c>
      <c r="E17" s="952" t="s">
        <v>374</v>
      </c>
      <c r="F17" s="953">
        <v>2</v>
      </c>
      <c r="G17" s="1200">
        <v>0</v>
      </c>
      <c r="H17" s="953">
        <f t="shared" si="0"/>
        <v>0</v>
      </c>
      <c r="I17" s="953">
        <v>0.5</v>
      </c>
      <c r="J17" s="953">
        <f t="shared" si="1"/>
        <v>1</v>
      </c>
      <c r="W17" s="732">
        <f t="shared" si="2"/>
        <v>0</v>
      </c>
      <c r="Y17" s="732">
        <f t="shared" si="3"/>
        <v>0</v>
      </c>
      <c r="Z17" s="732">
        <f t="shared" si="4"/>
        <v>0</v>
      </c>
      <c r="AA17" s="732">
        <f t="shared" si="5"/>
        <v>0</v>
      </c>
      <c r="AB17" s="732">
        <f t="shared" si="6"/>
        <v>0</v>
      </c>
      <c r="AC17" s="732">
        <f t="shared" si="7"/>
        <v>0</v>
      </c>
      <c r="AD17" s="732">
        <f t="shared" si="8"/>
        <v>0</v>
      </c>
      <c r="AE17" s="732">
        <f t="shared" si="9"/>
        <v>0</v>
      </c>
      <c r="AF17" s="724"/>
      <c r="AG17" s="730">
        <f t="shared" si="10"/>
        <v>0</v>
      </c>
      <c r="AH17" s="730">
        <f t="shared" si="11"/>
        <v>0</v>
      </c>
      <c r="AI17" s="730">
        <f t="shared" si="12"/>
        <v>0</v>
      </c>
      <c r="AK17" s="732">
        <v>21</v>
      </c>
      <c r="AL17" s="732">
        <f>G17*0</f>
        <v>0</v>
      </c>
      <c r="AM17" s="732">
        <f>G17*(1-0)</f>
        <v>0</v>
      </c>
      <c r="AN17" s="731" t="s">
        <v>179</v>
      </c>
      <c r="AS17" s="732">
        <f t="shared" si="13"/>
        <v>0</v>
      </c>
      <c r="AT17" s="732">
        <f t="shared" si="14"/>
        <v>0</v>
      </c>
      <c r="AU17" s="732">
        <f t="shared" si="15"/>
        <v>0</v>
      </c>
      <c r="AV17" s="733" t="s">
        <v>5233</v>
      </c>
      <c r="AW17" s="733" t="s">
        <v>5233</v>
      </c>
      <c r="AX17" s="724" t="s">
        <v>5234</v>
      </c>
      <c r="AZ17" s="732">
        <f t="shared" si="16"/>
        <v>0</v>
      </c>
      <c r="BA17" s="732">
        <f t="shared" si="17"/>
        <v>0</v>
      </c>
      <c r="BB17" s="732">
        <v>0</v>
      </c>
      <c r="BC17" s="732">
        <f t="shared" si="18"/>
        <v>1</v>
      </c>
      <c r="BE17" s="730">
        <f t="shared" si="19"/>
        <v>0</v>
      </c>
      <c r="BF17" s="730">
        <f t="shared" si="20"/>
        <v>0</v>
      </c>
      <c r="BG17" s="730">
        <f t="shared" si="21"/>
        <v>0</v>
      </c>
    </row>
    <row r="18" spans="1:59" x14ac:dyDescent="0.25">
      <c r="A18" s="952" t="s">
        <v>4100</v>
      </c>
      <c r="B18" s="952"/>
      <c r="C18" s="952" t="s">
        <v>5243</v>
      </c>
      <c r="D18" s="952" t="s">
        <v>5244</v>
      </c>
      <c r="E18" s="952" t="s">
        <v>261</v>
      </c>
      <c r="F18" s="953">
        <v>240.15</v>
      </c>
      <c r="G18" s="1200">
        <v>0</v>
      </c>
      <c r="H18" s="953">
        <f t="shared" si="0"/>
        <v>0</v>
      </c>
      <c r="I18" s="953">
        <v>1E-3</v>
      </c>
      <c r="J18" s="953">
        <f t="shared" si="1"/>
        <v>0.24015</v>
      </c>
      <c r="W18" s="732">
        <f t="shared" si="2"/>
        <v>0</v>
      </c>
      <c r="Y18" s="732">
        <f t="shared" si="3"/>
        <v>0</v>
      </c>
      <c r="Z18" s="732">
        <f t="shared" si="4"/>
        <v>0</v>
      </c>
      <c r="AA18" s="732">
        <f t="shared" si="5"/>
        <v>0</v>
      </c>
      <c r="AB18" s="732">
        <f t="shared" si="6"/>
        <v>0</v>
      </c>
      <c r="AC18" s="732">
        <f t="shared" si="7"/>
        <v>0</v>
      </c>
      <c r="AD18" s="732">
        <f t="shared" si="8"/>
        <v>0</v>
      </c>
      <c r="AE18" s="732">
        <f t="shared" si="9"/>
        <v>0</v>
      </c>
      <c r="AF18" s="724"/>
      <c r="AG18" s="730">
        <f t="shared" si="10"/>
        <v>0</v>
      </c>
      <c r="AH18" s="730">
        <f t="shared" si="11"/>
        <v>0</v>
      </c>
      <c r="AI18" s="730">
        <f t="shared" si="12"/>
        <v>0</v>
      </c>
      <c r="AK18" s="732">
        <v>21</v>
      </c>
      <c r="AL18" s="732">
        <f>G18*1</f>
        <v>0</v>
      </c>
      <c r="AM18" s="732">
        <f>G18*(1-1)</f>
        <v>0</v>
      </c>
      <c r="AN18" s="731" t="s">
        <v>179</v>
      </c>
      <c r="AS18" s="732">
        <f t="shared" si="13"/>
        <v>0</v>
      </c>
      <c r="AT18" s="732">
        <f t="shared" si="14"/>
        <v>0</v>
      </c>
      <c r="AU18" s="732">
        <f t="shared" si="15"/>
        <v>0</v>
      </c>
      <c r="AV18" s="733" t="s">
        <v>5233</v>
      </c>
      <c r="AW18" s="733" t="s">
        <v>5233</v>
      </c>
      <c r="AX18" s="724" t="s">
        <v>5234</v>
      </c>
      <c r="AZ18" s="732">
        <f t="shared" si="16"/>
        <v>0</v>
      </c>
      <c r="BA18" s="732">
        <f t="shared" si="17"/>
        <v>0</v>
      </c>
      <c r="BB18" s="732">
        <v>0</v>
      </c>
      <c r="BC18" s="732">
        <f t="shared" si="18"/>
        <v>0.24015</v>
      </c>
      <c r="BE18" s="730">
        <f t="shared" si="19"/>
        <v>0</v>
      </c>
      <c r="BF18" s="730">
        <f t="shared" si="20"/>
        <v>0</v>
      </c>
      <c r="BG18" s="730">
        <f t="shared" si="21"/>
        <v>0</v>
      </c>
    </row>
    <row r="19" spans="1:59" x14ac:dyDescent="0.25">
      <c r="A19" s="952" t="s">
        <v>4109</v>
      </c>
      <c r="B19" s="952"/>
      <c r="C19" s="952" t="s">
        <v>5245</v>
      </c>
      <c r="D19" s="952" t="s">
        <v>5246</v>
      </c>
      <c r="E19" s="952" t="s">
        <v>261</v>
      </c>
      <c r="F19" s="1432">
        <v>0</v>
      </c>
      <c r="G19" s="1200">
        <v>0</v>
      </c>
      <c r="H19" s="953">
        <f t="shared" si="0"/>
        <v>0</v>
      </c>
      <c r="I19" s="953">
        <v>0.03</v>
      </c>
      <c r="J19" s="953">
        <f t="shared" si="1"/>
        <v>0</v>
      </c>
      <c r="W19" s="732">
        <f t="shared" si="2"/>
        <v>0</v>
      </c>
      <c r="Y19" s="732">
        <f t="shared" si="3"/>
        <v>0</v>
      </c>
      <c r="Z19" s="732">
        <f t="shared" si="4"/>
        <v>0</v>
      </c>
      <c r="AA19" s="732">
        <f t="shared" si="5"/>
        <v>0</v>
      </c>
      <c r="AB19" s="732">
        <f t="shared" si="6"/>
        <v>0</v>
      </c>
      <c r="AC19" s="732">
        <f t="shared" si="7"/>
        <v>0</v>
      </c>
      <c r="AD19" s="732">
        <f t="shared" si="8"/>
        <v>0</v>
      </c>
      <c r="AE19" s="732">
        <f t="shared" si="9"/>
        <v>0</v>
      </c>
      <c r="AF19" s="724"/>
      <c r="AG19" s="730">
        <f t="shared" si="10"/>
        <v>0</v>
      </c>
      <c r="AH19" s="730">
        <f t="shared" si="11"/>
        <v>0</v>
      </c>
      <c r="AI19" s="730">
        <f t="shared" si="12"/>
        <v>0</v>
      </c>
      <c r="AK19" s="732">
        <v>21</v>
      </c>
      <c r="AL19" s="732">
        <f>G19*0</f>
        <v>0</v>
      </c>
      <c r="AM19" s="732">
        <f>G19*(1-0)</f>
        <v>0</v>
      </c>
      <c r="AN19" s="731" t="s">
        <v>179</v>
      </c>
      <c r="AS19" s="732">
        <f t="shared" si="13"/>
        <v>0</v>
      </c>
      <c r="AT19" s="732">
        <f t="shared" si="14"/>
        <v>0</v>
      </c>
      <c r="AU19" s="732">
        <f t="shared" si="15"/>
        <v>0</v>
      </c>
      <c r="AV19" s="733" t="s">
        <v>5233</v>
      </c>
      <c r="AW19" s="733" t="s">
        <v>5233</v>
      </c>
      <c r="AX19" s="724" t="s">
        <v>5234</v>
      </c>
      <c r="AZ19" s="732">
        <f t="shared" si="16"/>
        <v>0</v>
      </c>
      <c r="BA19" s="732">
        <f t="shared" si="17"/>
        <v>0</v>
      </c>
      <c r="BB19" s="732">
        <v>0</v>
      </c>
      <c r="BC19" s="732">
        <f t="shared" si="18"/>
        <v>0</v>
      </c>
      <c r="BE19" s="730">
        <f t="shared" si="19"/>
        <v>0</v>
      </c>
      <c r="BF19" s="730">
        <f t="shared" si="20"/>
        <v>0</v>
      </c>
      <c r="BG19" s="730">
        <f t="shared" si="21"/>
        <v>0</v>
      </c>
    </row>
    <row r="20" spans="1:59" x14ac:dyDescent="0.25">
      <c r="A20" s="954"/>
      <c r="B20" s="955"/>
      <c r="C20" s="955" t="s">
        <v>4227</v>
      </c>
      <c r="D20" s="955" t="s">
        <v>5253</v>
      </c>
      <c r="E20" s="954" t="s">
        <v>5215</v>
      </c>
      <c r="F20" s="954" t="s">
        <v>5215</v>
      </c>
      <c r="G20" s="954" t="s">
        <v>5215</v>
      </c>
      <c r="H20" s="956">
        <f>SUM(H21:H27)</f>
        <v>0</v>
      </c>
      <c r="I20" s="957"/>
      <c r="J20" s="956">
        <f>SUM(J21:J27)</f>
        <v>76.489999999999995</v>
      </c>
      <c r="AF20" s="724"/>
      <c r="AP20" s="729">
        <f>SUM(AG21:AG27)</f>
        <v>0</v>
      </c>
      <c r="AQ20" s="729">
        <f>SUM(AH21:AH27)</f>
        <v>0</v>
      </c>
      <c r="AR20" s="729">
        <f>SUM(AI21:AI27)</f>
        <v>0</v>
      </c>
    </row>
    <row r="21" spans="1:59" x14ac:dyDescent="0.25">
      <c r="A21" s="952" t="s">
        <v>5247</v>
      </c>
      <c r="B21" s="952"/>
      <c r="C21" s="952" t="s">
        <v>5254</v>
      </c>
      <c r="D21" s="952" t="s">
        <v>5255</v>
      </c>
      <c r="E21" s="952" t="s">
        <v>383</v>
      </c>
      <c r="F21" s="953">
        <v>26.9</v>
      </c>
      <c r="G21" s="1200">
        <v>0</v>
      </c>
      <c r="H21" s="953">
        <f t="shared" ref="H21:H27" si="22">F21*G21</f>
        <v>0</v>
      </c>
      <c r="I21" s="953">
        <v>0.14499999999999999</v>
      </c>
      <c r="J21" s="953">
        <f t="shared" ref="J21:J27" si="23">F21*I21</f>
        <v>3.9004999999999996</v>
      </c>
      <c r="W21" s="732">
        <f t="shared" ref="W21:W27" si="24">IF(AN21="5",BG21,0)</f>
        <v>0</v>
      </c>
      <c r="Y21" s="732">
        <f t="shared" ref="Y21:Y27" si="25">IF(AN21="1",BE21,0)</f>
        <v>0</v>
      </c>
      <c r="Z21" s="732">
        <f t="shared" ref="Z21:Z27" si="26">IF(AN21="1",BF21,0)</f>
        <v>0</v>
      </c>
      <c r="AA21" s="732">
        <f t="shared" ref="AA21:AA27" si="27">IF(AN21="7",BE21,0)</f>
        <v>0</v>
      </c>
      <c r="AB21" s="732">
        <f t="shared" ref="AB21:AB27" si="28">IF(AN21="7",BF21,0)</f>
        <v>0</v>
      </c>
      <c r="AC21" s="732">
        <f t="shared" ref="AC21:AC27" si="29">IF(AN21="2",BE21,0)</f>
        <v>0</v>
      </c>
      <c r="AD21" s="732">
        <f t="shared" ref="AD21:AD27" si="30">IF(AN21="2",BF21,0)</f>
        <v>0</v>
      </c>
      <c r="AE21" s="732">
        <f t="shared" ref="AE21:AE27" si="31">IF(AN21="0",BG21,0)</f>
        <v>0</v>
      </c>
      <c r="AF21" s="724"/>
      <c r="AG21" s="730">
        <f t="shared" ref="AG21:AG27" si="32">IF(AK21=0,H21,0)</f>
        <v>0</v>
      </c>
      <c r="AH21" s="730">
        <f t="shared" ref="AH21:AH27" si="33">IF(AK21=15,H21,0)</f>
        <v>0</v>
      </c>
      <c r="AI21" s="730">
        <f t="shared" ref="AI21:AI27" si="34">IF(AK21=21,H21,0)</f>
        <v>0</v>
      </c>
      <c r="AK21" s="732">
        <v>21</v>
      </c>
      <c r="AL21" s="732">
        <f t="shared" ref="AL21:AL27" si="35">G21*0</f>
        <v>0</v>
      </c>
      <c r="AM21" s="732">
        <f t="shared" ref="AM21:AM27" si="36">G21*(1-0)</f>
        <v>0</v>
      </c>
      <c r="AN21" s="731" t="s">
        <v>179</v>
      </c>
      <c r="AS21" s="732">
        <f t="shared" ref="AS21:AS27" si="37">AT21+AU21</f>
        <v>0</v>
      </c>
      <c r="AT21" s="732">
        <f t="shared" ref="AT21:AT27" si="38">F21*AL21</f>
        <v>0</v>
      </c>
      <c r="AU21" s="732">
        <f t="shared" ref="AU21:AU27" si="39">F21*AM21</f>
        <v>0</v>
      </c>
      <c r="AV21" s="733" t="s">
        <v>5256</v>
      </c>
      <c r="AW21" s="733" t="s">
        <v>5257</v>
      </c>
      <c r="AX21" s="724" t="s">
        <v>5234</v>
      </c>
      <c r="AZ21" s="732">
        <f t="shared" ref="AZ21:AZ27" si="40">AT21+AU21</f>
        <v>0</v>
      </c>
      <c r="BA21" s="732">
        <f t="shared" ref="BA21:BA27" si="41">G21/(100-BB21)*100</f>
        <v>0</v>
      </c>
      <c r="BB21" s="732">
        <v>0</v>
      </c>
      <c r="BC21" s="732">
        <f t="shared" ref="BC21:BC27" si="42">J21</f>
        <v>3.9004999999999996</v>
      </c>
      <c r="BE21" s="730">
        <f t="shared" ref="BE21:BE27" si="43">F21*AL21</f>
        <v>0</v>
      </c>
      <c r="BF21" s="730">
        <f t="shared" ref="BF21:BF27" si="44">F21*AM21</f>
        <v>0</v>
      </c>
      <c r="BG21" s="730">
        <f t="shared" ref="BG21:BG27" si="45">F21*G21</f>
        <v>0</v>
      </c>
    </row>
    <row r="22" spans="1:59" x14ac:dyDescent="0.25">
      <c r="A22" s="952" t="s">
        <v>5250</v>
      </c>
      <c r="B22" s="952"/>
      <c r="C22" s="952" t="s">
        <v>5525</v>
      </c>
      <c r="D22" s="952" t="s">
        <v>5526</v>
      </c>
      <c r="E22" s="952" t="s">
        <v>261</v>
      </c>
      <c r="F22" s="953">
        <v>32.799999999999997</v>
      </c>
      <c r="G22" s="1200">
        <v>0</v>
      </c>
      <c r="H22" s="953">
        <f t="shared" si="22"/>
        <v>0</v>
      </c>
      <c r="I22" s="953">
        <v>0.13800000000000001</v>
      </c>
      <c r="J22" s="953">
        <f t="shared" si="23"/>
        <v>4.5263999999999998</v>
      </c>
      <c r="W22" s="732">
        <f t="shared" si="24"/>
        <v>0</v>
      </c>
      <c r="Y22" s="732">
        <f t="shared" si="25"/>
        <v>0</v>
      </c>
      <c r="Z22" s="732">
        <f t="shared" si="26"/>
        <v>0</v>
      </c>
      <c r="AA22" s="732">
        <f t="shared" si="27"/>
        <v>0</v>
      </c>
      <c r="AB22" s="732">
        <f t="shared" si="28"/>
        <v>0</v>
      </c>
      <c r="AC22" s="732">
        <f t="shared" si="29"/>
        <v>0</v>
      </c>
      <c r="AD22" s="732">
        <f t="shared" si="30"/>
        <v>0</v>
      </c>
      <c r="AE22" s="732">
        <f t="shared" si="31"/>
        <v>0</v>
      </c>
      <c r="AF22" s="724"/>
      <c r="AG22" s="730">
        <f t="shared" si="32"/>
        <v>0</v>
      </c>
      <c r="AH22" s="730">
        <f t="shared" si="33"/>
        <v>0</v>
      </c>
      <c r="AI22" s="730">
        <f t="shared" si="34"/>
        <v>0</v>
      </c>
      <c r="AK22" s="732">
        <v>21</v>
      </c>
      <c r="AL22" s="732">
        <f t="shared" si="35"/>
        <v>0</v>
      </c>
      <c r="AM22" s="732">
        <f t="shared" si="36"/>
        <v>0</v>
      </c>
      <c r="AN22" s="731" t="s">
        <v>179</v>
      </c>
      <c r="AS22" s="732">
        <f t="shared" si="37"/>
        <v>0</v>
      </c>
      <c r="AT22" s="732">
        <f t="shared" si="38"/>
        <v>0</v>
      </c>
      <c r="AU22" s="732">
        <f t="shared" si="39"/>
        <v>0</v>
      </c>
      <c r="AV22" s="733" t="s">
        <v>5256</v>
      </c>
      <c r="AW22" s="733" t="s">
        <v>5257</v>
      </c>
      <c r="AX22" s="724" t="s">
        <v>5234</v>
      </c>
      <c r="AZ22" s="732">
        <f t="shared" si="40"/>
        <v>0</v>
      </c>
      <c r="BA22" s="732">
        <f t="shared" si="41"/>
        <v>0</v>
      </c>
      <c r="BB22" s="732">
        <v>0</v>
      </c>
      <c r="BC22" s="732">
        <f t="shared" si="42"/>
        <v>4.5263999999999998</v>
      </c>
      <c r="BE22" s="730">
        <f t="shared" si="43"/>
        <v>0</v>
      </c>
      <c r="BF22" s="730">
        <f t="shared" si="44"/>
        <v>0</v>
      </c>
      <c r="BG22" s="730">
        <f t="shared" si="45"/>
        <v>0</v>
      </c>
    </row>
    <row r="23" spans="1:59" x14ac:dyDescent="0.25">
      <c r="A23" s="952" t="s">
        <v>4202</v>
      </c>
      <c r="B23" s="952"/>
      <c r="C23" s="952" t="s">
        <v>5258</v>
      </c>
      <c r="D23" s="952" t="s">
        <v>5527</v>
      </c>
      <c r="E23" s="952" t="s">
        <v>261</v>
      </c>
      <c r="F23" s="953">
        <v>55.1</v>
      </c>
      <c r="G23" s="1200">
        <v>0</v>
      </c>
      <c r="H23" s="953">
        <f t="shared" si="22"/>
        <v>0</v>
      </c>
      <c r="I23" s="953">
        <v>0.44</v>
      </c>
      <c r="J23" s="953">
        <f t="shared" si="23"/>
        <v>24.244</v>
      </c>
      <c r="W23" s="732">
        <f t="shared" si="24"/>
        <v>0</v>
      </c>
      <c r="Y23" s="732">
        <f t="shared" si="25"/>
        <v>0</v>
      </c>
      <c r="Z23" s="732">
        <f t="shared" si="26"/>
        <v>0</v>
      </c>
      <c r="AA23" s="732">
        <f t="shared" si="27"/>
        <v>0</v>
      </c>
      <c r="AB23" s="732">
        <f t="shared" si="28"/>
        <v>0</v>
      </c>
      <c r="AC23" s="732">
        <f t="shared" si="29"/>
        <v>0</v>
      </c>
      <c r="AD23" s="732">
        <f t="shared" si="30"/>
        <v>0</v>
      </c>
      <c r="AE23" s="732">
        <f t="shared" si="31"/>
        <v>0</v>
      </c>
      <c r="AF23" s="724"/>
      <c r="AG23" s="730">
        <f t="shared" si="32"/>
        <v>0</v>
      </c>
      <c r="AH23" s="730">
        <f t="shared" si="33"/>
        <v>0</v>
      </c>
      <c r="AI23" s="730">
        <f t="shared" si="34"/>
        <v>0</v>
      </c>
      <c r="AK23" s="732">
        <v>21</v>
      </c>
      <c r="AL23" s="732">
        <f t="shared" si="35"/>
        <v>0</v>
      </c>
      <c r="AM23" s="732">
        <f t="shared" si="36"/>
        <v>0</v>
      </c>
      <c r="AN23" s="731" t="s">
        <v>179</v>
      </c>
      <c r="AS23" s="732">
        <f t="shared" si="37"/>
        <v>0</v>
      </c>
      <c r="AT23" s="732">
        <f t="shared" si="38"/>
        <v>0</v>
      </c>
      <c r="AU23" s="732">
        <f t="shared" si="39"/>
        <v>0</v>
      </c>
      <c r="AV23" s="733" t="s">
        <v>5256</v>
      </c>
      <c r="AW23" s="733" t="s">
        <v>5257</v>
      </c>
      <c r="AX23" s="724" t="s">
        <v>5234</v>
      </c>
      <c r="AZ23" s="732">
        <f t="shared" si="40"/>
        <v>0</v>
      </c>
      <c r="BA23" s="732">
        <f t="shared" si="41"/>
        <v>0</v>
      </c>
      <c r="BB23" s="732">
        <v>0</v>
      </c>
      <c r="BC23" s="732">
        <f t="shared" si="42"/>
        <v>24.244</v>
      </c>
      <c r="BE23" s="730">
        <f t="shared" si="43"/>
        <v>0</v>
      </c>
      <c r="BF23" s="730">
        <f t="shared" si="44"/>
        <v>0</v>
      </c>
      <c r="BG23" s="730">
        <f t="shared" si="45"/>
        <v>0</v>
      </c>
    </row>
    <row r="24" spans="1:59" x14ac:dyDescent="0.25">
      <c r="A24" s="952" t="s">
        <v>4227</v>
      </c>
      <c r="B24" s="952"/>
      <c r="C24" s="952" t="s">
        <v>5260</v>
      </c>
      <c r="D24" s="952" t="s">
        <v>5261</v>
      </c>
      <c r="E24" s="952" t="s">
        <v>261</v>
      </c>
      <c r="F24" s="953">
        <v>22.3</v>
      </c>
      <c r="G24" s="1200">
        <v>0</v>
      </c>
      <c r="H24" s="953">
        <f t="shared" si="22"/>
        <v>0</v>
      </c>
      <c r="I24" s="953">
        <v>0.24</v>
      </c>
      <c r="J24" s="953">
        <f t="shared" si="23"/>
        <v>5.3520000000000003</v>
      </c>
      <c r="W24" s="732">
        <f t="shared" si="24"/>
        <v>0</v>
      </c>
      <c r="Y24" s="732">
        <f t="shared" si="25"/>
        <v>0</v>
      </c>
      <c r="Z24" s="732">
        <f t="shared" si="26"/>
        <v>0</v>
      </c>
      <c r="AA24" s="732">
        <f t="shared" si="27"/>
        <v>0</v>
      </c>
      <c r="AB24" s="732">
        <f t="shared" si="28"/>
        <v>0</v>
      </c>
      <c r="AC24" s="732">
        <f t="shared" si="29"/>
        <v>0</v>
      </c>
      <c r="AD24" s="732">
        <f t="shared" si="30"/>
        <v>0</v>
      </c>
      <c r="AE24" s="732">
        <f t="shared" si="31"/>
        <v>0</v>
      </c>
      <c r="AF24" s="724"/>
      <c r="AG24" s="730">
        <f t="shared" si="32"/>
        <v>0</v>
      </c>
      <c r="AH24" s="730">
        <f t="shared" si="33"/>
        <v>0</v>
      </c>
      <c r="AI24" s="730">
        <f t="shared" si="34"/>
        <v>0</v>
      </c>
      <c r="AK24" s="732">
        <v>21</v>
      </c>
      <c r="AL24" s="732">
        <f t="shared" si="35"/>
        <v>0</v>
      </c>
      <c r="AM24" s="732">
        <f t="shared" si="36"/>
        <v>0</v>
      </c>
      <c r="AN24" s="731" t="s">
        <v>179</v>
      </c>
      <c r="AS24" s="732">
        <f t="shared" si="37"/>
        <v>0</v>
      </c>
      <c r="AT24" s="732">
        <f t="shared" si="38"/>
        <v>0</v>
      </c>
      <c r="AU24" s="732">
        <f t="shared" si="39"/>
        <v>0</v>
      </c>
      <c r="AV24" s="733" t="s">
        <v>5256</v>
      </c>
      <c r="AW24" s="733" t="s">
        <v>5257</v>
      </c>
      <c r="AX24" s="724" t="s">
        <v>5234</v>
      </c>
      <c r="AZ24" s="732">
        <f t="shared" si="40"/>
        <v>0</v>
      </c>
      <c r="BA24" s="732">
        <f t="shared" si="41"/>
        <v>0</v>
      </c>
      <c r="BB24" s="732">
        <v>0</v>
      </c>
      <c r="BC24" s="732">
        <f t="shared" si="42"/>
        <v>5.3520000000000003</v>
      </c>
      <c r="BE24" s="730">
        <f t="shared" si="43"/>
        <v>0</v>
      </c>
      <c r="BF24" s="730">
        <f t="shared" si="44"/>
        <v>0</v>
      </c>
      <c r="BG24" s="730">
        <f t="shared" si="45"/>
        <v>0</v>
      </c>
    </row>
    <row r="25" spans="1:59" x14ac:dyDescent="0.25">
      <c r="A25" s="952" t="s">
        <v>4245</v>
      </c>
      <c r="B25" s="952"/>
      <c r="C25" s="952" t="s">
        <v>5262</v>
      </c>
      <c r="D25" s="952" t="s">
        <v>5528</v>
      </c>
      <c r="E25" s="952" t="s">
        <v>261</v>
      </c>
      <c r="F25" s="953">
        <v>36.049999999999997</v>
      </c>
      <c r="G25" s="1200">
        <v>0</v>
      </c>
      <c r="H25" s="953">
        <f t="shared" si="22"/>
        <v>0</v>
      </c>
      <c r="I25" s="953">
        <v>0.66</v>
      </c>
      <c r="J25" s="953">
        <f t="shared" si="23"/>
        <v>23.792999999999999</v>
      </c>
      <c r="W25" s="732">
        <f t="shared" si="24"/>
        <v>0</v>
      </c>
      <c r="Y25" s="732">
        <f t="shared" si="25"/>
        <v>0</v>
      </c>
      <c r="Z25" s="732">
        <f t="shared" si="26"/>
        <v>0</v>
      </c>
      <c r="AA25" s="732">
        <f t="shared" si="27"/>
        <v>0</v>
      </c>
      <c r="AB25" s="732">
        <f t="shared" si="28"/>
        <v>0</v>
      </c>
      <c r="AC25" s="732">
        <f t="shared" si="29"/>
        <v>0</v>
      </c>
      <c r="AD25" s="732">
        <f t="shared" si="30"/>
        <v>0</v>
      </c>
      <c r="AE25" s="732">
        <f t="shared" si="31"/>
        <v>0</v>
      </c>
      <c r="AF25" s="724"/>
      <c r="AG25" s="730">
        <f t="shared" si="32"/>
        <v>0</v>
      </c>
      <c r="AH25" s="730">
        <f t="shared" si="33"/>
        <v>0</v>
      </c>
      <c r="AI25" s="730">
        <f t="shared" si="34"/>
        <v>0</v>
      </c>
      <c r="AK25" s="732">
        <v>21</v>
      </c>
      <c r="AL25" s="732">
        <f t="shared" si="35"/>
        <v>0</v>
      </c>
      <c r="AM25" s="732">
        <f t="shared" si="36"/>
        <v>0</v>
      </c>
      <c r="AN25" s="731" t="s">
        <v>179</v>
      </c>
      <c r="AS25" s="732">
        <f t="shared" si="37"/>
        <v>0</v>
      </c>
      <c r="AT25" s="732">
        <f t="shared" si="38"/>
        <v>0</v>
      </c>
      <c r="AU25" s="732">
        <f t="shared" si="39"/>
        <v>0</v>
      </c>
      <c r="AV25" s="733" t="s">
        <v>5256</v>
      </c>
      <c r="AW25" s="733" t="s">
        <v>5257</v>
      </c>
      <c r="AX25" s="724" t="s">
        <v>5234</v>
      </c>
      <c r="AZ25" s="732">
        <f t="shared" si="40"/>
        <v>0</v>
      </c>
      <c r="BA25" s="732">
        <f t="shared" si="41"/>
        <v>0</v>
      </c>
      <c r="BB25" s="732">
        <v>0</v>
      </c>
      <c r="BC25" s="732">
        <f t="shared" si="42"/>
        <v>23.792999999999999</v>
      </c>
      <c r="BE25" s="730">
        <f t="shared" si="43"/>
        <v>0</v>
      </c>
      <c r="BF25" s="730">
        <f t="shared" si="44"/>
        <v>0</v>
      </c>
      <c r="BG25" s="730">
        <f t="shared" si="45"/>
        <v>0</v>
      </c>
    </row>
    <row r="26" spans="1:59" x14ac:dyDescent="0.25">
      <c r="A26" s="952" t="s">
        <v>4264</v>
      </c>
      <c r="B26" s="952"/>
      <c r="C26" s="952" t="s">
        <v>5264</v>
      </c>
      <c r="D26" s="952" t="s">
        <v>5529</v>
      </c>
      <c r="E26" s="952" t="s">
        <v>261</v>
      </c>
      <c r="F26" s="953">
        <v>25.2</v>
      </c>
      <c r="G26" s="1200">
        <v>0</v>
      </c>
      <c r="H26" s="953">
        <f t="shared" si="22"/>
        <v>0</v>
      </c>
      <c r="I26" s="953">
        <v>0.33</v>
      </c>
      <c r="J26" s="953">
        <f t="shared" si="23"/>
        <v>8.3160000000000007</v>
      </c>
      <c r="W26" s="732">
        <f t="shared" si="24"/>
        <v>0</v>
      </c>
      <c r="Y26" s="732">
        <f t="shared" si="25"/>
        <v>0</v>
      </c>
      <c r="Z26" s="732">
        <f t="shared" si="26"/>
        <v>0</v>
      </c>
      <c r="AA26" s="732">
        <f t="shared" si="27"/>
        <v>0</v>
      </c>
      <c r="AB26" s="732">
        <f t="shared" si="28"/>
        <v>0</v>
      </c>
      <c r="AC26" s="732">
        <f t="shared" si="29"/>
        <v>0</v>
      </c>
      <c r="AD26" s="732">
        <f t="shared" si="30"/>
        <v>0</v>
      </c>
      <c r="AE26" s="732">
        <f t="shared" si="31"/>
        <v>0</v>
      </c>
      <c r="AF26" s="724"/>
      <c r="AG26" s="730">
        <f t="shared" si="32"/>
        <v>0</v>
      </c>
      <c r="AH26" s="730">
        <f t="shared" si="33"/>
        <v>0</v>
      </c>
      <c r="AI26" s="730">
        <f t="shared" si="34"/>
        <v>0</v>
      </c>
      <c r="AK26" s="732">
        <v>21</v>
      </c>
      <c r="AL26" s="732">
        <f t="shared" si="35"/>
        <v>0</v>
      </c>
      <c r="AM26" s="732">
        <f t="shared" si="36"/>
        <v>0</v>
      </c>
      <c r="AN26" s="731" t="s">
        <v>179</v>
      </c>
      <c r="AS26" s="732">
        <f t="shared" si="37"/>
        <v>0</v>
      </c>
      <c r="AT26" s="732">
        <f t="shared" si="38"/>
        <v>0</v>
      </c>
      <c r="AU26" s="732">
        <f t="shared" si="39"/>
        <v>0</v>
      </c>
      <c r="AV26" s="733" t="s">
        <v>5256</v>
      </c>
      <c r="AW26" s="733" t="s">
        <v>5257</v>
      </c>
      <c r="AX26" s="724" t="s">
        <v>5234</v>
      </c>
      <c r="AZ26" s="732">
        <f t="shared" si="40"/>
        <v>0</v>
      </c>
      <c r="BA26" s="732">
        <f t="shared" si="41"/>
        <v>0</v>
      </c>
      <c r="BB26" s="732">
        <v>0</v>
      </c>
      <c r="BC26" s="732">
        <f t="shared" si="42"/>
        <v>8.3160000000000007</v>
      </c>
      <c r="BE26" s="730">
        <f t="shared" si="43"/>
        <v>0</v>
      </c>
      <c r="BF26" s="730">
        <f t="shared" si="44"/>
        <v>0</v>
      </c>
      <c r="BG26" s="730">
        <f t="shared" si="45"/>
        <v>0</v>
      </c>
    </row>
    <row r="27" spans="1:59" x14ac:dyDescent="0.25">
      <c r="A27" s="952" t="s">
        <v>4277</v>
      </c>
      <c r="B27" s="952"/>
      <c r="C27" s="952" t="s">
        <v>5267</v>
      </c>
      <c r="D27" s="952" t="s">
        <v>5268</v>
      </c>
      <c r="E27" s="952" t="s">
        <v>261</v>
      </c>
      <c r="F27" s="953">
        <v>10.85</v>
      </c>
      <c r="G27" s="1200">
        <v>0</v>
      </c>
      <c r="H27" s="953">
        <f t="shared" si="22"/>
        <v>0</v>
      </c>
      <c r="I27" s="953">
        <v>0.58599999999999997</v>
      </c>
      <c r="J27" s="953">
        <f t="shared" si="23"/>
        <v>6.3580999999999994</v>
      </c>
      <c r="W27" s="732">
        <f t="shared" si="24"/>
        <v>0</v>
      </c>
      <c r="Y27" s="732">
        <f t="shared" si="25"/>
        <v>0</v>
      </c>
      <c r="Z27" s="732">
        <f t="shared" si="26"/>
        <v>0</v>
      </c>
      <c r="AA27" s="732">
        <f t="shared" si="27"/>
        <v>0</v>
      </c>
      <c r="AB27" s="732">
        <f t="shared" si="28"/>
        <v>0</v>
      </c>
      <c r="AC27" s="732">
        <f t="shared" si="29"/>
        <v>0</v>
      </c>
      <c r="AD27" s="732">
        <f t="shared" si="30"/>
        <v>0</v>
      </c>
      <c r="AE27" s="732">
        <f t="shared" si="31"/>
        <v>0</v>
      </c>
      <c r="AF27" s="724"/>
      <c r="AG27" s="730">
        <f t="shared" si="32"/>
        <v>0</v>
      </c>
      <c r="AH27" s="730">
        <f t="shared" si="33"/>
        <v>0</v>
      </c>
      <c r="AI27" s="730">
        <f t="shared" si="34"/>
        <v>0</v>
      </c>
      <c r="AK27" s="732">
        <v>21</v>
      </c>
      <c r="AL27" s="732">
        <f t="shared" si="35"/>
        <v>0</v>
      </c>
      <c r="AM27" s="732">
        <f t="shared" si="36"/>
        <v>0</v>
      </c>
      <c r="AN27" s="731" t="s">
        <v>179</v>
      </c>
      <c r="AS27" s="732">
        <f t="shared" si="37"/>
        <v>0</v>
      </c>
      <c r="AT27" s="732">
        <f t="shared" si="38"/>
        <v>0</v>
      </c>
      <c r="AU27" s="732">
        <f t="shared" si="39"/>
        <v>0</v>
      </c>
      <c r="AV27" s="733" t="s">
        <v>5256</v>
      </c>
      <c r="AW27" s="733" t="s">
        <v>5257</v>
      </c>
      <c r="AX27" s="724" t="s">
        <v>5234</v>
      </c>
      <c r="AZ27" s="732">
        <f t="shared" si="40"/>
        <v>0</v>
      </c>
      <c r="BA27" s="732">
        <f t="shared" si="41"/>
        <v>0</v>
      </c>
      <c r="BB27" s="732">
        <v>0</v>
      </c>
      <c r="BC27" s="732">
        <f t="shared" si="42"/>
        <v>6.3580999999999994</v>
      </c>
      <c r="BE27" s="730">
        <f t="shared" si="43"/>
        <v>0</v>
      </c>
      <c r="BF27" s="730">
        <f t="shared" si="44"/>
        <v>0</v>
      </c>
      <c r="BG27" s="730">
        <f t="shared" si="45"/>
        <v>0</v>
      </c>
    </row>
    <row r="28" spans="1:59" x14ac:dyDescent="0.25">
      <c r="A28" s="954"/>
      <c r="B28" s="955"/>
      <c r="C28" s="955" t="s">
        <v>4245</v>
      </c>
      <c r="D28" s="955" t="s">
        <v>5272</v>
      </c>
      <c r="E28" s="954" t="s">
        <v>5215</v>
      </c>
      <c r="F28" s="954" t="s">
        <v>5215</v>
      </c>
      <c r="G28" s="954" t="s">
        <v>5215</v>
      </c>
      <c r="H28" s="956">
        <f>SUM(H29:H29)</f>
        <v>0</v>
      </c>
      <c r="I28" s="957"/>
      <c r="J28" s="956">
        <f>SUM(J29:J29)</f>
        <v>0</v>
      </c>
      <c r="AF28" s="724"/>
      <c r="AP28" s="729">
        <f>SUM(AG29:AG29)</f>
        <v>0</v>
      </c>
      <c r="AQ28" s="729">
        <f>SUM(AH29:AH29)</f>
        <v>0</v>
      </c>
      <c r="AR28" s="729">
        <f>SUM(AI29:AI29)</f>
        <v>0</v>
      </c>
    </row>
    <row r="29" spans="1:59" x14ac:dyDescent="0.25">
      <c r="A29" s="952" t="s">
        <v>5266</v>
      </c>
      <c r="B29" s="952"/>
      <c r="C29" s="952" t="s">
        <v>5274</v>
      </c>
      <c r="D29" s="952" t="s">
        <v>5275</v>
      </c>
      <c r="E29" s="952" t="s">
        <v>183</v>
      </c>
      <c r="F29" s="953">
        <v>70.55</v>
      </c>
      <c r="G29" s="1200">
        <v>0</v>
      </c>
      <c r="H29" s="953">
        <f>F29*G29</f>
        <v>0</v>
      </c>
      <c r="I29" s="953">
        <v>0</v>
      </c>
      <c r="J29" s="953">
        <f>F29*I29</f>
        <v>0</v>
      </c>
      <c r="W29" s="732">
        <f>IF(AN29="5",BG29,0)</f>
        <v>0</v>
      </c>
      <c r="Y29" s="732">
        <f>IF(AN29="1",BE29,0)</f>
        <v>0</v>
      </c>
      <c r="Z29" s="732">
        <f>IF(AN29="1",BF29,0)</f>
        <v>0</v>
      </c>
      <c r="AA29" s="732">
        <f>IF(AN29="7",BE29,0)</f>
        <v>0</v>
      </c>
      <c r="AB29" s="732">
        <f>IF(AN29="7",BF29,0)</f>
        <v>0</v>
      </c>
      <c r="AC29" s="732">
        <f>IF(AN29="2",BE29,0)</f>
        <v>0</v>
      </c>
      <c r="AD29" s="732">
        <f>IF(AN29="2",BF29,0)</f>
        <v>0</v>
      </c>
      <c r="AE29" s="732">
        <f>IF(AN29="0",BG29,0)</f>
        <v>0</v>
      </c>
      <c r="AF29" s="724"/>
      <c r="AG29" s="730">
        <f>IF(AK29=0,H29,0)</f>
        <v>0</v>
      </c>
      <c r="AH29" s="730">
        <f>IF(AK29=15,H29,0)</f>
        <v>0</v>
      </c>
      <c r="AI29" s="730">
        <f>IF(AK29=21,H29,0)</f>
        <v>0</v>
      </c>
      <c r="AK29" s="732">
        <v>21</v>
      </c>
      <c r="AL29" s="732">
        <f>G29*0</f>
        <v>0</v>
      </c>
      <c r="AM29" s="732">
        <f>G29*(1-0)</f>
        <v>0</v>
      </c>
      <c r="AN29" s="731" t="s">
        <v>179</v>
      </c>
      <c r="AS29" s="732">
        <f>AT29+AU29</f>
        <v>0</v>
      </c>
      <c r="AT29" s="732">
        <f>F29*AL29</f>
        <v>0</v>
      </c>
      <c r="AU29" s="732">
        <f>F29*AM29</f>
        <v>0</v>
      </c>
      <c r="AV29" s="733" t="s">
        <v>5276</v>
      </c>
      <c r="AW29" s="733" t="s">
        <v>5257</v>
      </c>
      <c r="AX29" s="724" t="s">
        <v>5234</v>
      </c>
      <c r="AZ29" s="732">
        <f>AT29+AU29</f>
        <v>0</v>
      </c>
      <c r="BA29" s="732">
        <f>G29/(100-BB29)*100</f>
        <v>0</v>
      </c>
      <c r="BB29" s="732">
        <v>0</v>
      </c>
      <c r="BC29" s="732">
        <f>J29</f>
        <v>0</v>
      </c>
      <c r="BE29" s="730">
        <f>F29*AL29</f>
        <v>0</v>
      </c>
      <c r="BF29" s="730">
        <f>F29*AM29</f>
        <v>0</v>
      </c>
      <c r="BG29" s="730">
        <f>F29*G29</f>
        <v>0</v>
      </c>
    </row>
    <row r="30" spans="1:59" x14ac:dyDescent="0.25">
      <c r="A30" s="954"/>
      <c r="B30" s="955"/>
      <c r="C30" s="955" t="s">
        <v>5269</v>
      </c>
      <c r="D30" s="955" t="s">
        <v>5288</v>
      </c>
      <c r="E30" s="954" t="s">
        <v>5215</v>
      </c>
      <c r="F30" s="954" t="s">
        <v>5215</v>
      </c>
      <c r="G30" s="954" t="s">
        <v>5215</v>
      </c>
      <c r="H30" s="956">
        <f>SUM(H31:H32)</f>
        <v>0</v>
      </c>
      <c r="I30" s="957"/>
      <c r="J30" s="956">
        <f>SUM(J31:J32)</f>
        <v>0</v>
      </c>
      <c r="AF30" s="724"/>
      <c r="AP30" s="729">
        <f>SUM(AG31:AG32)</f>
        <v>0</v>
      </c>
      <c r="AQ30" s="729">
        <f>SUM(AH31:AH32)</f>
        <v>0</v>
      </c>
      <c r="AR30" s="729">
        <f>SUM(AI31:AI32)</f>
        <v>0</v>
      </c>
    </row>
    <row r="31" spans="1:59" x14ac:dyDescent="0.25">
      <c r="A31" s="952" t="s">
        <v>5269</v>
      </c>
      <c r="B31" s="952"/>
      <c r="C31" s="952" t="s">
        <v>5290</v>
      </c>
      <c r="D31" s="952" t="s">
        <v>5291</v>
      </c>
      <c r="E31" s="952" t="s">
        <v>183</v>
      </c>
      <c r="F31" s="953">
        <v>69.599999999999994</v>
      </c>
      <c r="G31" s="1200">
        <v>0</v>
      </c>
      <c r="H31" s="953">
        <f>F31*G31</f>
        <v>0</v>
      </c>
      <c r="I31" s="953">
        <v>0</v>
      </c>
      <c r="J31" s="953">
        <f>F31*I31</f>
        <v>0</v>
      </c>
      <c r="W31" s="732">
        <f>IF(AN31="5",BG31,0)</f>
        <v>0</v>
      </c>
      <c r="Y31" s="732">
        <f>IF(AN31="1",BE31,0)</f>
        <v>0</v>
      </c>
      <c r="Z31" s="732">
        <f>IF(AN31="1",BF31,0)</f>
        <v>0</v>
      </c>
      <c r="AA31" s="732">
        <f>IF(AN31="7",BE31,0)</f>
        <v>0</v>
      </c>
      <c r="AB31" s="732">
        <f>IF(AN31="7",BF31,0)</f>
        <v>0</v>
      </c>
      <c r="AC31" s="732">
        <f>IF(AN31="2",BE31,0)</f>
        <v>0</v>
      </c>
      <c r="AD31" s="732">
        <f>IF(AN31="2",BF31,0)</f>
        <v>0</v>
      </c>
      <c r="AE31" s="732">
        <f>IF(AN31="0",BG31,0)</f>
        <v>0</v>
      </c>
      <c r="AF31" s="724"/>
      <c r="AG31" s="730">
        <f>IF(AK31=0,H31,0)</f>
        <v>0</v>
      </c>
      <c r="AH31" s="730">
        <f>IF(AK31=15,H31,0)</f>
        <v>0</v>
      </c>
      <c r="AI31" s="730">
        <f>IF(AK31=21,H31,0)</f>
        <v>0</v>
      </c>
      <c r="AK31" s="732">
        <v>21</v>
      </c>
      <c r="AL31" s="732">
        <f>G31*0</f>
        <v>0</v>
      </c>
      <c r="AM31" s="732">
        <f>G31*(1-0)</f>
        <v>0</v>
      </c>
      <c r="AN31" s="731" t="s">
        <v>179</v>
      </c>
      <c r="AS31" s="732">
        <f>AT31+AU31</f>
        <v>0</v>
      </c>
      <c r="AT31" s="732">
        <f>F31*AL31</f>
        <v>0</v>
      </c>
      <c r="AU31" s="732">
        <f>F31*AM31</f>
        <v>0</v>
      </c>
      <c r="AV31" s="733" t="s">
        <v>5292</v>
      </c>
      <c r="AW31" s="733" t="s">
        <v>5257</v>
      </c>
      <c r="AX31" s="724" t="s">
        <v>5234</v>
      </c>
      <c r="AZ31" s="732">
        <f>AT31+AU31</f>
        <v>0</v>
      </c>
      <c r="BA31" s="732">
        <f>G31/(100-BB31)*100</f>
        <v>0</v>
      </c>
      <c r="BB31" s="732">
        <v>0</v>
      </c>
      <c r="BC31" s="732">
        <f>J31</f>
        <v>0</v>
      </c>
      <c r="BE31" s="730">
        <f>F31*AL31</f>
        <v>0</v>
      </c>
      <c r="BF31" s="730">
        <f>F31*AM31</f>
        <v>0</v>
      </c>
      <c r="BG31" s="730">
        <f>F31*G31</f>
        <v>0</v>
      </c>
    </row>
    <row r="32" spans="1:59" x14ac:dyDescent="0.25">
      <c r="A32" s="952" t="s">
        <v>5273</v>
      </c>
      <c r="B32" s="952"/>
      <c r="C32" s="952" t="s">
        <v>5293</v>
      </c>
      <c r="D32" s="952" t="s">
        <v>5294</v>
      </c>
      <c r="E32" s="952" t="s">
        <v>183</v>
      </c>
      <c r="F32" s="953">
        <v>278.39999999999998</v>
      </c>
      <c r="G32" s="1200">
        <v>0</v>
      </c>
      <c r="H32" s="953">
        <f>F32*G32</f>
        <v>0</v>
      </c>
      <c r="I32" s="953">
        <v>0</v>
      </c>
      <c r="J32" s="953">
        <f>F32*I32</f>
        <v>0</v>
      </c>
      <c r="W32" s="732">
        <f>IF(AN32="5",BG32,0)</f>
        <v>0</v>
      </c>
      <c r="Y32" s="732">
        <f>IF(AN32="1",BE32,0)</f>
        <v>0</v>
      </c>
      <c r="Z32" s="732">
        <f>IF(AN32="1",BF32,0)</f>
        <v>0</v>
      </c>
      <c r="AA32" s="732">
        <f>IF(AN32="7",BE32,0)</f>
        <v>0</v>
      </c>
      <c r="AB32" s="732">
        <f>IF(AN32="7",BF32,0)</f>
        <v>0</v>
      </c>
      <c r="AC32" s="732">
        <f>IF(AN32="2",BE32,0)</f>
        <v>0</v>
      </c>
      <c r="AD32" s="732">
        <f>IF(AN32="2",BF32,0)</f>
        <v>0</v>
      </c>
      <c r="AE32" s="732">
        <f>IF(AN32="0",BG32,0)</f>
        <v>0</v>
      </c>
      <c r="AF32" s="724"/>
      <c r="AG32" s="730">
        <f>IF(AK32=0,H32,0)</f>
        <v>0</v>
      </c>
      <c r="AH32" s="730">
        <f>IF(AK32=15,H32,0)</f>
        <v>0</v>
      </c>
      <c r="AI32" s="730">
        <f>IF(AK32=21,H32,0)</f>
        <v>0</v>
      </c>
      <c r="AK32" s="732">
        <v>21</v>
      </c>
      <c r="AL32" s="732">
        <f>G32*0</f>
        <v>0</v>
      </c>
      <c r="AM32" s="732">
        <f>G32*(1-0)</f>
        <v>0</v>
      </c>
      <c r="AN32" s="731" t="s">
        <v>179</v>
      </c>
      <c r="AS32" s="732">
        <f>AT32+AU32</f>
        <v>0</v>
      </c>
      <c r="AT32" s="732">
        <f>F32*AL32</f>
        <v>0</v>
      </c>
      <c r="AU32" s="732">
        <f>F32*AM32</f>
        <v>0</v>
      </c>
      <c r="AV32" s="733" t="s">
        <v>5292</v>
      </c>
      <c r="AW32" s="733" t="s">
        <v>5257</v>
      </c>
      <c r="AX32" s="724" t="s">
        <v>5234</v>
      </c>
      <c r="AZ32" s="732">
        <f>AT32+AU32</f>
        <v>0</v>
      </c>
      <c r="BA32" s="732">
        <f>G32/(100-BB32)*100</f>
        <v>0</v>
      </c>
      <c r="BB32" s="732">
        <v>0</v>
      </c>
      <c r="BC32" s="732">
        <f>J32</f>
        <v>0</v>
      </c>
      <c r="BE32" s="730">
        <f>F32*AL32</f>
        <v>0</v>
      </c>
      <c r="BF32" s="730">
        <f>F32*AM32</f>
        <v>0</v>
      </c>
      <c r="BG32" s="730">
        <f>F32*G32</f>
        <v>0</v>
      </c>
    </row>
    <row r="33" spans="1:59" x14ac:dyDescent="0.25">
      <c r="A33" s="954"/>
      <c r="B33" s="955"/>
      <c r="C33" s="955" t="s">
        <v>5273</v>
      </c>
      <c r="D33" s="955" t="s">
        <v>5295</v>
      </c>
      <c r="E33" s="954" t="s">
        <v>5215</v>
      </c>
      <c r="F33" s="954" t="s">
        <v>5215</v>
      </c>
      <c r="G33" s="954" t="s">
        <v>5215</v>
      </c>
      <c r="H33" s="956">
        <f>SUM(H34:H35)</f>
        <v>0</v>
      </c>
      <c r="I33" s="957"/>
      <c r="J33" s="956">
        <f>SUM(J34:J35)</f>
        <v>3.6</v>
      </c>
      <c r="AF33" s="724"/>
      <c r="AP33" s="729">
        <f>SUM(AG34:AG35)</f>
        <v>0</v>
      </c>
      <c r="AQ33" s="729">
        <f>SUM(AH34:AH35)</f>
        <v>0</v>
      </c>
      <c r="AR33" s="729">
        <f>SUM(AI34:AI35)</f>
        <v>0</v>
      </c>
    </row>
    <row r="34" spans="1:59" x14ac:dyDescent="0.25">
      <c r="A34" s="952" t="s">
        <v>5277</v>
      </c>
      <c r="B34" s="952"/>
      <c r="C34" s="952" t="s">
        <v>218</v>
      </c>
      <c r="D34" s="952" t="s">
        <v>5297</v>
      </c>
      <c r="E34" s="952" t="s">
        <v>183</v>
      </c>
      <c r="F34" s="953">
        <v>2</v>
      </c>
      <c r="G34" s="1200">
        <v>0</v>
      </c>
      <c r="H34" s="953">
        <f>F34*G34</f>
        <v>0</v>
      </c>
      <c r="I34" s="953">
        <v>0</v>
      </c>
      <c r="J34" s="953">
        <f>F34*I34</f>
        <v>0</v>
      </c>
      <c r="W34" s="732">
        <f>IF(AN34="5",BG34,0)</f>
        <v>0</v>
      </c>
      <c r="Y34" s="732">
        <f>IF(AN34="1",BE34,0)</f>
        <v>0</v>
      </c>
      <c r="Z34" s="732">
        <f>IF(AN34="1",BF34,0)</f>
        <v>0</v>
      </c>
      <c r="AA34" s="732">
        <f>IF(AN34="7",BE34,0)</f>
        <v>0</v>
      </c>
      <c r="AB34" s="732">
        <f>IF(AN34="7",BF34,0)</f>
        <v>0</v>
      </c>
      <c r="AC34" s="732">
        <f>IF(AN34="2",BE34,0)</f>
        <v>0</v>
      </c>
      <c r="AD34" s="732">
        <f>IF(AN34="2",BF34,0)</f>
        <v>0</v>
      </c>
      <c r="AE34" s="732">
        <f>IF(AN34="0",BG34,0)</f>
        <v>0</v>
      </c>
      <c r="AF34" s="724"/>
      <c r="AG34" s="730">
        <f>IF(AK34=0,H34,0)</f>
        <v>0</v>
      </c>
      <c r="AH34" s="730">
        <f>IF(AK34=15,H34,0)</f>
        <v>0</v>
      </c>
      <c r="AI34" s="730">
        <f>IF(AK34=21,H34,0)</f>
        <v>0</v>
      </c>
      <c r="AK34" s="732">
        <v>21</v>
      </c>
      <c r="AL34" s="732">
        <f>G34*0</f>
        <v>0</v>
      </c>
      <c r="AM34" s="732">
        <f>G34*(1-0)</f>
        <v>0</v>
      </c>
      <c r="AN34" s="731" t="s">
        <v>179</v>
      </c>
      <c r="AS34" s="732">
        <f>AT34+AU34</f>
        <v>0</v>
      </c>
      <c r="AT34" s="732">
        <f>F34*AL34</f>
        <v>0</v>
      </c>
      <c r="AU34" s="732">
        <f>F34*AM34</f>
        <v>0</v>
      </c>
      <c r="AV34" s="733" t="s">
        <v>5298</v>
      </c>
      <c r="AW34" s="733" t="s">
        <v>5257</v>
      </c>
      <c r="AX34" s="724" t="s">
        <v>5234</v>
      </c>
      <c r="AZ34" s="732">
        <f>AT34+AU34</f>
        <v>0</v>
      </c>
      <c r="BA34" s="732">
        <f>G34/(100-BB34)*100</f>
        <v>0</v>
      </c>
      <c r="BB34" s="732">
        <v>0</v>
      </c>
      <c r="BC34" s="732">
        <f>J34</f>
        <v>0</v>
      </c>
      <c r="BE34" s="730">
        <f>F34*AL34</f>
        <v>0</v>
      </c>
      <c r="BF34" s="730">
        <f>F34*AM34</f>
        <v>0</v>
      </c>
      <c r="BG34" s="730">
        <f>F34*G34</f>
        <v>0</v>
      </c>
    </row>
    <row r="35" spans="1:59" x14ac:dyDescent="0.25">
      <c r="A35" s="952" t="s">
        <v>5281</v>
      </c>
      <c r="B35" s="952"/>
      <c r="C35" s="952" t="s">
        <v>5300</v>
      </c>
      <c r="D35" s="952" t="s">
        <v>5301</v>
      </c>
      <c r="E35" s="952" t="s">
        <v>5302</v>
      </c>
      <c r="F35" s="953">
        <v>3.6</v>
      </c>
      <c r="G35" s="1200">
        <v>0</v>
      </c>
      <c r="H35" s="953">
        <f>F35*G35</f>
        <v>0</v>
      </c>
      <c r="I35" s="953">
        <v>1</v>
      </c>
      <c r="J35" s="953">
        <f>F35*I35</f>
        <v>3.6</v>
      </c>
      <c r="W35" s="732">
        <f>IF(AN35="5",BG35,0)</f>
        <v>0</v>
      </c>
      <c r="Y35" s="732">
        <f>IF(AN35="1",BE35,0)</f>
        <v>0</v>
      </c>
      <c r="Z35" s="732">
        <f>IF(AN35="1",BF35,0)</f>
        <v>0</v>
      </c>
      <c r="AA35" s="732">
        <f>IF(AN35="7",BE35,0)</f>
        <v>0</v>
      </c>
      <c r="AB35" s="732">
        <f>IF(AN35="7",BF35,0)</f>
        <v>0</v>
      </c>
      <c r="AC35" s="732">
        <f>IF(AN35="2",BE35,0)</f>
        <v>0</v>
      </c>
      <c r="AD35" s="732">
        <f>IF(AN35="2",BF35,0)</f>
        <v>0</v>
      </c>
      <c r="AE35" s="732">
        <f>IF(AN35="0",BG35,0)</f>
        <v>0</v>
      </c>
      <c r="AF35" s="724"/>
      <c r="AG35" s="734">
        <f>IF(AK35=0,H35,0)</f>
        <v>0</v>
      </c>
      <c r="AH35" s="734">
        <f>IF(AK35=15,H35,0)</f>
        <v>0</v>
      </c>
      <c r="AI35" s="734">
        <f>IF(AK35=21,H35,0)</f>
        <v>0</v>
      </c>
      <c r="AK35" s="732">
        <v>21</v>
      </c>
      <c r="AL35" s="732">
        <f>G35*1</f>
        <v>0</v>
      </c>
      <c r="AM35" s="732">
        <f>G35*(1-1)</f>
        <v>0</v>
      </c>
      <c r="AN35" s="735" t="s">
        <v>179</v>
      </c>
      <c r="AS35" s="732">
        <f>AT35+AU35</f>
        <v>0</v>
      </c>
      <c r="AT35" s="732">
        <f>F35*AL35</f>
        <v>0</v>
      </c>
      <c r="AU35" s="732">
        <f>F35*AM35</f>
        <v>0</v>
      </c>
      <c r="AV35" s="733" t="s">
        <v>5298</v>
      </c>
      <c r="AW35" s="733" t="s">
        <v>5257</v>
      </c>
      <c r="AX35" s="724" t="s">
        <v>5234</v>
      </c>
      <c r="AZ35" s="732">
        <f>AT35+AU35</f>
        <v>0</v>
      </c>
      <c r="BA35" s="732">
        <f>G35/(100-BB35)*100</f>
        <v>0</v>
      </c>
      <c r="BB35" s="732">
        <v>0</v>
      </c>
      <c r="BC35" s="732">
        <f>J35</f>
        <v>3.6</v>
      </c>
      <c r="BE35" s="734">
        <f>F35*AL35</f>
        <v>0</v>
      </c>
      <c r="BF35" s="734">
        <f>F35*AM35</f>
        <v>0</v>
      </c>
      <c r="BG35" s="734">
        <f>F35*G35</f>
        <v>0</v>
      </c>
    </row>
    <row r="36" spans="1:59" x14ac:dyDescent="0.25">
      <c r="A36" s="954"/>
      <c r="B36" s="955"/>
      <c r="C36" s="955" t="s">
        <v>5277</v>
      </c>
      <c r="D36" s="955" t="s">
        <v>5303</v>
      </c>
      <c r="E36" s="954" t="s">
        <v>5215</v>
      </c>
      <c r="F36" s="954" t="s">
        <v>5215</v>
      </c>
      <c r="G36" s="954" t="s">
        <v>5215</v>
      </c>
      <c r="H36" s="956">
        <f>SUM(H37:H37)</f>
        <v>0</v>
      </c>
      <c r="I36" s="957"/>
      <c r="J36" s="956">
        <f>SUM(J37:J37)</f>
        <v>0</v>
      </c>
      <c r="AF36" s="724"/>
      <c r="AP36" s="729">
        <f>SUM(AG37:AG37)</f>
        <v>0</v>
      </c>
      <c r="AQ36" s="729">
        <f>SUM(AH37:AH37)</f>
        <v>0</v>
      </c>
      <c r="AR36" s="729">
        <f>SUM(AI37:AI37)</f>
        <v>0</v>
      </c>
    </row>
    <row r="37" spans="1:59" x14ac:dyDescent="0.25">
      <c r="A37" s="952" t="s">
        <v>5285</v>
      </c>
      <c r="B37" s="952"/>
      <c r="C37" s="952" t="s">
        <v>5305</v>
      </c>
      <c r="D37" s="952" t="s">
        <v>5306</v>
      </c>
      <c r="E37" s="952" t="s">
        <v>261</v>
      </c>
      <c r="F37" s="953">
        <v>240.15</v>
      </c>
      <c r="G37" s="1200">
        <v>0</v>
      </c>
      <c r="H37" s="953">
        <f>F37*G37</f>
        <v>0</v>
      </c>
      <c r="I37" s="953">
        <v>0</v>
      </c>
      <c r="J37" s="953">
        <f>F37*I37</f>
        <v>0</v>
      </c>
      <c r="W37" s="732">
        <f>IF(AN37="5",BG37,0)</f>
        <v>0</v>
      </c>
      <c r="Y37" s="732">
        <f>IF(AN37="1",BE37,0)</f>
        <v>0</v>
      </c>
      <c r="Z37" s="732">
        <f>IF(AN37="1",BF37,0)</f>
        <v>0</v>
      </c>
      <c r="AA37" s="732">
        <f>IF(AN37="7",BE37,0)</f>
        <v>0</v>
      </c>
      <c r="AB37" s="732">
        <f>IF(AN37="7",BF37,0)</f>
        <v>0</v>
      </c>
      <c r="AC37" s="732">
        <f>IF(AN37="2",BE37,0)</f>
        <v>0</v>
      </c>
      <c r="AD37" s="732">
        <f>IF(AN37="2",BF37,0)</f>
        <v>0</v>
      </c>
      <c r="AE37" s="732">
        <f>IF(AN37="0",BG37,0)</f>
        <v>0</v>
      </c>
      <c r="AF37" s="724"/>
      <c r="AG37" s="730">
        <f>IF(AK37=0,H37,0)</f>
        <v>0</v>
      </c>
      <c r="AH37" s="730">
        <f>IF(AK37=15,H37,0)</f>
        <v>0</v>
      </c>
      <c r="AI37" s="730">
        <f>IF(AK37=21,H37,0)</f>
        <v>0</v>
      </c>
      <c r="AK37" s="732">
        <v>21</v>
      </c>
      <c r="AL37" s="732">
        <f>G37*0</f>
        <v>0</v>
      </c>
      <c r="AM37" s="732">
        <f>G37*(1-0)</f>
        <v>0</v>
      </c>
      <c r="AN37" s="731" t="s">
        <v>179</v>
      </c>
      <c r="AS37" s="732">
        <f>AT37+AU37</f>
        <v>0</v>
      </c>
      <c r="AT37" s="732">
        <f>F37*AL37</f>
        <v>0</v>
      </c>
      <c r="AU37" s="732">
        <f>F37*AM37</f>
        <v>0</v>
      </c>
      <c r="AV37" s="733" t="s">
        <v>5307</v>
      </c>
      <c r="AW37" s="733" t="s">
        <v>5257</v>
      </c>
      <c r="AX37" s="724" t="s">
        <v>5234</v>
      </c>
      <c r="AZ37" s="732">
        <f>AT37+AU37</f>
        <v>0</v>
      </c>
      <c r="BA37" s="732">
        <f>G37/(100-BB37)*100</f>
        <v>0</v>
      </c>
      <c r="BB37" s="732">
        <v>0</v>
      </c>
      <c r="BC37" s="732">
        <f>J37</f>
        <v>0</v>
      </c>
      <c r="BE37" s="730">
        <f>F37*AL37</f>
        <v>0</v>
      </c>
      <c r="BF37" s="730">
        <f>F37*AM37</f>
        <v>0</v>
      </c>
      <c r="BG37" s="730">
        <f>F37*G37</f>
        <v>0</v>
      </c>
    </row>
    <row r="38" spans="1:59" x14ac:dyDescent="0.25">
      <c r="A38" s="954"/>
      <c r="B38" s="955"/>
      <c r="C38" s="955" t="s">
        <v>5314</v>
      </c>
      <c r="D38" s="955" t="s">
        <v>5315</v>
      </c>
      <c r="E38" s="954" t="s">
        <v>5215</v>
      </c>
      <c r="F38" s="954" t="s">
        <v>5215</v>
      </c>
      <c r="G38" s="954" t="s">
        <v>5215</v>
      </c>
      <c r="H38" s="956">
        <f>SUM(H39:H48)</f>
        <v>0</v>
      </c>
      <c r="I38" s="957"/>
      <c r="J38" s="956">
        <f>SUM(J39:J48)</f>
        <v>164.76486800000001</v>
      </c>
      <c r="AF38" s="724"/>
      <c r="AP38" s="729">
        <f>SUM(AG39:AG48)</f>
        <v>0</v>
      </c>
      <c r="AQ38" s="729">
        <f>SUM(AH39:AH48)</f>
        <v>0</v>
      </c>
      <c r="AR38" s="729">
        <f>SUM(AI39:AI48)</f>
        <v>0</v>
      </c>
    </row>
    <row r="39" spans="1:59" x14ac:dyDescent="0.25">
      <c r="A39" s="952" t="s">
        <v>5289</v>
      </c>
      <c r="B39" s="952"/>
      <c r="C39" s="952" t="s">
        <v>5317</v>
      </c>
      <c r="D39" s="952" t="s">
        <v>5318</v>
      </c>
      <c r="E39" s="952" t="s">
        <v>183</v>
      </c>
      <c r="F39" s="953">
        <v>0.95</v>
      </c>
      <c r="G39" s="1200">
        <v>0</v>
      </c>
      <c r="H39" s="953">
        <f t="shared" ref="H39:H48" si="46">F39*G39</f>
        <v>0</v>
      </c>
      <c r="I39" s="953">
        <v>0</v>
      </c>
      <c r="J39" s="953">
        <f t="shared" ref="J39:J48" si="47">F39*I39</f>
        <v>0</v>
      </c>
      <c r="W39" s="732">
        <f t="shared" ref="W39:W48" si="48">IF(AN39="5",BG39,0)</f>
        <v>0</v>
      </c>
      <c r="Y39" s="732">
        <f t="shared" ref="Y39:Y48" si="49">IF(AN39="1",BE39,0)</f>
        <v>0</v>
      </c>
      <c r="Z39" s="732">
        <f t="shared" ref="Z39:Z48" si="50">IF(AN39="1",BF39,0)</f>
        <v>0</v>
      </c>
      <c r="AA39" s="732">
        <f t="shared" ref="AA39:AA48" si="51">IF(AN39="7",BE39,0)</f>
        <v>0</v>
      </c>
      <c r="AB39" s="732">
        <f t="shared" ref="AB39:AB48" si="52">IF(AN39="7",BF39,0)</f>
        <v>0</v>
      </c>
      <c r="AC39" s="732">
        <f t="shared" ref="AC39:AC48" si="53">IF(AN39="2",BE39,0)</f>
        <v>0</v>
      </c>
      <c r="AD39" s="732">
        <f t="shared" ref="AD39:AD48" si="54">IF(AN39="2",BF39,0)</f>
        <v>0</v>
      </c>
      <c r="AE39" s="732">
        <f t="shared" ref="AE39:AE48" si="55">IF(AN39="0",BG39,0)</f>
        <v>0</v>
      </c>
      <c r="AF39" s="724"/>
      <c r="AG39" s="730">
        <f t="shared" ref="AG39:AG48" si="56">IF(AK39=0,H39,0)</f>
        <v>0</v>
      </c>
      <c r="AH39" s="730">
        <f t="shared" ref="AH39:AH48" si="57">IF(AK39=15,H39,0)</f>
        <v>0</v>
      </c>
      <c r="AI39" s="730">
        <f t="shared" ref="AI39:AI48" si="58">IF(AK39=21,H39,0)</f>
        <v>0</v>
      </c>
      <c r="AK39" s="732">
        <v>21</v>
      </c>
      <c r="AL39" s="732">
        <f>G39*0</f>
        <v>0</v>
      </c>
      <c r="AM39" s="732">
        <f>G39*(1-0)</f>
        <v>0</v>
      </c>
      <c r="AN39" s="731" t="s">
        <v>179</v>
      </c>
      <c r="AS39" s="732">
        <f t="shared" ref="AS39:AS48" si="59">AT39+AU39</f>
        <v>0</v>
      </c>
      <c r="AT39" s="732">
        <f t="shared" ref="AT39:AT48" si="60">F39*AL39</f>
        <v>0</v>
      </c>
      <c r="AU39" s="732">
        <f t="shared" ref="AU39:AU48" si="61">F39*AM39</f>
        <v>0</v>
      </c>
      <c r="AV39" s="733" t="s">
        <v>5319</v>
      </c>
      <c r="AW39" s="733" t="s">
        <v>5320</v>
      </c>
      <c r="AX39" s="724" t="s">
        <v>5234</v>
      </c>
      <c r="AZ39" s="732">
        <f t="shared" ref="AZ39:AZ48" si="62">AT39+AU39</f>
        <v>0</v>
      </c>
      <c r="BA39" s="732">
        <f t="shared" ref="BA39:BA48" si="63">G39/(100-BB39)*100</f>
        <v>0</v>
      </c>
      <c r="BB39" s="732">
        <v>0</v>
      </c>
      <c r="BC39" s="732">
        <f t="shared" ref="BC39:BC48" si="64">J39</f>
        <v>0</v>
      </c>
      <c r="BE39" s="730">
        <f t="shared" ref="BE39:BE48" si="65">F39*AL39</f>
        <v>0</v>
      </c>
      <c r="BF39" s="730">
        <f t="shared" ref="BF39:BF48" si="66">F39*AM39</f>
        <v>0</v>
      </c>
      <c r="BG39" s="730">
        <f t="shared" ref="BG39:BG48" si="67">F39*G39</f>
        <v>0</v>
      </c>
    </row>
    <row r="40" spans="1:59" x14ac:dyDescent="0.25">
      <c r="A40" s="952" t="s">
        <v>379</v>
      </c>
      <c r="B40" s="952"/>
      <c r="C40" s="952" t="s">
        <v>5322</v>
      </c>
      <c r="D40" s="952" t="s">
        <v>5530</v>
      </c>
      <c r="E40" s="952" t="s">
        <v>261</v>
      </c>
      <c r="F40" s="953">
        <v>45.35</v>
      </c>
      <c r="G40" s="1200">
        <v>0</v>
      </c>
      <c r="H40" s="953">
        <f t="shared" si="46"/>
        <v>0</v>
      </c>
      <c r="I40" s="953">
        <v>0.27994000000000002</v>
      </c>
      <c r="J40" s="953">
        <f t="shared" si="47"/>
        <v>12.695279000000001</v>
      </c>
      <c r="W40" s="732">
        <f t="shared" si="48"/>
        <v>0</v>
      </c>
      <c r="Y40" s="732">
        <f t="shared" si="49"/>
        <v>0</v>
      </c>
      <c r="Z40" s="732">
        <f t="shared" si="50"/>
        <v>0</v>
      </c>
      <c r="AA40" s="732">
        <f t="shared" si="51"/>
        <v>0</v>
      </c>
      <c r="AB40" s="732">
        <f t="shared" si="52"/>
        <v>0</v>
      </c>
      <c r="AC40" s="732">
        <f t="shared" si="53"/>
        <v>0</v>
      </c>
      <c r="AD40" s="732">
        <f t="shared" si="54"/>
        <v>0</v>
      </c>
      <c r="AE40" s="732">
        <f t="shared" si="55"/>
        <v>0</v>
      </c>
      <c r="AF40" s="724"/>
      <c r="AG40" s="730">
        <f t="shared" si="56"/>
        <v>0</v>
      </c>
      <c r="AH40" s="730">
        <f t="shared" si="57"/>
        <v>0</v>
      </c>
      <c r="AI40" s="730">
        <f t="shared" si="58"/>
        <v>0</v>
      </c>
      <c r="AK40" s="732">
        <v>21</v>
      </c>
      <c r="AL40" s="732">
        <f>G40*0.866774549783198</f>
        <v>0</v>
      </c>
      <c r="AM40" s="732">
        <f>G40*(1-0.866774549783198)</f>
        <v>0</v>
      </c>
      <c r="AN40" s="731" t="s">
        <v>179</v>
      </c>
      <c r="AS40" s="732">
        <f t="shared" si="59"/>
        <v>0</v>
      </c>
      <c r="AT40" s="732">
        <f t="shared" si="60"/>
        <v>0</v>
      </c>
      <c r="AU40" s="732">
        <f t="shared" si="61"/>
        <v>0</v>
      </c>
      <c r="AV40" s="733" t="s">
        <v>5319</v>
      </c>
      <c r="AW40" s="733" t="s">
        <v>5320</v>
      </c>
      <c r="AX40" s="724" t="s">
        <v>5234</v>
      </c>
      <c r="AZ40" s="732">
        <f t="shared" si="62"/>
        <v>0</v>
      </c>
      <c r="BA40" s="732">
        <f t="shared" si="63"/>
        <v>0</v>
      </c>
      <c r="BB40" s="732">
        <v>0</v>
      </c>
      <c r="BC40" s="732">
        <f t="shared" si="64"/>
        <v>12.695279000000001</v>
      </c>
      <c r="BE40" s="730">
        <f t="shared" si="65"/>
        <v>0</v>
      </c>
      <c r="BF40" s="730">
        <f t="shared" si="66"/>
        <v>0</v>
      </c>
      <c r="BG40" s="730">
        <f t="shared" si="67"/>
        <v>0</v>
      </c>
    </row>
    <row r="41" spans="1:59" x14ac:dyDescent="0.25">
      <c r="A41" s="952" t="s">
        <v>5296</v>
      </c>
      <c r="B41" s="952"/>
      <c r="C41" s="952" t="s">
        <v>5325</v>
      </c>
      <c r="D41" s="952" t="s">
        <v>5326</v>
      </c>
      <c r="E41" s="952" t="s">
        <v>261</v>
      </c>
      <c r="F41" s="953">
        <v>57.1</v>
      </c>
      <c r="G41" s="1200">
        <v>0</v>
      </c>
      <c r="H41" s="953">
        <f t="shared" si="46"/>
        <v>0</v>
      </c>
      <c r="I41" s="953">
        <v>0.441</v>
      </c>
      <c r="J41" s="953">
        <f t="shared" si="47"/>
        <v>25.181100000000001</v>
      </c>
      <c r="W41" s="732">
        <f t="shared" si="48"/>
        <v>0</v>
      </c>
      <c r="Y41" s="732">
        <f t="shared" si="49"/>
        <v>0</v>
      </c>
      <c r="Z41" s="732">
        <f t="shared" si="50"/>
        <v>0</v>
      </c>
      <c r="AA41" s="732">
        <f t="shared" si="51"/>
        <v>0</v>
      </c>
      <c r="AB41" s="732">
        <f t="shared" si="52"/>
        <v>0</v>
      </c>
      <c r="AC41" s="732">
        <f t="shared" si="53"/>
        <v>0</v>
      </c>
      <c r="AD41" s="732">
        <f t="shared" si="54"/>
        <v>0</v>
      </c>
      <c r="AE41" s="732">
        <f t="shared" si="55"/>
        <v>0</v>
      </c>
      <c r="AF41" s="724"/>
      <c r="AG41" s="730">
        <f t="shared" si="56"/>
        <v>0</v>
      </c>
      <c r="AH41" s="730">
        <f t="shared" si="57"/>
        <v>0</v>
      </c>
      <c r="AI41" s="730">
        <f t="shared" si="58"/>
        <v>0</v>
      </c>
      <c r="AK41" s="732">
        <v>21</v>
      </c>
      <c r="AL41" s="732">
        <f>G41*0.867894831792303</f>
        <v>0</v>
      </c>
      <c r="AM41" s="732">
        <f>G41*(1-0.867894831792303)</f>
        <v>0</v>
      </c>
      <c r="AN41" s="731" t="s">
        <v>179</v>
      </c>
      <c r="AS41" s="732">
        <f t="shared" si="59"/>
        <v>0</v>
      </c>
      <c r="AT41" s="732">
        <f t="shared" si="60"/>
        <v>0</v>
      </c>
      <c r="AU41" s="732">
        <f t="shared" si="61"/>
        <v>0</v>
      </c>
      <c r="AV41" s="733" t="s">
        <v>5319</v>
      </c>
      <c r="AW41" s="733" t="s">
        <v>5320</v>
      </c>
      <c r="AX41" s="724" t="s">
        <v>5234</v>
      </c>
      <c r="AZ41" s="732">
        <f t="shared" si="62"/>
        <v>0</v>
      </c>
      <c r="BA41" s="732">
        <f t="shared" si="63"/>
        <v>0</v>
      </c>
      <c r="BB41" s="732">
        <v>0</v>
      </c>
      <c r="BC41" s="732">
        <f t="shared" si="64"/>
        <v>25.181100000000001</v>
      </c>
      <c r="BE41" s="730">
        <f t="shared" si="65"/>
        <v>0</v>
      </c>
      <c r="BF41" s="730">
        <f t="shared" si="66"/>
        <v>0</v>
      </c>
      <c r="BG41" s="730">
        <f t="shared" si="67"/>
        <v>0</v>
      </c>
    </row>
    <row r="42" spans="1:59" x14ac:dyDescent="0.25">
      <c r="A42" s="952" t="s">
        <v>5299</v>
      </c>
      <c r="B42" s="952"/>
      <c r="C42" s="952" t="s">
        <v>5336</v>
      </c>
      <c r="D42" s="952" t="s">
        <v>5531</v>
      </c>
      <c r="E42" s="952" t="s">
        <v>261</v>
      </c>
      <c r="F42" s="953">
        <v>45.35</v>
      </c>
      <c r="G42" s="1200">
        <v>0</v>
      </c>
      <c r="H42" s="953">
        <f t="shared" si="46"/>
        <v>0</v>
      </c>
      <c r="I42" s="953">
        <v>0.36834</v>
      </c>
      <c r="J42" s="953">
        <f t="shared" si="47"/>
        <v>16.704219000000002</v>
      </c>
      <c r="W42" s="732">
        <f t="shared" si="48"/>
        <v>0</v>
      </c>
      <c r="Y42" s="732">
        <f t="shared" si="49"/>
        <v>0</v>
      </c>
      <c r="Z42" s="732">
        <f t="shared" si="50"/>
        <v>0</v>
      </c>
      <c r="AA42" s="732">
        <f t="shared" si="51"/>
        <v>0</v>
      </c>
      <c r="AB42" s="732">
        <f t="shared" si="52"/>
        <v>0</v>
      </c>
      <c r="AC42" s="732">
        <f t="shared" si="53"/>
        <v>0</v>
      </c>
      <c r="AD42" s="732">
        <f t="shared" si="54"/>
        <v>0</v>
      </c>
      <c r="AE42" s="732">
        <f t="shared" si="55"/>
        <v>0</v>
      </c>
      <c r="AF42" s="724"/>
      <c r="AG42" s="730">
        <f t="shared" si="56"/>
        <v>0</v>
      </c>
      <c r="AH42" s="730">
        <f t="shared" si="57"/>
        <v>0</v>
      </c>
      <c r="AI42" s="730">
        <f t="shared" si="58"/>
        <v>0</v>
      </c>
      <c r="AK42" s="732">
        <v>21</v>
      </c>
      <c r="AL42" s="732">
        <f>G42*0.758720799735617</f>
        <v>0</v>
      </c>
      <c r="AM42" s="732">
        <f>G42*(1-0.758720799735617)</f>
        <v>0</v>
      </c>
      <c r="AN42" s="731" t="s">
        <v>179</v>
      </c>
      <c r="AS42" s="732">
        <f t="shared" si="59"/>
        <v>0</v>
      </c>
      <c r="AT42" s="732">
        <f t="shared" si="60"/>
        <v>0</v>
      </c>
      <c r="AU42" s="732">
        <f t="shared" si="61"/>
        <v>0</v>
      </c>
      <c r="AV42" s="733" t="s">
        <v>5319</v>
      </c>
      <c r="AW42" s="733" t="s">
        <v>5320</v>
      </c>
      <c r="AX42" s="724" t="s">
        <v>5234</v>
      </c>
      <c r="AZ42" s="732">
        <f t="shared" si="62"/>
        <v>0</v>
      </c>
      <c r="BA42" s="732">
        <f t="shared" si="63"/>
        <v>0</v>
      </c>
      <c r="BB42" s="732">
        <v>0</v>
      </c>
      <c r="BC42" s="732">
        <f t="shared" si="64"/>
        <v>16.704219000000002</v>
      </c>
      <c r="BE42" s="730">
        <f t="shared" si="65"/>
        <v>0</v>
      </c>
      <c r="BF42" s="730">
        <f t="shared" si="66"/>
        <v>0</v>
      </c>
      <c r="BG42" s="730">
        <f t="shared" si="67"/>
        <v>0</v>
      </c>
    </row>
    <row r="43" spans="1:59" x14ac:dyDescent="0.25">
      <c r="A43" s="952" t="s">
        <v>5304</v>
      </c>
      <c r="B43" s="952"/>
      <c r="C43" s="952" t="s">
        <v>5322</v>
      </c>
      <c r="D43" s="952" t="s">
        <v>5532</v>
      </c>
      <c r="E43" s="952" t="s">
        <v>261</v>
      </c>
      <c r="F43" s="953">
        <v>10.5</v>
      </c>
      <c r="G43" s="1200">
        <v>0</v>
      </c>
      <c r="H43" s="953">
        <f t="shared" si="46"/>
        <v>0</v>
      </c>
      <c r="I43" s="953">
        <v>0.378</v>
      </c>
      <c r="J43" s="953">
        <f t="shared" si="47"/>
        <v>3.9689999999999999</v>
      </c>
      <c r="W43" s="732">
        <f t="shared" si="48"/>
        <v>0</v>
      </c>
      <c r="Y43" s="732">
        <f t="shared" si="49"/>
        <v>0</v>
      </c>
      <c r="Z43" s="732">
        <f t="shared" si="50"/>
        <v>0</v>
      </c>
      <c r="AA43" s="732">
        <f t="shared" si="51"/>
        <v>0</v>
      </c>
      <c r="AB43" s="732">
        <f t="shared" si="52"/>
        <v>0</v>
      </c>
      <c r="AC43" s="732">
        <f t="shared" si="53"/>
        <v>0</v>
      </c>
      <c r="AD43" s="732">
        <f t="shared" si="54"/>
        <v>0</v>
      </c>
      <c r="AE43" s="732">
        <f t="shared" si="55"/>
        <v>0</v>
      </c>
      <c r="AF43" s="724"/>
      <c r="AG43" s="730">
        <f t="shared" si="56"/>
        <v>0</v>
      </c>
      <c r="AH43" s="730">
        <f t="shared" si="57"/>
        <v>0</v>
      </c>
      <c r="AI43" s="730">
        <f t="shared" si="58"/>
        <v>0</v>
      </c>
      <c r="AK43" s="732">
        <v>21</v>
      </c>
      <c r="AL43" s="732">
        <f>G43*0.866775067750677</f>
        <v>0</v>
      </c>
      <c r="AM43" s="732">
        <f>G43*(1-0.866775067750677)</f>
        <v>0</v>
      </c>
      <c r="AN43" s="731" t="s">
        <v>179</v>
      </c>
      <c r="AS43" s="732">
        <f t="shared" si="59"/>
        <v>0</v>
      </c>
      <c r="AT43" s="732">
        <f t="shared" si="60"/>
        <v>0</v>
      </c>
      <c r="AU43" s="732">
        <f t="shared" si="61"/>
        <v>0</v>
      </c>
      <c r="AV43" s="733" t="s">
        <v>5319</v>
      </c>
      <c r="AW43" s="733" t="s">
        <v>5320</v>
      </c>
      <c r="AX43" s="724" t="s">
        <v>5234</v>
      </c>
      <c r="AZ43" s="732">
        <f t="shared" si="62"/>
        <v>0</v>
      </c>
      <c r="BA43" s="732">
        <f t="shared" si="63"/>
        <v>0</v>
      </c>
      <c r="BB43" s="732">
        <v>0</v>
      </c>
      <c r="BC43" s="732">
        <f t="shared" si="64"/>
        <v>3.9689999999999999</v>
      </c>
      <c r="BE43" s="730">
        <f t="shared" si="65"/>
        <v>0</v>
      </c>
      <c r="BF43" s="730">
        <f t="shared" si="66"/>
        <v>0</v>
      </c>
      <c r="BG43" s="730">
        <f t="shared" si="67"/>
        <v>0</v>
      </c>
    </row>
    <row r="44" spans="1:59" x14ac:dyDescent="0.25">
      <c r="A44" s="952" t="s">
        <v>5308</v>
      </c>
      <c r="B44" s="952"/>
      <c r="C44" s="952" t="s">
        <v>5322</v>
      </c>
      <c r="D44" s="952" t="s">
        <v>5533</v>
      </c>
      <c r="E44" s="952" t="s">
        <v>261</v>
      </c>
      <c r="F44" s="953">
        <v>127.2</v>
      </c>
      <c r="G44" s="1200">
        <v>0</v>
      </c>
      <c r="H44" s="953">
        <f t="shared" si="46"/>
        <v>0</v>
      </c>
      <c r="I44" s="953">
        <v>0.378</v>
      </c>
      <c r="J44" s="953">
        <f t="shared" si="47"/>
        <v>48.081600000000002</v>
      </c>
      <c r="W44" s="732">
        <f t="shared" si="48"/>
        <v>0</v>
      </c>
      <c r="Y44" s="732">
        <f t="shared" si="49"/>
        <v>0</v>
      </c>
      <c r="Z44" s="732">
        <f t="shared" si="50"/>
        <v>0</v>
      </c>
      <c r="AA44" s="732">
        <f t="shared" si="51"/>
        <v>0</v>
      </c>
      <c r="AB44" s="732">
        <f t="shared" si="52"/>
        <v>0</v>
      </c>
      <c r="AC44" s="732">
        <f t="shared" si="53"/>
        <v>0</v>
      </c>
      <c r="AD44" s="732">
        <f t="shared" si="54"/>
        <v>0</v>
      </c>
      <c r="AE44" s="732">
        <f t="shared" si="55"/>
        <v>0</v>
      </c>
      <c r="AF44" s="724"/>
      <c r="AG44" s="730">
        <f t="shared" si="56"/>
        <v>0</v>
      </c>
      <c r="AH44" s="730">
        <f t="shared" si="57"/>
        <v>0</v>
      </c>
      <c r="AI44" s="730">
        <f t="shared" si="58"/>
        <v>0</v>
      </c>
      <c r="AK44" s="732">
        <v>21</v>
      </c>
      <c r="AL44" s="732">
        <f>G44*0.866775067750677</f>
        <v>0</v>
      </c>
      <c r="AM44" s="732">
        <f>G44*(1-0.866775067750677)</f>
        <v>0</v>
      </c>
      <c r="AN44" s="731" t="s">
        <v>179</v>
      </c>
      <c r="AS44" s="732">
        <f t="shared" si="59"/>
        <v>0</v>
      </c>
      <c r="AT44" s="732">
        <f t="shared" si="60"/>
        <v>0</v>
      </c>
      <c r="AU44" s="732">
        <f t="shared" si="61"/>
        <v>0</v>
      </c>
      <c r="AV44" s="733" t="s">
        <v>5319</v>
      </c>
      <c r="AW44" s="733" t="s">
        <v>5320</v>
      </c>
      <c r="AX44" s="724" t="s">
        <v>5234</v>
      </c>
      <c r="AZ44" s="732">
        <f t="shared" si="62"/>
        <v>0</v>
      </c>
      <c r="BA44" s="732">
        <f t="shared" si="63"/>
        <v>0</v>
      </c>
      <c r="BB44" s="732">
        <v>0</v>
      </c>
      <c r="BC44" s="732">
        <f t="shared" si="64"/>
        <v>48.081600000000002</v>
      </c>
      <c r="BE44" s="730">
        <f t="shared" si="65"/>
        <v>0</v>
      </c>
      <c r="BF44" s="730">
        <f t="shared" si="66"/>
        <v>0</v>
      </c>
      <c r="BG44" s="730">
        <f t="shared" si="67"/>
        <v>0</v>
      </c>
    </row>
    <row r="45" spans="1:59" x14ac:dyDescent="0.25">
      <c r="A45" s="952" t="s">
        <v>5311</v>
      </c>
      <c r="B45" s="952"/>
      <c r="C45" s="952" t="s">
        <v>5333</v>
      </c>
      <c r="D45" s="952" t="s">
        <v>5534</v>
      </c>
      <c r="E45" s="952" t="s">
        <v>261</v>
      </c>
      <c r="F45" s="953">
        <v>10.5</v>
      </c>
      <c r="G45" s="1200">
        <v>0</v>
      </c>
      <c r="H45" s="953">
        <f t="shared" si="46"/>
        <v>0</v>
      </c>
      <c r="I45" s="953">
        <v>0.21099999999999999</v>
      </c>
      <c r="J45" s="953">
        <f t="shared" si="47"/>
        <v>2.2155</v>
      </c>
      <c r="W45" s="732">
        <f t="shared" si="48"/>
        <v>0</v>
      </c>
      <c r="Y45" s="732">
        <f t="shared" si="49"/>
        <v>0</v>
      </c>
      <c r="Z45" s="732">
        <f t="shared" si="50"/>
        <v>0</v>
      </c>
      <c r="AA45" s="732">
        <f t="shared" si="51"/>
        <v>0</v>
      </c>
      <c r="AB45" s="732">
        <f t="shared" si="52"/>
        <v>0</v>
      </c>
      <c r="AC45" s="732">
        <f t="shared" si="53"/>
        <v>0</v>
      </c>
      <c r="AD45" s="732">
        <f t="shared" si="54"/>
        <v>0</v>
      </c>
      <c r="AE45" s="732">
        <f t="shared" si="55"/>
        <v>0</v>
      </c>
      <c r="AF45" s="724"/>
      <c r="AG45" s="730">
        <f t="shared" si="56"/>
        <v>0</v>
      </c>
      <c r="AH45" s="730">
        <f t="shared" si="57"/>
        <v>0</v>
      </c>
      <c r="AI45" s="730">
        <f t="shared" si="58"/>
        <v>0</v>
      </c>
      <c r="AK45" s="732">
        <v>21</v>
      </c>
      <c r="AL45" s="732">
        <f>G45*0.817651663405088</f>
        <v>0</v>
      </c>
      <c r="AM45" s="732">
        <f>G45*(1-0.817651663405088)</f>
        <v>0</v>
      </c>
      <c r="AN45" s="731" t="s">
        <v>179</v>
      </c>
      <c r="AS45" s="732">
        <f t="shared" si="59"/>
        <v>0</v>
      </c>
      <c r="AT45" s="732">
        <f t="shared" si="60"/>
        <v>0</v>
      </c>
      <c r="AU45" s="732">
        <f t="shared" si="61"/>
        <v>0</v>
      </c>
      <c r="AV45" s="733" t="s">
        <v>5319</v>
      </c>
      <c r="AW45" s="733" t="s">
        <v>5320</v>
      </c>
      <c r="AX45" s="724" t="s">
        <v>5234</v>
      </c>
      <c r="AZ45" s="732">
        <f t="shared" si="62"/>
        <v>0</v>
      </c>
      <c r="BA45" s="732">
        <f t="shared" si="63"/>
        <v>0</v>
      </c>
      <c r="BB45" s="732">
        <v>0</v>
      </c>
      <c r="BC45" s="732">
        <f t="shared" si="64"/>
        <v>2.2155</v>
      </c>
      <c r="BE45" s="730">
        <f t="shared" si="65"/>
        <v>0</v>
      </c>
      <c r="BF45" s="730">
        <f t="shared" si="66"/>
        <v>0</v>
      </c>
      <c r="BG45" s="730">
        <f t="shared" si="67"/>
        <v>0</v>
      </c>
    </row>
    <row r="46" spans="1:59" x14ac:dyDescent="0.25">
      <c r="A46" s="952" t="s">
        <v>5316</v>
      </c>
      <c r="B46" s="952"/>
      <c r="C46" s="952" t="s">
        <v>5336</v>
      </c>
      <c r="D46" s="952" t="s">
        <v>5535</v>
      </c>
      <c r="E46" s="952" t="s">
        <v>261</v>
      </c>
      <c r="F46" s="953">
        <v>10.5</v>
      </c>
      <c r="G46" s="1200">
        <v>0</v>
      </c>
      <c r="H46" s="953">
        <f t="shared" si="46"/>
        <v>0</v>
      </c>
      <c r="I46" s="953">
        <v>0.36834</v>
      </c>
      <c r="J46" s="953">
        <f t="shared" si="47"/>
        <v>3.8675700000000002</v>
      </c>
      <c r="W46" s="732">
        <f t="shared" si="48"/>
        <v>0</v>
      </c>
      <c r="Y46" s="732">
        <f t="shared" si="49"/>
        <v>0</v>
      </c>
      <c r="Z46" s="732">
        <f t="shared" si="50"/>
        <v>0</v>
      </c>
      <c r="AA46" s="732">
        <f t="shared" si="51"/>
        <v>0</v>
      </c>
      <c r="AB46" s="732">
        <f t="shared" si="52"/>
        <v>0</v>
      </c>
      <c r="AC46" s="732">
        <f t="shared" si="53"/>
        <v>0</v>
      </c>
      <c r="AD46" s="732">
        <f t="shared" si="54"/>
        <v>0</v>
      </c>
      <c r="AE46" s="732">
        <f t="shared" si="55"/>
        <v>0</v>
      </c>
      <c r="AF46" s="724"/>
      <c r="AG46" s="730">
        <f t="shared" si="56"/>
        <v>0</v>
      </c>
      <c r="AH46" s="730">
        <f t="shared" si="57"/>
        <v>0</v>
      </c>
      <c r="AI46" s="730">
        <f t="shared" si="58"/>
        <v>0</v>
      </c>
      <c r="AK46" s="732">
        <v>21</v>
      </c>
      <c r="AL46" s="732">
        <f>G46*0.758721227621483</f>
        <v>0</v>
      </c>
      <c r="AM46" s="732">
        <f>G46*(1-0.758721227621483)</f>
        <v>0</v>
      </c>
      <c r="AN46" s="731" t="s">
        <v>179</v>
      </c>
      <c r="AS46" s="732">
        <f t="shared" si="59"/>
        <v>0</v>
      </c>
      <c r="AT46" s="732">
        <f t="shared" si="60"/>
        <v>0</v>
      </c>
      <c r="AU46" s="732">
        <f t="shared" si="61"/>
        <v>0</v>
      </c>
      <c r="AV46" s="733" t="s">
        <v>5319</v>
      </c>
      <c r="AW46" s="733" t="s">
        <v>5320</v>
      </c>
      <c r="AX46" s="724" t="s">
        <v>5234</v>
      </c>
      <c r="AZ46" s="732">
        <f t="shared" si="62"/>
        <v>0</v>
      </c>
      <c r="BA46" s="732">
        <f t="shared" si="63"/>
        <v>0</v>
      </c>
      <c r="BB46" s="732">
        <v>0</v>
      </c>
      <c r="BC46" s="732">
        <f t="shared" si="64"/>
        <v>3.8675700000000002</v>
      </c>
      <c r="BE46" s="730">
        <f t="shared" si="65"/>
        <v>0</v>
      </c>
      <c r="BF46" s="730">
        <f t="shared" si="66"/>
        <v>0</v>
      </c>
      <c r="BG46" s="730">
        <f t="shared" si="67"/>
        <v>0</v>
      </c>
    </row>
    <row r="47" spans="1:59" x14ac:dyDescent="0.25">
      <c r="A47" s="952" t="s">
        <v>5321</v>
      </c>
      <c r="B47" s="952"/>
      <c r="C47" s="952" t="s">
        <v>5322</v>
      </c>
      <c r="D47" s="952" t="s">
        <v>5532</v>
      </c>
      <c r="E47" s="952" t="s">
        <v>261</v>
      </c>
      <c r="F47" s="953">
        <v>10.5</v>
      </c>
      <c r="G47" s="1200">
        <v>0</v>
      </c>
      <c r="H47" s="953">
        <f t="shared" si="46"/>
        <v>0</v>
      </c>
      <c r="I47" s="953">
        <v>0.378</v>
      </c>
      <c r="J47" s="953">
        <f t="shared" si="47"/>
        <v>3.9689999999999999</v>
      </c>
      <c r="W47" s="732">
        <f t="shared" si="48"/>
        <v>0</v>
      </c>
      <c r="Y47" s="732">
        <f t="shared" si="49"/>
        <v>0</v>
      </c>
      <c r="Z47" s="732">
        <f t="shared" si="50"/>
        <v>0</v>
      </c>
      <c r="AA47" s="732">
        <f t="shared" si="51"/>
        <v>0</v>
      </c>
      <c r="AB47" s="732">
        <f t="shared" si="52"/>
        <v>0</v>
      </c>
      <c r="AC47" s="732">
        <f t="shared" si="53"/>
        <v>0</v>
      </c>
      <c r="AD47" s="732">
        <f t="shared" si="54"/>
        <v>0</v>
      </c>
      <c r="AE47" s="732">
        <f t="shared" si="55"/>
        <v>0</v>
      </c>
      <c r="AF47" s="724"/>
      <c r="AG47" s="730">
        <f t="shared" si="56"/>
        <v>0</v>
      </c>
      <c r="AH47" s="730">
        <f t="shared" si="57"/>
        <v>0</v>
      </c>
      <c r="AI47" s="730">
        <f t="shared" si="58"/>
        <v>0</v>
      </c>
      <c r="AK47" s="732">
        <v>21</v>
      </c>
      <c r="AL47" s="732">
        <f>G47*0.866775067750677</f>
        <v>0</v>
      </c>
      <c r="AM47" s="732">
        <f>G47*(1-0.866775067750677)</f>
        <v>0</v>
      </c>
      <c r="AN47" s="731" t="s">
        <v>179</v>
      </c>
      <c r="AS47" s="732">
        <f t="shared" si="59"/>
        <v>0</v>
      </c>
      <c r="AT47" s="732">
        <f t="shared" si="60"/>
        <v>0</v>
      </c>
      <c r="AU47" s="732">
        <f t="shared" si="61"/>
        <v>0</v>
      </c>
      <c r="AV47" s="733" t="s">
        <v>5319</v>
      </c>
      <c r="AW47" s="733" t="s">
        <v>5320</v>
      </c>
      <c r="AX47" s="724" t="s">
        <v>5234</v>
      </c>
      <c r="AZ47" s="732">
        <f t="shared" si="62"/>
        <v>0</v>
      </c>
      <c r="BA47" s="732">
        <f t="shared" si="63"/>
        <v>0</v>
      </c>
      <c r="BB47" s="732">
        <v>0</v>
      </c>
      <c r="BC47" s="732">
        <f t="shared" si="64"/>
        <v>3.9689999999999999</v>
      </c>
      <c r="BE47" s="730">
        <f t="shared" si="65"/>
        <v>0</v>
      </c>
      <c r="BF47" s="730">
        <f t="shared" si="66"/>
        <v>0</v>
      </c>
      <c r="BG47" s="730">
        <f t="shared" si="67"/>
        <v>0</v>
      </c>
    </row>
    <row r="48" spans="1:59" x14ac:dyDescent="0.25">
      <c r="A48" s="952" t="s">
        <v>5324</v>
      </c>
      <c r="B48" s="952"/>
      <c r="C48" s="952" t="s">
        <v>5322</v>
      </c>
      <c r="D48" s="952" t="s">
        <v>5533</v>
      </c>
      <c r="E48" s="952" t="s">
        <v>261</v>
      </c>
      <c r="F48" s="953">
        <v>127.2</v>
      </c>
      <c r="G48" s="1200">
        <v>0</v>
      </c>
      <c r="H48" s="953">
        <f t="shared" si="46"/>
        <v>0</v>
      </c>
      <c r="I48" s="953">
        <v>0.378</v>
      </c>
      <c r="J48" s="953">
        <f t="shared" si="47"/>
        <v>48.081600000000002</v>
      </c>
      <c r="W48" s="732">
        <f t="shared" si="48"/>
        <v>0</v>
      </c>
      <c r="Y48" s="732">
        <f t="shared" si="49"/>
        <v>0</v>
      </c>
      <c r="Z48" s="732">
        <f t="shared" si="50"/>
        <v>0</v>
      </c>
      <c r="AA48" s="732">
        <f t="shared" si="51"/>
        <v>0</v>
      </c>
      <c r="AB48" s="732">
        <f t="shared" si="52"/>
        <v>0</v>
      </c>
      <c r="AC48" s="732">
        <f t="shared" si="53"/>
        <v>0</v>
      </c>
      <c r="AD48" s="732">
        <f t="shared" si="54"/>
        <v>0</v>
      </c>
      <c r="AE48" s="732">
        <f t="shared" si="55"/>
        <v>0</v>
      </c>
      <c r="AF48" s="724"/>
      <c r="AG48" s="730">
        <f t="shared" si="56"/>
        <v>0</v>
      </c>
      <c r="AH48" s="730">
        <f t="shared" si="57"/>
        <v>0</v>
      </c>
      <c r="AI48" s="730">
        <f t="shared" si="58"/>
        <v>0</v>
      </c>
      <c r="AK48" s="732">
        <v>21</v>
      </c>
      <c r="AL48" s="732">
        <f>G48*0.866775067750677</f>
        <v>0</v>
      </c>
      <c r="AM48" s="732">
        <f>G48*(1-0.866775067750677)</f>
        <v>0</v>
      </c>
      <c r="AN48" s="731" t="s">
        <v>179</v>
      </c>
      <c r="AS48" s="732">
        <f t="shared" si="59"/>
        <v>0</v>
      </c>
      <c r="AT48" s="732">
        <f t="shared" si="60"/>
        <v>0</v>
      </c>
      <c r="AU48" s="732">
        <f t="shared" si="61"/>
        <v>0</v>
      </c>
      <c r="AV48" s="733" t="s">
        <v>5319</v>
      </c>
      <c r="AW48" s="733" t="s">
        <v>5320</v>
      </c>
      <c r="AX48" s="724" t="s">
        <v>5234</v>
      </c>
      <c r="AZ48" s="732">
        <f t="shared" si="62"/>
        <v>0</v>
      </c>
      <c r="BA48" s="732">
        <f t="shared" si="63"/>
        <v>0</v>
      </c>
      <c r="BB48" s="732">
        <v>0</v>
      </c>
      <c r="BC48" s="732">
        <f t="shared" si="64"/>
        <v>48.081600000000002</v>
      </c>
      <c r="BE48" s="730">
        <f t="shared" si="65"/>
        <v>0</v>
      </c>
      <c r="BF48" s="730">
        <f t="shared" si="66"/>
        <v>0</v>
      </c>
      <c r="BG48" s="730">
        <f t="shared" si="67"/>
        <v>0</v>
      </c>
    </row>
    <row r="49" spans="1:59" x14ac:dyDescent="0.25">
      <c r="A49" s="954"/>
      <c r="B49" s="955"/>
      <c r="C49" s="955" t="s">
        <v>5341</v>
      </c>
      <c r="D49" s="955" t="s">
        <v>5342</v>
      </c>
      <c r="E49" s="954" t="s">
        <v>5215</v>
      </c>
      <c r="F49" s="954" t="s">
        <v>5215</v>
      </c>
      <c r="G49" s="954" t="s">
        <v>5215</v>
      </c>
      <c r="H49" s="956">
        <f>SUM(H50:H53)</f>
        <v>0</v>
      </c>
      <c r="I49" s="957"/>
      <c r="J49" s="956">
        <f>SUM(J50:J53)</f>
        <v>2.8041299999999998</v>
      </c>
      <c r="AF49" s="724"/>
      <c r="AP49" s="729">
        <f>SUM(AG50:AG53)</f>
        <v>0</v>
      </c>
      <c r="AQ49" s="729">
        <f>SUM(AH50:AH53)</f>
        <v>0</v>
      </c>
      <c r="AR49" s="729">
        <f>SUM(AI50:AI53)</f>
        <v>0</v>
      </c>
    </row>
    <row r="50" spans="1:59" x14ac:dyDescent="0.25">
      <c r="A50" s="952" t="s">
        <v>5327</v>
      </c>
      <c r="B50" s="952"/>
      <c r="C50" s="952" t="s">
        <v>5344</v>
      </c>
      <c r="D50" s="952" t="s">
        <v>5536</v>
      </c>
      <c r="E50" s="952" t="s">
        <v>261</v>
      </c>
      <c r="F50" s="953">
        <v>21</v>
      </c>
      <c r="G50" s="1200">
        <v>0</v>
      </c>
      <c r="H50" s="953">
        <f>F50*G50</f>
        <v>0</v>
      </c>
      <c r="I50" s="953">
        <v>6.0999999999999997E-4</v>
      </c>
      <c r="J50" s="953">
        <f>F50*I50</f>
        <v>1.281E-2</v>
      </c>
      <c r="W50" s="732">
        <f>IF(AN50="5",BG50,0)</f>
        <v>0</v>
      </c>
      <c r="Y50" s="732">
        <f>IF(AN50="1",BE50,0)</f>
        <v>0</v>
      </c>
      <c r="Z50" s="732">
        <f>IF(AN50="1",BF50,0)</f>
        <v>0</v>
      </c>
      <c r="AA50" s="732">
        <f>IF(AN50="7",BE50,0)</f>
        <v>0</v>
      </c>
      <c r="AB50" s="732">
        <f>IF(AN50="7",BF50,0)</f>
        <v>0</v>
      </c>
      <c r="AC50" s="732">
        <f>IF(AN50="2",BE50,0)</f>
        <v>0</v>
      </c>
      <c r="AD50" s="732">
        <f>IF(AN50="2",BF50,0)</f>
        <v>0</v>
      </c>
      <c r="AE50" s="732">
        <f>IF(AN50="0",BG50,0)</f>
        <v>0</v>
      </c>
      <c r="AF50" s="724"/>
      <c r="AG50" s="730">
        <f>IF(AK50=0,H50,0)</f>
        <v>0</v>
      </c>
      <c r="AH50" s="730">
        <f>IF(AK50=15,H50,0)</f>
        <v>0</v>
      </c>
      <c r="AI50" s="730">
        <f>IF(AK50=21,H50,0)</f>
        <v>0</v>
      </c>
      <c r="AK50" s="732">
        <v>21</v>
      </c>
      <c r="AL50" s="732">
        <f>G50*0.922222222222222</f>
        <v>0</v>
      </c>
      <c r="AM50" s="732">
        <f>G50*(1-0.922222222222222)</f>
        <v>0</v>
      </c>
      <c r="AN50" s="731" t="s">
        <v>179</v>
      </c>
      <c r="AS50" s="732">
        <f>AT50+AU50</f>
        <v>0</v>
      </c>
      <c r="AT50" s="732">
        <f>F50*AL50</f>
        <v>0</v>
      </c>
      <c r="AU50" s="732">
        <f>F50*AM50</f>
        <v>0</v>
      </c>
      <c r="AV50" s="733" t="s">
        <v>5346</v>
      </c>
      <c r="AW50" s="733" t="s">
        <v>5320</v>
      </c>
      <c r="AX50" s="724" t="s">
        <v>5234</v>
      </c>
      <c r="AZ50" s="732">
        <f>AT50+AU50</f>
        <v>0</v>
      </c>
      <c r="BA50" s="732">
        <f>G50/(100-BB50)*100</f>
        <v>0</v>
      </c>
      <c r="BB50" s="732">
        <v>0</v>
      </c>
      <c r="BC50" s="732">
        <f>J50</f>
        <v>1.281E-2</v>
      </c>
      <c r="BE50" s="730">
        <f>F50*AL50</f>
        <v>0</v>
      </c>
      <c r="BF50" s="730">
        <f>F50*AM50</f>
        <v>0</v>
      </c>
      <c r="BG50" s="730">
        <f>F50*G50</f>
        <v>0</v>
      </c>
    </row>
    <row r="51" spans="1:59" x14ac:dyDescent="0.25">
      <c r="A51" s="952" t="s">
        <v>5330</v>
      </c>
      <c r="B51" s="952"/>
      <c r="C51" s="952" t="s">
        <v>5348</v>
      </c>
      <c r="D51" s="952" t="s">
        <v>5537</v>
      </c>
      <c r="E51" s="952" t="s">
        <v>261</v>
      </c>
      <c r="F51" s="953">
        <v>10.5</v>
      </c>
      <c r="G51" s="1200">
        <v>0</v>
      </c>
      <c r="H51" s="953">
        <f>F51*G51</f>
        <v>0</v>
      </c>
      <c r="I51" s="953">
        <v>0.15559000000000001</v>
      </c>
      <c r="J51" s="953">
        <f>F51*I51</f>
        <v>1.6336950000000001</v>
      </c>
      <c r="W51" s="732">
        <f>IF(AN51="5",BG51,0)</f>
        <v>0</v>
      </c>
      <c r="Y51" s="732">
        <f>IF(AN51="1",BE51,0)</f>
        <v>0</v>
      </c>
      <c r="Z51" s="732">
        <f>IF(AN51="1",BF51,0)</f>
        <v>0</v>
      </c>
      <c r="AA51" s="732">
        <f>IF(AN51="7",BE51,0)</f>
        <v>0</v>
      </c>
      <c r="AB51" s="732">
        <f>IF(AN51="7",BF51,0)</f>
        <v>0</v>
      </c>
      <c r="AC51" s="732">
        <f>IF(AN51="2",BE51,0)</f>
        <v>0</v>
      </c>
      <c r="AD51" s="732">
        <f>IF(AN51="2",BF51,0)</f>
        <v>0</v>
      </c>
      <c r="AE51" s="732">
        <f>IF(AN51="0",BG51,0)</f>
        <v>0</v>
      </c>
      <c r="AF51" s="724"/>
      <c r="AG51" s="730">
        <f>IF(AK51=0,H51,0)</f>
        <v>0</v>
      </c>
      <c r="AH51" s="730">
        <f>IF(AK51=15,H51,0)</f>
        <v>0</v>
      </c>
      <c r="AI51" s="730">
        <f>IF(AK51=21,H51,0)</f>
        <v>0</v>
      </c>
      <c r="AK51" s="732">
        <v>21</v>
      </c>
      <c r="AL51" s="732">
        <f>G51*0.879307159353349</f>
        <v>0</v>
      </c>
      <c r="AM51" s="732">
        <f>G51*(1-0.879307159353349)</f>
        <v>0</v>
      </c>
      <c r="AN51" s="731" t="s">
        <v>179</v>
      </c>
      <c r="AS51" s="732">
        <f>AT51+AU51</f>
        <v>0</v>
      </c>
      <c r="AT51" s="732">
        <f>F51*AL51</f>
        <v>0</v>
      </c>
      <c r="AU51" s="732">
        <f>F51*AM51</f>
        <v>0</v>
      </c>
      <c r="AV51" s="733" t="s">
        <v>5346</v>
      </c>
      <c r="AW51" s="733" t="s">
        <v>5320</v>
      </c>
      <c r="AX51" s="724" t="s">
        <v>5234</v>
      </c>
      <c r="AZ51" s="732">
        <f>AT51+AU51</f>
        <v>0</v>
      </c>
      <c r="BA51" s="732">
        <f>G51/(100-BB51)*100</f>
        <v>0</v>
      </c>
      <c r="BB51" s="732">
        <v>0</v>
      </c>
      <c r="BC51" s="732">
        <f>J51</f>
        <v>1.6336950000000001</v>
      </c>
      <c r="BE51" s="730">
        <f>F51*AL51</f>
        <v>0</v>
      </c>
      <c r="BF51" s="730">
        <f>F51*AM51</f>
        <v>0</v>
      </c>
      <c r="BG51" s="730">
        <f>F51*G51</f>
        <v>0</v>
      </c>
    </row>
    <row r="52" spans="1:59" x14ac:dyDescent="0.25">
      <c r="A52" s="952" t="s">
        <v>5332</v>
      </c>
      <c r="B52" s="952"/>
      <c r="C52" s="952" t="s">
        <v>5351</v>
      </c>
      <c r="D52" s="952" t="s">
        <v>5538</v>
      </c>
      <c r="E52" s="952" t="s">
        <v>261</v>
      </c>
      <c r="F52" s="953">
        <v>10.5</v>
      </c>
      <c r="G52" s="1200">
        <v>0</v>
      </c>
      <c r="H52" s="953">
        <f>F52*G52</f>
        <v>0</v>
      </c>
      <c r="I52" s="953">
        <v>0.10373</v>
      </c>
      <c r="J52" s="953">
        <f>F52*I52</f>
        <v>1.0891649999999999</v>
      </c>
      <c r="W52" s="732">
        <f>IF(AN52="5",BG52,0)</f>
        <v>0</v>
      </c>
      <c r="Y52" s="732">
        <f>IF(AN52="1",BE52,0)</f>
        <v>0</v>
      </c>
      <c r="Z52" s="732">
        <f>IF(AN52="1",BF52,0)</f>
        <v>0</v>
      </c>
      <c r="AA52" s="732">
        <f>IF(AN52="7",BE52,0)</f>
        <v>0</v>
      </c>
      <c r="AB52" s="732">
        <f>IF(AN52="7",BF52,0)</f>
        <v>0</v>
      </c>
      <c r="AC52" s="732">
        <f>IF(AN52="2",BE52,0)</f>
        <v>0</v>
      </c>
      <c r="AD52" s="732">
        <f>IF(AN52="2",BF52,0)</f>
        <v>0</v>
      </c>
      <c r="AE52" s="732">
        <f>IF(AN52="0",BG52,0)</f>
        <v>0</v>
      </c>
      <c r="AF52" s="724"/>
      <c r="AG52" s="730">
        <f>IF(AK52=0,H52,0)</f>
        <v>0</v>
      </c>
      <c r="AH52" s="730">
        <f>IF(AK52=15,H52,0)</f>
        <v>0</v>
      </c>
      <c r="AI52" s="730">
        <f>IF(AK52=21,H52,0)</f>
        <v>0</v>
      </c>
      <c r="AK52" s="732">
        <v>21</v>
      </c>
      <c r="AL52" s="732">
        <f>G52*0.757285714285714</f>
        <v>0</v>
      </c>
      <c r="AM52" s="732">
        <f>G52*(1-0.757285714285714)</f>
        <v>0</v>
      </c>
      <c r="AN52" s="731" t="s">
        <v>179</v>
      </c>
      <c r="AS52" s="732">
        <f>AT52+AU52</f>
        <v>0</v>
      </c>
      <c r="AT52" s="732">
        <f>F52*AL52</f>
        <v>0</v>
      </c>
      <c r="AU52" s="732">
        <f>F52*AM52</f>
        <v>0</v>
      </c>
      <c r="AV52" s="733" t="s">
        <v>5346</v>
      </c>
      <c r="AW52" s="733" t="s">
        <v>5320</v>
      </c>
      <c r="AX52" s="724" t="s">
        <v>5234</v>
      </c>
      <c r="AZ52" s="732">
        <f>AT52+AU52</f>
        <v>0</v>
      </c>
      <c r="BA52" s="732">
        <f>G52/(100-BB52)*100</f>
        <v>0</v>
      </c>
      <c r="BB52" s="732">
        <v>0</v>
      </c>
      <c r="BC52" s="732">
        <f>J52</f>
        <v>1.0891649999999999</v>
      </c>
      <c r="BE52" s="730">
        <f>F52*AL52</f>
        <v>0</v>
      </c>
      <c r="BF52" s="730">
        <f>F52*AM52</f>
        <v>0</v>
      </c>
      <c r="BG52" s="730">
        <f>F52*G52</f>
        <v>0</v>
      </c>
    </row>
    <row r="53" spans="1:59" x14ac:dyDescent="0.25">
      <c r="A53" s="952" t="s">
        <v>5335</v>
      </c>
      <c r="B53" s="952"/>
      <c r="C53" s="952" t="s">
        <v>5354</v>
      </c>
      <c r="D53" s="952" t="s">
        <v>5539</v>
      </c>
      <c r="E53" s="952" t="s">
        <v>261</v>
      </c>
      <c r="F53" s="953">
        <v>10.5</v>
      </c>
      <c r="G53" s="1200">
        <v>0</v>
      </c>
      <c r="H53" s="953">
        <f>F53*G53</f>
        <v>0</v>
      </c>
      <c r="I53" s="953">
        <v>6.5199999999999998E-3</v>
      </c>
      <c r="J53" s="953">
        <f>F53*I53</f>
        <v>6.8459999999999993E-2</v>
      </c>
      <c r="W53" s="732">
        <f>IF(AN53="5",BG53,0)</f>
        <v>0</v>
      </c>
      <c r="Y53" s="732">
        <f>IF(AN53="1",BE53,0)</f>
        <v>0</v>
      </c>
      <c r="Z53" s="732">
        <f>IF(AN53="1",BF53,0)</f>
        <v>0</v>
      </c>
      <c r="AA53" s="732">
        <f>IF(AN53="7",BE53,0)</f>
        <v>0</v>
      </c>
      <c r="AB53" s="732">
        <f>IF(AN53="7",BF53,0)</f>
        <v>0</v>
      </c>
      <c r="AC53" s="732">
        <f>IF(AN53="2",BE53,0)</f>
        <v>0</v>
      </c>
      <c r="AD53" s="732">
        <f>IF(AN53="2",BF53,0)</f>
        <v>0</v>
      </c>
      <c r="AE53" s="732">
        <f>IF(AN53="0",BG53,0)</f>
        <v>0</v>
      </c>
      <c r="AF53" s="724"/>
      <c r="AG53" s="730">
        <f>IF(AK53=0,H53,0)</f>
        <v>0</v>
      </c>
      <c r="AH53" s="730">
        <f>IF(AK53=15,H53,0)</f>
        <v>0</v>
      </c>
      <c r="AI53" s="730">
        <f>IF(AK53=21,H53,0)</f>
        <v>0</v>
      </c>
      <c r="AK53" s="732">
        <v>21</v>
      </c>
      <c r="AL53" s="732">
        <f>G53*0.929049517415023</f>
        <v>0</v>
      </c>
      <c r="AM53" s="732">
        <f>G53*(1-0.929049517415023)</f>
        <v>0</v>
      </c>
      <c r="AN53" s="731" t="s">
        <v>179</v>
      </c>
      <c r="AS53" s="732">
        <f>AT53+AU53</f>
        <v>0</v>
      </c>
      <c r="AT53" s="732">
        <f>F53*AL53</f>
        <v>0</v>
      </c>
      <c r="AU53" s="732">
        <f>F53*AM53</f>
        <v>0</v>
      </c>
      <c r="AV53" s="733" t="s">
        <v>5346</v>
      </c>
      <c r="AW53" s="733" t="s">
        <v>5320</v>
      </c>
      <c r="AX53" s="724" t="s">
        <v>5234</v>
      </c>
      <c r="AZ53" s="732">
        <f>AT53+AU53</f>
        <v>0</v>
      </c>
      <c r="BA53" s="732">
        <f>G53/(100-BB53)*100</f>
        <v>0</v>
      </c>
      <c r="BB53" s="732">
        <v>0</v>
      </c>
      <c r="BC53" s="732">
        <f>J53</f>
        <v>6.8459999999999993E-2</v>
      </c>
      <c r="BE53" s="730">
        <f>F53*AL53</f>
        <v>0</v>
      </c>
      <c r="BF53" s="730">
        <f>F53*AM53</f>
        <v>0</v>
      </c>
      <c r="BG53" s="730">
        <f>F53*G53</f>
        <v>0</v>
      </c>
    </row>
    <row r="54" spans="1:59" x14ac:dyDescent="0.25">
      <c r="A54" s="954"/>
      <c r="B54" s="955"/>
      <c r="C54" s="955" t="s">
        <v>5359</v>
      </c>
      <c r="D54" s="955" t="s">
        <v>5360</v>
      </c>
      <c r="E54" s="954" t="s">
        <v>5215</v>
      </c>
      <c r="F54" s="954" t="s">
        <v>5215</v>
      </c>
      <c r="G54" s="954" t="s">
        <v>5215</v>
      </c>
      <c r="H54" s="956">
        <f>SUM(H55:H63)</f>
        <v>0</v>
      </c>
      <c r="I54" s="957"/>
      <c r="J54" s="956">
        <f>SUM(J55:J63)</f>
        <v>56.964582500000006</v>
      </c>
      <c r="AF54" s="724"/>
      <c r="AP54" s="729">
        <f>SUM(AG55:AG63)</f>
        <v>0</v>
      </c>
      <c r="AQ54" s="729">
        <f>SUM(AH55:AH63)</f>
        <v>0</v>
      </c>
      <c r="AR54" s="729">
        <f>SUM(AI55:AI63)</f>
        <v>0</v>
      </c>
    </row>
    <row r="55" spans="1:59" x14ac:dyDescent="0.25">
      <c r="A55" s="952" t="s">
        <v>5338</v>
      </c>
      <c r="B55" s="952"/>
      <c r="C55" s="952" t="s">
        <v>5362</v>
      </c>
      <c r="D55" s="952" t="s">
        <v>5540</v>
      </c>
      <c r="E55" s="952" t="s">
        <v>261</v>
      </c>
      <c r="F55" s="953">
        <v>45.35</v>
      </c>
      <c r="G55" s="1200">
        <v>0</v>
      </c>
      <c r="H55" s="953">
        <f t="shared" ref="H55:H63" si="68">F55*G55</f>
        <v>0</v>
      </c>
      <c r="I55" s="953">
        <v>7.3899999999999993E-2</v>
      </c>
      <c r="J55" s="953">
        <f t="shared" ref="J55:J63" si="69">F55*I55</f>
        <v>3.3513649999999999</v>
      </c>
      <c r="W55" s="732">
        <f t="shared" ref="W55:W63" si="70">IF(AN55="5",BG55,0)</f>
        <v>0</v>
      </c>
      <c r="Y55" s="732">
        <f t="shared" ref="Y55:Y63" si="71">IF(AN55="1",BE55,0)</f>
        <v>0</v>
      </c>
      <c r="Z55" s="732">
        <f t="shared" ref="Z55:Z63" si="72">IF(AN55="1",BF55,0)</f>
        <v>0</v>
      </c>
      <c r="AA55" s="732">
        <f t="shared" ref="AA55:AA63" si="73">IF(AN55="7",BE55,0)</f>
        <v>0</v>
      </c>
      <c r="AB55" s="732">
        <f t="shared" ref="AB55:AB63" si="74">IF(AN55="7",BF55,0)</f>
        <v>0</v>
      </c>
      <c r="AC55" s="732">
        <f t="shared" ref="AC55:AC63" si="75">IF(AN55="2",BE55,0)</f>
        <v>0</v>
      </c>
      <c r="AD55" s="732">
        <f t="shared" ref="AD55:AD63" si="76">IF(AN55="2",BF55,0)</f>
        <v>0</v>
      </c>
      <c r="AE55" s="732">
        <f t="shared" ref="AE55:AE63" si="77">IF(AN55="0",BG55,0)</f>
        <v>0</v>
      </c>
      <c r="AF55" s="724"/>
      <c r="AG55" s="730">
        <f t="shared" ref="AG55:AG63" si="78">IF(AK55=0,H55,0)</f>
        <v>0</v>
      </c>
      <c r="AH55" s="730">
        <f t="shared" ref="AH55:AH63" si="79">IF(AK55=15,H55,0)</f>
        <v>0</v>
      </c>
      <c r="AI55" s="730">
        <f t="shared" ref="AI55:AI63" si="80">IF(AK55=21,H55,0)</f>
        <v>0</v>
      </c>
      <c r="AK55" s="732">
        <v>21</v>
      </c>
      <c r="AL55" s="732">
        <f>G55*0.151081081081081</f>
        <v>0</v>
      </c>
      <c r="AM55" s="732">
        <f>G55*(1-0.151081081081081)</f>
        <v>0</v>
      </c>
      <c r="AN55" s="731" t="s">
        <v>179</v>
      </c>
      <c r="AS55" s="732">
        <f t="shared" ref="AS55:AS63" si="81">AT55+AU55</f>
        <v>0</v>
      </c>
      <c r="AT55" s="732">
        <f t="shared" ref="AT55:AT63" si="82">F55*AL55</f>
        <v>0</v>
      </c>
      <c r="AU55" s="732">
        <f t="shared" ref="AU55:AU63" si="83">F55*AM55</f>
        <v>0</v>
      </c>
      <c r="AV55" s="733" t="s">
        <v>5364</v>
      </c>
      <c r="AW55" s="733" t="s">
        <v>5320</v>
      </c>
      <c r="AX55" s="724" t="s">
        <v>5234</v>
      </c>
      <c r="AZ55" s="732">
        <f t="shared" ref="AZ55:AZ63" si="84">AT55+AU55</f>
        <v>0</v>
      </c>
      <c r="BA55" s="732">
        <f t="shared" ref="BA55:BA63" si="85">G55/(100-BB55)*100</f>
        <v>0</v>
      </c>
      <c r="BB55" s="732">
        <v>0</v>
      </c>
      <c r="BC55" s="732">
        <f t="shared" ref="BC55:BC63" si="86">J55</f>
        <v>3.3513649999999999</v>
      </c>
      <c r="BE55" s="730">
        <f t="shared" ref="BE55:BE63" si="87">F55*AL55</f>
        <v>0</v>
      </c>
      <c r="BF55" s="730">
        <f t="shared" ref="BF55:BF63" si="88">F55*AM55</f>
        <v>0</v>
      </c>
      <c r="BG55" s="730">
        <f t="shared" ref="BG55:BG63" si="89">F55*G55</f>
        <v>0</v>
      </c>
    </row>
    <row r="56" spans="1:59" x14ac:dyDescent="0.25">
      <c r="A56" s="952" t="s">
        <v>5343</v>
      </c>
      <c r="B56" s="952"/>
      <c r="C56" s="952" t="s">
        <v>5366</v>
      </c>
      <c r="D56" s="952" t="s">
        <v>5541</v>
      </c>
      <c r="E56" s="952" t="s">
        <v>261</v>
      </c>
      <c r="F56" s="953">
        <v>42.35</v>
      </c>
      <c r="G56" s="1200">
        <v>0</v>
      </c>
      <c r="H56" s="953">
        <f t="shared" si="68"/>
        <v>0</v>
      </c>
      <c r="I56" s="953">
        <v>0.17244999999999999</v>
      </c>
      <c r="J56" s="953">
        <f t="shared" si="69"/>
        <v>7.3032575</v>
      </c>
      <c r="W56" s="732">
        <f t="shared" si="70"/>
        <v>0</v>
      </c>
      <c r="Y56" s="732">
        <f t="shared" si="71"/>
        <v>0</v>
      </c>
      <c r="Z56" s="732">
        <f t="shared" si="72"/>
        <v>0</v>
      </c>
      <c r="AA56" s="732">
        <f t="shared" si="73"/>
        <v>0</v>
      </c>
      <c r="AB56" s="732">
        <f t="shared" si="74"/>
        <v>0</v>
      </c>
      <c r="AC56" s="732">
        <f t="shared" si="75"/>
        <v>0</v>
      </c>
      <c r="AD56" s="732">
        <f t="shared" si="76"/>
        <v>0</v>
      </c>
      <c r="AE56" s="732">
        <f t="shared" si="77"/>
        <v>0</v>
      </c>
      <c r="AF56" s="724"/>
      <c r="AG56" s="734">
        <f t="shared" si="78"/>
        <v>0</v>
      </c>
      <c r="AH56" s="734">
        <f t="shared" si="79"/>
        <v>0</v>
      </c>
      <c r="AI56" s="734">
        <f t="shared" si="80"/>
        <v>0</v>
      </c>
      <c r="AK56" s="732">
        <v>21</v>
      </c>
      <c r="AL56" s="732">
        <f>G56*1</f>
        <v>0</v>
      </c>
      <c r="AM56" s="732">
        <f>G56*(1-1)</f>
        <v>0</v>
      </c>
      <c r="AN56" s="735" t="s">
        <v>179</v>
      </c>
      <c r="AS56" s="732">
        <f t="shared" si="81"/>
        <v>0</v>
      </c>
      <c r="AT56" s="732">
        <f t="shared" si="82"/>
        <v>0</v>
      </c>
      <c r="AU56" s="732">
        <f t="shared" si="83"/>
        <v>0</v>
      </c>
      <c r="AV56" s="733" t="s">
        <v>5364</v>
      </c>
      <c r="AW56" s="733" t="s">
        <v>5320</v>
      </c>
      <c r="AX56" s="724" t="s">
        <v>5234</v>
      </c>
      <c r="AZ56" s="732">
        <f t="shared" si="84"/>
        <v>0</v>
      </c>
      <c r="BA56" s="732">
        <f t="shared" si="85"/>
        <v>0</v>
      </c>
      <c r="BB56" s="732">
        <v>0</v>
      </c>
      <c r="BC56" s="732">
        <f t="shared" si="86"/>
        <v>7.3032575</v>
      </c>
      <c r="BE56" s="734">
        <f t="shared" si="87"/>
        <v>0</v>
      </c>
      <c r="BF56" s="734">
        <f t="shared" si="88"/>
        <v>0</v>
      </c>
      <c r="BG56" s="734">
        <f t="shared" si="89"/>
        <v>0</v>
      </c>
    </row>
    <row r="57" spans="1:59" x14ac:dyDescent="0.25">
      <c r="A57" s="952" t="s">
        <v>5347</v>
      </c>
      <c r="B57" s="952"/>
      <c r="C57" s="952" t="s">
        <v>5368</v>
      </c>
      <c r="D57" s="952" t="s">
        <v>5542</v>
      </c>
      <c r="E57" s="952" t="s">
        <v>261</v>
      </c>
      <c r="F57" s="953">
        <v>3</v>
      </c>
      <c r="G57" s="1200">
        <v>0</v>
      </c>
      <c r="H57" s="953">
        <f t="shared" si="68"/>
        <v>0</v>
      </c>
      <c r="I57" s="953">
        <v>0.17599999999999999</v>
      </c>
      <c r="J57" s="953">
        <f t="shared" si="69"/>
        <v>0.52800000000000002</v>
      </c>
      <c r="W57" s="732">
        <f t="shared" si="70"/>
        <v>0</v>
      </c>
      <c r="Y57" s="732">
        <f t="shared" si="71"/>
        <v>0</v>
      </c>
      <c r="Z57" s="732">
        <f t="shared" si="72"/>
        <v>0</v>
      </c>
      <c r="AA57" s="732">
        <f t="shared" si="73"/>
        <v>0</v>
      </c>
      <c r="AB57" s="732">
        <f t="shared" si="74"/>
        <v>0</v>
      </c>
      <c r="AC57" s="732">
        <f t="shared" si="75"/>
        <v>0</v>
      </c>
      <c r="AD57" s="732">
        <f t="shared" si="76"/>
        <v>0</v>
      </c>
      <c r="AE57" s="732">
        <f t="shared" si="77"/>
        <v>0</v>
      </c>
      <c r="AF57" s="724"/>
      <c r="AG57" s="734">
        <f t="shared" si="78"/>
        <v>0</v>
      </c>
      <c r="AH57" s="734">
        <f t="shared" si="79"/>
        <v>0</v>
      </c>
      <c r="AI57" s="734">
        <f t="shared" si="80"/>
        <v>0</v>
      </c>
      <c r="AK57" s="732">
        <v>21</v>
      </c>
      <c r="AL57" s="732">
        <f>G57*1</f>
        <v>0</v>
      </c>
      <c r="AM57" s="732">
        <f>G57*(1-1)</f>
        <v>0</v>
      </c>
      <c r="AN57" s="735" t="s">
        <v>179</v>
      </c>
      <c r="AS57" s="732">
        <f t="shared" si="81"/>
        <v>0</v>
      </c>
      <c r="AT57" s="732">
        <f t="shared" si="82"/>
        <v>0</v>
      </c>
      <c r="AU57" s="732">
        <f t="shared" si="83"/>
        <v>0</v>
      </c>
      <c r="AV57" s="733" t="s">
        <v>5364</v>
      </c>
      <c r="AW57" s="733" t="s">
        <v>5320</v>
      </c>
      <c r="AX57" s="724" t="s">
        <v>5234</v>
      </c>
      <c r="AZ57" s="732">
        <f t="shared" si="84"/>
        <v>0</v>
      </c>
      <c r="BA57" s="732">
        <f t="shared" si="85"/>
        <v>0</v>
      </c>
      <c r="BB57" s="732">
        <v>0</v>
      </c>
      <c r="BC57" s="732">
        <f t="shared" si="86"/>
        <v>0.52800000000000002</v>
      </c>
      <c r="BE57" s="734">
        <f t="shared" si="87"/>
        <v>0</v>
      </c>
      <c r="BF57" s="734">
        <f t="shared" si="88"/>
        <v>0</v>
      </c>
      <c r="BG57" s="734">
        <f t="shared" si="89"/>
        <v>0</v>
      </c>
    </row>
    <row r="58" spans="1:59" x14ac:dyDescent="0.25">
      <c r="A58" s="952" t="s">
        <v>5350</v>
      </c>
      <c r="B58" s="952"/>
      <c r="C58" s="952" t="s">
        <v>5377</v>
      </c>
      <c r="D58" s="952" t="s">
        <v>5378</v>
      </c>
      <c r="E58" s="952" t="s">
        <v>261</v>
      </c>
      <c r="F58" s="953">
        <v>57.1</v>
      </c>
      <c r="G58" s="1200">
        <v>0</v>
      </c>
      <c r="H58" s="953">
        <f t="shared" si="68"/>
        <v>0</v>
      </c>
      <c r="I58" s="953">
        <v>7.3899999999999993E-2</v>
      </c>
      <c r="J58" s="953">
        <f t="shared" si="69"/>
        <v>4.2196899999999999</v>
      </c>
      <c r="W58" s="732">
        <f t="shared" si="70"/>
        <v>0</v>
      </c>
      <c r="Y58" s="732">
        <f t="shared" si="71"/>
        <v>0</v>
      </c>
      <c r="Z58" s="732">
        <f t="shared" si="72"/>
        <v>0</v>
      </c>
      <c r="AA58" s="732">
        <f t="shared" si="73"/>
        <v>0</v>
      </c>
      <c r="AB58" s="732">
        <f t="shared" si="74"/>
        <v>0</v>
      </c>
      <c r="AC58" s="732">
        <f t="shared" si="75"/>
        <v>0</v>
      </c>
      <c r="AD58" s="732">
        <f t="shared" si="76"/>
        <v>0</v>
      </c>
      <c r="AE58" s="732">
        <f t="shared" si="77"/>
        <v>0</v>
      </c>
      <c r="AF58" s="724"/>
      <c r="AG58" s="730">
        <f t="shared" si="78"/>
        <v>0</v>
      </c>
      <c r="AH58" s="730">
        <f t="shared" si="79"/>
        <v>0</v>
      </c>
      <c r="AI58" s="730">
        <f t="shared" si="80"/>
        <v>0</v>
      </c>
      <c r="AK58" s="732">
        <v>21</v>
      </c>
      <c r="AL58" s="732">
        <f>G58*0.158742393509128</f>
        <v>0</v>
      </c>
      <c r="AM58" s="732">
        <f>G58*(1-0.158742393509128)</f>
        <v>0</v>
      </c>
      <c r="AN58" s="731" t="s">
        <v>179</v>
      </c>
      <c r="AS58" s="732">
        <f t="shared" si="81"/>
        <v>0</v>
      </c>
      <c r="AT58" s="732">
        <f t="shared" si="82"/>
        <v>0</v>
      </c>
      <c r="AU58" s="732">
        <f t="shared" si="83"/>
        <v>0</v>
      </c>
      <c r="AV58" s="733" t="s">
        <v>5364</v>
      </c>
      <c r="AW58" s="733" t="s">
        <v>5320</v>
      </c>
      <c r="AX58" s="724" t="s">
        <v>5234</v>
      </c>
      <c r="AZ58" s="732">
        <f t="shared" si="84"/>
        <v>0</v>
      </c>
      <c r="BA58" s="732">
        <f t="shared" si="85"/>
        <v>0</v>
      </c>
      <c r="BB58" s="732">
        <v>0</v>
      </c>
      <c r="BC58" s="732">
        <f t="shared" si="86"/>
        <v>4.2196899999999999</v>
      </c>
      <c r="BE58" s="730">
        <f t="shared" si="87"/>
        <v>0</v>
      </c>
      <c r="BF58" s="730">
        <f t="shared" si="88"/>
        <v>0</v>
      </c>
      <c r="BG58" s="730">
        <f t="shared" si="89"/>
        <v>0</v>
      </c>
    </row>
    <row r="59" spans="1:59" x14ac:dyDescent="0.25">
      <c r="A59" s="952" t="s">
        <v>5353</v>
      </c>
      <c r="B59" s="952"/>
      <c r="C59" s="952" t="s">
        <v>5380</v>
      </c>
      <c r="D59" s="952" t="s">
        <v>5381</v>
      </c>
      <c r="E59" s="952" t="s">
        <v>261</v>
      </c>
      <c r="F59" s="953">
        <v>57.1</v>
      </c>
      <c r="G59" s="1200">
        <v>0</v>
      </c>
      <c r="H59" s="953">
        <f t="shared" si="68"/>
        <v>0</v>
      </c>
      <c r="I59" s="953">
        <v>0.13100000000000001</v>
      </c>
      <c r="J59" s="953">
        <f t="shared" si="69"/>
        <v>7.4801000000000002</v>
      </c>
      <c r="W59" s="732">
        <f t="shared" si="70"/>
        <v>0</v>
      </c>
      <c r="Y59" s="732">
        <f t="shared" si="71"/>
        <v>0</v>
      </c>
      <c r="Z59" s="732">
        <f t="shared" si="72"/>
        <v>0</v>
      </c>
      <c r="AA59" s="732">
        <f t="shared" si="73"/>
        <v>0</v>
      </c>
      <c r="AB59" s="732">
        <f t="shared" si="74"/>
        <v>0</v>
      </c>
      <c r="AC59" s="732">
        <f t="shared" si="75"/>
        <v>0</v>
      </c>
      <c r="AD59" s="732">
        <f t="shared" si="76"/>
        <v>0</v>
      </c>
      <c r="AE59" s="732">
        <f t="shared" si="77"/>
        <v>0</v>
      </c>
      <c r="AF59" s="724"/>
      <c r="AG59" s="734">
        <f t="shared" si="78"/>
        <v>0</v>
      </c>
      <c r="AH59" s="734">
        <f t="shared" si="79"/>
        <v>0</v>
      </c>
      <c r="AI59" s="734">
        <f t="shared" si="80"/>
        <v>0</v>
      </c>
      <c r="AK59" s="732">
        <v>21</v>
      </c>
      <c r="AL59" s="732">
        <f>G59*1</f>
        <v>0</v>
      </c>
      <c r="AM59" s="732">
        <f>G59*(1-1)</f>
        <v>0</v>
      </c>
      <c r="AN59" s="735" t="s">
        <v>179</v>
      </c>
      <c r="AS59" s="732">
        <f t="shared" si="81"/>
        <v>0</v>
      </c>
      <c r="AT59" s="732">
        <f t="shared" si="82"/>
        <v>0</v>
      </c>
      <c r="AU59" s="732">
        <f t="shared" si="83"/>
        <v>0</v>
      </c>
      <c r="AV59" s="733" t="s">
        <v>5364</v>
      </c>
      <c r="AW59" s="733" t="s">
        <v>5320</v>
      </c>
      <c r="AX59" s="724" t="s">
        <v>5234</v>
      </c>
      <c r="AZ59" s="732">
        <f t="shared" si="84"/>
        <v>0</v>
      </c>
      <c r="BA59" s="732">
        <f t="shared" si="85"/>
        <v>0</v>
      </c>
      <c r="BB59" s="732">
        <v>0</v>
      </c>
      <c r="BC59" s="732">
        <f t="shared" si="86"/>
        <v>7.4801000000000002</v>
      </c>
      <c r="BE59" s="734">
        <f t="shared" si="87"/>
        <v>0</v>
      </c>
      <c r="BF59" s="734">
        <f t="shared" si="88"/>
        <v>0</v>
      </c>
      <c r="BG59" s="734">
        <f t="shared" si="89"/>
        <v>0</v>
      </c>
    </row>
    <row r="60" spans="1:59" x14ac:dyDescent="0.25">
      <c r="A60" s="952" t="s">
        <v>5356</v>
      </c>
      <c r="B60" s="952"/>
      <c r="C60" s="952" t="s">
        <v>5362</v>
      </c>
      <c r="D60" s="952" t="s">
        <v>5543</v>
      </c>
      <c r="E60" s="952" t="s">
        <v>261</v>
      </c>
      <c r="F60" s="953">
        <v>127.2</v>
      </c>
      <c r="G60" s="1200">
        <v>0</v>
      </c>
      <c r="H60" s="953">
        <f t="shared" si="68"/>
        <v>0</v>
      </c>
      <c r="I60" s="953">
        <v>7.3899999999999993E-2</v>
      </c>
      <c r="J60" s="953">
        <f t="shared" si="69"/>
        <v>9.4000799999999991</v>
      </c>
      <c r="W60" s="732">
        <f t="shared" si="70"/>
        <v>0</v>
      </c>
      <c r="Y60" s="732">
        <f t="shared" si="71"/>
        <v>0</v>
      </c>
      <c r="Z60" s="732">
        <f t="shared" si="72"/>
        <v>0</v>
      </c>
      <c r="AA60" s="732">
        <f t="shared" si="73"/>
        <v>0</v>
      </c>
      <c r="AB60" s="732">
        <f t="shared" si="74"/>
        <v>0</v>
      </c>
      <c r="AC60" s="732">
        <f t="shared" si="75"/>
        <v>0</v>
      </c>
      <c r="AD60" s="732">
        <f t="shared" si="76"/>
        <v>0</v>
      </c>
      <c r="AE60" s="732">
        <f t="shared" si="77"/>
        <v>0</v>
      </c>
      <c r="AF60" s="724"/>
      <c r="AG60" s="730">
        <f t="shared" si="78"/>
        <v>0</v>
      </c>
      <c r="AH60" s="730">
        <f t="shared" si="79"/>
        <v>0</v>
      </c>
      <c r="AI60" s="730">
        <f t="shared" si="80"/>
        <v>0</v>
      </c>
      <c r="AK60" s="732">
        <v>21</v>
      </c>
      <c r="AL60" s="732">
        <f>G60*0.151081081081081</f>
        <v>0</v>
      </c>
      <c r="AM60" s="732">
        <f>G60*(1-0.151081081081081)</f>
        <v>0</v>
      </c>
      <c r="AN60" s="731" t="s">
        <v>179</v>
      </c>
      <c r="AS60" s="732">
        <f t="shared" si="81"/>
        <v>0</v>
      </c>
      <c r="AT60" s="732">
        <f t="shared" si="82"/>
        <v>0</v>
      </c>
      <c r="AU60" s="732">
        <f t="shared" si="83"/>
        <v>0</v>
      </c>
      <c r="AV60" s="733" t="s">
        <v>5364</v>
      </c>
      <c r="AW60" s="733" t="s">
        <v>5320</v>
      </c>
      <c r="AX60" s="724" t="s">
        <v>5234</v>
      </c>
      <c r="AZ60" s="732">
        <f t="shared" si="84"/>
        <v>0</v>
      </c>
      <c r="BA60" s="732">
        <f t="shared" si="85"/>
        <v>0</v>
      </c>
      <c r="BB60" s="732">
        <v>0</v>
      </c>
      <c r="BC60" s="732">
        <f t="shared" si="86"/>
        <v>9.4000799999999991</v>
      </c>
      <c r="BE60" s="730">
        <f t="shared" si="87"/>
        <v>0</v>
      </c>
      <c r="BF60" s="730">
        <f t="shared" si="88"/>
        <v>0</v>
      </c>
      <c r="BG60" s="730">
        <f t="shared" si="89"/>
        <v>0</v>
      </c>
    </row>
    <row r="61" spans="1:59" x14ac:dyDescent="0.25">
      <c r="A61" s="952" t="s">
        <v>5361</v>
      </c>
      <c r="B61" s="952"/>
      <c r="C61" s="952" t="s">
        <v>5544</v>
      </c>
      <c r="D61" s="952" t="s">
        <v>5545</v>
      </c>
      <c r="E61" s="952" t="s">
        <v>261</v>
      </c>
      <c r="F61" s="953">
        <v>122.15</v>
      </c>
      <c r="G61" s="1200">
        <v>0</v>
      </c>
      <c r="H61" s="953">
        <f t="shared" si="68"/>
        <v>0</v>
      </c>
      <c r="I61" s="953">
        <v>0.17244999999999999</v>
      </c>
      <c r="J61" s="953">
        <f t="shared" si="69"/>
        <v>21.064767499999999</v>
      </c>
      <c r="W61" s="732">
        <f t="shared" si="70"/>
        <v>0</v>
      </c>
      <c r="Y61" s="732">
        <f t="shared" si="71"/>
        <v>0</v>
      </c>
      <c r="Z61" s="732">
        <f t="shared" si="72"/>
        <v>0</v>
      </c>
      <c r="AA61" s="732">
        <f t="shared" si="73"/>
        <v>0</v>
      </c>
      <c r="AB61" s="732">
        <f t="shared" si="74"/>
        <v>0</v>
      </c>
      <c r="AC61" s="732">
        <f t="shared" si="75"/>
        <v>0</v>
      </c>
      <c r="AD61" s="732">
        <f t="shared" si="76"/>
        <v>0</v>
      </c>
      <c r="AE61" s="732">
        <f t="shared" si="77"/>
        <v>0</v>
      </c>
      <c r="AF61" s="724"/>
      <c r="AG61" s="734">
        <f t="shared" si="78"/>
        <v>0</v>
      </c>
      <c r="AH61" s="734">
        <f t="shared" si="79"/>
        <v>0</v>
      </c>
      <c r="AI61" s="734">
        <f t="shared" si="80"/>
        <v>0</v>
      </c>
      <c r="AK61" s="732">
        <v>21</v>
      </c>
      <c r="AL61" s="732">
        <f>G61*1</f>
        <v>0</v>
      </c>
      <c r="AM61" s="732">
        <f>G61*(1-1)</f>
        <v>0</v>
      </c>
      <c r="AN61" s="735" t="s">
        <v>179</v>
      </c>
      <c r="AS61" s="732">
        <f t="shared" si="81"/>
        <v>0</v>
      </c>
      <c r="AT61" s="732">
        <f t="shared" si="82"/>
        <v>0</v>
      </c>
      <c r="AU61" s="732">
        <f t="shared" si="83"/>
        <v>0</v>
      </c>
      <c r="AV61" s="733" t="s">
        <v>5364</v>
      </c>
      <c r="AW61" s="733" t="s">
        <v>5320</v>
      </c>
      <c r="AX61" s="724" t="s">
        <v>5234</v>
      </c>
      <c r="AZ61" s="732">
        <f t="shared" si="84"/>
        <v>0</v>
      </c>
      <c r="BA61" s="732">
        <f t="shared" si="85"/>
        <v>0</v>
      </c>
      <c r="BB61" s="732">
        <v>0</v>
      </c>
      <c r="BC61" s="732">
        <f t="shared" si="86"/>
        <v>21.064767499999999</v>
      </c>
      <c r="BE61" s="734">
        <f t="shared" si="87"/>
        <v>0</v>
      </c>
      <c r="BF61" s="734">
        <f t="shared" si="88"/>
        <v>0</v>
      </c>
      <c r="BG61" s="734">
        <f t="shared" si="89"/>
        <v>0</v>
      </c>
    </row>
    <row r="62" spans="1:59" x14ac:dyDescent="0.25">
      <c r="A62" s="952" t="s">
        <v>5365</v>
      </c>
      <c r="B62" s="952"/>
      <c r="C62" s="952" t="s">
        <v>5366</v>
      </c>
      <c r="D62" s="952" t="s">
        <v>5546</v>
      </c>
      <c r="E62" s="952" t="s">
        <v>261</v>
      </c>
      <c r="F62" s="953">
        <v>5.05</v>
      </c>
      <c r="G62" s="1200">
        <v>0</v>
      </c>
      <c r="H62" s="953">
        <f t="shared" si="68"/>
        <v>0</v>
      </c>
      <c r="I62" s="953">
        <v>0.17244999999999999</v>
      </c>
      <c r="J62" s="953">
        <f t="shared" si="69"/>
        <v>0.87087249999999994</v>
      </c>
      <c r="W62" s="732">
        <f t="shared" si="70"/>
        <v>0</v>
      </c>
      <c r="Y62" s="732">
        <f t="shared" si="71"/>
        <v>0</v>
      </c>
      <c r="Z62" s="732">
        <f t="shared" si="72"/>
        <v>0</v>
      </c>
      <c r="AA62" s="732">
        <f t="shared" si="73"/>
        <v>0</v>
      </c>
      <c r="AB62" s="732">
        <f t="shared" si="74"/>
        <v>0</v>
      </c>
      <c r="AC62" s="732">
        <f t="shared" si="75"/>
        <v>0</v>
      </c>
      <c r="AD62" s="732">
        <f t="shared" si="76"/>
        <v>0</v>
      </c>
      <c r="AE62" s="732">
        <f t="shared" si="77"/>
        <v>0</v>
      </c>
      <c r="AF62" s="724"/>
      <c r="AG62" s="734">
        <f t="shared" si="78"/>
        <v>0</v>
      </c>
      <c r="AH62" s="734">
        <f t="shared" si="79"/>
        <v>0</v>
      </c>
      <c r="AI62" s="734">
        <f t="shared" si="80"/>
        <v>0</v>
      </c>
      <c r="AK62" s="732">
        <v>21</v>
      </c>
      <c r="AL62" s="732">
        <f>G62*1</f>
        <v>0</v>
      </c>
      <c r="AM62" s="732">
        <f>G62*(1-1)</f>
        <v>0</v>
      </c>
      <c r="AN62" s="735" t="s">
        <v>179</v>
      </c>
      <c r="AS62" s="732">
        <f t="shared" si="81"/>
        <v>0</v>
      </c>
      <c r="AT62" s="732">
        <f t="shared" si="82"/>
        <v>0</v>
      </c>
      <c r="AU62" s="732">
        <f t="shared" si="83"/>
        <v>0</v>
      </c>
      <c r="AV62" s="733" t="s">
        <v>5364</v>
      </c>
      <c r="AW62" s="733" t="s">
        <v>5320</v>
      </c>
      <c r="AX62" s="724" t="s">
        <v>5234</v>
      </c>
      <c r="AZ62" s="732">
        <f t="shared" si="84"/>
        <v>0</v>
      </c>
      <c r="BA62" s="732">
        <f t="shared" si="85"/>
        <v>0</v>
      </c>
      <c r="BB62" s="732">
        <v>0</v>
      </c>
      <c r="BC62" s="732">
        <f t="shared" si="86"/>
        <v>0.87087249999999994</v>
      </c>
      <c r="BE62" s="734">
        <f t="shared" si="87"/>
        <v>0</v>
      </c>
      <c r="BF62" s="734">
        <f t="shared" si="88"/>
        <v>0</v>
      </c>
      <c r="BG62" s="734">
        <f t="shared" si="89"/>
        <v>0</v>
      </c>
    </row>
    <row r="63" spans="1:59" x14ac:dyDescent="0.25">
      <c r="A63" s="952" t="s">
        <v>874</v>
      </c>
      <c r="B63" s="952"/>
      <c r="C63" s="952" t="s">
        <v>5383</v>
      </c>
      <c r="D63" s="952" t="s">
        <v>5384</v>
      </c>
      <c r="E63" s="952" t="s">
        <v>261</v>
      </c>
      <c r="F63" s="953">
        <v>8.75</v>
      </c>
      <c r="G63" s="1200">
        <v>0</v>
      </c>
      <c r="H63" s="953">
        <f t="shared" si="68"/>
        <v>0</v>
      </c>
      <c r="I63" s="953">
        <v>0.31387999999999999</v>
      </c>
      <c r="J63" s="953">
        <f t="shared" si="69"/>
        <v>2.7464499999999998</v>
      </c>
      <c r="W63" s="732">
        <f t="shared" si="70"/>
        <v>0</v>
      </c>
      <c r="Y63" s="732">
        <f t="shared" si="71"/>
        <v>0</v>
      </c>
      <c r="Z63" s="732">
        <f t="shared" si="72"/>
        <v>0</v>
      </c>
      <c r="AA63" s="732">
        <f t="shared" si="73"/>
        <v>0</v>
      </c>
      <c r="AB63" s="732">
        <f t="shared" si="74"/>
        <v>0</v>
      </c>
      <c r="AC63" s="732">
        <f t="shared" si="75"/>
        <v>0</v>
      </c>
      <c r="AD63" s="732">
        <f t="shared" si="76"/>
        <v>0</v>
      </c>
      <c r="AE63" s="732">
        <f t="shared" si="77"/>
        <v>0</v>
      </c>
      <c r="AF63" s="724"/>
      <c r="AG63" s="730">
        <f t="shared" si="78"/>
        <v>0</v>
      </c>
      <c r="AH63" s="730">
        <f t="shared" si="79"/>
        <v>0</v>
      </c>
      <c r="AI63" s="730">
        <f t="shared" si="80"/>
        <v>0</v>
      </c>
      <c r="AK63" s="732">
        <v>21</v>
      </c>
      <c r="AL63" s="732">
        <f>G63*0.418824695140485</f>
        <v>0</v>
      </c>
      <c r="AM63" s="732">
        <f>G63*(1-0.418824695140485)</f>
        <v>0</v>
      </c>
      <c r="AN63" s="731" t="s">
        <v>179</v>
      </c>
      <c r="AS63" s="732">
        <f t="shared" si="81"/>
        <v>0</v>
      </c>
      <c r="AT63" s="732">
        <f t="shared" si="82"/>
        <v>0</v>
      </c>
      <c r="AU63" s="732">
        <f t="shared" si="83"/>
        <v>0</v>
      </c>
      <c r="AV63" s="733" t="s">
        <v>5364</v>
      </c>
      <c r="AW63" s="733" t="s">
        <v>5320</v>
      </c>
      <c r="AX63" s="724" t="s">
        <v>5234</v>
      </c>
      <c r="AZ63" s="732">
        <f t="shared" si="84"/>
        <v>0</v>
      </c>
      <c r="BA63" s="732">
        <f t="shared" si="85"/>
        <v>0</v>
      </c>
      <c r="BB63" s="732">
        <v>0</v>
      </c>
      <c r="BC63" s="732">
        <f t="shared" si="86"/>
        <v>2.7464499999999998</v>
      </c>
      <c r="BE63" s="730">
        <f t="shared" si="87"/>
        <v>0</v>
      </c>
      <c r="BF63" s="730">
        <f t="shared" si="88"/>
        <v>0</v>
      </c>
      <c r="BG63" s="730">
        <f t="shared" si="89"/>
        <v>0</v>
      </c>
    </row>
    <row r="64" spans="1:59" x14ac:dyDescent="0.25">
      <c r="A64" s="954"/>
      <c r="B64" s="955"/>
      <c r="C64" s="955" t="s">
        <v>5401</v>
      </c>
      <c r="D64" s="955" t="s">
        <v>5402</v>
      </c>
      <c r="E64" s="954" t="s">
        <v>5215</v>
      </c>
      <c r="F64" s="954" t="s">
        <v>5215</v>
      </c>
      <c r="G64" s="954" t="s">
        <v>5215</v>
      </c>
      <c r="H64" s="956">
        <f>SUM(H65:H74)</f>
        <v>0</v>
      </c>
      <c r="I64" s="957"/>
      <c r="J64" s="956">
        <f>SUM(J65:J74)</f>
        <v>19.775138500000001</v>
      </c>
      <c r="AF64" s="724"/>
      <c r="AP64" s="729">
        <f>SUM(AG65:AG74)</f>
        <v>0</v>
      </c>
      <c r="AQ64" s="729">
        <f>SUM(AH65:AH74)</f>
        <v>0</v>
      </c>
      <c r="AR64" s="729">
        <f>SUM(AI65:AI74)</f>
        <v>0</v>
      </c>
    </row>
    <row r="65" spans="1:59" x14ac:dyDescent="0.25">
      <c r="A65" s="952" t="s">
        <v>5370</v>
      </c>
      <c r="B65" s="952"/>
      <c r="C65" s="952" t="s">
        <v>5404</v>
      </c>
      <c r="D65" s="952" t="s">
        <v>5547</v>
      </c>
      <c r="E65" s="952" t="s">
        <v>383</v>
      </c>
      <c r="F65" s="953">
        <v>37.6</v>
      </c>
      <c r="G65" s="1200">
        <v>0</v>
      </c>
      <c r="H65" s="953">
        <f t="shared" ref="H65:H74" si="90">F65*G65</f>
        <v>0</v>
      </c>
      <c r="I65" s="953">
        <v>6.3869999999999996E-2</v>
      </c>
      <c r="J65" s="953">
        <f t="shared" ref="J65:J74" si="91">F65*I65</f>
        <v>2.4015119999999999</v>
      </c>
      <c r="W65" s="732">
        <f t="shared" ref="W65:W74" si="92">IF(AN65="5",BG65,0)</f>
        <v>0</v>
      </c>
      <c r="Y65" s="732">
        <f t="shared" ref="Y65:Y74" si="93">IF(AN65="1",BE65,0)</f>
        <v>0</v>
      </c>
      <c r="Z65" s="732">
        <f t="shared" ref="Z65:Z74" si="94">IF(AN65="1",BF65,0)</f>
        <v>0</v>
      </c>
      <c r="AA65" s="732">
        <f t="shared" ref="AA65:AA74" si="95">IF(AN65="7",BE65,0)</f>
        <v>0</v>
      </c>
      <c r="AB65" s="732">
        <f t="shared" ref="AB65:AB74" si="96">IF(AN65="7",BF65,0)</f>
        <v>0</v>
      </c>
      <c r="AC65" s="732">
        <f t="shared" ref="AC65:AC74" si="97">IF(AN65="2",BE65,0)</f>
        <v>0</v>
      </c>
      <c r="AD65" s="732">
        <f t="shared" ref="AD65:AD74" si="98">IF(AN65="2",BF65,0)</f>
        <v>0</v>
      </c>
      <c r="AE65" s="732">
        <f t="shared" ref="AE65:AE74" si="99">IF(AN65="0",BG65,0)</f>
        <v>0</v>
      </c>
      <c r="AF65" s="724"/>
      <c r="AG65" s="730">
        <f t="shared" ref="AG65:AG74" si="100">IF(AK65=0,H65,0)</f>
        <v>0</v>
      </c>
      <c r="AH65" s="730">
        <f t="shared" ref="AH65:AH74" si="101">IF(AK65=15,H65,0)</f>
        <v>0</v>
      </c>
      <c r="AI65" s="730">
        <f t="shared" ref="AI65:AI74" si="102">IF(AK65=21,H65,0)</f>
        <v>0</v>
      </c>
      <c r="AK65" s="732">
        <v>21</v>
      </c>
      <c r="AL65" s="732">
        <f>G65*0.59972850678733</f>
        <v>0</v>
      </c>
      <c r="AM65" s="732">
        <f>G65*(1-0.59972850678733)</f>
        <v>0</v>
      </c>
      <c r="AN65" s="731" t="s">
        <v>179</v>
      </c>
      <c r="AS65" s="732">
        <f t="shared" ref="AS65:AS74" si="103">AT65+AU65</f>
        <v>0</v>
      </c>
      <c r="AT65" s="732">
        <f t="shared" ref="AT65:AT74" si="104">F65*AL65</f>
        <v>0</v>
      </c>
      <c r="AU65" s="732">
        <f t="shared" ref="AU65:AU74" si="105">F65*AM65</f>
        <v>0</v>
      </c>
      <c r="AV65" s="733" t="s">
        <v>5406</v>
      </c>
      <c r="AW65" s="733" t="s">
        <v>5407</v>
      </c>
      <c r="AX65" s="724" t="s">
        <v>5234</v>
      </c>
      <c r="AZ65" s="732">
        <f t="shared" ref="AZ65:AZ74" si="106">AT65+AU65</f>
        <v>0</v>
      </c>
      <c r="BA65" s="732">
        <f t="shared" ref="BA65:BA74" si="107">G65/(100-BB65)*100</f>
        <v>0</v>
      </c>
      <c r="BB65" s="732">
        <v>0</v>
      </c>
      <c r="BC65" s="732">
        <f t="shared" ref="BC65:BC74" si="108">J65</f>
        <v>2.4015119999999999</v>
      </c>
      <c r="BE65" s="730">
        <f t="shared" ref="BE65:BE74" si="109">F65*AL65</f>
        <v>0</v>
      </c>
      <c r="BF65" s="730">
        <f t="shared" ref="BF65:BF74" si="110">F65*AM65</f>
        <v>0</v>
      </c>
      <c r="BG65" s="730">
        <f t="shared" ref="BG65:BG74" si="111">F65*G65</f>
        <v>0</v>
      </c>
    </row>
    <row r="66" spans="1:59" x14ac:dyDescent="0.25">
      <c r="A66" s="952" t="s">
        <v>5373</v>
      </c>
      <c r="B66" s="952"/>
      <c r="C66" s="952" t="s">
        <v>5409</v>
      </c>
      <c r="D66" s="952" t="s">
        <v>5410</v>
      </c>
      <c r="E66" s="952" t="s">
        <v>383</v>
      </c>
      <c r="F66" s="953">
        <v>70.75</v>
      </c>
      <c r="G66" s="1200">
        <v>0</v>
      </c>
      <c r="H66" s="953">
        <f t="shared" si="90"/>
        <v>0</v>
      </c>
      <c r="I66" s="953">
        <v>0.17732999999999999</v>
      </c>
      <c r="J66" s="953">
        <f t="shared" si="91"/>
        <v>12.546097499999998</v>
      </c>
      <c r="W66" s="732">
        <f t="shared" si="92"/>
        <v>0</v>
      </c>
      <c r="Y66" s="732">
        <f t="shared" si="93"/>
        <v>0</v>
      </c>
      <c r="Z66" s="732">
        <f t="shared" si="94"/>
        <v>0</v>
      </c>
      <c r="AA66" s="732">
        <f t="shared" si="95"/>
        <v>0</v>
      </c>
      <c r="AB66" s="732">
        <f t="shared" si="96"/>
        <v>0</v>
      </c>
      <c r="AC66" s="732">
        <f t="shared" si="97"/>
        <v>0</v>
      </c>
      <c r="AD66" s="732">
        <f t="shared" si="98"/>
        <v>0</v>
      </c>
      <c r="AE66" s="732">
        <f t="shared" si="99"/>
        <v>0</v>
      </c>
      <c r="AF66" s="724"/>
      <c r="AG66" s="730">
        <f t="shared" si="100"/>
        <v>0</v>
      </c>
      <c r="AH66" s="730">
        <f t="shared" si="101"/>
        <v>0</v>
      </c>
      <c r="AI66" s="730">
        <f t="shared" si="102"/>
        <v>0</v>
      </c>
      <c r="AK66" s="732">
        <v>21</v>
      </c>
      <c r="AL66" s="732">
        <f>G66*0.492216283470844</f>
        <v>0</v>
      </c>
      <c r="AM66" s="732">
        <f>G66*(1-0.492216283470844)</f>
        <v>0</v>
      </c>
      <c r="AN66" s="731" t="s">
        <v>179</v>
      </c>
      <c r="AS66" s="732">
        <f t="shared" si="103"/>
        <v>0</v>
      </c>
      <c r="AT66" s="732">
        <f t="shared" si="104"/>
        <v>0</v>
      </c>
      <c r="AU66" s="732">
        <f t="shared" si="105"/>
        <v>0</v>
      </c>
      <c r="AV66" s="733" t="s">
        <v>5406</v>
      </c>
      <c r="AW66" s="733" t="s">
        <v>5407</v>
      </c>
      <c r="AX66" s="724" t="s">
        <v>5234</v>
      </c>
      <c r="AZ66" s="732">
        <f t="shared" si="106"/>
        <v>0</v>
      </c>
      <c r="BA66" s="732">
        <f t="shared" si="107"/>
        <v>0</v>
      </c>
      <c r="BB66" s="732">
        <v>0</v>
      </c>
      <c r="BC66" s="732">
        <f t="shared" si="108"/>
        <v>12.546097499999998</v>
      </c>
      <c r="BE66" s="730">
        <f t="shared" si="109"/>
        <v>0</v>
      </c>
      <c r="BF66" s="730">
        <f t="shared" si="110"/>
        <v>0</v>
      </c>
      <c r="BG66" s="730">
        <f t="shared" si="111"/>
        <v>0</v>
      </c>
    </row>
    <row r="67" spans="1:59" x14ac:dyDescent="0.25">
      <c r="A67" s="952" t="s">
        <v>5376</v>
      </c>
      <c r="B67" s="952"/>
      <c r="C67" s="952" t="s">
        <v>5412</v>
      </c>
      <c r="D67" s="952" t="s">
        <v>5413</v>
      </c>
      <c r="E67" s="952" t="s">
        <v>374</v>
      </c>
      <c r="F67" s="953">
        <v>32.950000000000003</v>
      </c>
      <c r="G67" s="1200">
        <v>0</v>
      </c>
      <c r="H67" s="953">
        <f t="shared" si="90"/>
        <v>0</v>
      </c>
      <c r="I67" s="953">
        <v>0</v>
      </c>
      <c r="J67" s="953">
        <f t="shared" si="91"/>
        <v>0</v>
      </c>
      <c r="W67" s="732">
        <f t="shared" si="92"/>
        <v>0</v>
      </c>
      <c r="Y67" s="732">
        <f t="shared" si="93"/>
        <v>0</v>
      </c>
      <c r="Z67" s="732">
        <f t="shared" si="94"/>
        <v>0</v>
      </c>
      <c r="AA67" s="732">
        <f t="shared" si="95"/>
        <v>0</v>
      </c>
      <c r="AB67" s="732">
        <f t="shared" si="96"/>
        <v>0</v>
      </c>
      <c r="AC67" s="732">
        <f t="shared" si="97"/>
        <v>0</v>
      </c>
      <c r="AD67" s="732">
        <f t="shared" si="98"/>
        <v>0</v>
      </c>
      <c r="AE67" s="732">
        <f t="shared" si="99"/>
        <v>0</v>
      </c>
      <c r="AF67" s="724"/>
      <c r="AG67" s="734">
        <f t="shared" si="100"/>
        <v>0</v>
      </c>
      <c r="AH67" s="734">
        <f t="shared" si="101"/>
        <v>0</v>
      </c>
      <c r="AI67" s="734">
        <f t="shared" si="102"/>
        <v>0</v>
      </c>
      <c r="AK67" s="732">
        <v>21</v>
      </c>
      <c r="AL67" s="732">
        <f>G67*1</f>
        <v>0</v>
      </c>
      <c r="AM67" s="732">
        <f>G67*(1-1)</f>
        <v>0</v>
      </c>
      <c r="AN67" s="735" t="s">
        <v>179</v>
      </c>
      <c r="AS67" s="732">
        <f t="shared" si="103"/>
        <v>0</v>
      </c>
      <c r="AT67" s="732">
        <f t="shared" si="104"/>
        <v>0</v>
      </c>
      <c r="AU67" s="732">
        <f t="shared" si="105"/>
        <v>0</v>
      </c>
      <c r="AV67" s="733" t="s">
        <v>5406</v>
      </c>
      <c r="AW67" s="733" t="s">
        <v>5407</v>
      </c>
      <c r="AX67" s="724" t="s">
        <v>5234</v>
      </c>
      <c r="AZ67" s="732">
        <f t="shared" si="106"/>
        <v>0</v>
      </c>
      <c r="BA67" s="732">
        <f t="shared" si="107"/>
        <v>0</v>
      </c>
      <c r="BB67" s="732">
        <v>0</v>
      </c>
      <c r="BC67" s="732">
        <f t="shared" si="108"/>
        <v>0</v>
      </c>
      <c r="BE67" s="734">
        <f t="shared" si="109"/>
        <v>0</v>
      </c>
      <c r="BF67" s="734">
        <f t="shared" si="110"/>
        <v>0</v>
      </c>
      <c r="BG67" s="734">
        <f t="shared" si="111"/>
        <v>0</v>
      </c>
    </row>
    <row r="68" spans="1:59" x14ac:dyDescent="0.25">
      <c r="A68" s="952" t="s">
        <v>5379</v>
      </c>
      <c r="B68" s="952"/>
      <c r="C68" s="952" t="s">
        <v>5415</v>
      </c>
      <c r="D68" s="952" t="s">
        <v>5548</v>
      </c>
      <c r="E68" s="952" t="s">
        <v>374</v>
      </c>
      <c r="F68" s="953">
        <v>33.799999999999997</v>
      </c>
      <c r="G68" s="1200">
        <v>0</v>
      </c>
      <c r="H68" s="953">
        <f t="shared" si="90"/>
        <v>0</v>
      </c>
      <c r="I68" s="953">
        <v>0.08</v>
      </c>
      <c r="J68" s="953">
        <f t="shared" si="91"/>
        <v>2.7039999999999997</v>
      </c>
      <c r="W68" s="732">
        <f t="shared" si="92"/>
        <v>0</v>
      </c>
      <c r="Y68" s="732">
        <f t="shared" si="93"/>
        <v>0</v>
      </c>
      <c r="Z68" s="732">
        <f t="shared" si="94"/>
        <v>0</v>
      </c>
      <c r="AA68" s="732">
        <f t="shared" si="95"/>
        <v>0</v>
      </c>
      <c r="AB68" s="732">
        <f t="shared" si="96"/>
        <v>0</v>
      </c>
      <c r="AC68" s="732">
        <f t="shared" si="97"/>
        <v>0</v>
      </c>
      <c r="AD68" s="732">
        <f t="shared" si="98"/>
        <v>0</v>
      </c>
      <c r="AE68" s="732">
        <f t="shared" si="99"/>
        <v>0</v>
      </c>
      <c r="AF68" s="724"/>
      <c r="AG68" s="734">
        <f t="shared" si="100"/>
        <v>0</v>
      </c>
      <c r="AH68" s="734">
        <f t="shared" si="101"/>
        <v>0</v>
      </c>
      <c r="AI68" s="734">
        <f t="shared" si="102"/>
        <v>0</v>
      </c>
      <c r="AK68" s="732">
        <v>21</v>
      </c>
      <c r="AL68" s="732">
        <f>G68*1</f>
        <v>0</v>
      </c>
      <c r="AM68" s="732">
        <f>G68*(1-1)</f>
        <v>0</v>
      </c>
      <c r="AN68" s="735" t="s">
        <v>179</v>
      </c>
      <c r="AS68" s="732">
        <f t="shared" si="103"/>
        <v>0</v>
      </c>
      <c r="AT68" s="732">
        <f t="shared" si="104"/>
        <v>0</v>
      </c>
      <c r="AU68" s="732">
        <f t="shared" si="105"/>
        <v>0</v>
      </c>
      <c r="AV68" s="733" t="s">
        <v>5406</v>
      </c>
      <c r="AW68" s="733" t="s">
        <v>5407</v>
      </c>
      <c r="AX68" s="724" t="s">
        <v>5234</v>
      </c>
      <c r="AZ68" s="732">
        <f t="shared" si="106"/>
        <v>0</v>
      </c>
      <c r="BA68" s="732">
        <f t="shared" si="107"/>
        <v>0</v>
      </c>
      <c r="BB68" s="732">
        <v>0</v>
      </c>
      <c r="BC68" s="732">
        <f t="shared" si="108"/>
        <v>2.7039999999999997</v>
      </c>
      <c r="BE68" s="734">
        <f t="shared" si="109"/>
        <v>0</v>
      </c>
      <c r="BF68" s="734">
        <f t="shared" si="110"/>
        <v>0</v>
      </c>
      <c r="BG68" s="734">
        <f t="shared" si="111"/>
        <v>0</v>
      </c>
    </row>
    <row r="69" spans="1:59" x14ac:dyDescent="0.25">
      <c r="A69" s="952" t="s">
        <v>5382</v>
      </c>
      <c r="B69" s="952"/>
      <c r="C69" s="952" t="s">
        <v>5417</v>
      </c>
      <c r="D69" s="952" t="s">
        <v>5418</v>
      </c>
      <c r="E69" s="952" t="s">
        <v>374</v>
      </c>
      <c r="F69" s="953">
        <v>4</v>
      </c>
      <c r="G69" s="1200">
        <v>0</v>
      </c>
      <c r="H69" s="953">
        <f t="shared" si="90"/>
        <v>0</v>
      </c>
      <c r="I69" s="953">
        <v>6.7000000000000004E-2</v>
      </c>
      <c r="J69" s="953">
        <f t="shared" si="91"/>
        <v>0.26800000000000002</v>
      </c>
      <c r="W69" s="732">
        <f t="shared" si="92"/>
        <v>0</v>
      </c>
      <c r="Y69" s="732">
        <f t="shared" si="93"/>
        <v>0</v>
      </c>
      <c r="Z69" s="732">
        <f t="shared" si="94"/>
        <v>0</v>
      </c>
      <c r="AA69" s="732">
        <f t="shared" si="95"/>
        <v>0</v>
      </c>
      <c r="AB69" s="732">
        <f t="shared" si="96"/>
        <v>0</v>
      </c>
      <c r="AC69" s="732">
        <f t="shared" si="97"/>
        <v>0</v>
      </c>
      <c r="AD69" s="732">
        <f t="shared" si="98"/>
        <v>0</v>
      </c>
      <c r="AE69" s="732">
        <f t="shared" si="99"/>
        <v>0</v>
      </c>
      <c r="AF69" s="724"/>
      <c r="AG69" s="734">
        <f t="shared" si="100"/>
        <v>0</v>
      </c>
      <c r="AH69" s="734">
        <f t="shared" si="101"/>
        <v>0</v>
      </c>
      <c r="AI69" s="734">
        <f t="shared" si="102"/>
        <v>0</v>
      </c>
      <c r="AK69" s="732">
        <v>21</v>
      </c>
      <c r="AL69" s="732">
        <f>G69*1</f>
        <v>0</v>
      </c>
      <c r="AM69" s="732">
        <f>G69*(1-1)</f>
        <v>0</v>
      </c>
      <c r="AN69" s="735" t="s">
        <v>179</v>
      </c>
      <c r="AS69" s="732">
        <f t="shared" si="103"/>
        <v>0</v>
      </c>
      <c r="AT69" s="732">
        <f t="shared" si="104"/>
        <v>0</v>
      </c>
      <c r="AU69" s="732">
        <f t="shared" si="105"/>
        <v>0</v>
      </c>
      <c r="AV69" s="733" t="s">
        <v>5406</v>
      </c>
      <c r="AW69" s="733" t="s">
        <v>5407</v>
      </c>
      <c r="AX69" s="724" t="s">
        <v>5234</v>
      </c>
      <c r="AZ69" s="732">
        <f t="shared" si="106"/>
        <v>0</v>
      </c>
      <c r="BA69" s="732">
        <f t="shared" si="107"/>
        <v>0</v>
      </c>
      <c r="BB69" s="732">
        <v>0</v>
      </c>
      <c r="BC69" s="732">
        <f t="shared" si="108"/>
        <v>0.26800000000000002</v>
      </c>
      <c r="BE69" s="734">
        <f t="shared" si="109"/>
        <v>0</v>
      </c>
      <c r="BF69" s="734">
        <f t="shared" si="110"/>
        <v>0</v>
      </c>
      <c r="BG69" s="734">
        <f t="shared" si="111"/>
        <v>0</v>
      </c>
    </row>
    <row r="70" spans="1:59" x14ac:dyDescent="0.25">
      <c r="A70" s="952" t="s">
        <v>5387</v>
      </c>
      <c r="B70" s="952"/>
      <c r="C70" s="952" t="s">
        <v>5419</v>
      </c>
      <c r="D70" s="952" t="s">
        <v>5420</v>
      </c>
      <c r="E70" s="952" t="s">
        <v>383</v>
      </c>
      <c r="F70" s="953">
        <v>6.3</v>
      </c>
      <c r="G70" s="1200">
        <v>0</v>
      </c>
      <c r="H70" s="953">
        <f t="shared" si="90"/>
        <v>0</v>
      </c>
      <c r="I70" s="953">
        <v>0.10598</v>
      </c>
      <c r="J70" s="953">
        <f t="shared" si="91"/>
        <v>0.66767399999999999</v>
      </c>
      <c r="W70" s="732">
        <f t="shared" si="92"/>
        <v>0</v>
      </c>
      <c r="Y70" s="732">
        <f t="shared" si="93"/>
        <v>0</v>
      </c>
      <c r="Z70" s="732">
        <f t="shared" si="94"/>
        <v>0</v>
      </c>
      <c r="AA70" s="732">
        <f t="shared" si="95"/>
        <v>0</v>
      </c>
      <c r="AB70" s="732">
        <f t="shared" si="96"/>
        <v>0</v>
      </c>
      <c r="AC70" s="732">
        <f t="shared" si="97"/>
        <v>0</v>
      </c>
      <c r="AD70" s="732">
        <f t="shared" si="98"/>
        <v>0</v>
      </c>
      <c r="AE70" s="732">
        <f t="shared" si="99"/>
        <v>0</v>
      </c>
      <c r="AF70" s="724"/>
      <c r="AG70" s="730">
        <f t="shared" si="100"/>
        <v>0</v>
      </c>
      <c r="AH70" s="730">
        <f t="shared" si="101"/>
        <v>0</v>
      </c>
      <c r="AI70" s="730">
        <f t="shared" si="102"/>
        <v>0</v>
      </c>
      <c r="AK70" s="732">
        <v>21</v>
      </c>
      <c r="AL70" s="732">
        <f>G70*0.563707688090996</f>
        <v>0</v>
      </c>
      <c r="AM70" s="732">
        <f>G70*(1-0.563707688090996)</f>
        <v>0</v>
      </c>
      <c r="AN70" s="731" t="s">
        <v>179</v>
      </c>
      <c r="AS70" s="732">
        <f t="shared" si="103"/>
        <v>0</v>
      </c>
      <c r="AT70" s="732">
        <f t="shared" si="104"/>
        <v>0</v>
      </c>
      <c r="AU70" s="732">
        <f t="shared" si="105"/>
        <v>0</v>
      </c>
      <c r="AV70" s="733" t="s">
        <v>5406</v>
      </c>
      <c r="AW70" s="733" t="s">
        <v>5407</v>
      </c>
      <c r="AX70" s="724" t="s">
        <v>5234</v>
      </c>
      <c r="AZ70" s="732">
        <f t="shared" si="106"/>
        <v>0</v>
      </c>
      <c r="BA70" s="732">
        <f t="shared" si="107"/>
        <v>0</v>
      </c>
      <c r="BB70" s="732">
        <v>0</v>
      </c>
      <c r="BC70" s="732">
        <f t="shared" si="108"/>
        <v>0.66767399999999999</v>
      </c>
      <c r="BE70" s="730">
        <f t="shared" si="109"/>
        <v>0</v>
      </c>
      <c r="BF70" s="730">
        <f t="shared" si="110"/>
        <v>0</v>
      </c>
      <c r="BG70" s="730">
        <f t="shared" si="111"/>
        <v>0</v>
      </c>
    </row>
    <row r="71" spans="1:59" x14ac:dyDescent="0.25">
      <c r="A71" s="952" t="s">
        <v>5394</v>
      </c>
      <c r="B71" s="952"/>
      <c r="C71" s="952" t="s">
        <v>5422</v>
      </c>
      <c r="D71" s="952" t="s">
        <v>5423</v>
      </c>
      <c r="E71" s="952" t="s">
        <v>374</v>
      </c>
      <c r="F71" s="953">
        <v>6.3</v>
      </c>
      <c r="G71" s="1200">
        <v>0</v>
      </c>
      <c r="H71" s="953">
        <f t="shared" si="90"/>
        <v>0</v>
      </c>
      <c r="I71" s="953">
        <v>0.06</v>
      </c>
      <c r="J71" s="953">
        <f t="shared" si="91"/>
        <v>0.378</v>
      </c>
      <c r="W71" s="732">
        <f t="shared" si="92"/>
        <v>0</v>
      </c>
      <c r="Y71" s="732">
        <f t="shared" si="93"/>
        <v>0</v>
      </c>
      <c r="Z71" s="732">
        <f t="shared" si="94"/>
        <v>0</v>
      </c>
      <c r="AA71" s="732">
        <f t="shared" si="95"/>
        <v>0</v>
      </c>
      <c r="AB71" s="732">
        <f t="shared" si="96"/>
        <v>0</v>
      </c>
      <c r="AC71" s="732">
        <f t="shared" si="97"/>
        <v>0</v>
      </c>
      <c r="AD71" s="732">
        <f t="shared" si="98"/>
        <v>0</v>
      </c>
      <c r="AE71" s="732">
        <f t="shared" si="99"/>
        <v>0</v>
      </c>
      <c r="AF71" s="724"/>
      <c r="AG71" s="734">
        <f t="shared" si="100"/>
        <v>0</v>
      </c>
      <c r="AH71" s="734">
        <f t="shared" si="101"/>
        <v>0</v>
      </c>
      <c r="AI71" s="734">
        <f t="shared" si="102"/>
        <v>0</v>
      </c>
      <c r="AK71" s="732">
        <v>21</v>
      </c>
      <c r="AL71" s="732">
        <f>G71*1</f>
        <v>0</v>
      </c>
      <c r="AM71" s="732">
        <f>G71*(1-1)</f>
        <v>0</v>
      </c>
      <c r="AN71" s="735" t="s">
        <v>179</v>
      </c>
      <c r="AS71" s="732">
        <f t="shared" si="103"/>
        <v>0</v>
      </c>
      <c r="AT71" s="732">
        <f t="shared" si="104"/>
        <v>0</v>
      </c>
      <c r="AU71" s="732">
        <f t="shared" si="105"/>
        <v>0</v>
      </c>
      <c r="AV71" s="733" t="s">
        <v>5406</v>
      </c>
      <c r="AW71" s="733" t="s">
        <v>5407</v>
      </c>
      <c r="AX71" s="724" t="s">
        <v>5234</v>
      </c>
      <c r="AZ71" s="732">
        <f t="shared" si="106"/>
        <v>0</v>
      </c>
      <c r="BA71" s="732">
        <f t="shared" si="107"/>
        <v>0</v>
      </c>
      <c r="BB71" s="732">
        <v>0</v>
      </c>
      <c r="BC71" s="732">
        <f t="shared" si="108"/>
        <v>0.378</v>
      </c>
      <c r="BE71" s="734">
        <f t="shared" si="109"/>
        <v>0</v>
      </c>
      <c r="BF71" s="734">
        <f t="shared" si="110"/>
        <v>0</v>
      </c>
      <c r="BG71" s="734">
        <f t="shared" si="111"/>
        <v>0</v>
      </c>
    </row>
    <row r="72" spans="1:59" x14ac:dyDescent="0.25">
      <c r="A72" s="952" t="s">
        <v>5398</v>
      </c>
      <c r="B72" s="952"/>
      <c r="C72" s="952" t="s">
        <v>5424</v>
      </c>
      <c r="D72" s="952" t="s">
        <v>5425</v>
      </c>
      <c r="E72" s="952" t="s">
        <v>383</v>
      </c>
      <c r="F72" s="953">
        <v>35</v>
      </c>
      <c r="G72" s="1200">
        <v>0</v>
      </c>
      <c r="H72" s="953">
        <f t="shared" si="90"/>
        <v>0</v>
      </c>
      <c r="I72" s="953">
        <v>2.0000000000000002E-5</v>
      </c>
      <c r="J72" s="953">
        <f t="shared" si="91"/>
        <v>7.000000000000001E-4</v>
      </c>
      <c r="W72" s="732">
        <f t="shared" si="92"/>
        <v>0</v>
      </c>
      <c r="Y72" s="732">
        <f t="shared" si="93"/>
        <v>0</v>
      </c>
      <c r="Z72" s="732">
        <f t="shared" si="94"/>
        <v>0</v>
      </c>
      <c r="AA72" s="732">
        <f t="shared" si="95"/>
        <v>0</v>
      </c>
      <c r="AB72" s="732">
        <f t="shared" si="96"/>
        <v>0</v>
      </c>
      <c r="AC72" s="732">
        <f t="shared" si="97"/>
        <v>0</v>
      </c>
      <c r="AD72" s="732">
        <f t="shared" si="98"/>
        <v>0</v>
      </c>
      <c r="AE72" s="732">
        <f t="shared" si="99"/>
        <v>0</v>
      </c>
      <c r="AF72" s="724"/>
      <c r="AG72" s="730">
        <f t="shared" si="100"/>
        <v>0</v>
      </c>
      <c r="AH72" s="730">
        <f t="shared" si="101"/>
        <v>0</v>
      </c>
      <c r="AI72" s="730">
        <f t="shared" si="102"/>
        <v>0</v>
      </c>
      <c r="AK72" s="732">
        <v>21</v>
      </c>
      <c r="AL72" s="732">
        <f>G72*0.262096774193548</f>
        <v>0</v>
      </c>
      <c r="AM72" s="732">
        <f>G72*(1-0.262096774193548)</f>
        <v>0</v>
      </c>
      <c r="AN72" s="731" t="s">
        <v>179</v>
      </c>
      <c r="AS72" s="732">
        <f t="shared" si="103"/>
        <v>0</v>
      </c>
      <c r="AT72" s="732">
        <f t="shared" si="104"/>
        <v>0</v>
      </c>
      <c r="AU72" s="732">
        <f t="shared" si="105"/>
        <v>0</v>
      </c>
      <c r="AV72" s="733" t="s">
        <v>5406</v>
      </c>
      <c r="AW72" s="733" t="s">
        <v>5407</v>
      </c>
      <c r="AX72" s="724" t="s">
        <v>5234</v>
      </c>
      <c r="AZ72" s="732">
        <f t="shared" si="106"/>
        <v>0</v>
      </c>
      <c r="BA72" s="732">
        <f t="shared" si="107"/>
        <v>0</v>
      </c>
      <c r="BB72" s="732">
        <v>0</v>
      </c>
      <c r="BC72" s="732">
        <f t="shared" si="108"/>
        <v>7.000000000000001E-4</v>
      </c>
      <c r="BE72" s="730">
        <f t="shared" si="109"/>
        <v>0</v>
      </c>
      <c r="BF72" s="730">
        <f t="shared" si="110"/>
        <v>0</v>
      </c>
      <c r="BG72" s="730">
        <f t="shared" si="111"/>
        <v>0</v>
      </c>
    </row>
    <row r="73" spans="1:59" x14ac:dyDescent="0.25">
      <c r="A73" s="952" t="s">
        <v>5403</v>
      </c>
      <c r="B73" s="952"/>
      <c r="C73" s="952" t="s">
        <v>5427</v>
      </c>
      <c r="D73" s="952" t="s">
        <v>5428</v>
      </c>
      <c r="E73" s="952" t="s">
        <v>261</v>
      </c>
      <c r="F73" s="953">
        <v>1</v>
      </c>
      <c r="G73" s="1200">
        <v>0</v>
      </c>
      <c r="H73" s="953">
        <f t="shared" si="90"/>
        <v>0</v>
      </c>
      <c r="I73" s="953">
        <v>7.6000000000000004E-4</v>
      </c>
      <c r="J73" s="953">
        <f t="shared" si="91"/>
        <v>7.6000000000000004E-4</v>
      </c>
      <c r="W73" s="732">
        <f t="shared" si="92"/>
        <v>0</v>
      </c>
      <c r="Y73" s="732">
        <f t="shared" si="93"/>
        <v>0</v>
      </c>
      <c r="Z73" s="732">
        <f t="shared" si="94"/>
        <v>0</v>
      </c>
      <c r="AA73" s="732">
        <f t="shared" si="95"/>
        <v>0</v>
      </c>
      <c r="AB73" s="732">
        <f t="shared" si="96"/>
        <v>0</v>
      </c>
      <c r="AC73" s="732">
        <f t="shared" si="97"/>
        <v>0</v>
      </c>
      <c r="AD73" s="732">
        <f t="shared" si="98"/>
        <v>0</v>
      </c>
      <c r="AE73" s="732">
        <f t="shared" si="99"/>
        <v>0</v>
      </c>
      <c r="AF73" s="724"/>
      <c r="AG73" s="730">
        <f t="shared" si="100"/>
        <v>0</v>
      </c>
      <c r="AH73" s="730">
        <f t="shared" si="101"/>
        <v>0</v>
      </c>
      <c r="AI73" s="730">
        <f t="shared" si="102"/>
        <v>0</v>
      </c>
      <c r="AK73" s="732">
        <v>21</v>
      </c>
      <c r="AL73" s="732">
        <f>G73*0.400385622607845</f>
        <v>0</v>
      </c>
      <c r="AM73" s="732">
        <f>G73*(1-0.400385622607845)</f>
        <v>0</v>
      </c>
      <c r="AN73" s="731" t="s">
        <v>179</v>
      </c>
      <c r="AS73" s="732">
        <f t="shared" si="103"/>
        <v>0</v>
      </c>
      <c r="AT73" s="732">
        <f t="shared" si="104"/>
        <v>0</v>
      </c>
      <c r="AU73" s="732">
        <f t="shared" si="105"/>
        <v>0</v>
      </c>
      <c r="AV73" s="733" t="s">
        <v>5406</v>
      </c>
      <c r="AW73" s="733" t="s">
        <v>5407</v>
      </c>
      <c r="AX73" s="724" t="s">
        <v>5234</v>
      </c>
      <c r="AZ73" s="732">
        <f t="shared" si="106"/>
        <v>0</v>
      </c>
      <c r="BA73" s="732">
        <f t="shared" si="107"/>
        <v>0</v>
      </c>
      <c r="BB73" s="732">
        <v>0</v>
      </c>
      <c r="BC73" s="732">
        <f t="shared" si="108"/>
        <v>7.6000000000000004E-4</v>
      </c>
      <c r="BE73" s="730">
        <f t="shared" si="109"/>
        <v>0</v>
      </c>
      <c r="BF73" s="730">
        <f t="shared" si="110"/>
        <v>0</v>
      </c>
      <c r="BG73" s="730">
        <f t="shared" si="111"/>
        <v>0</v>
      </c>
    </row>
    <row r="74" spans="1:59" x14ac:dyDescent="0.25">
      <c r="A74" s="952" t="s">
        <v>5408</v>
      </c>
      <c r="B74" s="952"/>
      <c r="C74" s="952" t="s">
        <v>5429</v>
      </c>
      <c r="D74" s="952" t="s">
        <v>5430</v>
      </c>
      <c r="E74" s="952" t="s">
        <v>374</v>
      </c>
      <c r="F74" s="953">
        <v>0.5</v>
      </c>
      <c r="G74" s="1200">
        <v>0</v>
      </c>
      <c r="H74" s="953">
        <f t="shared" si="90"/>
        <v>0</v>
      </c>
      <c r="I74" s="953">
        <v>1.6167899999999999</v>
      </c>
      <c r="J74" s="953">
        <f t="shared" si="91"/>
        <v>0.80839499999999997</v>
      </c>
      <c r="W74" s="732">
        <f t="shared" si="92"/>
        <v>0</v>
      </c>
      <c r="Y74" s="732">
        <f t="shared" si="93"/>
        <v>0</v>
      </c>
      <c r="Z74" s="732">
        <f t="shared" si="94"/>
        <v>0</v>
      </c>
      <c r="AA74" s="732">
        <f t="shared" si="95"/>
        <v>0</v>
      </c>
      <c r="AB74" s="732">
        <f t="shared" si="96"/>
        <v>0</v>
      </c>
      <c r="AC74" s="732">
        <f t="shared" si="97"/>
        <v>0</v>
      </c>
      <c r="AD74" s="732">
        <f t="shared" si="98"/>
        <v>0</v>
      </c>
      <c r="AE74" s="732">
        <f t="shared" si="99"/>
        <v>0</v>
      </c>
      <c r="AF74" s="724"/>
      <c r="AG74" s="730">
        <f t="shared" si="100"/>
        <v>0</v>
      </c>
      <c r="AH74" s="730">
        <f t="shared" si="101"/>
        <v>0</v>
      </c>
      <c r="AI74" s="730">
        <f t="shared" si="102"/>
        <v>0</v>
      </c>
      <c r="AK74" s="732">
        <v>21</v>
      </c>
      <c r="AL74" s="732">
        <f>G74*0.846552197802198</f>
        <v>0</v>
      </c>
      <c r="AM74" s="732">
        <f>G74*(1-0.846552197802198)</f>
        <v>0</v>
      </c>
      <c r="AN74" s="731" t="s">
        <v>179</v>
      </c>
      <c r="AS74" s="732">
        <f t="shared" si="103"/>
        <v>0</v>
      </c>
      <c r="AT74" s="732">
        <f t="shared" si="104"/>
        <v>0</v>
      </c>
      <c r="AU74" s="732">
        <f t="shared" si="105"/>
        <v>0</v>
      </c>
      <c r="AV74" s="733" t="s">
        <v>5406</v>
      </c>
      <c r="AW74" s="733" t="s">
        <v>5407</v>
      </c>
      <c r="AX74" s="724" t="s">
        <v>5234</v>
      </c>
      <c r="AZ74" s="732">
        <f t="shared" si="106"/>
        <v>0</v>
      </c>
      <c r="BA74" s="732">
        <f t="shared" si="107"/>
        <v>0</v>
      </c>
      <c r="BB74" s="732">
        <v>0</v>
      </c>
      <c r="BC74" s="732">
        <f t="shared" si="108"/>
        <v>0.80839499999999997</v>
      </c>
      <c r="BE74" s="730">
        <f t="shared" si="109"/>
        <v>0</v>
      </c>
      <c r="BF74" s="730">
        <f t="shared" si="110"/>
        <v>0</v>
      </c>
      <c r="BG74" s="730">
        <f t="shared" si="111"/>
        <v>0</v>
      </c>
    </row>
    <row r="75" spans="1:59" x14ac:dyDescent="0.25">
      <c r="A75" s="954"/>
      <c r="B75" s="955"/>
      <c r="C75" s="955" t="s">
        <v>5431</v>
      </c>
      <c r="D75" s="955" t="s">
        <v>5432</v>
      </c>
      <c r="E75" s="954" t="s">
        <v>5215</v>
      </c>
      <c r="F75" s="954" t="s">
        <v>5215</v>
      </c>
      <c r="G75" s="954"/>
      <c r="H75" s="956">
        <f>SUM(H76:H77)</f>
        <v>0</v>
      </c>
      <c r="I75" s="957"/>
      <c r="J75" s="956">
        <f>SUM(J76:J77)</f>
        <v>0</v>
      </c>
      <c r="AF75" s="724"/>
      <c r="AP75" s="729">
        <f>SUM(AG76:AG77)</f>
        <v>0</v>
      </c>
      <c r="AQ75" s="729">
        <f>SUM(AH76:AH77)</f>
        <v>0</v>
      </c>
      <c r="AR75" s="729">
        <f>SUM(AI76:AI77)</f>
        <v>0</v>
      </c>
    </row>
    <row r="76" spans="1:59" x14ac:dyDescent="0.25">
      <c r="A76" s="952" t="s">
        <v>5411</v>
      </c>
      <c r="B76" s="952"/>
      <c r="C76" s="952" t="s">
        <v>5433</v>
      </c>
      <c r="D76" s="952" t="s">
        <v>5434</v>
      </c>
      <c r="E76" s="952" t="s">
        <v>130</v>
      </c>
      <c r="F76" s="953">
        <v>8.6999999999999993</v>
      </c>
      <c r="G76" s="1200">
        <v>0</v>
      </c>
      <c r="H76" s="953">
        <f>F76*G76</f>
        <v>0</v>
      </c>
      <c r="I76" s="953">
        <v>0</v>
      </c>
      <c r="J76" s="953">
        <f>F76*I76</f>
        <v>0</v>
      </c>
      <c r="W76" s="732">
        <f>IF(AN76="5",BG76,0)</f>
        <v>0</v>
      </c>
      <c r="Y76" s="732">
        <f>IF(AN76="1",BE76,0)</f>
        <v>0</v>
      </c>
      <c r="Z76" s="732">
        <f>IF(AN76="1",BF76,0)</f>
        <v>0</v>
      </c>
      <c r="AA76" s="732">
        <f>IF(AN76="7",BE76,0)</f>
        <v>0</v>
      </c>
      <c r="AB76" s="732">
        <f>IF(AN76="7",BF76,0)</f>
        <v>0</v>
      </c>
      <c r="AC76" s="732">
        <f>IF(AN76="2",BE76,0)</f>
        <v>0</v>
      </c>
      <c r="AD76" s="732">
        <f>IF(AN76="2",BF76,0)</f>
        <v>0</v>
      </c>
      <c r="AE76" s="732">
        <f>IF(AN76="0",BG76,0)</f>
        <v>0</v>
      </c>
      <c r="AF76" s="724"/>
      <c r="AG76" s="730">
        <f>IF(AK76=0,H76,0)</f>
        <v>0</v>
      </c>
      <c r="AH76" s="730">
        <f>IF(AK76=15,H76,0)</f>
        <v>0</v>
      </c>
      <c r="AI76" s="730">
        <f>IF(AK76=21,H76,0)</f>
        <v>0</v>
      </c>
      <c r="AK76" s="732">
        <v>21</v>
      </c>
      <c r="AL76" s="732">
        <f>G76*0</f>
        <v>0</v>
      </c>
      <c r="AM76" s="732">
        <f>G76*(1-0)</f>
        <v>0</v>
      </c>
      <c r="AN76" s="731" t="s">
        <v>4098</v>
      </c>
      <c r="AS76" s="732">
        <f>AT76+AU76</f>
        <v>0</v>
      </c>
      <c r="AT76" s="732">
        <f>F76*AL76</f>
        <v>0</v>
      </c>
      <c r="AU76" s="732">
        <f>F76*AM76</f>
        <v>0</v>
      </c>
      <c r="AV76" s="733" t="s">
        <v>5435</v>
      </c>
      <c r="AW76" s="733" t="s">
        <v>5407</v>
      </c>
      <c r="AX76" s="724" t="s">
        <v>5234</v>
      </c>
      <c r="AZ76" s="732">
        <f>AT76+AU76</f>
        <v>0</v>
      </c>
      <c r="BA76" s="732">
        <f>G76/(100-BB76)*100</f>
        <v>0</v>
      </c>
      <c r="BB76" s="732">
        <v>0</v>
      </c>
      <c r="BC76" s="732">
        <f>J76</f>
        <v>0</v>
      </c>
      <c r="BE76" s="730">
        <f>F76*AL76</f>
        <v>0</v>
      </c>
      <c r="BF76" s="730">
        <f>F76*AM76</f>
        <v>0</v>
      </c>
      <c r="BG76" s="730">
        <f>F76*G76</f>
        <v>0</v>
      </c>
    </row>
    <row r="77" spans="1:59" x14ac:dyDescent="0.25">
      <c r="A77" s="952" t="s">
        <v>5414</v>
      </c>
      <c r="B77" s="952"/>
      <c r="C77" s="952" t="s">
        <v>5436</v>
      </c>
      <c r="D77" s="952" t="s">
        <v>5437</v>
      </c>
      <c r="E77" s="952" t="s">
        <v>130</v>
      </c>
      <c r="F77" s="953">
        <v>174</v>
      </c>
      <c r="G77" s="1200">
        <v>0</v>
      </c>
      <c r="H77" s="953">
        <f>F77*G77</f>
        <v>0</v>
      </c>
      <c r="I77" s="953">
        <v>0</v>
      </c>
      <c r="J77" s="953">
        <f>F77*I77</f>
        <v>0</v>
      </c>
      <c r="W77" s="732">
        <f>IF(AN77="5",BG77,0)</f>
        <v>0</v>
      </c>
      <c r="Y77" s="732">
        <f>IF(AN77="1",BE77,0)</f>
        <v>0</v>
      </c>
      <c r="Z77" s="732">
        <f>IF(AN77="1",BF77,0)</f>
        <v>0</v>
      </c>
      <c r="AA77" s="732">
        <f>IF(AN77="7",BE77,0)</f>
        <v>0</v>
      </c>
      <c r="AB77" s="732">
        <f>IF(AN77="7",BF77,0)</f>
        <v>0</v>
      </c>
      <c r="AC77" s="732">
        <f>IF(AN77="2",BE77,0)</f>
        <v>0</v>
      </c>
      <c r="AD77" s="732">
        <f>IF(AN77="2",BF77,0)</f>
        <v>0</v>
      </c>
      <c r="AE77" s="732">
        <f>IF(AN77="0",BG77,0)</f>
        <v>0</v>
      </c>
      <c r="AF77" s="724"/>
      <c r="AG77" s="730">
        <f>IF(AK77=0,H77,0)</f>
        <v>0</v>
      </c>
      <c r="AH77" s="730">
        <f>IF(AK77=15,H77,0)</f>
        <v>0</v>
      </c>
      <c r="AI77" s="730">
        <f>IF(AK77=21,H77,0)</f>
        <v>0</v>
      </c>
      <c r="AK77" s="732">
        <v>21</v>
      </c>
      <c r="AL77" s="732">
        <f>G77*0</f>
        <v>0</v>
      </c>
      <c r="AM77" s="732">
        <f>G77*(1-0)</f>
        <v>0</v>
      </c>
      <c r="AN77" s="731" t="s">
        <v>4098</v>
      </c>
      <c r="AS77" s="732">
        <f>AT77+AU77</f>
        <v>0</v>
      </c>
      <c r="AT77" s="732">
        <f>F77*AL77</f>
        <v>0</v>
      </c>
      <c r="AU77" s="732">
        <f>F77*AM77</f>
        <v>0</v>
      </c>
      <c r="AV77" s="733" t="s">
        <v>5435</v>
      </c>
      <c r="AW77" s="733" t="s">
        <v>5407</v>
      </c>
      <c r="AX77" s="724" t="s">
        <v>5234</v>
      </c>
      <c r="AZ77" s="732">
        <f>AT77+AU77</f>
        <v>0</v>
      </c>
      <c r="BA77" s="732">
        <f>G77/(100-BB77)*100</f>
        <v>0</v>
      </c>
      <c r="BB77" s="732">
        <v>0</v>
      </c>
      <c r="BC77" s="732">
        <f>J77</f>
        <v>0</v>
      </c>
      <c r="BE77" s="730">
        <f>F77*AL77</f>
        <v>0</v>
      </c>
      <c r="BF77" s="730">
        <f>F77*AM77</f>
        <v>0</v>
      </c>
      <c r="BG77" s="730">
        <f>F77*G77</f>
        <v>0</v>
      </c>
    </row>
    <row r="78" spans="1:59" x14ac:dyDescent="0.25">
      <c r="A78" s="954"/>
      <c r="B78" s="955"/>
      <c r="C78" s="955" t="s">
        <v>5438</v>
      </c>
      <c r="D78" s="955" t="s">
        <v>5432</v>
      </c>
      <c r="E78" s="954" t="s">
        <v>5215</v>
      </c>
      <c r="F78" s="954" t="s">
        <v>5215</v>
      </c>
      <c r="G78" s="954"/>
      <c r="H78" s="956">
        <f>SUM(H79:H81)</f>
        <v>0</v>
      </c>
      <c r="I78" s="957"/>
      <c r="J78" s="956">
        <f>SUM(J79:J81)</f>
        <v>0</v>
      </c>
      <c r="AF78" s="724"/>
      <c r="AP78" s="729">
        <f>SUM(AG79:AG81)</f>
        <v>0</v>
      </c>
      <c r="AQ78" s="729">
        <f>SUM(AH79:AH81)</f>
        <v>0</v>
      </c>
      <c r="AR78" s="729">
        <f>SUM(AI79:AI81)</f>
        <v>0</v>
      </c>
    </row>
    <row r="79" spans="1:59" x14ac:dyDescent="0.25">
      <c r="A79" s="952" t="s">
        <v>5314</v>
      </c>
      <c r="B79" s="952"/>
      <c r="C79" s="952" t="s">
        <v>5433</v>
      </c>
      <c r="D79" s="952" t="s">
        <v>5440</v>
      </c>
      <c r="E79" s="952" t="s">
        <v>130</v>
      </c>
      <c r="F79" s="953">
        <v>86.5</v>
      </c>
      <c r="G79" s="1200">
        <v>0</v>
      </c>
      <c r="H79" s="953">
        <f>F79*G79</f>
        <v>0</v>
      </c>
      <c r="I79" s="953">
        <v>0</v>
      </c>
      <c r="J79" s="953">
        <f>F79*I79</f>
        <v>0</v>
      </c>
      <c r="W79" s="732">
        <f>IF(AN79="5",BG79,0)</f>
        <v>0</v>
      </c>
      <c r="Y79" s="732">
        <f>IF(AN79="1",BE79,0)</f>
        <v>0</v>
      </c>
      <c r="Z79" s="732">
        <f>IF(AN79="1",BF79,0)</f>
        <v>0</v>
      </c>
      <c r="AA79" s="732">
        <f>IF(AN79="7",BE79,0)</f>
        <v>0</v>
      </c>
      <c r="AB79" s="732">
        <f>IF(AN79="7",BF79,0)</f>
        <v>0</v>
      </c>
      <c r="AC79" s="732">
        <f>IF(AN79="2",BE79,0)</f>
        <v>0</v>
      </c>
      <c r="AD79" s="732">
        <f>IF(AN79="2",BF79,0)</f>
        <v>0</v>
      </c>
      <c r="AE79" s="732">
        <f>IF(AN79="0",BG79,0)</f>
        <v>0</v>
      </c>
      <c r="AF79" s="724"/>
      <c r="AG79" s="730">
        <f>IF(AK79=0,H79,0)</f>
        <v>0</v>
      </c>
      <c r="AH79" s="730">
        <f>IF(AK79=15,H79,0)</f>
        <v>0</v>
      </c>
      <c r="AI79" s="730">
        <f>IF(AK79=21,H79,0)</f>
        <v>0</v>
      </c>
      <c r="AK79" s="732">
        <v>21</v>
      </c>
      <c r="AL79" s="732">
        <f>G79*0</f>
        <v>0</v>
      </c>
      <c r="AM79" s="732">
        <f>G79*(1-0)</f>
        <v>0</v>
      </c>
      <c r="AN79" s="731" t="s">
        <v>4098</v>
      </c>
      <c r="AS79" s="732">
        <f>AT79+AU79</f>
        <v>0</v>
      </c>
      <c r="AT79" s="732">
        <f>F79*AL79</f>
        <v>0</v>
      </c>
      <c r="AU79" s="732">
        <f>F79*AM79</f>
        <v>0</v>
      </c>
      <c r="AV79" s="733" t="s">
        <v>5441</v>
      </c>
      <c r="AW79" s="733" t="s">
        <v>5407</v>
      </c>
      <c r="AX79" s="724" t="s">
        <v>5234</v>
      </c>
      <c r="AZ79" s="732">
        <f>AT79+AU79</f>
        <v>0</v>
      </c>
      <c r="BA79" s="732">
        <f>G79/(100-BB79)*100</f>
        <v>0</v>
      </c>
      <c r="BB79" s="732">
        <v>0</v>
      </c>
      <c r="BC79" s="732">
        <f>J79</f>
        <v>0</v>
      </c>
      <c r="BE79" s="730">
        <f>F79*AL79</f>
        <v>0</v>
      </c>
      <c r="BF79" s="730">
        <f>F79*AM79</f>
        <v>0</v>
      </c>
      <c r="BG79" s="730">
        <f>F79*G79</f>
        <v>0</v>
      </c>
    </row>
    <row r="80" spans="1:59" x14ac:dyDescent="0.25">
      <c r="A80" s="952" t="s">
        <v>5341</v>
      </c>
      <c r="B80" s="952"/>
      <c r="C80" s="952" t="s">
        <v>5436</v>
      </c>
      <c r="D80" s="952" t="s">
        <v>5443</v>
      </c>
      <c r="E80" s="952" t="s">
        <v>130</v>
      </c>
      <c r="F80" s="953">
        <v>1730</v>
      </c>
      <c r="G80" s="1200">
        <v>0</v>
      </c>
      <c r="H80" s="953">
        <f>F80*G80</f>
        <v>0</v>
      </c>
      <c r="I80" s="953">
        <v>0</v>
      </c>
      <c r="J80" s="953">
        <f>F80*I80</f>
        <v>0</v>
      </c>
      <c r="W80" s="732">
        <f>IF(AN80="5",BG80,0)</f>
        <v>0</v>
      </c>
      <c r="Y80" s="732">
        <f>IF(AN80="1",BE80,0)</f>
        <v>0</v>
      </c>
      <c r="Z80" s="732">
        <f>IF(AN80="1",BF80,0)</f>
        <v>0</v>
      </c>
      <c r="AA80" s="732">
        <f>IF(AN80="7",BE80,0)</f>
        <v>0</v>
      </c>
      <c r="AB80" s="732">
        <f>IF(AN80="7",BF80,0)</f>
        <v>0</v>
      </c>
      <c r="AC80" s="732">
        <f>IF(AN80="2",BE80,0)</f>
        <v>0</v>
      </c>
      <c r="AD80" s="732">
        <f>IF(AN80="2",BF80,0)</f>
        <v>0</v>
      </c>
      <c r="AE80" s="732">
        <f>IF(AN80="0",BG80,0)</f>
        <v>0</v>
      </c>
      <c r="AF80" s="724"/>
      <c r="AG80" s="730">
        <f>IF(AK80=0,H80,0)</f>
        <v>0</v>
      </c>
      <c r="AH80" s="730">
        <f>IF(AK80=15,H80,0)</f>
        <v>0</v>
      </c>
      <c r="AI80" s="730">
        <f>IF(AK80=21,H80,0)</f>
        <v>0</v>
      </c>
      <c r="AK80" s="732">
        <v>21</v>
      </c>
      <c r="AL80" s="732">
        <f>G80*0</f>
        <v>0</v>
      </c>
      <c r="AM80" s="732">
        <f>G80*(1-0)</f>
        <v>0</v>
      </c>
      <c r="AN80" s="731" t="s">
        <v>4098</v>
      </c>
      <c r="AS80" s="732">
        <f>AT80+AU80</f>
        <v>0</v>
      </c>
      <c r="AT80" s="732">
        <f>F80*AL80</f>
        <v>0</v>
      </c>
      <c r="AU80" s="732">
        <f>F80*AM80</f>
        <v>0</v>
      </c>
      <c r="AV80" s="733" t="s">
        <v>5441</v>
      </c>
      <c r="AW80" s="733" t="s">
        <v>5407</v>
      </c>
      <c r="AX80" s="724" t="s">
        <v>5234</v>
      </c>
      <c r="AZ80" s="732">
        <f>AT80+AU80</f>
        <v>0</v>
      </c>
      <c r="BA80" s="732">
        <f>G80/(100-BB80)*100</f>
        <v>0</v>
      </c>
      <c r="BB80" s="732">
        <v>0</v>
      </c>
      <c r="BC80" s="732">
        <f>J80</f>
        <v>0</v>
      </c>
      <c r="BE80" s="730">
        <f>F80*AL80</f>
        <v>0</v>
      </c>
      <c r="BF80" s="730">
        <f>F80*AM80</f>
        <v>0</v>
      </c>
      <c r="BG80" s="730">
        <f>F80*G80</f>
        <v>0</v>
      </c>
    </row>
    <row r="81" spans="1:59" x14ac:dyDescent="0.25">
      <c r="A81" s="958" t="s">
        <v>5421</v>
      </c>
      <c r="B81" s="958"/>
      <c r="C81" s="958" t="s">
        <v>5445</v>
      </c>
      <c r="D81" s="958" t="s">
        <v>5446</v>
      </c>
      <c r="E81" s="958" t="s">
        <v>130</v>
      </c>
      <c r="F81" s="959">
        <v>332.84336999999999</v>
      </c>
      <c r="G81" s="1201">
        <v>0</v>
      </c>
      <c r="H81" s="959">
        <f>F81*G81</f>
        <v>0</v>
      </c>
      <c r="I81" s="959">
        <v>0</v>
      </c>
      <c r="J81" s="959">
        <f>F81*I81</f>
        <v>0</v>
      </c>
      <c r="W81" s="732">
        <f>IF(AN81="5",BG81,0)</f>
        <v>0</v>
      </c>
      <c r="Y81" s="732">
        <f>IF(AN81="1",BE81,0)</f>
        <v>0</v>
      </c>
      <c r="Z81" s="732">
        <f>IF(AN81="1",BF81,0)</f>
        <v>0</v>
      </c>
      <c r="AA81" s="732">
        <f>IF(AN81="7",BE81,0)</f>
        <v>0</v>
      </c>
      <c r="AB81" s="732">
        <f>IF(AN81="7",BF81,0)</f>
        <v>0</v>
      </c>
      <c r="AC81" s="732">
        <f>IF(AN81="2",BE81,0)</f>
        <v>0</v>
      </c>
      <c r="AD81" s="732">
        <f>IF(AN81="2",BF81,0)</f>
        <v>0</v>
      </c>
      <c r="AE81" s="732">
        <f>IF(AN81="0",BG81,0)</f>
        <v>0</v>
      </c>
      <c r="AF81" s="724"/>
      <c r="AG81" s="730">
        <f>IF(AK81=0,H81,0)</f>
        <v>0</v>
      </c>
      <c r="AH81" s="730">
        <f>IF(AK81=15,H81,0)</f>
        <v>0</v>
      </c>
      <c r="AI81" s="730">
        <f>IF(AK81=21,H81,0)</f>
        <v>0</v>
      </c>
      <c r="AK81" s="732">
        <v>21</v>
      </c>
      <c r="AL81" s="732">
        <f>G81*0</f>
        <v>0</v>
      </c>
      <c r="AM81" s="732">
        <f>G81*(1-0)</f>
        <v>0</v>
      </c>
      <c r="AN81" s="731" t="s">
        <v>4098</v>
      </c>
      <c r="AS81" s="732">
        <f>AT81+AU81</f>
        <v>0</v>
      </c>
      <c r="AT81" s="732">
        <f>F81*AL81</f>
        <v>0</v>
      </c>
      <c r="AU81" s="732">
        <f>F81*AM81</f>
        <v>0</v>
      </c>
      <c r="AV81" s="733" t="s">
        <v>5441</v>
      </c>
      <c r="AW81" s="733" t="s">
        <v>5407</v>
      </c>
      <c r="AX81" s="724" t="s">
        <v>5234</v>
      </c>
      <c r="AZ81" s="732">
        <f>AT81+AU81</f>
        <v>0</v>
      </c>
      <c r="BA81" s="732">
        <f>G81/(100-BB81)*100</f>
        <v>0</v>
      </c>
      <c r="BB81" s="732">
        <v>0</v>
      </c>
      <c r="BC81" s="732">
        <f>J81</f>
        <v>0</v>
      </c>
      <c r="BE81" s="730">
        <f>F81*AL81</f>
        <v>0</v>
      </c>
      <c r="BF81" s="730">
        <f>F81*AM81</f>
        <v>0</v>
      </c>
      <c r="BG81" s="730">
        <f>F81*G81</f>
        <v>0</v>
      </c>
    </row>
    <row r="82" spans="1:59" x14ac:dyDescent="0.25">
      <c r="A82" s="736"/>
      <c r="B82" s="736"/>
      <c r="C82" s="736"/>
      <c r="D82" s="736"/>
      <c r="E82" s="736"/>
      <c r="F82" s="736"/>
      <c r="G82" s="736"/>
      <c r="H82" s="737">
        <f>H12+H20+H28+H30+H33+H36+H38+H49+H54+H64+H75+H78</f>
        <v>0</v>
      </c>
      <c r="I82" s="736"/>
      <c r="J82" s="736"/>
    </row>
    <row r="83" spans="1:59" ht="11.25" customHeight="1" x14ac:dyDescent="0.25">
      <c r="A83" s="738" t="s">
        <v>5448</v>
      </c>
    </row>
    <row r="84" spans="1:59" x14ac:dyDescent="0.25">
      <c r="A84" s="1665"/>
      <c r="B84" s="1665"/>
      <c r="C84" s="1665"/>
      <c r="D84" s="1665"/>
      <c r="E84" s="1665"/>
      <c r="F84" s="1665"/>
      <c r="G84" s="1665"/>
      <c r="H84" s="1665"/>
      <c r="I84" s="1665"/>
      <c r="J84" s="1665"/>
    </row>
  </sheetData>
  <mergeCells count="23">
    <mergeCell ref="A84:J84"/>
    <mergeCell ref="I10:J10"/>
    <mergeCell ref="A8:C9"/>
    <mergeCell ref="D8:D9"/>
    <mergeCell ref="E8:F9"/>
    <mergeCell ref="G8:G9"/>
    <mergeCell ref="H8:J9"/>
    <mergeCell ref="H6:J7"/>
    <mergeCell ref="A4:C5"/>
    <mergeCell ref="D4:D5"/>
    <mergeCell ref="E4:F5"/>
    <mergeCell ref="G4:G5"/>
    <mergeCell ref="H4:J5"/>
    <mergeCell ref="A6:C7"/>
    <mergeCell ref="D6:D7"/>
    <mergeCell ref="E6:F7"/>
    <mergeCell ref="G6:G7"/>
    <mergeCell ref="A1:J1"/>
    <mergeCell ref="A2:C3"/>
    <mergeCell ref="D2:D3"/>
    <mergeCell ref="E2:F3"/>
    <mergeCell ref="G2:G3"/>
    <mergeCell ref="H2:J3"/>
  </mergeCells>
  <hyperlinks>
    <hyperlink ref="D2:D3" location="REKAPITULACE!A1" display="REKONSTRUKCE AREÁLU ZŠ HAPALOVA - MARIE HÜBNEROVÉ" xr:uid="{3AE06EEC-B671-418C-B1BB-23B2A2C0E52A}"/>
  </hyperlinks>
  <pageMargins left="0.39400000000000002" right="0.39400000000000002" top="0.59099999999999997" bottom="0.59099999999999997" header="0.5" footer="0.5"/>
  <pageSetup paperSize="0" fitToHeight="0"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D06A9-4578-48D1-BA98-824A9108CF69}">
  <sheetPr>
    <pageSetUpPr fitToPage="1"/>
  </sheetPr>
  <dimension ref="A1:J43"/>
  <sheetViews>
    <sheetView workbookViewId="0">
      <pane ySplit="11" topLeftCell="A12" activePane="bottomLeft" state="frozenSplit"/>
      <selection pane="bottomLeft" activeCell="D21" sqref="D21"/>
    </sheetView>
  </sheetViews>
  <sheetFormatPr defaultColWidth="11.5703125" defaultRowHeight="12.75" x14ac:dyDescent="0.25"/>
  <cols>
    <col min="1" max="1" width="3.7109375" style="711" customWidth="1"/>
    <col min="2" max="2" width="7.5703125" style="711" customWidth="1"/>
    <col min="3" max="3" width="14.28515625" style="711" customWidth="1"/>
    <col min="4" max="4" width="61.140625" style="711" customWidth="1"/>
    <col min="5" max="5" width="4.28515625" style="711" customWidth="1"/>
    <col min="6" max="6" width="12.85546875" style="711" customWidth="1"/>
    <col min="7" max="7" width="12" style="711" customWidth="1"/>
    <col min="8" max="8" width="14.28515625" style="711" customWidth="1"/>
    <col min="9" max="10" width="11.7109375" style="711" customWidth="1"/>
    <col min="11" max="151" width="11.5703125" style="711"/>
    <col min="152" max="152" width="3.7109375" style="711" customWidth="1"/>
    <col min="153" max="153" width="7.5703125" style="711" customWidth="1"/>
    <col min="154" max="154" width="14.28515625" style="711" customWidth="1"/>
    <col min="155" max="155" width="61.140625" style="711" customWidth="1"/>
    <col min="156" max="156" width="4.28515625" style="711" customWidth="1"/>
    <col min="157" max="157" width="12.85546875" style="711" customWidth="1"/>
    <col min="158" max="158" width="12" style="711" customWidth="1"/>
    <col min="159" max="161" width="14.28515625" style="711" customWidth="1"/>
    <col min="162" max="164" width="11.7109375" style="711" customWidth="1"/>
    <col min="165" max="175" width="11.5703125" style="711"/>
    <col min="176" max="213" width="0" style="711" hidden="1" customWidth="1"/>
    <col min="214" max="407" width="11.5703125" style="711"/>
    <col min="408" max="408" width="3.7109375" style="711" customWidth="1"/>
    <col min="409" max="409" width="7.5703125" style="711" customWidth="1"/>
    <col min="410" max="410" width="14.28515625" style="711" customWidth="1"/>
    <col min="411" max="411" width="61.140625" style="711" customWidth="1"/>
    <col min="412" max="412" width="4.28515625" style="711" customWidth="1"/>
    <col min="413" max="413" width="12.85546875" style="711" customWidth="1"/>
    <col min="414" max="414" width="12" style="711" customWidth="1"/>
    <col min="415" max="417" width="14.28515625" style="711" customWidth="1"/>
    <col min="418" max="420" width="11.7109375" style="711" customWidth="1"/>
    <col min="421" max="431" width="11.5703125" style="711"/>
    <col min="432" max="469" width="0" style="711" hidden="1" customWidth="1"/>
    <col min="470" max="663" width="11.5703125" style="711"/>
    <col min="664" max="664" width="3.7109375" style="711" customWidth="1"/>
    <col min="665" max="665" width="7.5703125" style="711" customWidth="1"/>
    <col min="666" max="666" width="14.28515625" style="711" customWidth="1"/>
    <col min="667" max="667" width="61.140625" style="711" customWidth="1"/>
    <col min="668" max="668" width="4.28515625" style="711" customWidth="1"/>
    <col min="669" max="669" width="12.85546875" style="711" customWidth="1"/>
    <col min="670" max="670" width="12" style="711" customWidth="1"/>
    <col min="671" max="673" width="14.28515625" style="711" customWidth="1"/>
    <col min="674" max="676" width="11.7109375" style="711" customWidth="1"/>
    <col min="677" max="687" width="11.5703125" style="711"/>
    <col min="688" max="725" width="0" style="711" hidden="1" customWidth="1"/>
    <col min="726" max="919" width="11.5703125" style="711"/>
    <col min="920" max="920" width="3.7109375" style="711" customWidth="1"/>
    <col min="921" max="921" width="7.5703125" style="711" customWidth="1"/>
    <col min="922" max="922" width="14.28515625" style="711" customWidth="1"/>
    <col min="923" max="923" width="61.140625" style="711" customWidth="1"/>
    <col min="924" max="924" width="4.28515625" style="711" customWidth="1"/>
    <col min="925" max="925" width="12.85546875" style="711" customWidth="1"/>
    <col min="926" max="926" width="12" style="711" customWidth="1"/>
    <col min="927" max="929" width="14.28515625" style="711" customWidth="1"/>
    <col min="930" max="932" width="11.7109375" style="711" customWidth="1"/>
    <col min="933" max="943" width="11.5703125" style="711"/>
    <col min="944" max="981" width="0" style="711" hidden="1" customWidth="1"/>
    <col min="982" max="1175" width="11.5703125" style="711"/>
    <col min="1176" max="1176" width="3.7109375" style="711" customWidth="1"/>
    <col min="1177" max="1177" width="7.5703125" style="711" customWidth="1"/>
    <col min="1178" max="1178" width="14.28515625" style="711" customWidth="1"/>
    <col min="1179" max="1179" width="61.140625" style="711" customWidth="1"/>
    <col min="1180" max="1180" width="4.28515625" style="711" customWidth="1"/>
    <col min="1181" max="1181" width="12.85546875" style="711" customWidth="1"/>
    <col min="1182" max="1182" width="12" style="711" customWidth="1"/>
    <col min="1183" max="1185" width="14.28515625" style="711" customWidth="1"/>
    <col min="1186" max="1188" width="11.7109375" style="711" customWidth="1"/>
    <col min="1189" max="1199" width="11.5703125" style="711"/>
    <col min="1200" max="1237" width="0" style="711" hidden="1" customWidth="1"/>
    <col min="1238" max="1431" width="11.5703125" style="711"/>
    <col min="1432" max="1432" width="3.7109375" style="711" customWidth="1"/>
    <col min="1433" max="1433" width="7.5703125" style="711" customWidth="1"/>
    <col min="1434" max="1434" width="14.28515625" style="711" customWidth="1"/>
    <col min="1435" max="1435" width="61.140625" style="711" customWidth="1"/>
    <col min="1436" max="1436" width="4.28515625" style="711" customWidth="1"/>
    <col min="1437" max="1437" width="12.85546875" style="711" customWidth="1"/>
    <col min="1438" max="1438" width="12" style="711" customWidth="1"/>
    <col min="1439" max="1441" width="14.28515625" style="711" customWidth="1"/>
    <col min="1442" max="1444" width="11.7109375" style="711" customWidth="1"/>
    <col min="1445" max="1455" width="11.5703125" style="711"/>
    <col min="1456" max="1493" width="0" style="711" hidden="1" customWidth="1"/>
    <col min="1494" max="1687" width="11.5703125" style="711"/>
    <col min="1688" max="1688" width="3.7109375" style="711" customWidth="1"/>
    <col min="1689" max="1689" width="7.5703125" style="711" customWidth="1"/>
    <col min="1690" max="1690" width="14.28515625" style="711" customWidth="1"/>
    <col min="1691" max="1691" width="61.140625" style="711" customWidth="1"/>
    <col min="1692" max="1692" width="4.28515625" style="711" customWidth="1"/>
    <col min="1693" max="1693" width="12.85546875" style="711" customWidth="1"/>
    <col min="1694" max="1694" width="12" style="711" customWidth="1"/>
    <col min="1695" max="1697" width="14.28515625" style="711" customWidth="1"/>
    <col min="1698" max="1700" width="11.7109375" style="711" customWidth="1"/>
    <col min="1701" max="1711" width="11.5703125" style="711"/>
    <col min="1712" max="1749" width="0" style="711" hidden="1" customWidth="1"/>
    <col min="1750" max="1943" width="11.5703125" style="711"/>
    <col min="1944" max="1944" width="3.7109375" style="711" customWidth="1"/>
    <col min="1945" max="1945" width="7.5703125" style="711" customWidth="1"/>
    <col min="1946" max="1946" width="14.28515625" style="711" customWidth="1"/>
    <col min="1947" max="1947" width="61.140625" style="711" customWidth="1"/>
    <col min="1948" max="1948" width="4.28515625" style="711" customWidth="1"/>
    <col min="1949" max="1949" width="12.85546875" style="711" customWidth="1"/>
    <col min="1950" max="1950" width="12" style="711" customWidth="1"/>
    <col min="1951" max="1953" width="14.28515625" style="711" customWidth="1"/>
    <col min="1954" max="1956" width="11.7109375" style="711" customWidth="1"/>
    <col min="1957" max="1967" width="11.5703125" style="711"/>
    <col min="1968" max="2005" width="0" style="711" hidden="1" customWidth="1"/>
    <col min="2006" max="2199" width="11.5703125" style="711"/>
    <col min="2200" max="2200" width="3.7109375" style="711" customWidth="1"/>
    <col min="2201" max="2201" width="7.5703125" style="711" customWidth="1"/>
    <col min="2202" max="2202" width="14.28515625" style="711" customWidth="1"/>
    <col min="2203" max="2203" width="61.140625" style="711" customWidth="1"/>
    <col min="2204" max="2204" width="4.28515625" style="711" customWidth="1"/>
    <col min="2205" max="2205" width="12.85546875" style="711" customWidth="1"/>
    <col min="2206" max="2206" width="12" style="711" customWidth="1"/>
    <col min="2207" max="2209" width="14.28515625" style="711" customWidth="1"/>
    <col min="2210" max="2212" width="11.7109375" style="711" customWidth="1"/>
    <col min="2213" max="2223" width="11.5703125" style="711"/>
    <col min="2224" max="2261" width="0" style="711" hidden="1" customWidth="1"/>
    <col min="2262" max="2455" width="11.5703125" style="711"/>
    <col min="2456" max="2456" width="3.7109375" style="711" customWidth="1"/>
    <col min="2457" max="2457" width="7.5703125" style="711" customWidth="1"/>
    <col min="2458" max="2458" width="14.28515625" style="711" customWidth="1"/>
    <col min="2459" max="2459" width="61.140625" style="711" customWidth="1"/>
    <col min="2460" max="2460" width="4.28515625" style="711" customWidth="1"/>
    <col min="2461" max="2461" width="12.85546875" style="711" customWidth="1"/>
    <col min="2462" max="2462" width="12" style="711" customWidth="1"/>
    <col min="2463" max="2465" width="14.28515625" style="711" customWidth="1"/>
    <col min="2466" max="2468" width="11.7109375" style="711" customWidth="1"/>
    <col min="2469" max="2479" width="11.5703125" style="711"/>
    <col min="2480" max="2517" width="0" style="711" hidden="1" customWidth="1"/>
    <col min="2518" max="2711" width="11.5703125" style="711"/>
    <col min="2712" max="2712" width="3.7109375" style="711" customWidth="1"/>
    <col min="2713" max="2713" width="7.5703125" style="711" customWidth="1"/>
    <col min="2714" max="2714" width="14.28515625" style="711" customWidth="1"/>
    <col min="2715" max="2715" width="61.140625" style="711" customWidth="1"/>
    <col min="2716" max="2716" width="4.28515625" style="711" customWidth="1"/>
    <col min="2717" max="2717" width="12.85546875" style="711" customWidth="1"/>
    <col min="2718" max="2718" width="12" style="711" customWidth="1"/>
    <col min="2719" max="2721" width="14.28515625" style="711" customWidth="1"/>
    <col min="2722" max="2724" width="11.7109375" style="711" customWidth="1"/>
    <col min="2725" max="2735" width="11.5703125" style="711"/>
    <col min="2736" max="2773" width="0" style="711" hidden="1" customWidth="1"/>
    <col min="2774" max="2967" width="11.5703125" style="711"/>
    <col min="2968" max="2968" width="3.7109375" style="711" customWidth="1"/>
    <col min="2969" max="2969" width="7.5703125" style="711" customWidth="1"/>
    <col min="2970" max="2970" width="14.28515625" style="711" customWidth="1"/>
    <col min="2971" max="2971" width="61.140625" style="711" customWidth="1"/>
    <col min="2972" max="2972" width="4.28515625" style="711" customWidth="1"/>
    <col min="2973" max="2973" width="12.85546875" style="711" customWidth="1"/>
    <col min="2974" max="2974" width="12" style="711" customWidth="1"/>
    <col min="2975" max="2977" width="14.28515625" style="711" customWidth="1"/>
    <col min="2978" max="2980" width="11.7109375" style="711" customWidth="1"/>
    <col min="2981" max="2991" width="11.5703125" style="711"/>
    <col min="2992" max="3029" width="0" style="711" hidden="1" customWidth="1"/>
    <col min="3030" max="3223" width="11.5703125" style="711"/>
    <col min="3224" max="3224" width="3.7109375" style="711" customWidth="1"/>
    <col min="3225" max="3225" width="7.5703125" style="711" customWidth="1"/>
    <col min="3226" max="3226" width="14.28515625" style="711" customWidth="1"/>
    <col min="3227" max="3227" width="61.140625" style="711" customWidth="1"/>
    <col min="3228" max="3228" width="4.28515625" style="711" customWidth="1"/>
    <col min="3229" max="3229" width="12.85546875" style="711" customWidth="1"/>
    <col min="3230" max="3230" width="12" style="711" customWidth="1"/>
    <col min="3231" max="3233" width="14.28515625" style="711" customWidth="1"/>
    <col min="3234" max="3236" width="11.7109375" style="711" customWidth="1"/>
    <col min="3237" max="3247" width="11.5703125" style="711"/>
    <col min="3248" max="3285" width="0" style="711" hidden="1" customWidth="1"/>
    <col min="3286" max="3479" width="11.5703125" style="711"/>
    <col min="3480" max="3480" width="3.7109375" style="711" customWidth="1"/>
    <col min="3481" max="3481" width="7.5703125" style="711" customWidth="1"/>
    <col min="3482" max="3482" width="14.28515625" style="711" customWidth="1"/>
    <col min="3483" max="3483" width="61.140625" style="711" customWidth="1"/>
    <col min="3484" max="3484" width="4.28515625" style="711" customWidth="1"/>
    <col min="3485" max="3485" width="12.85546875" style="711" customWidth="1"/>
    <col min="3486" max="3486" width="12" style="711" customWidth="1"/>
    <col min="3487" max="3489" width="14.28515625" style="711" customWidth="1"/>
    <col min="3490" max="3492" width="11.7109375" style="711" customWidth="1"/>
    <col min="3493" max="3503" width="11.5703125" style="711"/>
    <col min="3504" max="3541" width="0" style="711" hidden="1" customWidth="1"/>
    <col min="3542" max="3735" width="11.5703125" style="711"/>
    <col min="3736" max="3736" width="3.7109375" style="711" customWidth="1"/>
    <col min="3737" max="3737" width="7.5703125" style="711" customWidth="1"/>
    <col min="3738" max="3738" width="14.28515625" style="711" customWidth="1"/>
    <col min="3739" max="3739" width="61.140625" style="711" customWidth="1"/>
    <col min="3740" max="3740" width="4.28515625" style="711" customWidth="1"/>
    <col min="3741" max="3741" width="12.85546875" style="711" customWidth="1"/>
    <col min="3742" max="3742" width="12" style="711" customWidth="1"/>
    <col min="3743" max="3745" width="14.28515625" style="711" customWidth="1"/>
    <col min="3746" max="3748" width="11.7109375" style="711" customWidth="1"/>
    <col min="3749" max="3759" width="11.5703125" style="711"/>
    <col min="3760" max="3797" width="0" style="711" hidden="1" customWidth="1"/>
    <col min="3798" max="3991" width="11.5703125" style="711"/>
    <col min="3992" max="3992" width="3.7109375" style="711" customWidth="1"/>
    <col min="3993" max="3993" width="7.5703125" style="711" customWidth="1"/>
    <col min="3994" max="3994" width="14.28515625" style="711" customWidth="1"/>
    <col min="3995" max="3995" width="61.140625" style="711" customWidth="1"/>
    <col min="3996" max="3996" width="4.28515625" style="711" customWidth="1"/>
    <col min="3997" max="3997" width="12.85546875" style="711" customWidth="1"/>
    <col min="3998" max="3998" width="12" style="711" customWidth="1"/>
    <col min="3999" max="4001" width="14.28515625" style="711" customWidth="1"/>
    <col min="4002" max="4004" width="11.7109375" style="711" customWidth="1"/>
    <col min="4005" max="4015" width="11.5703125" style="711"/>
    <col min="4016" max="4053" width="0" style="711" hidden="1" customWidth="1"/>
    <col min="4054" max="4247" width="11.5703125" style="711"/>
    <col min="4248" max="4248" width="3.7109375" style="711" customWidth="1"/>
    <col min="4249" max="4249" width="7.5703125" style="711" customWidth="1"/>
    <col min="4250" max="4250" width="14.28515625" style="711" customWidth="1"/>
    <col min="4251" max="4251" width="61.140625" style="711" customWidth="1"/>
    <col min="4252" max="4252" width="4.28515625" style="711" customWidth="1"/>
    <col min="4253" max="4253" width="12.85546875" style="711" customWidth="1"/>
    <col min="4254" max="4254" width="12" style="711" customWidth="1"/>
    <col min="4255" max="4257" width="14.28515625" style="711" customWidth="1"/>
    <col min="4258" max="4260" width="11.7109375" style="711" customWidth="1"/>
    <col min="4261" max="4271" width="11.5703125" style="711"/>
    <col min="4272" max="4309" width="0" style="711" hidden="1" customWidth="1"/>
    <col min="4310" max="4503" width="11.5703125" style="711"/>
    <col min="4504" max="4504" width="3.7109375" style="711" customWidth="1"/>
    <col min="4505" max="4505" width="7.5703125" style="711" customWidth="1"/>
    <col min="4506" max="4506" width="14.28515625" style="711" customWidth="1"/>
    <col min="4507" max="4507" width="61.140625" style="711" customWidth="1"/>
    <col min="4508" max="4508" width="4.28515625" style="711" customWidth="1"/>
    <col min="4509" max="4509" width="12.85546875" style="711" customWidth="1"/>
    <col min="4510" max="4510" width="12" style="711" customWidth="1"/>
    <col min="4511" max="4513" width="14.28515625" style="711" customWidth="1"/>
    <col min="4514" max="4516" width="11.7109375" style="711" customWidth="1"/>
    <col min="4517" max="4527" width="11.5703125" style="711"/>
    <col min="4528" max="4565" width="0" style="711" hidden="1" customWidth="1"/>
    <col min="4566" max="4759" width="11.5703125" style="711"/>
    <col min="4760" max="4760" width="3.7109375" style="711" customWidth="1"/>
    <col min="4761" max="4761" width="7.5703125" style="711" customWidth="1"/>
    <col min="4762" max="4762" width="14.28515625" style="711" customWidth="1"/>
    <col min="4763" max="4763" width="61.140625" style="711" customWidth="1"/>
    <col min="4764" max="4764" width="4.28515625" style="711" customWidth="1"/>
    <col min="4765" max="4765" width="12.85546875" style="711" customWidth="1"/>
    <col min="4766" max="4766" width="12" style="711" customWidth="1"/>
    <col min="4767" max="4769" width="14.28515625" style="711" customWidth="1"/>
    <col min="4770" max="4772" width="11.7109375" style="711" customWidth="1"/>
    <col min="4773" max="4783" width="11.5703125" style="711"/>
    <col min="4784" max="4821" width="0" style="711" hidden="1" customWidth="1"/>
    <col min="4822" max="5015" width="11.5703125" style="711"/>
    <col min="5016" max="5016" width="3.7109375" style="711" customWidth="1"/>
    <col min="5017" max="5017" width="7.5703125" style="711" customWidth="1"/>
    <col min="5018" max="5018" width="14.28515625" style="711" customWidth="1"/>
    <col min="5019" max="5019" width="61.140625" style="711" customWidth="1"/>
    <col min="5020" max="5020" width="4.28515625" style="711" customWidth="1"/>
    <col min="5021" max="5021" width="12.85546875" style="711" customWidth="1"/>
    <col min="5022" max="5022" width="12" style="711" customWidth="1"/>
    <col min="5023" max="5025" width="14.28515625" style="711" customWidth="1"/>
    <col min="5026" max="5028" width="11.7109375" style="711" customWidth="1"/>
    <col min="5029" max="5039" width="11.5703125" style="711"/>
    <col min="5040" max="5077" width="0" style="711" hidden="1" customWidth="1"/>
    <col min="5078" max="5271" width="11.5703125" style="711"/>
    <col min="5272" max="5272" width="3.7109375" style="711" customWidth="1"/>
    <col min="5273" max="5273" width="7.5703125" style="711" customWidth="1"/>
    <col min="5274" max="5274" width="14.28515625" style="711" customWidth="1"/>
    <col min="5275" max="5275" width="61.140625" style="711" customWidth="1"/>
    <col min="5276" max="5276" width="4.28515625" style="711" customWidth="1"/>
    <col min="5277" max="5277" width="12.85546875" style="711" customWidth="1"/>
    <col min="5278" max="5278" width="12" style="711" customWidth="1"/>
    <col min="5279" max="5281" width="14.28515625" style="711" customWidth="1"/>
    <col min="5282" max="5284" width="11.7109375" style="711" customWidth="1"/>
    <col min="5285" max="5295" width="11.5703125" style="711"/>
    <col min="5296" max="5333" width="0" style="711" hidden="1" customWidth="1"/>
    <col min="5334" max="5527" width="11.5703125" style="711"/>
    <col min="5528" max="5528" width="3.7109375" style="711" customWidth="1"/>
    <col min="5529" max="5529" width="7.5703125" style="711" customWidth="1"/>
    <col min="5530" max="5530" width="14.28515625" style="711" customWidth="1"/>
    <col min="5531" max="5531" width="61.140625" style="711" customWidth="1"/>
    <col min="5532" max="5532" width="4.28515625" style="711" customWidth="1"/>
    <col min="5533" max="5533" width="12.85546875" style="711" customWidth="1"/>
    <col min="5534" max="5534" width="12" style="711" customWidth="1"/>
    <col min="5535" max="5537" width="14.28515625" style="711" customWidth="1"/>
    <col min="5538" max="5540" width="11.7109375" style="711" customWidth="1"/>
    <col min="5541" max="5551" width="11.5703125" style="711"/>
    <col min="5552" max="5589" width="0" style="711" hidden="1" customWidth="1"/>
    <col min="5590" max="5783" width="11.5703125" style="711"/>
    <col min="5784" max="5784" width="3.7109375" style="711" customWidth="1"/>
    <col min="5785" max="5785" width="7.5703125" style="711" customWidth="1"/>
    <col min="5786" max="5786" width="14.28515625" style="711" customWidth="1"/>
    <col min="5787" max="5787" width="61.140625" style="711" customWidth="1"/>
    <col min="5788" max="5788" width="4.28515625" style="711" customWidth="1"/>
    <col min="5789" max="5789" width="12.85546875" style="711" customWidth="1"/>
    <col min="5790" max="5790" width="12" style="711" customWidth="1"/>
    <col min="5791" max="5793" width="14.28515625" style="711" customWidth="1"/>
    <col min="5794" max="5796" width="11.7109375" style="711" customWidth="1"/>
    <col min="5797" max="5807" width="11.5703125" style="711"/>
    <col min="5808" max="5845" width="0" style="711" hidden="1" customWidth="1"/>
    <col min="5846" max="6039" width="11.5703125" style="711"/>
    <col min="6040" max="6040" width="3.7109375" style="711" customWidth="1"/>
    <col min="6041" max="6041" width="7.5703125" style="711" customWidth="1"/>
    <col min="6042" max="6042" width="14.28515625" style="711" customWidth="1"/>
    <col min="6043" max="6043" width="61.140625" style="711" customWidth="1"/>
    <col min="6044" max="6044" width="4.28515625" style="711" customWidth="1"/>
    <col min="6045" max="6045" width="12.85546875" style="711" customWidth="1"/>
    <col min="6046" max="6046" width="12" style="711" customWidth="1"/>
    <col min="6047" max="6049" width="14.28515625" style="711" customWidth="1"/>
    <col min="6050" max="6052" width="11.7109375" style="711" customWidth="1"/>
    <col min="6053" max="6063" width="11.5703125" style="711"/>
    <col min="6064" max="6101" width="0" style="711" hidden="1" customWidth="1"/>
    <col min="6102" max="6295" width="11.5703125" style="711"/>
    <col min="6296" max="6296" width="3.7109375" style="711" customWidth="1"/>
    <col min="6297" max="6297" width="7.5703125" style="711" customWidth="1"/>
    <col min="6298" max="6298" width="14.28515625" style="711" customWidth="1"/>
    <col min="6299" max="6299" width="61.140625" style="711" customWidth="1"/>
    <col min="6300" max="6300" width="4.28515625" style="711" customWidth="1"/>
    <col min="6301" max="6301" width="12.85546875" style="711" customWidth="1"/>
    <col min="6302" max="6302" width="12" style="711" customWidth="1"/>
    <col min="6303" max="6305" width="14.28515625" style="711" customWidth="1"/>
    <col min="6306" max="6308" width="11.7109375" style="711" customWidth="1"/>
    <col min="6309" max="6319" width="11.5703125" style="711"/>
    <col min="6320" max="6357" width="0" style="711" hidden="1" customWidth="1"/>
    <col min="6358" max="6551" width="11.5703125" style="711"/>
    <col min="6552" max="6552" width="3.7109375" style="711" customWidth="1"/>
    <col min="6553" max="6553" width="7.5703125" style="711" customWidth="1"/>
    <col min="6554" max="6554" width="14.28515625" style="711" customWidth="1"/>
    <col min="6555" max="6555" width="61.140625" style="711" customWidth="1"/>
    <col min="6556" max="6556" width="4.28515625" style="711" customWidth="1"/>
    <col min="6557" max="6557" width="12.85546875" style="711" customWidth="1"/>
    <col min="6558" max="6558" width="12" style="711" customWidth="1"/>
    <col min="6559" max="6561" width="14.28515625" style="711" customWidth="1"/>
    <col min="6562" max="6564" width="11.7109375" style="711" customWidth="1"/>
    <col min="6565" max="6575" width="11.5703125" style="711"/>
    <col min="6576" max="6613" width="0" style="711" hidden="1" customWidth="1"/>
    <col min="6614" max="6807" width="11.5703125" style="711"/>
    <col min="6808" max="6808" width="3.7109375" style="711" customWidth="1"/>
    <col min="6809" max="6809" width="7.5703125" style="711" customWidth="1"/>
    <col min="6810" max="6810" width="14.28515625" style="711" customWidth="1"/>
    <col min="6811" max="6811" width="61.140625" style="711" customWidth="1"/>
    <col min="6812" max="6812" width="4.28515625" style="711" customWidth="1"/>
    <col min="6813" max="6813" width="12.85546875" style="711" customWidth="1"/>
    <col min="6814" max="6814" width="12" style="711" customWidth="1"/>
    <col min="6815" max="6817" width="14.28515625" style="711" customWidth="1"/>
    <col min="6818" max="6820" width="11.7109375" style="711" customWidth="1"/>
    <col min="6821" max="6831" width="11.5703125" style="711"/>
    <col min="6832" max="6869" width="0" style="711" hidden="1" customWidth="1"/>
    <col min="6870" max="7063" width="11.5703125" style="711"/>
    <col min="7064" max="7064" width="3.7109375" style="711" customWidth="1"/>
    <col min="7065" max="7065" width="7.5703125" style="711" customWidth="1"/>
    <col min="7066" max="7066" width="14.28515625" style="711" customWidth="1"/>
    <col min="7067" max="7067" width="61.140625" style="711" customWidth="1"/>
    <col min="7068" max="7068" width="4.28515625" style="711" customWidth="1"/>
    <col min="7069" max="7069" width="12.85546875" style="711" customWidth="1"/>
    <col min="7070" max="7070" width="12" style="711" customWidth="1"/>
    <col min="7071" max="7073" width="14.28515625" style="711" customWidth="1"/>
    <col min="7074" max="7076" width="11.7109375" style="711" customWidth="1"/>
    <col min="7077" max="7087" width="11.5703125" style="711"/>
    <col min="7088" max="7125" width="0" style="711" hidden="1" customWidth="1"/>
    <col min="7126" max="7319" width="11.5703125" style="711"/>
    <col min="7320" max="7320" width="3.7109375" style="711" customWidth="1"/>
    <col min="7321" max="7321" width="7.5703125" style="711" customWidth="1"/>
    <col min="7322" max="7322" width="14.28515625" style="711" customWidth="1"/>
    <col min="7323" max="7323" width="61.140625" style="711" customWidth="1"/>
    <col min="7324" max="7324" width="4.28515625" style="711" customWidth="1"/>
    <col min="7325" max="7325" width="12.85546875" style="711" customWidth="1"/>
    <col min="7326" max="7326" width="12" style="711" customWidth="1"/>
    <col min="7327" max="7329" width="14.28515625" style="711" customWidth="1"/>
    <col min="7330" max="7332" width="11.7109375" style="711" customWidth="1"/>
    <col min="7333" max="7343" width="11.5703125" style="711"/>
    <col min="7344" max="7381" width="0" style="711" hidden="1" customWidth="1"/>
    <col min="7382" max="7575" width="11.5703125" style="711"/>
    <col min="7576" max="7576" width="3.7109375" style="711" customWidth="1"/>
    <col min="7577" max="7577" width="7.5703125" style="711" customWidth="1"/>
    <col min="7578" max="7578" width="14.28515625" style="711" customWidth="1"/>
    <col min="7579" max="7579" width="61.140625" style="711" customWidth="1"/>
    <col min="7580" max="7580" width="4.28515625" style="711" customWidth="1"/>
    <col min="7581" max="7581" width="12.85546875" style="711" customWidth="1"/>
    <col min="7582" max="7582" width="12" style="711" customWidth="1"/>
    <col min="7583" max="7585" width="14.28515625" style="711" customWidth="1"/>
    <col min="7586" max="7588" width="11.7109375" style="711" customWidth="1"/>
    <col min="7589" max="7599" width="11.5703125" style="711"/>
    <col min="7600" max="7637" width="0" style="711" hidden="1" customWidth="1"/>
    <col min="7638" max="7831" width="11.5703125" style="711"/>
    <col min="7832" max="7832" width="3.7109375" style="711" customWidth="1"/>
    <col min="7833" max="7833" width="7.5703125" style="711" customWidth="1"/>
    <col min="7834" max="7834" width="14.28515625" style="711" customWidth="1"/>
    <col min="7835" max="7835" width="61.140625" style="711" customWidth="1"/>
    <col min="7836" max="7836" width="4.28515625" style="711" customWidth="1"/>
    <col min="7837" max="7837" width="12.85546875" style="711" customWidth="1"/>
    <col min="7838" max="7838" width="12" style="711" customWidth="1"/>
    <col min="7839" max="7841" width="14.28515625" style="711" customWidth="1"/>
    <col min="7842" max="7844" width="11.7109375" style="711" customWidth="1"/>
    <col min="7845" max="7855" width="11.5703125" style="711"/>
    <col min="7856" max="7893" width="0" style="711" hidden="1" customWidth="1"/>
    <col min="7894" max="8087" width="11.5703125" style="711"/>
    <col min="8088" max="8088" width="3.7109375" style="711" customWidth="1"/>
    <col min="8089" max="8089" width="7.5703125" style="711" customWidth="1"/>
    <col min="8090" max="8090" width="14.28515625" style="711" customWidth="1"/>
    <col min="8091" max="8091" width="61.140625" style="711" customWidth="1"/>
    <col min="8092" max="8092" width="4.28515625" style="711" customWidth="1"/>
    <col min="8093" max="8093" width="12.85546875" style="711" customWidth="1"/>
    <col min="8094" max="8094" width="12" style="711" customWidth="1"/>
    <col min="8095" max="8097" width="14.28515625" style="711" customWidth="1"/>
    <col min="8098" max="8100" width="11.7109375" style="711" customWidth="1"/>
    <col min="8101" max="8111" width="11.5703125" style="711"/>
    <col min="8112" max="8149" width="0" style="711" hidden="1" customWidth="1"/>
    <col min="8150" max="8343" width="11.5703125" style="711"/>
    <col min="8344" max="8344" width="3.7109375" style="711" customWidth="1"/>
    <col min="8345" max="8345" width="7.5703125" style="711" customWidth="1"/>
    <col min="8346" max="8346" width="14.28515625" style="711" customWidth="1"/>
    <col min="8347" max="8347" width="61.140625" style="711" customWidth="1"/>
    <col min="8348" max="8348" width="4.28515625" style="711" customWidth="1"/>
    <col min="8349" max="8349" width="12.85546875" style="711" customWidth="1"/>
    <col min="8350" max="8350" width="12" style="711" customWidth="1"/>
    <col min="8351" max="8353" width="14.28515625" style="711" customWidth="1"/>
    <col min="8354" max="8356" width="11.7109375" style="711" customWidth="1"/>
    <col min="8357" max="8367" width="11.5703125" style="711"/>
    <col min="8368" max="8405" width="0" style="711" hidden="1" customWidth="1"/>
    <col min="8406" max="8599" width="11.5703125" style="711"/>
    <col min="8600" max="8600" width="3.7109375" style="711" customWidth="1"/>
    <col min="8601" max="8601" width="7.5703125" style="711" customWidth="1"/>
    <col min="8602" max="8602" width="14.28515625" style="711" customWidth="1"/>
    <col min="8603" max="8603" width="61.140625" style="711" customWidth="1"/>
    <col min="8604" max="8604" width="4.28515625" style="711" customWidth="1"/>
    <col min="8605" max="8605" width="12.85546875" style="711" customWidth="1"/>
    <col min="8606" max="8606" width="12" style="711" customWidth="1"/>
    <col min="8607" max="8609" width="14.28515625" style="711" customWidth="1"/>
    <col min="8610" max="8612" width="11.7109375" style="711" customWidth="1"/>
    <col min="8613" max="8623" width="11.5703125" style="711"/>
    <col min="8624" max="8661" width="0" style="711" hidden="1" customWidth="1"/>
    <col min="8662" max="8855" width="11.5703125" style="711"/>
    <col min="8856" max="8856" width="3.7109375" style="711" customWidth="1"/>
    <col min="8857" max="8857" width="7.5703125" style="711" customWidth="1"/>
    <col min="8858" max="8858" width="14.28515625" style="711" customWidth="1"/>
    <col min="8859" max="8859" width="61.140625" style="711" customWidth="1"/>
    <col min="8860" max="8860" width="4.28515625" style="711" customWidth="1"/>
    <col min="8861" max="8861" width="12.85546875" style="711" customWidth="1"/>
    <col min="8862" max="8862" width="12" style="711" customWidth="1"/>
    <col min="8863" max="8865" width="14.28515625" style="711" customWidth="1"/>
    <col min="8866" max="8868" width="11.7109375" style="711" customWidth="1"/>
    <col min="8869" max="8879" width="11.5703125" style="711"/>
    <col min="8880" max="8917" width="0" style="711" hidden="1" customWidth="1"/>
    <col min="8918" max="9111" width="11.5703125" style="711"/>
    <col min="9112" max="9112" width="3.7109375" style="711" customWidth="1"/>
    <col min="9113" max="9113" width="7.5703125" style="711" customWidth="1"/>
    <col min="9114" max="9114" width="14.28515625" style="711" customWidth="1"/>
    <col min="9115" max="9115" width="61.140625" style="711" customWidth="1"/>
    <col min="9116" max="9116" width="4.28515625" style="711" customWidth="1"/>
    <col min="9117" max="9117" width="12.85546875" style="711" customWidth="1"/>
    <col min="9118" max="9118" width="12" style="711" customWidth="1"/>
    <col min="9119" max="9121" width="14.28515625" style="711" customWidth="1"/>
    <col min="9122" max="9124" width="11.7109375" style="711" customWidth="1"/>
    <col min="9125" max="9135" width="11.5703125" style="711"/>
    <col min="9136" max="9173" width="0" style="711" hidden="1" customWidth="1"/>
    <col min="9174" max="9367" width="11.5703125" style="711"/>
    <col min="9368" max="9368" width="3.7109375" style="711" customWidth="1"/>
    <col min="9369" max="9369" width="7.5703125" style="711" customWidth="1"/>
    <col min="9370" max="9370" width="14.28515625" style="711" customWidth="1"/>
    <col min="9371" max="9371" width="61.140625" style="711" customWidth="1"/>
    <col min="9372" max="9372" width="4.28515625" style="711" customWidth="1"/>
    <col min="9373" max="9373" width="12.85546875" style="711" customWidth="1"/>
    <col min="9374" max="9374" width="12" style="711" customWidth="1"/>
    <col min="9375" max="9377" width="14.28515625" style="711" customWidth="1"/>
    <col min="9378" max="9380" width="11.7109375" style="711" customWidth="1"/>
    <col min="9381" max="9391" width="11.5703125" style="711"/>
    <col min="9392" max="9429" width="0" style="711" hidden="1" customWidth="1"/>
    <col min="9430" max="9623" width="11.5703125" style="711"/>
    <col min="9624" max="9624" width="3.7109375" style="711" customWidth="1"/>
    <col min="9625" max="9625" width="7.5703125" style="711" customWidth="1"/>
    <col min="9626" max="9626" width="14.28515625" style="711" customWidth="1"/>
    <col min="9627" max="9627" width="61.140625" style="711" customWidth="1"/>
    <col min="9628" max="9628" width="4.28515625" style="711" customWidth="1"/>
    <col min="9629" max="9629" width="12.85546875" style="711" customWidth="1"/>
    <col min="9630" max="9630" width="12" style="711" customWidth="1"/>
    <col min="9631" max="9633" width="14.28515625" style="711" customWidth="1"/>
    <col min="9634" max="9636" width="11.7109375" style="711" customWidth="1"/>
    <col min="9637" max="9647" width="11.5703125" style="711"/>
    <col min="9648" max="9685" width="0" style="711" hidden="1" customWidth="1"/>
    <col min="9686" max="9879" width="11.5703125" style="711"/>
    <col min="9880" max="9880" width="3.7109375" style="711" customWidth="1"/>
    <col min="9881" max="9881" width="7.5703125" style="711" customWidth="1"/>
    <col min="9882" max="9882" width="14.28515625" style="711" customWidth="1"/>
    <col min="9883" max="9883" width="61.140625" style="711" customWidth="1"/>
    <col min="9884" max="9884" width="4.28515625" style="711" customWidth="1"/>
    <col min="9885" max="9885" width="12.85546875" style="711" customWidth="1"/>
    <col min="9886" max="9886" width="12" style="711" customWidth="1"/>
    <col min="9887" max="9889" width="14.28515625" style="711" customWidth="1"/>
    <col min="9890" max="9892" width="11.7109375" style="711" customWidth="1"/>
    <col min="9893" max="9903" width="11.5703125" style="711"/>
    <col min="9904" max="9941" width="0" style="711" hidden="1" customWidth="1"/>
    <col min="9942" max="10135" width="11.5703125" style="711"/>
    <col min="10136" max="10136" width="3.7109375" style="711" customWidth="1"/>
    <col min="10137" max="10137" width="7.5703125" style="711" customWidth="1"/>
    <col min="10138" max="10138" width="14.28515625" style="711" customWidth="1"/>
    <col min="10139" max="10139" width="61.140625" style="711" customWidth="1"/>
    <col min="10140" max="10140" width="4.28515625" style="711" customWidth="1"/>
    <col min="10141" max="10141" width="12.85546875" style="711" customWidth="1"/>
    <col min="10142" max="10142" width="12" style="711" customWidth="1"/>
    <col min="10143" max="10145" width="14.28515625" style="711" customWidth="1"/>
    <col min="10146" max="10148" width="11.7109375" style="711" customWidth="1"/>
    <col min="10149" max="10159" width="11.5703125" style="711"/>
    <col min="10160" max="10197" width="0" style="711" hidden="1" customWidth="1"/>
    <col min="10198" max="10391" width="11.5703125" style="711"/>
    <col min="10392" max="10392" width="3.7109375" style="711" customWidth="1"/>
    <col min="10393" max="10393" width="7.5703125" style="711" customWidth="1"/>
    <col min="10394" max="10394" width="14.28515625" style="711" customWidth="1"/>
    <col min="10395" max="10395" width="61.140625" style="711" customWidth="1"/>
    <col min="10396" max="10396" width="4.28515625" style="711" customWidth="1"/>
    <col min="10397" max="10397" width="12.85546875" style="711" customWidth="1"/>
    <col min="10398" max="10398" width="12" style="711" customWidth="1"/>
    <col min="10399" max="10401" width="14.28515625" style="711" customWidth="1"/>
    <col min="10402" max="10404" width="11.7109375" style="711" customWidth="1"/>
    <col min="10405" max="10415" width="11.5703125" style="711"/>
    <col min="10416" max="10453" width="0" style="711" hidden="1" customWidth="1"/>
    <col min="10454" max="10647" width="11.5703125" style="711"/>
    <col min="10648" max="10648" width="3.7109375" style="711" customWidth="1"/>
    <col min="10649" max="10649" width="7.5703125" style="711" customWidth="1"/>
    <col min="10650" max="10650" width="14.28515625" style="711" customWidth="1"/>
    <col min="10651" max="10651" width="61.140625" style="711" customWidth="1"/>
    <col min="10652" max="10652" width="4.28515625" style="711" customWidth="1"/>
    <col min="10653" max="10653" width="12.85546875" style="711" customWidth="1"/>
    <col min="10654" max="10654" width="12" style="711" customWidth="1"/>
    <col min="10655" max="10657" width="14.28515625" style="711" customWidth="1"/>
    <col min="10658" max="10660" width="11.7109375" style="711" customWidth="1"/>
    <col min="10661" max="10671" width="11.5703125" style="711"/>
    <col min="10672" max="10709" width="0" style="711" hidden="1" customWidth="1"/>
    <col min="10710" max="10903" width="11.5703125" style="711"/>
    <col min="10904" max="10904" width="3.7109375" style="711" customWidth="1"/>
    <col min="10905" max="10905" width="7.5703125" style="711" customWidth="1"/>
    <col min="10906" max="10906" width="14.28515625" style="711" customWidth="1"/>
    <col min="10907" max="10907" width="61.140625" style="711" customWidth="1"/>
    <col min="10908" max="10908" width="4.28515625" style="711" customWidth="1"/>
    <col min="10909" max="10909" width="12.85546875" style="711" customWidth="1"/>
    <col min="10910" max="10910" width="12" style="711" customWidth="1"/>
    <col min="10911" max="10913" width="14.28515625" style="711" customWidth="1"/>
    <col min="10914" max="10916" width="11.7109375" style="711" customWidth="1"/>
    <col min="10917" max="10927" width="11.5703125" style="711"/>
    <col min="10928" max="10965" width="0" style="711" hidden="1" customWidth="1"/>
    <col min="10966" max="11159" width="11.5703125" style="711"/>
    <col min="11160" max="11160" width="3.7109375" style="711" customWidth="1"/>
    <col min="11161" max="11161" width="7.5703125" style="711" customWidth="1"/>
    <col min="11162" max="11162" width="14.28515625" style="711" customWidth="1"/>
    <col min="11163" max="11163" width="61.140625" style="711" customWidth="1"/>
    <col min="11164" max="11164" width="4.28515625" style="711" customWidth="1"/>
    <col min="11165" max="11165" width="12.85546875" style="711" customWidth="1"/>
    <col min="11166" max="11166" width="12" style="711" customWidth="1"/>
    <col min="11167" max="11169" width="14.28515625" style="711" customWidth="1"/>
    <col min="11170" max="11172" width="11.7109375" style="711" customWidth="1"/>
    <col min="11173" max="11183" width="11.5703125" style="711"/>
    <col min="11184" max="11221" width="0" style="711" hidden="1" customWidth="1"/>
    <col min="11222" max="11415" width="11.5703125" style="711"/>
    <col min="11416" max="11416" width="3.7109375" style="711" customWidth="1"/>
    <col min="11417" max="11417" width="7.5703125" style="711" customWidth="1"/>
    <col min="11418" max="11418" width="14.28515625" style="711" customWidth="1"/>
    <col min="11419" max="11419" width="61.140625" style="711" customWidth="1"/>
    <col min="11420" max="11420" width="4.28515625" style="711" customWidth="1"/>
    <col min="11421" max="11421" width="12.85546875" style="711" customWidth="1"/>
    <col min="11422" max="11422" width="12" style="711" customWidth="1"/>
    <col min="11423" max="11425" width="14.28515625" style="711" customWidth="1"/>
    <col min="11426" max="11428" width="11.7109375" style="711" customWidth="1"/>
    <col min="11429" max="11439" width="11.5703125" style="711"/>
    <col min="11440" max="11477" width="0" style="711" hidden="1" customWidth="1"/>
    <col min="11478" max="11671" width="11.5703125" style="711"/>
    <col min="11672" max="11672" width="3.7109375" style="711" customWidth="1"/>
    <col min="11673" max="11673" width="7.5703125" style="711" customWidth="1"/>
    <col min="11674" max="11674" width="14.28515625" style="711" customWidth="1"/>
    <col min="11675" max="11675" width="61.140625" style="711" customWidth="1"/>
    <col min="11676" max="11676" width="4.28515625" style="711" customWidth="1"/>
    <col min="11677" max="11677" width="12.85546875" style="711" customWidth="1"/>
    <col min="11678" max="11678" width="12" style="711" customWidth="1"/>
    <col min="11679" max="11681" width="14.28515625" style="711" customWidth="1"/>
    <col min="11682" max="11684" width="11.7109375" style="711" customWidth="1"/>
    <col min="11685" max="11695" width="11.5703125" style="711"/>
    <col min="11696" max="11733" width="0" style="711" hidden="1" customWidth="1"/>
    <col min="11734" max="11927" width="11.5703125" style="711"/>
    <col min="11928" max="11928" width="3.7109375" style="711" customWidth="1"/>
    <col min="11929" max="11929" width="7.5703125" style="711" customWidth="1"/>
    <col min="11930" max="11930" width="14.28515625" style="711" customWidth="1"/>
    <col min="11931" max="11931" width="61.140625" style="711" customWidth="1"/>
    <col min="11932" max="11932" width="4.28515625" style="711" customWidth="1"/>
    <col min="11933" max="11933" width="12.85546875" style="711" customWidth="1"/>
    <col min="11934" max="11934" width="12" style="711" customWidth="1"/>
    <col min="11935" max="11937" width="14.28515625" style="711" customWidth="1"/>
    <col min="11938" max="11940" width="11.7109375" style="711" customWidth="1"/>
    <col min="11941" max="11951" width="11.5703125" style="711"/>
    <col min="11952" max="11989" width="0" style="711" hidden="1" customWidth="1"/>
    <col min="11990" max="12183" width="11.5703125" style="711"/>
    <col min="12184" max="12184" width="3.7109375" style="711" customWidth="1"/>
    <col min="12185" max="12185" width="7.5703125" style="711" customWidth="1"/>
    <col min="12186" max="12186" width="14.28515625" style="711" customWidth="1"/>
    <col min="12187" max="12187" width="61.140625" style="711" customWidth="1"/>
    <col min="12188" max="12188" width="4.28515625" style="711" customWidth="1"/>
    <col min="12189" max="12189" width="12.85546875" style="711" customWidth="1"/>
    <col min="12190" max="12190" width="12" style="711" customWidth="1"/>
    <col min="12191" max="12193" width="14.28515625" style="711" customWidth="1"/>
    <col min="12194" max="12196" width="11.7109375" style="711" customWidth="1"/>
    <col min="12197" max="12207" width="11.5703125" style="711"/>
    <col min="12208" max="12245" width="0" style="711" hidden="1" customWidth="1"/>
    <col min="12246" max="12439" width="11.5703125" style="711"/>
    <col min="12440" max="12440" width="3.7109375" style="711" customWidth="1"/>
    <col min="12441" max="12441" width="7.5703125" style="711" customWidth="1"/>
    <col min="12442" max="12442" width="14.28515625" style="711" customWidth="1"/>
    <col min="12443" max="12443" width="61.140625" style="711" customWidth="1"/>
    <col min="12444" max="12444" width="4.28515625" style="711" customWidth="1"/>
    <col min="12445" max="12445" width="12.85546875" style="711" customWidth="1"/>
    <col min="12446" max="12446" width="12" style="711" customWidth="1"/>
    <col min="12447" max="12449" width="14.28515625" style="711" customWidth="1"/>
    <col min="12450" max="12452" width="11.7109375" style="711" customWidth="1"/>
    <col min="12453" max="12463" width="11.5703125" style="711"/>
    <col min="12464" max="12501" width="0" style="711" hidden="1" customWidth="1"/>
    <col min="12502" max="12695" width="11.5703125" style="711"/>
    <col min="12696" max="12696" width="3.7109375" style="711" customWidth="1"/>
    <col min="12697" max="12697" width="7.5703125" style="711" customWidth="1"/>
    <col min="12698" max="12698" width="14.28515625" style="711" customWidth="1"/>
    <col min="12699" max="12699" width="61.140625" style="711" customWidth="1"/>
    <col min="12700" max="12700" width="4.28515625" style="711" customWidth="1"/>
    <col min="12701" max="12701" width="12.85546875" style="711" customWidth="1"/>
    <col min="12702" max="12702" width="12" style="711" customWidth="1"/>
    <col min="12703" max="12705" width="14.28515625" style="711" customWidth="1"/>
    <col min="12706" max="12708" width="11.7109375" style="711" customWidth="1"/>
    <col min="12709" max="12719" width="11.5703125" style="711"/>
    <col min="12720" max="12757" width="0" style="711" hidden="1" customWidth="1"/>
    <col min="12758" max="12951" width="11.5703125" style="711"/>
    <col min="12952" max="12952" width="3.7109375" style="711" customWidth="1"/>
    <col min="12953" max="12953" width="7.5703125" style="711" customWidth="1"/>
    <col min="12954" max="12954" width="14.28515625" style="711" customWidth="1"/>
    <col min="12955" max="12955" width="61.140625" style="711" customWidth="1"/>
    <col min="12956" max="12956" width="4.28515625" style="711" customWidth="1"/>
    <col min="12957" max="12957" width="12.85546875" style="711" customWidth="1"/>
    <col min="12958" max="12958" width="12" style="711" customWidth="1"/>
    <col min="12959" max="12961" width="14.28515625" style="711" customWidth="1"/>
    <col min="12962" max="12964" width="11.7109375" style="711" customWidth="1"/>
    <col min="12965" max="12975" width="11.5703125" style="711"/>
    <col min="12976" max="13013" width="0" style="711" hidden="1" customWidth="1"/>
    <col min="13014" max="13207" width="11.5703125" style="711"/>
    <col min="13208" max="13208" width="3.7109375" style="711" customWidth="1"/>
    <col min="13209" max="13209" width="7.5703125" style="711" customWidth="1"/>
    <col min="13210" max="13210" width="14.28515625" style="711" customWidth="1"/>
    <col min="13211" max="13211" width="61.140625" style="711" customWidth="1"/>
    <col min="13212" max="13212" width="4.28515625" style="711" customWidth="1"/>
    <col min="13213" max="13213" width="12.85546875" style="711" customWidth="1"/>
    <col min="13214" max="13214" width="12" style="711" customWidth="1"/>
    <col min="13215" max="13217" width="14.28515625" style="711" customWidth="1"/>
    <col min="13218" max="13220" width="11.7109375" style="711" customWidth="1"/>
    <col min="13221" max="13231" width="11.5703125" style="711"/>
    <col min="13232" max="13269" width="0" style="711" hidden="1" customWidth="1"/>
    <col min="13270" max="13463" width="11.5703125" style="711"/>
    <col min="13464" max="13464" width="3.7109375" style="711" customWidth="1"/>
    <col min="13465" max="13465" width="7.5703125" style="711" customWidth="1"/>
    <col min="13466" max="13466" width="14.28515625" style="711" customWidth="1"/>
    <col min="13467" max="13467" width="61.140625" style="711" customWidth="1"/>
    <col min="13468" max="13468" width="4.28515625" style="711" customWidth="1"/>
    <col min="13469" max="13469" width="12.85546875" style="711" customWidth="1"/>
    <col min="13470" max="13470" width="12" style="711" customWidth="1"/>
    <col min="13471" max="13473" width="14.28515625" style="711" customWidth="1"/>
    <col min="13474" max="13476" width="11.7109375" style="711" customWidth="1"/>
    <col min="13477" max="13487" width="11.5703125" style="711"/>
    <col min="13488" max="13525" width="0" style="711" hidden="1" customWidth="1"/>
    <col min="13526" max="13719" width="11.5703125" style="711"/>
    <col min="13720" max="13720" width="3.7109375" style="711" customWidth="1"/>
    <col min="13721" max="13721" width="7.5703125" style="711" customWidth="1"/>
    <col min="13722" max="13722" width="14.28515625" style="711" customWidth="1"/>
    <col min="13723" max="13723" width="61.140625" style="711" customWidth="1"/>
    <col min="13724" max="13724" width="4.28515625" style="711" customWidth="1"/>
    <col min="13725" max="13725" width="12.85546875" style="711" customWidth="1"/>
    <col min="13726" max="13726" width="12" style="711" customWidth="1"/>
    <col min="13727" max="13729" width="14.28515625" style="711" customWidth="1"/>
    <col min="13730" max="13732" width="11.7109375" style="711" customWidth="1"/>
    <col min="13733" max="13743" width="11.5703125" style="711"/>
    <col min="13744" max="13781" width="0" style="711" hidden="1" customWidth="1"/>
    <col min="13782" max="13975" width="11.5703125" style="711"/>
    <col min="13976" max="13976" width="3.7109375" style="711" customWidth="1"/>
    <col min="13977" max="13977" width="7.5703125" style="711" customWidth="1"/>
    <col min="13978" max="13978" width="14.28515625" style="711" customWidth="1"/>
    <col min="13979" max="13979" width="61.140625" style="711" customWidth="1"/>
    <col min="13980" max="13980" width="4.28515625" style="711" customWidth="1"/>
    <col min="13981" max="13981" width="12.85546875" style="711" customWidth="1"/>
    <col min="13982" max="13982" width="12" style="711" customWidth="1"/>
    <col min="13983" max="13985" width="14.28515625" style="711" customWidth="1"/>
    <col min="13986" max="13988" width="11.7109375" style="711" customWidth="1"/>
    <col min="13989" max="13999" width="11.5703125" style="711"/>
    <col min="14000" max="14037" width="0" style="711" hidden="1" customWidth="1"/>
    <col min="14038" max="14231" width="11.5703125" style="711"/>
    <col min="14232" max="14232" width="3.7109375" style="711" customWidth="1"/>
    <col min="14233" max="14233" width="7.5703125" style="711" customWidth="1"/>
    <col min="14234" max="14234" width="14.28515625" style="711" customWidth="1"/>
    <col min="14235" max="14235" width="61.140625" style="711" customWidth="1"/>
    <col min="14236" max="14236" width="4.28515625" style="711" customWidth="1"/>
    <col min="14237" max="14237" width="12.85546875" style="711" customWidth="1"/>
    <col min="14238" max="14238" width="12" style="711" customWidth="1"/>
    <col min="14239" max="14241" width="14.28515625" style="711" customWidth="1"/>
    <col min="14242" max="14244" width="11.7109375" style="711" customWidth="1"/>
    <col min="14245" max="14255" width="11.5703125" style="711"/>
    <col min="14256" max="14293" width="0" style="711" hidden="1" customWidth="1"/>
    <col min="14294" max="14487" width="11.5703125" style="711"/>
    <col min="14488" max="14488" width="3.7109375" style="711" customWidth="1"/>
    <col min="14489" max="14489" width="7.5703125" style="711" customWidth="1"/>
    <col min="14490" max="14490" width="14.28515625" style="711" customWidth="1"/>
    <col min="14491" max="14491" width="61.140625" style="711" customWidth="1"/>
    <col min="14492" max="14492" width="4.28515625" style="711" customWidth="1"/>
    <col min="14493" max="14493" width="12.85546875" style="711" customWidth="1"/>
    <col min="14494" max="14494" width="12" style="711" customWidth="1"/>
    <col min="14495" max="14497" width="14.28515625" style="711" customWidth="1"/>
    <col min="14498" max="14500" width="11.7109375" style="711" customWidth="1"/>
    <col min="14501" max="14511" width="11.5703125" style="711"/>
    <col min="14512" max="14549" width="0" style="711" hidden="1" customWidth="1"/>
    <col min="14550" max="14743" width="11.5703125" style="711"/>
    <col min="14744" max="14744" width="3.7109375" style="711" customWidth="1"/>
    <col min="14745" max="14745" width="7.5703125" style="711" customWidth="1"/>
    <col min="14746" max="14746" width="14.28515625" style="711" customWidth="1"/>
    <col min="14747" max="14747" width="61.140625" style="711" customWidth="1"/>
    <col min="14748" max="14748" width="4.28515625" style="711" customWidth="1"/>
    <col min="14749" max="14749" width="12.85546875" style="711" customWidth="1"/>
    <col min="14750" max="14750" width="12" style="711" customWidth="1"/>
    <col min="14751" max="14753" width="14.28515625" style="711" customWidth="1"/>
    <col min="14754" max="14756" width="11.7109375" style="711" customWidth="1"/>
    <col min="14757" max="14767" width="11.5703125" style="711"/>
    <col min="14768" max="14805" width="0" style="711" hidden="1" customWidth="1"/>
    <col min="14806" max="14999" width="11.5703125" style="711"/>
    <col min="15000" max="15000" width="3.7109375" style="711" customWidth="1"/>
    <col min="15001" max="15001" width="7.5703125" style="711" customWidth="1"/>
    <col min="15002" max="15002" width="14.28515625" style="711" customWidth="1"/>
    <col min="15003" max="15003" width="61.140625" style="711" customWidth="1"/>
    <col min="15004" max="15004" width="4.28515625" style="711" customWidth="1"/>
    <col min="15005" max="15005" width="12.85546875" style="711" customWidth="1"/>
    <col min="15006" max="15006" width="12" style="711" customWidth="1"/>
    <col min="15007" max="15009" width="14.28515625" style="711" customWidth="1"/>
    <col min="15010" max="15012" width="11.7109375" style="711" customWidth="1"/>
    <col min="15013" max="15023" width="11.5703125" style="711"/>
    <col min="15024" max="15061" width="0" style="711" hidden="1" customWidth="1"/>
    <col min="15062" max="15255" width="11.5703125" style="711"/>
    <col min="15256" max="15256" width="3.7109375" style="711" customWidth="1"/>
    <col min="15257" max="15257" width="7.5703125" style="711" customWidth="1"/>
    <col min="15258" max="15258" width="14.28515625" style="711" customWidth="1"/>
    <col min="15259" max="15259" width="61.140625" style="711" customWidth="1"/>
    <col min="15260" max="15260" width="4.28515625" style="711" customWidth="1"/>
    <col min="15261" max="15261" width="12.85546875" style="711" customWidth="1"/>
    <col min="15262" max="15262" width="12" style="711" customWidth="1"/>
    <col min="15263" max="15265" width="14.28515625" style="711" customWidth="1"/>
    <col min="15266" max="15268" width="11.7109375" style="711" customWidth="1"/>
    <col min="15269" max="15279" width="11.5703125" style="711"/>
    <col min="15280" max="15317" width="0" style="711" hidden="1" customWidth="1"/>
    <col min="15318" max="15511" width="11.5703125" style="711"/>
    <col min="15512" max="15512" width="3.7109375" style="711" customWidth="1"/>
    <col min="15513" max="15513" width="7.5703125" style="711" customWidth="1"/>
    <col min="15514" max="15514" width="14.28515625" style="711" customWidth="1"/>
    <col min="15515" max="15515" width="61.140625" style="711" customWidth="1"/>
    <col min="15516" max="15516" width="4.28515625" style="711" customWidth="1"/>
    <col min="15517" max="15517" width="12.85546875" style="711" customWidth="1"/>
    <col min="15518" max="15518" width="12" style="711" customWidth="1"/>
    <col min="15519" max="15521" width="14.28515625" style="711" customWidth="1"/>
    <col min="15522" max="15524" width="11.7109375" style="711" customWidth="1"/>
    <col min="15525" max="15535" width="11.5703125" style="711"/>
    <col min="15536" max="15573" width="0" style="711" hidden="1" customWidth="1"/>
    <col min="15574" max="15767" width="11.5703125" style="711"/>
    <col min="15768" max="15768" width="3.7109375" style="711" customWidth="1"/>
    <col min="15769" max="15769" width="7.5703125" style="711" customWidth="1"/>
    <col min="15770" max="15770" width="14.28515625" style="711" customWidth="1"/>
    <col min="15771" max="15771" width="61.140625" style="711" customWidth="1"/>
    <col min="15772" max="15772" width="4.28515625" style="711" customWidth="1"/>
    <col min="15773" max="15773" width="12.85546875" style="711" customWidth="1"/>
    <col min="15774" max="15774" width="12" style="711" customWidth="1"/>
    <col min="15775" max="15777" width="14.28515625" style="711" customWidth="1"/>
    <col min="15778" max="15780" width="11.7109375" style="711" customWidth="1"/>
    <col min="15781" max="15791" width="11.5703125" style="711"/>
    <col min="15792" max="15829" width="0" style="711" hidden="1" customWidth="1"/>
    <col min="15830" max="16023" width="11.5703125" style="711"/>
    <col min="16024" max="16024" width="3.7109375" style="711" customWidth="1"/>
    <col min="16025" max="16025" width="7.5703125" style="711" customWidth="1"/>
    <col min="16026" max="16026" width="14.28515625" style="711" customWidth="1"/>
    <col min="16027" max="16027" width="61.140625" style="711" customWidth="1"/>
    <col min="16028" max="16028" width="4.28515625" style="711" customWidth="1"/>
    <col min="16029" max="16029" width="12.85546875" style="711" customWidth="1"/>
    <col min="16030" max="16030" width="12" style="711" customWidth="1"/>
    <col min="16031" max="16033" width="14.28515625" style="711" customWidth="1"/>
    <col min="16034" max="16036" width="11.7109375" style="711" customWidth="1"/>
    <col min="16037" max="16047" width="11.5703125" style="711"/>
    <col min="16048" max="16085" width="0" style="711" hidden="1" customWidth="1"/>
    <col min="16086" max="16384" width="11.5703125" style="711"/>
  </cols>
  <sheetData>
    <row r="1" spans="1:10" ht="72.95" customHeight="1" x14ac:dyDescent="0.35">
      <c r="A1" s="1652" t="s">
        <v>5200</v>
      </c>
      <c r="B1" s="1653"/>
      <c r="C1" s="1653"/>
      <c r="D1" s="1653"/>
      <c r="E1" s="1653"/>
      <c r="F1" s="1653"/>
      <c r="G1" s="1653"/>
      <c r="H1" s="1653"/>
      <c r="I1" s="1653"/>
      <c r="J1" s="1653"/>
    </row>
    <row r="2" spans="1:10" x14ac:dyDescent="0.25">
      <c r="A2" s="1654" t="s">
        <v>5201</v>
      </c>
      <c r="B2" s="1655"/>
      <c r="C2" s="1655"/>
      <c r="D2" s="1658" t="s">
        <v>77</v>
      </c>
      <c r="E2" s="1660"/>
      <c r="F2" s="1655"/>
      <c r="G2" s="1660"/>
      <c r="H2" s="1655"/>
      <c r="I2" s="1655"/>
      <c r="J2" s="1655"/>
    </row>
    <row r="3" spans="1:10" x14ac:dyDescent="0.25">
      <c r="A3" s="1656"/>
      <c r="B3" s="1657"/>
      <c r="C3" s="1657"/>
      <c r="D3" s="1659"/>
      <c r="E3" s="1657"/>
      <c r="F3" s="1657"/>
      <c r="G3" s="1657"/>
      <c r="H3" s="1657"/>
      <c r="I3" s="1657"/>
      <c r="J3" s="1657"/>
    </row>
    <row r="4" spans="1:10" x14ac:dyDescent="0.25">
      <c r="A4" s="1664" t="s">
        <v>5203</v>
      </c>
      <c r="B4" s="1657"/>
      <c r="C4" s="1657"/>
      <c r="D4" s="1665" t="s">
        <v>5662</v>
      </c>
      <c r="E4" s="1661"/>
      <c r="F4" s="1657"/>
      <c r="G4" s="1661"/>
      <c r="H4" s="1657"/>
      <c r="I4" s="1657"/>
      <c r="J4" s="1657"/>
    </row>
    <row r="5" spans="1:10" x14ac:dyDescent="0.25">
      <c r="A5" s="1656"/>
      <c r="B5" s="1657"/>
      <c r="C5" s="1657"/>
      <c r="D5" s="1657"/>
      <c r="E5" s="1657"/>
      <c r="F5" s="1657"/>
      <c r="G5" s="1657"/>
      <c r="H5" s="1657"/>
      <c r="I5" s="1657"/>
      <c r="J5" s="1657"/>
    </row>
    <row r="6" spans="1:10" x14ac:dyDescent="0.25">
      <c r="A6" s="1664" t="s">
        <v>5205</v>
      </c>
      <c r="B6" s="1657"/>
      <c r="C6" s="1657"/>
      <c r="D6" s="1665" t="s">
        <v>5206</v>
      </c>
      <c r="E6" s="1661"/>
      <c r="F6" s="1657"/>
      <c r="G6" s="1661"/>
      <c r="H6" s="1657"/>
      <c r="I6" s="1657"/>
      <c r="J6" s="1657"/>
    </row>
    <row r="7" spans="1:10" x14ac:dyDescent="0.25">
      <c r="A7" s="1656"/>
      <c r="B7" s="1657"/>
      <c r="C7" s="1657"/>
      <c r="D7" s="1657"/>
      <c r="E7" s="1657"/>
      <c r="F7" s="1657"/>
      <c r="G7" s="1657"/>
      <c r="H7" s="1657"/>
      <c r="I7" s="1657"/>
      <c r="J7" s="1657"/>
    </row>
    <row r="8" spans="1:10" x14ac:dyDescent="0.25">
      <c r="A8" s="1664" t="s">
        <v>5207</v>
      </c>
      <c r="B8" s="1657"/>
      <c r="C8" s="1657"/>
      <c r="D8" s="1665">
        <v>8222935</v>
      </c>
      <c r="E8" s="1661"/>
      <c r="F8" s="1657"/>
      <c r="G8" s="1661"/>
      <c r="H8" s="1657"/>
      <c r="I8" s="1657"/>
      <c r="J8" s="1657"/>
    </row>
    <row r="9" spans="1:10" ht="13.5" thickBot="1" x14ac:dyDescent="0.3">
      <c r="A9" s="1668"/>
      <c r="B9" s="1669"/>
      <c r="C9" s="1669"/>
      <c r="D9" s="1669"/>
      <c r="E9" s="1669"/>
      <c r="F9" s="1669"/>
      <c r="G9" s="1669"/>
      <c r="H9" s="1669"/>
      <c r="I9" s="1669"/>
      <c r="J9" s="1669"/>
    </row>
    <row r="10" spans="1:10" x14ac:dyDescent="0.25">
      <c r="A10" s="713" t="s">
        <v>5208</v>
      </c>
      <c r="B10" s="714" t="s">
        <v>5209</v>
      </c>
      <c r="C10" s="714" t="s">
        <v>5210</v>
      </c>
      <c r="D10" s="714" t="s">
        <v>5211</v>
      </c>
      <c r="E10" s="714" t="s">
        <v>5212</v>
      </c>
      <c r="F10" s="715" t="s">
        <v>2962</v>
      </c>
      <c r="G10" s="716" t="s">
        <v>5213</v>
      </c>
      <c r="H10" s="951"/>
      <c r="I10" s="1666" t="s">
        <v>5214</v>
      </c>
      <c r="J10" s="1667"/>
    </row>
    <row r="11" spans="1:10" ht="13.5" thickBot="1" x14ac:dyDescent="0.3">
      <c r="A11" s="718" t="s">
        <v>5215</v>
      </c>
      <c r="B11" s="719" t="s">
        <v>5215</v>
      </c>
      <c r="C11" s="719" t="s">
        <v>5215</v>
      </c>
      <c r="D11" s="720" t="s">
        <v>5216</v>
      </c>
      <c r="E11" s="719" t="s">
        <v>5215</v>
      </c>
      <c r="F11" s="719" t="s">
        <v>5215</v>
      </c>
      <c r="G11" s="721" t="s">
        <v>5217</v>
      </c>
      <c r="H11" s="723" t="s">
        <v>178</v>
      </c>
      <c r="I11" s="722" t="s">
        <v>5213</v>
      </c>
      <c r="J11" s="723" t="s">
        <v>178</v>
      </c>
    </row>
    <row r="12" spans="1:10" x14ac:dyDescent="0.25">
      <c r="A12" s="725"/>
      <c r="B12" s="726"/>
      <c r="C12" s="726" t="s">
        <v>4518</v>
      </c>
      <c r="D12" s="726" t="s">
        <v>5230</v>
      </c>
      <c r="E12" s="725" t="s">
        <v>5215</v>
      </c>
      <c r="F12" s="725" t="s">
        <v>5215</v>
      </c>
      <c r="G12" s="725" t="s">
        <v>5215</v>
      </c>
      <c r="H12" s="727">
        <f>SUM(H13:H17)</f>
        <v>0</v>
      </c>
      <c r="I12" s="728"/>
      <c r="J12" s="727">
        <f>SUM(J13:J17)</f>
        <v>1.4653</v>
      </c>
    </row>
    <row r="13" spans="1:10" x14ac:dyDescent="0.25">
      <c r="A13" s="952" t="s">
        <v>179</v>
      </c>
      <c r="B13" s="952"/>
      <c r="C13" s="952" t="s">
        <v>5231</v>
      </c>
      <c r="D13" s="952" t="s">
        <v>5232</v>
      </c>
      <c r="E13" s="952" t="s">
        <v>374</v>
      </c>
      <c r="F13" s="953">
        <v>1</v>
      </c>
      <c r="G13" s="1200">
        <v>0</v>
      </c>
      <c r="H13" s="953">
        <f>F13*G13</f>
        <v>0</v>
      </c>
      <c r="I13" s="953">
        <v>0</v>
      </c>
      <c r="J13" s="953">
        <f>F13*I13</f>
        <v>0</v>
      </c>
    </row>
    <row r="14" spans="1:10" x14ac:dyDescent="0.25">
      <c r="A14" s="952" t="s">
        <v>251</v>
      </c>
      <c r="B14" s="952"/>
      <c r="C14" s="952" t="s">
        <v>5239</v>
      </c>
      <c r="D14" s="952" t="s">
        <v>5240</v>
      </c>
      <c r="E14" s="952" t="s">
        <v>130</v>
      </c>
      <c r="F14" s="953">
        <v>107.04</v>
      </c>
      <c r="G14" s="1200">
        <v>0</v>
      </c>
      <c r="H14" s="953">
        <f>F14*G14</f>
        <v>0</v>
      </c>
      <c r="I14" s="953">
        <v>0</v>
      </c>
      <c r="J14" s="953">
        <f>F14*I14</f>
        <v>0</v>
      </c>
    </row>
    <row r="15" spans="1:10" x14ac:dyDescent="0.25">
      <c r="A15" s="952" t="s">
        <v>391</v>
      </c>
      <c r="B15" s="952"/>
      <c r="C15" s="952" t="s">
        <v>5243</v>
      </c>
      <c r="D15" s="952" t="s">
        <v>5244</v>
      </c>
      <c r="E15" s="952" t="s">
        <v>261</v>
      </c>
      <c r="F15" s="953">
        <v>190.3</v>
      </c>
      <c r="G15" s="1200">
        <v>0</v>
      </c>
      <c r="H15" s="953">
        <f>F15*G15</f>
        <v>0</v>
      </c>
      <c r="I15" s="953">
        <v>1E-3</v>
      </c>
      <c r="J15" s="953">
        <f>F15*I15</f>
        <v>0.19030000000000002</v>
      </c>
    </row>
    <row r="16" spans="1:10" x14ac:dyDescent="0.25">
      <c r="A16" s="952" t="s">
        <v>742</v>
      </c>
      <c r="B16" s="952"/>
      <c r="C16" s="952" t="s">
        <v>5245</v>
      </c>
      <c r="D16" s="952" t="s">
        <v>5246</v>
      </c>
      <c r="E16" s="952" t="s">
        <v>261</v>
      </c>
      <c r="F16" s="1432">
        <v>0</v>
      </c>
      <c r="G16" s="1200">
        <v>0</v>
      </c>
      <c r="H16" s="953">
        <f>F16*G16</f>
        <v>0</v>
      </c>
      <c r="I16" s="953">
        <v>0.03</v>
      </c>
      <c r="J16" s="953">
        <f>F16*I16</f>
        <v>0</v>
      </c>
    </row>
    <row r="17" spans="1:10" x14ac:dyDescent="0.25">
      <c r="A17" s="952" t="s">
        <v>4098</v>
      </c>
      <c r="B17" s="952"/>
      <c r="C17" s="952" t="s">
        <v>5251</v>
      </c>
      <c r="D17" s="952" t="s">
        <v>5663</v>
      </c>
      <c r="E17" s="952" t="s">
        <v>383</v>
      </c>
      <c r="F17" s="953">
        <v>8.5</v>
      </c>
      <c r="G17" s="1200">
        <v>0</v>
      </c>
      <c r="H17" s="953">
        <f>F17*G17</f>
        <v>0</v>
      </c>
      <c r="I17" s="953">
        <v>0.15</v>
      </c>
      <c r="J17" s="953">
        <f>F17*I17</f>
        <v>1.2749999999999999</v>
      </c>
    </row>
    <row r="18" spans="1:10" x14ac:dyDescent="0.25">
      <c r="A18" s="954"/>
      <c r="B18" s="955"/>
      <c r="C18" s="955" t="s">
        <v>4245</v>
      </c>
      <c r="D18" s="955" t="s">
        <v>5272</v>
      </c>
      <c r="E18" s="954" t="s">
        <v>5215</v>
      </c>
      <c r="F18" s="954" t="s">
        <v>5215</v>
      </c>
      <c r="G18" s="954" t="s">
        <v>5215</v>
      </c>
      <c r="H18" s="956">
        <f>SUM(H19:H19)</f>
        <v>0</v>
      </c>
      <c r="I18" s="957"/>
      <c r="J18" s="956">
        <f>SUM(J19:J19)</f>
        <v>0</v>
      </c>
    </row>
    <row r="19" spans="1:10" x14ac:dyDescent="0.25">
      <c r="A19" s="952" t="s">
        <v>4100</v>
      </c>
      <c r="B19" s="952"/>
      <c r="C19" s="952" t="s">
        <v>5274</v>
      </c>
      <c r="D19" s="952" t="s">
        <v>5275</v>
      </c>
      <c r="E19" s="952" t="s">
        <v>183</v>
      </c>
      <c r="F19" s="953">
        <v>72.400000000000006</v>
      </c>
      <c r="G19" s="1200">
        <v>0</v>
      </c>
      <c r="H19" s="953">
        <f>F19*G19</f>
        <v>0</v>
      </c>
      <c r="I19" s="953">
        <v>0</v>
      </c>
      <c r="J19" s="953">
        <f>F19*I19</f>
        <v>0</v>
      </c>
    </row>
    <row r="20" spans="1:10" x14ac:dyDescent="0.25">
      <c r="A20" s="954"/>
      <c r="B20" s="955"/>
      <c r="C20" s="955" t="s">
        <v>5269</v>
      </c>
      <c r="D20" s="955" t="s">
        <v>5288</v>
      </c>
      <c r="E20" s="954" t="s">
        <v>5215</v>
      </c>
      <c r="F20" s="954" t="s">
        <v>5215</v>
      </c>
      <c r="G20" s="954" t="s">
        <v>5215</v>
      </c>
      <c r="H20" s="956">
        <f>SUM(H21:H22)</f>
        <v>0</v>
      </c>
      <c r="I20" s="957"/>
      <c r="J20" s="956">
        <f>SUM(J21:J22)</f>
        <v>0</v>
      </c>
    </row>
    <row r="21" spans="1:10" x14ac:dyDescent="0.25">
      <c r="A21" s="952" t="s">
        <v>4109</v>
      </c>
      <c r="B21" s="952"/>
      <c r="C21" s="952" t="s">
        <v>5290</v>
      </c>
      <c r="D21" s="952" t="s">
        <v>5291</v>
      </c>
      <c r="E21" s="952" t="s">
        <v>183</v>
      </c>
      <c r="F21" s="953">
        <v>66.900000000000006</v>
      </c>
      <c r="G21" s="1200">
        <v>0</v>
      </c>
      <c r="H21" s="953">
        <f>F21*G21</f>
        <v>0</v>
      </c>
      <c r="I21" s="953">
        <v>0</v>
      </c>
      <c r="J21" s="953">
        <f>F21*I21</f>
        <v>0</v>
      </c>
    </row>
    <row r="22" spans="1:10" x14ac:dyDescent="0.25">
      <c r="A22" s="952" t="s">
        <v>5247</v>
      </c>
      <c r="B22" s="952"/>
      <c r="C22" s="952" t="s">
        <v>5293</v>
      </c>
      <c r="D22" s="952" t="s">
        <v>5294</v>
      </c>
      <c r="E22" s="952" t="s">
        <v>183</v>
      </c>
      <c r="F22" s="953">
        <v>267.60000000000002</v>
      </c>
      <c r="G22" s="1200">
        <v>0</v>
      </c>
      <c r="H22" s="953">
        <f>F22*G22</f>
        <v>0</v>
      </c>
      <c r="I22" s="953">
        <v>0</v>
      </c>
      <c r="J22" s="953">
        <f>F22*I22</f>
        <v>0</v>
      </c>
    </row>
    <row r="23" spans="1:10" x14ac:dyDescent="0.25">
      <c r="A23" s="954"/>
      <c r="B23" s="955"/>
      <c r="C23" s="955" t="s">
        <v>5273</v>
      </c>
      <c r="D23" s="955" t="s">
        <v>5295</v>
      </c>
      <c r="E23" s="954" t="s">
        <v>5215</v>
      </c>
      <c r="F23" s="954" t="s">
        <v>5215</v>
      </c>
      <c r="G23" s="954" t="s">
        <v>5215</v>
      </c>
      <c r="H23" s="956">
        <f>SUM(H24:H25)</f>
        <v>0</v>
      </c>
      <c r="I23" s="957"/>
      <c r="J23" s="956">
        <f>SUM(J24:J25)</f>
        <v>6.75</v>
      </c>
    </row>
    <row r="24" spans="1:10" x14ac:dyDescent="0.25">
      <c r="A24" s="952" t="s">
        <v>5250</v>
      </c>
      <c r="B24" s="952"/>
      <c r="C24" s="952" t="s">
        <v>218</v>
      </c>
      <c r="D24" s="952" t="s">
        <v>219</v>
      </c>
      <c r="E24" s="952" t="s">
        <v>183</v>
      </c>
      <c r="F24" s="953">
        <v>3.75</v>
      </c>
      <c r="G24" s="1200">
        <v>0</v>
      </c>
      <c r="H24" s="953">
        <f>F24*G24</f>
        <v>0</v>
      </c>
      <c r="I24" s="953">
        <v>0</v>
      </c>
      <c r="J24" s="953">
        <f>F24*I24</f>
        <v>0</v>
      </c>
    </row>
    <row r="25" spans="1:10" x14ac:dyDescent="0.25">
      <c r="A25" s="952" t="s">
        <v>4202</v>
      </c>
      <c r="B25" s="952"/>
      <c r="C25" s="952" t="s">
        <v>5664</v>
      </c>
      <c r="D25" s="952" t="s">
        <v>5665</v>
      </c>
      <c r="E25" s="952" t="s">
        <v>130</v>
      </c>
      <c r="F25" s="953">
        <v>6.75</v>
      </c>
      <c r="G25" s="1200">
        <v>0</v>
      </c>
      <c r="H25" s="953">
        <f>F25*G25</f>
        <v>0</v>
      </c>
      <c r="I25" s="953">
        <v>1</v>
      </c>
      <c r="J25" s="953">
        <f>F25*I25</f>
        <v>6.75</v>
      </c>
    </row>
    <row r="26" spans="1:10" x14ac:dyDescent="0.25">
      <c r="A26" s="954"/>
      <c r="B26" s="955"/>
      <c r="C26" s="955" t="s">
        <v>5277</v>
      </c>
      <c r="D26" s="955" t="s">
        <v>5303</v>
      </c>
      <c r="E26" s="954" t="s">
        <v>5215</v>
      </c>
      <c r="F26" s="954" t="s">
        <v>5215</v>
      </c>
      <c r="G26" s="954" t="s">
        <v>5215</v>
      </c>
      <c r="H26" s="956">
        <f>SUM(H27:H27)</f>
        <v>0</v>
      </c>
      <c r="I26" s="957"/>
      <c r="J26" s="956">
        <f>SUM(J27:J27)</f>
        <v>0</v>
      </c>
    </row>
    <row r="27" spans="1:10" x14ac:dyDescent="0.25">
      <c r="A27" s="952" t="s">
        <v>4227</v>
      </c>
      <c r="B27" s="952"/>
      <c r="C27" s="952" t="s">
        <v>5305</v>
      </c>
      <c r="D27" s="952" t="s">
        <v>5306</v>
      </c>
      <c r="E27" s="952" t="s">
        <v>261</v>
      </c>
      <c r="F27" s="953">
        <v>190.3</v>
      </c>
      <c r="G27" s="1200">
        <v>0</v>
      </c>
      <c r="H27" s="953">
        <f>F27*G27</f>
        <v>0</v>
      </c>
      <c r="I27" s="953">
        <v>0</v>
      </c>
      <c r="J27" s="953">
        <f>F27*I27</f>
        <v>0</v>
      </c>
    </row>
    <row r="28" spans="1:10" x14ac:dyDescent="0.25">
      <c r="A28" s="954"/>
      <c r="B28" s="955"/>
      <c r="C28" s="955" t="s">
        <v>5314</v>
      </c>
      <c r="D28" s="955" t="s">
        <v>5315</v>
      </c>
      <c r="E28" s="954" t="s">
        <v>5215</v>
      </c>
      <c r="F28" s="954" t="s">
        <v>5215</v>
      </c>
      <c r="G28" s="954" t="s">
        <v>5215</v>
      </c>
      <c r="H28" s="956">
        <f>SUM(H29:H32)</f>
        <v>0</v>
      </c>
      <c r="I28" s="957"/>
      <c r="J28" s="956">
        <f>SUM(J29:J32)</f>
        <v>120.265525</v>
      </c>
    </row>
    <row r="29" spans="1:10" x14ac:dyDescent="0.25">
      <c r="A29" s="952" t="s">
        <v>4245</v>
      </c>
      <c r="B29" s="952"/>
      <c r="C29" s="952" t="s">
        <v>5317</v>
      </c>
      <c r="D29" s="952" t="s">
        <v>5318</v>
      </c>
      <c r="E29" s="952" t="s">
        <v>183</v>
      </c>
      <c r="F29" s="953">
        <v>5.5</v>
      </c>
      <c r="G29" s="1200">
        <v>0</v>
      </c>
      <c r="H29" s="953">
        <f>F29*G29</f>
        <v>0</v>
      </c>
      <c r="I29" s="953">
        <v>0</v>
      </c>
      <c r="J29" s="953">
        <f>F29*I29</f>
        <v>0</v>
      </c>
    </row>
    <row r="30" spans="1:10" x14ac:dyDescent="0.25">
      <c r="A30" s="952" t="s">
        <v>4264</v>
      </c>
      <c r="B30" s="952"/>
      <c r="C30" s="952" t="s">
        <v>5322</v>
      </c>
      <c r="D30" s="952" t="s">
        <v>5666</v>
      </c>
      <c r="E30" s="952" t="s">
        <v>261</v>
      </c>
      <c r="F30" s="953">
        <v>190.3</v>
      </c>
      <c r="G30" s="1200">
        <v>0</v>
      </c>
      <c r="H30" s="953">
        <f>F30*G30</f>
        <v>0</v>
      </c>
      <c r="I30" s="953">
        <v>0.27994000000000002</v>
      </c>
      <c r="J30" s="953">
        <f>F30*I30</f>
        <v>53.272582000000007</v>
      </c>
    </row>
    <row r="31" spans="1:10" x14ac:dyDescent="0.25">
      <c r="A31" s="952" t="s">
        <v>4277</v>
      </c>
      <c r="B31" s="952"/>
      <c r="C31" s="952" t="s">
        <v>5336</v>
      </c>
      <c r="D31" s="952" t="s">
        <v>5667</v>
      </c>
      <c r="E31" s="952" t="s">
        <v>261</v>
      </c>
      <c r="F31" s="953">
        <v>172.2</v>
      </c>
      <c r="G31" s="1200">
        <v>0</v>
      </c>
      <c r="H31" s="953">
        <f>F31*G31</f>
        <v>0</v>
      </c>
      <c r="I31" s="953">
        <v>0.36834</v>
      </c>
      <c r="J31" s="953">
        <f>F31*I31</f>
        <v>63.428147999999993</v>
      </c>
    </row>
    <row r="32" spans="1:10" x14ac:dyDescent="0.25">
      <c r="A32" s="952" t="s">
        <v>5266</v>
      </c>
      <c r="B32" s="952"/>
      <c r="C32" s="952" t="s">
        <v>5668</v>
      </c>
      <c r="D32" s="952" t="s">
        <v>5669</v>
      </c>
      <c r="E32" s="952" t="s">
        <v>261</v>
      </c>
      <c r="F32" s="953">
        <v>18.100000000000001</v>
      </c>
      <c r="G32" s="1200">
        <v>0</v>
      </c>
      <c r="H32" s="953">
        <f>F32*G32</f>
        <v>0</v>
      </c>
      <c r="I32" s="953">
        <v>0.19694999999999999</v>
      </c>
      <c r="J32" s="953">
        <f>F32*I32</f>
        <v>3.5647950000000002</v>
      </c>
    </row>
    <row r="33" spans="1:10" x14ac:dyDescent="0.25">
      <c r="A33" s="954"/>
      <c r="B33" s="955"/>
      <c r="C33" s="955" t="s">
        <v>5359</v>
      </c>
      <c r="D33" s="955" t="s">
        <v>5360</v>
      </c>
      <c r="E33" s="954" t="s">
        <v>5215</v>
      </c>
      <c r="F33" s="954" t="s">
        <v>5215</v>
      </c>
      <c r="G33" s="954" t="s">
        <v>5215</v>
      </c>
      <c r="H33" s="956">
        <f>SUM(H34:H36)</f>
        <v>0</v>
      </c>
      <c r="I33" s="957"/>
      <c r="J33" s="956">
        <f>SUM(J34:J36)</f>
        <v>42.247793999999999</v>
      </c>
    </row>
    <row r="34" spans="1:10" x14ac:dyDescent="0.25">
      <c r="A34" s="952" t="s">
        <v>5269</v>
      </c>
      <c r="B34" s="952"/>
      <c r="C34" s="952" t="s">
        <v>5362</v>
      </c>
      <c r="D34" s="952" t="s">
        <v>5670</v>
      </c>
      <c r="E34" s="952" t="s">
        <v>261</v>
      </c>
      <c r="F34" s="953">
        <v>172.2</v>
      </c>
      <c r="G34" s="1200">
        <v>0</v>
      </c>
      <c r="H34" s="953">
        <f>F34*G34</f>
        <v>0</v>
      </c>
      <c r="I34" s="953">
        <v>7.3899999999999993E-2</v>
      </c>
      <c r="J34" s="953">
        <f>F34*I34</f>
        <v>12.725579999999997</v>
      </c>
    </row>
    <row r="35" spans="1:10" x14ac:dyDescent="0.25">
      <c r="A35" s="952" t="s">
        <v>5273</v>
      </c>
      <c r="B35" s="952"/>
      <c r="C35" s="952" t="s">
        <v>5544</v>
      </c>
      <c r="D35" s="952" t="s">
        <v>5671</v>
      </c>
      <c r="E35" s="952" t="s">
        <v>261</v>
      </c>
      <c r="F35" s="953">
        <v>167.28</v>
      </c>
      <c r="G35" s="1200">
        <v>0</v>
      </c>
      <c r="H35" s="953">
        <f>F35*G35</f>
        <v>0</v>
      </c>
      <c r="I35" s="953">
        <v>0.17244999999999999</v>
      </c>
      <c r="J35" s="953">
        <f>F35*I35</f>
        <v>28.847435999999998</v>
      </c>
    </row>
    <row r="36" spans="1:10" x14ac:dyDescent="0.25">
      <c r="A36" s="952" t="s">
        <v>5277</v>
      </c>
      <c r="B36" s="952"/>
      <c r="C36" s="952" t="s">
        <v>5672</v>
      </c>
      <c r="D36" s="952" t="s">
        <v>5673</v>
      </c>
      <c r="E36" s="952" t="s">
        <v>261</v>
      </c>
      <c r="F36" s="953">
        <v>4.92</v>
      </c>
      <c r="G36" s="1200">
        <v>0</v>
      </c>
      <c r="H36" s="953">
        <f>F36*G36</f>
        <v>0</v>
      </c>
      <c r="I36" s="953">
        <v>0.13714999999999999</v>
      </c>
      <c r="J36" s="953">
        <f>F36*I36</f>
        <v>0.67477799999999999</v>
      </c>
    </row>
    <row r="37" spans="1:10" x14ac:dyDescent="0.25">
      <c r="A37" s="954"/>
      <c r="B37" s="955"/>
      <c r="C37" s="955" t="s">
        <v>5401</v>
      </c>
      <c r="D37" s="955" t="s">
        <v>5402</v>
      </c>
      <c r="E37" s="954" t="s">
        <v>5215</v>
      </c>
      <c r="F37" s="954" t="s">
        <v>5215</v>
      </c>
      <c r="G37" s="954" t="s">
        <v>5215</v>
      </c>
      <c r="H37" s="956">
        <f>SUM(H38:H41)</f>
        <v>0</v>
      </c>
      <c r="I37" s="957"/>
      <c r="J37" s="956">
        <f>SUM(J38:J41)</f>
        <v>6.009996000000001</v>
      </c>
    </row>
    <row r="38" spans="1:10" x14ac:dyDescent="0.25">
      <c r="A38" s="952" t="s">
        <v>5281</v>
      </c>
      <c r="B38" s="952"/>
      <c r="C38" s="952" t="s">
        <v>5419</v>
      </c>
      <c r="D38" s="952" t="s">
        <v>5420</v>
      </c>
      <c r="E38" s="952" t="s">
        <v>383</v>
      </c>
      <c r="F38" s="953">
        <v>36.200000000000003</v>
      </c>
      <c r="G38" s="1200">
        <v>0</v>
      </c>
      <c r="H38" s="953">
        <f>F38*G38</f>
        <v>0</v>
      </c>
      <c r="I38" s="953">
        <v>0.10598</v>
      </c>
      <c r="J38" s="953">
        <f>F38*I38</f>
        <v>3.8364760000000007</v>
      </c>
    </row>
    <row r="39" spans="1:10" x14ac:dyDescent="0.25">
      <c r="A39" s="952" t="s">
        <v>5285</v>
      </c>
      <c r="B39" s="952"/>
      <c r="C39" s="952" t="s">
        <v>5422</v>
      </c>
      <c r="D39" s="952" t="s">
        <v>5423</v>
      </c>
      <c r="E39" s="952" t="s">
        <v>374</v>
      </c>
      <c r="F39" s="953">
        <v>36.200000000000003</v>
      </c>
      <c r="G39" s="1200">
        <v>0</v>
      </c>
      <c r="H39" s="953">
        <f>F39*G39</f>
        <v>0</v>
      </c>
      <c r="I39" s="953">
        <v>0.06</v>
      </c>
      <c r="J39" s="953">
        <f>F39*I39</f>
        <v>2.1720000000000002</v>
      </c>
    </row>
    <row r="40" spans="1:10" x14ac:dyDescent="0.25">
      <c r="A40" s="952" t="s">
        <v>5289</v>
      </c>
      <c r="B40" s="952"/>
      <c r="C40" s="952" t="s">
        <v>5427</v>
      </c>
      <c r="D40" s="952" t="s">
        <v>5674</v>
      </c>
      <c r="E40" s="952" t="s">
        <v>261</v>
      </c>
      <c r="F40" s="953">
        <v>2</v>
      </c>
      <c r="G40" s="1200">
        <v>0</v>
      </c>
      <c r="H40" s="953">
        <f>F40*G40</f>
        <v>0</v>
      </c>
      <c r="I40" s="953">
        <v>7.6000000000000004E-4</v>
      </c>
      <c r="J40" s="953">
        <f>F40*I40</f>
        <v>1.5200000000000001E-3</v>
      </c>
    </row>
    <row r="41" spans="1:10" x14ac:dyDescent="0.25">
      <c r="A41" s="958" t="s">
        <v>379</v>
      </c>
      <c r="B41" s="958"/>
      <c r="C41" s="958" t="s">
        <v>5445</v>
      </c>
      <c r="D41" s="958" t="s">
        <v>5446</v>
      </c>
      <c r="E41" s="958" t="s">
        <v>130</v>
      </c>
      <c r="F41" s="959">
        <v>182.44762</v>
      </c>
      <c r="G41" s="1201">
        <v>0</v>
      </c>
      <c r="H41" s="959">
        <f>F41*G41</f>
        <v>0</v>
      </c>
      <c r="I41" s="959">
        <v>0</v>
      </c>
      <c r="J41" s="959">
        <f>F41*I41</f>
        <v>0</v>
      </c>
    </row>
    <row r="42" spans="1:10" x14ac:dyDescent="0.25">
      <c r="A42" s="960"/>
      <c r="B42" s="960"/>
      <c r="C42" s="960"/>
      <c r="D42" s="960"/>
      <c r="E42" s="960"/>
      <c r="F42" s="960"/>
      <c r="G42" s="960"/>
      <c r="H42" s="961">
        <f>H12+H18+H20+H23+H26+H28+H33+H37</f>
        <v>0</v>
      </c>
      <c r="I42" s="960"/>
      <c r="J42" s="960"/>
    </row>
    <row r="43" spans="1:10" x14ac:dyDescent="0.25">
      <c r="A43" s="1665"/>
      <c r="B43" s="1657"/>
      <c r="C43" s="1657"/>
      <c r="D43" s="1657"/>
      <c r="E43" s="1657"/>
      <c r="F43" s="1657"/>
      <c r="G43" s="1657"/>
      <c r="H43" s="1657"/>
      <c r="I43" s="1657"/>
      <c r="J43" s="1657"/>
    </row>
  </sheetData>
  <mergeCells count="23">
    <mergeCell ref="A1:J1"/>
    <mergeCell ref="A2:C3"/>
    <mergeCell ref="D2:D3"/>
    <mergeCell ref="E2:F3"/>
    <mergeCell ref="G2:G3"/>
    <mergeCell ref="H2:J3"/>
    <mergeCell ref="A4:C5"/>
    <mergeCell ref="D4:D5"/>
    <mergeCell ref="E4:F5"/>
    <mergeCell ref="G4:G5"/>
    <mergeCell ref="H4:J5"/>
    <mergeCell ref="A6:C7"/>
    <mergeCell ref="D6:D7"/>
    <mergeCell ref="E6:F7"/>
    <mergeCell ref="G6:G7"/>
    <mergeCell ref="H6:J7"/>
    <mergeCell ref="I10:J10"/>
    <mergeCell ref="A43:J43"/>
    <mergeCell ref="A8:C9"/>
    <mergeCell ref="D8:D9"/>
    <mergeCell ref="E8:F9"/>
    <mergeCell ref="G8:G9"/>
    <mergeCell ref="H8:J9"/>
  </mergeCells>
  <hyperlinks>
    <hyperlink ref="D2:D3" location="REKAPITULACE!A1" display="REKONSTRUKCE AREÁLU ZŠ HAPALOVA - MARIE HÜBNEROVÉ" xr:uid="{1C285ED9-4FB1-4BDF-BA47-A377DC4F8220}"/>
  </hyperlinks>
  <pageMargins left="0.39400000000000002" right="0.39400000000000002" top="0.59099999999999997" bottom="0.59099999999999997" header="0.5" footer="0.5"/>
  <pageSetup paperSize="0" fitToHeight="0"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38AF-3245-435D-810D-A4CE64E6DF46}">
  <sheetPr codeName="List29">
    <outlinePr summaryBelow="0"/>
  </sheetPr>
  <dimension ref="A1:K5001"/>
  <sheetViews>
    <sheetView zoomScaleNormal="100" workbookViewId="0">
      <pane ySplit="7" topLeftCell="A23" activePane="bottomLeft" state="frozen"/>
      <selection pane="bottomLeft" activeCell="C4" sqref="C4:G4"/>
    </sheetView>
  </sheetViews>
  <sheetFormatPr defaultColWidth="9.140625" defaultRowHeight="12.75" outlineLevelRow="1" x14ac:dyDescent="0.2"/>
  <cols>
    <col min="1" max="1" width="3.42578125" style="110" customWidth="1"/>
    <col min="2" max="2" width="12.5703125" style="189" customWidth="1"/>
    <col min="3" max="3" width="63.28515625" style="189" customWidth="1"/>
    <col min="4" max="4" width="4.85546875" style="110" customWidth="1"/>
    <col min="5" max="5" width="10.5703125" style="110" customWidth="1"/>
    <col min="6" max="6" width="9.85546875" style="110" customWidth="1"/>
    <col min="7" max="7" width="12.7109375" style="110" customWidth="1"/>
    <col min="8" max="11" width="8.7109375" style="110" customWidth="1"/>
    <col min="12" max="16384" width="9.140625" style="110"/>
  </cols>
  <sheetData>
    <row r="1" spans="1:11" ht="15.75" customHeight="1" x14ac:dyDescent="0.25">
      <c r="A1" s="1512" t="s">
        <v>2956</v>
      </c>
      <c r="B1" s="1512"/>
      <c r="C1" s="1512"/>
      <c r="D1" s="1512"/>
      <c r="E1" s="1512"/>
      <c r="F1" s="1512"/>
      <c r="G1" s="1512"/>
    </row>
    <row r="2" spans="1:11" ht="24.95" customHeight="1" x14ac:dyDescent="0.2">
      <c r="A2" s="187" t="s">
        <v>76</v>
      </c>
      <c r="B2" s="768" t="s">
        <v>2957</v>
      </c>
      <c r="C2" s="1646" t="s">
        <v>2958</v>
      </c>
      <c r="D2" s="1647"/>
      <c r="E2" s="1647"/>
      <c r="F2" s="1647"/>
      <c r="G2" s="1648"/>
    </row>
    <row r="3" spans="1:11" ht="24.95" customHeight="1" x14ac:dyDescent="0.2">
      <c r="A3" s="187" t="s">
        <v>78</v>
      </c>
      <c r="B3" s="768" t="s">
        <v>2959</v>
      </c>
      <c r="C3" s="1649"/>
      <c r="D3" s="1650"/>
      <c r="E3" s="1650"/>
      <c r="F3" s="1650"/>
      <c r="G3" s="1651"/>
    </row>
    <row r="4" spans="1:11" ht="31.5" customHeight="1" x14ac:dyDescent="0.2">
      <c r="A4" s="190" t="s">
        <v>79</v>
      </c>
      <c r="B4" s="770" t="s">
        <v>2959</v>
      </c>
      <c r="C4" s="1674" t="s">
        <v>5844</v>
      </c>
      <c r="D4" s="1675"/>
      <c r="E4" s="1675"/>
      <c r="F4" s="1675"/>
      <c r="G4" s="1676"/>
    </row>
    <row r="5" spans="1:11" x14ac:dyDescent="0.2">
      <c r="D5" s="109"/>
    </row>
    <row r="6" spans="1:11" ht="38.25" x14ac:dyDescent="0.2">
      <c r="A6" s="192" t="s">
        <v>80</v>
      </c>
      <c r="B6" s="193" t="s">
        <v>81</v>
      </c>
      <c r="C6" s="193" t="s">
        <v>82</v>
      </c>
      <c r="D6" s="194" t="s">
        <v>83</v>
      </c>
      <c r="E6" s="192" t="s">
        <v>2962</v>
      </c>
      <c r="F6" s="195" t="s">
        <v>2963</v>
      </c>
      <c r="G6" s="192" t="s">
        <v>178</v>
      </c>
      <c r="H6" s="196" t="s">
        <v>2966</v>
      </c>
      <c r="I6" s="196" t="s">
        <v>2967</v>
      </c>
      <c r="J6" s="196" t="s">
        <v>2968</v>
      </c>
      <c r="K6" s="196" t="s">
        <v>2969</v>
      </c>
    </row>
    <row r="7" spans="1:11" hidden="1" x14ac:dyDescent="0.2">
      <c r="A7" s="174"/>
      <c r="B7" s="175"/>
      <c r="C7" s="175"/>
      <c r="D7" s="177"/>
      <c r="E7" s="197"/>
      <c r="F7" s="178"/>
      <c r="G7" s="178"/>
      <c r="H7" s="178"/>
      <c r="I7" s="178"/>
      <c r="J7" s="178"/>
      <c r="K7" s="178"/>
    </row>
    <row r="8" spans="1:11" x14ac:dyDescent="0.2">
      <c r="A8" s="776" t="s">
        <v>89</v>
      </c>
      <c r="B8" s="777" t="s">
        <v>179</v>
      </c>
      <c r="C8" s="778" t="s">
        <v>180</v>
      </c>
      <c r="D8" s="779"/>
      <c r="E8" s="780"/>
      <c r="F8" s="781"/>
      <c r="G8" s="781">
        <f>SUM(G9,G11:G15,G17,G19,G21)</f>
        <v>0</v>
      </c>
      <c r="H8" s="781"/>
      <c r="I8" s="781">
        <f>SUM(I9:I23)</f>
        <v>0.05</v>
      </c>
      <c r="J8" s="781"/>
      <c r="K8" s="781">
        <f>SUM(K9:K23)</f>
        <v>0</v>
      </c>
    </row>
    <row r="9" spans="1:11" ht="22.5" outlineLevel="1" x14ac:dyDescent="0.2">
      <c r="A9" s="204">
        <v>1</v>
      </c>
      <c r="B9" s="653" t="s">
        <v>2970</v>
      </c>
      <c r="C9" s="782" t="s">
        <v>2971</v>
      </c>
      <c r="D9" s="654" t="s">
        <v>183</v>
      </c>
      <c r="E9" s="655">
        <v>138</v>
      </c>
      <c r="F9" s="656">
        <v>0</v>
      </c>
      <c r="G9" s="657">
        <f>ROUND(E9*F9,2)</f>
        <v>0</v>
      </c>
      <c r="H9" s="657">
        <v>0</v>
      </c>
      <c r="I9" s="657">
        <f>ROUND(E9*H9,2)</f>
        <v>0</v>
      </c>
      <c r="J9" s="657">
        <v>0</v>
      </c>
      <c r="K9" s="657">
        <f>ROUND(E9*J9,2)</f>
        <v>0</v>
      </c>
    </row>
    <row r="10" spans="1:11" outlineLevel="1" x14ac:dyDescent="0.2">
      <c r="A10" s="211"/>
      <c r="B10" s="212"/>
      <c r="C10" s="1672" t="s">
        <v>2972</v>
      </c>
      <c r="D10" s="1673"/>
      <c r="E10" s="1673"/>
      <c r="F10" s="1673"/>
      <c r="G10" s="1673"/>
      <c r="H10" s="153"/>
      <c r="I10" s="153"/>
      <c r="J10" s="153"/>
      <c r="K10" s="153"/>
    </row>
    <row r="11" spans="1:11" outlineLevel="1" x14ac:dyDescent="0.2">
      <c r="A11" s="783">
        <v>2</v>
      </c>
      <c r="B11" s="784" t="s">
        <v>2973</v>
      </c>
      <c r="C11" s="785" t="s">
        <v>2974</v>
      </c>
      <c r="D11" s="786" t="s">
        <v>2975</v>
      </c>
      <c r="E11" s="787">
        <v>120</v>
      </c>
      <c r="F11" s="788">
        <v>0</v>
      </c>
      <c r="G11" s="789">
        <f>ROUND(E11*F11,2)</f>
        <v>0</v>
      </c>
      <c r="H11" s="789">
        <v>0</v>
      </c>
      <c r="I11" s="789">
        <f>ROUND(E11*H11,2)</f>
        <v>0</v>
      </c>
      <c r="J11" s="789">
        <v>0</v>
      </c>
      <c r="K11" s="789">
        <f>ROUND(E11*J11,2)</f>
        <v>0</v>
      </c>
    </row>
    <row r="12" spans="1:11" outlineLevel="1" x14ac:dyDescent="0.2">
      <c r="A12" s="783">
        <v>3</v>
      </c>
      <c r="B12" s="784" t="s">
        <v>2976</v>
      </c>
      <c r="C12" s="785" t="s">
        <v>2977</v>
      </c>
      <c r="D12" s="786" t="s">
        <v>2978</v>
      </c>
      <c r="E12" s="787">
        <v>7</v>
      </c>
      <c r="F12" s="788">
        <v>0</v>
      </c>
      <c r="G12" s="789">
        <f>ROUND(E12*F12,2)</f>
        <v>0</v>
      </c>
      <c r="H12" s="789">
        <v>0</v>
      </c>
      <c r="I12" s="789">
        <f>ROUND(E12*H12,2)</f>
        <v>0</v>
      </c>
      <c r="J12" s="789">
        <v>0</v>
      </c>
      <c r="K12" s="789">
        <f>ROUND(E12*J12,2)</f>
        <v>0</v>
      </c>
    </row>
    <row r="13" spans="1:11" outlineLevel="1" x14ac:dyDescent="0.2">
      <c r="A13" s="783">
        <v>4</v>
      </c>
      <c r="B13" s="784" t="s">
        <v>5549</v>
      </c>
      <c r="C13" s="785" t="s">
        <v>5550</v>
      </c>
      <c r="D13" s="786" t="s">
        <v>2978</v>
      </c>
      <c r="E13" s="787">
        <v>1</v>
      </c>
      <c r="F13" s="788">
        <v>0</v>
      </c>
      <c r="G13" s="789">
        <f>ROUND(E13*F13,2)</f>
        <v>0</v>
      </c>
      <c r="H13" s="789">
        <v>0</v>
      </c>
      <c r="I13" s="789">
        <f>ROUND(E13*H13,2)</f>
        <v>0</v>
      </c>
      <c r="J13" s="789">
        <v>0</v>
      </c>
      <c r="K13" s="789">
        <f>ROUND(E13*J13,2)</f>
        <v>0</v>
      </c>
    </row>
    <row r="14" spans="1:11" outlineLevel="1" x14ac:dyDescent="0.2">
      <c r="A14" s="783">
        <v>5</v>
      </c>
      <c r="B14" s="784" t="s">
        <v>2979</v>
      </c>
      <c r="C14" s="785" t="s">
        <v>2980</v>
      </c>
      <c r="D14" s="786" t="s">
        <v>2981</v>
      </c>
      <c r="E14" s="787">
        <v>20</v>
      </c>
      <c r="F14" s="788">
        <v>0</v>
      </c>
      <c r="G14" s="789">
        <f>ROUND(E14*F14,2)</f>
        <v>0</v>
      </c>
      <c r="H14" s="789">
        <v>0</v>
      </c>
      <c r="I14" s="789">
        <f>ROUND(E14*H14,2)</f>
        <v>0</v>
      </c>
      <c r="J14" s="789">
        <v>0</v>
      </c>
      <c r="K14" s="789">
        <f>ROUND(E14*J14,2)</f>
        <v>0</v>
      </c>
    </row>
    <row r="15" spans="1:11" outlineLevel="1" x14ac:dyDescent="0.2">
      <c r="A15" s="204">
        <v>6</v>
      </c>
      <c r="B15" s="653" t="s">
        <v>2982</v>
      </c>
      <c r="C15" s="782" t="s">
        <v>2983</v>
      </c>
      <c r="D15" s="654" t="s">
        <v>183</v>
      </c>
      <c r="E15" s="655">
        <v>12</v>
      </c>
      <c r="F15" s="656">
        <v>0</v>
      </c>
      <c r="G15" s="657">
        <f>ROUND(E15*F15,2)</f>
        <v>0</v>
      </c>
      <c r="H15" s="657">
        <v>0</v>
      </c>
      <c r="I15" s="657">
        <f>ROUND(E15*H15,2)</f>
        <v>0</v>
      </c>
      <c r="J15" s="657">
        <v>0</v>
      </c>
      <c r="K15" s="657">
        <f>ROUND(E15*J15,2)</f>
        <v>0</v>
      </c>
    </row>
    <row r="16" spans="1:11" outlineLevel="1" x14ac:dyDescent="0.2">
      <c r="A16" s="211"/>
      <c r="B16" s="212"/>
      <c r="C16" s="1672" t="s">
        <v>2984</v>
      </c>
      <c r="D16" s="1673"/>
      <c r="E16" s="1673"/>
      <c r="F16" s="1673"/>
      <c r="G16" s="1673"/>
      <c r="H16" s="153"/>
      <c r="I16" s="153"/>
      <c r="J16" s="153"/>
      <c r="K16" s="153"/>
    </row>
    <row r="17" spans="1:11" ht="22.5" outlineLevel="1" x14ac:dyDescent="0.2">
      <c r="A17" s="204">
        <v>7</v>
      </c>
      <c r="B17" s="653" t="s">
        <v>2985</v>
      </c>
      <c r="C17" s="782" t="s">
        <v>2986</v>
      </c>
      <c r="D17" s="654" t="s">
        <v>261</v>
      </c>
      <c r="E17" s="655">
        <v>50</v>
      </c>
      <c r="F17" s="656">
        <v>0</v>
      </c>
      <c r="G17" s="657">
        <f>ROUND(E17*F17,2)</f>
        <v>0</v>
      </c>
      <c r="H17" s="657">
        <v>9.8999999999999999E-4</v>
      </c>
      <c r="I17" s="657">
        <f>ROUND(E17*H17,2)</f>
        <v>0.05</v>
      </c>
      <c r="J17" s="657">
        <v>0</v>
      </c>
      <c r="K17" s="657">
        <f>ROUND(E17*J17,2)</f>
        <v>0</v>
      </c>
    </row>
    <row r="18" spans="1:11" outlineLevel="1" x14ac:dyDescent="0.2">
      <c r="A18" s="211"/>
      <c r="B18" s="212"/>
      <c r="C18" s="1672" t="s">
        <v>2987</v>
      </c>
      <c r="D18" s="1673"/>
      <c r="E18" s="1673"/>
      <c r="F18" s="1673"/>
      <c r="G18" s="1673"/>
      <c r="H18" s="153"/>
      <c r="I18" s="153"/>
      <c r="J18" s="153"/>
      <c r="K18" s="153"/>
    </row>
    <row r="19" spans="1:11" outlineLevel="1" x14ac:dyDescent="0.2">
      <c r="A19" s="204">
        <v>8</v>
      </c>
      <c r="B19" s="653" t="s">
        <v>2988</v>
      </c>
      <c r="C19" s="782" t="s">
        <v>2989</v>
      </c>
      <c r="D19" s="654" t="s">
        <v>183</v>
      </c>
      <c r="E19" s="655">
        <v>138</v>
      </c>
      <c r="F19" s="656">
        <v>0</v>
      </c>
      <c r="G19" s="657">
        <f>ROUND(E19*F19,2)</f>
        <v>0</v>
      </c>
      <c r="H19" s="657">
        <v>0</v>
      </c>
      <c r="I19" s="657">
        <f>ROUND(E19*H19,2)</f>
        <v>0</v>
      </c>
      <c r="J19" s="657">
        <v>0</v>
      </c>
      <c r="K19" s="657">
        <f>ROUND(E19*J19,2)</f>
        <v>0</v>
      </c>
    </row>
    <row r="20" spans="1:11" outlineLevel="1" x14ac:dyDescent="0.2">
      <c r="A20" s="211"/>
      <c r="B20" s="212"/>
      <c r="C20" s="1672" t="s">
        <v>2990</v>
      </c>
      <c r="D20" s="1673"/>
      <c r="E20" s="1673"/>
      <c r="F20" s="1673"/>
      <c r="G20" s="1673"/>
      <c r="H20" s="153"/>
      <c r="I20" s="153"/>
      <c r="J20" s="153"/>
      <c r="K20" s="153"/>
    </row>
    <row r="21" spans="1:11" ht="22.5" outlineLevel="1" x14ac:dyDescent="0.2">
      <c r="A21" s="204">
        <v>9</v>
      </c>
      <c r="B21" s="653" t="s">
        <v>218</v>
      </c>
      <c r="C21" s="782" t="s">
        <v>2991</v>
      </c>
      <c r="D21" s="654" t="s">
        <v>183</v>
      </c>
      <c r="E21" s="655">
        <v>138</v>
      </c>
      <c r="F21" s="656">
        <v>0</v>
      </c>
      <c r="G21" s="657">
        <f>ROUND(E21*F21,2)</f>
        <v>0</v>
      </c>
      <c r="H21" s="657">
        <v>0</v>
      </c>
      <c r="I21" s="657">
        <f>ROUND(E21*H21,2)</f>
        <v>0</v>
      </c>
      <c r="J21" s="657">
        <v>0</v>
      </c>
      <c r="K21" s="657">
        <f>ROUND(E21*J21,2)</f>
        <v>0</v>
      </c>
    </row>
    <row r="22" spans="1:11" outlineLevel="1" x14ac:dyDescent="0.2">
      <c r="A22" s="211"/>
      <c r="B22" s="212"/>
      <c r="C22" s="1672" t="s">
        <v>2992</v>
      </c>
      <c r="D22" s="1673"/>
      <c r="E22" s="1673"/>
      <c r="F22" s="1673"/>
      <c r="G22" s="1673"/>
      <c r="H22" s="153"/>
      <c r="I22" s="153"/>
      <c r="J22" s="153"/>
      <c r="K22" s="153"/>
    </row>
    <row r="23" spans="1:11" outlineLevel="1" x14ac:dyDescent="0.2">
      <c r="A23" s="211"/>
      <c r="B23" s="212"/>
      <c r="C23" s="1589" t="s">
        <v>2993</v>
      </c>
      <c r="D23" s="1590"/>
      <c r="E23" s="1590"/>
      <c r="F23" s="1590"/>
      <c r="G23" s="1590"/>
      <c r="H23" s="153"/>
      <c r="I23" s="153"/>
      <c r="J23" s="153"/>
      <c r="K23" s="153"/>
    </row>
    <row r="24" spans="1:11" x14ac:dyDescent="0.2">
      <c r="A24" s="776" t="s">
        <v>89</v>
      </c>
      <c r="B24" s="777" t="s">
        <v>2040</v>
      </c>
      <c r="C24" s="778" t="s">
        <v>2041</v>
      </c>
      <c r="D24" s="779"/>
      <c r="E24" s="780"/>
      <c r="F24" s="781"/>
      <c r="G24" s="781">
        <f>SUM(G25:G28,G30,G32,G34,G36:G43)</f>
        <v>0</v>
      </c>
      <c r="H24" s="781"/>
      <c r="I24" s="781">
        <f>SUM(I25:I40)</f>
        <v>3.6999999999999988</v>
      </c>
      <c r="J24" s="781"/>
      <c r="K24" s="781">
        <f>SUM(K25:K40)</f>
        <v>0</v>
      </c>
    </row>
    <row r="25" spans="1:11" outlineLevel="1" x14ac:dyDescent="0.2">
      <c r="A25" s="783">
        <v>10</v>
      </c>
      <c r="B25" s="784" t="s">
        <v>5506</v>
      </c>
      <c r="C25" s="785" t="s">
        <v>5507</v>
      </c>
      <c r="D25" s="786" t="s">
        <v>374</v>
      </c>
      <c r="E25" s="787">
        <v>7</v>
      </c>
      <c r="F25" s="788">
        <v>0</v>
      </c>
      <c r="G25" s="789">
        <f>ROUND(E25*F25,2)</f>
        <v>0</v>
      </c>
      <c r="H25" s="789">
        <v>0.40105000000000002</v>
      </c>
      <c r="I25" s="789">
        <f>ROUND(E25*H25,2)</f>
        <v>2.81</v>
      </c>
      <c r="J25" s="789">
        <v>0</v>
      </c>
      <c r="K25" s="789">
        <f>ROUND(E25*J25,2)</f>
        <v>0</v>
      </c>
    </row>
    <row r="26" spans="1:11" ht="22.5" outlineLevel="1" x14ac:dyDescent="0.2">
      <c r="A26" s="783">
        <v>11</v>
      </c>
      <c r="B26" s="784" t="s">
        <v>5510</v>
      </c>
      <c r="C26" s="785" t="s">
        <v>5511</v>
      </c>
      <c r="D26" s="786" t="s">
        <v>374</v>
      </c>
      <c r="E26" s="787">
        <v>1</v>
      </c>
      <c r="F26" s="788">
        <v>0</v>
      </c>
      <c r="G26" s="789">
        <f>ROUND(E26*F26,2)</f>
        <v>0</v>
      </c>
      <c r="H26" s="789">
        <v>1.227E-2</v>
      </c>
      <c r="I26" s="789">
        <f>ROUND(E26*H26,2)</f>
        <v>0.01</v>
      </c>
      <c r="J26" s="789">
        <v>0</v>
      </c>
      <c r="K26" s="789">
        <f>ROUND(E26*J26,2)</f>
        <v>0</v>
      </c>
    </row>
    <row r="27" spans="1:11" ht="22.5" outlineLevel="1" x14ac:dyDescent="0.2">
      <c r="A27" s="783">
        <v>12</v>
      </c>
      <c r="B27" s="784" t="s">
        <v>5551</v>
      </c>
      <c r="C27" s="785" t="s">
        <v>5552</v>
      </c>
      <c r="D27" s="786" t="s">
        <v>374</v>
      </c>
      <c r="E27" s="787">
        <v>10</v>
      </c>
      <c r="F27" s="788">
        <v>0</v>
      </c>
      <c r="G27" s="789">
        <f>ROUND(E27*F27,2)</f>
        <v>0</v>
      </c>
      <c r="H27" s="789">
        <v>9.1800000000000007E-3</v>
      </c>
      <c r="I27" s="789">
        <f>ROUND(E27*H27,2)</f>
        <v>0.09</v>
      </c>
      <c r="J27" s="789">
        <v>0</v>
      </c>
      <c r="K27" s="789">
        <f>ROUND(E27*J27,2)</f>
        <v>0</v>
      </c>
    </row>
    <row r="28" spans="1:11" ht="22.5" outlineLevel="1" x14ac:dyDescent="0.2">
      <c r="A28" s="204">
        <v>13</v>
      </c>
      <c r="B28" s="653" t="s">
        <v>3058</v>
      </c>
      <c r="C28" s="782" t="s">
        <v>3059</v>
      </c>
      <c r="D28" s="654" t="s">
        <v>383</v>
      </c>
      <c r="E28" s="655">
        <v>94</v>
      </c>
      <c r="F28" s="656">
        <v>0</v>
      </c>
      <c r="G28" s="657">
        <f>ROUND(E28*F28,2)</f>
        <v>0</v>
      </c>
      <c r="H28" s="657">
        <v>2.0899999999999998E-3</v>
      </c>
      <c r="I28" s="657">
        <f>ROUND(E28*H28,2)</f>
        <v>0.2</v>
      </c>
      <c r="J28" s="657">
        <v>0</v>
      </c>
      <c r="K28" s="657">
        <f>ROUND(E28*J28,2)</f>
        <v>0</v>
      </c>
    </row>
    <row r="29" spans="1:11" outlineLevel="1" x14ac:dyDescent="0.2">
      <c r="A29" s="211"/>
      <c r="B29" s="212"/>
      <c r="C29" s="1677" t="s">
        <v>3053</v>
      </c>
      <c r="D29" s="1678"/>
      <c r="E29" s="1678"/>
      <c r="F29" s="1678"/>
      <c r="G29" s="1678"/>
      <c r="H29" s="153"/>
      <c r="I29" s="153"/>
      <c r="J29" s="153"/>
      <c r="K29" s="153"/>
    </row>
    <row r="30" spans="1:11" ht="22.5" outlineLevel="1" x14ac:dyDescent="0.2">
      <c r="A30" s="204">
        <v>14</v>
      </c>
      <c r="B30" s="653" t="s">
        <v>3060</v>
      </c>
      <c r="C30" s="782" t="s">
        <v>3061</v>
      </c>
      <c r="D30" s="654" t="s">
        <v>383</v>
      </c>
      <c r="E30" s="655">
        <v>20</v>
      </c>
      <c r="F30" s="656">
        <v>0</v>
      </c>
      <c r="G30" s="657">
        <f>ROUND(E30*F30,2)</f>
        <v>0</v>
      </c>
      <c r="H30" s="657">
        <v>2.5000000000000001E-3</v>
      </c>
      <c r="I30" s="657">
        <f>ROUND(E30*H30,2)</f>
        <v>0.05</v>
      </c>
      <c r="J30" s="657">
        <v>0</v>
      </c>
      <c r="K30" s="657">
        <f>ROUND(E30*J30,2)</f>
        <v>0</v>
      </c>
    </row>
    <row r="31" spans="1:11" outlineLevel="1" x14ac:dyDescent="0.2">
      <c r="A31" s="211"/>
      <c r="B31" s="212"/>
      <c r="C31" s="1677" t="s">
        <v>3053</v>
      </c>
      <c r="D31" s="1678"/>
      <c r="E31" s="1678"/>
      <c r="F31" s="1678"/>
      <c r="G31" s="1678"/>
      <c r="H31" s="153"/>
      <c r="I31" s="153"/>
      <c r="J31" s="153"/>
      <c r="K31" s="153"/>
    </row>
    <row r="32" spans="1:11" ht="22.5" outlineLevel="1" x14ac:dyDescent="0.2">
      <c r="A32" s="204">
        <v>15</v>
      </c>
      <c r="B32" s="653" t="s">
        <v>3062</v>
      </c>
      <c r="C32" s="782" t="s">
        <v>3063</v>
      </c>
      <c r="D32" s="654" t="s">
        <v>383</v>
      </c>
      <c r="E32" s="655">
        <v>24</v>
      </c>
      <c r="F32" s="656">
        <v>0</v>
      </c>
      <c r="G32" s="657">
        <f>ROUND(E32*F32,2)</f>
        <v>0</v>
      </c>
      <c r="H32" s="657">
        <v>3.5500000000000002E-3</v>
      </c>
      <c r="I32" s="657">
        <f>ROUND(E32*H32,2)</f>
        <v>0.09</v>
      </c>
      <c r="J32" s="657">
        <v>0</v>
      </c>
      <c r="K32" s="657">
        <f>ROUND(E32*J32,2)</f>
        <v>0</v>
      </c>
    </row>
    <row r="33" spans="1:11" outlineLevel="1" x14ac:dyDescent="0.2">
      <c r="A33" s="211"/>
      <c r="B33" s="212"/>
      <c r="C33" s="1677" t="s">
        <v>3053</v>
      </c>
      <c r="D33" s="1678"/>
      <c r="E33" s="1678"/>
      <c r="F33" s="1678"/>
      <c r="G33" s="1678"/>
      <c r="H33" s="153"/>
      <c r="I33" s="153"/>
      <c r="J33" s="153"/>
      <c r="K33" s="153"/>
    </row>
    <row r="34" spans="1:11" ht="22.5" outlineLevel="1" x14ac:dyDescent="0.2">
      <c r="A34" s="204">
        <v>16</v>
      </c>
      <c r="B34" s="653" t="s">
        <v>3064</v>
      </c>
      <c r="C34" s="782" t="s">
        <v>3065</v>
      </c>
      <c r="D34" s="654" t="s">
        <v>383</v>
      </c>
      <c r="E34" s="655">
        <v>28</v>
      </c>
      <c r="F34" s="656">
        <v>0</v>
      </c>
      <c r="G34" s="657">
        <f>ROUND(E34*F34,2)</f>
        <v>0</v>
      </c>
      <c r="H34" s="657">
        <v>4.0000000000000001E-3</v>
      </c>
      <c r="I34" s="657">
        <f>ROUND(E34*H34,2)</f>
        <v>0.11</v>
      </c>
      <c r="J34" s="657">
        <v>0</v>
      </c>
      <c r="K34" s="657">
        <f>ROUND(E34*J34,2)</f>
        <v>0</v>
      </c>
    </row>
    <row r="35" spans="1:11" outlineLevel="1" x14ac:dyDescent="0.2">
      <c r="A35" s="211"/>
      <c r="B35" s="212"/>
      <c r="C35" s="1677" t="s">
        <v>3053</v>
      </c>
      <c r="D35" s="1678"/>
      <c r="E35" s="1678"/>
      <c r="F35" s="1678"/>
      <c r="G35" s="1678"/>
      <c r="H35" s="153"/>
      <c r="I35" s="153"/>
      <c r="J35" s="153"/>
      <c r="K35" s="153"/>
    </row>
    <row r="36" spans="1:11" outlineLevel="1" x14ac:dyDescent="0.2">
      <c r="A36" s="783">
        <v>17</v>
      </c>
      <c r="B36" s="784" t="s">
        <v>5518</v>
      </c>
      <c r="C36" s="785" t="s">
        <v>5519</v>
      </c>
      <c r="D36" s="786" t="s">
        <v>374</v>
      </c>
      <c r="E36" s="787">
        <v>4</v>
      </c>
      <c r="F36" s="788">
        <v>0</v>
      </c>
      <c r="G36" s="789">
        <f t="shared" ref="G36:G43" si="0">ROUND(E36*F36,2)</f>
        <v>0</v>
      </c>
      <c r="H36" s="789">
        <v>6.5300000000000002E-3</v>
      </c>
      <c r="I36" s="789">
        <f t="shared" ref="I36:I43" si="1">ROUND(E36*H36,2)</f>
        <v>0.03</v>
      </c>
      <c r="J36" s="789">
        <v>0</v>
      </c>
      <c r="K36" s="789">
        <f t="shared" ref="K36:K43" si="2">ROUND(E36*J36,2)</f>
        <v>0</v>
      </c>
    </row>
    <row r="37" spans="1:11" outlineLevel="1" x14ac:dyDescent="0.2">
      <c r="A37" s="783">
        <v>18</v>
      </c>
      <c r="B37" s="784" t="s">
        <v>5553</v>
      </c>
      <c r="C37" s="785" t="s">
        <v>5554</v>
      </c>
      <c r="D37" s="786" t="s">
        <v>374</v>
      </c>
      <c r="E37" s="787">
        <v>2</v>
      </c>
      <c r="F37" s="788">
        <v>0</v>
      </c>
      <c r="G37" s="789">
        <f t="shared" si="0"/>
        <v>0</v>
      </c>
      <c r="H37" s="789">
        <v>7.6400000000000001E-3</v>
      </c>
      <c r="I37" s="789">
        <f t="shared" si="1"/>
        <v>0.02</v>
      </c>
      <c r="J37" s="789">
        <v>0</v>
      </c>
      <c r="K37" s="789">
        <f t="shared" si="2"/>
        <v>0</v>
      </c>
    </row>
    <row r="38" spans="1:11" outlineLevel="1" x14ac:dyDescent="0.2">
      <c r="A38" s="783">
        <v>19</v>
      </c>
      <c r="B38" s="784" t="s">
        <v>5555</v>
      </c>
      <c r="C38" s="785" t="s">
        <v>5556</v>
      </c>
      <c r="D38" s="786" t="s">
        <v>374</v>
      </c>
      <c r="E38" s="787">
        <v>1</v>
      </c>
      <c r="F38" s="788">
        <v>0</v>
      </c>
      <c r="G38" s="789">
        <f t="shared" si="0"/>
        <v>0</v>
      </c>
      <c r="H38" s="789">
        <v>8.7799999999999996E-3</v>
      </c>
      <c r="I38" s="789">
        <f t="shared" si="1"/>
        <v>0.01</v>
      </c>
      <c r="J38" s="789">
        <v>0</v>
      </c>
      <c r="K38" s="789">
        <f t="shared" si="2"/>
        <v>0</v>
      </c>
    </row>
    <row r="39" spans="1:11" outlineLevel="1" x14ac:dyDescent="0.2">
      <c r="A39" s="783">
        <v>20</v>
      </c>
      <c r="B39" s="784" t="s">
        <v>5520</v>
      </c>
      <c r="C39" s="785" t="s">
        <v>5521</v>
      </c>
      <c r="D39" s="786" t="s">
        <v>374</v>
      </c>
      <c r="E39" s="787">
        <v>7</v>
      </c>
      <c r="F39" s="788">
        <v>0</v>
      </c>
      <c r="G39" s="789">
        <f t="shared" si="0"/>
        <v>0</v>
      </c>
      <c r="H39" s="789">
        <v>2.7220000000000001E-2</v>
      </c>
      <c r="I39" s="789">
        <f t="shared" si="1"/>
        <v>0.19</v>
      </c>
      <c r="J39" s="789">
        <v>0</v>
      </c>
      <c r="K39" s="789">
        <f t="shared" si="2"/>
        <v>0</v>
      </c>
    </row>
    <row r="40" spans="1:11" outlineLevel="1" x14ac:dyDescent="0.2">
      <c r="A40" s="1412">
        <v>21</v>
      </c>
      <c r="B40" s="1413" t="s">
        <v>5522</v>
      </c>
      <c r="C40" s="1414" t="s">
        <v>5523</v>
      </c>
      <c r="D40" s="1252" t="s">
        <v>374</v>
      </c>
      <c r="E40" s="787">
        <v>7</v>
      </c>
      <c r="F40" s="1253">
        <v>0</v>
      </c>
      <c r="G40" s="1254">
        <f t="shared" si="0"/>
        <v>0</v>
      </c>
      <c r="H40" s="1254">
        <v>1.2999999999999999E-2</v>
      </c>
      <c r="I40" s="789">
        <f t="shared" si="1"/>
        <v>0.09</v>
      </c>
      <c r="J40" s="789">
        <v>0</v>
      </c>
      <c r="K40" s="789">
        <f t="shared" si="2"/>
        <v>0</v>
      </c>
    </row>
    <row r="41" spans="1:11" outlineLevel="1" x14ac:dyDescent="0.2">
      <c r="A41" s="1415" t="s">
        <v>5923</v>
      </c>
      <c r="B41" s="1416" t="s">
        <v>5924</v>
      </c>
      <c r="C41" s="1417" t="s">
        <v>5925</v>
      </c>
      <c r="D41" s="1419" t="s">
        <v>374</v>
      </c>
      <c r="E41" s="1418">
        <v>1</v>
      </c>
      <c r="F41" s="1253">
        <v>0</v>
      </c>
      <c r="G41" s="1254">
        <f t="shared" si="0"/>
        <v>0</v>
      </c>
      <c r="H41" s="210">
        <v>0</v>
      </c>
      <c r="I41" s="210">
        <f t="shared" ref="I41" si="3">ROUND(E41*H41,2)</f>
        <v>0</v>
      </c>
      <c r="J41" s="210">
        <v>0</v>
      </c>
      <c r="K41" s="210">
        <f t="shared" ref="K41" si="4">ROUND(E41*J41,2)</f>
        <v>0</v>
      </c>
    </row>
    <row r="42" spans="1:11" ht="22.5" outlineLevel="1" x14ac:dyDescent="0.2">
      <c r="A42" s="132">
        <v>22</v>
      </c>
      <c r="B42" s="212" t="s">
        <v>179</v>
      </c>
      <c r="C42" s="1250" t="s">
        <v>5868</v>
      </c>
      <c r="D42" s="1244" t="s">
        <v>374</v>
      </c>
      <c r="E42" s="787">
        <v>1</v>
      </c>
      <c r="F42" s="1411">
        <v>0</v>
      </c>
      <c r="G42" s="153">
        <f t="shared" si="0"/>
        <v>0</v>
      </c>
      <c r="H42" s="153">
        <v>0.5</v>
      </c>
      <c r="I42" s="1243">
        <f t="shared" si="1"/>
        <v>0.5</v>
      </c>
      <c r="J42" s="789">
        <v>0</v>
      </c>
      <c r="K42" s="789">
        <f t="shared" si="2"/>
        <v>0</v>
      </c>
    </row>
    <row r="43" spans="1:11" outlineLevel="1" x14ac:dyDescent="0.2">
      <c r="A43" s="1245">
        <v>23</v>
      </c>
      <c r="B43" s="1246" t="s">
        <v>5869</v>
      </c>
      <c r="C43" s="1247" t="s">
        <v>3094</v>
      </c>
      <c r="D43" s="1248" t="s">
        <v>1878</v>
      </c>
      <c r="E43" s="1420">
        <f>SUM(G36:G42,G34,G32,G30,G28,G27,G26,G25)</f>
        <v>0</v>
      </c>
      <c r="F43" s="1251">
        <v>1.85</v>
      </c>
      <c r="G43" s="1249">
        <f t="shared" si="0"/>
        <v>0</v>
      </c>
      <c r="H43" s="210">
        <v>0</v>
      </c>
      <c r="I43" s="210">
        <f t="shared" si="1"/>
        <v>0</v>
      </c>
      <c r="J43" s="210">
        <v>0</v>
      </c>
      <c r="K43" s="210">
        <f t="shared" si="2"/>
        <v>0</v>
      </c>
    </row>
    <row r="44" spans="1:11" x14ac:dyDescent="0.2">
      <c r="A44" s="776" t="s">
        <v>89</v>
      </c>
      <c r="B44" s="777" t="s">
        <v>3096</v>
      </c>
      <c r="C44" s="778" t="s">
        <v>3012</v>
      </c>
      <c r="D44" s="779"/>
      <c r="E44" s="780"/>
      <c r="F44" s="781"/>
      <c r="G44" s="781">
        <f>SUM(G45:G60)</f>
        <v>0</v>
      </c>
      <c r="H44" s="781"/>
      <c r="I44" s="781">
        <f>SUM(I45:I59)</f>
        <v>0.20000000000000004</v>
      </c>
      <c r="J44" s="781"/>
      <c r="K44" s="781">
        <f>SUM(K45:K59)</f>
        <v>0</v>
      </c>
    </row>
    <row r="45" spans="1:11" outlineLevel="1" x14ac:dyDescent="0.2">
      <c r="A45" s="783">
        <v>24</v>
      </c>
      <c r="B45" s="784" t="s">
        <v>5557</v>
      </c>
      <c r="C45" s="785" t="s">
        <v>5558</v>
      </c>
      <c r="D45" s="786" t="s">
        <v>2978</v>
      </c>
      <c r="E45" s="787">
        <v>1</v>
      </c>
      <c r="F45" s="788">
        <v>0</v>
      </c>
      <c r="G45" s="789">
        <f t="shared" ref="G45:G60" si="5">ROUND(E45*F45,2)</f>
        <v>0</v>
      </c>
      <c r="H45" s="789">
        <v>0</v>
      </c>
      <c r="I45" s="789">
        <f t="shared" ref="I45:I60" si="6">ROUND(E45*H45,2)</f>
        <v>0</v>
      </c>
      <c r="J45" s="789">
        <v>0</v>
      </c>
      <c r="K45" s="789">
        <f t="shared" ref="K45:K60" si="7">ROUND(E45*J45,2)</f>
        <v>0</v>
      </c>
    </row>
    <row r="46" spans="1:11" ht="22.5" outlineLevel="1" x14ac:dyDescent="0.2">
      <c r="A46" s="783">
        <f>A45+1</f>
        <v>25</v>
      </c>
      <c r="B46" s="784" t="s">
        <v>5559</v>
      </c>
      <c r="C46" s="785" t="s">
        <v>5560</v>
      </c>
      <c r="D46" s="786" t="s">
        <v>383</v>
      </c>
      <c r="E46" s="787">
        <v>15</v>
      </c>
      <c r="F46" s="788">
        <v>0</v>
      </c>
      <c r="G46" s="789">
        <f t="shared" si="5"/>
        <v>0</v>
      </c>
      <c r="H46" s="789">
        <v>5.9000000000000003E-4</v>
      </c>
      <c r="I46" s="789">
        <f t="shared" si="6"/>
        <v>0.01</v>
      </c>
      <c r="J46" s="789">
        <v>0</v>
      </c>
      <c r="K46" s="789">
        <f t="shared" si="7"/>
        <v>0</v>
      </c>
    </row>
    <row r="47" spans="1:11" ht="22.5" outlineLevel="1" x14ac:dyDescent="0.2">
      <c r="A47" s="783">
        <f t="shared" ref="A47:A60" si="8">A46+1</f>
        <v>26</v>
      </c>
      <c r="B47" s="784" t="s">
        <v>5561</v>
      </c>
      <c r="C47" s="785" t="s">
        <v>5562</v>
      </c>
      <c r="D47" s="786" t="s">
        <v>383</v>
      </c>
      <c r="E47" s="787">
        <v>20</v>
      </c>
      <c r="F47" s="788">
        <v>0</v>
      </c>
      <c r="G47" s="789">
        <f t="shared" si="5"/>
        <v>0</v>
      </c>
      <c r="H47" s="789">
        <v>1.5100000000000001E-3</v>
      </c>
      <c r="I47" s="789">
        <f t="shared" si="6"/>
        <v>0.03</v>
      </c>
      <c r="J47" s="789">
        <v>0</v>
      </c>
      <c r="K47" s="789">
        <f t="shared" si="7"/>
        <v>0</v>
      </c>
    </row>
    <row r="48" spans="1:11" outlineLevel="1" x14ac:dyDescent="0.2">
      <c r="A48" s="783">
        <f t="shared" si="8"/>
        <v>27</v>
      </c>
      <c r="B48" s="784" t="s">
        <v>5563</v>
      </c>
      <c r="C48" s="785" t="s">
        <v>5564</v>
      </c>
      <c r="D48" s="786" t="s">
        <v>383</v>
      </c>
      <c r="E48" s="787">
        <v>4</v>
      </c>
      <c r="F48" s="788">
        <v>0</v>
      </c>
      <c r="G48" s="789">
        <f t="shared" si="5"/>
        <v>0</v>
      </c>
      <c r="H48" s="789">
        <v>1.7780000000000001E-2</v>
      </c>
      <c r="I48" s="789">
        <f t="shared" si="6"/>
        <v>7.0000000000000007E-2</v>
      </c>
      <c r="J48" s="789">
        <v>0</v>
      </c>
      <c r="K48" s="789">
        <f t="shared" si="7"/>
        <v>0</v>
      </c>
    </row>
    <row r="49" spans="1:11" outlineLevel="1" x14ac:dyDescent="0.2">
      <c r="A49" s="783">
        <f t="shared" si="8"/>
        <v>28</v>
      </c>
      <c r="B49" s="784" t="s">
        <v>5565</v>
      </c>
      <c r="C49" s="785" t="s">
        <v>5566</v>
      </c>
      <c r="D49" s="786" t="s">
        <v>383</v>
      </c>
      <c r="E49" s="787">
        <v>4</v>
      </c>
      <c r="F49" s="788">
        <v>0</v>
      </c>
      <c r="G49" s="789">
        <f t="shared" si="5"/>
        <v>0</v>
      </c>
      <c r="H49" s="789">
        <v>1.7780000000000001E-2</v>
      </c>
      <c r="I49" s="789">
        <f t="shared" si="6"/>
        <v>7.0000000000000007E-2</v>
      </c>
      <c r="J49" s="789">
        <v>0</v>
      </c>
      <c r="K49" s="789">
        <f t="shared" si="7"/>
        <v>0</v>
      </c>
    </row>
    <row r="50" spans="1:11" outlineLevel="1" x14ac:dyDescent="0.2">
      <c r="A50" s="783">
        <f t="shared" si="8"/>
        <v>29</v>
      </c>
      <c r="B50" s="784" t="s">
        <v>5567</v>
      </c>
      <c r="C50" s="785" t="s">
        <v>5568</v>
      </c>
      <c r="D50" s="786" t="s">
        <v>374</v>
      </c>
      <c r="E50" s="787">
        <v>1</v>
      </c>
      <c r="F50" s="788">
        <v>0</v>
      </c>
      <c r="G50" s="789">
        <f t="shared" si="5"/>
        <v>0</v>
      </c>
      <c r="H50" s="789">
        <v>0</v>
      </c>
      <c r="I50" s="789">
        <f t="shared" si="6"/>
        <v>0</v>
      </c>
      <c r="J50" s="789">
        <v>0</v>
      </c>
      <c r="K50" s="789">
        <f t="shared" si="7"/>
        <v>0</v>
      </c>
    </row>
    <row r="51" spans="1:11" outlineLevel="1" x14ac:dyDescent="0.2">
      <c r="A51" s="783">
        <f t="shared" si="8"/>
        <v>30</v>
      </c>
      <c r="B51" s="784" t="s">
        <v>5569</v>
      </c>
      <c r="C51" s="785" t="s">
        <v>5570</v>
      </c>
      <c r="D51" s="786" t="s">
        <v>374</v>
      </c>
      <c r="E51" s="787">
        <v>1</v>
      </c>
      <c r="F51" s="788">
        <v>0</v>
      </c>
      <c r="G51" s="789">
        <f t="shared" si="5"/>
        <v>0</v>
      </c>
      <c r="H51" s="789">
        <v>0</v>
      </c>
      <c r="I51" s="789">
        <f t="shared" si="6"/>
        <v>0</v>
      </c>
      <c r="J51" s="789">
        <v>0</v>
      </c>
      <c r="K51" s="789">
        <f t="shared" si="7"/>
        <v>0</v>
      </c>
    </row>
    <row r="52" spans="1:11" outlineLevel="1" x14ac:dyDescent="0.2">
      <c r="A52" s="783">
        <f t="shared" si="8"/>
        <v>31</v>
      </c>
      <c r="B52" s="784" t="s">
        <v>5571</v>
      </c>
      <c r="C52" s="785" t="s">
        <v>5572</v>
      </c>
      <c r="D52" s="786" t="s">
        <v>2975</v>
      </c>
      <c r="E52" s="787">
        <v>35</v>
      </c>
      <c r="F52" s="788">
        <v>0</v>
      </c>
      <c r="G52" s="789">
        <f t="shared" si="5"/>
        <v>0</v>
      </c>
      <c r="H52" s="789">
        <v>0</v>
      </c>
      <c r="I52" s="789">
        <f t="shared" si="6"/>
        <v>0</v>
      </c>
      <c r="J52" s="789">
        <v>0</v>
      </c>
      <c r="K52" s="789">
        <f t="shared" si="7"/>
        <v>0</v>
      </c>
    </row>
    <row r="53" spans="1:11" ht="22.5" outlineLevel="1" x14ac:dyDescent="0.2">
      <c r="A53" s="783">
        <f t="shared" si="8"/>
        <v>32</v>
      </c>
      <c r="B53" s="784" t="s">
        <v>3155</v>
      </c>
      <c r="C53" s="785" t="s">
        <v>3156</v>
      </c>
      <c r="D53" s="786" t="s">
        <v>374</v>
      </c>
      <c r="E53" s="787">
        <v>3</v>
      </c>
      <c r="F53" s="788">
        <v>0</v>
      </c>
      <c r="G53" s="789">
        <f t="shared" si="5"/>
        <v>0</v>
      </c>
      <c r="H53" s="789">
        <v>1.83E-3</v>
      </c>
      <c r="I53" s="789">
        <f t="shared" si="6"/>
        <v>0.01</v>
      </c>
      <c r="J53" s="789">
        <v>0</v>
      </c>
      <c r="K53" s="789">
        <f t="shared" si="7"/>
        <v>0</v>
      </c>
    </row>
    <row r="54" spans="1:11" ht="22.5" outlineLevel="1" x14ac:dyDescent="0.2">
      <c r="A54" s="783">
        <f t="shared" si="8"/>
        <v>33</v>
      </c>
      <c r="B54" s="784" t="s">
        <v>5573</v>
      </c>
      <c r="C54" s="785" t="s">
        <v>5574</v>
      </c>
      <c r="D54" s="786" t="s">
        <v>374</v>
      </c>
      <c r="E54" s="787">
        <v>1</v>
      </c>
      <c r="F54" s="788">
        <v>0</v>
      </c>
      <c r="G54" s="789">
        <f t="shared" si="5"/>
        <v>0</v>
      </c>
      <c r="H54" s="789">
        <v>1.06E-3</v>
      </c>
      <c r="I54" s="789">
        <f t="shared" si="6"/>
        <v>0</v>
      </c>
      <c r="J54" s="789">
        <v>0</v>
      </c>
      <c r="K54" s="789">
        <f t="shared" si="7"/>
        <v>0</v>
      </c>
    </row>
    <row r="55" spans="1:11" ht="22.5" outlineLevel="1" x14ac:dyDescent="0.2">
      <c r="A55" s="783">
        <f t="shared" si="8"/>
        <v>34</v>
      </c>
      <c r="B55" s="784" t="s">
        <v>5575</v>
      </c>
      <c r="C55" s="785" t="s">
        <v>5576</v>
      </c>
      <c r="D55" s="786" t="s">
        <v>374</v>
      </c>
      <c r="E55" s="787">
        <v>2</v>
      </c>
      <c r="F55" s="788">
        <v>0</v>
      </c>
      <c r="G55" s="789">
        <f t="shared" si="5"/>
        <v>0</v>
      </c>
      <c r="H55" s="789">
        <v>2.7E-4</v>
      </c>
      <c r="I55" s="789">
        <f t="shared" si="6"/>
        <v>0</v>
      </c>
      <c r="J55" s="789">
        <v>0</v>
      </c>
      <c r="K55" s="789">
        <f t="shared" si="7"/>
        <v>0</v>
      </c>
    </row>
    <row r="56" spans="1:11" outlineLevel="1" x14ac:dyDescent="0.2">
      <c r="A56" s="783">
        <f t="shared" si="8"/>
        <v>35</v>
      </c>
      <c r="B56" s="784" t="s">
        <v>5577</v>
      </c>
      <c r="C56" s="785" t="s">
        <v>5578</v>
      </c>
      <c r="D56" s="786" t="s">
        <v>2978</v>
      </c>
      <c r="E56" s="787">
        <v>2</v>
      </c>
      <c r="F56" s="788">
        <v>0</v>
      </c>
      <c r="G56" s="789">
        <f t="shared" si="5"/>
        <v>0</v>
      </c>
      <c r="H56" s="789">
        <v>0</v>
      </c>
      <c r="I56" s="789">
        <f t="shared" si="6"/>
        <v>0</v>
      </c>
      <c r="J56" s="789">
        <v>0</v>
      </c>
      <c r="K56" s="789">
        <f t="shared" si="7"/>
        <v>0</v>
      </c>
    </row>
    <row r="57" spans="1:11" outlineLevel="1" x14ac:dyDescent="0.2">
      <c r="A57" s="783">
        <f t="shared" si="8"/>
        <v>36</v>
      </c>
      <c r="B57" s="784" t="s">
        <v>5579</v>
      </c>
      <c r="C57" s="785" t="s">
        <v>5580</v>
      </c>
      <c r="D57" s="786" t="s">
        <v>2978</v>
      </c>
      <c r="E57" s="787">
        <v>1</v>
      </c>
      <c r="F57" s="788">
        <v>0</v>
      </c>
      <c r="G57" s="789">
        <f t="shared" si="5"/>
        <v>0</v>
      </c>
      <c r="H57" s="789">
        <v>0</v>
      </c>
      <c r="I57" s="789">
        <f t="shared" si="6"/>
        <v>0</v>
      </c>
      <c r="J57" s="789">
        <v>0</v>
      </c>
      <c r="K57" s="789">
        <f t="shared" si="7"/>
        <v>0</v>
      </c>
    </row>
    <row r="58" spans="1:11" ht="33.75" outlineLevel="1" x14ac:dyDescent="0.2">
      <c r="A58" s="783">
        <f t="shared" si="8"/>
        <v>37</v>
      </c>
      <c r="B58" s="784" t="s">
        <v>5581</v>
      </c>
      <c r="C58" s="785" t="s">
        <v>5582</v>
      </c>
      <c r="D58" s="786" t="s">
        <v>374</v>
      </c>
      <c r="E58" s="787">
        <v>1</v>
      </c>
      <c r="F58" s="788">
        <v>0</v>
      </c>
      <c r="G58" s="789">
        <f t="shared" si="5"/>
        <v>0</v>
      </c>
      <c r="H58" s="789">
        <v>4.0000000000000001E-3</v>
      </c>
      <c r="I58" s="789">
        <f t="shared" si="6"/>
        <v>0</v>
      </c>
      <c r="J58" s="789">
        <v>0</v>
      </c>
      <c r="K58" s="789">
        <f t="shared" si="7"/>
        <v>0</v>
      </c>
    </row>
    <row r="59" spans="1:11" outlineLevel="1" x14ac:dyDescent="0.2">
      <c r="A59" s="783">
        <f t="shared" si="8"/>
        <v>38</v>
      </c>
      <c r="B59" s="784" t="s">
        <v>5583</v>
      </c>
      <c r="C59" s="785" t="s">
        <v>5584</v>
      </c>
      <c r="D59" s="786" t="s">
        <v>374</v>
      </c>
      <c r="E59" s="787">
        <v>1</v>
      </c>
      <c r="F59" s="788">
        <v>0</v>
      </c>
      <c r="G59" s="789">
        <f t="shared" si="5"/>
        <v>0</v>
      </c>
      <c r="H59" s="789">
        <v>5.3E-3</v>
      </c>
      <c r="I59" s="789">
        <f t="shared" si="6"/>
        <v>0.01</v>
      </c>
      <c r="J59" s="789">
        <v>0</v>
      </c>
      <c r="K59" s="789">
        <f t="shared" si="7"/>
        <v>0</v>
      </c>
    </row>
    <row r="60" spans="1:11" outlineLevel="1" x14ac:dyDescent="0.2">
      <c r="A60" s="204">
        <f t="shared" si="8"/>
        <v>39</v>
      </c>
      <c r="B60" s="1246" t="s">
        <v>5870</v>
      </c>
      <c r="C60" s="206" t="s">
        <v>5033</v>
      </c>
      <c r="D60" s="207" t="s">
        <v>1878</v>
      </c>
      <c r="E60" s="208">
        <f>SUM(G45:G59)/100</f>
        <v>0</v>
      </c>
      <c r="F60" s="788">
        <v>1.2</v>
      </c>
      <c r="G60" s="210">
        <f t="shared" si="5"/>
        <v>0</v>
      </c>
      <c r="H60" s="210">
        <v>0</v>
      </c>
      <c r="I60" s="210">
        <f t="shared" si="6"/>
        <v>0</v>
      </c>
      <c r="J60" s="210">
        <v>0</v>
      </c>
      <c r="K60" s="210">
        <f t="shared" si="7"/>
        <v>0</v>
      </c>
    </row>
    <row r="61" spans="1:11" x14ac:dyDescent="0.2">
      <c r="A61" s="776" t="s">
        <v>89</v>
      </c>
      <c r="B61" s="777" t="s">
        <v>3357</v>
      </c>
      <c r="C61" s="778" t="s">
        <v>3358</v>
      </c>
      <c r="D61" s="779"/>
      <c r="E61" s="780"/>
      <c r="F61" s="781"/>
      <c r="G61" s="781">
        <f>SUM(G62)</f>
        <v>0</v>
      </c>
      <c r="H61" s="781"/>
      <c r="I61" s="781">
        <f>SUM(I62:I62)</f>
        <v>0.32</v>
      </c>
      <c r="J61" s="781"/>
      <c r="K61" s="781">
        <f>SUM(K62:K62)</f>
        <v>0</v>
      </c>
    </row>
    <row r="62" spans="1:11" outlineLevel="1" x14ac:dyDescent="0.2">
      <c r="A62" s="204">
        <v>40</v>
      </c>
      <c r="B62" s="653" t="s">
        <v>5585</v>
      </c>
      <c r="C62" s="782" t="s">
        <v>5586</v>
      </c>
      <c r="D62" s="654" t="s">
        <v>383</v>
      </c>
      <c r="E62" s="655">
        <v>38</v>
      </c>
      <c r="F62" s="656">
        <v>0</v>
      </c>
      <c r="G62" s="657">
        <f>ROUND(E62*F62,2)</f>
        <v>0</v>
      </c>
      <c r="H62" s="657">
        <v>8.3599999999999994E-3</v>
      </c>
      <c r="I62" s="657">
        <f>ROUND(E62*H62,2)</f>
        <v>0.32</v>
      </c>
      <c r="J62" s="657">
        <v>0</v>
      </c>
      <c r="K62" s="657">
        <f>ROUND(E62*J62,2)</f>
        <v>0</v>
      </c>
    </row>
    <row r="63" spans="1:11" x14ac:dyDescent="0.2">
      <c r="A63" s="776" t="s">
        <v>89</v>
      </c>
      <c r="B63" s="777" t="s">
        <v>3321</v>
      </c>
      <c r="C63" s="778" t="s">
        <v>3322</v>
      </c>
      <c r="D63" s="779"/>
      <c r="E63" s="780"/>
      <c r="F63" s="781"/>
      <c r="G63" s="781">
        <f>SUM(G64:G70)</f>
        <v>0</v>
      </c>
      <c r="H63" s="781"/>
      <c r="I63" s="781">
        <f>SUM(I64:I70)</f>
        <v>0</v>
      </c>
      <c r="J63" s="781"/>
      <c r="K63" s="781">
        <f>SUM(K64:K70)</f>
        <v>0</v>
      </c>
    </row>
    <row r="64" spans="1:11" outlineLevel="1" x14ac:dyDescent="0.2">
      <c r="A64" s="783">
        <v>41</v>
      </c>
      <c r="B64" s="784" t="s">
        <v>3323</v>
      </c>
      <c r="C64" s="785" t="s">
        <v>3324</v>
      </c>
      <c r="D64" s="786" t="s">
        <v>3325</v>
      </c>
      <c r="E64" s="787">
        <v>16</v>
      </c>
      <c r="F64" s="788">
        <v>0</v>
      </c>
      <c r="G64" s="789">
        <f t="shared" ref="G64:G70" si="9">ROUND(E64*F64,2)</f>
        <v>0</v>
      </c>
      <c r="H64" s="789">
        <v>0</v>
      </c>
      <c r="I64" s="789">
        <f t="shared" ref="I64:I70" si="10">ROUND(E64*H64,2)</f>
        <v>0</v>
      </c>
      <c r="J64" s="789">
        <v>0</v>
      </c>
      <c r="K64" s="789">
        <f t="shared" ref="K64:K70" si="11">ROUND(E64*J64,2)</f>
        <v>0</v>
      </c>
    </row>
    <row r="65" spans="1:11" outlineLevel="1" x14ac:dyDescent="0.2">
      <c r="A65" s="783">
        <f t="shared" ref="A65:A70" si="12">A64+1</f>
        <v>42</v>
      </c>
      <c r="B65" s="784" t="s">
        <v>3326</v>
      </c>
      <c r="C65" s="785" t="s">
        <v>3327</v>
      </c>
      <c r="D65" s="786" t="s">
        <v>3325</v>
      </c>
      <c r="E65" s="787">
        <v>10</v>
      </c>
      <c r="F65" s="788">
        <v>0</v>
      </c>
      <c r="G65" s="789">
        <f t="shared" si="9"/>
        <v>0</v>
      </c>
      <c r="H65" s="789">
        <v>0</v>
      </c>
      <c r="I65" s="789">
        <f t="shared" si="10"/>
        <v>0</v>
      </c>
      <c r="J65" s="789">
        <v>0</v>
      </c>
      <c r="K65" s="789">
        <f t="shared" si="11"/>
        <v>0</v>
      </c>
    </row>
    <row r="66" spans="1:11" outlineLevel="1" x14ac:dyDescent="0.2">
      <c r="A66" s="783">
        <f t="shared" si="12"/>
        <v>43</v>
      </c>
      <c r="B66" s="784" t="s">
        <v>3328</v>
      </c>
      <c r="C66" s="785" t="s">
        <v>3329</v>
      </c>
      <c r="D66" s="786" t="s">
        <v>3325</v>
      </c>
      <c r="E66" s="787">
        <v>4</v>
      </c>
      <c r="F66" s="788">
        <v>0</v>
      </c>
      <c r="G66" s="789">
        <f t="shared" si="9"/>
        <v>0</v>
      </c>
      <c r="H66" s="789">
        <v>0</v>
      </c>
      <c r="I66" s="789">
        <f t="shared" si="10"/>
        <v>0</v>
      </c>
      <c r="J66" s="789">
        <v>0</v>
      </c>
      <c r="K66" s="789">
        <f t="shared" si="11"/>
        <v>0</v>
      </c>
    </row>
    <row r="67" spans="1:11" outlineLevel="1" x14ac:dyDescent="0.2">
      <c r="A67" s="783">
        <f t="shared" si="12"/>
        <v>44</v>
      </c>
      <c r="B67" s="784" t="s">
        <v>3334</v>
      </c>
      <c r="C67" s="785" t="s">
        <v>3335</v>
      </c>
      <c r="D67" s="786" t="s">
        <v>3325</v>
      </c>
      <c r="E67" s="787">
        <v>20</v>
      </c>
      <c r="F67" s="788">
        <v>0</v>
      </c>
      <c r="G67" s="789">
        <f t="shared" si="9"/>
        <v>0</v>
      </c>
      <c r="H67" s="789">
        <v>0</v>
      </c>
      <c r="I67" s="789">
        <f t="shared" si="10"/>
        <v>0</v>
      </c>
      <c r="J67" s="789">
        <v>0</v>
      </c>
      <c r="K67" s="789">
        <f t="shared" si="11"/>
        <v>0</v>
      </c>
    </row>
    <row r="68" spans="1:11" outlineLevel="1" x14ac:dyDescent="0.2">
      <c r="A68" s="783">
        <f t="shared" si="12"/>
        <v>45</v>
      </c>
      <c r="B68" s="784" t="s">
        <v>3336</v>
      </c>
      <c r="C68" s="785" t="s">
        <v>3337</v>
      </c>
      <c r="D68" s="786" t="s">
        <v>1707</v>
      </c>
      <c r="E68" s="787">
        <v>1</v>
      </c>
      <c r="F68" s="788">
        <v>0</v>
      </c>
      <c r="G68" s="789">
        <f t="shared" si="9"/>
        <v>0</v>
      </c>
      <c r="H68" s="789">
        <v>0</v>
      </c>
      <c r="I68" s="789">
        <f t="shared" si="10"/>
        <v>0</v>
      </c>
      <c r="J68" s="789">
        <v>0</v>
      </c>
      <c r="K68" s="789">
        <f t="shared" si="11"/>
        <v>0</v>
      </c>
    </row>
    <row r="69" spans="1:11" outlineLevel="1" x14ac:dyDescent="0.2">
      <c r="A69" s="783">
        <f t="shared" si="12"/>
        <v>46</v>
      </c>
      <c r="B69" s="784" t="s">
        <v>3338</v>
      </c>
      <c r="C69" s="785" t="s">
        <v>3339</v>
      </c>
      <c r="D69" s="786" t="s">
        <v>1707</v>
      </c>
      <c r="E69" s="787">
        <v>4</v>
      </c>
      <c r="F69" s="788">
        <v>0</v>
      </c>
      <c r="G69" s="789">
        <f t="shared" si="9"/>
        <v>0</v>
      </c>
      <c r="H69" s="789">
        <v>0</v>
      </c>
      <c r="I69" s="789">
        <f t="shared" si="10"/>
        <v>0</v>
      </c>
      <c r="J69" s="789">
        <v>0</v>
      </c>
      <c r="K69" s="789">
        <f t="shared" si="11"/>
        <v>0</v>
      </c>
    </row>
    <row r="70" spans="1:11" outlineLevel="1" x14ac:dyDescent="0.2">
      <c r="A70" s="204">
        <f t="shared" si="12"/>
        <v>47</v>
      </c>
      <c r="B70" s="653" t="s">
        <v>3342</v>
      </c>
      <c r="C70" s="782" t="s">
        <v>3343</v>
      </c>
      <c r="D70" s="654" t="s">
        <v>3325</v>
      </c>
      <c r="E70" s="655">
        <v>40</v>
      </c>
      <c r="F70" s="656">
        <v>0</v>
      </c>
      <c r="G70" s="657">
        <f t="shared" si="9"/>
        <v>0</v>
      </c>
      <c r="H70" s="657">
        <v>0</v>
      </c>
      <c r="I70" s="657">
        <f t="shared" si="10"/>
        <v>0</v>
      </c>
      <c r="J70" s="657">
        <v>0</v>
      </c>
      <c r="K70" s="657">
        <f t="shared" si="11"/>
        <v>0</v>
      </c>
    </row>
    <row r="71" spans="1:11" x14ac:dyDescent="0.2">
      <c r="A71" s="174"/>
      <c r="B71" s="175"/>
      <c r="C71" s="176"/>
      <c r="D71" s="177"/>
      <c r="E71" s="174"/>
      <c r="F71" s="174"/>
      <c r="G71" s="174"/>
      <c r="H71" s="174"/>
      <c r="I71" s="174"/>
      <c r="J71" s="174"/>
      <c r="K71" s="174"/>
    </row>
    <row r="72" spans="1:11" x14ac:dyDescent="0.2">
      <c r="A72" s="220"/>
      <c r="B72" s="790" t="s">
        <v>178</v>
      </c>
      <c r="C72" s="791"/>
      <c r="D72" s="792"/>
      <c r="E72" s="793"/>
      <c r="F72" s="793"/>
      <c r="G72" s="794">
        <f>G8+G24+G44+G61+G63</f>
        <v>0</v>
      </c>
      <c r="H72" s="174"/>
      <c r="I72" s="174"/>
      <c r="J72" s="174"/>
      <c r="K72" s="174"/>
    </row>
    <row r="73" spans="1:11" x14ac:dyDescent="0.2">
      <c r="C73" s="226"/>
      <c r="D73" s="109"/>
    </row>
    <row r="74" spans="1:11" x14ac:dyDescent="0.2">
      <c r="D74" s="109"/>
    </row>
    <row r="75" spans="1:11" x14ac:dyDescent="0.2">
      <c r="D75" s="109"/>
    </row>
    <row r="76" spans="1:11" x14ac:dyDescent="0.2">
      <c r="D76" s="109"/>
    </row>
    <row r="77" spans="1:11" x14ac:dyDescent="0.2">
      <c r="D77" s="109"/>
    </row>
    <row r="78" spans="1:11" x14ac:dyDescent="0.2">
      <c r="D78" s="109"/>
    </row>
    <row r="79" spans="1:11" x14ac:dyDescent="0.2">
      <c r="D79" s="109"/>
    </row>
    <row r="80" spans="1:11" x14ac:dyDescent="0.2">
      <c r="D80" s="109"/>
    </row>
    <row r="81" spans="4:4" x14ac:dyDescent="0.2">
      <c r="D81" s="109"/>
    </row>
    <row r="82" spans="4:4" x14ac:dyDescent="0.2">
      <c r="D82" s="109"/>
    </row>
    <row r="83" spans="4:4" x14ac:dyDescent="0.2">
      <c r="D83" s="109"/>
    </row>
    <row r="84" spans="4:4" x14ac:dyDescent="0.2">
      <c r="D84" s="109"/>
    </row>
    <row r="85" spans="4:4" x14ac:dyDescent="0.2">
      <c r="D85" s="109"/>
    </row>
    <row r="86" spans="4:4" x14ac:dyDescent="0.2">
      <c r="D86" s="109"/>
    </row>
    <row r="87" spans="4:4" x14ac:dyDescent="0.2">
      <c r="D87" s="109"/>
    </row>
    <row r="88" spans="4:4" x14ac:dyDescent="0.2">
      <c r="D88" s="109"/>
    </row>
    <row r="89" spans="4:4" x14ac:dyDescent="0.2">
      <c r="D89" s="109"/>
    </row>
    <row r="90" spans="4:4" x14ac:dyDescent="0.2">
      <c r="D90" s="109"/>
    </row>
    <row r="91" spans="4:4" x14ac:dyDescent="0.2">
      <c r="D91" s="109"/>
    </row>
    <row r="92" spans="4:4" x14ac:dyDescent="0.2">
      <c r="D92" s="109"/>
    </row>
    <row r="93" spans="4:4" x14ac:dyDescent="0.2">
      <c r="D93" s="109"/>
    </row>
    <row r="94" spans="4:4" x14ac:dyDescent="0.2">
      <c r="D94" s="109"/>
    </row>
    <row r="95" spans="4:4" x14ac:dyDescent="0.2">
      <c r="D95" s="109"/>
    </row>
    <row r="96" spans="4:4" x14ac:dyDescent="0.2">
      <c r="D96" s="109"/>
    </row>
    <row r="97" spans="4:4" x14ac:dyDescent="0.2">
      <c r="D97" s="109"/>
    </row>
    <row r="98" spans="4:4" x14ac:dyDescent="0.2">
      <c r="D98" s="109"/>
    </row>
    <row r="99" spans="4:4" x14ac:dyDescent="0.2">
      <c r="D99" s="109"/>
    </row>
    <row r="100" spans="4:4" x14ac:dyDescent="0.2">
      <c r="D100" s="109"/>
    </row>
    <row r="101" spans="4:4" x14ac:dyDescent="0.2">
      <c r="D101" s="109"/>
    </row>
    <row r="102" spans="4:4" x14ac:dyDescent="0.2">
      <c r="D102" s="109"/>
    </row>
    <row r="103" spans="4:4" x14ac:dyDescent="0.2">
      <c r="D103" s="109"/>
    </row>
    <row r="104" spans="4:4" x14ac:dyDescent="0.2">
      <c r="D104" s="109"/>
    </row>
    <row r="105" spans="4:4" x14ac:dyDescent="0.2">
      <c r="D105" s="109"/>
    </row>
    <row r="106" spans="4:4" x14ac:dyDescent="0.2">
      <c r="D106" s="109"/>
    </row>
    <row r="107" spans="4:4" x14ac:dyDescent="0.2">
      <c r="D107" s="109"/>
    </row>
    <row r="108" spans="4:4" x14ac:dyDescent="0.2">
      <c r="D108" s="109"/>
    </row>
    <row r="109" spans="4:4" x14ac:dyDescent="0.2">
      <c r="D109" s="109"/>
    </row>
    <row r="110" spans="4:4" x14ac:dyDescent="0.2">
      <c r="D110" s="109"/>
    </row>
    <row r="111" spans="4:4" x14ac:dyDescent="0.2">
      <c r="D111" s="109"/>
    </row>
    <row r="112" spans="4:4" x14ac:dyDescent="0.2">
      <c r="D112" s="109"/>
    </row>
    <row r="113" spans="4:4" x14ac:dyDescent="0.2">
      <c r="D113" s="109"/>
    </row>
    <row r="114" spans="4:4" x14ac:dyDescent="0.2">
      <c r="D114" s="109"/>
    </row>
    <row r="115" spans="4:4" x14ac:dyDescent="0.2">
      <c r="D115" s="109"/>
    </row>
    <row r="116" spans="4:4" x14ac:dyDescent="0.2">
      <c r="D116" s="109"/>
    </row>
    <row r="117" spans="4:4" x14ac:dyDescent="0.2">
      <c r="D117" s="109"/>
    </row>
    <row r="118" spans="4:4" x14ac:dyDescent="0.2">
      <c r="D118" s="109"/>
    </row>
    <row r="119" spans="4:4" x14ac:dyDescent="0.2">
      <c r="D119" s="109"/>
    </row>
    <row r="120" spans="4:4" x14ac:dyDescent="0.2">
      <c r="D120" s="109"/>
    </row>
    <row r="121" spans="4:4" x14ac:dyDescent="0.2">
      <c r="D121" s="109"/>
    </row>
    <row r="122" spans="4:4" x14ac:dyDescent="0.2">
      <c r="D122" s="109"/>
    </row>
    <row r="123" spans="4:4" x14ac:dyDescent="0.2">
      <c r="D123" s="109"/>
    </row>
    <row r="124" spans="4:4" x14ac:dyDescent="0.2">
      <c r="D124" s="109"/>
    </row>
    <row r="125" spans="4:4" x14ac:dyDescent="0.2">
      <c r="D125" s="109"/>
    </row>
    <row r="126" spans="4:4" x14ac:dyDescent="0.2">
      <c r="D126" s="109"/>
    </row>
    <row r="127" spans="4:4" x14ac:dyDescent="0.2">
      <c r="D127" s="109"/>
    </row>
    <row r="128" spans="4:4" x14ac:dyDescent="0.2">
      <c r="D128" s="109"/>
    </row>
    <row r="129" spans="4:4" x14ac:dyDescent="0.2">
      <c r="D129" s="109"/>
    </row>
    <row r="130" spans="4:4" x14ac:dyDescent="0.2">
      <c r="D130" s="109"/>
    </row>
    <row r="131" spans="4:4" x14ac:dyDescent="0.2">
      <c r="D131" s="109"/>
    </row>
    <row r="132" spans="4:4" x14ac:dyDescent="0.2">
      <c r="D132" s="109"/>
    </row>
    <row r="133" spans="4:4" x14ac:dyDescent="0.2">
      <c r="D133" s="109"/>
    </row>
    <row r="134" spans="4:4" x14ac:dyDescent="0.2">
      <c r="D134" s="109"/>
    </row>
    <row r="135" spans="4:4" x14ac:dyDescent="0.2">
      <c r="D135" s="109"/>
    </row>
    <row r="136" spans="4:4" x14ac:dyDescent="0.2">
      <c r="D136" s="109"/>
    </row>
    <row r="137" spans="4:4" x14ac:dyDescent="0.2">
      <c r="D137" s="109"/>
    </row>
    <row r="138" spans="4:4" x14ac:dyDescent="0.2">
      <c r="D138" s="109"/>
    </row>
    <row r="139" spans="4:4" x14ac:dyDescent="0.2">
      <c r="D139" s="109"/>
    </row>
    <row r="140" spans="4:4" x14ac:dyDescent="0.2">
      <c r="D140" s="109"/>
    </row>
    <row r="141" spans="4:4" x14ac:dyDescent="0.2">
      <c r="D141" s="109"/>
    </row>
    <row r="142" spans="4:4" x14ac:dyDescent="0.2">
      <c r="D142" s="109"/>
    </row>
    <row r="143" spans="4:4" x14ac:dyDescent="0.2">
      <c r="D143" s="109"/>
    </row>
    <row r="144" spans="4:4" x14ac:dyDescent="0.2">
      <c r="D144" s="109"/>
    </row>
    <row r="145" spans="4:4" x14ac:dyDescent="0.2">
      <c r="D145" s="109"/>
    </row>
    <row r="146" spans="4:4" x14ac:dyDescent="0.2">
      <c r="D146" s="109"/>
    </row>
    <row r="147" spans="4:4" x14ac:dyDescent="0.2">
      <c r="D147" s="109"/>
    </row>
    <row r="148" spans="4:4" x14ac:dyDescent="0.2">
      <c r="D148" s="109"/>
    </row>
    <row r="149" spans="4:4" x14ac:dyDescent="0.2">
      <c r="D149" s="109"/>
    </row>
    <row r="150" spans="4:4" x14ac:dyDescent="0.2">
      <c r="D150" s="109"/>
    </row>
    <row r="151" spans="4:4" x14ac:dyDescent="0.2">
      <c r="D151" s="109"/>
    </row>
    <row r="152" spans="4:4" x14ac:dyDescent="0.2">
      <c r="D152" s="109"/>
    </row>
    <row r="153" spans="4:4" x14ac:dyDescent="0.2">
      <c r="D153" s="109"/>
    </row>
    <row r="154" spans="4:4" x14ac:dyDescent="0.2">
      <c r="D154" s="109"/>
    </row>
    <row r="155" spans="4:4" x14ac:dyDescent="0.2">
      <c r="D155" s="109"/>
    </row>
    <row r="156" spans="4:4" x14ac:dyDescent="0.2">
      <c r="D156" s="109"/>
    </row>
    <row r="157" spans="4:4" x14ac:dyDescent="0.2">
      <c r="D157" s="109"/>
    </row>
    <row r="158" spans="4:4" x14ac:dyDescent="0.2">
      <c r="D158" s="109"/>
    </row>
    <row r="159" spans="4:4" x14ac:dyDescent="0.2">
      <c r="D159" s="109"/>
    </row>
    <row r="160" spans="4:4" x14ac:dyDescent="0.2">
      <c r="D160" s="109"/>
    </row>
    <row r="161" spans="4:4" x14ac:dyDescent="0.2">
      <c r="D161" s="109"/>
    </row>
    <row r="162" spans="4:4" x14ac:dyDescent="0.2">
      <c r="D162" s="109"/>
    </row>
    <row r="163" spans="4:4" x14ac:dyDescent="0.2">
      <c r="D163" s="109"/>
    </row>
    <row r="164" spans="4:4" x14ac:dyDescent="0.2">
      <c r="D164" s="109"/>
    </row>
    <row r="165" spans="4:4" x14ac:dyDescent="0.2">
      <c r="D165" s="109"/>
    </row>
    <row r="166" spans="4:4" x14ac:dyDescent="0.2">
      <c r="D166" s="109"/>
    </row>
    <row r="167" spans="4:4" x14ac:dyDescent="0.2">
      <c r="D167" s="109"/>
    </row>
    <row r="168" spans="4:4" x14ac:dyDescent="0.2">
      <c r="D168" s="109"/>
    </row>
    <row r="169" spans="4:4" x14ac:dyDescent="0.2">
      <c r="D169" s="109"/>
    </row>
    <row r="170" spans="4:4" x14ac:dyDescent="0.2">
      <c r="D170" s="109"/>
    </row>
    <row r="171" spans="4:4" x14ac:dyDescent="0.2">
      <c r="D171" s="109"/>
    </row>
    <row r="172" spans="4:4" x14ac:dyDescent="0.2">
      <c r="D172" s="109"/>
    </row>
    <row r="173" spans="4:4" x14ac:dyDescent="0.2">
      <c r="D173" s="109"/>
    </row>
    <row r="174" spans="4:4" x14ac:dyDescent="0.2">
      <c r="D174" s="109"/>
    </row>
    <row r="175" spans="4:4" x14ac:dyDescent="0.2">
      <c r="D175" s="109"/>
    </row>
    <row r="176" spans="4:4" x14ac:dyDescent="0.2">
      <c r="D176" s="109"/>
    </row>
    <row r="177" spans="4:4" x14ac:dyDescent="0.2">
      <c r="D177" s="109"/>
    </row>
    <row r="178" spans="4:4" x14ac:dyDescent="0.2">
      <c r="D178" s="109"/>
    </row>
    <row r="179" spans="4:4" x14ac:dyDescent="0.2">
      <c r="D179" s="109"/>
    </row>
    <row r="180" spans="4:4" x14ac:dyDescent="0.2">
      <c r="D180" s="109"/>
    </row>
    <row r="181" spans="4:4" x14ac:dyDescent="0.2">
      <c r="D181" s="109"/>
    </row>
    <row r="182" spans="4:4" x14ac:dyDescent="0.2">
      <c r="D182" s="109"/>
    </row>
    <row r="183" spans="4:4" x14ac:dyDescent="0.2">
      <c r="D183" s="109"/>
    </row>
    <row r="184" spans="4:4" x14ac:dyDescent="0.2">
      <c r="D184" s="109"/>
    </row>
    <row r="185" spans="4:4" x14ac:dyDescent="0.2">
      <c r="D185" s="109"/>
    </row>
    <row r="186" spans="4:4" x14ac:dyDescent="0.2">
      <c r="D186" s="109"/>
    </row>
    <row r="187" spans="4:4" x14ac:dyDescent="0.2">
      <c r="D187" s="109"/>
    </row>
    <row r="188" spans="4:4" x14ac:dyDescent="0.2">
      <c r="D188" s="109"/>
    </row>
    <row r="189" spans="4:4" x14ac:dyDescent="0.2">
      <c r="D189" s="109"/>
    </row>
    <row r="190" spans="4:4" x14ac:dyDescent="0.2">
      <c r="D190" s="109"/>
    </row>
    <row r="191" spans="4:4" x14ac:dyDescent="0.2">
      <c r="D191" s="109"/>
    </row>
    <row r="192" spans="4:4" x14ac:dyDescent="0.2">
      <c r="D192" s="109"/>
    </row>
    <row r="193" spans="4:4" x14ac:dyDescent="0.2">
      <c r="D193" s="109"/>
    </row>
    <row r="194" spans="4:4" x14ac:dyDescent="0.2">
      <c r="D194" s="109"/>
    </row>
    <row r="195" spans="4:4" x14ac:dyDescent="0.2">
      <c r="D195" s="109"/>
    </row>
    <row r="196" spans="4:4" x14ac:dyDescent="0.2">
      <c r="D196" s="109"/>
    </row>
    <row r="197" spans="4:4" x14ac:dyDescent="0.2">
      <c r="D197" s="109"/>
    </row>
    <row r="198" spans="4:4" x14ac:dyDescent="0.2">
      <c r="D198" s="109"/>
    </row>
    <row r="199" spans="4:4" x14ac:dyDescent="0.2">
      <c r="D199" s="109"/>
    </row>
    <row r="200" spans="4:4" x14ac:dyDescent="0.2">
      <c r="D200" s="109"/>
    </row>
    <row r="201" spans="4:4" x14ac:dyDescent="0.2">
      <c r="D201" s="109"/>
    </row>
    <row r="202" spans="4:4" x14ac:dyDescent="0.2">
      <c r="D202" s="109"/>
    </row>
    <row r="203" spans="4:4" x14ac:dyDescent="0.2">
      <c r="D203" s="109"/>
    </row>
    <row r="204" spans="4:4" x14ac:dyDescent="0.2">
      <c r="D204" s="109"/>
    </row>
    <row r="205" spans="4:4" x14ac:dyDescent="0.2">
      <c r="D205" s="109"/>
    </row>
    <row r="206" spans="4:4" x14ac:dyDescent="0.2">
      <c r="D206" s="109"/>
    </row>
    <row r="207" spans="4:4" x14ac:dyDescent="0.2">
      <c r="D207" s="109"/>
    </row>
    <row r="208" spans="4:4" x14ac:dyDescent="0.2">
      <c r="D208" s="109"/>
    </row>
    <row r="209" spans="4:4" x14ac:dyDescent="0.2">
      <c r="D209" s="109"/>
    </row>
    <row r="210" spans="4:4" x14ac:dyDescent="0.2">
      <c r="D210" s="109"/>
    </row>
    <row r="211" spans="4:4" x14ac:dyDescent="0.2">
      <c r="D211" s="109"/>
    </row>
    <row r="212" spans="4:4" x14ac:dyDescent="0.2">
      <c r="D212" s="109"/>
    </row>
    <row r="213" spans="4:4" x14ac:dyDescent="0.2">
      <c r="D213" s="109"/>
    </row>
    <row r="214" spans="4:4" x14ac:dyDescent="0.2">
      <c r="D214" s="109"/>
    </row>
    <row r="215" spans="4:4" x14ac:dyDescent="0.2">
      <c r="D215" s="109"/>
    </row>
    <row r="216" spans="4:4" x14ac:dyDescent="0.2">
      <c r="D216" s="109"/>
    </row>
    <row r="217" spans="4:4" x14ac:dyDescent="0.2">
      <c r="D217" s="109"/>
    </row>
    <row r="218" spans="4:4" x14ac:dyDescent="0.2">
      <c r="D218" s="109"/>
    </row>
    <row r="219" spans="4:4" x14ac:dyDescent="0.2">
      <c r="D219" s="109"/>
    </row>
    <row r="220" spans="4:4" x14ac:dyDescent="0.2">
      <c r="D220" s="109"/>
    </row>
    <row r="221" spans="4:4" x14ac:dyDescent="0.2">
      <c r="D221" s="109"/>
    </row>
    <row r="222" spans="4:4" x14ac:dyDescent="0.2">
      <c r="D222" s="109"/>
    </row>
    <row r="223" spans="4:4" x14ac:dyDescent="0.2">
      <c r="D223" s="109"/>
    </row>
    <row r="224" spans="4:4" x14ac:dyDescent="0.2">
      <c r="D224" s="109"/>
    </row>
    <row r="225" spans="4:4" x14ac:dyDescent="0.2">
      <c r="D225" s="109"/>
    </row>
    <row r="226" spans="4:4" x14ac:dyDescent="0.2">
      <c r="D226" s="109"/>
    </row>
    <row r="227" spans="4:4" x14ac:dyDescent="0.2">
      <c r="D227" s="109"/>
    </row>
    <row r="228" spans="4:4" x14ac:dyDescent="0.2">
      <c r="D228" s="109"/>
    </row>
    <row r="229" spans="4:4" x14ac:dyDescent="0.2">
      <c r="D229" s="109"/>
    </row>
    <row r="230" spans="4:4" x14ac:dyDescent="0.2">
      <c r="D230" s="109"/>
    </row>
    <row r="231" spans="4:4" x14ac:dyDescent="0.2">
      <c r="D231" s="109"/>
    </row>
    <row r="232" spans="4:4" x14ac:dyDescent="0.2">
      <c r="D232" s="109"/>
    </row>
    <row r="233" spans="4:4" x14ac:dyDescent="0.2">
      <c r="D233" s="109"/>
    </row>
    <row r="234" spans="4:4" x14ac:dyDescent="0.2">
      <c r="D234" s="109"/>
    </row>
    <row r="235" spans="4:4" x14ac:dyDescent="0.2">
      <c r="D235" s="109"/>
    </row>
    <row r="236" spans="4:4" x14ac:dyDescent="0.2">
      <c r="D236" s="109"/>
    </row>
    <row r="237" spans="4:4" x14ac:dyDescent="0.2">
      <c r="D237" s="109"/>
    </row>
    <row r="238" spans="4:4" x14ac:dyDescent="0.2">
      <c r="D238" s="109"/>
    </row>
    <row r="239" spans="4:4" x14ac:dyDescent="0.2">
      <c r="D239" s="109"/>
    </row>
    <row r="240" spans="4:4" x14ac:dyDescent="0.2">
      <c r="D240" s="109"/>
    </row>
    <row r="241" spans="4:4" x14ac:dyDescent="0.2">
      <c r="D241" s="109"/>
    </row>
    <row r="242" spans="4:4" x14ac:dyDescent="0.2">
      <c r="D242" s="109"/>
    </row>
    <row r="243" spans="4:4" x14ac:dyDescent="0.2">
      <c r="D243" s="109"/>
    </row>
    <row r="244" spans="4:4" x14ac:dyDescent="0.2">
      <c r="D244" s="109"/>
    </row>
    <row r="245" spans="4:4" x14ac:dyDescent="0.2">
      <c r="D245" s="109"/>
    </row>
    <row r="246" spans="4:4" x14ac:dyDescent="0.2">
      <c r="D246" s="109"/>
    </row>
    <row r="247" spans="4:4" x14ac:dyDescent="0.2">
      <c r="D247" s="109"/>
    </row>
    <row r="248" spans="4:4" x14ac:dyDescent="0.2">
      <c r="D248" s="109"/>
    </row>
    <row r="249" spans="4:4" x14ac:dyDescent="0.2">
      <c r="D249" s="109"/>
    </row>
    <row r="250" spans="4:4" x14ac:dyDescent="0.2">
      <c r="D250" s="109"/>
    </row>
    <row r="251" spans="4:4" x14ac:dyDescent="0.2">
      <c r="D251" s="109"/>
    </row>
    <row r="252" spans="4:4" x14ac:dyDescent="0.2">
      <c r="D252" s="109"/>
    </row>
    <row r="253" spans="4:4" x14ac:dyDescent="0.2">
      <c r="D253" s="109"/>
    </row>
    <row r="254" spans="4:4" x14ac:dyDescent="0.2">
      <c r="D254" s="109"/>
    </row>
    <row r="255" spans="4:4" x14ac:dyDescent="0.2">
      <c r="D255" s="109"/>
    </row>
    <row r="256" spans="4:4" x14ac:dyDescent="0.2">
      <c r="D256" s="109"/>
    </row>
    <row r="257" spans="4:4" x14ac:dyDescent="0.2">
      <c r="D257" s="109"/>
    </row>
    <row r="258" spans="4:4" x14ac:dyDescent="0.2">
      <c r="D258" s="109"/>
    </row>
    <row r="259" spans="4:4" x14ac:dyDescent="0.2">
      <c r="D259" s="109"/>
    </row>
    <row r="260" spans="4:4" x14ac:dyDescent="0.2">
      <c r="D260" s="109"/>
    </row>
    <row r="261" spans="4:4" x14ac:dyDescent="0.2">
      <c r="D261" s="109"/>
    </row>
    <row r="262" spans="4:4" x14ac:dyDescent="0.2">
      <c r="D262" s="109"/>
    </row>
    <row r="263" spans="4:4" x14ac:dyDescent="0.2">
      <c r="D263" s="109"/>
    </row>
    <row r="264" spans="4:4" x14ac:dyDescent="0.2">
      <c r="D264" s="109"/>
    </row>
    <row r="265" spans="4:4" x14ac:dyDescent="0.2">
      <c r="D265" s="109"/>
    </row>
    <row r="266" spans="4:4" x14ac:dyDescent="0.2">
      <c r="D266" s="109"/>
    </row>
    <row r="267" spans="4:4" x14ac:dyDescent="0.2">
      <c r="D267" s="109"/>
    </row>
    <row r="268" spans="4:4" x14ac:dyDescent="0.2">
      <c r="D268" s="109"/>
    </row>
    <row r="269" spans="4:4" x14ac:dyDescent="0.2">
      <c r="D269" s="109"/>
    </row>
    <row r="270" spans="4:4" x14ac:dyDescent="0.2">
      <c r="D270" s="109"/>
    </row>
    <row r="271" spans="4:4" x14ac:dyDescent="0.2">
      <c r="D271" s="109"/>
    </row>
    <row r="272" spans="4:4" x14ac:dyDescent="0.2">
      <c r="D272" s="109"/>
    </row>
    <row r="273" spans="4:4" x14ac:dyDescent="0.2">
      <c r="D273" s="109"/>
    </row>
    <row r="274" spans="4:4" x14ac:dyDescent="0.2">
      <c r="D274" s="109"/>
    </row>
    <row r="275" spans="4:4" x14ac:dyDescent="0.2">
      <c r="D275" s="109"/>
    </row>
    <row r="276" spans="4:4" x14ac:dyDescent="0.2">
      <c r="D276" s="109"/>
    </row>
    <row r="277" spans="4:4" x14ac:dyDescent="0.2">
      <c r="D277" s="109"/>
    </row>
    <row r="278" spans="4:4" x14ac:dyDescent="0.2">
      <c r="D278" s="109"/>
    </row>
    <row r="279" spans="4:4" x14ac:dyDescent="0.2">
      <c r="D279" s="109"/>
    </row>
    <row r="280" spans="4:4" x14ac:dyDescent="0.2">
      <c r="D280" s="109"/>
    </row>
    <row r="281" spans="4:4" x14ac:dyDescent="0.2">
      <c r="D281" s="109"/>
    </row>
    <row r="282" spans="4:4" x14ac:dyDescent="0.2">
      <c r="D282" s="109"/>
    </row>
    <row r="283" spans="4:4" x14ac:dyDescent="0.2">
      <c r="D283" s="109"/>
    </row>
    <row r="284" spans="4:4" x14ac:dyDescent="0.2">
      <c r="D284" s="109"/>
    </row>
    <row r="285" spans="4:4" x14ac:dyDescent="0.2">
      <c r="D285" s="109"/>
    </row>
    <row r="286" spans="4:4" x14ac:dyDescent="0.2">
      <c r="D286" s="109"/>
    </row>
    <row r="287" spans="4:4" x14ac:dyDescent="0.2">
      <c r="D287" s="109"/>
    </row>
    <row r="288" spans="4:4" x14ac:dyDescent="0.2">
      <c r="D288" s="109"/>
    </row>
    <row r="289" spans="4:4" x14ac:dyDescent="0.2">
      <c r="D289" s="109"/>
    </row>
    <row r="290" spans="4:4" x14ac:dyDescent="0.2">
      <c r="D290" s="109"/>
    </row>
    <row r="291" spans="4:4" x14ac:dyDescent="0.2">
      <c r="D291" s="109"/>
    </row>
    <row r="292" spans="4:4" x14ac:dyDescent="0.2">
      <c r="D292" s="109"/>
    </row>
    <row r="293" spans="4:4" x14ac:dyDescent="0.2">
      <c r="D293" s="109"/>
    </row>
    <row r="294" spans="4:4" x14ac:dyDescent="0.2">
      <c r="D294" s="109"/>
    </row>
    <row r="295" spans="4:4" x14ac:dyDescent="0.2">
      <c r="D295" s="109"/>
    </row>
    <row r="296" spans="4:4" x14ac:dyDescent="0.2">
      <c r="D296" s="109"/>
    </row>
    <row r="297" spans="4:4" x14ac:dyDescent="0.2">
      <c r="D297" s="109"/>
    </row>
    <row r="298" spans="4:4" x14ac:dyDescent="0.2">
      <c r="D298" s="109"/>
    </row>
    <row r="299" spans="4:4" x14ac:dyDescent="0.2">
      <c r="D299" s="109"/>
    </row>
    <row r="300" spans="4:4" x14ac:dyDescent="0.2">
      <c r="D300" s="109"/>
    </row>
    <row r="301" spans="4:4" x14ac:dyDescent="0.2">
      <c r="D301" s="109"/>
    </row>
    <row r="302" spans="4:4" x14ac:dyDescent="0.2">
      <c r="D302" s="109"/>
    </row>
    <row r="303" spans="4:4" x14ac:dyDescent="0.2">
      <c r="D303" s="109"/>
    </row>
    <row r="304" spans="4:4" x14ac:dyDescent="0.2">
      <c r="D304" s="109"/>
    </row>
    <row r="305" spans="4:4" x14ac:dyDescent="0.2">
      <c r="D305" s="109"/>
    </row>
    <row r="306" spans="4:4" x14ac:dyDescent="0.2">
      <c r="D306" s="109"/>
    </row>
    <row r="307" spans="4:4" x14ac:dyDescent="0.2">
      <c r="D307" s="109"/>
    </row>
    <row r="308" spans="4:4" x14ac:dyDescent="0.2">
      <c r="D308" s="109"/>
    </row>
    <row r="309" spans="4:4" x14ac:dyDescent="0.2">
      <c r="D309" s="109"/>
    </row>
    <row r="310" spans="4:4" x14ac:dyDescent="0.2">
      <c r="D310" s="109"/>
    </row>
    <row r="311" spans="4:4" x14ac:dyDescent="0.2">
      <c r="D311" s="109"/>
    </row>
    <row r="312" spans="4:4" x14ac:dyDescent="0.2">
      <c r="D312" s="109"/>
    </row>
    <row r="313" spans="4:4" x14ac:dyDescent="0.2">
      <c r="D313" s="109"/>
    </row>
    <row r="314" spans="4:4" x14ac:dyDescent="0.2">
      <c r="D314" s="109"/>
    </row>
    <row r="315" spans="4:4" x14ac:dyDescent="0.2">
      <c r="D315" s="109"/>
    </row>
    <row r="316" spans="4:4" x14ac:dyDescent="0.2">
      <c r="D316" s="109"/>
    </row>
    <row r="317" spans="4:4" x14ac:dyDescent="0.2">
      <c r="D317" s="109"/>
    </row>
    <row r="318" spans="4:4" x14ac:dyDescent="0.2">
      <c r="D318" s="109"/>
    </row>
    <row r="319" spans="4:4" x14ac:dyDescent="0.2">
      <c r="D319" s="109"/>
    </row>
    <row r="320" spans="4:4" x14ac:dyDescent="0.2">
      <c r="D320" s="109"/>
    </row>
    <row r="321" spans="4:4" x14ac:dyDescent="0.2">
      <c r="D321" s="109"/>
    </row>
    <row r="322" spans="4:4" x14ac:dyDescent="0.2">
      <c r="D322" s="109"/>
    </row>
    <row r="323" spans="4:4" x14ac:dyDescent="0.2">
      <c r="D323" s="109"/>
    </row>
    <row r="324" spans="4:4" x14ac:dyDescent="0.2">
      <c r="D324" s="109"/>
    </row>
    <row r="325" spans="4:4" x14ac:dyDescent="0.2">
      <c r="D325" s="109"/>
    </row>
    <row r="326" spans="4:4" x14ac:dyDescent="0.2">
      <c r="D326" s="109"/>
    </row>
    <row r="327" spans="4:4" x14ac:dyDescent="0.2">
      <c r="D327" s="109"/>
    </row>
    <row r="328" spans="4:4" x14ac:dyDescent="0.2">
      <c r="D328" s="109"/>
    </row>
    <row r="329" spans="4:4" x14ac:dyDescent="0.2">
      <c r="D329" s="109"/>
    </row>
    <row r="330" spans="4:4" x14ac:dyDescent="0.2">
      <c r="D330" s="109"/>
    </row>
    <row r="331" spans="4:4" x14ac:dyDescent="0.2">
      <c r="D331" s="109"/>
    </row>
    <row r="332" spans="4:4" x14ac:dyDescent="0.2">
      <c r="D332" s="109"/>
    </row>
    <row r="333" spans="4:4" x14ac:dyDescent="0.2">
      <c r="D333" s="109"/>
    </row>
    <row r="334" spans="4:4" x14ac:dyDescent="0.2">
      <c r="D334" s="109"/>
    </row>
    <row r="335" spans="4:4" x14ac:dyDescent="0.2">
      <c r="D335" s="109"/>
    </row>
    <row r="336" spans="4:4" x14ac:dyDescent="0.2">
      <c r="D336" s="109"/>
    </row>
    <row r="337" spans="4:4" x14ac:dyDescent="0.2">
      <c r="D337" s="109"/>
    </row>
    <row r="338" spans="4:4" x14ac:dyDescent="0.2">
      <c r="D338" s="109"/>
    </row>
    <row r="339" spans="4:4" x14ac:dyDescent="0.2">
      <c r="D339" s="109"/>
    </row>
    <row r="340" spans="4:4" x14ac:dyDescent="0.2">
      <c r="D340" s="109"/>
    </row>
    <row r="341" spans="4:4" x14ac:dyDescent="0.2">
      <c r="D341" s="109"/>
    </row>
    <row r="342" spans="4:4" x14ac:dyDescent="0.2">
      <c r="D342" s="109"/>
    </row>
    <row r="343" spans="4:4" x14ac:dyDescent="0.2">
      <c r="D343" s="109"/>
    </row>
    <row r="344" spans="4:4" x14ac:dyDescent="0.2">
      <c r="D344" s="109"/>
    </row>
    <row r="345" spans="4:4" x14ac:dyDescent="0.2">
      <c r="D345" s="109"/>
    </row>
    <row r="346" spans="4:4" x14ac:dyDescent="0.2">
      <c r="D346" s="109"/>
    </row>
    <row r="347" spans="4:4" x14ac:dyDescent="0.2">
      <c r="D347" s="109"/>
    </row>
    <row r="348" spans="4:4" x14ac:dyDescent="0.2">
      <c r="D348" s="109"/>
    </row>
    <row r="349" spans="4:4" x14ac:dyDescent="0.2">
      <c r="D349" s="109"/>
    </row>
    <row r="350" spans="4:4" x14ac:dyDescent="0.2">
      <c r="D350" s="109"/>
    </row>
    <row r="351" spans="4:4" x14ac:dyDescent="0.2">
      <c r="D351" s="109"/>
    </row>
    <row r="352" spans="4:4" x14ac:dyDescent="0.2">
      <c r="D352" s="109"/>
    </row>
    <row r="353" spans="4:4" x14ac:dyDescent="0.2">
      <c r="D353" s="109"/>
    </row>
    <row r="354" spans="4:4" x14ac:dyDescent="0.2">
      <c r="D354" s="109"/>
    </row>
    <row r="355" spans="4:4" x14ac:dyDescent="0.2">
      <c r="D355" s="109"/>
    </row>
    <row r="356" spans="4:4" x14ac:dyDescent="0.2">
      <c r="D356" s="109"/>
    </row>
    <row r="357" spans="4:4" x14ac:dyDescent="0.2">
      <c r="D357" s="109"/>
    </row>
    <row r="358" spans="4:4" x14ac:dyDescent="0.2">
      <c r="D358" s="109"/>
    </row>
    <row r="359" spans="4:4" x14ac:dyDescent="0.2">
      <c r="D359" s="109"/>
    </row>
    <row r="360" spans="4:4" x14ac:dyDescent="0.2">
      <c r="D360" s="109"/>
    </row>
    <row r="361" spans="4:4" x14ac:dyDescent="0.2">
      <c r="D361" s="109"/>
    </row>
    <row r="362" spans="4:4" x14ac:dyDescent="0.2">
      <c r="D362" s="109"/>
    </row>
    <row r="363" spans="4:4" x14ac:dyDescent="0.2">
      <c r="D363" s="109"/>
    </row>
    <row r="364" spans="4:4" x14ac:dyDescent="0.2">
      <c r="D364" s="109"/>
    </row>
    <row r="365" spans="4:4" x14ac:dyDescent="0.2">
      <c r="D365" s="109"/>
    </row>
    <row r="366" spans="4:4" x14ac:dyDescent="0.2">
      <c r="D366" s="109"/>
    </row>
    <row r="367" spans="4:4" x14ac:dyDescent="0.2">
      <c r="D367" s="109"/>
    </row>
    <row r="368" spans="4:4" x14ac:dyDescent="0.2">
      <c r="D368" s="109"/>
    </row>
    <row r="369" spans="4:4" x14ac:dyDescent="0.2">
      <c r="D369" s="109"/>
    </row>
    <row r="370" spans="4:4" x14ac:dyDescent="0.2">
      <c r="D370" s="109"/>
    </row>
    <row r="371" spans="4:4" x14ac:dyDescent="0.2">
      <c r="D371" s="109"/>
    </row>
    <row r="372" spans="4:4" x14ac:dyDescent="0.2">
      <c r="D372" s="109"/>
    </row>
    <row r="373" spans="4:4" x14ac:dyDescent="0.2">
      <c r="D373" s="109"/>
    </row>
    <row r="374" spans="4:4" x14ac:dyDescent="0.2">
      <c r="D374" s="109"/>
    </row>
    <row r="375" spans="4:4" x14ac:dyDescent="0.2">
      <c r="D375" s="109"/>
    </row>
    <row r="376" spans="4:4" x14ac:dyDescent="0.2">
      <c r="D376" s="109"/>
    </row>
    <row r="377" spans="4:4" x14ac:dyDescent="0.2">
      <c r="D377" s="109"/>
    </row>
    <row r="378" spans="4:4" x14ac:dyDescent="0.2">
      <c r="D378" s="109"/>
    </row>
    <row r="379" spans="4:4" x14ac:dyDescent="0.2">
      <c r="D379" s="109"/>
    </row>
    <row r="380" spans="4:4" x14ac:dyDescent="0.2">
      <c r="D380" s="109"/>
    </row>
    <row r="381" spans="4:4" x14ac:dyDescent="0.2">
      <c r="D381" s="109"/>
    </row>
    <row r="382" spans="4:4" x14ac:dyDescent="0.2">
      <c r="D382" s="109"/>
    </row>
    <row r="383" spans="4:4" x14ac:dyDescent="0.2">
      <c r="D383" s="109"/>
    </row>
    <row r="384" spans="4:4" x14ac:dyDescent="0.2">
      <c r="D384" s="109"/>
    </row>
    <row r="385" spans="4:4" x14ac:dyDescent="0.2">
      <c r="D385" s="109"/>
    </row>
    <row r="386" spans="4:4" x14ac:dyDescent="0.2">
      <c r="D386" s="109"/>
    </row>
    <row r="387" spans="4:4" x14ac:dyDescent="0.2">
      <c r="D387" s="109"/>
    </row>
    <row r="388" spans="4:4" x14ac:dyDescent="0.2">
      <c r="D388" s="109"/>
    </row>
    <row r="389" spans="4:4" x14ac:dyDescent="0.2">
      <c r="D389" s="109"/>
    </row>
    <row r="390" spans="4:4" x14ac:dyDescent="0.2">
      <c r="D390" s="109"/>
    </row>
    <row r="391" spans="4:4" x14ac:dyDescent="0.2">
      <c r="D391" s="109"/>
    </row>
    <row r="392" spans="4:4" x14ac:dyDescent="0.2">
      <c r="D392" s="109"/>
    </row>
    <row r="393" spans="4:4" x14ac:dyDescent="0.2">
      <c r="D393" s="109"/>
    </row>
    <row r="394" spans="4:4" x14ac:dyDescent="0.2">
      <c r="D394" s="109"/>
    </row>
    <row r="395" spans="4:4" x14ac:dyDescent="0.2">
      <c r="D395" s="109"/>
    </row>
    <row r="396" spans="4:4" x14ac:dyDescent="0.2">
      <c r="D396" s="109"/>
    </row>
    <row r="397" spans="4:4" x14ac:dyDescent="0.2">
      <c r="D397" s="109"/>
    </row>
    <row r="398" spans="4:4" x14ac:dyDescent="0.2">
      <c r="D398" s="109"/>
    </row>
    <row r="399" spans="4:4" x14ac:dyDescent="0.2">
      <c r="D399" s="109"/>
    </row>
    <row r="400" spans="4:4" x14ac:dyDescent="0.2">
      <c r="D400" s="109"/>
    </row>
    <row r="401" spans="4:4" x14ac:dyDescent="0.2">
      <c r="D401" s="109"/>
    </row>
    <row r="402" spans="4:4" x14ac:dyDescent="0.2">
      <c r="D402" s="109"/>
    </row>
    <row r="403" spans="4:4" x14ac:dyDescent="0.2">
      <c r="D403" s="109"/>
    </row>
    <row r="404" spans="4:4" x14ac:dyDescent="0.2">
      <c r="D404" s="109"/>
    </row>
    <row r="405" spans="4:4" x14ac:dyDescent="0.2">
      <c r="D405" s="109"/>
    </row>
    <row r="406" spans="4:4" x14ac:dyDescent="0.2">
      <c r="D406" s="109"/>
    </row>
    <row r="407" spans="4:4" x14ac:dyDescent="0.2">
      <c r="D407" s="109"/>
    </row>
    <row r="408" spans="4:4" x14ac:dyDescent="0.2">
      <c r="D408" s="109"/>
    </row>
    <row r="409" spans="4:4" x14ac:dyDescent="0.2">
      <c r="D409" s="109"/>
    </row>
    <row r="410" spans="4:4" x14ac:dyDescent="0.2">
      <c r="D410" s="109"/>
    </row>
    <row r="411" spans="4:4" x14ac:dyDescent="0.2">
      <c r="D411" s="109"/>
    </row>
    <row r="412" spans="4:4" x14ac:dyDescent="0.2">
      <c r="D412" s="109"/>
    </row>
    <row r="413" spans="4:4" x14ac:dyDescent="0.2">
      <c r="D413" s="109"/>
    </row>
    <row r="414" spans="4:4" x14ac:dyDescent="0.2">
      <c r="D414" s="109"/>
    </row>
    <row r="415" spans="4:4" x14ac:dyDescent="0.2">
      <c r="D415" s="109"/>
    </row>
    <row r="416" spans="4:4" x14ac:dyDescent="0.2">
      <c r="D416" s="109"/>
    </row>
    <row r="417" spans="4:4" x14ac:dyDescent="0.2">
      <c r="D417" s="109"/>
    </row>
    <row r="418" spans="4:4" x14ac:dyDescent="0.2">
      <c r="D418" s="109"/>
    </row>
    <row r="419" spans="4:4" x14ac:dyDescent="0.2">
      <c r="D419" s="109"/>
    </row>
    <row r="420" spans="4:4" x14ac:dyDescent="0.2">
      <c r="D420" s="109"/>
    </row>
    <row r="421" spans="4:4" x14ac:dyDescent="0.2">
      <c r="D421" s="109"/>
    </row>
    <row r="422" spans="4:4" x14ac:dyDescent="0.2">
      <c r="D422" s="109"/>
    </row>
    <row r="423" spans="4:4" x14ac:dyDescent="0.2">
      <c r="D423" s="109"/>
    </row>
    <row r="424" spans="4:4" x14ac:dyDescent="0.2">
      <c r="D424" s="109"/>
    </row>
    <row r="425" spans="4:4" x14ac:dyDescent="0.2">
      <c r="D425" s="109"/>
    </row>
    <row r="426" spans="4:4" x14ac:dyDescent="0.2">
      <c r="D426" s="109"/>
    </row>
    <row r="427" spans="4:4" x14ac:dyDescent="0.2">
      <c r="D427" s="109"/>
    </row>
    <row r="428" spans="4:4" x14ac:dyDescent="0.2">
      <c r="D428" s="109"/>
    </row>
    <row r="429" spans="4:4" x14ac:dyDescent="0.2">
      <c r="D429" s="109"/>
    </row>
    <row r="430" spans="4:4" x14ac:dyDescent="0.2">
      <c r="D430" s="109"/>
    </row>
    <row r="431" spans="4:4" x14ac:dyDescent="0.2">
      <c r="D431" s="109"/>
    </row>
    <row r="432" spans="4:4" x14ac:dyDescent="0.2">
      <c r="D432" s="109"/>
    </row>
    <row r="433" spans="4:4" x14ac:dyDescent="0.2">
      <c r="D433" s="109"/>
    </row>
    <row r="434" spans="4:4" x14ac:dyDescent="0.2">
      <c r="D434" s="109"/>
    </row>
    <row r="435" spans="4:4" x14ac:dyDescent="0.2">
      <c r="D435" s="109"/>
    </row>
    <row r="436" spans="4:4" x14ac:dyDescent="0.2">
      <c r="D436" s="109"/>
    </row>
    <row r="437" spans="4:4" x14ac:dyDescent="0.2">
      <c r="D437" s="109"/>
    </row>
    <row r="438" spans="4:4" x14ac:dyDescent="0.2">
      <c r="D438" s="109"/>
    </row>
    <row r="439" spans="4:4" x14ac:dyDescent="0.2">
      <c r="D439" s="109"/>
    </row>
    <row r="440" spans="4:4" x14ac:dyDescent="0.2">
      <c r="D440" s="109"/>
    </row>
    <row r="441" spans="4:4" x14ac:dyDescent="0.2">
      <c r="D441" s="109"/>
    </row>
    <row r="442" spans="4:4" x14ac:dyDescent="0.2">
      <c r="D442" s="109"/>
    </row>
    <row r="443" spans="4:4" x14ac:dyDescent="0.2">
      <c r="D443" s="109"/>
    </row>
    <row r="444" spans="4:4" x14ac:dyDescent="0.2">
      <c r="D444" s="109"/>
    </row>
    <row r="445" spans="4:4" x14ac:dyDescent="0.2">
      <c r="D445" s="109"/>
    </row>
    <row r="446" spans="4:4" x14ac:dyDescent="0.2">
      <c r="D446" s="109"/>
    </row>
    <row r="447" spans="4:4" x14ac:dyDescent="0.2">
      <c r="D447" s="109"/>
    </row>
    <row r="448" spans="4:4" x14ac:dyDescent="0.2">
      <c r="D448" s="109"/>
    </row>
    <row r="449" spans="4:4" x14ac:dyDescent="0.2">
      <c r="D449" s="109"/>
    </row>
    <row r="450" spans="4:4" x14ac:dyDescent="0.2">
      <c r="D450" s="109"/>
    </row>
    <row r="451" spans="4:4" x14ac:dyDescent="0.2">
      <c r="D451" s="109"/>
    </row>
    <row r="452" spans="4:4" x14ac:dyDescent="0.2">
      <c r="D452" s="109"/>
    </row>
    <row r="453" spans="4:4" x14ac:dyDescent="0.2">
      <c r="D453" s="109"/>
    </row>
    <row r="454" spans="4:4" x14ac:dyDescent="0.2">
      <c r="D454" s="109"/>
    </row>
    <row r="455" spans="4:4" x14ac:dyDescent="0.2">
      <c r="D455" s="109"/>
    </row>
    <row r="456" spans="4:4" x14ac:dyDescent="0.2">
      <c r="D456" s="109"/>
    </row>
    <row r="457" spans="4:4" x14ac:dyDescent="0.2">
      <c r="D457" s="109"/>
    </row>
    <row r="458" spans="4:4" x14ac:dyDescent="0.2">
      <c r="D458" s="109"/>
    </row>
    <row r="459" spans="4:4" x14ac:dyDescent="0.2">
      <c r="D459" s="109"/>
    </row>
    <row r="460" spans="4:4" x14ac:dyDescent="0.2">
      <c r="D460" s="109"/>
    </row>
    <row r="461" spans="4:4" x14ac:dyDescent="0.2">
      <c r="D461" s="109"/>
    </row>
    <row r="462" spans="4:4" x14ac:dyDescent="0.2">
      <c r="D462" s="109"/>
    </row>
    <row r="463" spans="4:4" x14ac:dyDescent="0.2">
      <c r="D463" s="109"/>
    </row>
    <row r="464" spans="4:4" x14ac:dyDescent="0.2">
      <c r="D464" s="109"/>
    </row>
    <row r="465" spans="4:4" x14ac:dyDescent="0.2">
      <c r="D465" s="109"/>
    </row>
    <row r="466" spans="4:4" x14ac:dyDescent="0.2">
      <c r="D466" s="109"/>
    </row>
    <row r="467" spans="4:4" x14ac:dyDescent="0.2">
      <c r="D467" s="109"/>
    </row>
    <row r="468" spans="4:4" x14ac:dyDescent="0.2">
      <c r="D468" s="109"/>
    </row>
    <row r="469" spans="4:4" x14ac:dyDescent="0.2">
      <c r="D469" s="109"/>
    </row>
    <row r="470" spans="4:4" x14ac:dyDescent="0.2">
      <c r="D470" s="109"/>
    </row>
    <row r="471" spans="4:4" x14ac:dyDescent="0.2">
      <c r="D471" s="109"/>
    </row>
    <row r="472" spans="4:4" x14ac:dyDescent="0.2">
      <c r="D472" s="109"/>
    </row>
    <row r="473" spans="4:4" x14ac:dyDescent="0.2">
      <c r="D473" s="109"/>
    </row>
    <row r="474" spans="4:4" x14ac:dyDescent="0.2">
      <c r="D474" s="109"/>
    </row>
    <row r="475" spans="4:4" x14ac:dyDescent="0.2">
      <c r="D475" s="109"/>
    </row>
    <row r="476" spans="4:4" x14ac:dyDescent="0.2">
      <c r="D476" s="109"/>
    </row>
    <row r="477" spans="4:4" x14ac:dyDescent="0.2">
      <c r="D477" s="109"/>
    </row>
    <row r="478" spans="4:4" x14ac:dyDescent="0.2">
      <c r="D478" s="109"/>
    </row>
    <row r="479" spans="4:4" x14ac:dyDescent="0.2">
      <c r="D479" s="109"/>
    </row>
    <row r="480" spans="4:4" x14ac:dyDescent="0.2">
      <c r="D480" s="109"/>
    </row>
    <row r="481" spans="4:4" x14ac:dyDescent="0.2">
      <c r="D481" s="109"/>
    </row>
    <row r="482" spans="4:4" x14ac:dyDescent="0.2">
      <c r="D482" s="109"/>
    </row>
    <row r="483" spans="4:4" x14ac:dyDescent="0.2">
      <c r="D483" s="109"/>
    </row>
    <row r="484" spans="4:4" x14ac:dyDescent="0.2">
      <c r="D484" s="109"/>
    </row>
    <row r="485" spans="4:4" x14ac:dyDescent="0.2">
      <c r="D485" s="109"/>
    </row>
    <row r="486" spans="4:4" x14ac:dyDescent="0.2">
      <c r="D486" s="109"/>
    </row>
    <row r="487" spans="4:4" x14ac:dyDescent="0.2">
      <c r="D487" s="109"/>
    </row>
    <row r="488" spans="4:4" x14ac:dyDescent="0.2">
      <c r="D488" s="109"/>
    </row>
    <row r="489" spans="4:4" x14ac:dyDescent="0.2">
      <c r="D489" s="109"/>
    </row>
    <row r="490" spans="4:4" x14ac:dyDescent="0.2">
      <c r="D490" s="109"/>
    </row>
    <row r="491" spans="4:4" x14ac:dyDescent="0.2">
      <c r="D491" s="109"/>
    </row>
    <row r="492" spans="4:4" x14ac:dyDescent="0.2">
      <c r="D492" s="109"/>
    </row>
    <row r="493" spans="4:4" x14ac:dyDescent="0.2">
      <c r="D493" s="109"/>
    </row>
    <row r="494" spans="4:4" x14ac:dyDescent="0.2">
      <c r="D494" s="109"/>
    </row>
    <row r="495" spans="4:4" x14ac:dyDescent="0.2">
      <c r="D495" s="109"/>
    </row>
    <row r="496" spans="4:4" x14ac:dyDescent="0.2">
      <c r="D496" s="109"/>
    </row>
    <row r="497" spans="4:4" x14ac:dyDescent="0.2">
      <c r="D497" s="109"/>
    </row>
    <row r="498" spans="4:4" x14ac:dyDescent="0.2">
      <c r="D498" s="109"/>
    </row>
    <row r="499" spans="4:4" x14ac:dyDescent="0.2">
      <c r="D499" s="109"/>
    </row>
    <row r="500" spans="4:4" x14ac:dyDescent="0.2">
      <c r="D500" s="109"/>
    </row>
    <row r="501" spans="4:4" x14ac:dyDescent="0.2">
      <c r="D501" s="109"/>
    </row>
    <row r="502" spans="4:4" x14ac:dyDescent="0.2">
      <c r="D502" s="109"/>
    </row>
    <row r="503" spans="4:4" x14ac:dyDescent="0.2">
      <c r="D503" s="109"/>
    </row>
    <row r="504" spans="4:4" x14ac:dyDescent="0.2">
      <c r="D504" s="109"/>
    </row>
    <row r="505" spans="4:4" x14ac:dyDescent="0.2">
      <c r="D505" s="109"/>
    </row>
    <row r="506" spans="4:4" x14ac:dyDescent="0.2">
      <c r="D506" s="109"/>
    </row>
    <row r="507" spans="4:4" x14ac:dyDescent="0.2">
      <c r="D507" s="109"/>
    </row>
    <row r="508" spans="4:4" x14ac:dyDescent="0.2">
      <c r="D508" s="109"/>
    </row>
    <row r="509" spans="4:4" x14ac:dyDescent="0.2">
      <c r="D509" s="109"/>
    </row>
    <row r="510" spans="4:4" x14ac:dyDescent="0.2">
      <c r="D510" s="109"/>
    </row>
    <row r="511" spans="4:4" x14ac:dyDescent="0.2">
      <c r="D511" s="109"/>
    </row>
    <row r="512" spans="4:4" x14ac:dyDescent="0.2">
      <c r="D512" s="109"/>
    </row>
    <row r="513" spans="4:4" x14ac:dyDescent="0.2">
      <c r="D513" s="109"/>
    </row>
    <row r="514" spans="4:4" x14ac:dyDescent="0.2">
      <c r="D514" s="109"/>
    </row>
    <row r="515" spans="4:4" x14ac:dyDescent="0.2">
      <c r="D515" s="109"/>
    </row>
    <row r="516" spans="4:4" x14ac:dyDescent="0.2">
      <c r="D516" s="109"/>
    </row>
    <row r="517" spans="4:4" x14ac:dyDescent="0.2">
      <c r="D517" s="109"/>
    </row>
    <row r="518" spans="4:4" x14ac:dyDescent="0.2">
      <c r="D518" s="109"/>
    </row>
    <row r="519" spans="4:4" x14ac:dyDescent="0.2">
      <c r="D519" s="109"/>
    </row>
    <row r="520" spans="4:4" x14ac:dyDescent="0.2">
      <c r="D520" s="109"/>
    </row>
    <row r="521" spans="4:4" x14ac:dyDescent="0.2">
      <c r="D521" s="109"/>
    </row>
    <row r="522" spans="4:4" x14ac:dyDescent="0.2">
      <c r="D522" s="109"/>
    </row>
    <row r="523" spans="4:4" x14ac:dyDescent="0.2">
      <c r="D523" s="109"/>
    </row>
    <row r="524" spans="4:4" x14ac:dyDescent="0.2">
      <c r="D524" s="109"/>
    </row>
    <row r="525" spans="4:4" x14ac:dyDescent="0.2">
      <c r="D525" s="109"/>
    </row>
    <row r="526" spans="4:4" x14ac:dyDescent="0.2">
      <c r="D526" s="109"/>
    </row>
    <row r="527" spans="4:4" x14ac:dyDescent="0.2">
      <c r="D527" s="109"/>
    </row>
    <row r="528" spans="4:4" x14ac:dyDescent="0.2">
      <c r="D528" s="109"/>
    </row>
    <row r="529" spans="4:4" x14ac:dyDescent="0.2">
      <c r="D529" s="109"/>
    </row>
    <row r="530" spans="4:4" x14ac:dyDescent="0.2">
      <c r="D530" s="109"/>
    </row>
    <row r="531" spans="4:4" x14ac:dyDescent="0.2">
      <c r="D531" s="109"/>
    </row>
    <row r="532" spans="4:4" x14ac:dyDescent="0.2">
      <c r="D532" s="109"/>
    </row>
    <row r="533" spans="4:4" x14ac:dyDescent="0.2">
      <c r="D533" s="109"/>
    </row>
    <row r="534" spans="4:4" x14ac:dyDescent="0.2">
      <c r="D534" s="109"/>
    </row>
    <row r="535" spans="4:4" x14ac:dyDescent="0.2">
      <c r="D535" s="109"/>
    </row>
    <row r="536" spans="4:4" x14ac:dyDescent="0.2">
      <c r="D536" s="109"/>
    </row>
    <row r="537" spans="4:4" x14ac:dyDescent="0.2">
      <c r="D537" s="109"/>
    </row>
    <row r="538" spans="4:4" x14ac:dyDescent="0.2">
      <c r="D538" s="109"/>
    </row>
    <row r="539" spans="4:4" x14ac:dyDescent="0.2">
      <c r="D539" s="109"/>
    </row>
    <row r="540" spans="4:4" x14ac:dyDescent="0.2">
      <c r="D540" s="109"/>
    </row>
    <row r="541" spans="4:4" x14ac:dyDescent="0.2">
      <c r="D541" s="109"/>
    </row>
    <row r="542" spans="4:4" x14ac:dyDescent="0.2">
      <c r="D542" s="109"/>
    </row>
    <row r="543" spans="4:4" x14ac:dyDescent="0.2">
      <c r="D543" s="109"/>
    </row>
    <row r="544" spans="4:4" x14ac:dyDescent="0.2">
      <c r="D544" s="109"/>
    </row>
    <row r="545" spans="4:4" x14ac:dyDescent="0.2">
      <c r="D545" s="109"/>
    </row>
    <row r="546" spans="4:4" x14ac:dyDescent="0.2">
      <c r="D546" s="109"/>
    </row>
    <row r="547" spans="4:4" x14ac:dyDescent="0.2">
      <c r="D547" s="109"/>
    </row>
    <row r="548" spans="4:4" x14ac:dyDescent="0.2">
      <c r="D548" s="109"/>
    </row>
    <row r="549" spans="4:4" x14ac:dyDescent="0.2">
      <c r="D549" s="109"/>
    </row>
    <row r="550" spans="4:4" x14ac:dyDescent="0.2">
      <c r="D550" s="109"/>
    </row>
    <row r="551" spans="4:4" x14ac:dyDescent="0.2">
      <c r="D551" s="109"/>
    </row>
    <row r="552" spans="4:4" x14ac:dyDescent="0.2">
      <c r="D552" s="109"/>
    </row>
    <row r="553" spans="4:4" x14ac:dyDescent="0.2">
      <c r="D553" s="109"/>
    </row>
    <row r="554" spans="4:4" x14ac:dyDescent="0.2">
      <c r="D554" s="109"/>
    </row>
    <row r="555" spans="4:4" x14ac:dyDescent="0.2">
      <c r="D555" s="109"/>
    </row>
    <row r="556" spans="4:4" x14ac:dyDescent="0.2">
      <c r="D556" s="109"/>
    </row>
    <row r="557" spans="4:4" x14ac:dyDescent="0.2">
      <c r="D557" s="109"/>
    </row>
    <row r="558" spans="4:4" x14ac:dyDescent="0.2">
      <c r="D558" s="109"/>
    </row>
    <row r="559" spans="4:4" x14ac:dyDescent="0.2">
      <c r="D559" s="109"/>
    </row>
    <row r="560" spans="4:4" x14ac:dyDescent="0.2">
      <c r="D560" s="109"/>
    </row>
    <row r="561" spans="4:4" x14ac:dyDescent="0.2">
      <c r="D561" s="109"/>
    </row>
    <row r="562" spans="4:4" x14ac:dyDescent="0.2">
      <c r="D562" s="109"/>
    </row>
    <row r="563" spans="4:4" x14ac:dyDescent="0.2">
      <c r="D563" s="109"/>
    </row>
    <row r="564" spans="4:4" x14ac:dyDescent="0.2">
      <c r="D564" s="109"/>
    </row>
    <row r="565" spans="4:4" x14ac:dyDescent="0.2">
      <c r="D565" s="109"/>
    </row>
    <row r="566" spans="4:4" x14ac:dyDescent="0.2">
      <c r="D566" s="109"/>
    </row>
    <row r="567" spans="4:4" x14ac:dyDescent="0.2">
      <c r="D567" s="109"/>
    </row>
    <row r="568" spans="4:4" x14ac:dyDescent="0.2">
      <c r="D568" s="109"/>
    </row>
    <row r="569" spans="4:4" x14ac:dyDescent="0.2">
      <c r="D569" s="109"/>
    </row>
    <row r="570" spans="4:4" x14ac:dyDescent="0.2">
      <c r="D570" s="109"/>
    </row>
    <row r="571" spans="4:4" x14ac:dyDescent="0.2">
      <c r="D571" s="109"/>
    </row>
    <row r="572" spans="4:4" x14ac:dyDescent="0.2">
      <c r="D572" s="109"/>
    </row>
    <row r="573" spans="4:4" x14ac:dyDescent="0.2">
      <c r="D573" s="109"/>
    </row>
    <row r="574" spans="4:4" x14ac:dyDescent="0.2">
      <c r="D574" s="109"/>
    </row>
    <row r="575" spans="4:4" x14ac:dyDescent="0.2">
      <c r="D575" s="109"/>
    </row>
    <row r="576" spans="4:4" x14ac:dyDescent="0.2">
      <c r="D576" s="109"/>
    </row>
    <row r="577" spans="4:4" x14ac:dyDescent="0.2">
      <c r="D577" s="109"/>
    </row>
    <row r="578" spans="4:4" x14ac:dyDescent="0.2">
      <c r="D578" s="109"/>
    </row>
    <row r="579" spans="4:4" x14ac:dyDescent="0.2">
      <c r="D579" s="109"/>
    </row>
    <row r="580" spans="4:4" x14ac:dyDescent="0.2">
      <c r="D580" s="109"/>
    </row>
    <row r="581" spans="4:4" x14ac:dyDescent="0.2">
      <c r="D581" s="109"/>
    </row>
    <row r="582" spans="4:4" x14ac:dyDescent="0.2">
      <c r="D582" s="109"/>
    </row>
    <row r="583" spans="4:4" x14ac:dyDescent="0.2">
      <c r="D583" s="109"/>
    </row>
    <row r="584" spans="4:4" x14ac:dyDescent="0.2">
      <c r="D584" s="109"/>
    </row>
    <row r="585" spans="4:4" x14ac:dyDescent="0.2">
      <c r="D585" s="109"/>
    </row>
    <row r="586" spans="4:4" x14ac:dyDescent="0.2">
      <c r="D586" s="109"/>
    </row>
    <row r="587" spans="4:4" x14ac:dyDescent="0.2">
      <c r="D587" s="109"/>
    </row>
    <row r="588" spans="4:4" x14ac:dyDescent="0.2">
      <c r="D588" s="109"/>
    </row>
    <row r="589" spans="4:4" x14ac:dyDescent="0.2">
      <c r="D589" s="109"/>
    </row>
    <row r="590" spans="4:4" x14ac:dyDescent="0.2">
      <c r="D590" s="109"/>
    </row>
    <row r="591" spans="4:4" x14ac:dyDescent="0.2">
      <c r="D591" s="109"/>
    </row>
    <row r="592" spans="4:4" x14ac:dyDescent="0.2">
      <c r="D592" s="109"/>
    </row>
    <row r="593" spans="4:4" x14ac:dyDescent="0.2">
      <c r="D593" s="109"/>
    </row>
    <row r="594" spans="4:4" x14ac:dyDescent="0.2">
      <c r="D594" s="109"/>
    </row>
    <row r="595" spans="4:4" x14ac:dyDescent="0.2">
      <c r="D595" s="109"/>
    </row>
    <row r="596" spans="4:4" x14ac:dyDescent="0.2">
      <c r="D596" s="109"/>
    </row>
    <row r="597" spans="4:4" x14ac:dyDescent="0.2">
      <c r="D597" s="109"/>
    </row>
    <row r="598" spans="4:4" x14ac:dyDescent="0.2">
      <c r="D598" s="109"/>
    </row>
    <row r="599" spans="4:4" x14ac:dyDescent="0.2">
      <c r="D599" s="109"/>
    </row>
    <row r="600" spans="4:4" x14ac:dyDescent="0.2">
      <c r="D600" s="109"/>
    </row>
    <row r="601" spans="4:4" x14ac:dyDescent="0.2">
      <c r="D601" s="109"/>
    </row>
    <row r="602" spans="4:4" x14ac:dyDescent="0.2">
      <c r="D602" s="109"/>
    </row>
    <row r="603" spans="4:4" x14ac:dyDescent="0.2">
      <c r="D603" s="109"/>
    </row>
    <row r="604" spans="4:4" x14ac:dyDescent="0.2">
      <c r="D604" s="109"/>
    </row>
    <row r="605" spans="4:4" x14ac:dyDescent="0.2">
      <c r="D605" s="109"/>
    </row>
    <row r="606" spans="4:4" x14ac:dyDescent="0.2">
      <c r="D606" s="109"/>
    </row>
    <row r="607" spans="4:4" x14ac:dyDescent="0.2">
      <c r="D607" s="109"/>
    </row>
    <row r="608" spans="4:4" x14ac:dyDescent="0.2">
      <c r="D608" s="109"/>
    </row>
    <row r="609" spans="4:4" x14ac:dyDescent="0.2">
      <c r="D609" s="109"/>
    </row>
    <row r="610" spans="4:4" x14ac:dyDescent="0.2">
      <c r="D610" s="109"/>
    </row>
    <row r="611" spans="4:4" x14ac:dyDescent="0.2">
      <c r="D611" s="109"/>
    </row>
    <row r="612" spans="4:4" x14ac:dyDescent="0.2">
      <c r="D612" s="109"/>
    </row>
    <row r="613" spans="4:4" x14ac:dyDescent="0.2">
      <c r="D613" s="109"/>
    </row>
    <row r="614" spans="4:4" x14ac:dyDescent="0.2">
      <c r="D614" s="109"/>
    </row>
    <row r="615" spans="4:4" x14ac:dyDescent="0.2">
      <c r="D615" s="109"/>
    </row>
    <row r="616" spans="4:4" x14ac:dyDescent="0.2">
      <c r="D616" s="109"/>
    </row>
    <row r="617" spans="4:4" x14ac:dyDescent="0.2">
      <c r="D617" s="109"/>
    </row>
    <row r="618" spans="4:4" x14ac:dyDescent="0.2">
      <c r="D618" s="109"/>
    </row>
    <row r="619" spans="4:4" x14ac:dyDescent="0.2">
      <c r="D619" s="109"/>
    </row>
    <row r="620" spans="4:4" x14ac:dyDescent="0.2">
      <c r="D620" s="109"/>
    </row>
    <row r="621" spans="4:4" x14ac:dyDescent="0.2">
      <c r="D621" s="109"/>
    </row>
    <row r="622" spans="4:4" x14ac:dyDescent="0.2">
      <c r="D622" s="109"/>
    </row>
    <row r="623" spans="4:4" x14ac:dyDescent="0.2">
      <c r="D623" s="109"/>
    </row>
    <row r="624" spans="4:4" x14ac:dyDescent="0.2">
      <c r="D624" s="109"/>
    </row>
    <row r="625" spans="4:4" x14ac:dyDescent="0.2">
      <c r="D625" s="109"/>
    </row>
    <row r="626" spans="4:4" x14ac:dyDescent="0.2">
      <c r="D626" s="109"/>
    </row>
    <row r="627" spans="4:4" x14ac:dyDescent="0.2">
      <c r="D627" s="109"/>
    </row>
    <row r="628" spans="4:4" x14ac:dyDescent="0.2">
      <c r="D628" s="109"/>
    </row>
    <row r="629" spans="4:4" x14ac:dyDescent="0.2">
      <c r="D629" s="109"/>
    </row>
    <row r="630" spans="4:4" x14ac:dyDescent="0.2">
      <c r="D630" s="109"/>
    </row>
    <row r="631" spans="4:4" x14ac:dyDescent="0.2">
      <c r="D631" s="109"/>
    </row>
    <row r="632" spans="4:4" x14ac:dyDescent="0.2">
      <c r="D632" s="109"/>
    </row>
    <row r="633" spans="4:4" x14ac:dyDescent="0.2">
      <c r="D633" s="109"/>
    </row>
    <row r="634" spans="4:4" x14ac:dyDescent="0.2">
      <c r="D634" s="109"/>
    </row>
    <row r="635" spans="4:4" x14ac:dyDescent="0.2">
      <c r="D635" s="109"/>
    </row>
    <row r="636" spans="4:4" x14ac:dyDescent="0.2">
      <c r="D636" s="109"/>
    </row>
    <row r="637" spans="4:4" x14ac:dyDescent="0.2">
      <c r="D637" s="109"/>
    </row>
    <row r="638" spans="4:4" x14ac:dyDescent="0.2">
      <c r="D638" s="109"/>
    </row>
    <row r="639" spans="4:4" x14ac:dyDescent="0.2">
      <c r="D639" s="109"/>
    </row>
    <row r="640" spans="4:4" x14ac:dyDescent="0.2">
      <c r="D640" s="109"/>
    </row>
    <row r="641" spans="4:4" x14ac:dyDescent="0.2">
      <c r="D641" s="109"/>
    </row>
    <row r="642" spans="4:4" x14ac:dyDescent="0.2">
      <c r="D642" s="109"/>
    </row>
    <row r="643" spans="4:4" x14ac:dyDescent="0.2">
      <c r="D643" s="109"/>
    </row>
    <row r="644" spans="4:4" x14ac:dyDescent="0.2">
      <c r="D644" s="109"/>
    </row>
    <row r="645" spans="4:4" x14ac:dyDescent="0.2">
      <c r="D645" s="109"/>
    </row>
    <row r="646" spans="4:4" x14ac:dyDescent="0.2">
      <c r="D646" s="109"/>
    </row>
    <row r="647" spans="4:4" x14ac:dyDescent="0.2">
      <c r="D647" s="109"/>
    </row>
    <row r="648" spans="4:4" x14ac:dyDescent="0.2">
      <c r="D648" s="109"/>
    </row>
    <row r="649" spans="4:4" x14ac:dyDescent="0.2">
      <c r="D649" s="109"/>
    </row>
    <row r="650" spans="4:4" x14ac:dyDescent="0.2">
      <c r="D650" s="109"/>
    </row>
    <row r="651" spans="4:4" x14ac:dyDescent="0.2">
      <c r="D651" s="109"/>
    </row>
    <row r="652" spans="4:4" x14ac:dyDescent="0.2">
      <c r="D652" s="109"/>
    </row>
    <row r="653" spans="4:4" x14ac:dyDescent="0.2">
      <c r="D653" s="109"/>
    </row>
    <row r="654" spans="4:4" x14ac:dyDescent="0.2">
      <c r="D654" s="109"/>
    </row>
    <row r="655" spans="4:4" x14ac:dyDescent="0.2">
      <c r="D655" s="109"/>
    </row>
    <row r="656" spans="4:4" x14ac:dyDescent="0.2">
      <c r="D656" s="109"/>
    </row>
    <row r="657" spans="4:4" x14ac:dyDescent="0.2">
      <c r="D657" s="109"/>
    </row>
    <row r="658" spans="4:4" x14ac:dyDescent="0.2">
      <c r="D658" s="109"/>
    </row>
    <row r="659" spans="4:4" x14ac:dyDescent="0.2">
      <c r="D659" s="109"/>
    </row>
    <row r="660" spans="4:4" x14ac:dyDescent="0.2">
      <c r="D660" s="109"/>
    </row>
    <row r="661" spans="4:4" x14ac:dyDescent="0.2">
      <c r="D661" s="109"/>
    </row>
    <row r="662" spans="4:4" x14ac:dyDescent="0.2">
      <c r="D662" s="109"/>
    </row>
    <row r="663" spans="4:4" x14ac:dyDescent="0.2">
      <c r="D663" s="109"/>
    </row>
    <row r="664" spans="4:4" x14ac:dyDescent="0.2">
      <c r="D664" s="109"/>
    </row>
    <row r="665" spans="4:4" x14ac:dyDescent="0.2">
      <c r="D665" s="109"/>
    </row>
    <row r="666" spans="4:4" x14ac:dyDescent="0.2">
      <c r="D666" s="109"/>
    </row>
    <row r="667" spans="4:4" x14ac:dyDescent="0.2">
      <c r="D667" s="109"/>
    </row>
    <row r="668" spans="4:4" x14ac:dyDescent="0.2">
      <c r="D668" s="109"/>
    </row>
    <row r="669" spans="4:4" x14ac:dyDescent="0.2">
      <c r="D669" s="109"/>
    </row>
    <row r="670" spans="4:4" x14ac:dyDescent="0.2">
      <c r="D670" s="109"/>
    </row>
    <row r="671" spans="4:4" x14ac:dyDescent="0.2">
      <c r="D671" s="109"/>
    </row>
    <row r="672" spans="4:4" x14ac:dyDescent="0.2">
      <c r="D672" s="109"/>
    </row>
    <row r="673" spans="4:4" x14ac:dyDescent="0.2">
      <c r="D673" s="109"/>
    </row>
    <row r="674" spans="4:4" x14ac:dyDescent="0.2">
      <c r="D674" s="109"/>
    </row>
    <row r="675" spans="4:4" x14ac:dyDescent="0.2">
      <c r="D675" s="109"/>
    </row>
    <row r="676" spans="4:4" x14ac:dyDescent="0.2">
      <c r="D676" s="109"/>
    </row>
    <row r="677" spans="4:4" x14ac:dyDescent="0.2">
      <c r="D677" s="109"/>
    </row>
    <row r="678" spans="4:4" x14ac:dyDescent="0.2">
      <c r="D678" s="109"/>
    </row>
    <row r="679" spans="4:4" x14ac:dyDescent="0.2">
      <c r="D679" s="109"/>
    </row>
    <row r="680" spans="4:4" x14ac:dyDescent="0.2">
      <c r="D680" s="109"/>
    </row>
    <row r="681" spans="4:4" x14ac:dyDescent="0.2">
      <c r="D681" s="109"/>
    </row>
    <row r="682" spans="4:4" x14ac:dyDescent="0.2">
      <c r="D682" s="109"/>
    </row>
    <row r="683" spans="4:4" x14ac:dyDescent="0.2">
      <c r="D683" s="109"/>
    </row>
    <row r="684" spans="4:4" x14ac:dyDescent="0.2">
      <c r="D684" s="109"/>
    </row>
    <row r="685" spans="4:4" x14ac:dyDescent="0.2">
      <c r="D685" s="109"/>
    </row>
    <row r="686" spans="4:4" x14ac:dyDescent="0.2">
      <c r="D686" s="109"/>
    </row>
    <row r="687" spans="4:4" x14ac:dyDescent="0.2">
      <c r="D687" s="109"/>
    </row>
    <row r="688" spans="4:4" x14ac:dyDescent="0.2">
      <c r="D688" s="109"/>
    </row>
    <row r="689" spans="4:4" x14ac:dyDescent="0.2">
      <c r="D689" s="109"/>
    </row>
    <row r="690" spans="4:4" x14ac:dyDescent="0.2">
      <c r="D690" s="109"/>
    </row>
    <row r="691" spans="4:4" x14ac:dyDescent="0.2">
      <c r="D691" s="109"/>
    </row>
    <row r="692" spans="4:4" x14ac:dyDescent="0.2">
      <c r="D692" s="109"/>
    </row>
    <row r="693" spans="4:4" x14ac:dyDescent="0.2">
      <c r="D693" s="109"/>
    </row>
    <row r="694" spans="4:4" x14ac:dyDescent="0.2">
      <c r="D694" s="109"/>
    </row>
    <row r="695" spans="4:4" x14ac:dyDescent="0.2">
      <c r="D695" s="109"/>
    </row>
    <row r="696" spans="4:4" x14ac:dyDescent="0.2">
      <c r="D696" s="109"/>
    </row>
    <row r="697" spans="4:4" x14ac:dyDescent="0.2">
      <c r="D697" s="109"/>
    </row>
    <row r="698" spans="4:4" x14ac:dyDescent="0.2">
      <c r="D698" s="109"/>
    </row>
    <row r="699" spans="4:4" x14ac:dyDescent="0.2">
      <c r="D699" s="109"/>
    </row>
    <row r="700" spans="4:4" x14ac:dyDescent="0.2">
      <c r="D700" s="109"/>
    </row>
    <row r="701" spans="4:4" x14ac:dyDescent="0.2">
      <c r="D701" s="109"/>
    </row>
    <row r="702" spans="4:4" x14ac:dyDescent="0.2">
      <c r="D702" s="109"/>
    </row>
    <row r="703" spans="4:4" x14ac:dyDescent="0.2">
      <c r="D703" s="109"/>
    </row>
    <row r="704" spans="4:4" x14ac:dyDescent="0.2">
      <c r="D704" s="109"/>
    </row>
    <row r="705" spans="4:4" x14ac:dyDescent="0.2">
      <c r="D705" s="109"/>
    </row>
    <row r="706" spans="4:4" x14ac:dyDescent="0.2">
      <c r="D706" s="109"/>
    </row>
    <row r="707" spans="4:4" x14ac:dyDescent="0.2">
      <c r="D707" s="109"/>
    </row>
    <row r="708" spans="4:4" x14ac:dyDescent="0.2">
      <c r="D708" s="109"/>
    </row>
    <row r="709" spans="4:4" x14ac:dyDescent="0.2">
      <c r="D709" s="109"/>
    </row>
    <row r="710" spans="4:4" x14ac:dyDescent="0.2">
      <c r="D710" s="109"/>
    </row>
    <row r="711" spans="4:4" x14ac:dyDescent="0.2">
      <c r="D711" s="109"/>
    </row>
    <row r="712" spans="4:4" x14ac:dyDescent="0.2">
      <c r="D712" s="109"/>
    </row>
    <row r="713" spans="4:4" x14ac:dyDescent="0.2">
      <c r="D713" s="109"/>
    </row>
    <row r="714" spans="4:4" x14ac:dyDescent="0.2">
      <c r="D714" s="109"/>
    </row>
    <row r="715" spans="4:4" x14ac:dyDescent="0.2">
      <c r="D715" s="109"/>
    </row>
    <row r="716" spans="4:4" x14ac:dyDescent="0.2">
      <c r="D716" s="109"/>
    </row>
    <row r="717" spans="4:4" x14ac:dyDescent="0.2">
      <c r="D717" s="109"/>
    </row>
    <row r="718" spans="4:4" x14ac:dyDescent="0.2">
      <c r="D718" s="109"/>
    </row>
    <row r="719" spans="4:4" x14ac:dyDescent="0.2">
      <c r="D719" s="109"/>
    </row>
    <row r="720" spans="4:4" x14ac:dyDescent="0.2">
      <c r="D720" s="109"/>
    </row>
    <row r="721" spans="4:4" x14ac:dyDescent="0.2">
      <c r="D721" s="109"/>
    </row>
    <row r="722" spans="4:4" x14ac:dyDescent="0.2">
      <c r="D722" s="109"/>
    </row>
    <row r="723" spans="4:4" x14ac:dyDescent="0.2">
      <c r="D723" s="109"/>
    </row>
    <row r="724" spans="4:4" x14ac:dyDescent="0.2">
      <c r="D724" s="109"/>
    </row>
    <row r="725" spans="4:4" x14ac:dyDescent="0.2">
      <c r="D725" s="109"/>
    </row>
    <row r="726" spans="4:4" x14ac:dyDescent="0.2">
      <c r="D726" s="109"/>
    </row>
    <row r="727" spans="4:4" x14ac:dyDescent="0.2">
      <c r="D727" s="109"/>
    </row>
    <row r="728" spans="4:4" x14ac:dyDescent="0.2">
      <c r="D728" s="109"/>
    </row>
    <row r="729" spans="4:4" x14ac:dyDescent="0.2">
      <c r="D729" s="109"/>
    </row>
    <row r="730" spans="4:4" x14ac:dyDescent="0.2">
      <c r="D730" s="109"/>
    </row>
    <row r="731" spans="4:4" x14ac:dyDescent="0.2">
      <c r="D731" s="109"/>
    </row>
    <row r="732" spans="4:4" x14ac:dyDescent="0.2">
      <c r="D732" s="109"/>
    </row>
    <row r="733" spans="4:4" x14ac:dyDescent="0.2">
      <c r="D733" s="109"/>
    </row>
    <row r="734" spans="4:4" x14ac:dyDescent="0.2">
      <c r="D734" s="109"/>
    </row>
    <row r="735" spans="4:4" x14ac:dyDescent="0.2">
      <c r="D735" s="109"/>
    </row>
    <row r="736" spans="4:4" x14ac:dyDescent="0.2">
      <c r="D736" s="109"/>
    </row>
    <row r="737" spans="4:4" x14ac:dyDescent="0.2">
      <c r="D737" s="109"/>
    </row>
    <row r="738" spans="4:4" x14ac:dyDescent="0.2">
      <c r="D738" s="109"/>
    </row>
    <row r="739" spans="4:4" x14ac:dyDescent="0.2">
      <c r="D739" s="109"/>
    </row>
    <row r="740" spans="4:4" x14ac:dyDescent="0.2">
      <c r="D740" s="109"/>
    </row>
    <row r="741" spans="4:4" x14ac:dyDescent="0.2">
      <c r="D741" s="109"/>
    </row>
    <row r="742" spans="4:4" x14ac:dyDescent="0.2">
      <c r="D742" s="109"/>
    </row>
    <row r="743" spans="4:4" x14ac:dyDescent="0.2">
      <c r="D743" s="109"/>
    </row>
    <row r="744" spans="4:4" x14ac:dyDescent="0.2">
      <c r="D744" s="109"/>
    </row>
    <row r="745" spans="4:4" x14ac:dyDescent="0.2">
      <c r="D745" s="109"/>
    </row>
    <row r="746" spans="4:4" x14ac:dyDescent="0.2">
      <c r="D746" s="109"/>
    </row>
    <row r="747" spans="4:4" x14ac:dyDescent="0.2">
      <c r="D747" s="109"/>
    </row>
    <row r="748" spans="4:4" x14ac:dyDescent="0.2">
      <c r="D748" s="109"/>
    </row>
    <row r="749" spans="4:4" x14ac:dyDescent="0.2">
      <c r="D749" s="109"/>
    </row>
    <row r="750" spans="4:4" x14ac:dyDescent="0.2">
      <c r="D750" s="109"/>
    </row>
    <row r="751" spans="4:4" x14ac:dyDescent="0.2">
      <c r="D751" s="109"/>
    </row>
    <row r="752" spans="4:4" x14ac:dyDescent="0.2">
      <c r="D752" s="109"/>
    </row>
    <row r="753" spans="4:4" x14ac:dyDescent="0.2">
      <c r="D753" s="109"/>
    </row>
    <row r="754" spans="4:4" x14ac:dyDescent="0.2">
      <c r="D754" s="109"/>
    </row>
    <row r="755" spans="4:4" x14ac:dyDescent="0.2">
      <c r="D755" s="109"/>
    </row>
    <row r="756" spans="4:4" x14ac:dyDescent="0.2">
      <c r="D756" s="109"/>
    </row>
    <row r="757" spans="4:4" x14ac:dyDescent="0.2">
      <c r="D757" s="109"/>
    </row>
    <row r="758" spans="4:4" x14ac:dyDescent="0.2">
      <c r="D758" s="109"/>
    </row>
    <row r="759" spans="4:4" x14ac:dyDescent="0.2">
      <c r="D759" s="109"/>
    </row>
    <row r="760" spans="4:4" x14ac:dyDescent="0.2">
      <c r="D760" s="109"/>
    </row>
    <row r="761" spans="4:4" x14ac:dyDescent="0.2">
      <c r="D761" s="109"/>
    </row>
    <row r="762" spans="4:4" x14ac:dyDescent="0.2">
      <c r="D762" s="109"/>
    </row>
    <row r="763" spans="4:4" x14ac:dyDescent="0.2">
      <c r="D763" s="109"/>
    </row>
    <row r="764" spans="4:4" x14ac:dyDescent="0.2">
      <c r="D764" s="109"/>
    </row>
    <row r="765" spans="4:4" x14ac:dyDescent="0.2">
      <c r="D765" s="109"/>
    </row>
    <row r="766" spans="4:4" x14ac:dyDescent="0.2">
      <c r="D766" s="109"/>
    </row>
    <row r="767" spans="4:4" x14ac:dyDescent="0.2">
      <c r="D767" s="109"/>
    </row>
    <row r="768" spans="4:4" x14ac:dyDescent="0.2">
      <c r="D768" s="109"/>
    </row>
    <row r="769" spans="4:4" x14ac:dyDescent="0.2">
      <c r="D769" s="109"/>
    </row>
    <row r="770" spans="4:4" x14ac:dyDescent="0.2">
      <c r="D770" s="109"/>
    </row>
    <row r="771" spans="4:4" x14ac:dyDescent="0.2">
      <c r="D771" s="109"/>
    </row>
    <row r="772" spans="4:4" x14ac:dyDescent="0.2">
      <c r="D772" s="109"/>
    </row>
    <row r="773" spans="4:4" x14ac:dyDescent="0.2">
      <c r="D773" s="109"/>
    </row>
    <row r="774" spans="4:4" x14ac:dyDescent="0.2">
      <c r="D774" s="109"/>
    </row>
    <row r="775" spans="4:4" x14ac:dyDescent="0.2">
      <c r="D775" s="109"/>
    </row>
    <row r="776" spans="4:4" x14ac:dyDescent="0.2">
      <c r="D776" s="109"/>
    </row>
    <row r="777" spans="4:4" x14ac:dyDescent="0.2">
      <c r="D777" s="109"/>
    </row>
    <row r="778" spans="4:4" x14ac:dyDescent="0.2">
      <c r="D778" s="109"/>
    </row>
    <row r="779" spans="4:4" x14ac:dyDescent="0.2">
      <c r="D779" s="109"/>
    </row>
    <row r="780" spans="4:4" x14ac:dyDescent="0.2">
      <c r="D780" s="109"/>
    </row>
    <row r="781" spans="4:4" x14ac:dyDescent="0.2">
      <c r="D781" s="109"/>
    </row>
    <row r="782" spans="4:4" x14ac:dyDescent="0.2">
      <c r="D782" s="109"/>
    </row>
    <row r="783" spans="4:4" x14ac:dyDescent="0.2">
      <c r="D783" s="109"/>
    </row>
    <row r="784" spans="4:4" x14ac:dyDescent="0.2">
      <c r="D784" s="109"/>
    </row>
    <row r="785" spans="4:4" x14ac:dyDescent="0.2">
      <c r="D785" s="109"/>
    </row>
    <row r="786" spans="4:4" x14ac:dyDescent="0.2">
      <c r="D786" s="109"/>
    </row>
    <row r="787" spans="4:4" x14ac:dyDescent="0.2">
      <c r="D787" s="109"/>
    </row>
    <row r="788" spans="4:4" x14ac:dyDescent="0.2">
      <c r="D788" s="109"/>
    </row>
    <row r="789" spans="4:4" x14ac:dyDescent="0.2">
      <c r="D789" s="109"/>
    </row>
    <row r="790" spans="4:4" x14ac:dyDescent="0.2">
      <c r="D790" s="109"/>
    </row>
    <row r="791" spans="4:4" x14ac:dyDescent="0.2">
      <c r="D791" s="109"/>
    </row>
    <row r="792" spans="4:4" x14ac:dyDescent="0.2">
      <c r="D792" s="109"/>
    </row>
    <row r="793" spans="4:4" x14ac:dyDescent="0.2">
      <c r="D793" s="109"/>
    </row>
    <row r="794" spans="4:4" x14ac:dyDescent="0.2">
      <c r="D794" s="109"/>
    </row>
    <row r="795" spans="4:4" x14ac:dyDescent="0.2">
      <c r="D795" s="109"/>
    </row>
    <row r="796" spans="4:4" x14ac:dyDescent="0.2">
      <c r="D796" s="109"/>
    </row>
    <row r="797" spans="4:4" x14ac:dyDescent="0.2">
      <c r="D797" s="109"/>
    </row>
    <row r="798" spans="4:4" x14ac:dyDescent="0.2">
      <c r="D798" s="109"/>
    </row>
    <row r="799" spans="4:4" x14ac:dyDescent="0.2">
      <c r="D799" s="109"/>
    </row>
    <row r="800" spans="4:4" x14ac:dyDescent="0.2">
      <c r="D800" s="109"/>
    </row>
    <row r="801" spans="4:4" x14ac:dyDescent="0.2">
      <c r="D801" s="109"/>
    </row>
    <row r="802" spans="4:4" x14ac:dyDescent="0.2">
      <c r="D802" s="109"/>
    </row>
    <row r="803" spans="4:4" x14ac:dyDescent="0.2">
      <c r="D803" s="109"/>
    </row>
    <row r="804" spans="4:4" x14ac:dyDescent="0.2">
      <c r="D804" s="109"/>
    </row>
    <row r="805" spans="4:4" x14ac:dyDescent="0.2">
      <c r="D805" s="109"/>
    </row>
    <row r="806" spans="4:4" x14ac:dyDescent="0.2">
      <c r="D806" s="109"/>
    </row>
    <row r="807" spans="4:4" x14ac:dyDescent="0.2">
      <c r="D807" s="109"/>
    </row>
    <row r="808" spans="4:4" x14ac:dyDescent="0.2">
      <c r="D808" s="109"/>
    </row>
    <row r="809" spans="4:4" x14ac:dyDescent="0.2">
      <c r="D809" s="109"/>
    </row>
    <row r="810" spans="4:4" x14ac:dyDescent="0.2">
      <c r="D810" s="109"/>
    </row>
    <row r="811" spans="4:4" x14ac:dyDescent="0.2">
      <c r="D811" s="109"/>
    </row>
    <row r="812" spans="4:4" x14ac:dyDescent="0.2">
      <c r="D812" s="109"/>
    </row>
    <row r="813" spans="4:4" x14ac:dyDescent="0.2">
      <c r="D813" s="109"/>
    </row>
    <row r="814" spans="4:4" x14ac:dyDescent="0.2">
      <c r="D814" s="109"/>
    </row>
    <row r="815" spans="4:4" x14ac:dyDescent="0.2">
      <c r="D815" s="109"/>
    </row>
    <row r="816" spans="4:4" x14ac:dyDescent="0.2">
      <c r="D816" s="109"/>
    </row>
    <row r="817" spans="4:4" x14ac:dyDescent="0.2">
      <c r="D817" s="109"/>
    </row>
    <row r="818" spans="4:4" x14ac:dyDescent="0.2">
      <c r="D818" s="109"/>
    </row>
    <row r="819" spans="4:4" x14ac:dyDescent="0.2">
      <c r="D819" s="109"/>
    </row>
    <row r="820" spans="4:4" x14ac:dyDescent="0.2">
      <c r="D820" s="109"/>
    </row>
    <row r="821" spans="4:4" x14ac:dyDescent="0.2">
      <c r="D821" s="109"/>
    </row>
    <row r="822" spans="4:4" x14ac:dyDescent="0.2">
      <c r="D822" s="109"/>
    </row>
    <row r="823" spans="4:4" x14ac:dyDescent="0.2">
      <c r="D823" s="109"/>
    </row>
    <row r="824" spans="4:4" x14ac:dyDescent="0.2">
      <c r="D824" s="109"/>
    </row>
    <row r="825" spans="4:4" x14ac:dyDescent="0.2">
      <c r="D825" s="109"/>
    </row>
    <row r="826" spans="4:4" x14ac:dyDescent="0.2">
      <c r="D826" s="109"/>
    </row>
    <row r="827" spans="4:4" x14ac:dyDescent="0.2">
      <c r="D827" s="109"/>
    </row>
    <row r="828" spans="4:4" x14ac:dyDescent="0.2">
      <c r="D828" s="109"/>
    </row>
    <row r="829" spans="4:4" x14ac:dyDescent="0.2">
      <c r="D829" s="109"/>
    </row>
    <row r="830" spans="4:4" x14ac:dyDescent="0.2">
      <c r="D830" s="109"/>
    </row>
    <row r="831" spans="4:4" x14ac:dyDescent="0.2">
      <c r="D831" s="109"/>
    </row>
    <row r="832" spans="4:4" x14ac:dyDescent="0.2">
      <c r="D832" s="109"/>
    </row>
    <row r="833" spans="4:4" x14ac:dyDescent="0.2">
      <c r="D833" s="109"/>
    </row>
    <row r="834" spans="4:4" x14ac:dyDescent="0.2">
      <c r="D834" s="109"/>
    </row>
    <row r="835" spans="4:4" x14ac:dyDescent="0.2">
      <c r="D835" s="109"/>
    </row>
    <row r="836" spans="4:4" x14ac:dyDescent="0.2">
      <c r="D836" s="109"/>
    </row>
    <row r="837" spans="4:4" x14ac:dyDescent="0.2">
      <c r="D837" s="109"/>
    </row>
    <row r="838" spans="4:4" x14ac:dyDescent="0.2">
      <c r="D838" s="109"/>
    </row>
    <row r="839" spans="4:4" x14ac:dyDescent="0.2">
      <c r="D839" s="109"/>
    </row>
    <row r="840" spans="4:4" x14ac:dyDescent="0.2">
      <c r="D840" s="109"/>
    </row>
    <row r="841" spans="4:4" x14ac:dyDescent="0.2">
      <c r="D841" s="109"/>
    </row>
    <row r="842" spans="4:4" x14ac:dyDescent="0.2">
      <c r="D842" s="109"/>
    </row>
    <row r="843" spans="4:4" x14ac:dyDescent="0.2">
      <c r="D843" s="109"/>
    </row>
    <row r="844" spans="4:4" x14ac:dyDescent="0.2">
      <c r="D844" s="109"/>
    </row>
    <row r="845" spans="4:4" x14ac:dyDescent="0.2">
      <c r="D845" s="109"/>
    </row>
    <row r="846" spans="4:4" x14ac:dyDescent="0.2">
      <c r="D846" s="109"/>
    </row>
    <row r="847" spans="4:4" x14ac:dyDescent="0.2">
      <c r="D847" s="109"/>
    </row>
    <row r="848" spans="4:4" x14ac:dyDescent="0.2">
      <c r="D848" s="109"/>
    </row>
    <row r="849" spans="4:4" x14ac:dyDescent="0.2">
      <c r="D849" s="109"/>
    </row>
    <row r="850" spans="4:4" x14ac:dyDescent="0.2">
      <c r="D850" s="109"/>
    </row>
    <row r="851" spans="4:4" x14ac:dyDescent="0.2">
      <c r="D851" s="109"/>
    </row>
    <row r="852" spans="4:4" x14ac:dyDescent="0.2">
      <c r="D852" s="109"/>
    </row>
    <row r="853" spans="4:4" x14ac:dyDescent="0.2">
      <c r="D853" s="109"/>
    </row>
    <row r="854" spans="4:4" x14ac:dyDescent="0.2">
      <c r="D854" s="109"/>
    </row>
    <row r="855" spans="4:4" x14ac:dyDescent="0.2">
      <c r="D855" s="109"/>
    </row>
    <row r="856" spans="4:4" x14ac:dyDescent="0.2">
      <c r="D856" s="109"/>
    </row>
    <row r="857" spans="4:4" x14ac:dyDescent="0.2">
      <c r="D857" s="109"/>
    </row>
    <row r="858" spans="4:4" x14ac:dyDescent="0.2">
      <c r="D858" s="109"/>
    </row>
    <row r="859" spans="4:4" x14ac:dyDescent="0.2">
      <c r="D859" s="109"/>
    </row>
    <row r="860" spans="4:4" x14ac:dyDescent="0.2">
      <c r="D860" s="109"/>
    </row>
    <row r="861" spans="4:4" x14ac:dyDescent="0.2">
      <c r="D861" s="109"/>
    </row>
    <row r="862" spans="4:4" x14ac:dyDescent="0.2">
      <c r="D862" s="109"/>
    </row>
    <row r="863" spans="4:4" x14ac:dyDescent="0.2">
      <c r="D863" s="109"/>
    </row>
    <row r="864" spans="4:4" x14ac:dyDescent="0.2">
      <c r="D864" s="109"/>
    </row>
    <row r="865" spans="4:4" x14ac:dyDescent="0.2">
      <c r="D865" s="109"/>
    </row>
    <row r="866" spans="4:4" x14ac:dyDescent="0.2">
      <c r="D866" s="109"/>
    </row>
    <row r="867" spans="4:4" x14ac:dyDescent="0.2">
      <c r="D867" s="109"/>
    </row>
    <row r="868" spans="4:4" x14ac:dyDescent="0.2">
      <c r="D868" s="109"/>
    </row>
    <row r="869" spans="4:4" x14ac:dyDescent="0.2">
      <c r="D869" s="109"/>
    </row>
    <row r="870" spans="4:4" x14ac:dyDescent="0.2">
      <c r="D870" s="109"/>
    </row>
    <row r="871" spans="4:4" x14ac:dyDescent="0.2">
      <c r="D871" s="109"/>
    </row>
    <row r="872" spans="4:4" x14ac:dyDescent="0.2">
      <c r="D872" s="109"/>
    </row>
    <row r="873" spans="4:4" x14ac:dyDescent="0.2">
      <c r="D873" s="109"/>
    </row>
    <row r="874" spans="4:4" x14ac:dyDescent="0.2">
      <c r="D874" s="109"/>
    </row>
    <row r="875" spans="4:4" x14ac:dyDescent="0.2">
      <c r="D875" s="109"/>
    </row>
    <row r="876" spans="4:4" x14ac:dyDescent="0.2">
      <c r="D876" s="109"/>
    </row>
    <row r="877" spans="4:4" x14ac:dyDescent="0.2">
      <c r="D877" s="109"/>
    </row>
    <row r="878" spans="4:4" x14ac:dyDescent="0.2">
      <c r="D878" s="109"/>
    </row>
    <row r="879" spans="4:4" x14ac:dyDescent="0.2">
      <c r="D879" s="109"/>
    </row>
    <row r="880" spans="4:4" x14ac:dyDescent="0.2">
      <c r="D880" s="109"/>
    </row>
    <row r="881" spans="4:4" x14ac:dyDescent="0.2">
      <c r="D881" s="109"/>
    </row>
    <row r="882" spans="4:4" x14ac:dyDescent="0.2">
      <c r="D882" s="109"/>
    </row>
    <row r="883" spans="4:4" x14ac:dyDescent="0.2">
      <c r="D883" s="109"/>
    </row>
    <row r="884" spans="4:4" x14ac:dyDescent="0.2">
      <c r="D884" s="109"/>
    </row>
    <row r="885" spans="4:4" x14ac:dyDescent="0.2">
      <c r="D885" s="109"/>
    </row>
    <row r="886" spans="4:4" x14ac:dyDescent="0.2">
      <c r="D886" s="109"/>
    </row>
    <row r="887" spans="4:4" x14ac:dyDescent="0.2">
      <c r="D887" s="109"/>
    </row>
    <row r="888" spans="4:4" x14ac:dyDescent="0.2">
      <c r="D888" s="109"/>
    </row>
    <row r="889" spans="4:4" x14ac:dyDescent="0.2">
      <c r="D889" s="109"/>
    </row>
    <row r="890" spans="4:4" x14ac:dyDescent="0.2">
      <c r="D890" s="109"/>
    </row>
    <row r="891" spans="4:4" x14ac:dyDescent="0.2">
      <c r="D891" s="109"/>
    </row>
    <row r="892" spans="4:4" x14ac:dyDescent="0.2">
      <c r="D892" s="109"/>
    </row>
    <row r="893" spans="4:4" x14ac:dyDescent="0.2">
      <c r="D893" s="109"/>
    </row>
    <row r="894" spans="4:4" x14ac:dyDescent="0.2">
      <c r="D894" s="109"/>
    </row>
    <row r="895" spans="4:4" x14ac:dyDescent="0.2">
      <c r="D895" s="109"/>
    </row>
    <row r="896" spans="4:4" x14ac:dyDescent="0.2">
      <c r="D896" s="109"/>
    </row>
    <row r="897" spans="4:4" x14ac:dyDescent="0.2">
      <c r="D897" s="109"/>
    </row>
    <row r="898" spans="4:4" x14ac:dyDescent="0.2">
      <c r="D898" s="109"/>
    </row>
    <row r="899" spans="4:4" x14ac:dyDescent="0.2">
      <c r="D899" s="109"/>
    </row>
    <row r="900" spans="4:4" x14ac:dyDescent="0.2">
      <c r="D900" s="109"/>
    </row>
    <row r="901" spans="4:4" x14ac:dyDescent="0.2">
      <c r="D901" s="109"/>
    </row>
    <row r="902" spans="4:4" x14ac:dyDescent="0.2">
      <c r="D902" s="109"/>
    </row>
    <row r="903" spans="4:4" x14ac:dyDescent="0.2">
      <c r="D903" s="109"/>
    </row>
    <row r="904" spans="4:4" x14ac:dyDescent="0.2">
      <c r="D904" s="109"/>
    </row>
    <row r="905" spans="4:4" x14ac:dyDescent="0.2">
      <c r="D905" s="109"/>
    </row>
    <row r="906" spans="4:4" x14ac:dyDescent="0.2">
      <c r="D906" s="109"/>
    </row>
    <row r="907" spans="4:4" x14ac:dyDescent="0.2">
      <c r="D907" s="109"/>
    </row>
    <row r="908" spans="4:4" x14ac:dyDescent="0.2">
      <c r="D908" s="109"/>
    </row>
    <row r="909" spans="4:4" x14ac:dyDescent="0.2">
      <c r="D909" s="109"/>
    </row>
    <row r="910" spans="4:4" x14ac:dyDescent="0.2">
      <c r="D910" s="109"/>
    </row>
    <row r="911" spans="4:4" x14ac:dyDescent="0.2">
      <c r="D911" s="109"/>
    </row>
    <row r="912" spans="4:4" x14ac:dyDescent="0.2">
      <c r="D912" s="109"/>
    </row>
    <row r="913" spans="4:4" x14ac:dyDescent="0.2">
      <c r="D913" s="109"/>
    </row>
    <row r="914" spans="4:4" x14ac:dyDescent="0.2">
      <c r="D914" s="109"/>
    </row>
    <row r="915" spans="4:4" x14ac:dyDescent="0.2">
      <c r="D915" s="109"/>
    </row>
    <row r="916" spans="4:4" x14ac:dyDescent="0.2">
      <c r="D916" s="109"/>
    </row>
    <row r="917" spans="4:4" x14ac:dyDescent="0.2">
      <c r="D917" s="109"/>
    </row>
    <row r="918" spans="4:4" x14ac:dyDescent="0.2">
      <c r="D918" s="109"/>
    </row>
    <row r="919" spans="4:4" x14ac:dyDescent="0.2">
      <c r="D919" s="109"/>
    </row>
    <row r="920" spans="4:4" x14ac:dyDescent="0.2">
      <c r="D920" s="109"/>
    </row>
    <row r="921" spans="4:4" x14ac:dyDescent="0.2">
      <c r="D921" s="109"/>
    </row>
    <row r="922" spans="4:4" x14ac:dyDescent="0.2">
      <c r="D922" s="109"/>
    </row>
    <row r="923" spans="4:4" x14ac:dyDescent="0.2">
      <c r="D923" s="109"/>
    </row>
    <row r="924" spans="4:4" x14ac:dyDescent="0.2">
      <c r="D924" s="109"/>
    </row>
    <row r="925" spans="4:4" x14ac:dyDescent="0.2">
      <c r="D925" s="109"/>
    </row>
    <row r="926" spans="4:4" x14ac:dyDescent="0.2">
      <c r="D926" s="109"/>
    </row>
    <row r="927" spans="4:4" x14ac:dyDescent="0.2">
      <c r="D927" s="109"/>
    </row>
    <row r="928" spans="4:4" x14ac:dyDescent="0.2">
      <c r="D928" s="109"/>
    </row>
    <row r="929" spans="4:4" x14ac:dyDescent="0.2">
      <c r="D929" s="109"/>
    </row>
    <row r="930" spans="4:4" x14ac:dyDescent="0.2">
      <c r="D930" s="109"/>
    </row>
    <row r="931" spans="4:4" x14ac:dyDescent="0.2">
      <c r="D931" s="109"/>
    </row>
    <row r="932" spans="4:4" x14ac:dyDescent="0.2">
      <c r="D932" s="109"/>
    </row>
    <row r="933" spans="4:4" x14ac:dyDescent="0.2">
      <c r="D933" s="109"/>
    </row>
    <row r="934" spans="4:4" x14ac:dyDescent="0.2">
      <c r="D934" s="109"/>
    </row>
    <row r="935" spans="4:4" x14ac:dyDescent="0.2">
      <c r="D935" s="109"/>
    </row>
    <row r="936" spans="4:4" x14ac:dyDescent="0.2">
      <c r="D936" s="109"/>
    </row>
    <row r="937" spans="4:4" x14ac:dyDescent="0.2">
      <c r="D937" s="109"/>
    </row>
    <row r="938" spans="4:4" x14ac:dyDescent="0.2">
      <c r="D938" s="109"/>
    </row>
    <row r="939" spans="4:4" x14ac:dyDescent="0.2">
      <c r="D939" s="109"/>
    </row>
    <row r="940" spans="4:4" x14ac:dyDescent="0.2">
      <c r="D940" s="109"/>
    </row>
    <row r="941" spans="4:4" x14ac:dyDescent="0.2">
      <c r="D941" s="109"/>
    </row>
    <row r="942" spans="4:4" x14ac:dyDescent="0.2">
      <c r="D942" s="109"/>
    </row>
    <row r="943" spans="4:4" x14ac:dyDescent="0.2">
      <c r="D943" s="109"/>
    </row>
    <row r="944" spans="4:4" x14ac:dyDescent="0.2">
      <c r="D944" s="109"/>
    </row>
    <row r="945" spans="4:4" x14ac:dyDescent="0.2">
      <c r="D945" s="109"/>
    </row>
    <row r="946" spans="4:4" x14ac:dyDescent="0.2">
      <c r="D946" s="109"/>
    </row>
    <row r="947" spans="4:4" x14ac:dyDescent="0.2">
      <c r="D947" s="109"/>
    </row>
    <row r="948" spans="4:4" x14ac:dyDescent="0.2">
      <c r="D948" s="109"/>
    </row>
    <row r="949" spans="4:4" x14ac:dyDescent="0.2">
      <c r="D949" s="109"/>
    </row>
    <row r="950" spans="4:4" x14ac:dyDescent="0.2">
      <c r="D950" s="109"/>
    </row>
    <row r="951" spans="4:4" x14ac:dyDescent="0.2">
      <c r="D951" s="109"/>
    </row>
    <row r="952" spans="4:4" x14ac:dyDescent="0.2">
      <c r="D952" s="109"/>
    </row>
    <row r="953" spans="4:4" x14ac:dyDescent="0.2">
      <c r="D953" s="109"/>
    </row>
    <row r="954" spans="4:4" x14ac:dyDescent="0.2">
      <c r="D954" s="109"/>
    </row>
    <row r="955" spans="4:4" x14ac:dyDescent="0.2">
      <c r="D955" s="109"/>
    </row>
    <row r="956" spans="4:4" x14ac:dyDescent="0.2">
      <c r="D956" s="109"/>
    </row>
    <row r="957" spans="4:4" x14ac:dyDescent="0.2">
      <c r="D957" s="109"/>
    </row>
    <row r="958" spans="4:4" x14ac:dyDescent="0.2">
      <c r="D958" s="109"/>
    </row>
    <row r="959" spans="4:4" x14ac:dyDescent="0.2">
      <c r="D959" s="109"/>
    </row>
    <row r="960" spans="4:4" x14ac:dyDescent="0.2">
      <c r="D960" s="109"/>
    </row>
    <row r="961" spans="4:4" x14ac:dyDescent="0.2">
      <c r="D961" s="109"/>
    </row>
    <row r="962" spans="4:4" x14ac:dyDescent="0.2">
      <c r="D962" s="109"/>
    </row>
    <row r="963" spans="4:4" x14ac:dyDescent="0.2">
      <c r="D963" s="109"/>
    </row>
    <row r="964" spans="4:4" x14ac:dyDescent="0.2">
      <c r="D964" s="109"/>
    </row>
    <row r="965" spans="4:4" x14ac:dyDescent="0.2">
      <c r="D965" s="109"/>
    </row>
    <row r="966" spans="4:4" x14ac:dyDescent="0.2">
      <c r="D966" s="109"/>
    </row>
    <row r="967" spans="4:4" x14ac:dyDescent="0.2">
      <c r="D967" s="109"/>
    </row>
    <row r="968" spans="4:4" x14ac:dyDescent="0.2">
      <c r="D968" s="109"/>
    </row>
    <row r="969" spans="4:4" x14ac:dyDescent="0.2">
      <c r="D969" s="109"/>
    </row>
    <row r="970" spans="4:4" x14ac:dyDescent="0.2">
      <c r="D970" s="109"/>
    </row>
    <row r="971" spans="4:4" x14ac:dyDescent="0.2">
      <c r="D971" s="109"/>
    </row>
    <row r="972" spans="4:4" x14ac:dyDescent="0.2">
      <c r="D972" s="109"/>
    </row>
    <row r="973" spans="4:4" x14ac:dyDescent="0.2">
      <c r="D973" s="109"/>
    </row>
    <row r="974" spans="4:4" x14ac:dyDescent="0.2">
      <c r="D974" s="109"/>
    </row>
    <row r="975" spans="4:4" x14ac:dyDescent="0.2">
      <c r="D975" s="109"/>
    </row>
    <row r="976" spans="4:4" x14ac:dyDescent="0.2">
      <c r="D976" s="109"/>
    </row>
    <row r="977" spans="4:4" x14ac:dyDescent="0.2">
      <c r="D977" s="109"/>
    </row>
    <row r="978" spans="4:4" x14ac:dyDescent="0.2">
      <c r="D978" s="109"/>
    </row>
    <row r="979" spans="4:4" x14ac:dyDescent="0.2">
      <c r="D979" s="109"/>
    </row>
    <row r="980" spans="4:4" x14ac:dyDescent="0.2">
      <c r="D980" s="109"/>
    </row>
    <row r="981" spans="4:4" x14ac:dyDescent="0.2">
      <c r="D981" s="109"/>
    </row>
    <row r="982" spans="4:4" x14ac:dyDescent="0.2">
      <c r="D982" s="109"/>
    </row>
    <row r="983" spans="4:4" x14ac:dyDescent="0.2">
      <c r="D983" s="109"/>
    </row>
    <row r="984" spans="4:4" x14ac:dyDescent="0.2">
      <c r="D984" s="109"/>
    </row>
    <row r="985" spans="4:4" x14ac:dyDescent="0.2">
      <c r="D985" s="109"/>
    </row>
    <row r="986" spans="4:4" x14ac:dyDescent="0.2">
      <c r="D986" s="109"/>
    </row>
    <row r="987" spans="4:4" x14ac:dyDescent="0.2">
      <c r="D987" s="109"/>
    </row>
    <row r="988" spans="4:4" x14ac:dyDescent="0.2">
      <c r="D988" s="109"/>
    </row>
    <row r="989" spans="4:4" x14ac:dyDescent="0.2">
      <c r="D989" s="109"/>
    </row>
    <row r="990" spans="4:4" x14ac:dyDescent="0.2">
      <c r="D990" s="109"/>
    </row>
    <row r="991" spans="4:4" x14ac:dyDescent="0.2">
      <c r="D991" s="109"/>
    </row>
    <row r="992" spans="4:4" x14ac:dyDescent="0.2">
      <c r="D992" s="109"/>
    </row>
    <row r="993" spans="4:4" x14ac:dyDescent="0.2">
      <c r="D993" s="109"/>
    </row>
    <row r="994" spans="4:4" x14ac:dyDescent="0.2">
      <c r="D994" s="109"/>
    </row>
    <row r="995" spans="4:4" x14ac:dyDescent="0.2">
      <c r="D995" s="109"/>
    </row>
    <row r="996" spans="4:4" x14ac:dyDescent="0.2">
      <c r="D996" s="109"/>
    </row>
    <row r="997" spans="4:4" x14ac:dyDescent="0.2">
      <c r="D997" s="109"/>
    </row>
    <row r="998" spans="4:4" x14ac:dyDescent="0.2">
      <c r="D998" s="109"/>
    </row>
    <row r="999" spans="4:4" x14ac:dyDescent="0.2">
      <c r="D999" s="109"/>
    </row>
    <row r="1000" spans="4:4" x14ac:dyDescent="0.2">
      <c r="D1000" s="109"/>
    </row>
    <row r="1001" spans="4:4" x14ac:dyDescent="0.2">
      <c r="D1001" s="109"/>
    </row>
    <row r="1002" spans="4:4" x14ac:dyDescent="0.2">
      <c r="D1002" s="109"/>
    </row>
    <row r="1003" spans="4:4" x14ac:dyDescent="0.2">
      <c r="D1003" s="109"/>
    </row>
    <row r="1004" spans="4:4" x14ac:dyDescent="0.2">
      <c r="D1004" s="109"/>
    </row>
    <row r="1005" spans="4:4" x14ac:dyDescent="0.2">
      <c r="D1005" s="109"/>
    </row>
    <row r="1006" spans="4:4" x14ac:dyDescent="0.2">
      <c r="D1006" s="109"/>
    </row>
    <row r="1007" spans="4:4" x14ac:dyDescent="0.2">
      <c r="D1007" s="109"/>
    </row>
    <row r="1008" spans="4:4" x14ac:dyDescent="0.2">
      <c r="D1008" s="109"/>
    </row>
    <row r="1009" spans="4:4" x14ac:dyDescent="0.2">
      <c r="D1009" s="109"/>
    </row>
    <row r="1010" spans="4:4" x14ac:dyDescent="0.2">
      <c r="D1010" s="109"/>
    </row>
    <row r="1011" spans="4:4" x14ac:dyDescent="0.2">
      <c r="D1011" s="109"/>
    </row>
    <row r="1012" spans="4:4" x14ac:dyDescent="0.2">
      <c r="D1012" s="109"/>
    </row>
    <row r="1013" spans="4:4" x14ac:dyDescent="0.2">
      <c r="D1013" s="109"/>
    </row>
    <row r="1014" spans="4:4" x14ac:dyDescent="0.2">
      <c r="D1014" s="109"/>
    </row>
    <row r="1015" spans="4:4" x14ac:dyDescent="0.2">
      <c r="D1015" s="109"/>
    </row>
    <row r="1016" spans="4:4" x14ac:dyDescent="0.2">
      <c r="D1016" s="109"/>
    </row>
    <row r="1017" spans="4:4" x14ac:dyDescent="0.2">
      <c r="D1017" s="109"/>
    </row>
    <row r="1018" spans="4:4" x14ac:dyDescent="0.2">
      <c r="D1018" s="109"/>
    </row>
    <row r="1019" spans="4:4" x14ac:dyDescent="0.2">
      <c r="D1019" s="109"/>
    </row>
    <row r="1020" spans="4:4" x14ac:dyDescent="0.2">
      <c r="D1020" s="109"/>
    </row>
    <row r="1021" spans="4:4" x14ac:dyDescent="0.2">
      <c r="D1021" s="109"/>
    </row>
    <row r="1022" spans="4:4" x14ac:dyDescent="0.2">
      <c r="D1022" s="109"/>
    </row>
    <row r="1023" spans="4:4" x14ac:dyDescent="0.2">
      <c r="D1023" s="109"/>
    </row>
    <row r="1024" spans="4:4" x14ac:dyDescent="0.2">
      <c r="D1024" s="109"/>
    </row>
    <row r="1025" spans="4:4" x14ac:dyDescent="0.2">
      <c r="D1025" s="109"/>
    </row>
    <row r="1026" spans="4:4" x14ac:dyDescent="0.2">
      <c r="D1026" s="109"/>
    </row>
    <row r="1027" spans="4:4" x14ac:dyDescent="0.2">
      <c r="D1027" s="109"/>
    </row>
    <row r="1028" spans="4:4" x14ac:dyDescent="0.2">
      <c r="D1028" s="109"/>
    </row>
    <row r="1029" spans="4:4" x14ac:dyDescent="0.2">
      <c r="D1029" s="109"/>
    </row>
    <row r="1030" spans="4:4" x14ac:dyDescent="0.2">
      <c r="D1030" s="109"/>
    </row>
    <row r="1031" spans="4:4" x14ac:dyDescent="0.2">
      <c r="D1031" s="109"/>
    </row>
    <row r="1032" spans="4:4" x14ac:dyDescent="0.2">
      <c r="D1032" s="109"/>
    </row>
    <row r="1033" spans="4:4" x14ac:dyDescent="0.2">
      <c r="D1033" s="109"/>
    </row>
    <row r="1034" spans="4:4" x14ac:dyDescent="0.2">
      <c r="D1034" s="109"/>
    </row>
    <row r="1035" spans="4:4" x14ac:dyDescent="0.2">
      <c r="D1035" s="109"/>
    </row>
    <row r="1036" spans="4:4" x14ac:dyDescent="0.2">
      <c r="D1036" s="109"/>
    </row>
    <row r="1037" spans="4:4" x14ac:dyDescent="0.2">
      <c r="D1037" s="109"/>
    </row>
    <row r="1038" spans="4:4" x14ac:dyDescent="0.2">
      <c r="D1038" s="109"/>
    </row>
    <row r="1039" spans="4:4" x14ac:dyDescent="0.2">
      <c r="D1039" s="109"/>
    </row>
    <row r="1040" spans="4:4" x14ac:dyDescent="0.2">
      <c r="D1040" s="109"/>
    </row>
    <row r="1041" spans="4:4" x14ac:dyDescent="0.2">
      <c r="D1041" s="109"/>
    </row>
    <row r="1042" spans="4:4" x14ac:dyDescent="0.2">
      <c r="D1042" s="109"/>
    </row>
    <row r="1043" spans="4:4" x14ac:dyDescent="0.2">
      <c r="D1043" s="109"/>
    </row>
    <row r="1044" spans="4:4" x14ac:dyDescent="0.2">
      <c r="D1044" s="109"/>
    </row>
    <row r="1045" spans="4:4" x14ac:dyDescent="0.2">
      <c r="D1045" s="109"/>
    </row>
    <row r="1046" spans="4:4" x14ac:dyDescent="0.2">
      <c r="D1046" s="109"/>
    </row>
    <row r="1047" spans="4:4" x14ac:dyDescent="0.2">
      <c r="D1047" s="109"/>
    </row>
    <row r="1048" spans="4:4" x14ac:dyDescent="0.2">
      <c r="D1048" s="109"/>
    </row>
    <row r="1049" spans="4:4" x14ac:dyDescent="0.2">
      <c r="D1049" s="109"/>
    </row>
    <row r="1050" spans="4:4" x14ac:dyDescent="0.2">
      <c r="D1050" s="109"/>
    </row>
    <row r="1051" spans="4:4" x14ac:dyDescent="0.2">
      <c r="D1051" s="109"/>
    </row>
    <row r="1052" spans="4:4" x14ac:dyDescent="0.2">
      <c r="D1052" s="109"/>
    </row>
    <row r="1053" spans="4:4" x14ac:dyDescent="0.2">
      <c r="D1053" s="109"/>
    </row>
    <row r="1054" spans="4:4" x14ac:dyDescent="0.2">
      <c r="D1054" s="109"/>
    </row>
    <row r="1055" spans="4:4" x14ac:dyDescent="0.2">
      <c r="D1055" s="109"/>
    </row>
    <row r="1056" spans="4:4" x14ac:dyDescent="0.2">
      <c r="D1056" s="109"/>
    </row>
    <row r="1057" spans="4:4" x14ac:dyDescent="0.2">
      <c r="D1057" s="109"/>
    </row>
    <row r="1058" spans="4:4" x14ac:dyDescent="0.2">
      <c r="D1058" s="109"/>
    </row>
    <row r="1059" spans="4:4" x14ac:dyDescent="0.2">
      <c r="D1059" s="109"/>
    </row>
    <row r="1060" spans="4:4" x14ac:dyDescent="0.2">
      <c r="D1060" s="109"/>
    </row>
    <row r="1061" spans="4:4" x14ac:dyDescent="0.2">
      <c r="D1061" s="109"/>
    </row>
    <row r="1062" spans="4:4" x14ac:dyDescent="0.2">
      <c r="D1062" s="109"/>
    </row>
    <row r="1063" spans="4:4" x14ac:dyDescent="0.2">
      <c r="D1063" s="109"/>
    </row>
    <row r="1064" spans="4:4" x14ac:dyDescent="0.2">
      <c r="D1064" s="109"/>
    </row>
    <row r="1065" spans="4:4" x14ac:dyDescent="0.2">
      <c r="D1065" s="109"/>
    </row>
    <row r="1066" spans="4:4" x14ac:dyDescent="0.2">
      <c r="D1066" s="109"/>
    </row>
    <row r="1067" spans="4:4" x14ac:dyDescent="0.2">
      <c r="D1067" s="109"/>
    </row>
    <row r="1068" spans="4:4" x14ac:dyDescent="0.2">
      <c r="D1068" s="109"/>
    </row>
    <row r="1069" spans="4:4" x14ac:dyDescent="0.2">
      <c r="D1069" s="109"/>
    </row>
    <row r="1070" spans="4:4" x14ac:dyDescent="0.2">
      <c r="D1070" s="109"/>
    </row>
    <row r="1071" spans="4:4" x14ac:dyDescent="0.2">
      <c r="D1071" s="109"/>
    </row>
    <row r="1072" spans="4:4" x14ac:dyDescent="0.2">
      <c r="D1072" s="109"/>
    </row>
    <row r="1073" spans="4:4" x14ac:dyDescent="0.2">
      <c r="D1073" s="109"/>
    </row>
    <row r="1074" spans="4:4" x14ac:dyDescent="0.2">
      <c r="D1074" s="109"/>
    </row>
    <row r="1075" spans="4:4" x14ac:dyDescent="0.2">
      <c r="D1075" s="109"/>
    </row>
    <row r="1076" spans="4:4" x14ac:dyDescent="0.2">
      <c r="D1076" s="109"/>
    </row>
    <row r="1077" spans="4:4" x14ac:dyDescent="0.2">
      <c r="D1077" s="109"/>
    </row>
    <row r="1078" spans="4:4" x14ac:dyDescent="0.2">
      <c r="D1078" s="109"/>
    </row>
    <row r="1079" spans="4:4" x14ac:dyDescent="0.2">
      <c r="D1079" s="109"/>
    </row>
    <row r="1080" spans="4:4" x14ac:dyDescent="0.2">
      <c r="D1080" s="109"/>
    </row>
    <row r="1081" spans="4:4" x14ac:dyDescent="0.2">
      <c r="D1081" s="109"/>
    </row>
    <row r="1082" spans="4:4" x14ac:dyDescent="0.2">
      <c r="D1082" s="109"/>
    </row>
    <row r="1083" spans="4:4" x14ac:dyDescent="0.2">
      <c r="D1083" s="109"/>
    </row>
    <row r="1084" spans="4:4" x14ac:dyDescent="0.2">
      <c r="D1084" s="109"/>
    </row>
    <row r="1085" spans="4:4" x14ac:dyDescent="0.2">
      <c r="D1085" s="109"/>
    </row>
    <row r="1086" spans="4:4" x14ac:dyDescent="0.2">
      <c r="D1086" s="109"/>
    </row>
    <row r="1087" spans="4:4" x14ac:dyDescent="0.2">
      <c r="D1087" s="109"/>
    </row>
    <row r="1088" spans="4:4" x14ac:dyDescent="0.2">
      <c r="D1088" s="109"/>
    </row>
    <row r="1089" spans="4:4" x14ac:dyDescent="0.2">
      <c r="D1089" s="109"/>
    </row>
    <row r="1090" spans="4:4" x14ac:dyDescent="0.2">
      <c r="D1090" s="109"/>
    </row>
    <row r="1091" spans="4:4" x14ac:dyDescent="0.2">
      <c r="D1091" s="109"/>
    </row>
    <row r="1092" spans="4:4" x14ac:dyDescent="0.2">
      <c r="D1092" s="109"/>
    </row>
    <row r="1093" spans="4:4" x14ac:dyDescent="0.2">
      <c r="D1093" s="109"/>
    </row>
    <row r="1094" spans="4:4" x14ac:dyDescent="0.2">
      <c r="D1094" s="109"/>
    </row>
    <row r="1095" spans="4:4" x14ac:dyDescent="0.2">
      <c r="D1095" s="109"/>
    </row>
    <row r="1096" spans="4:4" x14ac:dyDescent="0.2">
      <c r="D1096" s="109"/>
    </row>
    <row r="1097" spans="4:4" x14ac:dyDescent="0.2">
      <c r="D1097" s="109"/>
    </row>
    <row r="1098" spans="4:4" x14ac:dyDescent="0.2">
      <c r="D1098" s="109"/>
    </row>
    <row r="1099" spans="4:4" x14ac:dyDescent="0.2">
      <c r="D1099" s="109"/>
    </row>
    <row r="1100" spans="4:4" x14ac:dyDescent="0.2">
      <c r="D1100" s="109"/>
    </row>
    <row r="1101" spans="4:4" x14ac:dyDescent="0.2">
      <c r="D1101" s="109"/>
    </row>
    <row r="1102" spans="4:4" x14ac:dyDescent="0.2">
      <c r="D1102" s="109"/>
    </row>
    <row r="1103" spans="4:4" x14ac:dyDescent="0.2">
      <c r="D1103" s="109"/>
    </row>
    <row r="1104" spans="4:4" x14ac:dyDescent="0.2">
      <c r="D1104" s="109"/>
    </row>
    <row r="1105" spans="4:4" x14ac:dyDescent="0.2">
      <c r="D1105" s="109"/>
    </row>
    <row r="1106" spans="4:4" x14ac:dyDescent="0.2">
      <c r="D1106" s="109"/>
    </row>
    <row r="1107" spans="4:4" x14ac:dyDescent="0.2">
      <c r="D1107" s="109"/>
    </row>
    <row r="1108" spans="4:4" x14ac:dyDescent="0.2">
      <c r="D1108" s="109"/>
    </row>
    <row r="1109" spans="4:4" x14ac:dyDescent="0.2">
      <c r="D1109" s="109"/>
    </row>
    <row r="1110" spans="4:4" x14ac:dyDescent="0.2">
      <c r="D1110" s="109"/>
    </row>
    <row r="1111" spans="4:4" x14ac:dyDescent="0.2">
      <c r="D1111" s="109"/>
    </row>
    <row r="1112" spans="4:4" x14ac:dyDescent="0.2">
      <c r="D1112" s="109"/>
    </row>
    <row r="1113" spans="4:4" x14ac:dyDescent="0.2">
      <c r="D1113" s="109"/>
    </row>
    <row r="1114" spans="4:4" x14ac:dyDescent="0.2">
      <c r="D1114" s="109"/>
    </row>
    <row r="1115" spans="4:4" x14ac:dyDescent="0.2">
      <c r="D1115" s="109"/>
    </row>
    <row r="1116" spans="4:4" x14ac:dyDescent="0.2">
      <c r="D1116" s="109"/>
    </row>
    <row r="1117" spans="4:4" x14ac:dyDescent="0.2">
      <c r="D1117" s="109"/>
    </row>
    <row r="1118" spans="4:4" x14ac:dyDescent="0.2">
      <c r="D1118" s="109"/>
    </row>
    <row r="1119" spans="4:4" x14ac:dyDescent="0.2">
      <c r="D1119" s="109"/>
    </row>
    <row r="1120" spans="4:4" x14ac:dyDescent="0.2">
      <c r="D1120" s="109"/>
    </row>
    <row r="1121" spans="4:4" x14ac:dyDescent="0.2">
      <c r="D1121" s="109"/>
    </row>
    <row r="1122" spans="4:4" x14ac:dyDescent="0.2">
      <c r="D1122" s="109"/>
    </row>
    <row r="1123" spans="4:4" x14ac:dyDescent="0.2">
      <c r="D1123" s="109"/>
    </row>
    <row r="1124" spans="4:4" x14ac:dyDescent="0.2">
      <c r="D1124" s="109"/>
    </row>
    <row r="1125" spans="4:4" x14ac:dyDescent="0.2">
      <c r="D1125" s="109"/>
    </row>
    <row r="1126" spans="4:4" x14ac:dyDescent="0.2">
      <c r="D1126" s="109"/>
    </row>
    <row r="1127" spans="4:4" x14ac:dyDescent="0.2">
      <c r="D1127" s="109"/>
    </row>
    <row r="1128" spans="4:4" x14ac:dyDescent="0.2">
      <c r="D1128" s="109"/>
    </row>
    <row r="1129" spans="4:4" x14ac:dyDescent="0.2">
      <c r="D1129" s="109"/>
    </row>
    <row r="1130" spans="4:4" x14ac:dyDescent="0.2">
      <c r="D1130" s="109"/>
    </row>
    <row r="1131" spans="4:4" x14ac:dyDescent="0.2">
      <c r="D1131" s="109"/>
    </row>
    <row r="1132" spans="4:4" x14ac:dyDescent="0.2">
      <c r="D1132" s="109"/>
    </row>
    <row r="1133" spans="4:4" x14ac:dyDescent="0.2">
      <c r="D1133" s="109"/>
    </row>
    <row r="1134" spans="4:4" x14ac:dyDescent="0.2">
      <c r="D1134" s="109"/>
    </row>
    <row r="1135" spans="4:4" x14ac:dyDescent="0.2">
      <c r="D1135" s="109"/>
    </row>
    <row r="1136" spans="4:4" x14ac:dyDescent="0.2">
      <c r="D1136" s="109"/>
    </row>
    <row r="1137" spans="4:4" x14ac:dyDescent="0.2">
      <c r="D1137" s="109"/>
    </row>
    <row r="1138" spans="4:4" x14ac:dyDescent="0.2">
      <c r="D1138" s="109"/>
    </row>
    <row r="1139" spans="4:4" x14ac:dyDescent="0.2">
      <c r="D1139" s="109"/>
    </row>
    <row r="1140" spans="4:4" x14ac:dyDescent="0.2">
      <c r="D1140" s="109"/>
    </row>
    <row r="1141" spans="4:4" x14ac:dyDescent="0.2">
      <c r="D1141" s="109"/>
    </row>
    <row r="1142" spans="4:4" x14ac:dyDescent="0.2">
      <c r="D1142" s="109"/>
    </row>
    <row r="1143" spans="4:4" x14ac:dyDescent="0.2">
      <c r="D1143" s="109"/>
    </row>
    <row r="1144" spans="4:4" x14ac:dyDescent="0.2">
      <c r="D1144" s="109"/>
    </row>
    <row r="1145" spans="4:4" x14ac:dyDescent="0.2">
      <c r="D1145" s="109"/>
    </row>
    <row r="1146" spans="4:4" x14ac:dyDescent="0.2">
      <c r="D1146" s="109"/>
    </row>
    <row r="1147" spans="4:4" x14ac:dyDescent="0.2">
      <c r="D1147" s="109"/>
    </row>
    <row r="1148" spans="4:4" x14ac:dyDescent="0.2">
      <c r="D1148" s="109"/>
    </row>
    <row r="1149" spans="4:4" x14ac:dyDescent="0.2">
      <c r="D1149" s="109"/>
    </row>
    <row r="1150" spans="4:4" x14ac:dyDescent="0.2">
      <c r="D1150" s="109"/>
    </row>
    <row r="1151" spans="4:4" x14ac:dyDescent="0.2">
      <c r="D1151" s="109"/>
    </row>
    <row r="1152" spans="4:4" x14ac:dyDescent="0.2">
      <c r="D1152" s="109"/>
    </row>
    <row r="1153" spans="4:4" x14ac:dyDescent="0.2">
      <c r="D1153" s="109"/>
    </row>
    <row r="1154" spans="4:4" x14ac:dyDescent="0.2">
      <c r="D1154" s="109"/>
    </row>
    <row r="1155" spans="4:4" x14ac:dyDescent="0.2">
      <c r="D1155" s="109"/>
    </row>
    <row r="1156" spans="4:4" x14ac:dyDescent="0.2">
      <c r="D1156" s="109"/>
    </row>
    <row r="1157" spans="4:4" x14ac:dyDescent="0.2">
      <c r="D1157" s="109"/>
    </row>
    <row r="1158" spans="4:4" x14ac:dyDescent="0.2">
      <c r="D1158" s="109"/>
    </row>
    <row r="1159" spans="4:4" x14ac:dyDescent="0.2">
      <c r="D1159" s="109"/>
    </row>
    <row r="1160" spans="4:4" x14ac:dyDescent="0.2">
      <c r="D1160" s="109"/>
    </row>
    <row r="1161" spans="4:4" x14ac:dyDescent="0.2">
      <c r="D1161" s="109"/>
    </row>
    <row r="1162" spans="4:4" x14ac:dyDescent="0.2">
      <c r="D1162" s="109"/>
    </row>
    <row r="1163" spans="4:4" x14ac:dyDescent="0.2">
      <c r="D1163" s="109"/>
    </row>
    <row r="1164" spans="4:4" x14ac:dyDescent="0.2">
      <c r="D1164" s="109"/>
    </row>
    <row r="1165" spans="4:4" x14ac:dyDescent="0.2">
      <c r="D1165" s="109"/>
    </row>
    <row r="1166" spans="4:4" x14ac:dyDescent="0.2">
      <c r="D1166" s="109"/>
    </row>
    <row r="1167" spans="4:4" x14ac:dyDescent="0.2">
      <c r="D1167" s="109"/>
    </row>
    <row r="1168" spans="4:4" x14ac:dyDescent="0.2">
      <c r="D1168" s="109"/>
    </row>
    <row r="1169" spans="4:4" x14ac:dyDescent="0.2">
      <c r="D1169" s="109"/>
    </row>
    <row r="1170" spans="4:4" x14ac:dyDescent="0.2">
      <c r="D1170" s="109"/>
    </row>
    <row r="1171" spans="4:4" x14ac:dyDescent="0.2">
      <c r="D1171" s="109"/>
    </row>
    <row r="1172" spans="4:4" x14ac:dyDescent="0.2">
      <c r="D1172" s="109"/>
    </row>
    <row r="1173" spans="4:4" x14ac:dyDescent="0.2">
      <c r="D1173" s="109"/>
    </row>
    <row r="1174" spans="4:4" x14ac:dyDescent="0.2">
      <c r="D1174" s="109"/>
    </row>
    <row r="1175" spans="4:4" x14ac:dyDescent="0.2">
      <c r="D1175" s="109"/>
    </row>
    <row r="1176" spans="4:4" x14ac:dyDescent="0.2">
      <c r="D1176" s="109"/>
    </row>
    <row r="1177" spans="4:4" x14ac:dyDescent="0.2">
      <c r="D1177" s="109"/>
    </row>
    <row r="1178" spans="4:4" x14ac:dyDescent="0.2">
      <c r="D1178" s="109"/>
    </row>
    <row r="1179" spans="4:4" x14ac:dyDescent="0.2">
      <c r="D1179" s="109"/>
    </row>
    <row r="1180" spans="4:4" x14ac:dyDescent="0.2">
      <c r="D1180" s="109"/>
    </row>
    <row r="1181" spans="4:4" x14ac:dyDescent="0.2">
      <c r="D1181" s="109"/>
    </row>
    <row r="1182" spans="4:4" x14ac:dyDescent="0.2">
      <c r="D1182" s="109"/>
    </row>
    <row r="1183" spans="4:4" x14ac:dyDescent="0.2">
      <c r="D1183" s="109"/>
    </row>
    <row r="1184" spans="4:4" x14ac:dyDescent="0.2">
      <c r="D1184" s="109"/>
    </row>
    <row r="1185" spans="4:4" x14ac:dyDescent="0.2">
      <c r="D1185" s="109"/>
    </row>
    <row r="1186" spans="4:4" x14ac:dyDescent="0.2">
      <c r="D1186" s="109"/>
    </row>
    <row r="1187" spans="4:4" x14ac:dyDescent="0.2">
      <c r="D1187" s="109"/>
    </row>
    <row r="1188" spans="4:4" x14ac:dyDescent="0.2">
      <c r="D1188" s="109"/>
    </row>
    <row r="1189" spans="4:4" x14ac:dyDescent="0.2">
      <c r="D1189" s="109"/>
    </row>
    <row r="1190" spans="4:4" x14ac:dyDescent="0.2">
      <c r="D1190" s="109"/>
    </row>
    <row r="1191" spans="4:4" x14ac:dyDescent="0.2">
      <c r="D1191" s="109"/>
    </row>
    <row r="1192" spans="4:4" x14ac:dyDescent="0.2">
      <c r="D1192" s="109"/>
    </row>
    <row r="1193" spans="4:4" x14ac:dyDescent="0.2">
      <c r="D1193" s="109"/>
    </row>
    <row r="1194" spans="4:4" x14ac:dyDescent="0.2">
      <c r="D1194" s="109"/>
    </row>
    <row r="1195" spans="4:4" x14ac:dyDescent="0.2">
      <c r="D1195" s="109"/>
    </row>
    <row r="1196" spans="4:4" x14ac:dyDescent="0.2">
      <c r="D1196" s="109"/>
    </row>
    <row r="1197" spans="4:4" x14ac:dyDescent="0.2">
      <c r="D1197" s="109"/>
    </row>
    <row r="1198" spans="4:4" x14ac:dyDescent="0.2">
      <c r="D1198" s="109"/>
    </row>
    <row r="1199" spans="4:4" x14ac:dyDescent="0.2">
      <c r="D1199" s="109"/>
    </row>
    <row r="1200" spans="4:4" x14ac:dyDescent="0.2">
      <c r="D1200" s="109"/>
    </row>
    <row r="1201" spans="4:4" x14ac:dyDescent="0.2">
      <c r="D1201" s="109"/>
    </row>
    <row r="1202" spans="4:4" x14ac:dyDescent="0.2">
      <c r="D1202" s="109"/>
    </row>
    <row r="1203" spans="4:4" x14ac:dyDescent="0.2">
      <c r="D1203" s="109"/>
    </row>
    <row r="1204" spans="4:4" x14ac:dyDescent="0.2">
      <c r="D1204" s="109"/>
    </row>
    <row r="1205" spans="4:4" x14ac:dyDescent="0.2">
      <c r="D1205" s="109"/>
    </row>
    <row r="1206" spans="4:4" x14ac:dyDescent="0.2">
      <c r="D1206" s="109"/>
    </row>
    <row r="1207" spans="4:4" x14ac:dyDescent="0.2">
      <c r="D1207" s="109"/>
    </row>
    <row r="1208" spans="4:4" x14ac:dyDescent="0.2">
      <c r="D1208" s="109"/>
    </row>
    <row r="1209" spans="4:4" x14ac:dyDescent="0.2">
      <c r="D1209" s="109"/>
    </row>
    <row r="1210" spans="4:4" x14ac:dyDescent="0.2">
      <c r="D1210" s="109"/>
    </row>
    <row r="1211" spans="4:4" x14ac:dyDescent="0.2">
      <c r="D1211" s="109"/>
    </row>
    <row r="1212" spans="4:4" x14ac:dyDescent="0.2">
      <c r="D1212" s="109"/>
    </row>
    <row r="1213" spans="4:4" x14ac:dyDescent="0.2">
      <c r="D1213" s="109"/>
    </row>
    <row r="1214" spans="4:4" x14ac:dyDescent="0.2">
      <c r="D1214" s="109"/>
    </row>
    <row r="1215" spans="4:4" x14ac:dyDescent="0.2">
      <c r="D1215" s="109"/>
    </row>
    <row r="1216" spans="4:4" x14ac:dyDescent="0.2">
      <c r="D1216" s="109"/>
    </row>
    <row r="1217" spans="4:4" x14ac:dyDescent="0.2">
      <c r="D1217" s="109"/>
    </row>
    <row r="1218" spans="4:4" x14ac:dyDescent="0.2">
      <c r="D1218" s="109"/>
    </row>
    <row r="1219" spans="4:4" x14ac:dyDescent="0.2">
      <c r="D1219" s="109"/>
    </row>
    <row r="1220" spans="4:4" x14ac:dyDescent="0.2">
      <c r="D1220" s="109"/>
    </row>
    <row r="1221" spans="4:4" x14ac:dyDescent="0.2">
      <c r="D1221" s="109"/>
    </row>
    <row r="1222" spans="4:4" x14ac:dyDescent="0.2">
      <c r="D1222" s="109"/>
    </row>
    <row r="1223" spans="4:4" x14ac:dyDescent="0.2">
      <c r="D1223" s="109"/>
    </row>
    <row r="1224" spans="4:4" x14ac:dyDescent="0.2">
      <c r="D1224" s="109"/>
    </row>
    <row r="1225" spans="4:4" x14ac:dyDescent="0.2">
      <c r="D1225" s="109"/>
    </row>
    <row r="1226" spans="4:4" x14ac:dyDescent="0.2">
      <c r="D1226" s="109"/>
    </row>
    <row r="1227" spans="4:4" x14ac:dyDescent="0.2">
      <c r="D1227" s="109"/>
    </row>
    <row r="1228" spans="4:4" x14ac:dyDescent="0.2">
      <c r="D1228" s="109"/>
    </row>
    <row r="1229" spans="4:4" x14ac:dyDescent="0.2">
      <c r="D1229" s="109"/>
    </row>
    <row r="1230" spans="4:4" x14ac:dyDescent="0.2">
      <c r="D1230" s="109"/>
    </row>
    <row r="1231" spans="4:4" x14ac:dyDescent="0.2">
      <c r="D1231" s="109"/>
    </row>
    <row r="1232" spans="4:4" x14ac:dyDescent="0.2">
      <c r="D1232" s="109"/>
    </row>
    <row r="1233" spans="4:4" x14ac:dyDescent="0.2">
      <c r="D1233" s="109"/>
    </row>
    <row r="1234" spans="4:4" x14ac:dyDescent="0.2">
      <c r="D1234" s="109"/>
    </row>
    <row r="1235" spans="4:4" x14ac:dyDescent="0.2">
      <c r="D1235" s="109"/>
    </row>
    <row r="1236" spans="4:4" x14ac:dyDescent="0.2">
      <c r="D1236" s="109"/>
    </row>
    <row r="1237" spans="4:4" x14ac:dyDescent="0.2">
      <c r="D1237" s="109"/>
    </row>
    <row r="1238" spans="4:4" x14ac:dyDescent="0.2">
      <c r="D1238" s="109"/>
    </row>
    <row r="1239" spans="4:4" x14ac:dyDescent="0.2">
      <c r="D1239" s="109"/>
    </row>
    <row r="1240" spans="4:4" x14ac:dyDescent="0.2">
      <c r="D1240" s="109"/>
    </row>
    <row r="1241" spans="4:4" x14ac:dyDescent="0.2">
      <c r="D1241" s="109"/>
    </row>
    <row r="1242" spans="4:4" x14ac:dyDescent="0.2">
      <c r="D1242" s="109"/>
    </row>
    <row r="1243" spans="4:4" x14ac:dyDescent="0.2">
      <c r="D1243" s="109"/>
    </row>
    <row r="1244" spans="4:4" x14ac:dyDescent="0.2">
      <c r="D1244" s="109"/>
    </row>
    <row r="1245" spans="4:4" x14ac:dyDescent="0.2">
      <c r="D1245" s="109"/>
    </row>
    <row r="1246" spans="4:4" x14ac:dyDescent="0.2">
      <c r="D1246" s="109"/>
    </row>
    <row r="1247" spans="4:4" x14ac:dyDescent="0.2">
      <c r="D1247" s="109"/>
    </row>
    <row r="1248" spans="4:4" x14ac:dyDescent="0.2">
      <c r="D1248" s="109"/>
    </row>
    <row r="1249" spans="4:4" x14ac:dyDescent="0.2">
      <c r="D1249" s="109"/>
    </row>
    <row r="1250" spans="4:4" x14ac:dyDescent="0.2">
      <c r="D1250" s="109"/>
    </row>
    <row r="1251" spans="4:4" x14ac:dyDescent="0.2">
      <c r="D1251" s="109"/>
    </row>
    <row r="1252" spans="4:4" x14ac:dyDescent="0.2">
      <c r="D1252" s="109"/>
    </row>
    <row r="1253" spans="4:4" x14ac:dyDescent="0.2">
      <c r="D1253" s="109"/>
    </row>
    <row r="1254" spans="4:4" x14ac:dyDescent="0.2">
      <c r="D1254" s="109"/>
    </row>
    <row r="1255" spans="4:4" x14ac:dyDescent="0.2">
      <c r="D1255" s="109"/>
    </row>
    <row r="1256" spans="4:4" x14ac:dyDescent="0.2">
      <c r="D1256" s="109"/>
    </row>
    <row r="1257" spans="4:4" x14ac:dyDescent="0.2">
      <c r="D1257" s="109"/>
    </row>
    <row r="1258" spans="4:4" x14ac:dyDescent="0.2">
      <c r="D1258" s="109"/>
    </row>
    <row r="1259" spans="4:4" x14ac:dyDescent="0.2">
      <c r="D1259" s="109"/>
    </row>
    <row r="1260" spans="4:4" x14ac:dyDescent="0.2">
      <c r="D1260" s="109"/>
    </row>
    <row r="1261" spans="4:4" x14ac:dyDescent="0.2">
      <c r="D1261" s="109"/>
    </row>
    <row r="1262" spans="4:4" x14ac:dyDescent="0.2">
      <c r="D1262" s="109"/>
    </row>
    <row r="1263" spans="4:4" x14ac:dyDescent="0.2">
      <c r="D1263" s="109"/>
    </row>
    <row r="1264" spans="4:4" x14ac:dyDescent="0.2">
      <c r="D1264" s="109"/>
    </row>
    <row r="1265" spans="4:4" x14ac:dyDescent="0.2">
      <c r="D1265" s="109"/>
    </row>
    <row r="1266" spans="4:4" x14ac:dyDescent="0.2">
      <c r="D1266" s="109"/>
    </row>
    <row r="1267" spans="4:4" x14ac:dyDescent="0.2">
      <c r="D1267" s="109"/>
    </row>
    <row r="1268" spans="4:4" x14ac:dyDescent="0.2">
      <c r="D1268" s="109"/>
    </row>
    <row r="1269" spans="4:4" x14ac:dyDescent="0.2">
      <c r="D1269" s="109"/>
    </row>
    <row r="1270" spans="4:4" x14ac:dyDescent="0.2">
      <c r="D1270" s="109"/>
    </row>
    <row r="1271" spans="4:4" x14ac:dyDescent="0.2">
      <c r="D1271" s="109"/>
    </row>
    <row r="1272" spans="4:4" x14ac:dyDescent="0.2">
      <c r="D1272" s="109"/>
    </row>
    <row r="1273" spans="4:4" x14ac:dyDescent="0.2">
      <c r="D1273" s="109"/>
    </row>
    <row r="1274" spans="4:4" x14ac:dyDescent="0.2">
      <c r="D1274" s="109"/>
    </row>
    <row r="1275" spans="4:4" x14ac:dyDescent="0.2">
      <c r="D1275" s="109"/>
    </row>
    <row r="1276" spans="4:4" x14ac:dyDescent="0.2">
      <c r="D1276" s="109"/>
    </row>
    <row r="1277" spans="4:4" x14ac:dyDescent="0.2">
      <c r="D1277" s="109"/>
    </row>
    <row r="1278" spans="4:4" x14ac:dyDescent="0.2">
      <c r="D1278" s="109"/>
    </row>
    <row r="1279" spans="4:4" x14ac:dyDescent="0.2">
      <c r="D1279" s="109"/>
    </row>
    <row r="1280" spans="4:4" x14ac:dyDescent="0.2">
      <c r="D1280" s="109"/>
    </row>
    <row r="1281" spans="4:4" x14ac:dyDescent="0.2">
      <c r="D1281" s="109"/>
    </row>
    <row r="1282" spans="4:4" x14ac:dyDescent="0.2">
      <c r="D1282" s="109"/>
    </row>
    <row r="1283" spans="4:4" x14ac:dyDescent="0.2">
      <c r="D1283" s="109"/>
    </row>
    <row r="1284" spans="4:4" x14ac:dyDescent="0.2">
      <c r="D1284" s="109"/>
    </row>
    <row r="1285" spans="4:4" x14ac:dyDescent="0.2">
      <c r="D1285" s="109"/>
    </row>
    <row r="1286" spans="4:4" x14ac:dyDescent="0.2">
      <c r="D1286" s="109"/>
    </row>
    <row r="1287" spans="4:4" x14ac:dyDescent="0.2">
      <c r="D1287" s="109"/>
    </row>
    <row r="1288" spans="4:4" x14ac:dyDescent="0.2">
      <c r="D1288" s="109"/>
    </row>
    <row r="1289" spans="4:4" x14ac:dyDescent="0.2">
      <c r="D1289" s="109"/>
    </row>
    <row r="1290" spans="4:4" x14ac:dyDescent="0.2">
      <c r="D1290" s="109"/>
    </row>
    <row r="1291" spans="4:4" x14ac:dyDescent="0.2">
      <c r="D1291" s="109"/>
    </row>
    <row r="1292" spans="4:4" x14ac:dyDescent="0.2">
      <c r="D1292" s="109"/>
    </row>
    <row r="1293" spans="4:4" x14ac:dyDescent="0.2">
      <c r="D1293" s="109"/>
    </row>
    <row r="1294" spans="4:4" x14ac:dyDescent="0.2">
      <c r="D1294" s="109"/>
    </row>
    <row r="1295" spans="4:4" x14ac:dyDescent="0.2">
      <c r="D1295" s="109"/>
    </row>
    <row r="1296" spans="4:4" x14ac:dyDescent="0.2">
      <c r="D1296" s="109"/>
    </row>
    <row r="1297" spans="4:4" x14ac:dyDescent="0.2">
      <c r="D1297" s="109"/>
    </row>
    <row r="1298" spans="4:4" x14ac:dyDescent="0.2">
      <c r="D1298" s="109"/>
    </row>
    <row r="1299" spans="4:4" x14ac:dyDescent="0.2">
      <c r="D1299" s="109"/>
    </row>
    <row r="1300" spans="4:4" x14ac:dyDescent="0.2">
      <c r="D1300" s="109"/>
    </row>
    <row r="1301" spans="4:4" x14ac:dyDescent="0.2">
      <c r="D1301" s="109"/>
    </row>
    <row r="1302" spans="4:4" x14ac:dyDescent="0.2">
      <c r="D1302" s="109"/>
    </row>
    <row r="1303" spans="4:4" x14ac:dyDescent="0.2">
      <c r="D1303" s="109"/>
    </row>
    <row r="1304" spans="4:4" x14ac:dyDescent="0.2">
      <c r="D1304" s="109"/>
    </row>
    <row r="1305" spans="4:4" x14ac:dyDescent="0.2">
      <c r="D1305" s="109"/>
    </row>
    <row r="1306" spans="4:4" x14ac:dyDescent="0.2">
      <c r="D1306" s="109"/>
    </row>
    <row r="1307" spans="4:4" x14ac:dyDescent="0.2">
      <c r="D1307" s="109"/>
    </row>
    <row r="1308" spans="4:4" x14ac:dyDescent="0.2">
      <c r="D1308" s="109"/>
    </row>
    <row r="1309" spans="4:4" x14ac:dyDescent="0.2">
      <c r="D1309" s="109"/>
    </row>
    <row r="1310" spans="4:4" x14ac:dyDescent="0.2">
      <c r="D1310" s="109"/>
    </row>
    <row r="1311" spans="4:4" x14ac:dyDescent="0.2">
      <c r="D1311" s="109"/>
    </row>
    <row r="1312" spans="4:4" x14ac:dyDescent="0.2">
      <c r="D1312" s="109"/>
    </row>
    <row r="1313" spans="4:4" x14ac:dyDescent="0.2">
      <c r="D1313" s="109"/>
    </row>
    <row r="1314" spans="4:4" x14ac:dyDescent="0.2">
      <c r="D1314" s="109"/>
    </row>
    <row r="1315" spans="4:4" x14ac:dyDescent="0.2">
      <c r="D1315" s="109"/>
    </row>
    <row r="1316" spans="4:4" x14ac:dyDescent="0.2">
      <c r="D1316" s="109"/>
    </row>
    <row r="1317" spans="4:4" x14ac:dyDescent="0.2">
      <c r="D1317" s="109"/>
    </row>
    <row r="1318" spans="4:4" x14ac:dyDescent="0.2">
      <c r="D1318" s="109"/>
    </row>
    <row r="1319" spans="4:4" x14ac:dyDescent="0.2">
      <c r="D1319" s="109"/>
    </row>
    <row r="1320" spans="4:4" x14ac:dyDescent="0.2">
      <c r="D1320" s="109"/>
    </row>
    <row r="1321" spans="4:4" x14ac:dyDescent="0.2">
      <c r="D1321" s="109"/>
    </row>
    <row r="1322" spans="4:4" x14ac:dyDescent="0.2">
      <c r="D1322" s="109"/>
    </row>
    <row r="1323" spans="4:4" x14ac:dyDescent="0.2">
      <c r="D1323" s="109"/>
    </row>
    <row r="1324" spans="4:4" x14ac:dyDescent="0.2">
      <c r="D1324" s="109"/>
    </row>
    <row r="1325" spans="4:4" x14ac:dyDescent="0.2">
      <c r="D1325" s="109"/>
    </row>
    <row r="1326" spans="4:4" x14ac:dyDescent="0.2">
      <c r="D1326" s="109"/>
    </row>
    <row r="1327" spans="4:4" x14ac:dyDescent="0.2">
      <c r="D1327" s="109"/>
    </row>
    <row r="1328" spans="4:4" x14ac:dyDescent="0.2">
      <c r="D1328" s="109"/>
    </row>
    <row r="1329" spans="4:4" x14ac:dyDescent="0.2">
      <c r="D1329" s="109"/>
    </row>
    <row r="1330" spans="4:4" x14ac:dyDescent="0.2">
      <c r="D1330" s="109"/>
    </row>
    <row r="1331" spans="4:4" x14ac:dyDescent="0.2">
      <c r="D1331" s="109"/>
    </row>
    <row r="1332" spans="4:4" x14ac:dyDescent="0.2">
      <c r="D1332" s="109"/>
    </row>
    <row r="1333" spans="4:4" x14ac:dyDescent="0.2">
      <c r="D1333" s="109"/>
    </row>
    <row r="1334" spans="4:4" x14ac:dyDescent="0.2">
      <c r="D1334" s="109"/>
    </row>
    <row r="1335" spans="4:4" x14ac:dyDescent="0.2">
      <c r="D1335" s="109"/>
    </row>
    <row r="1336" spans="4:4" x14ac:dyDescent="0.2">
      <c r="D1336" s="109"/>
    </row>
    <row r="1337" spans="4:4" x14ac:dyDescent="0.2">
      <c r="D1337" s="109"/>
    </row>
    <row r="1338" spans="4:4" x14ac:dyDescent="0.2">
      <c r="D1338" s="109"/>
    </row>
    <row r="1339" spans="4:4" x14ac:dyDescent="0.2">
      <c r="D1339" s="109"/>
    </row>
    <row r="1340" spans="4:4" x14ac:dyDescent="0.2">
      <c r="D1340" s="109"/>
    </row>
    <row r="1341" spans="4:4" x14ac:dyDescent="0.2">
      <c r="D1341" s="109"/>
    </row>
    <row r="1342" spans="4:4" x14ac:dyDescent="0.2">
      <c r="D1342" s="109"/>
    </row>
    <row r="1343" spans="4:4" x14ac:dyDescent="0.2">
      <c r="D1343" s="109"/>
    </row>
    <row r="1344" spans="4:4" x14ac:dyDescent="0.2">
      <c r="D1344" s="109"/>
    </row>
    <row r="1345" spans="4:4" x14ac:dyDescent="0.2">
      <c r="D1345" s="109"/>
    </row>
    <row r="1346" spans="4:4" x14ac:dyDescent="0.2">
      <c r="D1346" s="109"/>
    </row>
    <row r="1347" spans="4:4" x14ac:dyDescent="0.2">
      <c r="D1347" s="109"/>
    </row>
    <row r="1348" spans="4:4" x14ac:dyDescent="0.2">
      <c r="D1348" s="109"/>
    </row>
    <row r="1349" spans="4:4" x14ac:dyDescent="0.2">
      <c r="D1349" s="109"/>
    </row>
    <row r="1350" spans="4:4" x14ac:dyDescent="0.2">
      <c r="D1350" s="109"/>
    </row>
    <row r="1351" spans="4:4" x14ac:dyDescent="0.2">
      <c r="D1351" s="109"/>
    </row>
    <row r="1352" spans="4:4" x14ac:dyDescent="0.2">
      <c r="D1352" s="109"/>
    </row>
    <row r="1353" spans="4:4" x14ac:dyDescent="0.2">
      <c r="D1353" s="109"/>
    </row>
    <row r="1354" spans="4:4" x14ac:dyDescent="0.2">
      <c r="D1354" s="109"/>
    </row>
    <row r="1355" spans="4:4" x14ac:dyDescent="0.2">
      <c r="D1355" s="109"/>
    </row>
    <row r="1356" spans="4:4" x14ac:dyDescent="0.2">
      <c r="D1356" s="109"/>
    </row>
    <row r="1357" spans="4:4" x14ac:dyDescent="0.2">
      <c r="D1357" s="109"/>
    </row>
    <row r="1358" spans="4:4" x14ac:dyDescent="0.2">
      <c r="D1358" s="109"/>
    </row>
    <row r="1359" spans="4:4" x14ac:dyDescent="0.2">
      <c r="D1359" s="109"/>
    </row>
    <row r="1360" spans="4:4" x14ac:dyDescent="0.2">
      <c r="D1360" s="109"/>
    </row>
    <row r="1361" spans="4:4" x14ac:dyDescent="0.2">
      <c r="D1361" s="109"/>
    </row>
    <row r="1362" spans="4:4" x14ac:dyDescent="0.2">
      <c r="D1362" s="109"/>
    </row>
    <row r="1363" spans="4:4" x14ac:dyDescent="0.2">
      <c r="D1363" s="109"/>
    </row>
    <row r="1364" spans="4:4" x14ac:dyDescent="0.2">
      <c r="D1364" s="109"/>
    </row>
    <row r="1365" spans="4:4" x14ac:dyDescent="0.2">
      <c r="D1365" s="109"/>
    </row>
    <row r="1366" spans="4:4" x14ac:dyDescent="0.2">
      <c r="D1366" s="109"/>
    </row>
    <row r="1367" spans="4:4" x14ac:dyDescent="0.2">
      <c r="D1367" s="109"/>
    </row>
    <row r="1368" spans="4:4" x14ac:dyDescent="0.2">
      <c r="D1368" s="109"/>
    </row>
    <row r="1369" spans="4:4" x14ac:dyDescent="0.2">
      <c r="D1369" s="109"/>
    </row>
    <row r="1370" spans="4:4" x14ac:dyDescent="0.2">
      <c r="D1370" s="109"/>
    </row>
    <row r="1371" spans="4:4" x14ac:dyDescent="0.2">
      <c r="D1371" s="109"/>
    </row>
    <row r="1372" spans="4:4" x14ac:dyDescent="0.2">
      <c r="D1372" s="109"/>
    </row>
    <row r="1373" spans="4:4" x14ac:dyDescent="0.2">
      <c r="D1373" s="109"/>
    </row>
    <row r="1374" spans="4:4" x14ac:dyDescent="0.2">
      <c r="D1374" s="109"/>
    </row>
    <row r="1375" spans="4:4" x14ac:dyDescent="0.2">
      <c r="D1375" s="109"/>
    </row>
    <row r="1376" spans="4:4" x14ac:dyDescent="0.2">
      <c r="D1376" s="109"/>
    </row>
    <row r="1377" spans="4:4" x14ac:dyDescent="0.2">
      <c r="D1377" s="109"/>
    </row>
    <row r="1378" spans="4:4" x14ac:dyDescent="0.2">
      <c r="D1378" s="109"/>
    </row>
    <row r="1379" spans="4:4" x14ac:dyDescent="0.2">
      <c r="D1379" s="109"/>
    </row>
    <row r="1380" spans="4:4" x14ac:dyDescent="0.2">
      <c r="D1380" s="109"/>
    </row>
    <row r="1381" spans="4:4" x14ac:dyDescent="0.2">
      <c r="D1381" s="109"/>
    </row>
    <row r="1382" spans="4:4" x14ac:dyDescent="0.2">
      <c r="D1382" s="109"/>
    </row>
    <row r="1383" spans="4:4" x14ac:dyDescent="0.2">
      <c r="D1383" s="109"/>
    </row>
    <row r="1384" spans="4:4" x14ac:dyDescent="0.2">
      <c r="D1384" s="109"/>
    </row>
    <row r="1385" spans="4:4" x14ac:dyDescent="0.2">
      <c r="D1385" s="109"/>
    </row>
    <row r="1386" spans="4:4" x14ac:dyDescent="0.2">
      <c r="D1386" s="109"/>
    </row>
    <row r="1387" spans="4:4" x14ac:dyDescent="0.2">
      <c r="D1387" s="109"/>
    </row>
    <row r="1388" spans="4:4" x14ac:dyDescent="0.2">
      <c r="D1388" s="109"/>
    </row>
    <row r="1389" spans="4:4" x14ac:dyDescent="0.2">
      <c r="D1389" s="109"/>
    </row>
    <row r="1390" spans="4:4" x14ac:dyDescent="0.2">
      <c r="D1390" s="109"/>
    </row>
    <row r="1391" spans="4:4" x14ac:dyDescent="0.2">
      <c r="D1391" s="109"/>
    </row>
    <row r="1392" spans="4:4" x14ac:dyDescent="0.2">
      <c r="D1392" s="109"/>
    </row>
    <row r="1393" spans="4:4" x14ac:dyDescent="0.2">
      <c r="D1393" s="109"/>
    </row>
    <row r="1394" spans="4:4" x14ac:dyDescent="0.2">
      <c r="D1394" s="109"/>
    </row>
    <row r="1395" spans="4:4" x14ac:dyDescent="0.2">
      <c r="D1395" s="109"/>
    </row>
    <row r="1396" spans="4:4" x14ac:dyDescent="0.2">
      <c r="D1396" s="109"/>
    </row>
    <row r="1397" spans="4:4" x14ac:dyDescent="0.2">
      <c r="D1397" s="109"/>
    </row>
    <row r="1398" spans="4:4" x14ac:dyDescent="0.2">
      <c r="D1398" s="109"/>
    </row>
    <row r="1399" spans="4:4" x14ac:dyDescent="0.2">
      <c r="D1399" s="109"/>
    </row>
    <row r="1400" spans="4:4" x14ac:dyDescent="0.2">
      <c r="D1400" s="109"/>
    </row>
    <row r="1401" spans="4:4" x14ac:dyDescent="0.2">
      <c r="D1401" s="109"/>
    </row>
    <row r="1402" spans="4:4" x14ac:dyDescent="0.2">
      <c r="D1402" s="109"/>
    </row>
    <row r="1403" spans="4:4" x14ac:dyDescent="0.2">
      <c r="D1403" s="109"/>
    </row>
    <row r="1404" spans="4:4" x14ac:dyDescent="0.2">
      <c r="D1404" s="109"/>
    </row>
    <row r="1405" spans="4:4" x14ac:dyDescent="0.2">
      <c r="D1405" s="109"/>
    </row>
    <row r="1406" spans="4:4" x14ac:dyDescent="0.2">
      <c r="D1406" s="109"/>
    </row>
    <row r="1407" spans="4:4" x14ac:dyDescent="0.2">
      <c r="D1407" s="109"/>
    </row>
    <row r="1408" spans="4:4" x14ac:dyDescent="0.2">
      <c r="D1408" s="109"/>
    </row>
    <row r="1409" spans="4:4" x14ac:dyDescent="0.2">
      <c r="D1409" s="109"/>
    </row>
    <row r="1410" spans="4:4" x14ac:dyDescent="0.2">
      <c r="D1410" s="109"/>
    </row>
    <row r="1411" spans="4:4" x14ac:dyDescent="0.2">
      <c r="D1411" s="109"/>
    </row>
    <row r="1412" spans="4:4" x14ac:dyDescent="0.2">
      <c r="D1412" s="109"/>
    </row>
    <row r="1413" spans="4:4" x14ac:dyDescent="0.2">
      <c r="D1413" s="109"/>
    </row>
    <row r="1414" spans="4:4" x14ac:dyDescent="0.2">
      <c r="D1414" s="109"/>
    </row>
    <row r="1415" spans="4:4" x14ac:dyDescent="0.2">
      <c r="D1415" s="109"/>
    </row>
    <row r="1416" spans="4:4" x14ac:dyDescent="0.2">
      <c r="D1416" s="109"/>
    </row>
    <row r="1417" spans="4:4" x14ac:dyDescent="0.2">
      <c r="D1417" s="109"/>
    </row>
    <row r="1418" spans="4:4" x14ac:dyDescent="0.2">
      <c r="D1418" s="109"/>
    </row>
    <row r="1419" spans="4:4" x14ac:dyDescent="0.2">
      <c r="D1419" s="109"/>
    </row>
    <row r="1420" spans="4:4" x14ac:dyDescent="0.2">
      <c r="D1420" s="109"/>
    </row>
    <row r="1421" spans="4:4" x14ac:dyDescent="0.2">
      <c r="D1421" s="109"/>
    </row>
    <row r="1422" spans="4:4" x14ac:dyDescent="0.2">
      <c r="D1422" s="109"/>
    </row>
    <row r="1423" spans="4:4" x14ac:dyDescent="0.2">
      <c r="D1423" s="109"/>
    </row>
    <row r="1424" spans="4:4" x14ac:dyDescent="0.2">
      <c r="D1424" s="109"/>
    </row>
    <row r="1425" spans="4:4" x14ac:dyDescent="0.2">
      <c r="D1425" s="109"/>
    </row>
    <row r="1426" spans="4:4" x14ac:dyDescent="0.2">
      <c r="D1426" s="109"/>
    </row>
    <row r="1427" spans="4:4" x14ac:dyDescent="0.2">
      <c r="D1427" s="109"/>
    </row>
    <row r="1428" spans="4:4" x14ac:dyDescent="0.2">
      <c r="D1428" s="109"/>
    </row>
    <row r="1429" spans="4:4" x14ac:dyDescent="0.2">
      <c r="D1429" s="109"/>
    </row>
    <row r="1430" spans="4:4" x14ac:dyDescent="0.2">
      <c r="D1430" s="109"/>
    </row>
    <row r="1431" spans="4:4" x14ac:dyDescent="0.2">
      <c r="D1431" s="109"/>
    </row>
    <row r="1432" spans="4:4" x14ac:dyDescent="0.2">
      <c r="D1432" s="109"/>
    </row>
    <row r="1433" spans="4:4" x14ac:dyDescent="0.2">
      <c r="D1433" s="109"/>
    </row>
    <row r="1434" spans="4:4" x14ac:dyDescent="0.2">
      <c r="D1434" s="109"/>
    </row>
    <row r="1435" spans="4:4" x14ac:dyDescent="0.2">
      <c r="D1435" s="109"/>
    </row>
    <row r="1436" spans="4:4" x14ac:dyDescent="0.2">
      <c r="D1436" s="109"/>
    </row>
    <row r="1437" spans="4:4" x14ac:dyDescent="0.2">
      <c r="D1437" s="109"/>
    </row>
    <row r="1438" spans="4:4" x14ac:dyDescent="0.2">
      <c r="D1438" s="109"/>
    </row>
    <row r="1439" spans="4:4" x14ac:dyDescent="0.2">
      <c r="D1439" s="109"/>
    </row>
    <row r="1440" spans="4:4" x14ac:dyDescent="0.2">
      <c r="D1440" s="109"/>
    </row>
    <row r="1441" spans="4:4" x14ac:dyDescent="0.2">
      <c r="D1441" s="109"/>
    </row>
    <row r="1442" spans="4:4" x14ac:dyDescent="0.2">
      <c r="D1442" s="109"/>
    </row>
    <row r="1443" spans="4:4" x14ac:dyDescent="0.2">
      <c r="D1443" s="109"/>
    </row>
    <row r="1444" spans="4:4" x14ac:dyDescent="0.2">
      <c r="D1444" s="109"/>
    </row>
    <row r="1445" spans="4:4" x14ac:dyDescent="0.2">
      <c r="D1445" s="109"/>
    </row>
    <row r="1446" spans="4:4" x14ac:dyDescent="0.2">
      <c r="D1446" s="109"/>
    </row>
    <row r="1447" spans="4:4" x14ac:dyDescent="0.2">
      <c r="D1447" s="109"/>
    </row>
    <row r="1448" spans="4:4" x14ac:dyDescent="0.2">
      <c r="D1448" s="109"/>
    </row>
    <row r="1449" spans="4:4" x14ac:dyDescent="0.2">
      <c r="D1449" s="109"/>
    </row>
    <row r="1450" spans="4:4" x14ac:dyDescent="0.2">
      <c r="D1450" s="109"/>
    </row>
    <row r="1451" spans="4:4" x14ac:dyDescent="0.2">
      <c r="D1451" s="109"/>
    </row>
    <row r="1452" spans="4:4" x14ac:dyDescent="0.2">
      <c r="D1452" s="109"/>
    </row>
    <row r="1453" spans="4:4" x14ac:dyDescent="0.2">
      <c r="D1453" s="109"/>
    </row>
    <row r="1454" spans="4:4" x14ac:dyDescent="0.2">
      <c r="D1454" s="109"/>
    </row>
    <row r="1455" spans="4:4" x14ac:dyDescent="0.2">
      <c r="D1455" s="109"/>
    </row>
    <row r="1456" spans="4:4" x14ac:dyDescent="0.2">
      <c r="D1456" s="109"/>
    </row>
    <row r="1457" spans="4:4" x14ac:dyDescent="0.2">
      <c r="D1457" s="109"/>
    </row>
    <row r="1458" spans="4:4" x14ac:dyDescent="0.2">
      <c r="D1458" s="109"/>
    </row>
    <row r="1459" spans="4:4" x14ac:dyDescent="0.2">
      <c r="D1459" s="109"/>
    </row>
    <row r="1460" spans="4:4" x14ac:dyDescent="0.2">
      <c r="D1460" s="109"/>
    </row>
    <row r="1461" spans="4:4" x14ac:dyDescent="0.2">
      <c r="D1461" s="109"/>
    </row>
    <row r="1462" spans="4:4" x14ac:dyDescent="0.2">
      <c r="D1462" s="109"/>
    </row>
    <row r="1463" spans="4:4" x14ac:dyDescent="0.2">
      <c r="D1463" s="109"/>
    </row>
    <row r="1464" spans="4:4" x14ac:dyDescent="0.2">
      <c r="D1464" s="109"/>
    </row>
    <row r="1465" spans="4:4" x14ac:dyDescent="0.2">
      <c r="D1465" s="109"/>
    </row>
    <row r="1466" spans="4:4" x14ac:dyDescent="0.2">
      <c r="D1466" s="109"/>
    </row>
    <row r="1467" spans="4:4" x14ac:dyDescent="0.2">
      <c r="D1467" s="109"/>
    </row>
    <row r="1468" spans="4:4" x14ac:dyDescent="0.2">
      <c r="D1468" s="109"/>
    </row>
    <row r="1469" spans="4:4" x14ac:dyDescent="0.2">
      <c r="D1469" s="109"/>
    </row>
    <row r="1470" spans="4:4" x14ac:dyDescent="0.2">
      <c r="D1470" s="109"/>
    </row>
    <row r="1471" spans="4:4" x14ac:dyDescent="0.2">
      <c r="D1471" s="109"/>
    </row>
    <row r="1472" spans="4:4" x14ac:dyDescent="0.2">
      <c r="D1472" s="109"/>
    </row>
    <row r="1473" spans="4:4" x14ac:dyDescent="0.2">
      <c r="D1473" s="109"/>
    </row>
    <row r="1474" spans="4:4" x14ac:dyDescent="0.2">
      <c r="D1474" s="109"/>
    </row>
    <row r="1475" spans="4:4" x14ac:dyDescent="0.2">
      <c r="D1475" s="109"/>
    </row>
    <row r="1476" spans="4:4" x14ac:dyDescent="0.2">
      <c r="D1476" s="109"/>
    </row>
    <row r="1477" spans="4:4" x14ac:dyDescent="0.2">
      <c r="D1477" s="109"/>
    </row>
    <row r="1478" spans="4:4" x14ac:dyDescent="0.2">
      <c r="D1478" s="109"/>
    </row>
    <row r="1479" spans="4:4" x14ac:dyDescent="0.2">
      <c r="D1479" s="109"/>
    </row>
    <row r="1480" spans="4:4" x14ac:dyDescent="0.2">
      <c r="D1480" s="109"/>
    </row>
    <row r="1481" spans="4:4" x14ac:dyDescent="0.2">
      <c r="D1481" s="109"/>
    </row>
    <row r="1482" spans="4:4" x14ac:dyDescent="0.2">
      <c r="D1482" s="109"/>
    </row>
    <row r="1483" spans="4:4" x14ac:dyDescent="0.2">
      <c r="D1483" s="109"/>
    </row>
    <row r="1484" spans="4:4" x14ac:dyDescent="0.2">
      <c r="D1484" s="109"/>
    </row>
    <row r="1485" spans="4:4" x14ac:dyDescent="0.2">
      <c r="D1485" s="109"/>
    </row>
    <row r="1486" spans="4:4" x14ac:dyDescent="0.2">
      <c r="D1486" s="109"/>
    </row>
    <row r="1487" spans="4:4" x14ac:dyDescent="0.2">
      <c r="D1487" s="109"/>
    </row>
    <row r="1488" spans="4:4" x14ac:dyDescent="0.2">
      <c r="D1488" s="109"/>
    </row>
    <row r="1489" spans="4:4" x14ac:dyDescent="0.2">
      <c r="D1489" s="109"/>
    </row>
    <row r="1490" spans="4:4" x14ac:dyDescent="0.2">
      <c r="D1490" s="109"/>
    </row>
    <row r="1491" spans="4:4" x14ac:dyDescent="0.2">
      <c r="D1491" s="109"/>
    </row>
    <row r="1492" spans="4:4" x14ac:dyDescent="0.2">
      <c r="D1492" s="109"/>
    </row>
    <row r="1493" spans="4:4" x14ac:dyDescent="0.2">
      <c r="D1493" s="109"/>
    </row>
    <row r="1494" spans="4:4" x14ac:dyDescent="0.2">
      <c r="D1494" s="109"/>
    </row>
    <row r="1495" spans="4:4" x14ac:dyDescent="0.2">
      <c r="D1495" s="109"/>
    </row>
    <row r="1496" spans="4:4" x14ac:dyDescent="0.2">
      <c r="D1496" s="109"/>
    </row>
    <row r="1497" spans="4:4" x14ac:dyDescent="0.2">
      <c r="D1497" s="109"/>
    </row>
    <row r="1498" spans="4:4" x14ac:dyDescent="0.2">
      <c r="D1498" s="109"/>
    </row>
    <row r="1499" spans="4:4" x14ac:dyDescent="0.2">
      <c r="D1499" s="109"/>
    </row>
    <row r="1500" spans="4:4" x14ac:dyDescent="0.2">
      <c r="D1500" s="109"/>
    </row>
    <row r="1501" spans="4:4" x14ac:dyDescent="0.2">
      <c r="D1501" s="109"/>
    </row>
    <row r="1502" spans="4:4" x14ac:dyDescent="0.2">
      <c r="D1502" s="109"/>
    </row>
    <row r="1503" spans="4:4" x14ac:dyDescent="0.2">
      <c r="D1503" s="109"/>
    </row>
    <row r="1504" spans="4:4" x14ac:dyDescent="0.2">
      <c r="D1504" s="109"/>
    </row>
    <row r="1505" spans="4:4" x14ac:dyDescent="0.2">
      <c r="D1505" s="109"/>
    </row>
    <row r="1506" spans="4:4" x14ac:dyDescent="0.2">
      <c r="D1506" s="109"/>
    </row>
    <row r="1507" spans="4:4" x14ac:dyDescent="0.2">
      <c r="D1507" s="109"/>
    </row>
    <row r="1508" spans="4:4" x14ac:dyDescent="0.2">
      <c r="D1508" s="109"/>
    </row>
    <row r="1509" spans="4:4" x14ac:dyDescent="0.2">
      <c r="D1509" s="109"/>
    </row>
    <row r="1510" spans="4:4" x14ac:dyDescent="0.2">
      <c r="D1510" s="109"/>
    </row>
    <row r="1511" spans="4:4" x14ac:dyDescent="0.2">
      <c r="D1511" s="109"/>
    </row>
    <row r="1512" spans="4:4" x14ac:dyDescent="0.2">
      <c r="D1512" s="109"/>
    </row>
    <row r="1513" spans="4:4" x14ac:dyDescent="0.2">
      <c r="D1513" s="109"/>
    </row>
    <row r="1514" spans="4:4" x14ac:dyDescent="0.2">
      <c r="D1514" s="109"/>
    </row>
    <row r="1515" spans="4:4" x14ac:dyDescent="0.2">
      <c r="D1515" s="109"/>
    </row>
    <row r="1516" spans="4:4" x14ac:dyDescent="0.2">
      <c r="D1516" s="109"/>
    </row>
    <row r="1517" spans="4:4" x14ac:dyDescent="0.2">
      <c r="D1517" s="109"/>
    </row>
    <row r="1518" spans="4:4" x14ac:dyDescent="0.2">
      <c r="D1518" s="109"/>
    </row>
    <row r="1519" spans="4:4" x14ac:dyDescent="0.2">
      <c r="D1519" s="109"/>
    </row>
    <row r="1520" spans="4:4" x14ac:dyDescent="0.2">
      <c r="D1520" s="109"/>
    </row>
    <row r="1521" spans="4:4" x14ac:dyDescent="0.2">
      <c r="D1521" s="109"/>
    </row>
    <row r="1522" spans="4:4" x14ac:dyDescent="0.2">
      <c r="D1522" s="109"/>
    </row>
    <row r="1523" spans="4:4" x14ac:dyDescent="0.2">
      <c r="D1523" s="109"/>
    </row>
    <row r="1524" spans="4:4" x14ac:dyDescent="0.2">
      <c r="D1524" s="109"/>
    </row>
    <row r="1525" spans="4:4" x14ac:dyDescent="0.2">
      <c r="D1525" s="109"/>
    </row>
    <row r="1526" spans="4:4" x14ac:dyDescent="0.2">
      <c r="D1526" s="109"/>
    </row>
    <row r="1527" spans="4:4" x14ac:dyDescent="0.2">
      <c r="D1527" s="109"/>
    </row>
    <row r="1528" spans="4:4" x14ac:dyDescent="0.2">
      <c r="D1528" s="109"/>
    </row>
    <row r="1529" spans="4:4" x14ac:dyDescent="0.2">
      <c r="D1529" s="109"/>
    </row>
    <row r="1530" spans="4:4" x14ac:dyDescent="0.2">
      <c r="D1530" s="109"/>
    </row>
    <row r="1531" spans="4:4" x14ac:dyDescent="0.2">
      <c r="D1531" s="109"/>
    </row>
    <row r="1532" spans="4:4" x14ac:dyDescent="0.2">
      <c r="D1532" s="109"/>
    </row>
    <row r="1533" spans="4:4" x14ac:dyDescent="0.2">
      <c r="D1533" s="109"/>
    </row>
    <row r="1534" spans="4:4" x14ac:dyDescent="0.2">
      <c r="D1534" s="109"/>
    </row>
    <row r="1535" spans="4:4" x14ac:dyDescent="0.2">
      <c r="D1535" s="109"/>
    </row>
    <row r="1536" spans="4:4" x14ac:dyDescent="0.2">
      <c r="D1536" s="109"/>
    </row>
    <row r="1537" spans="4:4" x14ac:dyDescent="0.2">
      <c r="D1537" s="109"/>
    </row>
    <row r="1538" spans="4:4" x14ac:dyDescent="0.2">
      <c r="D1538" s="109"/>
    </row>
    <row r="1539" spans="4:4" x14ac:dyDescent="0.2">
      <c r="D1539" s="109"/>
    </row>
    <row r="1540" spans="4:4" x14ac:dyDescent="0.2">
      <c r="D1540" s="109"/>
    </row>
    <row r="1541" spans="4:4" x14ac:dyDescent="0.2">
      <c r="D1541" s="109"/>
    </row>
    <row r="1542" spans="4:4" x14ac:dyDescent="0.2">
      <c r="D1542" s="109"/>
    </row>
    <row r="1543" spans="4:4" x14ac:dyDescent="0.2">
      <c r="D1543" s="109"/>
    </row>
    <row r="1544" spans="4:4" x14ac:dyDescent="0.2">
      <c r="D1544" s="109"/>
    </row>
    <row r="1545" spans="4:4" x14ac:dyDescent="0.2">
      <c r="D1545" s="109"/>
    </row>
    <row r="1546" spans="4:4" x14ac:dyDescent="0.2">
      <c r="D1546" s="109"/>
    </row>
    <row r="1547" spans="4:4" x14ac:dyDescent="0.2">
      <c r="D1547" s="109"/>
    </row>
    <row r="1548" spans="4:4" x14ac:dyDescent="0.2">
      <c r="D1548" s="109"/>
    </row>
    <row r="1549" spans="4:4" x14ac:dyDescent="0.2">
      <c r="D1549" s="109"/>
    </row>
    <row r="1550" spans="4:4" x14ac:dyDescent="0.2">
      <c r="D1550" s="109"/>
    </row>
    <row r="1551" spans="4:4" x14ac:dyDescent="0.2">
      <c r="D1551" s="109"/>
    </row>
    <row r="1552" spans="4:4" x14ac:dyDescent="0.2">
      <c r="D1552" s="109"/>
    </row>
    <row r="1553" spans="4:4" x14ac:dyDescent="0.2">
      <c r="D1553" s="109"/>
    </row>
    <row r="1554" spans="4:4" x14ac:dyDescent="0.2">
      <c r="D1554" s="109"/>
    </row>
    <row r="1555" spans="4:4" x14ac:dyDescent="0.2">
      <c r="D1555" s="109"/>
    </row>
    <row r="1556" spans="4:4" x14ac:dyDescent="0.2">
      <c r="D1556" s="109"/>
    </row>
    <row r="1557" spans="4:4" x14ac:dyDescent="0.2">
      <c r="D1557" s="109"/>
    </row>
    <row r="1558" spans="4:4" x14ac:dyDescent="0.2">
      <c r="D1558" s="109"/>
    </row>
    <row r="1559" spans="4:4" x14ac:dyDescent="0.2">
      <c r="D1559" s="109"/>
    </row>
    <row r="1560" spans="4:4" x14ac:dyDescent="0.2">
      <c r="D1560" s="109"/>
    </row>
    <row r="1561" spans="4:4" x14ac:dyDescent="0.2">
      <c r="D1561" s="109"/>
    </row>
    <row r="1562" spans="4:4" x14ac:dyDescent="0.2">
      <c r="D1562" s="109"/>
    </row>
    <row r="1563" spans="4:4" x14ac:dyDescent="0.2">
      <c r="D1563" s="109"/>
    </row>
    <row r="1564" spans="4:4" x14ac:dyDescent="0.2">
      <c r="D1564" s="109"/>
    </row>
    <row r="1565" spans="4:4" x14ac:dyDescent="0.2">
      <c r="D1565" s="109"/>
    </row>
    <row r="1566" spans="4:4" x14ac:dyDescent="0.2">
      <c r="D1566" s="109"/>
    </row>
    <row r="1567" spans="4:4" x14ac:dyDescent="0.2">
      <c r="D1567" s="109"/>
    </row>
    <row r="1568" spans="4:4" x14ac:dyDescent="0.2">
      <c r="D1568" s="109"/>
    </row>
    <row r="1569" spans="4:4" x14ac:dyDescent="0.2">
      <c r="D1569" s="109"/>
    </row>
    <row r="1570" spans="4:4" x14ac:dyDescent="0.2">
      <c r="D1570" s="109"/>
    </row>
    <row r="1571" spans="4:4" x14ac:dyDescent="0.2">
      <c r="D1571" s="109"/>
    </row>
    <row r="1572" spans="4:4" x14ac:dyDescent="0.2">
      <c r="D1572" s="109"/>
    </row>
    <row r="1573" spans="4:4" x14ac:dyDescent="0.2">
      <c r="D1573" s="109"/>
    </row>
    <row r="1574" spans="4:4" x14ac:dyDescent="0.2">
      <c r="D1574" s="109"/>
    </row>
    <row r="1575" spans="4:4" x14ac:dyDescent="0.2">
      <c r="D1575" s="109"/>
    </row>
    <row r="1576" spans="4:4" x14ac:dyDescent="0.2">
      <c r="D1576" s="109"/>
    </row>
    <row r="1577" spans="4:4" x14ac:dyDescent="0.2">
      <c r="D1577" s="109"/>
    </row>
    <row r="1578" spans="4:4" x14ac:dyDescent="0.2">
      <c r="D1578" s="109"/>
    </row>
    <row r="1579" spans="4:4" x14ac:dyDescent="0.2">
      <c r="D1579" s="109"/>
    </row>
    <row r="1580" spans="4:4" x14ac:dyDescent="0.2">
      <c r="D1580" s="109"/>
    </row>
    <row r="1581" spans="4:4" x14ac:dyDescent="0.2">
      <c r="D1581" s="109"/>
    </row>
    <row r="1582" spans="4:4" x14ac:dyDescent="0.2">
      <c r="D1582" s="109"/>
    </row>
    <row r="1583" spans="4:4" x14ac:dyDescent="0.2">
      <c r="D1583" s="109"/>
    </row>
    <row r="1584" spans="4:4" x14ac:dyDescent="0.2">
      <c r="D1584" s="109"/>
    </row>
    <row r="1585" spans="4:4" x14ac:dyDescent="0.2">
      <c r="D1585" s="109"/>
    </row>
    <row r="1586" spans="4:4" x14ac:dyDescent="0.2">
      <c r="D1586" s="109"/>
    </row>
    <row r="1587" spans="4:4" x14ac:dyDescent="0.2">
      <c r="D1587" s="109"/>
    </row>
    <row r="1588" spans="4:4" x14ac:dyDescent="0.2">
      <c r="D1588" s="109"/>
    </row>
    <row r="1589" spans="4:4" x14ac:dyDescent="0.2">
      <c r="D1589" s="109"/>
    </row>
    <row r="1590" spans="4:4" x14ac:dyDescent="0.2">
      <c r="D1590" s="109"/>
    </row>
    <row r="1591" spans="4:4" x14ac:dyDescent="0.2">
      <c r="D1591" s="109"/>
    </row>
    <row r="1592" spans="4:4" x14ac:dyDescent="0.2">
      <c r="D1592" s="109"/>
    </row>
    <row r="1593" spans="4:4" x14ac:dyDescent="0.2">
      <c r="D1593" s="109"/>
    </row>
    <row r="1594" spans="4:4" x14ac:dyDescent="0.2">
      <c r="D1594" s="109"/>
    </row>
    <row r="1595" spans="4:4" x14ac:dyDescent="0.2">
      <c r="D1595" s="109"/>
    </row>
    <row r="1596" spans="4:4" x14ac:dyDescent="0.2">
      <c r="D1596" s="109"/>
    </row>
    <row r="1597" spans="4:4" x14ac:dyDescent="0.2">
      <c r="D1597" s="109"/>
    </row>
    <row r="1598" spans="4:4" x14ac:dyDescent="0.2">
      <c r="D1598" s="109"/>
    </row>
    <row r="1599" spans="4:4" x14ac:dyDescent="0.2">
      <c r="D1599" s="109"/>
    </row>
    <row r="1600" spans="4:4" x14ac:dyDescent="0.2">
      <c r="D1600" s="109"/>
    </row>
    <row r="1601" spans="4:4" x14ac:dyDescent="0.2">
      <c r="D1601" s="109"/>
    </row>
    <row r="1602" spans="4:4" x14ac:dyDescent="0.2">
      <c r="D1602" s="109"/>
    </row>
    <row r="1603" spans="4:4" x14ac:dyDescent="0.2">
      <c r="D1603" s="109"/>
    </row>
    <row r="1604" spans="4:4" x14ac:dyDescent="0.2">
      <c r="D1604" s="109"/>
    </row>
    <row r="1605" spans="4:4" x14ac:dyDescent="0.2">
      <c r="D1605" s="109"/>
    </row>
    <row r="1606" spans="4:4" x14ac:dyDescent="0.2">
      <c r="D1606" s="109"/>
    </row>
    <row r="1607" spans="4:4" x14ac:dyDescent="0.2">
      <c r="D1607" s="109"/>
    </row>
    <row r="1608" spans="4:4" x14ac:dyDescent="0.2">
      <c r="D1608" s="109"/>
    </row>
    <row r="1609" spans="4:4" x14ac:dyDescent="0.2">
      <c r="D1609" s="109"/>
    </row>
    <row r="1610" spans="4:4" x14ac:dyDescent="0.2">
      <c r="D1610" s="109"/>
    </row>
    <row r="1611" spans="4:4" x14ac:dyDescent="0.2">
      <c r="D1611" s="109"/>
    </row>
    <row r="1612" spans="4:4" x14ac:dyDescent="0.2">
      <c r="D1612" s="109"/>
    </row>
    <row r="1613" spans="4:4" x14ac:dyDescent="0.2">
      <c r="D1613" s="109"/>
    </row>
    <row r="1614" spans="4:4" x14ac:dyDescent="0.2">
      <c r="D1614" s="109"/>
    </row>
    <row r="1615" spans="4:4" x14ac:dyDescent="0.2">
      <c r="D1615" s="109"/>
    </row>
    <row r="1616" spans="4:4" x14ac:dyDescent="0.2">
      <c r="D1616" s="109"/>
    </row>
    <row r="1617" spans="4:4" x14ac:dyDescent="0.2">
      <c r="D1617" s="109"/>
    </row>
    <row r="1618" spans="4:4" x14ac:dyDescent="0.2">
      <c r="D1618" s="109"/>
    </row>
    <row r="1619" spans="4:4" x14ac:dyDescent="0.2">
      <c r="D1619" s="109"/>
    </row>
    <row r="1620" spans="4:4" x14ac:dyDescent="0.2">
      <c r="D1620" s="109"/>
    </row>
    <row r="1621" spans="4:4" x14ac:dyDescent="0.2">
      <c r="D1621" s="109"/>
    </row>
    <row r="1622" spans="4:4" x14ac:dyDescent="0.2">
      <c r="D1622" s="109"/>
    </row>
    <row r="1623" spans="4:4" x14ac:dyDescent="0.2">
      <c r="D1623" s="109"/>
    </row>
    <row r="1624" spans="4:4" x14ac:dyDescent="0.2">
      <c r="D1624" s="109"/>
    </row>
    <row r="1625" spans="4:4" x14ac:dyDescent="0.2">
      <c r="D1625" s="109"/>
    </row>
    <row r="1626" spans="4:4" x14ac:dyDescent="0.2">
      <c r="D1626" s="109"/>
    </row>
    <row r="1627" spans="4:4" x14ac:dyDescent="0.2">
      <c r="D1627" s="109"/>
    </row>
    <row r="1628" spans="4:4" x14ac:dyDescent="0.2">
      <c r="D1628" s="109"/>
    </row>
    <row r="1629" spans="4:4" x14ac:dyDescent="0.2">
      <c r="D1629" s="109"/>
    </row>
    <row r="1630" spans="4:4" x14ac:dyDescent="0.2">
      <c r="D1630" s="109"/>
    </row>
    <row r="1631" spans="4:4" x14ac:dyDescent="0.2">
      <c r="D1631" s="109"/>
    </row>
    <row r="1632" spans="4:4" x14ac:dyDescent="0.2">
      <c r="D1632" s="109"/>
    </row>
    <row r="1633" spans="4:4" x14ac:dyDescent="0.2">
      <c r="D1633" s="109"/>
    </row>
    <row r="1634" spans="4:4" x14ac:dyDescent="0.2">
      <c r="D1634" s="109"/>
    </row>
    <row r="1635" spans="4:4" x14ac:dyDescent="0.2">
      <c r="D1635" s="109"/>
    </row>
    <row r="1636" spans="4:4" x14ac:dyDescent="0.2">
      <c r="D1636" s="109"/>
    </row>
    <row r="1637" spans="4:4" x14ac:dyDescent="0.2">
      <c r="D1637" s="109"/>
    </row>
    <row r="1638" spans="4:4" x14ac:dyDescent="0.2">
      <c r="D1638" s="109"/>
    </row>
    <row r="1639" spans="4:4" x14ac:dyDescent="0.2">
      <c r="D1639" s="109"/>
    </row>
    <row r="1640" spans="4:4" x14ac:dyDescent="0.2">
      <c r="D1640" s="109"/>
    </row>
    <row r="1641" spans="4:4" x14ac:dyDescent="0.2">
      <c r="D1641" s="109"/>
    </row>
    <row r="1642" spans="4:4" x14ac:dyDescent="0.2">
      <c r="D1642" s="109"/>
    </row>
    <row r="1643" spans="4:4" x14ac:dyDescent="0.2">
      <c r="D1643" s="109"/>
    </row>
    <row r="1644" spans="4:4" x14ac:dyDescent="0.2">
      <c r="D1644" s="109"/>
    </row>
    <row r="1645" spans="4:4" x14ac:dyDescent="0.2">
      <c r="D1645" s="109"/>
    </row>
    <row r="1646" spans="4:4" x14ac:dyDescent="0.2">
      <c r="D1646" s="109"/>
    </row>
    <row r="1647" spans="4:4" x14ac:dyDescent="0.2">
      <c r="D1647" s="109"/>
    </row>
    <row r="1648" spans="4:4" x14ac:dyDescent="0.2">
      <c r="D1648" s="109"/>
    </row>
    <row r="1649" spans="4:4" x14ac:dyDescent="0.2">
      <c r="D1649" s="109"/>
    </row>
    <row r="1650" spans="4:4" x14ac:dyDescent="0.2">
      <c r="D1650" s="109"/>
    </row>
    <row r="1651" spans="4:4" x14ac:dyDescent="0.2">
      <c r="D1651" s="109"/>
    </row>
    <row r="1652" spans="4:4" x14ac:dyDescent="0.2">
      <c r="D1652" s="109"/>
    </row>
    <row r="1653" spans="4:4" x14ac:dyDescent="0.2">
      <c r="D1653" s="109"/>
    </row>
    <row r="1654" spans="4:4" x14ac:dyDescent="0.2">
      <c r="D1654" s="109"/>
    </row>
    <row r="1655" spans="4:4" x14ac:dyDescent="0.2">
      <c r="D1655" s="109"/>
    </row>
    <row r="1656" spans="4:4" x14ac:dyDescent="0.2">
      <c r="D1656" s="109"/>
    </row>
    <row r="1657" spans="4:4" x14ac:dyDescent="0.2">
      <c r="D1657" s="109"/>
    </row>
    <row r="1658" spans="4:4" x14ac:dyDescent="0.2">
      <c r="D1658" s="109"/>
    </row>
    <row r="1659" spans="4:4" x14ac:dyDescent="0.2">
      <c r="D1659" s="109"/>
    </row>
    <row r="1660" spans="4:4" x14ac:dyDescent="0.2">
      <c r="D1660" s="109"/>
    </row>
    <row r="1661" spans="4:4" x14ac:dyDescent="0.2">
      <c r="D1661" s="109"/>
    </row>
    <row r="1662" spans="4:4" x14ac:dyDescent="0.2">
      <c r="D1662" s="109"/>
    </row>
    <row r="1663" spans="4:4" x14ac:dyDescent="0.2">
      <c r="D1663" s="109"/>
    </row>
    <row r="1664" spans="4:4" x14ac:dyDescent="0.2">
      <c r="D1664" s="109"/>
    </row>
    <row r="1665" spans="4:4" x14ac:dyDescent="0.2">
      <c r="D1665" s="109"/>
    </row>
    <row r="1666" spans="4:4" x14ac:dyDescent="0.2">
      <c r="D1666" s="109"/>
    </row>
    <row r="1667" spans="4:4" x14ac:dyDescent="0.2">
      <c r="D1667" s="109"/>
    </row>
    <row r="1668" spans="4:4" x14ac:dyDescent="0.2">
      <c r="D1668" s="109"/>
    </row>
    <row r="1669" spans="4:4" x14ac:dyDescent="0.2">
      <c r="D1669" s="109"/>
    </row>
    <row r="1670" spans="4:4" x14ac:dyDescent="0.2">
      <c r="D1670" s="109"/>
    </row>
    <row r="1671" spans="4:4" x14ac:dyDescent="0.2">
      <c r="D1671" s="109"/>
    </row>
    <row r="1672" spans="4:4" x14ac:dyDescent="0.2">
      <c r="D1672" s="109"/>
    </row>
    <row r="1673" spans="4:4" x14ac:dyDescent="0.2">
      <c r="D1673" s="109"/>
    </row>
    <row r="1674" spans="4:4" x14ac:dyDescent="0.2">
      <c r="D1674" s="109"/>
    </row>
    <row r="1675" spans="4:4" x14ac:dyDescent="0.2">
      <c r="D1675" s="109"/>
    </row>
    <row r="1676" spans="4:4" x14ac:dyDescent="0.2">
      <c r="D1676" s="109"/>
    </row>
    <row r="1677" spans="4:4" x14ac:dyDescent="0.2">
      <c r="D1677" s="109"/>
    </row>
    <row r="1678" spans="4:4" x14ac:dyDescent="0.2">
      <c r="D1678" s="109"/>
    </row>
    <row r="1679" spans="4:4" x14ac:dyDescent="0.2">
      <c r="D1679" s="109"/>
    </row>
    <row r="1680" spans="4:4" x14ac:dyDescent="0.2">
      <c r="D1680" s="109"/>
    </row>
    <row r="1681" spans="4:4" x14ac:dyDescent="0.2">
      <c r="D1681" s="109"/>
    </row>
    <row r="1682" spans="4:4" x14ac:dyDescent="0.2">
      <c r="D1682" s="109"/>
    </row>
    <row r="1683" spans="4:4" x14ac:dyDescent="0.2">
      <c r="D1683" s="109"/>
    </row>
    <row r="1684" spans="4:4" x14ac:dyDescent="0.2">
      <c r="D1684" s="109"/>
    </row>
    <row r="1685" spans="4:4" x14ac:dyDescent="0.2">
      <c r="D1685" s="109"/>
    </row>
    <row r="1686" spans="4:4" x14ac:dyDescent="0.2">
      <c r="D1686" s="109"/>
    </row>
    <row r="1687" spans="4:4" x14ac:dyDescent="0.2">
      <c r="D1687" s="109"/>
    </row>
    <row r="1688" spans="4:4" x14ac:dyDescent="0.2">
      <c r="D1688" s="109"/>
    </row>
    <row r="1689" spans="4:4" x14ac:dyDescent="0.2">
      <c r="D1689" s="109"/>
    </row>
    <row r="1690" spans="4:4" x14ac:dyDescent="0.2">
      <c r="D1690" s="109"/>
    </row>
    <row r="1691" spans="4:4" x14ac:dyDescent="0.2">
      <c r="D1691" s="109"/>
    </row>
    <row r="1692" spans="4:4" x14ac:dyDescent="0.2">
      <c r="D1692" s="109"/>
    </row>
    <row r="1693" spans="4:4" x14ac:dyDescent="0.2">
      <c r="D1693" s="109"/>
    </row>
    <row r="1694" spans="4:4" x14ac:dyDescent="0.2">
      <c r="D1694" s="109"/>
    </row>
    <row r="1695" spans="4:4" x14ac:dyDescent="0.2">
      <c r="D1695" s="109"/>
    </row>
    <row r="1696" spans="4:4" x14ac:dyDescent="0.2">
      <c r="D1696" s="109"/>
    </row>
    <row r="1697" spans="4:4" x14ac:dyDescent="0.2">
      <c r="D1697" s="109"/>
    </row>
    <row r="1698" spans="4:4" x14ac:dyDescent="0.2">
      <c r="D1698" s="109"/>
    </row>
    <row r="1699" spans="4:4" x14ac:dyDescent="0.2">
      <c r="D1699" s="109"/>
    </row>
    <row r="1700" spans="4:4" x14ac:dyDescent="0.2">
      <c r="D1700" s="109"/>
    </row>
    <row r="1701" spans="4:4" x14ac:dyDescent="0.2">
      <c r="D1701" s="109"/>
    </row>
    <row r="1702" spans="4:4" x14ac:dyDescent="0.2">
      <c r="D1702" s="109"/>
    </row>
    <row r="1703" spans="4:4" x14ac:dyDescent="0.2">
      <c r="D1703" s="109"/>
    </row>
    <row r="1704" spans="4:4" x14ac:dyDescent="0.2">
      <c r="D1704" s="109"/>
    </row>
    <row r="1705" spans="4:4" x14ac:dyDescent="0.2">
      <c r="D1705" s="109"/>
    </row>
    <row r="1706" spans="4:4" x14ac:dyDescent="0.2">
      <c r="D1706" s="109"/>
    </row>
    <row r="1707" spans="4:4" x14ac:dyDescent="0.2">
      <c r="D1707" s="109"/>
    </row>
    <row r="1708" spans="4:4" x14ac:dyDescent="0.2">
      <c r="D1708" s="109"/>
    </row>
    <row r="1709" spans="4:4" x14ac:dyDescent="0.2">
      <c r="D1709" s="109"/>
    </row>
    <row r="1710" spans="4:4" x14ac:dyDescent="0.2">
      <c r="D1710" s="109"/>
    </row>
    <row r="1711" spans="4:4" x14ac:dyDescent="0.2">
      <c r="D1711" s="109"/>
    </row>
    <row r="1712" spans="4:4" x14ac:dyDescent="0.2">
      <c r="D1712" s="109"/>
    </row>
    <row r="1713" spans="4:4" x14ac:dyDescent="0.2">
      <c r="D1713" s="109"/>
    </row>
    <row r="1714" spans="4:4" x14ac:dyDescent="0.2">
      <c r="D1714" s="109"/>
    </row>
    <row r="1715" spans="4:4" x14ac:dyDescent="0.2">
      <c r="D1715" s="109"/>
    </row>
    <row r="1716" spans="4:4" x14ac:dyDescent="0.2">
      <c r="D1716" s="109"/>
    </row>
    <row r="1717" spans="4:4" x14ac:dyDescent="0.2">
      <c r="D1717" s="109"/>
    </row>
    <row r="1718" spans="4:4" x14ac:dyDescent="0.2">
      <c r="D1718" s="109"/>
    </row>
    <row r="1719" spans="4:4" x14ac:dyDescent="0.2">
      <c r="D1719" s="109"/>
    </row>
    <row r="1720" spans="4:4" x14ac:dyDescent="0.2">
      <c r="D1720" s="109"/>
    </row>
    <row r="1721" spans="4:4" x14ac:dyDescent="0.2">
      <c r="D1721" s="109"/>
    </row>
    <row r="1722" spans="4:4" x14ac:dyDescent="0.2">
      <c r="D1722" s="109"/>
    </row>
    <row r="1723" spans="4:4" x14ac:dyDescent="0.2">
      <c r="D1723" s="109"/>
    </row>
    <row r="1724" spans="4:4" x14ac:dyDescent="0.2">
      <c r="D1724" s="109"/>
    </row>
    <row r="1725" spans="4:4" x14ac:dyDescent="0.2">
      <c r="D1725" s="109"/>
    </row>
    <row r="1726" spans="4:4" x14ac:dyDescent="0.2">
      <c r="D1726" s="109"/>
    </row>
    <row r="1727" spans="4:4" x14ac:dyDescent="0.2">
      <c r="D1727" s="109"/>
    </row>
    <row r="1728" spans="4:4" x14ac:dyDescent="0.2">
      <c r="D1728" s="109"/>
    </row>
    <row r="1729" spans="4:4" x14ac:dyDescent="0.2">
      <c r="D1729" s="109"/>
    </row>
    <row r="1730" spans="4:4" x14ac:dyDescent="0.2">
      <c r="D1730" s="109"/>
    </row>
    <row r="1731" spans="4:4" x14ac:dyDescent="0.2">
      <c r="D1731" s="109"/>
    </row>
    <row r="1732" spans="4:4" x14ac:dyDescent="0.2">
      <c r="D1732" s="109"/>
    </row>
    <row r="1733" spans="4:4" x14ac:dyDescent="0.2">
      <c r="D1733" s="109"/>
    </row>
    <row r="1734" spans="4:4" x14ac:dyDescent="0.2">
      <c r="D1734" s="109"/>
    </row>
    <row r="1735" spans="4:4" x14ac:dyDescent="0.2">
      <c r="D1735" s="109"/>
    </row>
    <row r="1736" spans="4:4" x14ac:dyDescent="0.2">
      <c r="D1736" s="109"/>
    </row>
    <row r="1737" spans="4:4" x14ac:dyDescent="0.2">
      <c r="D1737" s="109"/>
    </row>
    <row r="1738" spans="4:4" x14ac:dyDescent="0.2">
      <c r="D1738" s="109"/>
    </row>
    <row r="1739" spans="4:4" x14ac:dyDescent="0.2">
      <c r="D1739" s="109"/>
    </row>
    <row r="1740" spans="4:4" x14ac:dyDescent="0.2">
      <c r="D1740" s="109"/>
    </row>
    <row r="1741" spans="4:4" x14ac:dyDescent="0.2">
      <c r="D1741" s="109"/>
    </row>
    <row r="1742" spans="4:4" x14ac:dyDescent="0.2">
      <c r="D1742" s="109"/>
    </row>
    <row r="1743" spans="4:4" x14ac:dyDescent="0.2">
      <c r="D1743" s="109"/>
    </row>
    <row r="1744" spans="4:4" x14ac:dyDescent="0.2">
      <c r="D1744" s="109"/>
    </row>
    <row r="1745" spans="4:4" x14ac:dyDescent="0.2">
      <c r="D1745" s="109"/>
    </row>
    <row r="1746" spans="4:4" x14ac:dyDescent="0.2">
      <c r="D1746" s="109"/>
    </row>
    <row r="1747" spans="4:4" x14ac:dyDescent="0.2">
      <c r="D1747" s="109"/>
    </row>
    <row r="1748" spans="4:4" x14ac:dyDescent="0.2">
      <c r="D1748" s="109"/>
    </row>
    <row r="1749" spans="4:4" x14ac:dyDescent="0.2">
      <c r="D1749" s="109"/>
    </row>
    <row r="1750" spans="4:4" x14ac:dyDescent="0.2">
      <c r="D1750" s="109"/>
    </row>
    <row r="1751" spans="4:4" x14ac:dyDescent="0.2">
      <c r="D1751" s="109"/>
    </row>
    <row r="1752" spans="4:4" x14ac:dyDescent="0.2">
      <c r="D1752" s="109"/>
    </row>
    <row r="1753" spans="4:4" x14ac:dyDescent="0.2">
      <c r="D1753" s="109"/>
    </row>
    <row r="1754" spans="4:4" x14ac:dyDescent="0.2">
      <c r="D1754" s="109"/>
    </row>
    <row r="1755" spans="4:4" x14ac:dyDescent="0.2">
      <c r="D1755" s="109"/>
    </row>
    <row r="1756" spans="4:4" x14ac:dyDescent="0.2">
      <c r="D1756" s="109"/>
    </row>
    <row r="1757" spans="4:4" x14ac:dyDescent="0.2">
      <c r="D1757" s="109"/>
    </row>
    <row r="1758" spans="4:4" x14ac:dyDescent="0.2">
      <c r="D1758" s="109"/>
    </row>
    <row r="1759" spans="4:4" x14ac:dyDescent="0.2">
      <c r="D1759" s="109"/>
    </row>
    <row r="1760" spans="4:4" x14ac:dyDescent="0.2">
      <c r="D1760" s="109"/>
    </row>
    <row r="1761" spans="4:4" x14ac:dyDescent="0.2">
      <c r="D1761" s="109"/>
    </row>
    <row r="1762" spans="4:4" x14ac:dyDescent="0.2">
      <c r="D1762" s="109"/>
    </row>
    <row r="1763" spans="4:4" x14ac:dyDescent="0.2">
      <c r="D1763" s="109"/>
    </row>
    <row r="1764" spans="4:4" x14ac:dyDescent="0.2">
      <c r="D1764" s="109"/>
    </row>
    <row r="1765" spans="4:4" x14ac:dyDescent="0.2">
      <c r="D1765" s="109"/>
    </row>
    <row r="1766" spans="4:4" x14ac:dyDescent="0.2">
      <c r="D1766" s="109"/>
    </row>
    <row r="1767" spans="4:4" x14ac:dyDescent="0.2">
      <c r="D1767" s="109"/>
    </row>
    <row r="1768" spans="4:4" x14ac:dyDescent="0.2">
      <c r="D1768" s="109"/>
    </row>
    <row r="1769" spans="4:4" x14ac:dyDescent="0.2">
      <c r="D1769" s="109"/>
    </row>
    <row r="1770" spans="4:4" x14ac:dyDescent="0.2">
      <c r="D1770" s="109"/>
    </row>
    <row r="1771" spans="4:4" x14ac:dyDescent="0.2">
      <c r="D1771" s="109"/>
    </row>
    <row r="1772" spans="4:4" x14ac:dyDescent="0.2">
      <c r="D1772" s="109"/>
    </row>
    <row r="1773" spans="4:4" x14ac:dyDescent="0.2">
      <c r="D1773" s="109"/>
    </row>
    <row r="1774" spans="4:4" x14ac:dyDescent="0.2">
      <c r="D1774" s="109"/>
    </row>
    <row r="1775" spans="4:4" x14ac:dyDescent="0.2">
      <c r="D1775" s="109"/>
    </row>
    <row r="1776" spans="4:4" x14ac:dyDescent="0.2">
      <c r="D1776" s="109"/>
    </row>
    <row r="1777" spans="4:4" x14ac:dyDescent="0.2">
      <c r="D1777" s="109"/>
    </row>
    <row r="1778" spans="4:4" x14ac:dyDescent="0.2">
      <c r="D1778" s="109"/>
    </row>
    <row r="1779" spans="4:4" x14ac:dyDescent="0.2">
      <c r="D1779" s="109"/>
    </row>
    <row r="1780" spans="4:4" x14ac:dyDescent="0.2">
      <c r="D1780" s="109"/>
    </row>
    <row r="1781" spans="4:4" x14ac:dyDescent="0.2">
      <c r="D1781" s="109"/>
    </row>
    <row r="1782" spans="4:4" x14ac:dyDescent="0.2">
      <c r="D1782" s="109"/>
    </row>
    <row r="1783" spans="4:4" x14ac:dyDescent="0.2">
      <c r="D1783" s="109"/>
    </row>
    <row r="1784" spans="4:4" x14ac:dyDescent="0.2">
      <c r="D1784" s="109"/>
    </row>
    <row r="1785" spans="4:4" x14ac:dyDescent="0.2">
      <c r="D1785" s="109"/>
    </row>
    <row r="1786" spans="4:4" x14ac:dyDescent="0.2">
      <c r="D1786" s="109"/>
    </row>
    <row r="1787" spans="4:4" x14ac:dyDescent="0.2">
      <c r="D1787" s="109"/>
    </row>
    <row r="1788" spans="4:4" x14ac:dyDescent="0.2">
      <c r="D1788" s="109"/>
    </row>
    <row r="1789" spans="4:4" x14ac:dyDescent="0.2">
      <c r="D1789" s="109"/>
    </row>
    <row r="1790" spans="4:4" x14ac:dyDescent="0.2">
      <c r="D1790" s="109"/>
    </row>
    <row r="1791" spans="4:4" x14ac:dyDescent="0.2">
      <c r="D1791" s="109"/>
    </row>
    <row r="1792" spans="4:4" x14ac:dyDescent="0.2">
      <c r="D1792" s="109"/>
    </row>
    <row r="1793" spans="4:4" x14ac:dyDescent="0.2">
      <c r="D1793" s="109"/>
    </row>
    <row r="1794" spans="4:4" x14ac:dyDescent="0.2">
      <c r="D1794" s="109"/>
    </row>
    <row r="1795" spans="4:4" x14ac:dyDescent="0.2">
      <c r="D1795" s="109"/>
    </row>
    <row r="1796" spans="4:4" x14ac:dyDescent="0.2">
      <c r="D1796" s="109"/>
    </row>
    <row r="1797" spans="4:4" x14ac:dyDescent="0.2">
      <c r="D1797" s="109"/>
    </row>
    <row r="1798" spans="4:4" x14ac:dyDescent="0.2">
      <c r="D1798" s="109"/>
    </row>
    <row r="1799" spans="4:4" x14ac:dyDescent="0.2">
      <c r="D1799" s="109"/>
    </row>
    <row r="1800" spans="4:4" x14ac:dyDescent="0.2">
      <c r="D1800" s="109"/>
    </row>
    <row r="1801" spans="4:4" x14ac:dyDescent="0.2">
      <c r="D1801" s="109"/>
    </row>
    <row r="1802" spans="4:4" x14ac:dyDescent="0.2">
      <c r="D1802" s="109"/>
    </row>
    <row r="1803" spans="4:4" x14ac:dyDescent="0.2">
      <c r="D1803" s="109"/>
    </row>
    <row r="1804" spans="4:4" x14ac:dyDescent="0.2">
      <c r="D1804" s="109"/>
    </row>
    <row r="1805" spans="4:4" x14ac:dyDescent="0.2">
      <c r="D1805" s="109"/>
    </row>
    <row r="1806" spans="4:4" x14ac:dyDescent="0.2">
      <c r="D1806" s="109"/>
    </row>
    <row r="1807" spans="4:4" x14ac:dyDescent="0.2">
      <c r="D1807" s="109"/>
    </row>
    <row r="1808" spans="4:4" x14ac:dyDescent="0.2">
      <c r="D1808" s="109"/>
    </row>
    <row r="1809" spans="4:4" x14ac:dyDescent="0.2">
      <c r="D1809" s="109"/>
    </row>
    <row r="1810" spans="4:4" x14ac:dyDescent="0.2">
      <c r="D1810" s="109"/>
    </row>
    <row r="1811" spans="4:4" x14ac:dyDescent="0.2">
      <c r="D1811" s="109"/>
    </row>
    <row r="1812" spans="4:4" x14ac:dyDescent="0.2">
      <c r="D1812" s="109"/>
    </row>
    <row r="1813" spans="4:4" x14ac:dyDescent="0.2">
      <c r="D1813" s="109"/>
    </row>
    <row r="1814" spans="4:4" x14ac:dyDescent="0.2">
      <c r="D1814" s="109"/>
    </row>
    <row r="1815" spans="4:4" x14ac:dyDescent="0.2">
      <c r="D1815" s="109"/>
    </row>
    <row r="1816" spans="4:4" x14ac:dyDescent="0.2">
      <c r="D1816" s="109"/>
    </row>
    <row r="1817" spans="4:4" x14ac:dyDescent="0.2">
      <c r="D1817" s="109"/>
    </row>
    <row r="1818" spans="4:4" x14ac:dyDescent="0.2">
      <c r="D1818" s="109"/>
    </row>
    <row r="1819" spans="4:4" x14ac:dyDescent="0.2">
      <c r="D1819" s="109"/>
    </row>
    <row r="1820" spans="4:4" x14ac:dyDescent="0.2">
      <c r="D1820" s="109"/>
    </row>
    <row r="1821" spans="4:4" x14ac:dyDescent="0.2">
      <c r="D1821" s="109"/>
    </row>
    <row r="1822" spans="4:4" x14ac:dyDescent="0.2">
      <c r="D1822" s="109"/>
    </row>
    <row r="1823" spans="4:4" x14ac:dyDescent="0.2">
      <c r="D1823" s="109"/>
    </row>
    <row r="1824" spans="4:4" x14ac:dyDescent="0.2">
      <c r="D1824" s="109"/>
    </row>
    <row r="1825" spans="4:4" x14ac:dyDescent="0.2">
      <c r="D1825" s="109"/>
    </row>
    <row r="1826" spans="4:4" x14ac:dyDescent="0.2">
      <c r="D1826" s="109"/>
    </row>
    <row r="1827" spans="4:4" x14ac:dyDescent="0.2">
      <c r="D1827" s="109"/>
    </row>
    <row r="1828" spans="4:4" x14ac:dyDescent="0.2">
      <c r="D1828" s="109"/>
    </row>
    <row r="1829" spans="4:4" x14ac:dyDescent="0.2">
      <c r="D1829" s="109"/>
    </row>
    <row r="1830" spans="4:4" x14ac:dyDescent="0.2">
      <c r="D1830" s="109"/>
    </row>
    <row r="1831" spans="4:4" x14ac:dyDescent="0.2">
      <c r="D1831" s="109"/>
    </row>
    <row r="1832" spans="4:4" x14ac:dyDescent="0.2">
      <c r="D1832" s="109"/>
    </row>
    <row r="1833" spans="4:4" x14ac:dyDescent="0.2">
      <c r="D1833" s="109"/>
    </row>
    <row r="1834" spans="4:4" x14ac:dyDescent="0.2">
      <c r="D1834" s="109"/>
    </row>
    <row r="1835" spans="4:4" x14ac:dyDescent="0.2">
      <c r="D1835" s="109"/>
    </row>
    <row r="1836" spans="4:4" x14ac:dyDescent="0.2">
      <c r="D1836" s="109"/>
    </row>
    <row r="1837" spans="4:4" x14ac:dyDescent="0.2">
      <c r="D1837" s="109"/>
    </row>
    <row r="1838" spans="4:4" x14ac:dyDescent="0.2">
      <c r="D1838" s="109"/>
    </row>
    <row r="1839" spans="4:4" x14ac:dyDescent="0.2">
      <c r="D1839" s="109"/>
    </row>
    <row r="1840" spans="4:4" x14ac:dyDescent="0.2">
      <c r="D1840" s="109"/>
    </row>
    <row r="1841" spans="4:4" x14ac:dyDescent="0.2">
      <c r="D1841" s="109"/>
    </row>
    <row r="1842" spans="4:4" x14ac:dyDescent="0.2">
      <c r="D1842" s="109"/>
    </row>
    <row r="1843" spans="4:4" x14ac:dyDescent="0.2">
      <c r="D1843" s="109"/>
    </row>
    <row r="1844" spans="4:4" x14ac:dyDescent="0.2">
      <c r="D1844" s="109"/>
    </row>
    <row r="1845" spans="4:4" x14ac:dyDescent="0.2">
      <c r="D1845" s="109"/>
    </row>
    <row r="1846" spans="4:4" x14ac:dyDescent="0.2">
      <c r="D1846" s="109"/>
    </row>
    <row r="1847" spans="4:4" x14ac:dyDescent="0.2">
      <c r="D1847" s="109"/>
    </row>
    <row r="1848" spans="4:4" x14ac:dyDescent="0.2">
      <c r="D1848" s="109"/>
    </row>
    <row r="1849" spans="4:4" x14ac:dyDescent="0.2">
      <c r="D1849" s="109"/>
    </row>
    <row r="1850" spans="4:4" x14ac:dyDescent="0.2">
      <c r="D1850" s="109"/>
    </row>
    <row r="1851" spans="4:4" x14ac:dyDescent="0.2">
      <c r="D1851" s="109"/>
    </row>
    <row r="1852" spans="4:4" x14ac:dyDescent="0.2">
      <c r="D1852" s="109"/>
    </row>
    <row r="1853" spans="4:4" x14ac:dyDescent="0.2">
      <c r="D1853" s="109"/>
    </row>
    <row r="1854" spans="4:4" x14ac:dyDescent="0.2">
      <c r="D1854" s="109"/>
    </row>
    <row r="1855" spans="4:4" x14ac:dyDescent="0.2">
      <c r="D1855" s="109"/>
    </row>
    <row r="1856" spans="4:4" x14ac:dyDescent="0.2">
      <c r="D1856" s="109"/>
    </row>
    <row r="1857" spans="4:4" x14ac:dyDescent="0.2">
      <c r="D1857" s="109"/>
    </row>
    <row r="1858" spans="4:4" x14ac:dyDescent="0.2">
      <c r="D1858" s="109"/>
    </row>
    <row r="1859" spans="4:4" x14ac:dyDescent="0.2">
      <c r="D1859" s="109"/>
    </row>
    <row r="1860" spans="4:4" x14ac:dyDescent="0.2">
      <c r="D1860" s="109"/>
    </row>
    <row r="1861" spans="4:4" x14ac:dyDescent="0.2">
      <c r="D1861" s="109"/>
    </row>
    <row r="1862" spans="4:4" x14ac:dyDescent="0.2">
      <c r="D1862" s="109"/>
    </row>
    <row r="1863" spans="4:4" x14ac:dyDescent="0.2">
      <c r="D1863" s="109"/>
    </row>
    <row r="1864" spans="4:4" x14ac:dyDescent="0.2">
      <c r="D1864" s="109"/>
    </row>
    <row r="1865" spans="4:4" x14ac:dyDescent="0.2">
      <c r="D1865" s="109"/>
    </row>
    <row r="1866" spans="4:4" x14ac:dyDescent="0.2">
      <c r="D1866" s="109"/>
    </row>
    <row r="1867" spans="4:4" x14ac:dyDescent="0.2">
      <c r="D1867" s="109"/>
    </row>
    <row r="1868" spans="4:4" x14ac:dyDescent="0.2">
      <c r="D1868" s="109"/>
    </row>
    <row r="1869" spans="4:4" x14ac:dyDescent="0.2">
      <c r="D1869" s="109"/>
    </row>
    <row r="1870" spans="4:4" x14ac:dyDescent="0.2">
      <c r="D1870" s="109"/>
    </row>
    <row r="1871" spans="4:4" x14ac:dyDescent="0.2">
      <c r="D1871" s="109"/>
    </row>
    <row r="1872" spans="4:4" x14ac:dyDescent="0.2">
      <c r="D1872" s="109"/>
    </row>
    <row r="1873" spans="4:4" x14ac:dyDescent="0.2">
      <c r="D1873" s="109"/>
    </row>
    <row r="1874" spans="4:4" x14ac:dyDescent="0.2">
      <c r="D1874" s="109"/>
    </row>
    <row r="1875" spans="4:4" x14ac:dyDescent="0.2">
      <c r="D1875" s="109"/>
    </row>
    <row r="1876" spans="4:4" x14ac:dyDescent="0.2">
      <c r="D1876" s="109"/>
    </row>
    <row r="1877" spans="4:4" x14ac:dyDescent="0.2">
      <c r="D1877" s="109"/>
    </row>
    <row r="1878" spans="4:4" x14ac:dyDescent="0.2">
      <c r="D1878" s="109"/>
    </row>
    <row r="1879" spans="4:4" x14ac:dyDescent="0.2">
      <c r="D1879" s="109"/>
    </row>
    <row r="1880" spans="4:4" x14ac:dyDescent="0.2">
      <c r="D1880" s="109"/>
    </row>
    <row r="1881" spans="4:4" x14ac:dyDescent="0.2">
      <c r="D1881" s="109"/>
    </row>
    <row r="1882" spans="4:4" x14ac:dyDescent="0.2">
      <c r="D1882" s="109"/>
    </row>
    <row r="1883" spans="4:4" x14ac:dyDescent="0.2">
      <c r="D1883" s="109"/>
    </row>
    <row r="1884" spans="4:4" x14ac:dyDescent="0.2">
      <c r="D1884" s="109"/>
    </row>
    <row r="1885" spans="4:4" x14ac:dyDescent="0.2">
      <c r="D1885" s="109"/>
    </row>
    <row r="1886" spans="4:4" x14ac:dyDescent="0.2">
      <c r="D1886" s="109"/>
    </row>
    <row r="1887" spans="4:4" x14ac:dyDescent="0.2">
      <c r="D1887" s="109"/>
    </row>
    <row r="1888" spans="4:4" x14ac:dyDescent="0.2">
      <c r="D1888" s="109"/>
    </row>
    <row r="1889" spans="4:4" x14ac:dyDescent="0.2">
      <c r="D1889" s="109"/>
    </row>
    <row r="1890" spans="4:4" x14ac:dyDescent="0.2">
      <c r="D1890" s="109"/>
    </row>
    <row r="1891" spans="4:4" x14ac:dyDescent="0.2">
      <c r="D1891" s="109"/>
    </row>
    <row r="1892" spans="4:4" x14ac:dyDescent="0.2">
      <c r="D1892" s="109"/>
    </row>
    <row r="1893" spans="4:4" x14ac:dyDescent="0.2">
      <c r="D1893" s="109"/>
    </row>
    <row r="1894" spans="4:4" x14ac:dyDescent="0.2">
      <c r="D1894" s="109"/>
    </row>
    <row r="1895" spans="4:4" x14ac:dyDescent="0.2">
      <c r="D1895" s="109"/>
    </row>
    <row r="1896" spans="4:4" x14ac:dyDescent="0.2">
      <c r="D1896" s="109"/>
    </row>
    <row r="1897" spans="4:4" x14ac:dyDescent="0.2">
      <c r="D1897" s="109"/>
    </row>
    <row r="1898" spans="4:4" x14ac:dyDescent="0.2">
      <c r="D1898" s="109"/>
    </row>
    <row r="1899" spans="4:4" x14ac:dyDescent="0.2">
      <c r="D1899" s="109"/>
    </row>
    <row r="1900" spans="4:4" x14ac:dyDescent="0.2">
      <c r="D1900" s="109"/>
    </row>
    <row r="1901" spans="4:4" x14ac:dyDescent="0.2">
      <c r="D1901" s="109"/>
    </row>
    <row r="1902" spans="4:4" x14ac:dyDescent="0.2">
      <c r="D1902" s="109"/>
    </row>
    <row r="1903" spans="4:4" x14ac:dyDescent="0.2">
      <c r="D1903" s="109"/>
    </row>
    <row r="1904" spans="4:4" x14ac:dyDescent="0.2">
      <c r="D1904" s="109"/>
    </row>
    <row r="1905" spans="4:4" x14ac:dyDescent="0.2">
      <c r="D1905" s="109"/>
    </row>
    <row r="1906" spans="4:4" x14ac:dyDescent="0.2">
      <c r="D1906" s="109"/>
    </row>
    <row r="1907" spans="4:4" x14ac:dyDescent="0.2">
      <c r="D1907" s="109"/>
    </row>
    <row r="1908" spans="4:4" x14ac:dyDescent="0.2">
      <c r="D1908" s="109"/>
    </row>
    <row r="1909" spans="4:4" x14ac:dyDescent="0.2">
      <c r="D1909" s="109"/>
    </row>
    <row r="1910" spans="4:4" x14ac:dyDescent="0.2">
      <c r="D1910" s="109"/>
    </row>
    <row r="1911" spans="4:4" x14ac:dyDescent="0.2">
      <c r="D1911" s="109"/>
    </row>
    <row r="1912" spans="4:4" x14ac:dyDescent="0.2">
      <c r="D1912" s="109"/>
    </row>
    <row r="1913" spans="4:4" x14ac:dyDescent="0.2">
      <c r="D1913" s="109"/>
    </row>
    <row r="1914" spans="4:4" x14ac:dyDescent="0.2">
      <c r="D1914" s="109"/>
    </row>
    <row r="1915" spans="4:4" x14ac:dyDescent="0.2">
      <c r="D1915" s="109"/>
    </row>
    <row r="1916" spans="4:4" x14ac:dyDescent="0.2">
      <c r="D1916" s="109"/>
    </row>
    <row r="1917" spans="4:4" x14ac:dyDescent="0.2">
      <c r="D1917" s="109"/>
    </row>
    <row r="1918" spans="4:4" x14ac:dyDescent="0.2">
      <c r="D1918" s="109"/>
    </row>
    <row r="1919" spans="4:4" x14ac:dyDescent="0.2">
      <c r="D1919" s="109"/>
    </row>
    <row r="1920" spans="4:4" x14ac:dyDescent="0.2">
      <c r="D1920" s="109"/>
    </row>
    <row r="1921" spans="4:4" x14ac:dyDescent="0.2">
      <c r="D1921" s="109"/>
    </row>
    <row r="1922" spans="4:4" x14ac:dyDescent="0.2">
      <c r="D1922" s="109"/>
    </row>
    <row r="1923" spans="4:4" x14ac:dyDescent="0.2">
      <c r="D1923" s="109"/>
    </row>
    <row r="1924" spans="4:4" x14ac:dyDescent="0.2">
      <c r="D1924" s="109"/>
    </row>
    <row r="1925" spans="4:4" x14ac:dyDescent="0.2">
      <c r="D1925" s="109"/>
    </row>
    <row r="1926" spans="4:4" x14ac:dyDescent="0.2">
      <c r="D1926" s="109"/>
    </row>
    <row r="1927" spans="4:4" x14ac:dyDescent="0.2">
      <c r="D1927" s="109"/>
    </row>
    <row r="1928" spans="4:4" x14ac:dyDescent="0.2">
      <c r="D1928" s="109"/>
    </row>
    <row r="1929" spans="4:4" x14ac:dyDescent="0.2">
      <c r="D1929" s="109"/>
    </row>
    <row r="1930" spans="4:4" x14ac:dyDescent="0.2">
      <c r="D1930" s="109"/>
    </row>
    <row r="1931" spans="4:4" x14ac:dyDescent="0.2">
      <c r="D1931" s="109"/>
    </row>
    <row r="1932" spans="4:4" x14ac:dyDescent="0.2">
      <c r="D1932" s="109"/>
    </row>
    <row r="1933" spans="4:4" x14ac:dyDescent="0.2">
      <c r="D1933" s="109"/>
    </row>
    <row r="1934" spans="4:4" x14ac:dyDescent="0.2">
      <c r="D1934" s="109"/>
    </row>
    <row r="1935" spans="4:4" x14ac:dyDescent="0.2">
      <c r="D1935" s="109"/>
    </row>
    <row r="1936" spans="4:4" x14ac:dyDescent="0.2">
      <c r="D1936" s="109"/>
    </row>
    <row r="1937" spans="4:4" x14ac:dyDescent="0.2">
      <c r="D1937" s="109"/>
    </row>
    <row r="1938" spans="4:4" x14ac:dyDescent="0.2">
      <c r="D1938" s="109"/>
    </row>
    <row r="1939" spans="4:4" x14ac:dyDescent="0.2">
      <c r="D1939" s="109"/>
    </row>
    <row r="1940" spans="4:4" x14ac:dyDescent="0.2">
      <c r="D1940" s="109"/>
    </row>
    <row r="1941" spans="4:4" x14ac:dyDescent="0.2">
      <c r="D1941" s="109"/>
    </row>
    <row r="1942" spans="4:4" x14ac:dyDescent="0.2">
      <c r="D1942" s="109"/>
    </row>
    <row r="1943" spans="4:4" x14ac:dyDescent="0.2">
      <c r="D1943" s="109"/>
    </row>
    <row r="1944" spans="4:4" x14ac:dyDescent="0.2">
      <c r="D1944" s="109"/>
    </row>
    <row r="1945" spans="4:4" x14ac:dyDescent="0.2">
      <c r="D1945" s="109"/>
    </row>
    <row r="1946" spans="4:4" x14ac:dyDescent="0.2">
      <c r="D1946" s="109"/>
    </row>
    <row r="1947" spans="4:4" x14ac:dyDescent="0.2">
      <c r="D1947" s="109"/>
    </row>
    <row r="1948" spans="4:4" x14ac:dyDescent="0.2">
      <c r="D1948" s="109"/>
    </row>
    <row r="1949" spans="4:4" x14ac:dyDescent="0.2">
      <c r="D1949" s="109"/>
    </row>
    <row r="1950" spans="4:4" x14ac:dyDescent="0.2">
      <c r="D1950" s="109"/>
    </row>
    <row r="1951" spans="4:4" x14ac:dyDescent="0.2">
      <c r="D1951" s="109"/>
    </row>
    <row r="1952" spans="4:4" x14ac:dyDescent="0.2">
      <c r="D1952" s="109"/>
    </row>
    <row r="1953" spans="4:4" x14ac:dyDescent="0.2">
      <c r="D1953" s="109"/>
    </row>
    <row r="1954" spans="4:4" x14ac:dyDescent="0.2">
      <c r="D1954" s="109"/>
    </row>
    <row r="1955" spans="4:4" x14ac:dyDescent="0.2">
      <c r="D1955" s="109"/>
    </row>
    <row r="1956" spans="4:4" x14ac:dyDescent="0.2">
      <c r="D1956" s="109"/>
    </row>
    <row r="1957" spans="4:4" x14ac:dyDescent="0.2">
      <c r="D1957" s="109"/>
    </row>
    <row r="1958" spans="4:4" x14ac:dyDescent="0.2">
      <c r="D1958" s="109"/>
    </row>
    <row r="1959" spans="4:4" x14ac:dyDescent="0.2">
      <c r="D1959" s="109"/>
    </row>
    <row r="1960" spans="4:4" x14ac:dyDescent="0.2">
      <c r="D1960" s="109"/>
    </row>
    <row r="1961" spans="4:4" x14ac:dyDescent="0.2">
      <c r="D1961" s="109"/>
    </row>
    <row r="1962" spans="4:4" x14ac:dyDescent="0.2">
      <c r="D1962" s="109"/>
    </row>
    <row r="1963" spans="4:4" x14ac:dyDescent="0.2">
      <c r="D1963" s="109"/>
    </row>
    <row r="1964" spans="4:4" x14ac:dyDescent="0.2">
      <c r="D1964" s="109"/>
    </row>
    <row r="1965" spans="4:4" x14ac:dyDescent="0.2">
      <c r="D1965" s="109"/>
    </row>
    <row r="1966" spans="4:4" x14ac:dyDescent="0.2">
      <c r="D1966" s="109"/>
    </row>
    <row r="1967" spans="4:4" x14ac:dyDescent="0.2">
      <c r="D1967" s="109"/>
    </row>
    <row r="1968" spans="4:4" x14ac:dyDescent="0.2">
      <c r="D1968" s="109"/>
    </row>
    <row r="1969" spans="4:4" x14ac:dyDescent="0.2">
      <c r="D1969" s="109"/>
    </row>
    <row r="1970" spans="4:4" x14ac:dyDescent="0.2">
      <c r="D1970" s="109"/>
    </row>
    <row r="1971" spans="4:4" x14ac:dyDescent="0.2">
      <c r="D1971" s="109"/>
    </row>
    <row r="1972" spans="4:4" x14ac:dyDescent="0.2">
      <c r="D1972" s="109"/>
    </row>
    <row r="1973" spans="4:4" x14ac:dyDescent="0.2">
      <c r="D1973" s="109"/>
    </row>
    <row r="1974" spans="4:4" x14ac:dyDescent="0.2">
      <c r="D1974" s="109"/>
    </row>
    <row r="1975" spans="4:4" x14ac:dyDescent="0.2">
      <c r="D1975" s="109"/>
    </row>
    <row r="1976" spans="4:4" x14ac:dyDescent="0.2">
      <c r="D1976" s="109"/>
    </row>
    <row r="1977" spans="4:4" x14ac:dyDescent="0.2">
      <c r="D1977" s="109"/>
    </row>
    <row r="1978" spans="4:4" x14ac:dyDescent="0.2">
      <c r="D1978" s="109"/>
    </row>
    <row r="1979" spans="4:4" x14ac:dyDescent="0.2">
      <c r="D1979" s="109"/>
    </row>
    <row r="1980" spans="4:4" x14ac:dyDescent="0.2">
      <c r="D1980" s="109"/>
    </row>
    <row r="1981" spans="4:4" x14ac:dyDescent="0.2">
      <c r="D1981" s="109"/>
    </row>
    <row r="1982" spans="4:4" x14ac:dyDescent="0.2">
      <c r="D1982" s="109"/>
    </row>
    <row r="1983" spans="4:4" x14ac:dyDescent="0.2">
      <c r="D1983" s="109"/>
    </row>
    <row r="1984" spans="4:4" x14ac:dyDescent="0.2">
      <c r="D1984" s="109"/>
    </row>
    <row r="1985" spans="4:4" x14ac:dyDescent="0.2">
      <c r="D1985" s="109"/>
    </row>
    <row r="1986" spans="4:4" x14ac:dyDescent="0.2">
      <c r="D1986" s="109"/>
    </row>
    <row r="1987" spans="4:4" x14ac:dyDescent="0.2">
      <c r="D1987" s="109"/>
    </row>
    <row r="1988" spans="4:4" x14ac:dyDescent="0.2">
      <c r="D1988" s="109"/>
    </row>
    <row r="1989" spans="4:4" x14ac:dyDescent="0.2">
      <c r="D1989" s="109"/>
    </row>
    <row r="1990" spans="4:4" x14ac:dyDescent="0.2">
      <c r="D1990" s="109"/>
    </row>
    <row r="1991" spans="4:4" x14ac:dyDescent="0.2">
      <c r="D1991" s="109"/>
    </row>
    <row r="1992" spans="4:4" x14ac:dyDescent="0.2">
      <c r="D1992" s="109"/>
    </row>
    <row r="1993" spans="4:4" x14ac:dyDescent="0.2">
      <c r="D1993" s="109"/>
    </row>
    <row r="1994" spans="4:4" x14ac:dyDescent="0.2">
      <c r="D1994" s="109"/>
    </row>
    <row r="1995" spans="4:4" x14ac:dyDescent="0.2">
      <c r="D1995" s="109"/>
    </row>
    <row r="1996" spans="4:4" x14ac:dyDescent="0.2">
      <c r="D1996" s="109"/>
    </row>
    <row r="1997" spans="4:4" x14ac:dyDescent="0.2">
      <c r="D1997" s="109"/>
    </row>
    <row r="1998" spans="4:4" x14ac:dyDescent="0.2">
      <c r="D1998" s="109"/>
    </row>
    <row r="1999" spans="4:4" x14ac:dyDescent="0.2">
      <c r="D1999" s="109"/>
    </row>
    <row r="2000" spans="4:4" x14ac:dyDescent="0.2">
      <c r="D2000" s="109"/>
    </row>
    <row r="2001" spans="4:4" x14ac:dyDescent="0.2">
      <c r="D2001" s="109"/>
    </row>
    <row r="2002" spans="4:4" x14ac:dyDescent="0.2">
      <c r="D2002" s="109"/>
    </row>
    <row r="2003" spans="4:4" x14ac:dyDescent="0.2">
      <c r="D2003" s="109"/>
    </row>
    <row r="2004" spans="4:4" x14ac:dyDescent="0.2">
      <c r="D2004" s="109"/>
    </row>
    <row r="2005" spans="4:4" x14ac:dyDescent="0.2">
      <c r="D2005" s="109"/>
    </row>
    <row r="2006" spans="4:4" x14ac:dyDescent="0.2">
      <c r="D2006" s="109"/>
    </row>
    <row r="2007" spans="4:4" x14ac:dyDescent="0.2">
      <c r="D2007" s="109"/>
    </row>
    <row r="2008" spans="4:4" x14ac:dyDescent="0.2">
      <c r="D2008" s="109"/>
    </row>
    <row r="2009" spans="4:4" x14ac:dyDescent="0.2">
      <c r="D2009" s="109"/>
    </row>
    <row r="2010" spans="4:4" x14ac:dyDescent="0.2">
      <c r="D2010" s="109"/>
    </row>
    <row r="2011" spans="4:4" x14ac:dyDescent="0.2">
      <c r="D2011" s="109"/>
    </row>
    <row r="2012" spans="4:4" x14ac:dyDescent="0.2">
      <c r="D2012" s="109"/>
    </row>
    <row r="2013" spans="4:4" x14ac:dyDescent="0.2">
      <c r="D2013" s="109"/>
    </row>
    <row r="2014" spans="4:4" x14ac:dyDescent="0.2">
      <c r="D2014" s="109"/>
    </row>
    <row r="2015" spans="4:4" x14ac:dyDescent="0.2">
      <c r="D2015" s="109"/>
    </row>
    <row r="2016" spans="4:4" x14ac:dyDescent="0.2">
      <c r="D2016" s="109"/>
    </row>
    <row r="2017" spans="4:4" x14ac:dyDescent="0.2">
      <c r="D2017" s="109"/>
    </row>
    <row r="2018" spans="4:4" x14ac:dyDescent="0.2">
      <c r="D2018" s="109"/>
    </row>
    <row r="2019" spans="4:4" x14ac:dyDescent="0.2">
      <c r="D2019" s="109"/>
    </row>
    <row r="2020" spans="4:4" x14ac:dyDescent="0.2">
      <c r="D2020" s="109"/>
    </row>
    <row r="2021" spans="4:4" x14ac:dyDescent="0.2">
      <c r="D2021" s="109"/>
    </row>
    <row r="2022" spans="4:4" x14ac:dyDescent="0.2">
      <c r="D2022" s="109"/>
    </row>
    <row r="2023" spans="4:4" x14ac:dyDescent="0.2">
      <c r="D2023" s="109"/>
    </row>
    <row r="2024" spans="4:4" x14ac:dyDescent="0.2">
      <c r="D2024" s="109"/>
    </row>
    <row r="2025" spans="4:4" x14ac:dyDescent="0.2">
      <c r="D2025" s="109"/>
    </row>
    <row r="2026" spans="4:4" x14ac:dyDescent="0.2">
      <c r="D2026" s="109"/>
    </row>
    <row r="2027" spans="4:4" x14ac:dyDescent="0.2">
      <c r="D2027" s="109"/>
    </row>
    <row r="2028" spans="4:4" x14ac:dyDescent="0.2">
      <c r="D2028" s="109"/>
    </row>
    <row r="2029" spans="4:4" x14ac:dyDescent="0.2">
      <c r="D2029" s="109"/>
    </row>
    <row r="2030" spans="4:4" x14ac:dyDescent="0.2">
      <c r="D2030" s="109"/>
    </row>
    <row r="2031" spans="4:4" x14ac:dyDescent="0.2">
      <c r="D2031" s="109"/>
    </row>
    <row r="2032" spans="4:4" x14ac:dyDescent="0.2">
      <c r="D2032" s="109"/>
    </row>
    <row r="2033" spans="4:4" x14ac:dyDescent="0.2">
      <c r="D2033" s="109"/>
    </row>
    <row r="2034" spans="4:4" x14ac:dyDescent="0.2">
      <c r="D2034" s="109"/>
    </row>
    <row r="2035" spans="4:4" x14ac:dyDescent="0.2">
      <c r="D2035" s="109"/>
    </row>
    <row r="2036" spans="4:4" x14ac:dyDescent="0.2">
      <c r="D2036" s="109"/>
    </row>
    <row r="2037" spans="4:4" x14ac:dyDescent="0.2">
      <c r="D2037" s="109"/>
    </row>
    <row r="2038" spans="4:4" x14ac:dyDescent="0.2">
      <c r="D2038" s="109"/>
    </row>
    <row r="2039" spans="4:4" x14ac:dyDescent="0.2">
      <c r="D2039" s="109"/>
    </row>
    <row r="2040" spans="4:4" x14ac:dyDescent="0.2">
      <c r="D2040" s="109"/>
    </row>
    <row r="2041" spans="4:4" x14ac:dyDescent="0.2">
      <c r="D2041" s="109"/>
    </row>
    <row r="2042" spans="4:4" x14ac:dyDescent="0.2">
      <c r="D2042" s="109"/>
    </row>
    <row r="2043" spans="4:4" x14ac:dyDescent="0.2">
      <c r="D2043" s="109"/>
    </row>
    <row r="2044" spans="4:4" x14ac:dyDescent="0.2">
      <c r="D2044" s="109"/>
    </row>
    <row r="2045" spans="4:4" x14ac:dyDescent="0.2">
      <c r="D2045" s="109"/>
    </row>
    <row r="2046" spans="4:4" x14ac:dyDescent="0.2">
      <c r="D2046" s="109"/>
    </row>
    <row r="2047" spans="4:4" x14ac:dyDescent="0.2">
      <c r="D2047" s="109"/>
    </row>
    <row r="2048" spans="4:4" x14ac:dyDescent="0.2">
      <c r="D2048" s="109"/>
    </row>
    <row r="2049" spans="4:4" x14ac:dyDescent="0.2">
      <c r="D2049" s="109"/>
    </row>
    <row r="2050" spans="4:4" x14ac:dyDescent="0.2">
      <c r="D2050" s="109"/>
    </row>
    <row r="2051" spans="4:4" x14ac:dyDescent="0.2">
      <c r="D2051" s="109"/>
    </row>
    <row r="2052" spans="4:4" x14ac:dyDescent="0.2">
      <c r="D2052" s="109"/>
    </row>
    <row r="2053" spans="4:4" x14ac:dyDescent="0.2">
      <c r="D2053" s="109"/>
    </row>
    <row r="2054" spans="4:4" x14ac:dyDescent="0.2">
      <c r="D2054" s="109"/>
    </row>
    <row r="2055" spans="4:4" x14ac:dyDescent="0.2">
      <c r="D2055" s="109"/>
    </row>
    <row r="2056" spans="4:4" x14ac:dyDescent="0.2">
      <c r="D2056" s="109"/>
    </row>
    <row r="2057" spans="4:4" x14ac:dyDescent="0.2">
      <c r="D2057" s="109"/>
    </row>
    <row r="2058" spans="4:4" x14ac:dyDescent="0.2">
      <c r="D2058" s="109"/>
    </row>
    <row r="2059" spans="4:4" x14ac:dyDescent="0.2">
      <c r="D2059" s="109"/>
    </row>
    <row r="2060" spans="4:4" x14ac:dyDescent="0.2">
      <c r="D2060" s="109"/>
    </row>
    <row r="2061" spans="4:4" x14ac:dyDescent="0.2">
      <c r="D2061" s="109"/>
    </row>
    <row r="2062" spans="4:4" x14ac:dyDescent="0.2">
      <c r="D2062" s="109"/>
    </row>
    <row r="2063" spans="4:4" x14ac:dyDescent="0.2">
      <c r="D2063" s="109"/>
    </row>
    <row r="2064" spans="4:4" x14ac:dyDescent="0.2">
      <c r="D2064" s="109"/>
    </row>
    <row r="2065" spans="4:4" x14ac:dyDescent="0.2">
      <c r="D2065" s="109"/>
    </row>
    <row r="2066" spans="4:4" x14ac:dyDescent="0.2">
      <c r="D2066" s="109"/>
    </row>
    <row r="2067" spans="4:4" x14ac:dyDescent="0.2">
      <c r="D2067" s="109"/>
    </row>
    <row r="2068" spans="4:4" x14ac:dyDescent="0.2">
      <c r="D2068" s="109"/>
    </row>
    <row r="2069" spans="4:4" x14ac:dyDescent="0.2">
      <c r="D2069" s="109"/>
    </row>
    <row r="2070" spans="4:4" x14ac:dyDescent="0.2">
      <c r="D2070" s="109"/>
    </row>
    <row r="2071" spans="4:4" x14ac:dyDescent="0.2">
      <c r="D2071" s="109"/>
    </row>
    <row r="2072" spans="4:4" x14ac:dyDescent="0.2">
      <c r="D2072" s="109"/>
    </row>
    <row r="2073" spans="4:4" x14ac:dyDescent="0.2">
      <c r="D2073" s="109"/>
    </row>
    <row r="2074" spans="4:4" x14ac:dyDescent="0.2">
      <c r="D2074" s="109"/>
    </row>
    <row r="2075" spans="4:4" x14ac:dyDescent="0.2">
      <c r="D2075" s="109"/>
    </row>
    <row r="2076" spans="4:4" x14ac:dyDescent="0.2">
      <c r="D2076" s="109"/>
    </row>
    <row r="2077" spans="4:4" x14ac:dyDescent="0.2">
      <c r="D2077" s="109"/>
    </row>
    <row r="2078" spans="4:4" x14ac:dyDescent="0.2">
      <c r="D2078" s="109"/>
    </row>
    <row r="2079" spans="4:4" x14ac:dyDescent="0.2">
      <c r="D2079" s="109"/>
    </row>
    <row r="2080" spans="4:4" x14ac:dyDescent="0.2">
      <c r="D2080" s="109"/>
    </row>
    <row r="2081" spans="4:4" x14ac:dyDescent="0.2">
      <c r="D2081" s="109"/>
    </row>
    <row r="2082" spans="4:4" x14ac:dyDescent="0.2">
      <c r="D2082" s="109"/>
    </row>
    <row r="2083" spans="4:4" x14ac:dyDescent="0.2">
      <c r="D2083" s="109"/>
    </row>
    <row r="2084" spans="4:4" x14ac:dyDescent="0.2">
      <c r="D2084" s="109"/>
    </row>
    <row r="2085" spans="4:4" x14ac:dyDescent="0.2">
      <c r="D2085" s="109"/>
    </row>
    <row r="2086" spans="4:4" x14ac:dyDescent="0.2">
      <c r="D2086" s="109"/>
    </row>
    <row r="2087" spans="4:4" x14ac:dyDescent="0.2">
      <c r="D2087" s="109"/>
    </row>
    <row r="2088" spans="4:4" x14ac:dyDescent="0.2">
      <c r="D2088" s="109"/>
    </row>
    <row r="2089" spans="4:4" x14ac:dyDescent="0.2">
      <c r="D2089" s="109"/>
    </row>
    <row r="2090" spans="4:4" x14ac:dyDescent="0.2">
      <c r="D2090" s="109"/>
    </row>
    <row r="2091" spans="4:4" x14ac:dyDescent="0.2">
      <c r="D2091" s="109"/>
    </row>
    <row r="2092" spans="4:4" x14ac:dyDescent="0.2">
      <c r="D2092" s="109"/>
    </row>
    <row r="2093" spans="4:4" x14ac:dyDescent="0.2">
      <c r="D2093" s="109"/>
    </row>
    <row r="2094" spans="4:4" x14ac:dyDescent="0.2">
      <c r="D2094" s="109"/>
    </row>
    <row r="2095" spans="4:4" x14ac:dyDescent="0.2">
      <c r="D2095" s="109"/>
    </row>
    <row r="2096" spans="4:4" x14ac:dyDescent="0.2">
      <c r="D2096" s="109"/>
    </row>
    <row r="2097" spans="4:4" x14ac:dyDescent="0.2">
      <c r="D2097" s="109"/>
    </row>
    <row r="2098" spans="4:4" x14ac:dyDescent="0.2">
      <c r="D2098" s="109"/>
    </row>
    <row r="2099" spans="4:4" x14ac:dyDescent="0.2">
      <c r="D2099" s="109"/>
    </row>
    <row r="2100" spans="4:4" x14ac:dyDescent="0.2">
      <c r="D2100" s="109"/>
    </row>
    <row r="2101" spans="4:4" x14ac:dyDescent="0.2">
      <c r="D2101" s="109"/>
    </row>
    <row r="2102" spans="4:4" x14ac:dyDescent="0.2">
      <c r="D2102" s="109"/>
    </row>
    <row r="2103" spans="4:4" x14ac:dyDescent="0.2">
      <c r="D2103" s="109"/>
    </row>
    <row r="2104" spans="4:4" x14ac:dyDescent="0.2">
      <c r="D2104" s="109"/>
    </row>
    <row r="2105" spans="4:4" x14ac:dyDescent="0.2">
      <c r="D2105" s="109"/>
    </row>
    <row r="2106" spans="4:4" x14ac:dyDescent="0.2">
      <c r="D2106" s="109"/>
    </row>
    <row r="2107" spans="4:4" x14ac:dyDescent="0.2">
      <c r="D2107" s="109"/>
    </row>
    <row r="2108" spans="4:4" x14ac:dyDescent="0.2">
      <c r="D2108" s="109"/>
    </row>
    <row r="2109" spans="4:4" x14ac:dyDescent="0.2">
      <c r="D2109" s="109"/>
    </row>
    <row r="2110" spans="4:4" x14ac:dyDescent="0.2">
      <c r="D2110" s="109"/>
    </row>
    <row r="2111" spans="4:4" x14ac:dyDescent="0.2">
      <c r="D2111" s="109"/>
    </row>
    <row r="2112" spans="4:4" x14ac:dyDescent="0.2">
      <c r="D2112" s="109"/>
    </row>
    <row r="2113" spans="4:4" x14ac:dyDescent="0.2">
      <c r="D2113" s="109"/>
    </row>
    <row r="2114" spans="4:4" x14ac:dyDescent="0.2">
      <c r="D2114" s="109"/>
    </row>
    <row r="2115" spans="4:4" x14ac:dyDescent="0.2">
      <c r="D2115" s="109"/>
    </row>
    <row r="2116" spans="4:4" x14ac:dyDescent="0.2">
      <c r="D2116" s="109"/>
    </row>
    <row r="2117" spans="4:4" x14ac:dyDescent="0.2">
      <c r="D2117" s="109"/>
    </row>
    <row r="2118" spans="4:4" x14ac:dyDescent="0.2">
      <c r="D2118" s="109"/>
    </row>
    <row r="2119" spans="4:4" x14ac:dyDescent="0.2">
      <c r="D2119" s="109"/>
    </row>
    <row r="2120" spans="4:4" x14ac:dyDescent="0.2">
      <c r="D2120" s="109"/>
    </row>
    <row r="2121" spans="4:4" x14ac:dyDescent="0.2">
      <c r="D2121" s="109"/>
    </row>
    <row r="2122" spans="4:4" x14ac:dyDescent="0.2">
      <c r="D2122" s="109"/>
    </row>
    <row r="2123" spans="4:4" x14ac:dyDescent="0.2">
      <c r="D2123" s="109"/>
    </row>
    <row r="2124" spans="4:4" x14ac:dyDescent="0.2">
      <c r="D2124" s="109"/>
    </row>
    <row r="2125" spans="4:4" x14ac:dyDescent="0.2">
      <c r="D2125" s="109"/>
    </row>
    <row r="2126" spans="4:4" x14ac:dyDescent="0.2">
      <c r="D2126" s="109"/>
    </row>
    <row r="2127" spans="4:4" x14ac:dyDescent="0.2">
      <c r="D2127" s="109"/>
    </row>
    <row r="2128" spans="4:4" x14ac:dyDescent="0.2">
      <c r="D2128" s="109"/>
    </row>
    <row r="2129" spans="4:4" x14ac:dyDescent="0.2">
      <c r="D2129" s="109"/>
    </row>
    <row r="2130" spans="4:4" x14ac:dyDescent="0.2">
      <c r="D2130" s="109"/>
    </row>
    <row r="2131" spans="4:4" x14ac:dyDescent="0.2">
      <c r="D2131" s="109"/>
    </row>
    <row r="2132" spans="4:4" x14ac:dyDescent="0.2">
      <c r="D2132" s="109"/>
    </row>
    <row r="2133" spans="4:4" x14ac:dyDescent="0.2">
      <c r="D2133" s="109"/>
    </row>
    <row r="2134" spans="4:4" x14ac:dyDescent="0.2">
      <c r="D2134" s="109"/>
    </row>
    <row r="2135" spans="4:4" x14ac:dyDescent="0.2">
      <c r="D2135" s="109"/>
    </row>
    <row r="2136" spans="4:4" x14ac:dyDescent="0.2">
      <c r="D2136" s="109"/>
    </row>
    <row r="2137" spans="4:4" x14ac:dyDescent="0.2">
      <c r="D2137" s="109"/>
    </row>
    <row r="2138" spans="4:4" x14ac:dyDescent="0.2">
      <c r="D2138" s="109"/>
    </row>
    <row r="2139" spans="4:4" x14ac:dyDescent="0.2">
      <c r="D2139" s="109"/>
    </row>
    <row r="2140" spans="4:4" x14ac:dyDescent="0.2">
      <c r="D2140" s="109"/>
    </row>
    <row r="2141" spans="4:4" x14ac:dyDescent="0.2">
      <c r="D2141" s="109"/>
    </row>
    <row r="2142" spans="4:4" x14ac:dyDescent="0.2">
      <c r="D2142" s="109"/>
    </row>
    <row r="2143" spans="4:4" x14ac:dyDescent="0.2">
      <c r="D2143" s="109"/>
    </row>
    <row r="2144" spans="4:4" x14ac:dyDescent="0.2">
      <c r="D2144" s="109"/>
    </row>
    <row r="2145" spans="4:4" x14ac:dyDescent="0.2">
      <c r="D2145" s="109"/>
    </row>
    <row r="2146" spans="4:4" x14ac:dyDescent="0.2">
      <c r="D2146" s="109"/>
    </row>
    <row r="2147" spans="4:4" x14ac:dyDescent="0.2">
      <c r="D2147" s="109"/>
    </row>
    <row r="2148" spans="4:4" x14ac:dyDescent="0.2">
      <c r="D2148" s="109"/>
    </row>
    <row r="2149" spans="4:4" x14ac:dyDescent="0.2">
      <c r="D2149" s="109"/>
    </row>
    <row r="2150" spans="4:4" x14ac:dyDescent="0.2">
      <c r="D2150" s="109"/>
    </row>
    <row r="2151" spans="4:4" x14ac:dyDescent="0.2">
      <c r="D2151" s="109"/>
    </row>
    <row r="2152" spans="4:4" x14ac:dyDescent="0.2">
      <c r="D2152" s="109"/>
    </row>
    <row r="2153" spans="4:4" x14ac:dyDescent="0.2">
      <c r="D2153" s="109"/>
    </row>
    <row r="2154" spans="4:4" x14ac:dyDescent="0.2">
      <c r="D2154" s="109"/>
    </row>
    <row r="2155" spans="4:4" x14ac:dyDescent="0.2">
      <c r="D2155" s="109"/>
    </row>
    <row r="2156" spans="4:4" x14ac:dyDescent="0.2">
      <c r="D2156" s="109"/>
    </row>
    <row r="2157" spans="4:4" x14ac:dyDescent="0.2">
      <c r="D2157" s="109"/>
    </row>
    <row r="2158" spans="4:4" x14ac:dyDescent="0.2">
      <c r="D2158" s="109"/>
    </row>
    <row r="2159" spans="4:4" x14ac:dyDescent="0.2">
      <c r="D2159" s="109"/>
    </row>
    <row r="2160" spans="4:4" x14ac:dyDescent="0.2">
      <c r="D2160" s="109"/>
    </row>
    <row r="2161" spans="4:4" x14ac:dyDescent="0.2">
      <c r="D2161" s="109"/>
    </row>
    <row r="2162" spans="4:4" x14ac:dyDescent="0.2">
      <c r="D2162" s="109"/>
    </row>
    <row r="2163" spans="4:4" x14ac:dyDescent="0.2">
      <c r="D2163" s="109"/>
    </row>
    <row r="2164" spans="4:4" x14ac:dyDescent="0.2">
      <c r="D2164" s="109"/>
    </row>
    <row r="2165" spans="4:4" x14ac:dyDescent="0.2">
      <c r="D2165" s="109"/>
    </row>
    <row r="2166" spans="4:4" x14ac:dyDescent="0.2">
      <c r="D2166" s="109"/>
    </row>
    <row r="2167" spans="4:4" x14ac:dyDescent="0.2">
      <c r="D2167" s="109"/>
    </row>
    <row r="2168" spans="4:4" x14ac:dyDescent="0.2">
      <c r="D2168" s="109"/>
    </row>
    <row r="2169" spans="4:4" x14ac:dyDescent="0.2">
      <c r="D2169" s="109"/>
    </row>
    <row r="2170" spans="4:4" x14ac:dyDescent="0.2">
      <c r="D2170" s="109"/>
    </row>
    <row r="2171" spans="4:4" x14ac:dyDescent="0.2">
      <c r="D2171" s="109"/>
    </row>
    <row r="2172" spans="4:4" x14ac:dyDescent="0.2">
      <c r="D2172" s="109"/>
    </row>
    <row r="2173" spans="4:4" x14ac:dyDescent="0.2">
      <c r="D2173" s="109"/>
    </row>
    <row r="2174" spans="4:4" x14ac:dyDescent="0.2">
      <c r="D2174" s="109"/>
    </row>
    <row r="2175" spans="4:4" x14ac:dyDescent="0.2">
      <c r="D2175" s="109"/>
    </row>
    <row r="2176" spans="4:4" x14ac:dyDescent="0.2">
      <c r="D2176" s="109"/>
    </row>
    <row r="2177" spans="4:4" x14ac:dyDescent="0.2">
      <c r="D2177" s="109"/>
    </row>
    <row r="2178" spans="4:4" x14ac:dyDescent="0.2">
      <c r="D2178" s="109"/>
    </row>
    <row r="2179" spans="4:4" x14ac:dyDescent="0.2">
      <c r="D2179" s="109"/>
    </row>
    <row r="2180" spans="4:4" x14ac:dyDescent="0.2">
      <c r="D2180" s="109"/>
    </row>
    <row r="2181" spans="4:4" x14ac:dyDescent="0.2">
      <c r="D2181" s="109"/>
    </row>
    <row r="2182" spans="4:4" x14ac:dyDescent="0.2">
      <c r="D2182" s="109"/>
    </row>
    <row r="2183" spans="4:4" x14ac:dyDescent="0.2">
      <c r="D2183" s="109"/>
    </row>
    <row r="2184" spans="4:4" x14ac:dyDescent="0.2">
      <c r="D2184" s="109"/>
    </row>
    <row r="2185" spans="4:4" x14ac:dyDescent="0.2">
      <c r="D2185" s="109"/>
    </row>
    <row r="2186" spans="4:4" x14ac:dyDescent="0.2">
      <c r="D2186" s="109"/>
    </row>
    <row r="2187" spans="4:4" x14ac:dyDescent="0.2">
      <c r="D2187" s="109"/>
    </row>
    <row r="2188" spans="4:4" x14ac:dyDescent="0.2">
      <c r="D2188" s="109"/>
    </row>
    <row r="2189" spans="4:4" x14ac:dyDescent="0.2">
      <c r="D2189" s="109"/>
    </row>
    <row r="2190" spans="4:4" x14ac:dyDescent="0.2">
      <c r="D2190" s="109"/>
    </row>
    <row r="2191" spans="4:4" x14ac:dyDescent="0.2">
      <c r="D2191" s="109"/>
    </row>
    <row r="2192" spans="4:4" x14ac:dyDescent="0.2">
      <c r="D2192" s="109"/>
    </row>
    <row r="2193" spans="4:4" x14ac:dyDescent="0.2">
      <c r="D2193" s="109"/>
    </row>
    <row r="2194" spans="4:4" x14ac:dyDescent="0.2">
      <c r="D2194" s="109"/>
    </row>
    <row r="2195" spans="4:4" x14ac:dyDescent="0.2">
      <c r="D2195" s="109"/>
    </row>
    <row r="2196" spans="4:4" x14ac:dyDescent="0.2">
      <c r="D2196" s="109"/>
    </row>
    <row r="2197" spans="4:4" x14ac:dyDescent="0.2">
      <c r="D2197" s="109"/>
    </row>
    <row r="2198" spans="4:4" x14ac:dyDescent="0.2">
      <c r="D2198" s="109"/>
    </row>
    <row r="2199" spans="4:4" x14ac:dyDescent="0.2">
      <c r="D2199" s="109"/>
    </row>
    <row r="2200" spans="4:4" x14ac:dyDescent="0.2">
      <c r="D2200" s="109"/>
    </row>
    <row r="2201" spans="4:4" x14ac:dyDescent="0.2">
      <c r="D2201" s="109"/>
    </row>
    <row r="2202" spans="4:4" x14ac:dyDescent="0.2">
      <c r="D2202" s="109"/>
    </row>
    <row r="2203" spans="4:4" x14ac:dyDescent="0.2">
      <c r="D2203" s="109"/>
    </row>
    <row r="2204" spans="4:4" x14ac:dyDescent="0.2">
      <c r="D2204" s="109"/>
    </row>
    <row r="2205" spans="4:4" x14ac:dyDescent="0.2">
      <c r="D2205" s="109"/>
    </row>
    <row r="2206" spans="4:4" x14ac:dyDescent="0.2">
      <c r="D2206" s="109"/>
    </row>
    <row r="2207" spans="4:4" x14ac:dyDescent="0.2">
      <c r="D2207" s="109"/>
    </row>
    <row r="2208" spans="4:4" x14ac:dyDescent="0.2">
      <c r="D2208" s="109"/>
    </row>
    <row r="2209" spans="4:4" x14ac:dyDescent="0.2">
      <c r="D2209" s="109"/>
    </row>
    <row r="2210" spans="4:4" x14ac:dyDescent="0.2">
      <c r="D2210" s="109"/>
    </row>
    <row r="2211" spans="4:4" x14ac:dyDescent="0.2">
      <c r="D2211" s="109"/>
    </row>
    <row r="2212" spans="4:4" x14ac:dyDescent="0.2">
      <c r="D2212" s="109"/>
    </row>
    <row r="2213" spans="4:4" x14ac:dyDescent="0.2">
      <c r="D2213" s="109"/>
    </row>
    <row r="2214" spans="4:4" x14ac:dyDescent="0.2">
      <c r="D2214" s="109"/>
    </row>
    <row r="2215" spans="4:4" x14ac:dyDescent="0.2">
      <c r="D2215" s="109"/>
    </row>
    <row r="2216" spans="4:4" x14ac:dyDescent="0.2">
      <c r="D2216" s="109"/>
    </row>
    <row r="2217" spans="4:4" x14ac:dyDescent="0.2">
      <c r="D2217" s="109"/>
    </row>
    <row r="2218" spans="4:4" x14ac:dyDescent="0.2">
      <c r="D2218" s="109"/>
    </row>
    <row r="2219" spans="4:4" x14ac:dyDescent="0.2">
      <c r="D2219" s="109"/>
    </row>
    <row r="2220" spans="4:4" x14ac:dyDescent="0.2">
      <c r="D2220" s="109"/>
    </row>
    <row r="2221" spans="4:4" x14ac:dyDescent="0.2">
      <c r="D2221" s="109"/>
    </row>
    <row r="2222" spans="4:4" x14ac:dyDescent="0.2">
      <c r="D2222" s="109"/>
    </row>
    <row r="2223" spans="4:4" x14ac:dyDescent="0.2">
      <c r="D2223" s="109"/>
    </row>
    <row r="2224" spans="4:4" x14ac:dyDescent="0.2">
      <c r="D2224" s="109"/>
    </row>
    <row r="2225" spans="4:4" x14ac:dyDescent="0.2">
      <c r="D2225" s="109"/>
    </row>
    <row r="2226" spans="4:4" x14ac:dyDescent="0.2">
      <c r="D2226" s="109"/>
    </row>
    <row r="2227" spans="4:4" x14ac:dyDescent="0.2">
      <c r="D2227" s="109"/>
    </row>
    <row r="2228" spans="4:4" x14ac:dyDescent="0.2">
      <c r="D2228" s="109"/>
    </row>
    <row r="2229" spans="4:4" x14ac:dyDescent="0.2">
      <c r="D2229" s="109"/>
    </row>
    <row r="2230" spans="4:4" x14ac:dyDescent="0.2">
      <c r="D2230" s="109"/>
    </row>
    <row r="2231" spans="4:4" x14ac:dyDescent="0.2">
      <c r="D2231" s="109"/>
    </row>
    <row r="2232" spans="4:4" x14ac:dyDescent="0.2">
      <c r="D2232" s="109"/>
    </row>
    <row r="2233" spans="4:4" x14ac:dyDescent="0.2">
      <c r="D2233" s="109"/>
    </row>
    <row r="2234" spans="4:4" x14ac:dyDescent="0.2">
      <c r="D2234" s="109"/>
    </row>
    <row r="2235" spans="4:4" x14ac:dyDescent="0.2">
      <c r="D2235" s="109"/>
    </row>
    <row r="2236" spans="4:4" x14ac:dyDescent="0.2">
      <c r="D2236" s="109"/>
    </row>
    <row r="2237" spans="4:4" x14ac:dyDescent="0.2">
      <c r="D2237" s="109"/>
    </row>
    <row r="2238" spans="4:4" x14ac:dyDescent="0.2">
      <c r="D2238" s="109"/>
    </row>
    <row r="2239" spans="4:4" x14ac:dyDescent="0.2">
      <c r="D2239" s="109"/>
    </row>
    <row r="2240" spans="4:4" x14ac:dyDescent="0.2">
      <c r="D2240" s="109"/>
    </row>
    <row r="2241" spans="4:4" x14ac:dyDescent="0.2">
      <c r="D2241" s="109"/>
    </row>
    <row r="2242" spans="4:4" x14ac:dyDescent="0.2">
      <c r="D2242" s="109"/>
    </row>
    <row r="2243" spans="4:4" x14ac:dyDescent="0.2">
      <c r="D2243" s="109"/>
    </row>
    <row r="2244" spans="4:4" x14ac:dyDescent="0.2">
      <c r="D2244" s="109"/>
    </row>
    <row r="2245" spans="4:4" x14ac:dyDescent="0.2">
      <c r="D2245" s="109"/>
    </row>
    <row r="2246" spans="4:4" x14ac:dyDescent="0.2">
      <c r="D2246" s="109"/>
    </row>
    <row r="2247" spans="4:4" x14ac:dyDescent="0.2">
      <c r="D2247" s="109"/>
    </row>
    <row r="2248" spans="4:4" x14ac:dyDescent="0.2">
      <c r="D2248" s="109"/>
    </row>
    <row r="2249" spans="4:4" x14ac:dyDescent="0.2">
      <c r="D2249" s="109"/>
    </row>
    <row r="2250" spans="4:4" x14ac:dyDescent="0.2">
      <c r="D2250" s="109"/>
    </row>
    <row r="2251" spans="4:4" x14ac:dyDescent="0.2">
      <c r="D2251" s="109"/>
    </row>
    <row r="2252" spans="4:4" x14ac:dyDescent="0.2">
      <c r="D2252" s="109"/>
    </row>
    <row r="2253" spans="4:4" x14ac:dyDescent="0.2">
      <c r="D2253" s="109"/>
    </row>
    <row r="2254" spans="4:4" x14ac:dyDescent="0.2">
      <c r="D2254" s="109"/>
    </row>
    <row r="2255" spans="4:4" x14ac:dyDescent="0.2">
      <c r="D2255" s="109"/>
    </row>
    <row r="2256" spans="4:4" x14ac:dyDescent="0.2">
      <c r="D2256" s="109"/>
    </row>
    <row r="2257" spans="4:4" x14ac:dyDescent="0.2">
      <c r="D2257" s="109"/>
    </row>
    <row r="2258" spans="4:4" x14ac:dyDescent="0.2">
      <c r="D2258" s="109"/>
    </row>
    <row r="2259" spans="4:4" x14ac:dyDescent="0.2">
      <c r="D2259" s="109"/>
    </row>
    <row r="2260" spans="4:4" x14ac:dyDescent="0.2">
      <c r="D2260" s="109"/>
    </row>
    <row r="2261" spans="4:4" x14ac:dyDescent="0.2">
      <c r="D2261" s="109"/>
    </row>
    <row r="2262" spans="4:4" x14ac:dyDescent="0.2">
      <c r="D2262" s="109"/>
    </row>
    <row r="2263" spans="4:4" x14ac:dyDescent="0.2">
      <c r="D2263" s="109"/>
    </row>
    <row r="2264" spans="4:4" x14ac:dyDescent="0.2">
      <c r="D2264" s="109"/>
    </row>
    <row r="2265" spans="4:4" x14ac:dyDescent="0.2">
      <c r="D2265" s="109"/>
    </row>
    <row r="2266" spans="4:4" x14ac:dyDescent="0.2">
      <c r="D2266" s="109"/>
    </row>
    <row r="2267" spans="4:4" x14ac:dyDescent="0.2">
      <c r="D2267" s="109"/>
    </row>
    <row r="2268" spans="4:4" x14ac:dyDescent="0.2">
      <c r="D2268" s="109"/>
    </row>
    <row r="2269" spans="4:4" x14ac:dyDescent="0.2">
      <c r="D2269" s="109"/>
    </row>
    <row r="2270" spans="4:4" x14ac:dyDescent="0.2">
      <c r="D2270" s="109"/>
    </row>
    <row r="2271" spans="4:4" x14ac:dyDescent="0.2">
      <c r="D2271" s="109"/>
    </row>
    <row r="2272" spans="4:4" x14ac:dyDescent="0.2">
      <c r="D2272" s="109"/>
    </row>
    <row r="2273" spans="4:4" x14ac:dyDescent="0.2">
      <c r="D2273" s="109"/>
    </row>
    <row r="2274" spans="4:4" x14ac:dyDescent="0.2">
      <c r="D2274" s="109"/>
    </row>
    <row r="2275" spans="4:4" x14ac:dyDescent="0.2">
      <c r="D2275" s="109"/>
    </row>
    <row r="2276" spans="4:4" x14ac:dyDescent="0.2">
      <c r="D2276" s="109"/>
    </row>
    <row r="2277" spans="4:4" x14ac:dyDescent="0.2">
      <c r="D2277" s="109"/>
    </row>
    <row r="2278" spans="4:4" x14ac:dyDescent="0.2">
      <c r="D2278" s="109"/>
    </row>
    <row r="2279" spans="4:4" x14ac:dyDescent="0.2">
      <c r="D2279" s="109"/>
    </row>
    <row r="2280" spans="4:4" x14ac:dyDescent="0.2">
      <c r="D2280" s="109"/>
    </row>
    <row r="2281" spans="4:4" x14ac:dyDescent="0.2">
      <c r="D2281" s="109"/>
    </row>
    <row r="2282" spans="4:4" x14ac:dyDescent="0.2">
      <c r="D2282" s="109"/>
    </row>
    <row r="2283" spans="4:4" x14ac:dyDescent="0.2">
      <c r="D2283" s="109"/>
    </row>
    <row r="2284" spans="4:4" x14ac:dyDescent="0.2">
      <c r="D2284" s="109"/>
    </row>
    <row r="2285" spans="4:4" x14ac:dyDescent="0.2">
      <c r="D2285" s="109"/>
    </row>
    <row r="2286" spans="4:4" x14ac:dyDescent="0.2">
      <c r="D2286" s="109"/>
    </row>
    <row r="2287" spans="4:4" x14ac:dyDescent="0.2">
      <c r="D2287" s="109"/>
    </row>
    <row r="2288" spans="4:4" x14ac:dyDescent="0.2">
      <c r="D2288" s="109"/>
    </row>
    <row r="2289" spans="4:4" x14ac:dyDescent="0.2">
      <c r="D2289" s="109"/>
    </row>
    <row r="2290" spans="4:4" x14ac:dyDescent="0.2">
      <c r="D2290" s="109"/>
    </row>
    <row r="2291" spans="4:4" x14ac:dyDescent="0.2">
      <c r="D2291" s="109"/>
    </row>
    <row r="2292" spans="4:4" x14ac:dyDescent="0.2">
      <c r="D2292" s="109"/>
    </row>
    <row r="2293" spans="4:4" x14ac:dyDescent="0.2">
      <c r="D2293" s="109"/>
    </row>
    <row r="2294" spans="4:4" x14ac:dyDescent="0.2">
      <c r="D2294" s="109"/>
    </row>
    <row r="2295" spans="4:4" x14ac:dyDescent="0.2">
      <c r="D2295" s="109"/>
    </row>
    <row r="2296" spans="4:4" x14ac:dyDescent="0.2">
      <c r="D2296" s="109"/>
    </row>
    <row r="2297" spans="4:4" x14ac:dyDescent="0.2">
      <c r="D2297" s="109"/>
    </row>
    <row r="2298" spans="4:4" x14ac:dyDescent="0.2">
      <c r="D2298" s="109"/>
    </row>
    <row r="2299" spans="4:4" x14ac:dyDescent="0.2">
      <c r="D2299" s="109"/>
    </row>
    <row r="2300" spans="4:4" x14ac:dyDescent="0.2">
      <c r="D2300" s="109"/>
    </row>
    <row r="2301" spans="4:4" x14ac:dyDescent="0.2">
      <c r="D2301" s="109"/>
    </row>
    <row r="2302" spans="4:4" x14ac:dyDescent="0.2">
      <c r="D2302" s="109"/>
    </row>
    <row r="2303" spans="4:4" x14ac:dyDescent="0.2">
      <c r="D2303" s="109"/>
    </row>
    <row r="2304" spans="4:4" x14ac:dyDescent="0.2">
      <c r="D2304" s="109"/>
    </row>
    <row r="2305" spans="4:4" x14ac:dyDescent="0.2">
      <c r="D2305" s="109"/>
    </row>
    <row r="2306" spans="4:4" x14ac:dyDescent="0.2">
      <c r="D2306" s="109"/>
    </row>
    <row r="2307" spans="4:4" x14ac:dyDescent="0.2">
      <c r="D2307" s="109"/>
    </row>
    <row r="2308" spans="4:4" x14ac:dyDescent="0.2">
      <c r="D2308" s="109"/>
    </row>
    <row r="2309" spans="4:4" x14ac:dyDescent="0.2">
      <c r="D2309" s="109"/>
    </row>
    <row r="2310" spans="4:4" x14ac:dyDescent="0.2">
      <c r="D2310" s="109"/>
    </row>
    <row r="2311" spans="4:4" x14ac:dyDescent="0.2">
      <c r="D2311" s="109"/>
    </row>
    <row r="2312" spans="4:4" x14ac:dyDescent="0.2">
      <c r="D2312" s="109"/>
    </row>
    <row r="2313" spans="4:4" x14ac:dyDescent="0.2">
      <c r="D2313" s="109"/>
    </row>
    <row r="2314" spans="4:4" x14ac:dyDescent="0.2">
      <c r="D2314" s="109"/>
    </row>
    <row r="2315" spans="4:4" x14ac:dyDescent="0.2">
      <c r="D2315" s="109"/>
    </row>
    <row r="2316" spans="4:4" x14ac:dyDescent="0.2">
      <c r="D2316" s="109"/>
    </row>
    <row r="2317" spans="4:4" x14ac:dyDescent="0.2">
      <c r="D2317" s="109"/>
    </row>
    <row r="2318" spans="4:4" x14ac:dyDescent="0.2">
      <c r="D2318" s="109"/>
    </row>
    <row r="2319" spans="4:4" x14ac:dyDescent="0.2">
      <c r="D2319" s="109"/>
    </row>
    <row r="2320" spans="4:4" x14ac:dyDescent="0.2">
      <c r="D2320" s="109"/>
    </row>
    <row r="2321" spans="4:4" x14ac:dyDescent="0.2">
      <c r="D2321" s="109"/>
    </row>
    <row r="2322" spans="4:4" x14ac:dyDescent="0.2">
      <c r="D2322" s="109"/>
    </row>
    <row r="2323" spans="4:4" x14ac:dyDescent="0.2">
      <c r="D2323" s="109"/>
    </row>
    <row r="2324" spans="4:4" x14ac:dyDescent="0.2">
      <c r="D2324" s="109"/>
    </row>
    <row r="2325" spans="4:4" x14ac:dyDescent="0.2">
      <c r="D2325" s="109"/>
    </row>
    <row r="2326" spans="4:4" x14ac:dyDescent="0.2">
      <c r="D2326" s="109"/>
    </row>
    <row r="2327" spans="4:4" x14ac:dyDescent="0.2">
      <c r="D2327" s="109"/>
    </row>
    <row r="2328" spans="4:4" x14ac:dyDescent="0.2">
      <c r="D2328" s="109"/>
    </row>
    <row r="2329" spans="4:4" x14ac:dyDescent="0.2">
      <c r="D2329" s="109"/>
    </row>
    <row r="2330" spans="4:4" x14ac:dyDescent="0.2">
      <c r="D2330" s="109"/>
    </row>
    <row r="2331" spans="4:4" x14ac:dyDescent="0.2">
      <c r="D2331" s="109"/>
    </row>
    <row r="2332" spans="4:4" x14ac:dyDescent="0.2">
      <c r="D2332" s="109"/>
    </row>
    <row r="2333" spans="4:4" x14ac:dyDescent="0.2">
      <c r="D2333" s="109"/>
    </row>
    <row r="2334" spans="4:4" x14ac:dyDescent="0.2">
      <c r="D2334" s="109"/>
    </row>
    <row r="2335" spans="4:4" x14ac:dyDescent="0.2">
      <c r="D2335" s="109"/>
    </row>
    <row r="2336" spans="4:4" x14ac:dyDescent="0.2">
      <c r="D2336" s="109"/>
    </row>
    <row r="2337" spans="4:4" x14ac:dyDescent="0.2">
      <c r="D2337" s="109"/>
    </row>
    <row r="2338" spans="4:4" x14ac:dyDescent="0.2">
      <c r="D2338" s="109"/>
    </row>
    <row r="2339" spans="4:4" x14ac:dyDescent="0.2">
      <c r="D2339" s="109"/>
    </row>
    <row r="2340" spans="4:4" x14ac:dyDescent="0.2">
      <c r="D2340" s="109"/>
    </row>
    <row r="2341" spans="4:4" x14ac:dyDescent="0.2">
      <c r="D2341" s="109"/>
    </row>
    <row r="2342" spans="4:4" x14ac:dyDescent="0.2">
      <c r="D2342" s="109"/>
    </row>
    <row r="2343" spans="4:4" x14ac:dyDescent="0.2">
      <c r="D2343" s="109"/>
    </row>
    <row r="2344" spans="4:4" x14ac:dyDescent="0.2">
      <c r="D2344" s="109"/>
    </row>
    <row r="2345" spans="4:4" x14ac:dyDescent="0.2">
      <c r="D2345" s="109"/>
    </row>
    <row r="2346" spans="4:4" x14ac:dyDescent="0.2">
      <c r="D2346" s="109"/>
    </row>
    <row r="2347" spans="4:4" x14ac:dyDescent="0.2">
      <c r="D2347" s="109"/>
    </row>
    <row r="2348" spans="4:4" x14ac:dyDescent="0.2">
      <c r="D2348" s="109"/>
    </row>
    <row r="2349" spans="4:4" x14ac:dyDescent="0.2">
      <c r="D2349" s="109"/>
    </row>
    <row r="2350" spans="4:4" x14ac:dyDescent="0.2">
      <c r="D2350" s="109"/>
    </row>
    <row r="2351" spans="4:4" x14ac:dyDescent="0.2">
      <c r="D2351" s="109"/>
    </row>
    <row r="2352" spans="4:4" x14ac:dyDescent="0.2">
      <c r="D2352" s="109"/>
    </row>
    <row r="2353" spans="4:4" x14ac:dyDescent="0.2">
      <c r="D2353" s="109"/>
    </row>
    <row r="2354" spans="4:4" x14ac:dyDescent="0.2">
      <c r="D2354" s="109"/>
    </row>
    <row r="2355" spans="4:4" x14ac:dyDescent="0.2">
      <c r="D2355" s="109"/>
    </row>
    <row r="2356" spans="4:4" x14ac:dyDescent="0.2">
      <c r="D2356" s="109"/>
    </row>
    <row r="2357" spans="4:4" x14ac:dyDescent="0.2">
      <c r="D2357" s="109"/>
    </row>
    <row r="2358" spans="4:4" x14ac:dyDescent="0.2">
      <c r="D2358" s="109"/>
    </row>
    <row r="2359" spans="4:4" x14ac:dyDescent="0.2">
      <c r="D2359" s="109"/>
    </row>
    <row r="2360" spans="4:4" x14ac:dyDescent="0.2">
      <c r="D2360" s="109"/>
    </row>
    <row r="2361" spans="4:4" x14ac:dyDescent="0.2">
      <c r="D2361" s="109"/>
    </row>
    <row r="2362" spans="4:4" x14ac:dyDescent="0.2">
      <c r="D2362" s="109"/>
    </row>
    <row r="2363" spans="4:4" x14ac:dyDescent="0.2">
      <c r="D2363" s="109"/>
    </row>
    <row r="2364" spans="4:4" x14ac:dyDescent="0.2">
      <c r="D2364" s="109"/>
    </row>
    <row r="2365" spans="4:4" x14ac:dyDescent="0.2">
      <c r="D2365" s="109"/>
    </row>
    <row r="2366" spans="4:4" x14ac:dyDescent="0.2">
      <c r="D2366" s="109"/>
    </row>
    <row r="2367" spans="4:4" x14ac:dyDescent="0.2">
      <c r="D2367" s="109"/>
    </row>
    <row r="2368" spans="4:4" x14ac:dyDescent="0.2">
      <c r="D2368" s="109"/>
    </row>
    <row r="2369" spans="4:4" x14ac:dyDescent="0.2">
      <c r="D2369" s="109"/>
    </row>
    <row r="2370" spans="4:4" x14ac:dyDescent="0.2">
      <c r="D2370" s="109"/>
    </row>
    <row r="2371" spans="4:4" x14ac:dyDescent="0.2">
      <c r="D2371" s="109"/>
    </row>
    <row r="2372" spans="4:4" x14ac:dyDescent="0.2">
      <c r="D2372" s="109"/>
    </row>
    <row r="2373" spans="4:4" x14ac:dyDescent="0.2">
      <c r="D2373" s="109"/>
    </row>
    <row r="2374" spans="4:4" x14ac:dyDescent="0.2">
      <c r="D2374" s="109"/>
    </row>
    <row r="2375" spans="4:4" x14ac:dyDescent="0.2">
      <c r="D2375" s="109"/>
    </row>
    <row r="2376" spans="4:4" x14ac:dyDescent="0.2">
      <c r="D2376" s="109"/>
    </row>
    <row r="2377" spans="4:4" x14ac:dyDescent="0.2">
      <c r="D2377" s="109"/>
    </row>
    <row r="2378" spans="4:4" x14ac:dyDescent="0.2">
      <c r="D2378" s="109"/>
    </row>
    <row r="2379" spans="4:4" x14ac:dyDescent="0.2">
      <c r="D2379" s="109"/>
    </row>
    <row r="2380" spans="4:4" x14ac:dyDescent="0.2">
      <c r="D2380" s="109"/>
    </row>
    <row r="2381" spans="4:4" x14ac:dyDescent="0.2">
      <c r="D2381" s="109"/>
    </row>
    <row r="2382" spans="4:4" x14ac:dyDescent="0.2">
      <c r="D2382" s="109"/>
    </row>
    <row r="2383" spans="4:4" x14ac:dyDescent="0.2">
      <c r="D2383" s="109"/>
    </row>
    <row r="2384" spans="4:4" x14ac:dyDescent="0.2">
      <c r="D2384" s="109"/>
    </row>
    <row r="2385" spans="4:4" x14ac:dyDescent="0.2">
      <c r="D2385" s="109"/>
    </row>
    <row r="2386" spans="4:4" x14ac:dyDescent="0.2">
      <c r="D2386" s="109"/>
    </row>
    <row r="2387" spans="4:4" x14ac:dyDescent="0.2">
      <c r="D2387" s="109"/>
    </row>
    <row r="2388" spans="4:4" x14ac:dyDescent="0.2">
      <c r="D2388" s="109"/>
    </row>
    <row r="2389" spans="4:4" x14ac:dyDescent="0.2">
      <c r="D2389" s="109"/>
    </row>
    <row r="2390" spans="4:4" x14ac:dyDescent="0.2">
      <c r="D2390" s="109"/>
    </row>
    <row r="2391" spans="4:4" x14ac:dyDescent="0.2">
      <c r="D2391" s="109"/>
    </row>
    <row r="2392" spans="4:4" x14ac:dyDescent="0.2">
      <c r="D2392" s="109"/>
    </row>
    <row r="2393" spans="4:4" x14ac:dyDescent="0.2">
      <c r="D2393" s="109"/>
    </row>
    <row r="2394" spans="4:4" x14ac:dyDescent="0.2">
      <c r="D2394" s="109"/>
    </row>
    <row r="2395" spans="4:4" x14ac:dyDescent="0.2">
      <c r="D2395" s="109"/>
    </row>
    <row r="2396" spans="4:4" x14ac:dyDescent="0.2">
      <c r="D2396" s="109"/>
    </row>
    <row r="2397" spans="4:4" x14ac:dyDescent="0.2">
      <c r="D2397" s="109"/>
    </row>
    <row r="2398" spans="4:4" x14ac:dyDescent="0.2">
      <c r="D2398" s="109"/>
    </row>
    <row r="2399" spans="4:4" x14ac:dyDescent="0.2">
      <c r="D2399" s="109"/>
    </row>
    <row r="2400" spans="4:4" x14ac:dyDescent="0.2">
      <c r="D2400" s="109"/>
    </row>
    <row r="2401" spans="4:4" x14ac:dyDescent="0.2">
      <c r="D2401" s="109"/>
    </row>
    <row r="2402" spans="4:4" x14ac:dyDescent="0.2">
      <c r="D2402" s="109"/>
    </row>
    <row r="2403" spans="4:4" x14ac:dyDescent="0.2">
      <c r="D2403" s="109"/>
    </row>
    <row r="2404" spans="4:4" x14ac:dyDescent="0.2">
      <c r="D2404" s="109"/>
    </row>
    <row r="2405" spans="4:4" x14ac:dyDescent="0.2">
      <c r="D2405" s="109"/>
    </row>
    <row r="2406" spans="4:4" x14ac:dyDescent="0.2">
      <c r="D2406" s="109"/>
    </row>
    <row r="2407" spans="4:4" x14ac:dyDescent="0.2">
      <c r="D2407" s="109"/>
    </row>
    <row r="2408" spans="4:4" x14ac:dyDescent="0.2">
      <c r="D2408" s="109"/>
    </row>
    <row r="2409" spans="4:4" x14ac:dyDescent="0.2">
      <c r="D2409" s="109"/>
    </row>
    <row r="2410" spans="4:4" x14ac:dyDescent="0.2">
      <c r="D2410" s="109"/>
    </row>
    <row r="2411" spans="4:4" x14ac:dyDescent="0.2">
      <c r="D2411" s="109"/>
    </row>
    <row r="2412" spans="4:4" x14ac:dyDescent="0.2">
      <c r="D2412" s="109"/>
    </row>
    <row r="2413" spans="4:4" x14ac:dyDescent="0.2">
      <c r="D2413" s="109"/>
    </row>
    <row r="2414" spans="4:4" x14ac:dyDescent="0.2">
      <c r="D2414" s="109"/>
    </row>
    <row r="2415" spans="4:4" x14ac:dyDescent="0.2">
      <c r="D2415" s="109"/>
    </row>
    <row r="2416" spans="4:4" x14ac:dyDescent="0.2">
      <c r="D2416" s="109"/>
    </row>
    <row r="2417" spans="4:4" x14ac:dyDescent="0.2">
      <c r="D2417" s="109"/>
    </row>
    <row r="2418" spans="4:4" x14ac:dyDescent="0.2">
      <c r="D2418" s="109"/>
    </row>
    <row r="2419" spans="4:4" x14ac:dyDescent="0.2">
      <c r="D2419" s="109"/>
    </row>
    <row r="2420" spans="4:4" x14ac:dyDescent="0.2">
      <c r="D2420" s="109"/>
    </row>
    <row r="2421" spans="4:4" x14ac:dyDescent="0.2">
      <c r="D2421" s="109"/>
    </row>
    <row r="2422" spans="4:4" x14ac:dyDescent="0.2">
      <c r="D2422" s="109"/>
    </row>
    <row r="2423" spans="4:4" x14ac:dyDescent="0.2">
      <c r="D2423" s="109"/>
    </row>
    <row r="2424" spans="4:4" x14ac:dyDescent="0.2">
      <c r="D2424" s="109"/>
    </row>
    <row r="2425" spans="4:4" x14ac:dyDescent="0.2">
      <c r="D2425" s="109"/>
    </row>
    <row r="2426" spans="4:4" x14ac:dyDescent="0.2">
      <c r="D2426" s="109"/>
    </row>
    <row r="2427" spans="4:4" x14ac:dyDescent="0.2">
      <c r="D2427" s="109"/>
    </row>
    <row r="2428" spans="4:4" x14ac:dyDescent="0.2">
      <c r="D2428" s="109"/>
    </row>
    <row r="2429" spans="4:4" x14ac:dyDescent="0.2">
      <c r="D2429" s="109"/>
    </row>
    <row r="2430" spans="4:4" x14ac:dyDescent="0.2">
      <c r="D2430" s="109"/>
    </row>
    <row r="2431" spans="4:4" x14ac:dyDescent="0.2">
      <c r="D2431" s="109"/>
    </row>
    <row r="2432" spans="4:4" x14ac:dyDescent="0.2">
      <c r="D2432" s="109"/>
    </row>
    <row r="2433" spans="4:4" x14ac:dyDescent="0.2">
      <c r="D2433" s="109"/>
    </row>
    <row r="2434" spans="4:4" x14ac:dyDescent="0.2">
      <c r="D2434" s="109"/>
    </row>
    <row r="2435" spans="4:4" x14ac:dyDescent="0.2">
      <c r="D2435" s="109"/>
    </row>
    <row r="2436" spans="4:4" x14ac:dyDescent="0.2">
      <c r="D2436" s="109"/>
    </row>
    <row r="2437" spans="4:4" x14ac:dyDescent="0.2">
      <c r="D2437" s="109"/>
    </row>
    <row r="2438" spans="4:4" x14ac:dyDescent="0.2">
      <c r="D2438" s="109"/>
    </row>
    <row r="2439" spans="4:4" x14ac:dyDescent="0.2">
      <c r="D2439" s="109"/>
    </row>
    <row r="2440" spans="4:4" x14ac:dyDescent="0.2">
      <c r="D2440" s="109"/>
    </row>
    <row r="2441" spans="4:4" x14ac:dyDescent="0.2">
      <c r="D2441" s="109"/>
    </row>
    <row r="2442" spans="4:4" x14ac:dyDescent="0.2">
      <c r="D2442" s="109"/>
    </row>
    <row r="2443" spans="4:4" x14ac:dyDescent="0.2">
      <c r="D2443" s="109"/>
    </row>
    <row r="2444" spans="4:4" x14ac:dyDescent="0.2">
      <c r="D2444" s="109"/>
    </row>
    <row r="2445" spans="4:4" x14ac:dyDescent="0.2">
      <c r="D2445" s="109"/>
    </row>
    <row r="2446" spans="4:4" x14ac:dyDescent="0.2">
      <c r="D2446" s="109"/>
    </row>
    <row r="2447" spans="4:4" x14ac:dyDescent="0.2">
      <c r="D2447" s="109"/>
    </row>
    <row r="2448" spans="4:4" x14ac:dyDescent="0.2">
      <c r="D2448" s="109"/>
    </row>
    <row r="2449" spans="4:4" x14ac:dyDescent="0.2">
      <c r="D2449" s="109"/>
    </row>
    <row r="2450" spans="4:4" x14ac:dyDescent="0.2">
      <c r="D2450" s="109"/>
    </row>
    <row r="2451" spans="4:4" x14ac:dyDescent="0.2">
      <c r="D2451" s="109"/>
    </row>
    <row r="2452" spans="4:4" x14ac:dyDescent="0.2">
      <c r="D2452" s="109"/>
    </row>
    <row r="2453" spans="4:4" x14ac:dyDescent="0.2">
      <c r="D2453" s="109"/>
    </row>
    <row r="2454" spans="4:4" x14ac:dyDescent="0.2">
      <c r="D2454" s="109"/>
    </row>
    <row r="2455" spans="4:4" x14ac:dyDescent="0.2">
      <c r="D2455" s="109"/>
    </row>
    <row r="2456" spans="4:4" x14ac:dyDescent="0.2">
      <c r="D2456" s="109"/>
    </row>
    <row r="2457" spans="4:4" x14ac:dyDescent="0.2">
      <c r="D2457" s="109"/>
    </row>
    <row r="2458" spans="4:4" x14ac:dyDescent="0.2">
      <c r="D2458" s="109"/>
    </row>
    <row r="2459" spans="4:4" x14ac:dyDescent="0.2">
      <c r="D2459" s="109"/>
    </row>
    <row r="2460" spans="4:4" x14ac:dyDescent="0.2">
      <c r="D2460" s="109"/>
    </row>
    <row r="2461" spans="4:4" x14ac:dyDescent="0.2">
      <c r="D2461" s="109"/>
    </row>
    <row r="2462" spans="4:4" x14ac:dyDescent="0.2">
      <c r="D2462" s="109"/>
    </row>
    <row r="2463" spans="4:4" x14ac:dyDescent="0.2">
      <c r="D2463" s="109"/>
    </row>
    <row r="2464" spans="4:4" x14ac:dyDescent="0.2">
      <c r="D2464" s="109"/>
    </row>
    <row r="2465" spans="4:4" x14ac:dyDescent="0.2">
      <c r="D2465" s="109"/>
    </row>
    <row r="2466" spans="4:4" x14ac:dyDescent="0.2">
      <c r="D2466" s="109"/>
    </row>
    <row r="2467" spans="4:4" x14ac:dyDescent="0.2">
      <c r="D2467" s="109"/>
    </row>
    <row r="2468" spans="4:4" x14ac:dyDescent="0.2">
      <c r="D2468" s="109"/>
    </row>
    <row r="2469" spans="4:4" x14ac:dyDescent="0.2">
      <c r="D2469" s="109"/>
    </row>
    <row r="2470" spans="4:4" x14ac:dyDescent="0.2">
      <c r="D2470" s="109"/>
    </row>
    <row r="2471" spans="4:4" x14ac:dyDescent="0.2">
      <c r="D2471" s="109"/>
    </row>
    <row r="2472" spans="4:4" x14ac:dyDescent="0.2">
      <c r="D2472" s="109"/>
    </row>
    <row r="2473" spans="4:4" x14ac:dyDescent="0.2">
      <c r="D2473" s="109"/>
    </row>
    <row r="2474" spans="4:4" x14ac:dyDescent="0.2">
      <c r="D2474" s="109"/>
    </row>
    <row r="2475" spans="4:4" x14ac:dyDescent="0.2">
      <c r="D2475" s="109"/>
    </row>
    <row r="2476" spans="4:4" x14ac:dyDescent="0.2">
      <c r="D2476" s="109"/>
    </row>
    <row r="2477" spans="4:4" x14ac:dyDescent="0.2">
      <c r="D2477" s="109"/>
    </row>
    <row r="2478" spans="4:4" x14ac:dyDescent="0.2">
      <c r="D2478" s="109"/>
    </row>
    <row r="2479" spans="4:4" x14ac:dyDescent="0.2">
      <c r="D2479" s="109"/>
    </row>
    <row r="2480" spans="4:4" x14ac:dyDescent="0.2">
      <c r="D2480" s="109"/>
    </row>
    <row r="2481" spans="4:4" x14ac:dyDescent="0.2">
      <c r="D2481" s="109"/>
    </row>
    <row r="2482" spans="4:4" x14ac:dyDescent="0.2">
      <c r="D2482" s="109"/>
    </row>
    <row r="2483" spans="4:4" x14ac:dyDescent="0.2">
      <c r="D2483" s="109"/>
    </row>
    <row r="2484" spans="4:4" x14ac:dyDescent="0.2">
      <c r="D2484" s="109"/>
    </row>
    <row r="2485" spans="4:4" x14ac:dyDescent="0.2">
      <c r="D2485" s="109"/>
    </row>
    <row r="2486" spans="4:4" x14ac:dyDescent="0.2">
      <c r="D2486" s="109"/>
    </row>
    <row r="2487" spans="4:4" x14ac:dyDescent="0.2">
      <c r="D2487" s="109"/>
    </row>
    <row r="2488" spans="4:4" x14ac:dyDescent="0.2">
      <c r="D2488" s="109"/>
    </row>
    <row r="2489" spans="4:4" x14ac:dyDescent="0.2">
      <c r="D2489" s="109"/>
    </row>
    <row r="2490" spans="4:4" x14ac:dyDescent="0.2">
      <c r="D2490" s="109"/>
    </row>
    <row r="2491" spans="4:4" x14ac:dyDescent="0.2">
      <c r="D2491" s="109"/>
    </row>
    <row r="2492" spans="4:4" x14ac:dyDescent="0.2">
      <c r="D2492" s="109"/>
    </row>
    <row r="2493" spans="4:4" x14ac:dyDescent="0.2">
      <c r="D2493" s="109"/>
    </row>
    <row r="2494" spans="4:4" x14ac:dyDescent="0.2">
      <c r="D2494" s="109"/>
    </row>
    <row r="2495" spans="4:4" x14ac:dyDescent="0.2">
      <c r="D2495" s="109"/>
    </row>
    <row r="2496" spans="4:4" x14ac:dyDescent="0.2">
      <c r="D2496" s="109"/>
    </row>
    <row r="2497" spans="4:4" x14ac:dyDescent="0.2">
      <c r="D2497" s="109"/>
    </row>
    <row r="2498" spans="4:4" x14ac:dyDescent="0.2">
      <c r="D2498" s="109"/>
    </row>
    <row r="2499" spans="4:4" x14ac:dyDescent="0.2">
      <c r="D2499" s="109"/>
    </row>
    <row r="2500" spans="4:4" x14ac:dyDescent="0.2">
      <c r="D2500" s="109"/>
    </row>
    <row r="2501" spans="4:4" x14ac:dyDescent="0.2">
      <c r="D2501" s="109"/>
    </row>
    <row r="2502" spans="4:4" x14ac:dyDescent="0.2">
      <c r="D2502" s="109"/>
    </row>
    <row r="2503" spans="4:4" x14ac:dyDescent="0.2">
      <c r="D2503" s="109"/>
    </row>
    <row r="2504" spans="4:4" x14ac:dyDescent="0.2">
      <c r="D2504" s="109"/>
    </row>
    <row r="2505" spans="4:4" x14ac:dyDescent="0.2">
      <c r="D2505" s="109"/>
    </row>
    <row r="2506" spans="4:4" x14ac:dyDescent="0.2">
      <c r="D2506" s="109"/>
    </row>
    <row r="2507" spans="4:4" x14ac:dyDescent="0.2">
      <c r="D2507" s="109"/>
    </row>
    <row r="2508" spans="4:4" x14ac:dyDescent="0.2">
      <c r="D2508" s="109"/>
    </row>
    <row r="2509" spans="4:4" x14ac:dyDescent="0.2">
      <c r="D2509" s="109"/>
    </row>
    <row r="2510" spans="4:4" x14ac:dyDescent="0.2">
      <c r="D2510" s="109"/>
    </row>
    <row r="2511" spans="4:4" x14ac:dyDescent="0.2">
      <c r="D2511" s="109"/>
    </row>
    <row r="2512" spans="4:4" x14ac:dyDescent="0.2">
      <c r="D2512" s="109"/>
    </row>
    <row r="2513" spans="4:4" x14ac:dyDescent="0.2">
      <c r="D2513" s="109"/>
    </row>
    <row r="2514" spans="4:4" x14ac:dyDescent="0.2">
      <c r="D2514" s="109"/>
    </row>
    <row r="2515" spans="4:4" x14ac:dyDescent="0.2">
      <c r="D2515" s="109"/>
    </row>
    <row r="2516" spans="4:4" x14ac:dyDescent="0.2">
      <c r="D2516" s="109"/>
    </row>
    <row r="2517" spans="4:4" x14ac:dyDescent="0.2">
      <c r="D2517" s="109"/>
    </row>
    <row r="2518" spans="4:4" x14ac:dyDescent="0.2">
      <c r="D2518" s="109"/>
    </row>
    <row r="2519" spans="4:4" x14ac:dyDescent="0.2">
      <c r="D2519" s="109"/>
    </row>
    <row r="2520" spans="4:4" x14ac:dyDescent="0.2">
      <c r="D2520" s="109"/>
    </row>
    <row r="2521" spans="4:4" x14ac:dyDescent="0.2">
      <c r="D2521" s="109"/>
    </row>
    <row r="2522" spans="4:4" x14ac:dyDescent="0.2">
      <c r="D2522" s="109"/>
    </row>
    <row r="2523" spans="4:4" x14ac:dyDescent="0.2">
      <c r="D2523" s="109"/>
    </row>
    <row r="2524" spans="4:4" x14ac:dyDescent="0.2">
      <c r="D2524" s="109"/>
    </row>
    <row r="2525" spans="4:4" x14ac:dyDescent="0.2">
      <c r="D2525" s="109"/>
    </row>
    <row r="2526" spans="4:4" x14ac:dyDescent="0.2">
      <c r="D2526" s="109"/>
    </row>
    <row r="2527" spans="4:4" x14ac:dyDescent="0.2">
      <c r="D2527" s="109"/>
    </row>
    <row r="2528" spans="4:4" x14ac:dyDescent="0.2">
      <c r="D2528" s="109"/>
    </row>
    <row r="2529" spans="4:4" x14ac:dyDescent="0.2">
      <c r="D2529" s="109"/>
    </row>
    <row r="2530" spans="4:4" x14ac:dyDescent="0.2">
      <c r="D2530" s="109"/>
    </row>
    <row r="2531" spans="4:4" x14ac:dyDescent="0.2">
      <c r="D2531" s="109"/>
    </row>
    <row r="2532" spans="4:4" x14ac:dyDescent="0.2">
      <c r="D2532" s="109"/>
    </row>
    <row r="2533" spans="4:4" x14ac:dyDescent="0.2">
      <c r="D2533" s="109"/>
    </row>
    <row r="2534" spans="4:4" x14ac:dyDescent="0.2">
      <c r="D2534" s="109"/>
    </row>
    <row r="2535" spans="4:4" x14ac:dyDescent="0.2">
      <c r="D2535" s="109"/>
    </row>
    <row r="2536" spans="4:4" x14ac:dyDescent="0.2">
      <c r="D2536" s="109"/>
    </row>
    <row r="2537" spans="4:4" x14ac:dyDescent="0.2">
      <c r="D2537" s="109"/>
    </row>
    <row r="2538" spans="4:4" x14ac:dyDescent="0.2">
      <c r="D2538" s="109"/>
    </row>
    <row r="2539" spans="4:4" x14ac:dyDescent="0.2">
      <c r="D2539" s="109"/>
    </row>
    <row r="2540" spans="4:4" x14ac:dyDescent="0.2">
      <c r="D2540" s="109"/>
    </row>
    <row r="2541" spans="4:4" x14ac:dyDescent="0.2">
      <c r="D2541" s="109"/>
    </row>
    <row r="2542" spans="4:4" x14ac:dyDescent="0.2">
      <c r="D2542" s="109"/>
    </row>
    <row r="2543" spans="4:4" x14ac:dyDescent="0.2">
      <c r="D2543" s="109"/>
    </row>
    <row r="2544" spans="4:4" x14ac:dyDescent="0.2">
      <c r="D2544" s="109"/>
    </row>
    <row r="2545" spans="4:4" x14ac:dyDescent="0.2">
      <c r="D2545" s="109"/>
    </row>
    <row r="2546" spans="4:4" x14ac:dyDescent="0.2">
      <c r="D2546" s="109"/>
    </row>
    <row r="2547" spans="4:4" x14ac:dyDescent="0.2">
      <c r="D2547" s="109"/>
    </row>
    <row r="2548" spans="4:4" x14ac:dyDescent="0.2">
      <c r="D2548" s="109"/>
    </row>
    <row r="2549" spans="4:4" x14ac:dyDescent="0.2">
      <c r="D2549" s="109"/>
    </row>
    <row r="2550" spans="4:4" x14ac:dyDescent="0.2">
      <c r="D2550" s="109"/>
    </row>
    <row r="2551" spans="4:4" x14ac:dyDescent="0.2">
      <c r="D2551" s="109"/>
    </row>
    <row r="2552" spans="4:4" x14ac:dyDescent="0.2">
      <c r="D2552" s="109"/>
    </row>
    <row r="2553" spans="4:4" x14ac:dyDescent="0.2">
      <c r="D2553" s="109"/>
    </row>
    <row r="2554" spans="4:4" x14ac:dyDescent="0.2">
      <c r="D2554" s="109"/>
    </row>
    <row r="2555" spans="4:4" x14ac:dyDescent="0.2">
      <c r="D2555" s="109"/>
    </row>
    <row r="2556" spans="4:4" x14ac:dyDescent="0.2">
      <c r="D2556" s="109"/>
    </row>
    <row r="2557" spans="4:4" x14ac:dyDescent="0.2">
      <c r="D2557" s="109"/>
    </row>
    <row r="2558" spans="4:4" x14ac:dyDescent="0.2">
      <c r="D2558" s="109"/>
    </row>
    <row r="2559" spans="4:4" x14ac:dyDescent="0.2">
      <c r="D2559" s="109"/>
    </row>
    <row r="2560" spans="4:4" x14ac:dyDescent="0.2">
      <c r="D2560" s="109"/>
    </row>
    <row r="2561" spans="4:4" x14ac:dyDescent="0.2">
      <c r="D2561" s="109"/>
    </row>
    <row r="2562" spans="4:4" x14ac:dyDescent="0.2">
      <c r="D2562" s="109"/>
    </row>
    <row r="2563" spans="4:4" x14ac:dyDescent="0.2">
      <c r="D2563" s="109"/>
    </row>
    <row r="2564" spans="4:4" x14ac:dyDescent="0.2">
      <c r="D2564" s="109"/>
    </row>
    <row r="2565" spans="4:4" x14ac:dyDescent="0.2">
      <c r="D2565" s="109"/>
    </row>
    <row r="2566" spans="4:4" x14ac:dyDescent="0.2">
      <c r="D2566" s="109"/>
    </row>
    <row r="2567" spans="4:4" x14ac:dyDescent="0.2">
      <c r="D2567" s="109"/>
    </row>
    <row r="2568" spans="4:4" x14ac:dyDescent="0.2">
      <c r="D2568" s="109"/>
    </row>
    <row r="2569" spans="4:4" x14ac:dyDescent="0.2">
      <c r="D2569" s="109"/>
    </row>
    <row r="2570" spans="4:4" x14ac:dyDescent="0.2">
      <c r="D2570" s="109"/>
    </row>
    <row r="2571" spans="4:4" x14ac:dyDescent="0.2">
      <c r="D2571" s="109"/>
    </row>
    <row r="2572" spans="4:4" x14ac:dyDescent="0.2">
      <c r="D2572" s="109"/>
    </row>
    <row r="2573" spans="4:4" x14ac:dyDescent="0.2">
      <c r="D2573" s="109"/>
    </row>
    <row r="2574" spans="4:4" x14ac:dyDescent="0.2">
      <c r="D2574" s="109"/>
    </row>
    <row r="2575" spans="4:4" x14ac:dyDescent="0.2">
      <c r="D2575" s="109"/>
    </row>
    <row r="2576" spans="4:4" x14ac:dyDescent="0.2">
      <c r="D2576" s="109"/>
    </row>
    <row r="2577" spans="4:4" x14ac:dyDescent="0.2">
      <c r="D2577" s="109"/>
    </row>
    <row r="2578" spans="4:4" x14ac:dyDescent="0.2">
      <c r="D2578" s="109"/>
    </row>
    <row r="2579" spans="4:4" x14ac:dyDescent="0.2">
      <c r="D2579" s="109"/>
    </row>
    <row r="2580" spans="4:4" x14ac:dyDescent="0.2">
      <c r="D2580" s="109"/>
    </row>
    <row r="2581" spans="4:4" x14ac:dyDescent="0.2">
      <c r="D2581" s="109"/>
    </row>
    <row r="2582" spans="4:4" x14ac:dyDescent="0.2">
      <c r="D2582" s="109"/>
    </row>
    <row r="2583" spans="4:4" x14ac:dyDescent="0.2">
      <c r="D2583" s="109"/>
    </row>
    <row r="2584" spans="4:4" x14ac:dyDescent="0.2">
      <c r="D2584" s="109"/>
    </row>
    <row r="2585" spans="4:4" x14ac:dyDescent="0.2">
      <c r="D2585" s="109"/>
    </row>
    <row r="2586" spans="4:4" x14ac:dyDescent="0.2">
      <c r="D2586" s="109"/>
    </row>
    <row r="2587" spans="4:4" x14ac:dyDescent="0.2">
      <c r="D2587" s="109"/>
    </row>
    <row r="2588" spans="4:4" x14ac:dyDescent="0.2">
      <c r="D2588" s="109"/>
    </row>
    <row r="2589" spans="4:4" x14ac:dyDescent="0.2">
      <c r="D2589" s="109"/>
    </row>
    <row r="2590" spans="4:4" x14ac:dyDescent="0.2">
      <c r="D2590" s="109"/>
    </row>
    <row r="2591" spans="4:4" x14ac:dyDescent="0.2">
      <c r="D2591" s="109"/>
    </row>
    <row r="2592" spans="4:4" x14ac:dyDescent="0.2">
      <c r="D2592" s="109"/>
    </row>
    <row r="2593" spans="4:4" x14ac:dyDescent="0.2">
      <c r="D2593" s="109"/>
    </row>
    <row r="2594" spans="4:4" x14ac:dyDescent="0.2">
      <c r="D2594" s="109"/>
    </row>
    <row r="2595" spans="4:4" x14ac:dyDescent="0.2">
      <c r="D2595" s="109"/>
    </row>
    <row r="2596" spans="4:4" x14ac:dyDescent="0.2">
      <c r="D2596" s="109"/>
    </row>
    <row r="2597" spans="4:4" x14ac:dyDescent="0.2">
      <c r="D2597" s="109"/>
    </row>
    <row r="2598" spans="4:4" x14ac:dyDescent="0.2">
      <c r="D2598" s="109"/>
    </row>
    <row r="2599" spans="4:4" x14ac:dyDescent="0.2">
      <c r="D2599" s="109"/>
    </row>
    <row r="2600" spans="4:4" x14ac:dyDescent="0.2">
      <c r="D2600" s="109"/>
    </row>
    <row r="2601" spans="4:4" x14ac:dyDescent="0.2">
      <c r="D2601" s="109"/>
    </row>
    <row r="2602" spans="4:4" x14ac:dyDescent="0.2">
      <c r="D2602" s="109"/>
    </row>
    <row r="2603" spans="4:4" x14ac:dyDescent="0.2">
      <c r="D2603" s="109"/>
    </row>
    <row r="2604" spans="4:4" x14ac:dyDescent="0.2">
      <c r="D2604" s="109"/>
    </row>
    <row r="2605" spans="4:4" x14ac:dyDescent="0.2">
      <c r="D2605" s="109"/>
    </row>
    <row r="2606" spans="4:4" x14ac:dyDescent="0.2">
      <c r="D2606" s="109"/>
    </row>
    <row r="2607" spans="4:4" x14ac:dyDescent="0.2">
      <c r="D2607" s="109"/>
    </row>
    <row r="2608" spans="4:4" x14ac:dyDescent="0.2">
      <c r="D2608" s="109"/>
    </row>
    <row r="2609" spans="4:4" x14ac:dyDescent="0.2">
      <c r="D2609" s="109"/>
    </row>
    <row r="2610" spans="4:4" x14ac:dyDescent="0.2">
      <c r="D2610" s="109"/>
    </row>
    <row r="2611" spans="4:4" x14ac:dyDescent="0.2">
      <c r="D2611" s="109"/>
    </row>
    <row r="2612" spans="4:4" x14ac:dyDescent="0.2">
      <c r="D2612" s="109"/>
    </row>
    <row r="2613" spans="4:4" x14ac:dyDescent="0.2">
      <c r="D2613" s="109"/>
    </row>
    <row r="2614" spans="4:4" x14ac:dyDescent="0.2">
      <c r="D2614" s="109"/>
    </row>
    <row r="2615" spans="4:4" x14ac:dyDescent="0.2">
      <c r="D2615" s="109"/>
    </row>
    <row r="2616" spans="4:4" x14ac:dyDescent="0.2">
      <c r="D2616" s="109"/>
    </row>
    <row r="2617" spans="4:4" x14ac:dyDescent="0.2">
      <c r="D2617" s="109"/>
    </row>
    <row r="2618" spans="4:4" x14ac:dyDescent="0.2">
      <c r="D2618" s="109"/>
    </row>
    <row r="2619" spans="4:4" x14ac:dyDescent="0.2">
      <c r="D2619" s="109"/>
    </row>
    <row r="2620" spans="4:4" x14ac:dyDescent="0.2">
      <c r="D2620" s="109"/>
    </row>
    <row r="2621" spans="4:4" x14ac:dyDescent="0.2">
      <c r="D2621" s="109"/>
    </row>
    <row r="2622" spans="4:4" x14ac:dyDescent="0.2">
      <c r="D2622" s="109"/>
    </row>
    <row r="2623" spans="4:4" x14ac:dyDescent="0.2">
      <c r="D2623" s="109"/>
    </row>
    <row r="2624" spans="4:4" x14ac:dyDescent="0.2">
      <c r="D2624" s="109"/>
    </row>
    <row r="2625" spans="4:4" x14ac:dyDescent="0.2">
      <c r="D2625" s="109"/>
    </row>
    <row r="2626" spans="4:4" x14ac:dyDescent="0.2">
      <c r="D2626" s="109"/>
    </row>
    <row r="2627" spans="4:4" x14ac:dyDescent="0.2">
      <c r="D2627" s="109"/>
    </row>
    <row r="2628" spans="4:4" x14ac:dyDescent="0.2">
      <c r="D2628" s="109"/>
    </row>
    <row r="2629" spans="4:4" x14ac:dyDescent="0.2">
      <c r="D2629" s="109"/>
    </row>
    <row r="2630" spans="4:4" x14ac:dyDescent="0.2">
      <c r="D2630" s="109"/>
    </row>
    <row r="2631" spans="4:4" x14ac:dyDescent="0.2">
      <c r="D2631" s="109"/>
    </row>
    <row r="2632" spans="4:4" x14ac:dyDescent="0.2">
      <c r="D2632" s="109"/>
    </row>
    <row r="2633" spans="4:4" x14ac:dyDescent="0.2">
      <c r="D2633" s="109"/>
    </row>
    <row r="2634" spans="4:4" x14ac:dyDescent="0.2">
      <c r="D2634" s="109"/>
    </row>
    <row r="2635" spans="4:4" x14ac:dyDescent="0.2">
      <c r="D2635" s="109"/>
    </row>
    <row r="2636" spans="4:4" x14ac:dyDescent="0.2">
      <c r="D2636" s="109"/>
    </row>
    <row r="2637" spans="4:4" x14ac:dyDescent="0.2">
      <c r="D2637" s="109"/>
    </row>
    <row r="2638" spans="4:4" x14ac:dyDescent="0.2">
      <c r="D2638" s="109"/>
    </row>
    <row r="2639" spans="4:4" x14ac:dyDescent="0.2">
      <c r="D2639" s="109"/>
    </row>
    <row r="2640" spans="4:4" x14ac:dyDescent="0.2">
      <c r="D2640" s="109"/>
    </row>
    <row r="2641" spans="4:4" x14ac:dyDescent="0.2">
      <c r="D2641" s="109"/>
    </row>
    <row r="2642" spans="4:4" x14ac:dyDescent="0.2">
      <c r="D2642" s="109"/>
    </row>
    <row r="2643" spans="4:4" x14ac:dyDescent="0.2">
      <c r="D2643" s="109"/>
    </row>
    <row r="2644" spans="4:4" x14ac:dyDescent="0.2">
      <c r="D2644" s="109"/>
    </row>
    <row r="2645" spans="4:4" x14ac:dyDescent="0.2">
      <c r="D2645" s="109"/>
    </row>
    <row r="2646" spans="4:4" x14ac:dyDescent="0.2">
      <c r="D2646" s="109"/>
    </row>
    <row r="2647" spans="4:4" x14ac:dyDescent="0.2">
      <c r="D2647" s="109"/>
    </row>
    <row r="2648" spans="4:4" x14ac:dyDescent="0.2">
      <c r="D2648" s="109"/>
    </row>
    <row r="2649" spans="4:4" x14ac:dyDescent="0.2">
      <c r="D2649" s="109"/>
    </row>
    <row r="2650" spans="4:4" x14ac:dyDescent="0.2">
      <c r="D2650" s="109"/>
    </row>
    <row r="2651" spans="4:4" x14ac:dyDescent="0.2">
      <c r="D2651" s="109"/>
    </row>
    <row r="2652" spans="4:4" x14ac:dyDescent="0.2">
      <c r="D2652" s="109"/>
    </row>
    <row r="2653" spans="4:4" x14ac:dyDescent="0.2">
      <c r="D2653" s="109"/>
    </row>
    <row r="2654" spans="4:4" x14ac:dyDescent="0.2">
      <c r="D2654" s="109"/>
    </row>
    <row r="2655" spans="4:4" x14ac:dyDescent="0.2">
      <c r="D2655" s="109"/>
    </row>
    <row r="2656" spans="4:4" x14ac:dyDescent="0.2">
      <c r="D2656" s="109"/>
    </row>
    <row r="2657" spans="4:4" x14ac:dyDescent="0.2">
      <c r="D2657" s="109"/>
    </row>
    <row r="2658" spans="4:4" x14ac:dyDescent="0.2">
      <c r="D2658" s="109"/>
    </row>
    <row r="2659" spans="4:4" x14ac:dyDescent="0.2">
      <c r="D2659" s="109"/>
    </row>
    <row r="2660" spans="4:4" x14ac:dyDescent="0.2">
      <c r="D2660" s="109"/>
    </row>
    <row r="2661" spans="4:4" x14ac:dyDescent="0.2">
      <c r="D2661" s="109"/>
    </row>
    <row r="2662" spans="4:4" x14ac:dyDescent="0.2">
      <c r="D2662" s="109"/>
    </row>
    <row r="2663" spans="4:4" x14ac:dyDescent="0.2">
      <c r="D2663" s="109"/>
    </row>
    <row r="2664" spans="4:4" x14ac:dyDescent="0.2">
      <c r="D2664" s="109"/>
    </row>
    <row r="2665" spans="4:4" x14ac:dyDescent="0.2">
      <c r="D2665" s="109"/>
    </row>
    <row r="2666" spans="4:4" x14ac:dyDescent="0.2">
      <c r="D2666" s="109"/>
    </row>
    <row r="2667" spans="4:4" x14ac:dyDescent="0.2">
      <c r="D2667" s="109"/>
    </row>
    <row r="2668" spans="4:4" x14ac:dyDescent="0.2">
      <c r="D2668" s="109"/>
    </row>
    <row r="2669" spans="4:4" x14ac:dyDescent="0.2">
      <c r="D2669" s="109"/>
    </row>
    <row r="2670" spans="4:4" x14ac:dyDescent="0.2">
      <c r="D2670" s="109"/>
    </row>
    <row r="2671" spans="4:4" x14ac:dyDescent="0.2">
      <c r="D2671" s="109"/>
    </row>
    <row r="2672" spans="4:4" x14ac:dyDescent="0.2">
      <c r="D2672" s="109"/>
    </row>
    <row r="2673" spans="4:4" x14ac:dyDescent="0.2">
      <c r="D2673" s="109"/>
    </row>
    <row r="2674" spans="4:4" x14ac:dyDescent="0.2">
      <c r="D2674" s="109"/>
    </row>
    <row r="2675" spans="4:4" x14ac:dyDescent="0.2">
      <c r="D2675" s="109"/>
    </row>
    <row r="2676" spans="4:4" x14ac:dyDescent="0.2">
      <c r="D2676" s="109"/>
    </row>
    <row r="2677" spans="4:4" x14ac:dyDescent="0.2">
      <c r="D2677" s="109"/>
    </row>
    <row r="2678" spans="4:4" x14ac:dyDescent="0.2">
      <c r="D2678" s="109"/>
    </row>
    <row r="2679" spans="4:4" x14ac:dyDescent="0.2">
      <c r="D2679" s="109"/>
    </row>
    <row r="2680" spans="4:4" x14ac:dyDescent="0.2">
      <c r="D2680" s="109"/>
    </row>
    <row r="2681" spans="4:4" x14ac:dyDescent="0.2">
      <c r="D2681" s="109"/>
    </row>
    <row r="2682" spans="4:4" x14ac:dyDescent="0.2">
      <c r="D2682" s="109"/>
    </row>
    <row r="2683" spans="4:4" x14ac:dyDescent="0.2">
      <c r="D2683" s="109"/>
    </row>
    <row r="2684" spans="4:4" x14ac:dyDescent="0.2">
      <c r="D2684" s="109"/>
    </row>
    <row r="2685" spans="4:4" x14ac:dyDescent="0.2">
      <c r="D2685" s="109"/>
    </row>
    <row r="2686" spans="4:4" x14ac:dyDescent="0.2">
      <c r="D2686" s="109"/>
    </row>
    <row r="2687" spans="4:4" x14ac:dyDescent="0.2">
      <c r="D2687" s="109"/>
    </row>
    <row r="2688" spans="4:4" x14ac:dyDescent="0.2">
      <c r="D2688" s="109"/>
    </row>
    <row r="2689" spans="4:4" x14ac:dyDescent="0.2">
      <c r="D2689" s="109"/>
    </row>
    <row r="2690" spans="4:4" x14ac:dyDescent="0.2">
      <c r="D2690" s="109"/>
    </row>
    <row r="2691" spans="4:4" x14ac:dyDescent="0.2">
      <c r="D2691" s="109"/>
    </row>
    <row r="2692" spans="4:4" x14ac:dyDescent="0.2">
      <c r="D2692" s="109"/>
    </row>
    <row r="2693" spans="4:4" x14ac:dyDescent="0.2">
      <c r="D2693" s="109"/>
    </row>
    <row r="2694" spans="4:4" x14ac:dyDescent="0.2">
      <c r="D2694" s="109"/>
    </row>
    <row r="2695" spans="4:4" x14ac:dyDescent="0.2">
      <c r="D2695" s="109"/>
    </row>
    <row r="2696" spans="4:4" x14ac:dyDescent="0.2">
      <c r="D2696" s="109"/>
    </row>
    <row r="2697" spans="4:4" x14ac:dyDescent="0.2">
      <c r="D2697" s="109"/>
    </row>
    <row r="2698" spans="4:4" x14ac:dyDescent="0.2">
      <c r="D2698" s="109"/>
    </row>
    <row r="2699" spans="4:4" x14ac:dyDescent="0.2">
      <c r="D2699" s="109"/>
    </row>
    <row r="2700" spans="4:4" x14ac:dyDescent="0.2">
      <c r="D2700" s="109"/>
    </row>
    <row r="2701" spans="4:4" x14ac:dyDescent="0.2">
      <c r="D2701" s="109"/>
    </row>
    <row r="2702" spans="4:4" x14ac:dyDescent="0.2">
      <c r="D2702" s="109"/>
    </row>
    <row r="2703" spans="4:4" x14ac:dyDescent="0.2">
      <c r="D2703" s="109"/>
    </row>
    <row r="2704" spans="4:4" x14ac:dyDescent="0.2">
      <c r="D2704" s="109"/>
    </row>
    <row r="2705" spans="4:4" x14ac:dyDescent="0.2">
      <c r="D2705" s="109"/>
    </row>
    <row r="2706" spans="4:4" x14ac:dyDescent="0.2">
      <c r="D2706" s="109"/>
    </row>
    <row r="2707" spans="4:4" x14ac:dyDescent="0.2">
      <c r="D2707" s="109"/>
    </row>
    <row r="2708" spans="4:4" x14ac:dyDescent="0.2">
      <c r="D2708" s="109"/>
    </row>
    <row r="2709" spans="4:4" x14ac:dyDescent="0.2">
      <c r="D2709" s="109"/>
    </row>
    <row r="2710" spans="4:4" x14ac:dyDescent="0.2">
      <c r="D2710" s="109"/>
    </row>
    <row r="2711" spans="4:4" x14ac:dyDescent="0.2">
      <c r="D2711" s="109"/>
    </row>
    <row r="2712" spans="4:4" x14ac:dyDescent="0.2">
      <c r="D2712" s="109"/>
    </row>
    <row r="2713" spans="4:4" x14ac:dyDescent="0.2">
      <c r="D2713" s="109"/>
    </row>
    <row r="2714" spans="4:4" x14ac:dyDescent="0.2">
      <c r="D2714" s="109"/>
    </row>
    <row r="2715" spans="4:4" x14ac:dyDescent="0.2">
      <c r="D2715" s="109"/>
    </row>
    <row r="2716" spans="4:4" x14ac:dyDescent="0.2">
      <c r="D2716" s="109"/>
    </row>
    <row r="2717" spans="4:4" x14ac:dyDescent="0.2">
      <c r="D2717" s="109"/>
    </row>
    <row r="2718" spans="4:4" x14ac:dyDescent="0.2">
      <c r="D2718" s="109"/>
    </row>
    <row r="2719" spans="4:4" x14ac:dyDescent="0.2">
      <c r="D2719" s="109"/>
    </row>
    <row r="2720" spans="4:4" x14ac:dyDescent="0.2">
      <c r="D2720" s="109"/>
    </row>
    <row r="2721" spans="4:4" x14ac:dyDescent="0.2">
      <c r="D2721" s="109"/>
    </row>
    <row r="2722" spans="4:4" x14ac:dyDescent="0.2">
      <c r="D2722" s="109"/>
    </row>
    <row r="2723" spans="4:4" x14ac:dyDescent="0.2">
      <c r="D2723" s="109"/>
    </row>
    <row r="2724" spans="4:4" x14ac:dyDescent="0.2">
      <c r="D2724" s="109"/>
    </row>
    <row r="2725" spans="4:4" x14ac:dyDescent="0.2">
      <c r="D2725" s="109"/>
    </row>
    <row r="2726" spans="4:4" x14ac:dyDescent="0.2">
      <c r="D2726" s="109"/>
    </row>
    <row r="2727" spans="4:4" x14ac:dyDescent="0.2">
      <c r="D2727" s="109"/>
    </row>
    <row r="2728" spans="4:4" x14ac:dyDescent="0.2">
      <c r="D2728" s="109"/>
    </row>
    <row r="2729" spans="4:4" x14ac:dyDescent="0.2">
      <c r="D2729" s="109"/>
    </row>
    <row r="2730" spans="4:4" x14ac:dyDescent="0.2">
      <c r="D2730" s="109"/>
    </row>
    <row r="2731" spans="4:4" x14ac:dyDescent="0.2">
      <c r="D2731" s="109"/>
    </row>
    <row r="2732" spans="4:4" x14ac:dyDescent="0.2">
      <c r="D2732" s="109"/>
    </row>
    <row r="2733" spans="4:4" x14ac:dyDescent="0.2">
      <c r="D2733" s="109"/>
    </row>
    <row r="2734" spans="4:4" x14ac:dyDescent="0.2">
      <c r="D2734" s="109"/>
    </row>
    <row r="2735" spans="4:4" x14ac:dyDescent="0.2">
      <c r="D2735" s="109"/>
    </row>
    <row r="2736" spans="4:4" x14ac:dyDescent="0.2">
      <c r="D2736" s="109"/>
    </row>
    <row r="2737" spans="4:4" x14ac:dyDescent="0.2">
      <c r="D2737" s="109"/>
    </row>
    <row r="2738" spans="4:4" x14ac:dyDescent="0.2">
      <c r="D2738" s="109"/>
    </row>
    <row r="2739" spans="4:4" x14ac:dyDescent="0.2">
      <c r="D2739" s="109"/>
    </row>
    <row r="2740" spans="4:4" x14ac:dyDescent="0.2">
      <c r="D2740" s="109"/>
    </row>
    <row r="2741" spans="4:4" x14ac:dyDescent="0.2">
      <c r="D2741" s="109"/>
    </row>
    <row r="2742" spans="4:4" x14ac:dyDescent="0.2">
      <c r="D2742" s="109"/>
    </row>
    <row r="2743" spans="4:4" x14ac:dyDescent="0.2">
      <c r="D2743" s="109"/>
    </row>
    <row r="2744" spans="4:4" x14ac:dyDescent="0.2">
      <c r="D2744" s="109"/>
    </row>
    <row r="2745" spans="4:4" x14ac:dyDescent="0.2">
      <c r="D2745" s="109"/>
    </row>
    <row r="2746" spans="4:4" x14ac:dyDescent="0.2">
      <c r="D2746" s="109"/>
    </row>
    <row r="2747" spans="4:4" x14ac:dyDescent="0.2">
      <c r="D2747" s="109"/>
    </row>
    <row r="2748" spans="4:4" x14ac:dyDescent="0.2">
      <c r="D2748" s="109"/>
    </row>
    <row r="2749" spans="4:4" x14ac:dyDescent="0.2">
      <c r="D2749" s="109"/>
    </row>
    <row r="2750" spans="4:4" x14ac:dyDescent="0.2">
      <c r="D2750" s="109"/>
    </row>
    <row r="2751" spans="4:4" x14ac:dyDescent="0.2">
      <c r="D2751" s="109"/>
    </row>
    <row r="2752" spans="4:4" x14ac:dyDescent="0.2">
      <c r="D2752" s="109"/>
    </row>
    <row r="2753" spans="4:4" x14ac:dyDescent="0.2">
      <c r="D2753" s="109"/>
    </row>
    <row r="2754" spans="4:4" x14ac:dyDescent="0.2">
      <c r="D2754" s="109"/>
    </row>
    <row r="2755" spans="4:4" x14ac:dyDescent="0.2">
      <c r="D2755" s="109"/>
    </row>
    <row r="2756" spans="4:4" x14ac:dyDescent="0.2">
      <c r="D2756" s="109"/>
    </row>
    <row r="2757" spans="4:4" x14ac:dyDescent="0.2">
      <c r="D2757" s="109"/>
    </row>
    <row r="2758" spans="4:4" x14ac:dyDescent="0.2">
      <c r="D2758" s="109"/>
    </row>
    <row r="2759" spans="4:4" x14ac:dyDescent="0.2">
      <c r="D2759" s="109"/>
    </row>
    <row r="2760" spans="4:4" x14ac:dyDescent="0.2">
      <c r="D2760" s="109"/>
    </row>
    <row r="2761" spans="4:4" x14ac:dyDescent="0.2">
      <c r="D2761" s="109"/>
    </row>
    <row r="2762" spans="4:4" x14ac:dyDescent="0.2">
      <c r="D2762" s="109"/>
    </row>
    <row r="2763" spans="4:4" x14ac:dyDescent="0.2">
      <c r="D2763" s="109"/>
    </row>
    <row r="2764" spans="4:4" x14ac:dyDescent="0.2">
      <c r="D2764" s="109"/>
    </row>
    <row r="2765" spans="4:4" x14ac:dyDescent="0.2">
      <c r="D2765" s="109"/>
    </row>
    <row r="2766" spans="4:4" x14ac:dyDescent="0.2">
      <c r="D2766" s="109"/>
    </row>
    <row r="2767" spans="4:4" x14ac:dyDescent="0.2">
      <c r="D2767" s="109"/>
    </row>
    <row r="2768" spans="4:4" x14ac:dyDescent="0.2">
      <c r="D2768" s="109"/>
    </row>
    <row r="2769" spans="4:4" x14ac:dyDescent="0.2">
      <c r="D2769" s="109"/>
    </row>
    <row r="2770" spans="4:4" x14ac:dyDescent="0.2">
      <c r="D2770" s="109"/>
    </row>
    <row r="2771" spans="4:4" x14ac:dyDescent="0.2">
      <c r="D2771" s="109"/>
    </row>
    <row r="2772" spans="4:4" x14ac:dyDescent="0.2">
      <c r="D2772" s="109"/>
    </row>
    <row r="2773" spans="4:4" x14ac:dyDescent="0.2">
      <c r="D2773" s="109"/>
    </row>
    <row r="2774" spans="4:4" x14ac:dyDescent="0.2">
      <c r="D2774" s="109"/>
    </row>
    <row r="2775" spans="4:4" x14ac:dyDescent="0.2">
      <c r="D2775" s="109"/>
    </row>
    <row r="2776" spans="4:4" x14ac:dyDescent="0.2">
      <c r="D2776" s="109"/>
    </row>
    <row r="2777" spans="4:4" x14ac:dyDescent="0.2">
      <c r="D2777" s="109"/>
    </row>
    <row r="2778" spans="4:4" x14ac:dyDescent="0.2">
      <c r="D2778" s="109"/>
    </row>
    <row r="2779" spans="4:4" x14ac:dyDescent="0.2">
      <c r="D2779" s="109"/>
    </row>
    <row r="2780" spans="4:4" x14ac:dyDescent="0.2">
      <c r="D2780" s="109"/>
    </row>
    <row r="2781" spans="4:4" x14ac:dyDescent="0.2">
      <c r="D2781" s="109"/>
    </row>
    <row r="2782" spans="4:4" x14ac:dyDescent="0.2">
      <c r="D2782" s="109"/>
    </row>
    <row r="2783" spans="4:4" x14ac:dyDescent="0.2">
      <c r="D2783" s="109"/>
    </row>
    <row r="2784" spans="4:4" x14ac:dyDescent="0.2">
      <c r="D2784" s="109"/>
    </row>
    <row r="2785" spans="4:4" x14ac:dyDescent="0.2">
      <c r="D2785" s="109"/>
    </row>
    <row r="2786" spans="4:4" x14ac:dyDescent="0.2">
      <c r="D2786" s="109"/>
    </row>
    <row r="2787" spans="4:4" x14ac:dyDescent="0.2">
      <c r="D2787" s="109"/>
    </row>
    <row r="2788" spans="4:4" x14ac:dyDescent="0.2">
      <c r="D2788" s="109"/>
    </row>
    <row r="2789" spans="4:4" x14ac:dyDescent="0.2">
      <c r="D2789" s="109"/>
    </row>
    <row r="2790" spans="4:4" x14ac:dyDescent="0.2">
      <c r="D2790" s="109"/>
    </row>
    <row r="2791" spans="4:4" x14ac:dyDescent="0.2">
      <c r="D2791" s="109"/>
    </row>
    <row r="2792" spans="4:4" x14ac:dyDescent="0.2">
      <c r="D2792" s="109"/>
    </row>
    <row r="2793" spans="4:4" x14ac:dyDescent="0.2">
      <c r="D2793" s="109"/>
    </row>
    <row r="2794" spans="4:4" x14ac:dyDescent="0.2">
      <c r="D2794" s="109"/>
    </row>
    <row r="2795" spans="4:4" x14ac:dyDescent="0.2">
      <c r="D2795" s="109"/>
    </row>
    <row r="2796" spans="4:4" x14ac:dyDescent="0.2">
      <c r="D2796" s="109"/>
    </row>
    <row r="2797" spans="4:4" x14ac:dyDescent="0.2">
      <c r="D2797" s="109"/>
    </row>
    <row r="2798" spans="4:4" x14ac:dyDescent="0.2">
      <c r="D2798" s="109"/>
    </row>
    <row r="2799" spans="4:4" x14ac:dyDescent="0.2">
      <c r="D2799" s="109"/>
    </row>
    <row r="2800" spans="4:4" x14ac:dyDescent="0.2">
      <c r="D2800" s="109"/>
    </row>
    <row r="2801" spans="4:4" x14ac:dyDescent="0.2">
      <c r="D2801" s="109"/>
    </row>
    <row r="2802" spans="4:4" x14ac:dyDescent="0.2">
      <c r="D2802" s="109"/>
    </row>
    <row r="2803" spans="4:4" x14ac:dyDescent="0.2">
      <c r="D2803" s="109"/>
    </row>
    <row r="2804" spans="4:4" x14ac:dyDescent="0.2">
      <c r="D2804" s="109"/>
    </row>
    <row r="2805" spans="4:4" x14ac:dyDescent="0.2">
      <c r="D2805" s="109"/>
    </row>
    <row r="2806" spans="4:4" x14ac:dyDescent="0.2">
      <c r="D2806" s="109"/>
    </row>
    <row r="2807" spans="4:4" x14ac:dyDescent="0.2">
      <c r="D2807" s="109"/>
    </row>
    <row r="2808" spans="4:4" x14ac:dyDescent="0.2">
      <c r="D2808" s="109"/>
    </row>
    <row r="2809" spans="4:4" x14ac:dyDescent="0.2">
      <c r="D2809" s="109"/>
    </row>
    <row r="2810" spans="4:4" x14ac:dyDescent="0.2">
      <c r="D2810" s="109"/>
    </row>
    <row r="2811" spans="4:4" x14ac:dyDescent="0.2">
      <c r="D2811" s="109"/>
    </row>
    <row r="2812" spans="4:4" x14ac:dyDescent="0.2">
      <c r="D2812" s="109"/>
    </row>
    <row r="2813" spans="4:4" x14ac:dyDescent="0.2">
      <c r="D2813" s="109"/>
    </row>
    <row r="2814" spans="4:4" x14ac:dyDescent="0.2">
      <c r="D2814" s="109"/>
    </row>
    <row r="2815" spans="4:4" x14ac:dyDescent="0.2">
      <c r="D2815" s="109"/>
    </row>
    <row r="2816" spans="4:4" x14ac:dyDescent="0.2">
      <c r="D2816" s="109"/>
    </row>
    <row r="2817" spans="4:4" x14ac:dyDescent="0.2">
      <c r="D2817" s="109"/>
    </row>
    <row r="2818" spans="4:4" x14ac:dyDescent="0.2">
      <c r="D2818" s="109"/>
    </row>
    <row r="2819" spans="4:4" x14ac:dyDescent="0.2">
      <c r="D2819" s="109"/>
    </row>
    <row r="2820" spans="4:4" x14ac:dyDescent="0.2">
      <c r="D2820" s="109"/>
    </row>
    <row r="2821" spans="4:4" x14ac:dyDescent="0.2">
      <c r="D2821" s="109"/>
    </row>
    <row r="2822" spans="4:4" x14ac:dyDescent="0.2">
      <c r="D2822" s="109"/>
    </row>
    <row r="2823" spans="4:4" x14ac:dyDescent="0.2">
      <c r="D2823" s="109"/>
    </row>
    <row r="2824" spans="4:4" x14ac:dyDescent="0.2">
      <c r="D2824" s="109"/>
    </row>
    <row r="2825" spans="4:4" x14ac:dyDescent="0.2">
      <c r="D2825" s="109"/>
    </row>
    <row r="2826" spans="4:4" x14ac:dyDescent="0.2">
      <c r="D2826" s="109"/>
    </row>
    <row r="2827" spans="4:4" x14ac:dyDescent="0.2">
      <c r="D2827" s="109"/>
    </row>
    <row r="2828" spans="4:4" x14ac:dyDescent="0.2">
      <c r="D2828" s="109"/>
    </row>
    <row r="2829" spans="4:4" x14ac:dyDescent="0.2">
      <c r="D2829" s="109"/>
    </row>
    <row r="2830" spans="4:4" x14ac:dyDescent="0.2">
      <c r="D2830" s="109"/>
    </row>
    <row r="2831" spans="4:4" x14ac:dyDescent="0.2">
      <c r="D2831" s="109"/>
    </row>
    <row r="2832" spans="4:4" x14ac:dyDescent="0.2">
      <c r="D2832" s="109"/>
    </row>
    <row r="2833" spans="4:4" x14ac:dyDescent="0.2">
      <c r="D2833" s="109"/>
    </row>
    <row r="2834" spans="4:4" x14ac:dyDescent="0.2">
      <c r="D2834" s="109"/>
    </row>
    <row r="2835" spans="4:4" x14ac:dyDescent="0.2">
      <c r="D2835" s="109"/>
    </row>
    <row r="2836" spans="4:4" x14ac:dyDescent="0.2">
      <c r="D2836" s="109"/>
    </row>
    <row r="2837" spans="4:4" x14ac:dyDescent="0.2">
      <c r="D2837" s="109"/>
    </row>
    <row r="2838" spans="4:4" x14ac:dyDescent="0.2">
      <c r="D2838" s="109"/>
    </row>
    <row r="2839" spans="4:4" x14ac:dyDescent="0.2">
      <c r="D2839" s="109"/>
    </row>
    <row r="2840" spans="4:4" x14ac:dyDescent="0.2">
      <c r="D2840" s="109"/>
    </row>
    <row r="2841" spans="4:4" x14ac:dyDescent="0.2">
      <c r="D2841" s="109"/>
    </row>
    <row r="2842" spans="4:4" x14ac:dyDescent="0.2">
      <c r="D2842" s="109"/>
    </row>
    <row r="2843" spans="4:4" x14ac:dyDescent="0.2">
      <c r="D2843" s="109"/>
    </row>
    <row r="2844" spans="4:4" x14ac:dyDescent="0.2">
      <c r="D2844" s="109"/>
    </row>
    <row r="2845" spans="4:4" x14ac:dyDescent="0.2">
      <c r="D2845" s="109"/>
    </row>
    <row r="2846" spans="4:4" x14ac:dyDescent="0.2">
      <c r="D2846" s="109"/>
    </row>
    <row r="2847" spans="4:4" x14ac:dyDescent="0.2">
      <c r="D2847" s="109"/>
    </row>
    <row r="2848" spans="4:4" x14ac:dyDescent="0.2">
      <c r="D2848" s="109"/>
    </row>
    <row r="2849" spans="4:4" x14ac:dyDescent="0.2">
      <c r="D2849" s="109"/>
    </row>
    <row r="2850" spans="4:4" x14ac:dyDescent="0.2">
      <c r="D2850" s="109"/>
    </row>
    <row r="2851" spans="4:4" x14ac:dyDescent="0.2">
      <c r="D2851" s="109"/>
    </row>
    <row r="2852" spans="4:4" x14ac:dyDescent="0.2">
      <c r="D2852" s="109"/>
    </row>
    <row r="2853" spans="4:4" x14ac:dyDescent="0.2">
      <c r="D2853" s="109"/>
    </row>
    <row r="2854" spans="4:4" x14ac:dyDescent="0.2">
      <c r="D2854" s="109"/>
    </row>
    <row r="2855" spans="4:4" x14ac:dyDescent="0.2">
      <c r="D2855" s="109"/>
    </row>
    <row r="2856" spans="4:4" x14ac:dyDescent="0.2">
      <c r="D2856" s="109"/>
    </row>
    <row r="2857" spans="4:4" x14ac:dyDescent="0.2">
      <c r="D2857" s="109"/>
    </row>
    <row r="2858" spans="4:4" x14ac:dyDescent="0.2">
      <c r="D2858" s="109"/>
    </row>
    <row r="2859" spans="4:4" x14ac:dyDescent="0.2">
      <c r="D2859" s="109"/>
    </row>
    <row r="2860" spans="4:4" x14ac:dyDescent="0.2">
      <c r="D2860" s="109"/>
    </row>
    <row r="2861" spans="4:4" x14ac:dyDescent="0.2">
      <c r="D2861" s="109"/>
    </row>
    <row r="2862" spans="4:4" x14ac:dyDescent="0.2">
      <c r="D2862" s="109"/>
    </row>
    <row r="2863" spans="4:4" x14ac:dyDescent="0.2">
      <c r="D2863" s="109"/>
    </row>
    <row r="2864" spans="4:4" x14ac:dyDescent="0.2">
      <c r="D2864" s="109"/>
    </row>
    <row r="2865" spans="4:4" x14ac:dyDescent="0.2">
      <c r="D2865" s="109"/>
    </row>
    <row r="2866" spans="4:4" x14ac:dyDescent="0.2">
      <c r="D2866" s="109"/>
    </row>
    <row r="2867" spans="4:4" x14ac:dyDescent="0.2">
      <c r="D2867" s="109"/>
    </row>
    <row r="2868" spans="4:4" x14ac:dyDescent="0.2">
      <c r="D2868" s="109"/>
    </row>
    <row r="2869" spans="4:4" x14ac:dyDescent="0.2">
      <c r="D2869" s="109"/>
    </row>
    <row r="2870" spans="4:4" x14ac:dyDescent="0.2">
      <c r="D2870" s="109"/>
    </row>
    <row r="2871" spans="4:4" x14ac:dyDescent="0.2">
      <c r="D2871" s="109"/>
    </row>
    <row r="2872" spans="4:4" x14ac:dyDescent="0.2">
      <c r="D2872" s="109"/>
    </row>
    <row r="2873" spans="4:4" x14ac:dyDescent="0.2">
      <c r="D2873" s="109"/>
    </row>
    <row r="2874" spans="4:4" x14ac:dyDescent="0.2">
      <c r="D2874" s="109"/>
    </row>
    <row r="2875" spans="4:4" x14ac:dyDescent="0.2">
      <c r="D2875" s="109"/>
    </row>
    <row r="2876" spans="4:4" x14ac:dyDescent="0.2">
      <c r="D2876" s="109"/>
    </row>
    <row r="2877" spans="4:4" x14ac:dyDescent="0.2">
      <c r="D2877" s="109"/>
    </row>
    <row r="2878" spans="4:4" x14ac:dyDescent="0.2">
      <c r="D2878" s="109"/>
    </row>
    <row r="2879" spans="4:4" x14ac:dyDescent="0.2">
      <c r="D2879" s="109"/>
    </row>
    <row r="2880" spans="4:4" x14ac:dyDescent="0.2">
      <c r="D2880" s="109"/>
    </row>
    <row r="2881" spans="4:4" x14ac:dyDescent="0.2">
      <c r="D2881" s="109"/>
    </row>
    <row r="2882" spans="4:4" x14ac:dyDescent="0.2">
      <c r="D2882" s="109"/>
    </row>
    <row r="2883" spans="4:4" x14ac:dyDescent="0.2">
      <c r="D2883" s="109"/>
    </row>
    <row r="2884" spans="4:4" x14ac:dyDescent="0.2">
      <c r="D2884" s="109"/>
    </row>
    <row r="2885" spans="4:4" x14ac:dyDescent="0.2">
      <c r="D2885" s="109"/>
    </row>
    <row r="2886" spans="4:4" x14ac:dyDescent="0.2">
      <c r="D2886" s="109"/>
    </row>
    <row r="2887" spans="4:4" x14ac:dyDescent="0.2">
      <c r="D2887" s="109"/>
    </row>
    <row r="2888" spans="4:4" x14ac:dyDescent="0.2">
      <c r="D2888" s="109"/>
    </row>
    <row r="2889" spans="4:4" x14ac:dyDescent="0.2">
      <c r="D2889" s="109"/>
    </row>
    <row r="2890" spans="4:4" x14ac:dyDescent="0.2">
      <c r="D2890" s="109"/>
    </row>
    <row r="2891" spans="4:4" x14ac:dyDescent="0.2">
      <c r="D2891" s="109"/>
    </row>
    <row r="2892" spans="4:4" x14ac:dyDescent="0.2">
      <c r="D2892" s="109"/>
    </row>
    <row r="2893" spans="4:4" x14ac:dyDescent="0.2">
      <c r="D2893" s="109"/>
    </row>
    <row r="2894" spans="4:4" x14ac:dyDescent="0.2">
      <c r="D2894" s="109"/>
    </row>
    <row r="2895" spans="4:4" x14ac:dyDescent="0.2">
      <c r="D2895" s="109"/>
    </row>
    <row r="2896" spans="4:4" x14ac:dyDescent="0.2">
      <c r="D2896" s="109"/>
    </row>
    <row r="2897" spans="4:4" x14ac:dyDescent="0.2">
      <c r="D2897" s="109"/>
    </row>
    <row r="2898" spans="4:4" x14ac:dyDescent="0.2">
      <c r="D2898" s="109"/>
    </row>
    <row r="2899" spans="4:4" x14ac:dyDescent="0.2">
      <c r="D2899" s="109"/>
    </row>
    <row r="2900" spans="4:4" x14ac:dyDescent="0.2">
      <c r="D2900" s="109"/>
    </row>
    <row r="2901" spans="4:4" x14ac:dyDescent="0.2">
      <c r="D2901" s="109"/>
    </row>
    <row r="2902" spans="4:4" x14ac:dyDescent="0.2">
      <c r="D2902" s="109"/>
    </row>
    <row r="2903" spans="4:4" x14ac:dyDescent="0.2">
      <c r="D2903" s="109"/>
    </row>
    <row r="2904" spans="4:4" x14ac:dyDescent="0.2">
      <c r="D2904" s="109"/>
    </row>
    <row r="2905" spans="4:4" x14ac:dyDescent="0.2">
      <c r="D2905" s="109"/>
    </row>
    <row r="2906" spans="4:4" x14ac:dyDescent="0.2">
      <c r="D2906" s="109"/>
    </row>
    <row r="2907" spans="4:4" x14ac:dyDescent="0.2">
      <c r="D2907" s="109"/>
    </row>
    <row r="2908" spans="4:4" x14ac:dyDescent="0.2">
      <c r="D2908" s="109"/>
    </row>
    <row r="2909" spans="4:4" x14ac:dyDescent="0.2">
      <c r="D2909" s="109"/>
    </row>
    <row r="2910" spans="4:4" x14ac:dyDescent="0.2">
      <c r="D2910" s="109"/>
    </row>
    <row r="2911" spans="4:4" x14ac:dyDescent="0.2">
      <c r="D2911" s="109"/>
    </row>
    <row r="2912" spans="4:4" x14ac:dyDescent="0.2">
      <c r="D2912" s="109"/>
    </row>
    <row r="2913" spans="4:4" x14ac:dyDescent="0.2">
      <c r="D2913" s="109"/>
    </row>
    <row r="2914" spans="4:4" x14ac:dyDescent="0.2">
      <c r="D2914" s="109"/>
    </row>
    <row r="2915" spans="4:4" x14ac:dyDescent="0.2">
      <c r="D2915" s="109"/>
    </row>
    <row r="2916" spans="4:4" x14ac:dyDescent="0.2">
      <c r="D2916" s="109"/>
    </row>
    <row r="2917" spans="4:4" x14ac:dyDescent="0.2">
      <c r="D2917" s="109"/>
    </row>
    <row r="2918" spans="4:4" x14ac:dyDescent="0.2">
      <c r="D2918" s="109"/>
    </row>
    <row r="2919" spans="4:4" x14ac:dyDescent="0.2">
      <c r="D2919" s="109"/>
    </row>
    <row r="2920" spans="4:4" x14ac:dyDescent="0.2">
      <c r="D2920" s="109"/>
    </row>
    <row r="2921" spans="4:4" x14ac:dyDescent="0.2">
      <c r="D2921" s="109"/>
    </row>
    <row r="2922" spans="4:4" x14ac:dyDescent="0.2">
      <c r="D2922" s="109"/>
    </row>
    <row r="2923" spans="4:4" x14ac:dyDescent="0.2">
      <c r="D2923" s="109"/>
    </row>
    <row r="2924" spans="4:4" x14ac:dyDescent="0.2">
      <c r="D2924" s="109"/>
    </row>
    <row r="2925" spans="4:4" x14ac:dyDescent="0.2">
      <c r="D2925" s="109"/>
    </row>
    <row r="2926" spans="4:4" x14ac:dyDescent="0.2">
      <c r="D2926" s="109"/>
    </row>
    <row r="2927" spans="4:4" x14ac:dyDescent="0.2">
      <c r="D2927" s="109"/>
    </row>
    <row r="2928" spans="4:4" x14ac:dyDescent="0.2">
      <c r="D2928" s="109"/>
    </row>
    <row r="2929" spans="4:4" x14ac:dyDescent="0.2">
      <c r="D2929" s="109"/>
    </row>
    <row r="2930" spans="4:4" x14ac:dyDescent="0.2">
      <c r="D2930" s="109"/>
    </row>
    <row r="2931" spans="4:4" x14ac:dyDescent="0.2">
      <c r="D2931" s="109"/>
    </row>
    <row r="2932" spans="4:4" x14ac:dyDescent="0.2">
      <c r="D2932" s="109"/>
    </row>
    <row r="2933" spans="4:4" x14ac:dyDescent="0.2">
      <c r="D2933" s="109"/>
    </row>
    <row r="2934" spans="4:4" x14ac:dyDescent="0.2">
      <c r="D2934" s="109"/>
    </row>
    <row r="2935" spans="4:4" x14ac:dyDescent="0.2">
      <c r="D2935" s="109"/>
    </row>
    <row r="2936" spans="4:4" x14ac:dyDescent="0.2">
      <c r="D2936" s="109"/>
    </row>
    <row r="2937" spans="4:4" x14ac:dyDescent="0.2">
      <c r="D2937" s="109"/>
    </row>
    <row r="2938" spans="4:4" x14ac:dyDescent="0.2">
      <c r="D2938" s="109"/>
    </row>
    <row r="2939" spans="4:4" x14ac:dyDescent="0.2">
      <c r="D2939" s="109"/>
    </row>
    <row r="2940" spans="4:4" x14ac:dyDescent="0.2">
      <c r="D2940" s="109"/>
    </row>
    <row r="2941" spans="4:4" x14ac:dyDescent="0.2">
      <c r="D2941" s="109"/>
    </row>
    <row r="2942" spans="4:4" x14ac:dyDescent="0.2">
      <c r="D2942" s="109"/>
    </row>
    <row r="2943" spans="4:4" x14ac:dyDescent="0.2">
      <c r="D2943" s="109"/>
    </row>
    <row r="2944" spans="4:4" x14ac:dyDescent="0.2">
      <c r="D2944" s="109"/>
    </row>
    <row r="2945" spans="4:4" x14ac:dyDescent="0.2">
      <c r="D2945" s="109"/>
    </row>
    <row r="2946" spans="4:4" x14ac:dyDescent="0.2">
      <c r="D2946" s="109"/>
    </row>
    <row r="2947" spans="4:4" x14ac:dyDescent="0.2">
      <c r="D2947" s="109"/>
    </row>
    <row r="2948" spans="4:4" x14ac:dyDescent="0.2">
      <c r="D2948" s="109"/>
    </row>
    <row r="2949" spans="4:4" x14ac:dyDescent="0.2">
      <c r="D2949" s="109"/>
    </row>
    <row r="2950" spans="4:4" x14ac:dyDescent="0.2">
      <c r="D2950" s="109"/>
    </row>
    <row r="2951" spans="4:4" x14ac:dyDescent="0.2">
      <c r="D2951" s="109"/>
    </row>
    <row r="2952" spans="4:4" x14ac:dyDescent="0.2">
      <c r="D2952" s="109"/>
    </row>
    <row r="2953" spans="4:4" x14ac:dyDescent="0.2">
      <c r="D2953" s="109"/>
    </row>
    <row r="2954" spans="4:4" x14ac:dyDescent="0.2">
      <c r="D2954" s="109"/>
    </row>
    <row r="2955" spans="4:4" x14ac:dyDescent="0.2">
      <c r="D2955" s="109"/>
    </row>
    <row r="2956" spans="4:4" x14ac:dyDescent="0.2">
      <c r="D2956" s="109"/>
    </row>
    <row r="2957" spans="4:4" x14ac:dyDescent="0.2">
      <c r="D2957" s="109"/>
    </row>
    <row r="2958" spans="4:4" x14ac:dyDescent="0.2">
      <c r="D2958" s="109"/>
    </row>
    <row r="2959" spans="4:4" x14ac:dyDescent="0.2">
      <c r="D2959" s="109"/>
    </row>
    <row r="2960" spans="4:4" x14ac:dyDescent="0.2">
      <c r="D2960" s="109"/>
    </row>
    <row r="2961" spans="4:4" x14ac:dyDescent="0.2">
      <c r="D2961" s="109"/>
    </row>
    <row r="2962" spans="4:4" x14ac:dyDescent="0.2">
      <c r="D2962" s="109"/>
    </row>
    <row r="2963" spans="4:4" x14ac:dyDescent="0.2">
      <c r="D2963" s="109"/>
    </row>
    <row r="2964" spans="4:4" x14ac:dyDescent="0.2">
      <c r="D2964" s="109"/>
    </row>
    <row r="2965" spans="4:4" x14ac:dyDescent="0.2">
      <c r="D2965" s="109"/>
    </row>
    <row r="2966" spans="4:4" x14ac:dyDescent="0.2">
      <c r="D2966" s="109"/>
    </row>
    <row r="2967" spans="4:4" x14ac:dyDescent="0.2">
      <c r="D2967" s="109"/>
    </row>
    <row r="2968" spans="4:4" x14ac:dyDescent="0.2">
      <c r="D2968" s="109"/>
    </row>
    <row r="2969" spans="4:4" x14ac:dyDescent="0.2">
      <c r="D2969" s="109"/>
    </row>
    <row r="2970" spans="4:4" x14ac:dyDescent="0.2">
      <c r="D2970" s="109"/>
    </row>
    <row r="2971" spans="4:4" x14ac:dyDescent="0.2">
      <c r="D2971" s="109"/>
    </row>
    <row r="2972" spans="4:4" x14ac:dyDescent="0.2">
      <c r="D2972" s="109"/>
    </row>
    <row r="2973" spans="4:4" x14ac:dyDescent="0.2">
      <c r="D2973" s="109"/>
    </row>
    <row r="2974" spans="4:4" x14ac:dyDescent="0.2">
      <c r="D2974" s="109"/>
    </row>
    <row r="2975" spans="4:4" x14ac:dyDescent="0.2">
      <c r="D2975" s="109"/>
    </row>
    <row r="2976" spans="4:4" x14ac:dyDescent="0.2">
      <c r="D2976" s="109"/>
    </row>
    <row r="2977" spans="4:4" x14ac:dyDescent="0.2">
      <c r="D2977" s="109"/>
    </row>
    <row r="2978" spans="4:4" x14ac:dyDescent="0.2">
      <c r="D2978" s="109"/>
    </row>
    <row r="2979" spans="4:4" x14ac:dyDescent="0.2">
      <c r="D2979" s="109"/>
    </row>
    <row r="2980" spans="4:4" x14ac:dyDescent="0.2">
      <c r="D2980" s="109"/>
    </row>
    <row r="2981" spans="4:4" x14ac:dyDescent="0.2">
      <c r="D2981" s="109"/>
    </row>
    <row r="2982" spans="4:4" x14ac:dyDescent="0.2">
      <c r="D2982" s="109"/>
    </row>
    <row r="2983" spans="4:4" x14ac:dyDescent="0.2">
      <c r="D2983" s="109"/>
    </row>
    <row r="2984" spans="4:4" x14ac:dyDescent="0.2">
      <c r="D2984" s="109"/>
    </row>
    <row r="2985" spans="4:4" x14ac:dyDescent="0.2">
      <c r="D2985" s="109"/>
    </row>
    <row r="2986" spans="4:4" x14ac:dyDescent="0.2">
      <c r="D2986" s="109"/>
    </row>
    <row r="2987" spans="4:4" x14ac:dyDescent="0.2">
      <c r="D2987" s="109"/>
    </row>
    <row r="2988" spans="4:4" x14ac:dyDescent="0.2">
      <c r="D2988" s="109"/>
    </row>
    <row r="2989" spans="4:4" x14ac:dyDescent="0.2">
      <c r="D2989" s="109"/>
    </row>
    <row r="2990" spans="4:4" x14ac:dyDescent="0.2">
      <c r="D2990" s="109"/>
    </row>
    <row r="2991" spans="4:4" x14ac:dyDescent="0.2">
      <c r="D2991" s="109"/>
    </row>
    <row r="2992" spans="4:4" x14ac:dyDescent="0.2">
      <c r="D2992" s="109"/>
    </row>
    <row r="2993" spans="4:4" x14ac:dyDescent="0.2">
      <c r="D2993" s="109"/>
    </row>
    <row r="2994" spans="4:4" x14ac:dyDescent="0.2">
      <c r="D2994" s="109"/>
    </row>
    <row r="2995" spans="4:4" x14ac:dyDescent="0.2">
      <c r="D2995" s="109"/>
    </row>
    <row r="2996" spans="4:4" x14ac:dyDescent="0.2">
      <c r="D2996" s="109"/>
    </row>
    <row r="2997" spans="4:4" x14ac:dyDescent="0.2">
      <c r="D2997" s="109"/>
    </row>
    <row r="2998" spans="4:4" x14ac:dyDescent="0.2">
      <c r="D2998" s="109"/>
    </row>
    <row r="2999" spans="4:4" x14ac:dyDescent="0.2">
      <c r="D2999" s="109"/>
    </row>
    <row r="3000" spans="4:4" x14ac:dyDescent="0.2">
      <c r="D3000" s="109"/>
    </row>
    <row r="3001" spans="4:4" x14ac:dyDescent="0.2">
      <c r="D3001" s="109"/>
    </row>
    <row r="3002" spans="4:4" x14ac:dyDescent="0.2">
      <c r="D3002" s="109"/>
    </row>
    <row r="3003" spans="4:4" x14ac:dyDescent="0.2">
      <c r="D3003" s="109"/>
    </row>
    <row r="3004" spans="4:4" x14ac:dyDescent="0.2">
      <c r="D3004" s="109"/>
    </row>
    <row r="3005" spans="4:4" x14ac:dyDescent="0.2">
      <c r="D3005" s="109"/>
    </row>
    <row r="3006" spans="4:4" x14ac:dyDescent="0.2">
      <c r="D3006" s="109"/>
    </row>
    <row r="3007" spans="4:4" x14ac:dyDescent="0.2">
      <c r="D3007" s="109"/>
    </row>
    <row r="3008" spans="4:4" x14ac:dyDescent="0.2">
      <c r="D3008" s="109"/>
    </row>
    <row r="3009" spans="4:4" x14ac:dyDescent="0.2">
      <c r="D3009" s="109"/>
    </row>
    <row r="3010" spans="4:4" x14ac:dyDescent="0.2">
      <c r="D3010" s="109"/>
    </row>
    <row r="3011" spans="4:4" x14ac:dyDescent="0.2">
      <c r="D3011" s="109"/>
    </row>
    <row r="3012" spans="4:4" x14ac:dyDescent="0.2">
      <c r="D3012" s="109"/>
    </row>
    <row r="3013" spans="4:4" x14ac:dyDescent="0.2">
      <c r="D3013" s="109"/>
    </row>
    <row r="3014" spans="4:4" x14ac:dyDescent="0.2">
      <c r="D3014" s="109"/>
    </row>
    <row r="3015" spans="4:4" x14ac:dyDescent="0.2">
      <c r="D3015" s="109"/>
    </row>
    <row r="3016" spans="4:4" x14ac:dyDescent="0.2">
      <c r="D3016" s="109"/>
    </row>
    <row r="3017" spans="4:4" x14ac:dyDescent="0.2">
      <c r="D3017" s="109"/>
    </row>
    <row r="3018" spans="4:4" x14ac:dyDescent="0.2">
      <c r="D3018" s="109"/>
    </row>
    <row r="3019" spans="4:4" x14ac:dyDescent="0.2">
      <c r="D3019" s="109"/>
    </row>
    <row r="3020" spans="4:4" x14ac:dyDescent="0.2">
      <c r="D3020" s="109"/>
    </row>
    <row r="3021" spans="4:4" x14ac:dyDescent="0.2">
      <c r="D3021" s="109"/>
    </row>
    <row r="3022" spans="4:4" x14ac:dyDescent="0.2">
      <c r="D3022" s="109"/>
    </row>
    <row r="3023" spans="4:4" x14ac:dyDescent="0.2">
      <c r="D3023" s="109"/>
    </row>
    <row r="3024" spans="4:4" x14ac:dyDescent="0.2">
      <c r="D3024" s="109"/>
    </row>
    <row r="3025" spans="4:4" x14ac:dyDescent="0.2">
      <c r="D3025" s="109"/>
    </row>
    <row r="3026" spans="4:4" x14ac:dyDescent="0.2">
      <c r="D3026" s="109"/>
    </row>
    <row r="3027" spans="4:4" x14ac:dyDescent="0.2">
      <c r="D3027" s="109"/>
    </row>
    <row r="3028" spans="4:4" x14ac:dyDescent="0.2">
      <c r="D3028" s="109"/>
    </row>
    <row r="3029" spans="4:4" x14ac:dyDescent="0.2">
      <c r="D3029" s="109"/>
    </row>
    <row r="3030" spans="4:4" x14ac:dyDescent="0.2">
      <c r="D3030" s="109"/>
    </row>
    <row r="3031" spans="4:4" x14ac:dyDescent="0.2">
      <c r="D3031" s="109"/>
    </row>
    <row r="3032" spans="4:4" x14ac:dyDescent="0.2">
      <c r="D3032" s="109"/>
    </row>
    <row r="3033" spans="4:4" x14ac:dyDescent="0.2">
      <c r="D3033" s="109"/>
    </row>
    <row r="3034" spans="4:4" x14ac:dyDescent="0.2">
      <c r="D3034" s="109"/>
    </row>
    <row r="3035" spans="4:4" x14ac:dyDescent="0.2">
      <c r="D3035" s="109"/>
    </row>
    <row r="3036" spans="4:4" x14ac:dyDescent="0.2">
      <c r="D3036" s="109"/>
    </row>
    <row r="3037" spans="4:4" x14ac:dyDescent="0.2">
      <c r="D3037" s="109"/>
    </row>
    <row r="3038" spans="4:4" x14ac:dyDescent="0.2">
      <c r="D3038" s="109"/>
    </row>
    <row r="3039" spans="4:4" x14ac:dyDescent="0.2">
      <c r="D3039" s="109"/>
    </row>
    <row r="3040" spans="4:4" x14ac:dyDescent="0.2">
      <c r="D3040" s="109"/>
    </row>
    <row r="3041" spans="4:4" x14ac:dyDescent="0.2">
      <c r="D3041" s="109"/>
    </row>
    <row r="3042" spans="4:4" x14ac:dyDescent="0.2">
      <c r="D3042" s="109"/>
    </row>
    <row r="3043" spans="4:4" x14ac:dyDescent="0.2">
      <c r="D3043" s="109"/>
    </row>
    <row r="3044" spans="4:4" x14ac:dyDescent="0.2">
      <c r="D3044" s="109"/>
    </row>
    <row r="3045" spans="4:4" x14ac:dyDescent="0.2">
      <c r="D3045" s="109"/>
    </row>
    <row r="3046" spans="4:4" x14ac:dyDescent="0.2">
      <c r="D3046" s="109"/>
    </row>
    <row r="3047" spans="4:4" x14ac:dyDescent="0.2">
      <c r="D3047" s="109"/>
    </row>
    <row r="3048" spans="4:4" x14ac:dyDescent="0.2">
      <c r="D3048" s="109"/>
    </row>
    <row r="3049" spans="4:4" x14ac:dyDescent="0.2">
      <c r="D3049" s="109"/>
    </row>
    <row r="3050" spans="4:4" x14ac:dyDescent="0.2">
      <c r="D3050" s="109"/>
    </row>
    <row r="3051" spans="4:4" x14ac:dyDescent="0.2">
      <c r="D3051" s="109"/>
    </row>
    <row r="3052" spans="4:4" x14ac:dyDescent="0.2">
      <c r="D3052" s="109"/>
    </row>
    <row r="3053" spans="4:4" x14ac:dyDescent="0.2">
      <c r="D3053" s="109"/>
    </row>
    <row r="3054" spans="4:4" x14ac:dyDescent="0.2">
      <c r="D3054" s="109"/>
    </row>
    <row r="3055" spans="4:4" x14ac:dyDescent="0.2">
      <c r="D3055" s="109"/>
    </row>
    <row r="3056" spans="4:4" x14ac:dyDescent="0.2">
      <c r="D3056" s="109"/>
    </row>
    <row r="3057" spans="4:4" x14ac:dyDescent="0.2">
      <c r="D3057" s="109"/>
    </row>
    <row r="3058" spans="4:4" x14ac:dyDescent="0.2">
      <c r="D3058" s="109"/>
    </row>
    <row r="3059" spans="4:4" x14ac:dyDescent="0.2">
      <c r="D3059" s="109"/>
    </row>
    <row r="3060" spans="4:4" x14ac:dyDescent="0.2">
      <c r="D3060" s="109"/>
    </row>
    <row r="3061" spans="4:4" x14ac:dyDescent="0.2">
      <c r="D3061" s="109"/>
    </row>
    <row r="3062" spans="4:4" x14ac:dyDescent="0.2">
      <c r="D3062" s="109"/>
    </row>
    <row r="3063" spans="4:4" x14ac:dyDescent="0.2">
      <c r="D3063" s="109"/>
    </row>
    <row r="3064" spans="4:4" x14ac:dyDescent="0.2">
      <c r="D3064" s="109"/>
    </row>
    <row r="3065" spans="4:4" x14ac:dyDescent="0.2">
      <c r="D3065" s="109"/>
    </row>
    <row r="3066" spans="4:4" x14ac:dyDescent="0.2">
      <c r="D3066" s="109"/>
    </row>
    <row r="3067" spans="4:4" x14ac:dyDescent="0.2">
      <c r="D3067" s="109"/>
    </row>
    <row r="3068" spans="4:4" x14ac:dyDescent="0.2">
      <c r="D3068" s="109"/>
    </row>
    <row r="3069" spans="4:4" x14ac:dyDescent="0.2">
      <c r="D3069" s="109"/>
    </row>
    <row r="3070" spans="4:4" x14ac:dyDescent="0.2">
      <c r="D3070" s="109"/>
    </row>
    <row r="3071" spans="4:4" x14ac:dyDescent="0.2">
      <c r="D3071" s="109"/>
    </row>
    <row r="3072" spans="4:4" x14ac:dyDescent="0.2">
      <c r="D3072" s="109"/>
    </row>
    <row r="3073" spans="4:4" x14ac:dyDescent="0.2">
      <c r="D3073" s="109"/>
    </row>
    <row r="3074" spans="4:4" x14ac:dyDescent="0.2">
      <c r="D3074" s="109"/>
    </row>
    <row r="3075" spans="4:4" x14ac:dyDescent="0.2">
      <c r="D3075" s="109"/>
    </row>
    <row r="3076" spans="4:4" x14ac:dyDescent="0.2">
      <c r="D3076" s="109"/>
    </row>
    <row r="3077" spans="4:4" x14ac:dyDescent="0.2">
      <c r="D3077" s="109"/>
    </row>
    <row r="3078" spans="4:4" x14ac:dyDescent="0.2">
      <c r="D3078" s="109"/>
    </row>
    <row r="3079" spans="4:4" x14ac:dyDescent="0.2">
      <c r="D3079" s="109"/>
    </row>
    <row r="3080" spans="4:4" x14ac:dyDescent="0.2">
      <c r="D3080" s="109"/>
    </row>
    <row r="3081" spans="4:4" x14ac:dyDescent="0.2">
      <c r="D3081" s="109"/>
    </row>
    <row r="3082" spans="4:4" x14ac:dyDescent="0.2">
      <c r="D3082" s="109"/>
    </row>
    <row r="3083" spans="4:4" x14ac:dyDescent="0.2">
      <c r="D3083" s="109"/>
    </row>
    <row r="3084" spans="4:4" x14ac:dyDescent="0.2">
      <c r="D3084" s="109"/>
    </row>
    <row r="3085" spans="4:4" x14ac:dyDescent="0.2">
      <c r="D3085" s="109"/>
    </row>
    <row r="3086" spans="4:4" x14ac:dyDescent="0.2">
      <c r="D3086" s="109"/>
    </row>
    <row r="3087" spans="4:4" x14ac:dyDescent="0.2">
      <c r="D3087" s="109"/>
    </row>
    <row r="3088" spans="4:4" x14ac:dyDescent="0.2">
      <c r="D3088" s="109"/>
    </row>
    <row r="3089" spans="4:4" x14ac:dyDescent="0.2">
      <c r="D3089" s="109"/>
    </row>
    <row r="3090" spans="4:4" x14ac:dyDescent="0.2">
      <c r="D3090" s="109"/>
    </row>
    <row r="3091" spans="4:4" x14ac:dyDescent="0.2">
      <c r="D3091" s="109"/>
    </row>
    <row r="3092" spans="4:4" x14ac:dyDescent="0.2">
      <c r="D3092" s="109"/>
    </row>
    <row r="3093" spans="4:4" x14ac:dyDescent="0.2">
      <c r="D3093" s="109"/>
    </row>
    <row r="3094" spans="4:4" x14ac:dyDescent="0.2">
      <c r="D3094" s="109"/>
    </row>
    <row r="3095" spans="4:4" x14ac:dyDescent="0.2">
      <c r="D3095" s="109"/>
    </row>
    <row r="3096" spans="4:4" x14ac:dyDescent="0.2">
      <c r="D3096" s="109"/>
    </row>
    <row r="3097" spans="4:4" x14ac:dyDescent="0.2">
      <c r="D3097" s="109"/>
    </row>
    <row r="3098" spans="4:4" x14ac:dyDescent="0.2">
      <c r="D3098" s="109"/>
    </row>
    <row r="3099" spans="4:4" x14ac:dyDescent="0.2">
      <c r="D3099" s="109"/>
    </row>
    <row r="3100" spans="4:4" x14ac:dyDescent="0.2">
      <c r="D3100" s="109"/>
    </row>
    <row r="3101" spans="4:4" x14ac:dyDescent="0.2">
      <c r="D3101" s="109"/>
    </row>
    <row r="3102" spans="4:4" x14ac:dyDescent="0.2">
      <c r="D3102" s="109"/>
    </row>
    <row r="3103" spans="4:4" x14ac:dyDescent="0.2">
      <c r="D3103" s="109"/>
    </row>
    <row r="3104" spans="4:4" x14ac:dyDescent="0.2">
      <c r="D3104" s="109"/>
    </row>
    <row r="3105" spans="4:4" x14ac:dyDescent="0.2">
      <c r="D3105" s="109"/>
    </row>
    <row r="3106" spans="4:4" x14ac:dyDescent="0.2">
      <c r="D3106" s="109"/>
    </row>
    <row r="3107" spans="4:4" x14ac:dyDescent="0.2">
      <c r="D3107" s="109"/>
    </row>
    <row r="3108" spans="4:4" x14ac:dyDescent="0.2">
      <c r="D3108" s="109"/>
    </row>
    <row r="3109" spans="4:4" x14ac:dyDescent="0.2">
      <c r="D3109" s="109"/>
    </row>
    <row r="3110" spans="4:4" x14ac:dyDescent="0.2">
      <c r="D3110" s="109"/>
    </row>
    <row r="3111" spans="4:4" x14ac:dyDescent="0.2">
      <c r="D3111" s="109"/>
    </row>
    <row r="3112" spans="4:4" x14ac:dyDescent="0.2">
      <c r="D3112" s="109"/>
    </row>
    <row r="3113" spans="4:4" x14ac:dyDescent="0.2">
      <c r="D3113" s="109"/>
    </row>
    <row r="3114" spans="4:4" x14ac:dyDescent="0.2">
      <c r="D3114" s="109"/>
    </row>
    <row r="3115" spans="4:4" x14ac:dyDescent="0.2">
      <c r="D3115" s="109"/>
    </row>
    <row r="3116" spans="4:4" x14ac:dyDescent="0.2">
      <c r="D3116" s="109"/>
    </row>
    <row r="3117" spans="4:4" x14ac:dyDescent="0.2">
      <c r="D3117" s="109"/>
    </row>
    <row r="3118" spans="4:4" x14ac:dyDescent="0.2">
      <c r="D3118" s="109"/>
    </row>
    <row r="3119" spans="4:4" x14ac:dyDescent="0.2">
      <c r="D3119" s="109"/>
    </row>
    <row r="3120" spans="4:4" x14ac:dyDescent="0.2">
      <c r="D3120" s="109"/>
    </row>
    <row r="3121" spans="4:4" x14ac:dyDescent="0.2">
      <c r="D3121" s="109"/>
    </row>
    <row r="3122" spans="4:4" x14ac:dyDescent="0.2">
      <c r="D3122" s="109"/>
    </row>
    <row r="3123" spans="4:4" x14ac:dyDescent="0.2">
      <c r="D3123" s="109"/>
    </row>
    <row r="3124" spans="4:4" x14ac:dyDescent="0.2">
      <c r="D3124" s="109"/>
    </row>
    <row r="3125" spans="4:4" x14ac:dyDescent="0.2">
      <c r="D3125" s="109"/>
    </row>
    <row r="3126" spans="4:4" x14ac:dyDescent="0.2">
      <c r="D3126" s="109"/>
    </row>
    <row r="3127" spans="4:4" x14ac:dyDescent="0.2">
      <c r="D3127" s="109"/>
    </row>
    <row r="3128" spans="4:4" x14ac:dyDescent="0.2">
      <c r="D3128" s="109"/>
    </row>
    <row r="3129" spans="4:4" x14ac:dyDescent="0.2">
      <c r="D3129" s="109"/>
    </row>
    <row r="3130" spans="4:4" x14ac:dyDescent="0.2">
      <c r="D3130" s="109"/>
    </row>
    <row r="3131" spans="4:4" x14ac:dyDescent="0.2">
      <c r="D3131" s="109"/>
    </row>
    <row r="3132" spans="4:4" x14ac:dyDescent="0.2">
      <c r="D3132" s="109"/>
    </row>
    <row r="3133" spans="4:4" x14ac:dyDescent="0.2">
      <c r="D3133" s="109"/>
    </row>
    <row r="3134" spans="4:4" x14ac:dyDescent="0.2">
      <c r="D3134" s="109"/>
    </row>
    <row r="3135" spans="4:4" x14ac:dyDescent="0.2">
      <c r="D3135" s="109"/>
    </row>
    <row r="3136" spans="4:4" x14ac:dyDescent="0.2">
      <c r="D3136" s="109"/>
    </row>
    <row r="3137" spans="4:4" x14ac:dyDescent="0.2">
      <c r="D3137" s="109"/>
    </row>
    <row r="3138" spans="4:4" x14ac:dyDescent="0.2">
      <c r="D3138" s="109"/>
    </row>
    <row r="3139" spans="4:4" x14ac:dyDescent="0.2">
      <c r="D3139" s="109"/>
    </row>
    <row r="3140" spans="4:4" x14ac:dyDescent="0.2">
      <c r="D3140" s="109"/>
    </row>
    <row r="3141" spans="4:4" x14ac:dyDescent="0.2">
      <c r="D3141" s="109"/>
    </row>
    <row r="3142" spans="4:4" x14ac:dyDescent="0.2">
      <c r="D3142" s="109"/>
    </row>
    <row r="3143" spans="4:4" x14ac:dyDescent="0.2">
      <c r="D3143" s="109"/>
    </row>
    <row r="3144" spans="4:4" x14ac:dyDescent="0.2">
      <c r="D3144" s="109"/>
    </row>
    <row r="3145" spans="4:4" x14ac:dyDescent="0.2">
      <c r="D3145" s="109"/>
    </row>
    <row r="3146" spans="4:4" x14ac:dyDescent="0.2">
      <c r="D3146" s="109"/>
    </row>
    <row r="3147" spans="4:4" x14ac:dyDescent="0.2">
      <c r="D3147" s="109"/>
    </row>
    <row r="3148" spans="4:4" x14ac:dyDescent="0.2">
      <c r="D3148" s="109"/>
    </row>
    <row r="3149" spans="4:4" x14ac:dyDescent="0.2">
      <c r="D3149" s="109"/>
    </row>
    <row r="3150" spans="4:4" x14ac:dyDescent="0.2">
      <c r="D3150" s="109"/>
    </row>
    <row r="3151" spans="4:4" x14ac:dyDescent="0.2">
      <c r="D3151" s="109"/>
    </row>
    <row r="3152" spans="4:4" x14ac:dyDescent="0.2">
      <c r="D3152" s="109"/>
    </row>
    <row r="3153" spans="4:4" x14ac:dyDescent="0.2">
      <c r="D3153" s="109"/>
    </row>
    <row r="3154" spans="4:4" x14ac:dyDescent="0.2">
      <c r="D3154" s="109"/>
    </row>
    <row r="3155" spans="4:4" x14ac:dyDescent="0.2">
      <c r="D3155" s="109"/>
    </row>
    <row r="3156" spans="4:4" x14ac:dyDescent="0.2">
      <c r="D3156" s="109"/>
    </row>
    <row r="3157" spans="4:4" x14ac:dyDescent="0.2">
      <c r="D3157" s="109"/>
    </row>
    <row r="3158" spans="4:4" x14ac:dyDescent="0.2">
      <c r="D3158" s="109"/>
    </row>
    <row r="3159" spans="4:4" x14ac:dyDescent="0.2">
      <c r="D3159" s="109"/>
    </row>
    <row r="3160" spans="4:4" x14ac:dyDescent="0.2">
      <c r="D3160" s="109"/>
    </row>
    <row r="3161" spans="4:4" x14ac:dyDescent="0.2">
      <c r="D3161" s="109"/>
    </row>
    <row r="3162" spans="4:4" x14ac:dyDescent="0.2">
      <c r="D3162" s="109"/>
    </row>
    <row r="3163" spans="4:4" x14ac:dyDescent="0.2">
      <c r="D3163" s="109"/>
    </row>
    <row r="3164" spans="4:4" x14ac:dyDescent="0.2">
      <c r="D3164" s="109"/>
    </row>
    <row r="3165" spans="4:4" x14ac:dyDescent="0.2">
      <c r="D3165" s="109"/>
    </row>
    <row r="3166" spans="4:4" x14ac:dyDescent="0.2">
      <c r="D3166" s="109"/>
    </row>
    <row r="3167" spans="4:4" x14ac:dyDescent="0.2">
      <c r="D3167" s="109"/>
    </row>
    <row r="3168" spans="4:4" x14ac:dyDescent="0.2">
      <c r="D3168" s="109"/>
    </row>
    <row r="3169" spans="4:4" x14ac:dyDescent="0.2">
      <c r="D3169" s="109"/>
    </row>
    <row r="3170" spans="4:4" x14ac:dyDescent="0.2">
      <c r="D3170" s="109"/>
    </row>
    <row r="3171" spans="4:4" x14ac:dyDescent="0.2">
      <c r="D3171" s="109"/>
    </row>
    <row r="3172" spans="4:4" x14ac:dyDescent="0.2">
      <c r="D3172" s="109"/>
    </row>
    <row r="3173" spans="4:4" x14ac:dyDescent="0.2">
      <c r="D3173" s="109"/>
    </row>
    <row r="3174" spans="4:4" x14ac:dyDescent="0.2">
      <c r="D3174" s="109"/>
    </row>
    <row r="3175" spans="4:4" x14ac:dyDescent="0.2">
      <c r="D3175" s="109"/>
    </row>
    <row r="3176" spans="4:4" x14ac:dyDescent="0.2">
      <c r="D3176" s="109"/>
    </row>
    <row r="3177" spans="4:4" x14ac:dyDescent="0.2">
      <c r="D3177" s="109"/>
    </row>
    <row r="3178" spans="4:4" x14ac:dyDescent="0.2">
      <c r="D3178" s="109"/>
    </row>
    <row r="3179" spans="4:4" x14ac:dyDescent="0.2">
      <c r="D3179" s="109"/>
    </row>
    <row r="3180" spans="4:4" x14ac:dyDescent="0.2">
      <c r="D3180" s="109"/>
    </row>
    <row r="3181" spans="4:4" x14ac:dyDescent="0.2">
      <c r="D3181" s="109"/>
    </row>
    <row r="3182" spans="4:4" x14ac:dyDescent="0.2">
      <c r="D3182" s="109"/>
    </row>
    <row r="3183" spans="4:4" x14ac:dyDescent="0.2">
      <c r="D3183" s="109"/>
    </row>
    <row r="3184" spans="4:4" x14ac:dyDescent="0.2">
      <c r="D3184" s="109"/>
    </row>
    <row r="3185" spans="4:4" x14ac:dyDescent="0.2">
      <c r="D3185" s="109"/>
    </row>
    <row r="3186" spans="4:4" x14ac:dyDescent="0.2">
      <c r="D3186" s="109"/>
    </row>
    <row r="3187" spans="4:4" x14ac:dyDescent="0.2">
      <c r="D3187" s="109"/>
    </row>
    <row r="3188" spans="4:4" x14ac:dyDescent="0.2">
      <c r="D3188" s="109"/>
    </row>
    <row r="3189" spans="4:4" x14ac:dyDescent="0.2">
      <c r="D3189" s="109"/>
    </row>
    <row r="3190" spans="4:4" x14ac:dyDescent="0.2">
      <c r="D3190" s="109"/>
    </row>
    <row r="3191" spans="4:4" x14ac:dyDescent="0.2">
      <c r="D3191" s="109"/>
    </row>
    <row r="3192" spans="4:4" x14ac:dyDescent="0.2">
      <c r="D3192" s="109"/>
    </row>
    <row r="3193" spans="4:4" x14ac:dyDescent="0.2">
      <c r="D3193" s="109"/>
    </row>
    <row r="3194" spans="4:4" x14ac:dyDescent="0.2">
      <c r="D3194" s="109"/>
    </row>
    <row r="3195" spans="4:4" x14ac:dyDescent="0.2">
      <c r="D3195" s="109"/>
    </row>
    <row r="3196" spans="4:4" x14ac:dyDescent="0.2">
      <c r="D3196" s="109"/>
    </row>
    <row r="3197" spans="4:4" x14ac:dyDescent="0.2">
      <c r="D3197" s="109"/>
    </row>
    <row r="3198" spans="4:4" x14ac:dyDescent="0.2">
      <c r="D3198" s="109"/>
    </row>
    <row r="3199" spans="4:4" x14ac:dyDescent="0.2">
      <c r="D3199" s="109"/>
    </row>
    <row r="3200" spans="4:4" x14ac:dyDescent="0.2">
      <c r="D3200" s="109"/>
    </row>
    <row r="3201" spans="4:4" x14ac:dyDescent="0.2">
      <c r="D3201" s="109"/>
    </row>
    <row r="3202" spans="4:4" x14ac:dyDescent="0.2">
      <c r="D3202" s="109"/>
    </row>
    <row r="3203" spans="4:4" x14ac:dyDescent="0.2">
      <c r="D3203" s="109"/>
    </row>
    <row r="3204" spans="4:4" x14ac:dyDescent="0.2">
      <c r="D3204" s="109"/>
    </row>
    <row r="3205" spans="4:4" x14ac:dyDescent="0.2">
      <c r="D3205" s="109"/>
    </row>
    <row r="3206" spans="4:4" x14ac:dyDescent="0.2">
      <c r="D3206" s="109"/>
    </row>
    <row r="3207" spans="4:4" x14ac:dyDescent="0.2">
      <c r="D3207" s="109"/>
    </row>
    <row r="3208" spans="4:4" x14ac:dyDescent="0.2">
      <c r="D3208" s="109"/>
    </row>
    <row r="3209" spans="4:4" x14ac:dyDescent="0.2">
      <c r="D3209" s="109"/>
    </row>
    <row r="3210" spans="4:4" x14ac:dyDescent="0.2">
      <c r="D3210" s="109"/>
    </row>
    <row r="3211" spans="4:4" x14ac:dyDescent="0.2">
      <c r="D3211" s="109"/>
    </row>
    <row r="3212" spans="4:4" x14ac:dyDescent="0.2">
      <c r="D3212" s="109"/>
    </row>
    <row r="3213" spans="4:4" x14ac:dyDescent="0.2">
      <c r="D3213" s="109"/>
    </row>
    <row r="3214" spans="4:4" x14ac:dyDescent="0.2">
      <c r="D3214" s="109"/>
    </row>
    <row r="3215" spans="4:4" x14ac:dyDescent="0.2">
      <c r="D3215" s="109"/>
    </row>
    <row r="3216" spans="4:4" x14ac:dyDescent="0.2">
      <c r="D3216" s="109"/>
    </row>
    <row r="3217" spans="4:4" x14ac:dyDescent="0.2">
      <c r="D3217" s="109"/>
    </row>
    <row r="3218" spans="4:4" x14ac:dyDescent="0.2">
      <c r="D3218" s="109"/>
    </row>
    <row r="3219" spans="4:4" x14ac:dyDescent="0.2">
      <c r="D3219" s="109"/>
    </row>
    <row r="3220" spans="4:4" x14ac:dyDescent="0.2">
      <c r="D3220" s="109"/>
    </row>
    <row r="3221" spans="4:4" x14ac:dyDescent="0.2">
      <c r="D3221" s="109"/>
    </row>
    <row r="3222" spans="4:4" x14ac:dyDescent="0.2">
      <c r="D3222" s="109"/>
    </row>
    <row r="3223" spans="4:4" x14ac:dyDescent="0.2">
      <c r="D3223" s="109"/>
    </row>
    <row r="3224" spans="4:4" x14ac:dyDescent="0.2">
      <c r="D3224" s="109"/>
    </row>
    <row r="3225" spans="4:4" x14ac:dyDescent="0.2">
      <c r="D3225" s="109"/>
    </row>
    <row r="3226" spans="4:4" x14ac:dyDescent="0.2">
      <c r="D3226" s="109"/>
    </row>
    <row r="3227" spans="4:4" x14ac:dyDescent="0.2">
      <c r="D3227" s="109"/>
    </row>
    <row r="3228" spans="4:4" x14ac:dyDescent="0.2">
      <c r="D3228" s="109"/>
    </row>
    <row r="3229" spans="4:4" x14ac:dyDescent="0.2">
      <c r="D3229" s="109"/>
    </row>
    <row r="3230" spans="4:4" x14ac:dyDescent="0.2">
      <c r="D3230" s="109"/>
    </row>
    <row r="3231" spans="4:4" x14ac:dyDescent="0.2">
      <c r="D3231" s="109"/>
    </row>
    <row r="3232" spans="4:4" x14ac:dyDescent="0.2">
      <c r="D3232" s="109"/>
    </row>
    <row r="3233" spans="4:4" x14ac:dyDescent="0.2">
      <c r="D3233" s="109"/>
    </row>
    <row r="3234" spans="4:4" x14ac:dyDescent="0.2">
      <c r="D3234" s="109"/>
    </row>
    <row r="3235" spans="4:4" x14ac:dyDescent="0.2">
      <c r="D3235" s="109"/>
    </row>
    <row r="3236" spans="4:4" x14ac:dyDescent="0.2">
      <c r="D3236" s="109"/>
    </row>
    <row r="3237" spans="4:4" x14ac:dyDescent="0.2">
      <c r="D3237" s="109"/>
    </row>
    <row r="3238" spans="4:4" x14ac:dyDescent="0.2">
      <c r="D3238" s="109"/>
    </row>
    <row r="3239" spans="4:4" x14ac:dyDescent="0.2">
      <c r="D3239" s="109"/>
    </row>
    <row r="3240" spans="4:4" x14ac:dyDescent="0.2">
      <c r="D3240" s="109"/>
    </row>
    <row r="3241" spans="4:4" x14ac:dyDescent="0.2">
      <c r="D3241" s="109"/>
    </row>
    <row r="3242" spans="4:4" x14ac:dyDescent="0.2">
      <c r="D3242" s="109"/>
    </row>
    <row r="3243" spans="4:4" x14ac:dyDescent="0.2">
      <c r="D3243" s="109"/>
    </row>
    <row r="3244" spans="4:4" x14ac:dyDescent="0.2">
      <c r="D3244" s="109"/>
    </row>
    <row r="3245" spans="4:4" x14ac:dyDescent="0.2">
      <c r="D3245" s="109"/>
    </row>
    <row r="3246" spans="4:4" x14ac:dyDescent="0.2">
      <c r="D3246" s="109"/>
    </row>
    <row r="3247" spans="4:4" x14ac:dyDescent="0.2">
      <c r="D3247" s="109"/>
    </row>
    <row r="3248" spans="4:4" x14ac:dyDescent="0.2">
      <c r="D3248" s="109"/>
    </row>
    <row r="3249" spans="4:4" x14ac:dyDescent="0.2">
      <c r="D3249" s="109"/>
    </row>
    <row r="3250" spans="4:4" x14ac:dyDescent="0.2">
      <c r="D3250" s="109"/>
    </row>
    <row r="3251" spans="4:4" x14ac:dyDescent="0.2">
      <c r="D3251" s="109"/>
    </row>
    <row r="3252" spans="4:4" x14ac:dyDescent="0.2">
      <c r="D3252" s="109"/>
    </row>
    <row r="3253" spans="4:4" x14ac:dyDescent="0.2">
      <c r="D3253" s="109"/>
    </row>
    <row r="3254" spans="4:4" x14ac:dyDescent="0.2">
      <c r="D3254" s="109"/>
    </row>
    <row r="3255" spans="4:4" x14ac:dyDescent="0.2">
      <c r="D3255" s="109"/>
    </row>
    <row r="3256" spans="4:4" x14ac:dyDescent="0.2">
      <c r="D3256" s="109"/>
    </row>
    <row r="3257" spans="4:4" x14ac:dyDescent="0.2">
      <c r="D3257" s="109"/>
    </row>
    <row r="3258" spans="4:4" x14ac:dyDescent="0.2">
      <c r="D3258" s="109"/>
    </row>
    <row r="3259" spans="4:4" x14ac:dyDescent="0.2">
      <c r="D3259" s="109"/>
    </row>
    <row r="3260" spans="4:4" x14ac:dyDescent="0.2">
      <c r="D3260" s="109"/>
    </row>
    <row r="3261" spans="4:4" x14ac:dyDescent="0.2">
      <c r="D3261" s="109"/>
    </row>
    <row r="3262" spans="4:4" x14ac:dyDescent="0.2">
      <c r="D3262" s="109"/>
    </row>
    <row r="3263" spans="4:4" x14ac:dyDescent="0.2">
      <c r="D3263" s="109"/>
    </row>
    <row r="3264" spans="4:4" x14ac:dyDescent="0.2">
      <c r="D3264" s="109"/>
    </row>
    <row r="3265" spans="4:4" x14ac:dyDescent="0.2">
      <c r="D3265" s="109"/>
    </row>
    <row r="3266" spans="4:4" x14ac:dyDescent="0.2">
      <c r="D3266" s="109"/>
    </row>
    <row r="3267" spans="4:4" x14ac:dyDescent="0.2">
      <c r="D3267" s="109"/>
    </row>
    <row r="3268" spans="4:4" x14ac:dyDescent="0.2">
      <c r="D3268" s="109"/>
    </row>
    <row r="3269" spans="4:4" x14ac:dyDescent="0.2">
      <c r="D3269" s="109"/>
    </row>
    <row r="3270" spans="4:4" x14ac:dyDescent="0.2">
      <c r="D3270" s="109"/>
    </row>
    <row r="3271" spans="4:4" x14ac:dyDescent="0.2">
      <c r="D3271" s="109"/>
    </row>
    <row r="3272" spans="4:4" x14ac:dyDescent="0.2">
      <c r="D3272" s="109"/>
    </row>
    <row r="3273" spans="4:4" x14ac:dyDescent="0.2">
      <c r="D3273" s="109"/>
    </row>
    <row r="3274" spans="4:4" x14ac:dyDescent="0.2">
      <c r="D3274" s="109"/>
    </row>
    <row r="3275" spans="4:4" x14ac:dyDescent="0.2">
      <c r="D3275" s="109"/>
    </row>
    <row r="3276" spans="4:4" x14ac:dyDescent="0.2">
      <c r="D3276" s="109"/>
    </row>
    <row r="3277" spans="4:4" x14ac:dyDescent="0.2">
      <c r="D3277" s="109"/>
    </row>
    <row r="3278" spans="4:4" x14ac:dyDescent="0.2">
      <c r="D3278" s="109"/>
    </row>
    <row r="3279" spans="4:4" x14ac:dyDescent="0.2">
      <c r="D3279" s="109"/>
    </row>
    <row r="3280" spans="4:4" x14ac:dyDescent="0.2">
      <c r="D3280" s="109"/>
    </row>
    <row r="3281" spans="4:4" x14ac:dyDescent="0.2">
      <c r="D3281" s="109"/>
    </row>
    <row r="3282" spans="4:4" x14ac:dyDescent="0.2">
      <c r="D3282" s="109"/>
    </row>
    <row r="3283" spans="4:4" x14ac:dyDescent="0.2">
      <c r="D3283" s="109"/>
    </row>
    <row r="3284" spans="4:4" x14ac:dyDescent="0.2">
      <c r="D3284" s="109"/>
    </row>
    <row r="3285" spans="4:4" x14ac:dyDescent="0.2">
      <c r="D3285" s="109"/>
    </row>
    <row r="3286" spans="4:4" x14ac:dyDescent="0.2">
      <c r="D3286" s="109"/>
    </row>
    <row r="3287" spans="4:4" x14ac:dyDescent="0.2">
      <c r="D3287" s="109"/>
    </row>
    <row r="3288" spans="4:4" x14ac:dyDescent="0.2">
      <c r="D3288" s="109"/>
    </row>
    <row r="3289" spans="4:4" x14ac:dyDescent="0.2">
      <c r="D3289" s="109"/>
    </row>
    <row r="3290" spans="4:4" x14ac:dyDescent="0.2">
      <c r="D3290" s="109"/>
    </row>
    <row r="3291" spans="4:4" x14ac:dyDescent="0.2">
      <c r="D3291" s="109"/>
    </row>
    <row r="3292" spans="4:4" x14ac:dyDescent="0.2">
      <c r="D3292" s="109"/>
    </row>
    <row r="3293" spans="4:4" x14ac:dyDescent="0.2">
      <c r="D3293" s="109"/>
    </row>
    <row r="3294" spans="4:4" x14ac:dyDescent="0.2">
      <c r="D3294" s="109"/>
    </row>
    <row r="3295" spans="4:4" x14ac:dyDescent="0.2">
      <c r="D3295" s="109"/>
    </row>
    <row r="3296" spans="4:4" x14ac:dyDescent="0.2">
      <c r="D3296" s="109"/>
    </row>
    <row r="3297" spans="4:4" x14ac:dyDescent="0.2">
      <c r="D3297" s="109"/>
    </row>
    <row r="3298" spans="4:4" x14ac:dyDescent="0.2">
      <c r="D3298" s="109"/>
    </row>
    <row r="3299" spans="4:4" x14ac:dyDescent="0.2">
      <c r="D3299" s="109"/>
    </row>
    <row r="3300" spans="4:4" x14ac:dyDescent="0.2">
      <c r="D3300" s="109"/>
    </row>
    <row r="3301" spans="4:4" x14ac:dyDescent="0.2">
      <c r="D3301" s="109"/>
    </row>
    <row r="3302" spans="4:4" x14ac:dyDescent="0.2">
      <c r="D3302" s="109"/>
    </row>
    <row r="3303" spans="4:4" x14ac:dyDescent="0.2">
      <c r="D3303" s="109"/>
    </row>
    <row r="3304" spans="4:4" x14ac:dyDescent="0.2">
      <c r="D3304" s="109"/>
    </row>
    <row r="3305" spans="4:4" x14ac:dyDescent="0.2">
      <c r="D3305" s="109"/>
    </row>
    <row r="3306" spans="4:4" x14ac:dyDescent="0.2">
      <c r="D3306" s="109"/>
    </row>
    <row r="3307" spans="4:4" x14ac:dyDescent="0.2">
      <c r="D3307" s="109"/>
    </row>
    <row r="3308" spans="4:4" x14ac:dyDescent="0.2">
      <c r="D3308" s="109"/>
    </row>
    <row r="3309" spans="4:4" x14ac:dyDescent="0.2">
      <c r="D3309" s="109"/>
    </row>
    <row r="3310" spans="4:4" x14ac:dyDescent="0.2">
      <c r="D3310" s="109"/>
    </row>
    <row r="3311" spans="4:4" x14ac:dyDescent="0.2">
      <c r="D3311" s="109"/>
    </row>
    <row r="3312" spans="4:4" x14ac:dyDescent="0.2">
      <c r="D3312" s="109"/>
    </row>
    <row r="3313" spans="4:4" x14ac:dyDescent="0.2">
      <c r="D3313" s="109"/>
    </row>
    <row r="3314" spans="4:4" x14ac:dyDescent="0.2">
      <c r="D3314" s="109"/>
    </row>
    <row r="3315" spans="4:4" x14ac:dyDescent="0.2">
      <c r="D3315" s="109"/>
    </row>
    <row r="3316" spans="4:4" x14ac:dyDescent="0.2">
      <c r="D3316" s="109"/>
    </row>
    <row r="3317" spans="4:4" x14ac:dyDescent="0.2">
      <c r="D3317" s="109"/>
    </row>
    <row r="3318" spans="4:4" x14ac:dyDescent="0.2">
      <c r="D3318" s="109"/>
    </row>
    <row r="3319" spans="4:4" x14ac:dyDescent="0.2">
      <c r="D3319" s="109"/>
    </row>
    <row r="3320" spans="4:4" x14ac:dyDescent="0.2">
      <c r="D3320" s="109"/>
    </row>
    <row r="3321" spans="4:4" x14ac:dyDescent="0.2">
      <c r="D3321" s="109"/>
    </row>
    <row r="3322" spans="4:4" x14ac:dyDescent="0.2">
      <c r="D3322" s="109"/>
    </row>
    <row r="3323" spans="4:4" x14ac:dyDescent="0.2">
      <c r="D3323" s="109"/>
    </row>
    <row r="3324" spans="4:4" x14ac:dyDescent="0.2">
      <c r="D3324" s="109"/>
    </row>
    <row r="3325" spans="4:4" x14ac:dyDescent="0.2">
      <c r="D3325" s="109"/>
    </row>
    <row r="3326" spans="4:4" x14ac:dyDescent="0.2">
      <c r="D3326" s="109"/>
    </row>
    <row r="3327" spans="4:4" x14ac:dyDescent="0.2">
      <c r="D3327" s="109"/>
    </row>
    <row r="3328" spans="4:4" x14ac:dyDescent="0.2">
      <c r="D3328" s="109"/>
    </row>
    <row r="3329" spans="4:4" x14ac:dyDescent="0.2">
      <c r="D3329" s="109"/>
    </row>
    <row r="3330" spans="4:4" x14ac:dyDescent="0.2">
      <c r="D3330" s="109"/>
    </row>
    <row r="3331" spans="4:4" x14ac:dyDescent="0.2">
      <c r="D3331" s="109"/>
    </row>
    <row r="3332" spans="4:4" x14ac:dyDescent="0.2">
      <c r="D3332" s="109"/>
    </row>
    <row r="3333" spans="4:4" x14ac:dyDescent="0.2">
      <c r="D3333" s="109"/>
    </row>
    <row r="3334" spans="4:4" x14ac:dyDescent="0.2">
      <c r="D3334" s="109"/>
    </row>
    <row r="3335" spans="4:4" x14ac:dyDescent="0.2">
      <c r="D3335" s="109"/>
    </row>
    <row r="3336" spans="4:4" x14ac:dyDescent="0.2">
      <c r="D3336" s="109"/>
    </row>
    <row r="3337" spans="4:4" x14ac:dyDescent="0.2">
      <c r="D3337" s="109"/>
    </row>
    <row r="3338" spans="4:4" x14ac:dyDescent="0.2">
      <c r="D3338" s="109"/>
    </row>
    <row r="3339" spans="4:4" x14ac:dyDescent="0.2">
      <c r="D3339" s="109"/>
    </row>
    <row r="3340" spans="4:4" x14ac:dyDescent="0.2">
      <c r="D3340" s="109"/>
    </row>
    <row r="3341" spans="4:4" x14ac:dyDescent="0.2">
      <c r="D3341" s="109"/>
    </row>
    <row r="3342" spans="4:4" x14ac:dyDescent="0.2">
      <c r="D3342" s="109"/>
    </row>
    <row r="3343" spans="4:4" x14ac:dyDescent="0.2">
      <c r="D3343" s="109"/>
    </row>
    <row r="3344" spans="4:4" x14ac:dyDescent="0.2">
      <c r="D3344" s="109"/>
    </row>
    <row r="3345" spans="4:4" x14ac:dyDescent="0.2">
      <c r="D3345" s="109"/>
    </row>
    <row r="3346" spans="4:4" x14ac:dyDescent="0.2">
      <c r="D3346" s="109"/>
    </row>
    <row r="3347" spans="4:4" x14ac:dyDescent="0.2">
      <c r="D3347" s="109"/>
    </row>
    <row r="3348" spans="4:4" x14ac:dyDescent="0.2">
      <c r="D3348" s="109"/>
    </row>
    <row r="3349" spans="4:4" x14ac:dyDescent="0.2">
      <c r="D3349" s="109"/>
    </row>
    <row r="3350" spans="4:4" x14ac:dyDescent="0.2">
      <c r="D3350" s="109"/>
    </row>
    <row r="3351" spans="4:4" x14ac:dyDescent="0.2">
      <c r="D3351" s="109"/>
    </row>
    <row r="3352" spans="4:4" x14ac:dyDescent="0.2">
      <c r="D3352" s="109"/>
    </row>
    <row r="3353" spans="4:4" x14ac:dyDescent="0.2">
      <c r="D3353" s="109"/>
    </row>
    <row r="3354" spans="4:4" x14ac:dyDescent="0.2">
      <c r="D3354" s="109"/>
    </row>
    <row r="3355" spans="4:4" x14ac:dyDescent="0.2">
      <c r="D3355" s="109"/>
    </row>
    <row r="3356" spans="4:4" x14ac:dyDescent="0.2">
      <c r="D3356" s="109"/>
    </row>
    <row r="3357" spans="4:4" x14ac:dyDescent="0.2">
      <c r="D3357" s="109"/>
    </row>
    <row r="3358" spans="4:4" x14ac:dyDescent="0.2">
      <c r="D3358" s="109"/>
    </row>
    <row r="3359" spans="4:4" x14ac:dyDescent="0.2">
      <c r="D3359" s="109"/>
    </row>
    <row r="3360" spans="4:4" x14ac:dyDescent="0.2">
      <c r="D3360" s="109"/>
    </row>
    <row r="3361" spans="4:4" x14ac:dyDescent="0.2">
      <c r="D3361" s="109"/>
    </row>
    <row r="3362" spans="4:4" x14ac:dyDescent="0.2">
      <c r="D3362" s="109"/>
    </row>
    <row r="3363" spans="4:4" x14ac:dyDescent="0.2">
      <c r="D3363" s="109"/>
    </row>
    <row r="3364" spans="4:4" x14ac:dyDescent="0.2">
      <c r="D3364" s="109"/>
    </row>
    <row r="3365" spans="4:4" x14ac:dyDescent="0.2">
      <c r="D3365" s="109"/>
    </row>
    <row r="3366" spans="4:4" x14ac:dyDescent="0.2">
      <c r="D3366" s="109"/>
    </row>
    <row r="3367" spans="4:4" x14ac:dyDescent="0.2">
      <c r="D3367" s="109"/>
    </row>
    <row r="3368" spans="4:4" x14ac:dyDescent="0.2">
      <c r="D3368" s="109"/>
    </row>
    <row r="3369" spans="4:4" x14ac:dyDescent="0.2">
      <c r="D3369" s="109"/>
    </row>
    <row r="3370" spans="4:4" x14ac:dyDescent="0.2">
      <c r="D3370" s="109"/>
    </row>
    <row r="3371" spans="4:4" x14ac:dyDescent="0.2">
      <c r="D3371" s="109"/>
    </row>
    <row r="3372" spans="4:4" x14ac:dyDescent="0.2">
      <c r="D3372" s="109"/>
    </row>
    <row r="3373" spans="4:4" x14ac:dyDescent="0.2">
      <c r="D3373" s="109"/>
    </row>
    <row r="3374" spans="4:4" x14ac:dyDescent="0.2">
      <c r="D3374" s="109"/>
    </row>
    <row r="3375" spans="4:4" x14ac:dyDescent="0.2">
      <c r="D3375" s="109"/>
    </row>
    <row r="3376" spans="4:4" x14ac:dyDescent="0.2">
      <c r="D3376" s="109"/>
    </row>
    <row r="3377" spans="4:4" x14ac:dyDescent="0.2">
      <c r="D3377" s="109"/>
    </row>
    <row r="3378" spans="4:4" x14ac:dyDescent="0.2">
      <c r="D3378" s="109"/>
    </row>
    <row r="3379" spans="4:4" x14ac:dyDescent="0.2">
      <c r="D3379" s="109"/>
    </row>
    <row r="3380" spans="4:4" x14ac:dyDescent="0.2">
      <c r="D3380" s="109"/>
    </row>
    <row r="3381" spans="4:4" x14ac:dyDescent="0.2">
      <c r="D3381" s="109"/>
    </row>
    <row r="3382" spans="4:4" x14ac:dyDescent="0.2">
      <c r="D3382" s="109"/>
    </row>
    <row r="3383" spans="4:4" x14ac:dyDescent="0.2">
      <c r="D3383" s="109"/>
    </row>
    <row r="3384" spans="4:4" x14ac:dyDescent="0.2">
      <c r="D3384" s="109"/>
    </row>
    <row r="3385" spans="4:4" x14ac:dyDescent="0.2">
      <c r="D3385" s="109"/>
    </row>
    <row r="3386" spans="4:4" x14ac:dyDescent="0.2">
      <c r="D3386" s="109"/>
    </row>
    <row r="3387" spans="4:4" x14ac:dyDescent="0.2">
      <c r="D3387" s="109"/>
    </row>
    <row r="3388" spans="4:4" x14ac:dyDescent="0.2">
      <c r="D3388" s="109"/>
    </row>
    <row r="3389" spans="4:4" x14ac:dyDescent="0.2">
      <c r="D3389" s="109"/>
    </row>
    <row r="3390" spans="4:4" x14ac:dyDescent="0.2">
      <c r="D3390" s="109"/>
    </row>
    <row r="3391" spans="4:4" x14ac:dyDescent="0.2">
      <c r="D3391" s="109"/>
    </row>
    <row r="3392" spans="4:4" x14ac:dyDescent="0.2">
      <c r="D3392" s="109"/>
    </row>
    <row r="3393" spans="4:4" x14ac:dyDescent="0.2">
      <c r="D3393" s="109"/>
    </row>
    <row r="3394" spans="4:4" x14ac:dyDescent="0.2">
      <c r="D3394" s="109"/>
    </row>
    <row r="3395" spans="4:4" x14ac:dyDescent="0.2">
      <c r="D3395" s="109"/>
    </row>
    <row r="3396" spans="4:4" x14ac:dyDescent="0.2">
      <c r="D3396" s="109"/>
    </row>
    <row r="3397" spans="4:4" x14ac:dyDescent="0.2">
      <c r="D3397" s="109"/>
    </row>
    <row r="3398" spans="4:4" x14ac:dyDescent="0.2">
      <c r="D3398" s="109"/>
    </row>
    <row r="3399" spans="4:4" x14ac:dyDescent="0.2">
      <c r="D3399" s="109"/>
    </row>
    <row r="3400" spans="4:4" x14ac:dyDescent="0.2">
      <c r="D3400" s="109"/>
    </row>
    <row r="3401" spans="4:4" x14ac:dyDescent="0.2">
      <c r="D3401" s="109"/>
    </row>
    <row r="3402" spans="4:4" x14ac:dyDescent="0.2">
      <c r="D3402" s="109"/>
    </row>
    <row r="3403" spans="4:4" x14ac:dyDescent="0.2">
      <c r="D3403" s="109"/>
    </row>
    <row r="3404" spans="4:4" x14ac:dyDescent="0.2">
      <c r="D3404" s="109"/>
    </row>
    <row r="3405" spans="4:4" x14ac:dyDescent="0.2">
      <c r="D3405" s="109"/>
    </row>
    <row r="3406" spans="4:4" x14ac:dyDescent="0.2">
      <c r="D3406" s="109"/>
    </row>
    <row r="3407" spans="4:4" x14ac:dyDescent="0.2">
      <c r="D3407" s="109"/>
    </row>
    <row r="3408" spans="4:4" x14ac:dyDescent="0.2">
      <c r="D3408" s="109"/>
    </row>
    <row r="3409" spans="4:4" x14ac:dyDescent="0.2">
      <c r="D3409" s="109"/>
    </row>
    <row r="3410" spans="4:4" x14ac:dyDescent="0.2">
      <c r="D3410" s="109"/>
    </row>
    <row r="3411" spans="4:4" x14ac:dyDescent="0.2">
      <c r="D3411" s="109"/>
    </row>
    <row r="3412" spans="4:4" x14ac:dyDescent="0.2">
      <c r="D3412" s="109"/>
    </row>
    <row r="3413" spans="4:4" x14ac:dyDescent="0.2">
      <c r="D3413" s="109"/>
    </row>
    <row r="3414" spans="4:4" x14ac:dyDescent="0.2">
      <c r="D3414" s="109"/>
    </row>
    <row r="3415" spans="4:4" x14ac:dyDescent="0.2">
      <c r="D3415" s="109"/>
    </row>
    <row r="3416" spans="4:4" x14ac:dyDescent="0.2">
      <c r="D3416" s="109"/>
    </row>
    <row r="3417" spans="4:4" x14ac:dyDescent="0.2">
      <c r="D3417" s="109"/>
    </row>
    <row r="3418" spans="4:4" x14ac:dyDescent="0.2">
      <c r="D3418" s="109"/>
    </row>
    <row r="3419" spans="4:4" x14ac:dyDescent="0.2">
      <c r="D3419" s="109"/>
    </row>
    <row r="3420" spans="4:4" x14ac:dyDescent="0.2">
      <c r="D3420" s="109"/>
    </row>
    <row r="3421" spans="4:4" x14ac:dyDescent="0.2">
      <c r="D3421" s="109"/>
    </row>
    <row r="3422" spans="4:4" x14ac:dyDescent="0.2">
      <c r="D3422" s="109"/>
    </row>
    <row r="3423" spans="4:4" x14ac:dyDescent="0.2">
      <c r="D3423" s="109"/>
    </row>
    <row r="3424" spans="4:4" x14ac:dyDescent="0.2">
      <c r="D3424" s="109"/>
    </row>
    <row r="3425" spans="4:4" x14ac:dyDescent="0.2">
      <c r="D3425" s="109"/>
    </row>
    <row r="3426" spans="4:4" x14ac:dyDescent="0.2">
      <c r="D3426" s="109"/>
    </row>
    <row r="3427" spans="4:4" x14ac:dyDescent="0.2">
      <c r="D3427" s="109"/>
    </row>
    <row r="3428" spans="4:4" x14ac:dyDescent="0.2">
      <c r="D3428" s="109"/>
    </row>
    <row r="3429" spans="4:4" x14ac:dyDescent="0.2">
      <c r="D3429" s="109"/>
    </row>
    <row r="3430" spans="4:4" x14ac:dyDescent="0.2">
      <c r="D3430" s="109"/>
    </row>
    <row r="3431" spans="4:4" x14ac:dyDescent="0.2">
      <c r="D3431" s="109"/>
    </row>
    <row r="3432" spans="4:4" x14ac:dyDescent="0.2">
      <c r="D3432" s="109"/>
    </row>
    <row r="3433" spans="4:4" x14ac:dyDescent="0.2">
      <c r="D3433" s="109"/>
    </row>
    <row r="3434" spans="4:4" x14ac:dyDescent="0.2">
      <c r="D3434" s="109"/>
    </row>
    <row r="3435" spans="4:4" x14ac:dyDescent="0.2">
      <c r="D3435" s="109"/>
    </row>
    <row r="3436" spans="4:4" x14ac:dyDescent="0.2">
      <c r="D3436" s="109"/>
    </row>
    <row r="3437" spans="4:4" x14ac:dyDescent="0.2">
      <c r="D3437" s="109"/>
    </row>
    <row r="3438" spans="4:4" x14ac:dyDescent="0.2">
      <c r="D3438" s="109"/>
    </row>
    <row r="3439" spans="4:4" x14ac:dyDescent="0.2">
      <c r="D3439" s="109"/>
    </row>
    <row r="3440" spans="4:4" x14ac:dyDescent="0.2">
      <c r="D3440" s="109"/>
    </row>
    <row r="3441" spans="4:4" x14ac:dyDescent="0.2">
      <c r="D3441" s="109"/>
    </row>
    <row r="3442" spans="4:4" x14ac:dyDescent="0.2">
      <c r="D3442" s="109"/>
    </row>
    <row r="3443" spans="4:4" x14ac:dyDescent="0.2">
      <c r="D3443" s="109"/>
    </row>
    <row r="3444" spans="4:4" x14ac:dyDescent="0.2">
      <c r="D3444" s="109"/>
    </row>
    <row r="3445" spans="4:4" x14ac:dyDescent="0.2">
      <c r="D3445" s="109"/>
    </row>
    <row r="3446" spans="4:4" x14ac:dyDescent="0.2">
      <c r="D3446" s="109"/>
    </row>
    <row r="3447" spans="4:4" x14ac:dyDescent="0.2">
      <c r="D3447" s="109"/>
    </row>
    <row r="3448" spans="4:4" x14ac:dyDescent="0.2">
      <c r="D3448" s="109"/>
    </row>
    <row r="3449" spans="4:4" x14ac:dyDescent="0.2">
      <c r="D3449" s="109"/>
    </row>
    <row r="3450" spans="4:4" x14ac:dyDescent="0.2">
      <c r="D3450" s="109"/>
    </row>
    <row r="3451" spans="4:4" x14ac:dyDescent="0.2">
      <c r="D3451" s="109"/>
    </row>
    <row r="3452" spans="4:4" x14ac:dyDescent="0.2">
      <c r="D3452" s="109"/>
    </row>
    <row r="3453" spans="4:4" x14ac:dyDescent="0.2">
      <c r="D3453" s="109"/>
    </row>
    <row r="3454" spans="4:4" x14ac:dyDescent="0.2">
      <c r="D3454" s="109"/>
    </row>
    <row r="3455" spans="4:4" x14ac:dyDescent="0.2">
      <c r="D3455" s="109"/>
    </row>
    <row r="3456" spans="4:4" x14ac:dyDescent="0.2">
      <c r="D3456" s="109"/>
    </row>
    <row r="3457" spans="4:4" x14ac:dyDescent="0.2">
      <c r="D3457" s="109"/>
    </row>
    <row r="3458" spans="4:4" x14ac:dyDescent="0.2">
      <c r="D3458" s="109"/>
    </row>
    <row r="3459" spans="4:4" x14ac:dyDescent="0.2">
      <c r="D3459" s="109"/>
    </row>
    <row r="3460" spans="4:4" x14ac:dyDescent="0.2">
      <c r="D3460" s="109"/>
    </row>
    <row r="3461" spans="4:4" x14ac:dyDescent="0.2">
      <c r="D3461" s="109"/>
    </row>
    <row r="3462" spans="4:4" x14ac:dyDescent="0.2">
      <c r="D3462" s="109"/>
    </row>
    <row r="3463" spans="4:4" x14ac:dyDescent="0.2">
      <c r="D3463" s="109"/>
    </row>
    <row r="3464" spans="4:4" x14ac:dyDescent="0.2">
      <c r="D3464" s="109"/>
    </row>
    <row r="3465" spans="4:4" x14ac:dyDescent="0.2">
      <c r="D3465" s="109"/>
    </row>
    <row r="3466" spans="4:4" x14ac:dyDescent="0.2">
      <c r="D3466" s="109"/>
    </row>
    <row r="3467" spans="4:4" x14ac:dyDescent="0.2">
      <c r="D3467" s="109"/>
    </row>
    <row r="3468" spans="4:4" x14ac:dyDescent="0.2">
      <c r="D3468" s="109"/>
    </row>
    <row r="3469" spans="4:4" x14ac:dyDescent="0.2">
      <c r="D3469" s="109"/>
    </row>
    <row r="3470" spans="4:4" x14ac:dyDescent="0.2">
      <c r="D3470" s="109"/>
    </row>
    <row r="3471" spans="4:4" x14ac:dyDescent="0.2">
      <c r="D3471" s="109"/>
    </row>
    <row r="3472" spans="4:4" x14ac:dyDescent="0.2">
      <c r="D3472" s="109"/>
    </row>
    <row r="3473" spans="4:4" x14ac:dyDescent="0.2">
      <c r="D3473" s="109"/>
    </row>
    <row r="3474" spans="4:4" x14ac:dyDescent="0.2">
      <c r="D3474" s="109"/>
    </row>
    <row r="3475" spans="4:4" x14ac:dyDescent="0.2">
      <c r="D3475" s="109"/>
    </row>
    <row r="3476" spans="4:4" x14ac:dyDescent="0.2">
      <c r="D3476" s="109"/>
    </row>
    <row r="3477" spans="4:4" x14ac:dyDescent="0.2">
      <c r="D3477" s="109"/>
    </row>
    <row r="3478" spans="4:4" x14ac:dyDescent="0.2">
      <c r="D3478" s="109"/>
    </row>
    <row r="3479" spans="4:4" x14ac:dyDescent="0.2">
      <c r="D3479" s="109"/>
    </row>
    <row r="3480" spans="4:4" x14ac:dyDescent="0.2">
      <c r="D3480" s="109"/>
    </row>
    <row r="3481" spans="4:4" x14ac:dyDescent="0.2">
      <c r="D3481" s="109"/>
    </row>
    <row r="3482" spans="4:4" x14ac:dyDescent="0.2">
      <c r="D3482" s="109"/>
    </row>
    <row r="3483" spans="4:4" x14ac:dyDescent="0.2">
      <c r="D3483" s="109"/>
    </row>
    <row r="3484" spans="4:4" x14ac:dyDescent="0.2">
      <c r="D3484" s="109"/>
    </row>
    <row r="3485" spans="4:4" x14ac:dyDescent="0.2">
      <c r="D3485" s="109"/>
    </row>
    <row r="3486" spans="4:4" x14ac:dyDescent="0.2">
      <c r="D3486" s="109"/>
    </row>
    <row r="3487" spans="4:4" x14ac:dyDescent="0.2">
      <c r="D3487" s="109"/>
    </row>
    <row r="3488" spans="4:4" x14ac:dyDescent="0.2">
      <c r="D3488" s="109"/>
    </row>
    <row r="3489" spans="4:4" x14ac:dyDescent="0.2">
      <c r="D3489" s="109"/>
    </row>
    <row r="3490" spans="4:4" x14ac:dyDescent="0.2">
      <c r="D3490" s="109"/>
    </row>
    <row r="3491" spans="4:4" x14ac:dyDescent="0.2">
      <c r="D3491" s="109"/>
    </row>
    <row r="3492" spans="4:4" x14ac:dyDescent="0.2">
      <c r="D3492" s="109"/>
    </row>
    <row r="3493" spans="4:4" x14ac:dyDescent="0.2">
      <c r="D3493" s="109"/>
    </row>
    <row r="3494" spans="4:4" x14ac:dyDescent="0.2">
      <c r="D3494" s="109"/>
    </row>
    <row r="3495" spans="4:4" x14ac:dyDescent="0.2">
      <c r="D3495" s="109"/>
    </row>
    <row r="3496" spans="4:4" x14ac:dyDescent="0.2">
      <c r="D3496" s="109"/>
    </row>
    <row r="3497" spans="4:4" x14ac:dyDescent="0.2">
      <c r="D3497" s="109"/>
    </row>
    <row r="3498" spans="4:4" x14ac:dyDescent="0.2">
      <c r="D3498" s="109"/>
    </row>
    <row r="3499" spans="4:4" x14ac:dyDescent="0.2">
      <c r="D3499" s="109"/>
    </row>
    <row r="3500" spans="4:4" x14ac:dyDescent="0.2">
      <c r="D3500" s="109"/>
    </row>
    <row r="3501" spans="4:4" x14ac:dyDescent="0.2">
      <c r="D3501" s="109"/>
    </row>
    <row r="3502" spans="4:4" x14ac:dyDescent="0.2">
      <c r="D3502" s="109"/>
    </row>
    <row r="3503" spans="4:4" x14ac:dyDescent="0.2">
      <c r="D3503" s="109"/>
    </row>
    <row r="3504" spans="4:4" x14ac:dyDescent="0.2">
      <c r="D3504" s="109"/>
    </row>
    <row r="3505" spans="4:4" x14ac:dyDescent="0.2">
      <c r="D3505" s="109"/>
    </row>
    <row r="3506" spans="4:4" x14ac:dyDescent="0.2">
      <c r="D3506" s="109"/>
    </row>
    <row r="3507" spans="4:4" x14ac:dyDescent="0.2">
      <c r="D3507" s="109"/>
    </row>
    <row r="3508" spans="4:4" x14ac:dyDescent="0.2">
      <c r="D3508" s="109"/>
    </row>
    <row r="3509" spans="4:4" x14ac:dyDescent="0.2">
      <c r="D3509" s="109"/>
    </row>
    <row r="3510" spans="4:4" x14ac:dyDescent="0.2">
      <c r="D3510" s="109"/>
    </row>
    <row r="3511" spans="4:4" x14ac:dyDescent="0.2">
      <c r="D3511" s="109"/>
    </row>
    <row r="3512" spans="4:4" x14ac:dyDescent="0.2">
      <c r="D3512" s="109"/>
    </row>
    <row r="3513" spans="4:4" x14ac:dyDescent="0.2">
      <c r="D3513" s="109"/>
    </row>
    <row r="3514" spans="4:4" x14ac:dyDescent="0.2">
      <c r="D3514" s="109"/>
    </row>
    <row r="3515" spans="4:4" x14ac:dyDescent="0.2">
      <c r="D3515" s="109"/>
    </row>
    <row r="3516" spans="4:4" x14ac:dyDescent="0.2">
      <c r="D3516" s="109"/>
    </row>
    <row r="3517" spans="4:4" x14ac:dyDescent="0.2">
      <c r="D3517" s="109"/>
    </row>
    <row r="3518" spans="4:4" x14ac:dyDescent="0.2">
      <c r="D3518" s="109"/>
    </row>
    <row r="3519" spans="4:4" x14ac:dyDescent="0.2">
      <c r="D3519" s="109"/>
    </row>
    <row r="3520" spans="4:4" x14ac:dyDescent="0.2">
      <c r="D3520" s="109"/>
    </row>
    <row r="3521" spans="4:4" x14ac:dyDescent="0.2">
      <c r="D3521" s="109"/>
    </row>
    <row r="3522" spans="4:4" x14ac:dyDescent="0.2">
      <c r="D3522" s="109"/>
    </row>
    <row r="3523" spans="4:4" x14ac:dyDescent="0.2">
      <c r="D3523" s="109"/>
    </row>
    <row r="3524" spans="4:4" x14ac:dyDescent="0.2">
      <c r="D3524" s="109"/>
    </row>
    <row r="3525" spans="4:4" x14ac:dyDescent="0.2">
      <c r="D3525" s="109"/>
    </row>
    <row r="3526" spans="4:4" x14ac:dyDescent="0.2">
      <c r="D3526" s="109"/>
    </row>
    <row r="3527" spans="4:4" x14ac:dyDescent="0.2">
      <c r="D3527" s="109"/>
    </row>
    <row r="3528" spans="4:4" x14ac:dyDescent="0.2">
      <c r="D3528" s="109"/>
    </row>
    <row r="3529" spans="4:4" x14ac:dyDescent="0.2">
      <c r="D3529" s="109"/>
    </row>
    <row r="3530" spans="4:4" x14ac:dyDescent="0.2">
      <c r="D3530" s="109"/>
    </row>
    <row r="3531" spans="4:4" x14ac:dyDescent="0.2">
      <c r="D3531" s="109"/>
    </row>
    <row r="3532" spans="4:4" x14ac:dyDescent="0.2">
      <c r="D3532" s="109"/>
    </row>
    <row r="3533" spans="4:4" x14ac:dyDescent="0.2">
      <c r="D3533" s="109"/>
    </row>
    <row r="3534" spans="4:4" x14ac:dyDescent="0.2">
      <c r="D3534" s="109"/>
    </row>
    <row r="3535" spans="4:4" x14ac:dyDescent="0.2">
      <c r="D3535" s="109"/>
    </row>
    <row r="3536" spans="4:4" x14ac:dyDescent="0.2">
      <c r="D3536" s="109"/>
    </row>
    <row r="3537" spans="4:4" x14ac:dyDescent="0.2">
      <c r="D3537" s="109"/>
    </row>
    <row r="3538" spans="4:4" x14ac:dyDescent="0.2">
      <c r="D3538" s="109"/>
    </row>
    <row r="3539" spans="4:4" x14ac:dyDescent="0.2">
      <c r="D3539" s="109"/>
    </row>
    <row r="3540" spans="4:4" x14ac:dyDescent="0.2">
      <c r="D3540" s="109"/>
    </row>
    <row r="3541" spans="4:4" x14ac:dyDescent="0.2">
      <c r="D3541" s="109"/>
    </row>
    <row r="3542" spans="4:4" x14ac:dyDescent="0.2">
      <c r="D3542" s="109"/>
    </row>
    <row r="3543" spans="4:4" x14ac:dyDescent="0.2">
      <c r="D3543" s="109"/>
    </row>
    <row r="3544" spans="4:4" x14ac:dyDescent="0.2">
      <c r="D3544" s="109"/>
    </row>
    <row r="3545" spans="4:4" x14ac:dyDescent="0.2">
      <c r="D3545" s="109"/>
    </row>
    <row r="3546" spans="4:4" x14ac:dyDescent="0.2">
      <c r="D3546" s="109"/>
    </row>
    <row r="3547" spans="4:4" x14ac:dyDescent="0.2">
      <c r="D3547" s="109"/>
    </row>
    <row r="3548" spans="4:4" x14ac:dyDescent="0.2">
      <c r="D3548" s="109"/>
    </row>
    <row r="3549" spans="4:4" x14ac:dyDescent="0.2">
      <c r="D3549" s="109"/>
    </row>
    <row r="3550" spans="4:4" x14ac:dyDescent="0.2">
      <c r="D3550" s="109"/>
    </row>
    <row r="3551" spans="4:4" x14ac:dyDescent="0.2">
      <c r="D3551" s="109"/>
    </row>
    <row r="3552" spans="4:4" x14ac:dyDescent="0.2">
      <c r="D3552" s="109"/>
    </row>
    <row r="3553" spans="4:4" x14ac:dyDescent="0.2">
      <c r="D3553" s="109"/>
    </row>
    <row r="3554" spans="4:4" x14ac:dyDescent="0.2">
      <c r="D3554" s="109"/>
    </row>
    <row r="3555" spans="4:4" x14ac:dyDescent="0.2">
      <c r="D3555" s="109"/>
    </row>
    <row r="3556" spans="4:4" x14ac:dyDescent="0.2">
      <c r="D3556" s="109"/>
    </row>
    <row r="3557" spans="4:4" x14ac:dyDescent="0.2">
      <c r="D3557" s="109"/>
    </row>
    <row r="3558" spans="4:4" x14ac:dyDescent="0.2">
      <c r="D3558" s="109"/>
    </row>
    <row r="3559" spans="4:4" x14ac:dyDescent="0.2">
      <c r="D3559" s="109"/>
    </row>
    <row r="3560" spans="4:4" x14ac:dyDescent="0.2">
      <c r="D3560" s="109"/>
    </row>
    <row r="3561" spans="4:4" x14ac:dyDescent="0.2">
      <c r="D3561" s="109"/>
    </row>
    <row r="3562" spans="4:4" x14ac:dyDescent="0.2">
      <c r="D3562" s="109"/>
    </row>
    <row r="3563" spans="4:4" x14ac:dyDescent="0.2">
      <c r="D3563" s="109"/>
    </row>
    <row r="3564" spans="4:4" x14ac:dyDescent="0.2">
      <c r="D3564" s="109"/>
    </row>
    <row r="3565" spans="4:4" x14ac:dyDescent="0.2">
      <c r="D3565" s="109"/>
    </row>
    <row r="3566" spans="4:4" x14ac:dyDescent="0.2">
      <c r="D3566" s="109"/>
    </row>
    <row r="3567" spans="4:4" x14ac:dyDescent="0.2">
      <c r="D3567" s="109"/>
    </row>
    <row r="3568" spans="4:4" x14ac:dyDescent="0.2">
      <c r="D3568" s="109"/>
    </row>
    <row r="3569" spans="4:4" x14ac:dyDescent="0.2">
      <c r="D3569" s="109"/>
    </row>
    <row r="3570" spans="4:4" x14ac:dyDescent="0.2">
      <c r="D3570" s="109"/>
    </row>
    <row r="3571" spans="4:4" x14ac:dyDescent="0.2">
      <c r="D3571" s="109"/>
    </row>
    <row r="3572" spans="4:4" x14ac:dyDescent="0.2">
      <c r="D3572" s="109"/>
    </row>
    <row r="3573" spans="4:4" x14ac:dyDescent="0.2">
      <c r="D3573" s="109"/>
    </row>
    <row r="3574" spans="4:4" x14ac:dyDescent="0.2">
      <c r="D3574" s="109"/>
    </row>
    <row r="3575" spans="4:4" x14ac:dyDescent="0.2">
      <c r="D3575" s="109"/>
    </row>
    <row r="3576" spans="4:4" x14ac:dyDescent="0.2">
      <c r="D3576" s="109"/>
    </row>
    <row r="3577" spans="4:4" x14ac:dyDescent="0.2">
      <c r="D3577" s="109"/>
    </row>
    <row r="3578" spans="4:4" x14ac:dyDescent="0.2">
      <c r="D3578" s="109"/>
    </row>
    <row r="3579" spans="4:4" x14ac:dyDescent="0.2">
      <c r="D3579" s="109"/>
    </row>
    <row r="3580" spans="4:4" x14ac:dyDescent="0.2">
      <c r="D3580" s="109"/>
    </row>
    <row r="3581" spans="4:4" x14ac:dyDescent="0.2">
      <c r="D3581" s="109"/>
    </row>
    <row r="3582" spans="4:4" x14ac:dyDescent="0.2">
      <c r="D3582" s="109"/>
    </row>
    <row r="3583" spans="4:4" x14ac:dyDescent="0.2">
      <c r="D3583" s="109"/>
    </row>
    <row r="3584" spans="4:4" x14ac:dyDescent="0.2">
      <c r="D3584" s="109"/>
    </row>
    <row r="3585" spans="4:4" x14ac:dyDescent="0.2">
      <c r="D3585" s="109"/>
    </row>
    <row r="3586" spans="4:4" x14ac:dyDescent="0.2">
      <c r="D3586" s="109"/>
    </row>
    <row r="3587" spans="4:4" x14ac:dyDescent="0.2">
      <c r="D3587" s="109"/>
    </row>
    <row r="3588" spans="4:4" x14ac:dyDescent="0.2">
      <c r="D3588" s="109"/>
    </row>
    <row r="3589" spans="4:4" x14ac:dyDescent="0.2">
      <c r="D3589" s="109"/>
    </row>
    <row r="3590" spans="4:4" x14ac:dyDescent="0.2">
      <c r="D3590" s="109"/>
    </row>
    <row r="3591" spans="4:4" x14ac:dyDescent="0.2">
      <c r="D3591" s="109"/>
    </row>
    <row r="3592" spans="4:4" x14ac:dyDescent="0.2">
      <c r="D3592" s="109"/>
    </row>
    <row r="3593" spans="4:4" x14ac:dyDescent="0.2">
      <c r="D3593" s="109"/>
    </row>
    <row r="3594" spans="4:4" x14ac:dyDescent="0.2">
      <c r="D3594" s="109"/>
    </row>
    <row r="3595" spans="4:4" x14ac:dyDescent="0.2">
      <c r="D3595" s="109"/>
    </row>
    <row r="3596" spans="4:4" x14ac:dyDescent="0.2">
      <c r="D3596" s="109"/>
    </row>
    <row r="3597" spans="4:4" x14ac:dyDescent="0.2">
      <c r="D3597" s="109"/>
    </row>
    <row r="3598" spans="4:4" x14ac:dyDescent="0.2">
      <c r="D3598" s="109"/>
    </row>
    <row r="3599" spans="4:4" x14ac:dyDescent="0.2">
      <c r="D3599" s="109"/>
    </row>
    <row r="3600" spans="4:4" x14ac:dyDescent="0.2">
      <c r="D3600" s="109"/>
    </row>
    <row r="3601" spans="4:4" x14ac:dyDescent="0.2">
      <c r="D3601" s="109"/>
    </row>
    <row r="3602" spans="4:4" x14ac:dyDescent="0.2">
      <c r="D3602" s="109"/>
    </row>
    <row r="3603" spans="4:4" x14ac:dyDescent="0.2">
      <c r="D3603" s="109"/>
    </row>
    <row r="3604" spans="4:4" x14ac:dyDescent="0.2">
      <c r="D3604" s="109"/>
    </row>
    <row r="3605" spans="4:4" x14ac:dyDescent="0.2">
      <c r="D3605" s="109"/>
    </row>
    <row r="3606" spans="4:4" x14ac:dyDescent="0.2">
      <c r="D3606" s="109"/>
    </row>
    <row r="3607" spans="4:4" x14ac:dyDescent="0.2">
      <c r="D3607" s="109"/>
    </row>
    <row r="3608" spans="4:4" x14ac:dyDescent="0.2">
      <c r="D3608" s="109"/>
    </row>
    <row r="3609" spans="4:4" x14ac:dyDescent="0.2">
      <c r="D3609" s="109"/>
    </row>
    <row r="3610" spans="4:4" x14ac:dyDescent="0.2">
      <c r="D3610" s="109"/>
    </row>
    <row r="3611" spans="4:4" x14ac:dyDescent="0.2">
      <c r="D3611" s="109"/>
    </row>
    <row r="3612" spans="4:4" x14ac:dyDescent="0.2">
      <c r="D3612" s="109"/>
    </row>
    <row r="3613" spans="4:4" x14ac:dyDescent="0.2">
      <c r="D3613" s="109"/>
    </row>
    <row r="3614" spans="4:4" x14ac:dyDescent="0.2">
      <c r="D3614" s="109"/>
    </row>
    <row r="3615" spans="4:4" x14ac:dyDescent="0.2">
      <c r="D3615" s="109"/>
    </row>
    <row r="3616" spans="4:4" x14ac:dyDescent="0.2">
      <c r="D3616" s="109"/>
    </row>
    <row r="3617" spans="4:4" x14ac:dyDescent="0.2">
      <c r="D3617" s="109"/>
    </row>
    <row r="3618" spans="4:4" x14ac:dyDescent="0.2">
      <c r="D3618" s="109"/>
    </row>
    <row r="3619" spans="4:4" x14ac:dyDescent="0.2">
      <c r="D3619" s="109"/>
    </row>
    <row r="3620" spans="4:4" x14ac:dyDescent="0.2">
      <c r="D3620" s="109"/>
    </row>
    <row r="3621" spans="4:4" x14ac:dyDescent="0.2">
      <c r="D3621" s="109"/>
    </row>
    <row r="3622" spans="4:4" x14ac:dyDescent="0.2">
      <c r="D3622" s="109"/>
    </row>
    <row r="3623" spans="4:4" x14ac:dyDescent="0.2">
      <c r="D3623" s="109"/>
    </row>
    <row r="3624" spans="4:4" x14ac:dyDescent="0.2">
      <c r="D3624" s="109"/>
    </row>
    <row r="3625" spans="4:4" x14ac:dyDescent="0.2">
      <c r="D3625" s="109"/>
    </row>
    <row r="3626" spans="4:4" x14ac:dyDescent="0.2">
      <c r="D3626" s="109"/>
    </row>
    <row r="3627" spans="4:4" x14ac:dyDescent="0.2">
      <c r="D3627" s="109"/>
    </row>
    <row r="3628" spans="4:4" x14ac:dyDescent="0.2">
      <c r="D3628" s="109"/>
    </row>
    <row r="3629" spans="4:4" x14ac:dyDescent="0.2">
      <c r="D3629" s="109"/>
    </row>
    <row r="3630" spans="4:4" x14ac:dyDescent="0.2">
      <c r="D3630" s="109"/>
    </row>
    <row r="3631" spans="4:4" x14ac:dyDescent="0.2">
      <c r="D3631" s="109"/>
    </row>
    <row r="3632" spans="4:4" x14ac:dyDescent="0.2">
      <c r="D3632" s="109"/>
    </row>
    <row r="3633" spans="4:4" x14ac:dyDescent="0.2">
      <c r="D3633" s="109"/>
    </row>
    <row r="3634" spans="4:4" x14ac:dyDescent="0.2">
      <c r="D3634" s="109"/>
    </row>
    <row r="3635" spans="4:4" x14ac:dyDescent="0.2">
      <c r="D3635" s="109"/>
    </row>
    <row r="3636" spans="4:4" x14ac:dyDescent="0.2">
      <c r="D3636" s="109"/>
    </row>
    <row r="3637" spans="4:4" x14ac:dyDescent="0.2">
      <c r="D3637" s="109"/>
    </row>
    <row r="3638" spans="4:4" x14ac:dyDescent="0.2">
      <c r="D3638" s="109"/>
    </row>
    <row r="3639" spans="4:4" x14ac:dyDescent="0.2">
      <c r="D3639" s="109"/>
    </row>
    <row r="3640" spans="4:4" x14ac:dyDescent="0.2">
      <c r="D3640" s="109"/>
    </row>
    <row r="3641" spans="4:4" x14ac:dyDescent="0.2">
      <c r="D3641" s="109"/>
    </row>
    <row r="3642" spans="4:4" x14ac:dyDescent="0.2">
      <c r="D3642" s="109"/>
    </row>
    <row r="3643" spans="4:4" x14ac:dyDescent="0.2">
      <c r="D3643" s="109"/>
    </row>
    <row r="3644" spans="4:4" x14ac:dyDescent="0.2">
      <c r="D3644" s="109"/>
    </row>
    <row r="3645" spans="4:4" x14ac:dyDescent="0.2">
      <c r="D3645" s="109"/>
    </row>
    <row r="3646" spans="4:4" x14ac:dyDescent="0.2">
      <c r="D3646" s="109"/>
    </row>
    <row r="3647" spans="4:4" x14ac:dyDescent="0.2">
      <c r="D3647" s="109"/>
    </row>
    <row r="3648" spans="4:4" x14ac:dyDescent="0.2">
      <c r="D3648" s="109"/>
    </row>
    <row r="3649" spans="4:4" x14ac:dyDescent="0.2">
      <c r="D3649" s="109"/>
    </row>
    <row r="3650" spans="4:4" x14ac:dyDescent="0.2">
      <c r="D3650" s="109"/>
    </row>
    <row r="3651" spans="4:4" x14ac:dyDescent="0.2">
      <c r="D3651" s="109"/>
    </row>
    <row r="3652" spans="4:4" x14ac:dyDescent="0.2">
      <c r="D3652" s="109"/>
    </row>
    <row r="3653" spans="4:4" x14ac:dyDescent="0.2">
      <c r="D3653" s="109"/>
    </row>
    <row r="3654" spans="4:4" x14ac:dyDescent="0.2">
      <c r="D3654" s="109"/>
    </row>
    <row r="3655" spans="4:4" x14ac:dyDescent="0.2">
      <c r="D3655" s="109"/>
    </row>
    <row r="3656" spans="4:4" x14ac:dyDescent="0.2">
      <c r="D3656" s="109"/>
    </row>
    <row r="3657" spans="4:4" x14ac:dyDescent="0.2">
      <c r="D3657" s="109"/>
    </row>
    <row r="3658" spans="4:4" x14ac:dyDescent="0.2">
      <c r="D3658" s="109"/>
    </row>
    <row r="3659" spans="4:4" x14ac:dyDescent="0.2">
      <c r="D3659" s="109"/>
    </row>
    <row r="3660" spans="4:4" x14ac:dyDescent="0.2">
      <c r="D3660" s="109"/>
    </row>
    <row r="3661" spans="4:4" x14ac:dyDescent="0.2">
      <c r="D3661" s="109"/>
    </row>
    <row r="3662" spans="4:4" x14ac:dyDescent="0.2">
      <c r="D3662" s="109"/>
    </row>
    <row r="3663" spans="4:4" x14ac:dyDescent="0.2">
      <c r="D3663" s="109"/>
    </row>
    <row r="3664" spans="4:4" x14ac:dyDescent="0.2">
      <c r="D3664" s="109"/>
    </row>
    <row r="3665" spans="4:4" x14ac:dyDescent="0.2">
      <c r="D3665" s="109"/>
    </row>
    <row r="3666" spans="4:4" x14ac:dyDescent="0.2">
      <c r="D3666" s="109"/>
    </row>
    <row r="3667" spans="4:4" x14ac:dyDescent="0.2">
      <c r="D3667" s="109"/>
    </row>
    <row r="3668" spans="4:4" x14ac:dyDescent="0.2">
      <c r="D3668" s="109"/>
    </row>
    <row r="3669" spans="4:4" x14ac:dyDescent="0.2">
      <c r="D3669" s="109"/>
    </row>
    <row r="3670" spans="4:4" x14ac:dyDescent="0.2">
      <c r="D3670" s="109"/>
    </row>
    <row r="3671" spans="4:4" x14ac:dyDescent="0.2">
      <c r="D3671" s="109"/>
    </row>
    <row r="3672" spans="4:4" x14ac:dyDescent="0.2">
      <c r="D3672" s="109"/>
    </row>
    <row r="3673" spans="4:4" x14ac:dyDescent="0.2">
      <c r="D3673" s="109"/>
    </row>
    <row r="3674" spans="4:4" x14ac:dyDescent="0.2">
      <c r="D3674" s="109"/>
    </row>
    <row r="3675" spans="4:4" x14ac:dyDescent="0.2">
      <c r="D3675" s="109"/>
    </row>
    <row r="3676" spans="4:4" x14ac:dyDescent="0.2">
      <c r="D3676" s="109"/>
    </row>
    <row r="3677" spans="4:4" x14ac:dyDescent="0.2">
      <c r="D3677" s="109"/>
    </row>
    <row r="3678" spans="4:4" x14ac:dyDescent="0.2">
      <c r="D3678" s="109"/>
    </row>
    <row r="3679" spans="4:4" x14ac:dyDescent="0.2">
      <c r="D3679" s="109"/>
    </row>
    <row r="3680" spans="4:4" x14ac:dyDescent="0.2">
      <c r="D3680" s="109"/>
    </row>
    <row r="3681" spans="4:4" x14ac:dyDescent="0.2">
      <c r="D3681" s="109"/>
    </row>
    <row r="3682" spans="4:4" x14ac:dyDescent="0.2">
      <c r="D3682" s="109"/>
    </row>
    <row r="3683" spans="4:4" x14ac:dyDescent="0.2">
      <c r="D3683" s="109"/>
    </row>
    <row r="3684" spans="4:4" x14ac:dyDescent="0.2">
      <c r="D3684" s="109"/>
    </row>
    <row r="3685" spans="4:4" x14ac:dyDescent="0.2">
      <c r="D3685" s="109"/>
    </row>
    <row r="3686" spans="4:4" x14ac:dyDescent="0.2">
      <c r="D3686" s="109"/>
    </row>
    <row r="3687" spans="4:4" x14ac:dyDescent="0.2">
      <c r="D3687" s="109"/>
    </row>
    <row r="3688" spans="4:4" x14ac:dyDescent="0.2">
      <c r="D3688" s="109"/>
    </row>
    <row r="3689" spans="4:4" x14ac:dyDescent="0.2">
      <c r="D3689" s="109"/>
    </row>
    <row r="3690" spans="4:4" x14ac:dyDescent="0.2">
      <c r="D3690" s="109"/>
    </row>
    <row r="3691" spans="4:4" x14ac:dyDescent="0.2">
      <c r="D3691" s="109"/>
    </row>
    <row r="3692" spans="4:4" x14ac:dyDescent="0.2">
      <c r="D3692" s="109"/>
    </row>
    <row r="3693" spans="4:4" x14ac:dyDescent="0.2">
      <c r="D3693" s="109"/>
    </row>
    <row r="3694" spans="4:4" x14ac:dyDescent="0.2">
      <c r="D3694" s="109"/>
    </row>
    <row r="3695" spans="4:4" x14ac:dyDescent="0.2">
      <c r="D3695" s="109"/>
    </row>
    <row r="3696" spans="4:4" x14ac:dyDescent="0.2">
      <c r="D3696" s="109"/>
    </row>
    <row r="3697" spans="4:4" x14ac:dyDescent="0.2">
      <c r="D3697" s="109"/>
    </row>
    <row r="3698" spans="4:4" x14ac:dyDescent="0.2">
      <c r="D3698" s="109"/>
    </row>
    <row r="3699" spans="4:4" x14ac:dyDescent="0.2">
      <c r="D3699" s="109"/>
    </row>
    <row r="3700" spans="4:4" x14ac:dyDescent="0.2">
      <c r="D3700" s="109"/>
    </row>
    <row r="3701" spans="4:4" x14ac:dyDescent="0.2">
      <c r="D3701" s="109"/>
    </row>
    <row r="3702" spans="4:4" x14ac:dyDescent="0.2">
      <c r="D3702" s="109"/>
    </row>
    <row r="3703" spans="4:4" x14ac:dyDescent="0.2">
      <c r="D3703" s="109"/>
    </row>
    <row r="3704" spans="4:4" x14ac:dyDescent="0.2">
      <c r="D3704" s="109"/>
    </row>
    <row r="3705" spans="4:4" x14ac:dyDescent="0.2">
      <c r="D3705" s="109"/>
    </row>
    <row r="3706" spans="4:4" x14ac:dyDescent="0.2">
      <c r="D3706" s="109"/>
    </row>
    <row r="3707" spans="4:4" x14ac:dyDescent="0.2">
      <c r="D3707" s="109"/>
    </row>
    <row r="3708" spans="4:4" x14ac:dyDescent="0.2">
      <c r="D3708" s="109"/>
    </row>
    <row r="3709" spans="4:4" x14ac:dyDescent="0.2">
      <c r="D3709" s="109"/>
    </row>
    <row r="3710" spans="4:4" x14ac:dyDescent="0.2">
      <c r="D3710" s="109"/>
    </row>
    <row r="3711" spans="4:4" x14ac:dyDescent="0.2">
      <c r="D3711" s="109"/>
    </row>
    <row r="3712" spans="4:4" x14ac:dyDescent="0.2">
      <c r="D3712" s="109"/>
    </row>
    <row r="3713" spans="4:4" x14ac:dyDescent="0.2">
      <c r="D3713" s="109"/>
    </row>
    <row r="3714" spans="4:4" x14ac:dyDescent="0.2">
      <c r="D3714" s="109"/>
    </row>
    <row r="3715" spans="4:4" x14ac:dyDescent="0.2">
      <c r="D3715" s="109"/>
    </row>
    <row r="3716" spans="4:4" x14ac:dyDescent="0.2">
      <c r="D3716" s="109"/>
    </row>
    <row r="3717" spans="4:4" x14ac:dyDescent="0.2">
      <c r="D3717" s="109"/>
    </row>
    <row r="3718" spans="4:4" x14ac:dyDescent="0.2">
      <c r="D3718" s="109"/>
    </row>
    <row r="3719" spans="4:4" x14ac:dyDescent="0.2">
      <c r="D3719" s="109"/>
    </row>
    <row r="3720" spans="4:4" x14ac:dyDescent="0.2">
      <c r="D3720" s="109"/>
    </row>
    <row r="3721" spans="4:4" x14ac:dyDescent="0.2">
      <c r="D3721" s="109"/>
    </row>
    <row r="3722" spans="4:4" x14ac:dyDescent="0.2">
      <c r="D3722" s="109"/>
    </row>
    <row r="3723" spans="4:4" x14ac:dyDescent="0.2">
      <c r="D3723" s="109"/>
    </row>
    <row r="3724" spans="4:4" x14ac:dyDescent="0.2">
      <c r="D3724" s="109"/>
    </row>
    <row r="3725" spans="4:4" x14ac:dyDescent="0.2">
      <c r="D3725" s="109"/>
    </row>
    <row r="3726" spans="4:4" x14ac:dyDescent="0.2">
      <c r="D3726" s="109"/>
    </row>
    <row r="3727" spans="4:4" x14ac:dyDescent="0.2">
      <c r="D3727" s="109"/>
    </row>
    <row r="3728" spans="4:4" x14ac:dyDescent="0.2">
      <c r="D3728" s="109"/>
    </row>
    <row r="3729" spans="4:4" x14ac:dyDescent="0.2">
      <c r="D3729" s="109"/>
    </row>
    <row r="3730" spans="4:4" x14ac:dyDescent="0.2">
      <c r="D3730" s="109"/>
    </row>
    <row r="3731" spans="4:4" x14ac:dyDescent="0.2">
      <c r="D3731" s="109"/>
    </row>
    <row r="3732" spans="4:4" x14ac:dyDescent="0.2">
      <c r="D3732" s="109"/>
    </row>
    <row r="3733" spans="4:4" x14ac:dyDescent="0.2">
      <c r="D3733" s="109"/>
    </row>
    <row r="3734" spans="4:4" x14ac:dyDescent="0.2">
      <c r="D3734" s="109"/>
    </row>
    <row r="3735" spans="4:4" x14ac:dyDescent="0.2">
      <c r="D3735" s="109"/>
    </row>
    <row r="3736" spans="4:4" x14ac:dyDescent="0.2">
      <c r="D3736" s="109"/>
    </row>
    <row r="3737" spans="4:4" x14ac:dyDescent="0.2">
      <c r="D3737" s="109"/>
    </row>
    <row r="3738" spans="4:4" x14ac:dyDescent="0.2">
      <c r="D3738" s="109"/>
    </row>
    <row r="3739" spans="4:4" x14ac:dyDescent="0.2">
      <c r="D3739" s="109"/>
    </row>
    <row r="3740" spans="4:4" x14ac:dyDescent="0.2">
      <c r="D3740" s="109"/>
    </row>
    <row r="3741" spans="4:4" x14ac:dyDescent="0.2">
      <c r="D3741" s="109"/>
    </row>
    <row r="3742" spans="4:4" x14ac:dyDescent="0.2">
      <c r="D3742" s="109"/>
    </row>
    <row r="3743" spans="4:4" x14ac:dyDescent="0.2">
      <c r="D3743" s="109"/>
    </row>
    <row r="3744" spans="4:4" x14ac:dyDescent="0.2">
      <c r="D3744" s="109"/>
    </row>
    <row r="3745" spans="4:4" x14ac:dyDescent="0.2">
      <c r="D3745" s="109"/>
    </row>
    <row r="3746" spans="4:4" x14ac:dyDescent="0.2">
      <c r="D3746" s="109"/>
    </row>
    <row r="3747" spans="4:4" x14ac:dyDescent="0.2">
      <c r="D3747" s="109"/>
    </row>
    <row r="3748" spans="4:4" x14ac:dyDescent="0.2">
      <c r="D3748" s="109"/>
    </row>
    <row r="3749" spans="4:4" x14ac:dyDescent="0.2">
      <c r="D3749" s="109"/>
    </row>
    <row r="3750" spans="4:4" x14ac:dyDescent="0.2">
      <c r="D3750" s="109"/>
    </row>
    <row r="3751" spans="4:4" x14ac:dyDescent="0.2">
      <c r="D3751" s="109"/>
    </row>
    <row r="3752" spans="4:4" x14ac:dyDescent="0.2">
      <c r="D3752" s="109"/>
    </row>
    <row r="3753" spans="4:4" x14ac:dyDescent="0.2">
      <c r="D3753" s="109"/>
    </row>
    <row r="3754" spans="4:4" x14ac:dyDescent="0.2">
      <c r="D3754" s="109"/>
    </row>
    <row r="3755" spans="4:4" x14ac:dyDescent="0.2">
      <c r="D3755" s="109"/>
    </row>
    <row r="3756" spans="4:4" x14ac:dyDescent="0.2">
      <c r="D3756" s="109"/>
    </row>
    <row r="3757" spans="4:4" x14ac:dyDescent="0.2">
      <c r="D3757" s="109"/>
    </row>
    <row r="3758" spans="4:4" x14ac:dyDescent="0.2">
      <c r="D3758" s="109"/>
    </row>
    <row r="3759" spans="4:4" x14ac:dyDescent="0.2">
      <c r="D3759" s="109"/>
    </row>
    <row r="3760" spans="4:4" x14ac:dyDescent="0.2">
      <c r="D3760" s="109"/>
    </row>
    <row r="3761" spans="4:4" x14ac:dyDescent="0.2">
      <c r="D3761" s="109"/>
    </row>
    <row r="3762" spans="4:4" x14ac:dyDescent="0.2">
      <c r="D3762" s="109"/>
    </row>
    <row r="3763" spans="4:4" x14ac:dyDescent="0.2">
      <c r="D3763" s="109"/>
    </row>
    <row r="3764" spans="4:4" x14ac:dyDescent="0.2">
      <c r="D3764" s="109"/>
    </row>
    <row r="3765" spans="4:4" x14ac:dyDescent="0.2">
      <c r="D3765" s="109"/>
    </row>
    <row r="3766" spans="4:4" x14ac:dyDescent="0.2">
      <c r="D3766" s="109"/>
    </row>
    <row r="3767" spans="4:4" x14ac:dyDescent="0.2">
      <c r="D3767" s="109"/>
    </row>
    <row r="3768" spans="4:4" x14ac:dyDescent="0.2">
      <c r="D3768" s="109"/>
    </row>
    <row r="3769" spans="4:4" x14ac:dyDescent="0.2">
      <c r="D3769" s="109"/>
    </row>
    <row r="3770" spans="4:4" x14ac:dyDescent="0.2">
      <c r="D3770" s="109"/>
    </row>
    <row r="3771" spans="4:4" x14ac:dyDescent="0.2">
      <c r="D3771" s="109"/>
    </row>
    <row r="3772" spans="4:4" x14ac:dyDescent="0.2">
      <c r="D3772" s="109"/>
    </row>
    <row r="3773" spans="4:4" x14ac:dyDescent="0.2">
      <c r="D3773" s="109"/>
    </row>
    <row r="3774" spans="4:4" x14ac:dyDescent="0.2">
      <c r="D3774" s="109"/>
    </row>
    <row r="3775" spans="4:4" x14ac:dyDescent="0.2">
      <c r="D3775" s="109"/>
    </row>
    <row r="3776" spans="4:4" x14ac:dyDescent="0.2">
      <c r="D3776" s="109"/>
    </row>
    <row r="3777" spans="4:4" x14ac:dyDescent="0.2">
      <c r="D3777" s="109"/>
    </row>
    <row r="3778" spans="4:4" x14ac:dyDescent="0.2">
      <c r="D3778" s="109"/>
    </row>
    <row r="3779" spans="4:4" x14ac:dyDescent="0.2">
      <c r="D3779" s="109"/>
    </row>
    <row r="3780" spans="4:4" x14ac:dyDescent="0.2">
      <c r="D3780" s="109"/>
    </row>
    <row r="3781" spans="4:4" x14ac:dyDescent="0.2">
      <c r="D3781" s="109"/>
    </row>
    <row r="3782" spans="4:4" x14ac:dyDescent="0.2">
      <c r="D3782" s="109"/>
    </row>
    <row r="3783" spans="4:4" x14ac:dyDescent="0.2">
      <c r="D3783" s="109"/>
    </row>
    <row r="3784" spans="4:4" x14ac:dyDescent="0.2">
      <c r="D3784" s="109"/>
    </row>
    <row r="3785" spans="4:4" x14ac:dyDescent="0.2">
      <c r="D3785" s="109"/>
    </row>
    <row r="3786" spans="4:4" x14ac:dyDescent="0.2">
      <c r="D3786" s="109"/>
    </row>
    <row r="3787" spans="4:4" x14ac:dyDescent="0.2">
      <c r="D3787" s="109"/>
    </row>
    <row r="3788" spans="4:4" x14ac:dyDescent="0.2">
      <c r="D3788" s="109"/>
    </row>
    <row r="3789" spans="4:4" x14ac:dyDescent="0.2">
      <c r="D3789" s="109"/>
    </row>
    <row r="3790" spans="4:4" x14ac:dyDescent="0.2">
      <c r="D3790" s="109"/>
    </row>
    <row r="3791" spans="4:4" x14ac:dyDescent="0.2">
      <c r="D3791" s="109"/>
    </row>
    <row r="3792" spans="4:4" x14ac:dyDescent="0.2">
      <c r="D3792" s="109"/>
    </row>
    <row r="3793" spans="4:4" x14ac:dyDescent="0.2">
      <c r="D3793" s="109"/>
    </row>
    <row r="3794" spans="4:4" x14ac:dyDescent="0.2">
      <c r="D3794" s="109"/>
    </row>
    <row r="3795" spans="4:4" x14ac:dyDescent="0.2">
      <c r="D3795" s="109"/>
    </row>
    <row r="3796" spans="4:4" x14ac:dyDescent="0.2">
      <c r="D3796" s="109"/>
    </row>
    <row r="3797" spans="4:4" x14ac:dyDescent="0.2">
      <c r="D3797" s="109"/>
    </row>
    <row r="3798" spans="4:4" x14ac:dyDescent="0.2">
      <c r="D3798" s="109"/>
    </row>
    <row r="3799" spans="4:4" x14ac:dyDescent="0.2">
      <c r="D3799" s="109"/>
    </row>
    <row r="3800" spans="4:4" x14ac:dyDescent="0.2">
      <c r="D3800" s="109"/>
    </row>
    <row r="3801" spans="4:4" x14ac:dyDescent="0.2">
      <c r="D3801" s="109"/>
    </row>
    <row r="3802" spans="4:4" x14ac:dyDescent="0.2">
      <c r="D3802" s="109"/>
    </row>
    <row r="3803" spans="4:4" x14ac:dyDescent="0.2">
      <c r="D3803" s="109"/>
    </row>
    <row r="3804" spans="4:4" x14ac:dyDescent="0.2">
      <c r="D3804" s="109"/>
    </row>
    <row r="3805" spans="4:4" x14ac:dyDescent="0.2">
      <c r="D3805" s="109"/>
    </row>
    <row r="3806" spans="4:4" x14ac:dyDescent="0.2">
      <c r="D3806" s="109"/>
    </row>
    <row r="3807" spans="4:4" x14ac:dyDescent="0.2">
      <c r="D3807" s="109"/>
    </row>
    <row r="3808" spans="4:4" x14ac:dyDescent="0.2">
      <c r="D3808" s="109"/>
    </row>
    <row r="3809" spans="4:4" x14ac:dyDescent="0.2">
      <c r="D3809" s="109"/>
    </row>
    <row r="3810" spans="4:4" x14ac:dyDescent="0.2">
      <c r="D3810" s="109"/>
    </row>
    <row r="3811" spans="4:4" x14ac:dyDescent="0.2">
      <c r="D3811" s="109"/>
    </row>
    <row r="3812" spans="4:4" x14ac:dyDescent="0.2">
      <c r="D3812" s="109"/>
    </row>
    <row r="3813" spans="4:4" x14ac:dyDescent="0.2">
      <c r="D3813" s="109"/>
    </row>
    <row r="3814" spans="4:4" x14ac:dyDescent="0.2">
      <c r="D3814" s="109"/>
    </row>
    <row r="3815" spans="4:4" x14ac:dyDescent="0.2">
      <c r="D3815" s="109"/>
    </row>
    <row r="3816" spans="4:4" x14ac:dyDescent="0.2">
      <c r="D3816" s="109"/>
    </row>
    <row r="3817" spans="4:4" x14ac:dyDescent="0.2">
      <c r="D3817" s="109"/>
    </row>
    <row r="3818" spans="4:4" x14ac:dyDescent="0.2">
      <c r="D3818" s="109"/>
    </row>
    <row r="3819" spans="4:4" x14ac:dyDescent="0.2">
      <c r="D3819" s="109"/>
    </row>
    <row r="3820" spans="4:4" x14ac:dyDescent="0.2">
      <c r="D3820" s="109"/>
    </row>
    <row r="3821" spans="4:4" x14ac:dyDescent="0.2">
      <c r="D3821" s="109"/>
    </row>
    <row r="3822" spans="4:4" x14ac:dyDescent="0.2">
      <c r="D3822" s="109"/>
    </row>
    <row r="3823" spans="4:4" x14ac:dyDescent="0.2">
      <c r="D3823" s="109"/>
    </row>
    <row r="3824" spans="4:4" x14ac:dyDescent="0.2">
      <c r="D3824" s="109"/>
    </row>
    <row r="3825" spans="4:4" x14ac:dyDescent="0.2">
      <c r="D3825" s="109"/>
    </row>
    <row r="3826" spans="4:4" x14ac:dyDescent="0.2">
      <c r="D3826" s="109"/>
    </row>
    <row r="3827" spans="4:4" x14ac:dyDescent="0.2">
      <c r="D3827" s="109"/>
    </row>
    <row r="3828" spans="4:4" x14ac:dyDescent="0.2">
      <c r="D3828" s="109"/>
    </row>
    <row r="3829" spans="4:4" x14ac:dyDescent="0.2">
      <c r="D3829" s="109"/>
    </row>
    <row r="3830" spans="4:4" x14ac:dyDescent="0.2">
      <c r="D3830" s="109"/>
    </row>
    <row r="3831" spans="4:4" x14ac:dyDescent="0.2">
      <c r="D3831" s="109"/>
    </row>
    <row r="3832" spans="4:4" x14ac:dyDescent="0.2">
      <c r="D3832" s="109"/>
    </row>
    <row r="3833" spans="4:4" x14ac:dyDescent="0.2">
      <c r="D3833" s="109"/>
    </row>
    <row r="3834" spans="4:4" x14ac:dyDescent="0.2">
      <c r="D3834" s="109"/>
    </row>
    <row r="3835" spans="4:4" x14ac:dyDescent="0.2">
      <c r="D3835" s="109"/>
    </row>
    <row r="3836" spans="4:4" x14ac:dyDescent="0.2">
      <c r="D3836" s="109"/>
    </row>
    <row r="3837" spans="4:4" x14ac:dyDescent="0.2">
      <c r="D3837" s="109"/>
    </row>
    <row r="3838" spans="4:4" x14ac:dyDescent="0.2">
      <c r="D3838" s="109"/>
    </row>
    <row r="3839" spans="4:4" x14ac:dyDescent="0.2">
      <c r="D3839" s="109"/>
    </row>
    <row r="3840" spans="4:4" x14ac:dyDescent="0.2">
      <c r="D3840" s="109"/>
    </row>
    <row r="3841" spans="4:4" x14ac:dyDescent="0.2">
      <c r="D3841" s="109"/>
    </row>
    <row r="3842" spans="4:4" x14ac:dyDescent="0.2">
      <c r="D3842" s="109"/>
    </row>
    <row r="3843" spans="4:4" x14ac:dyDescent="0.2">
      <c r="D3843" s="109"/>
    </row>
    <row r="3844" spans="4:4" x14ac:dyDescent="0.2">
      <c r="D3844" s="109"/>
    </row>
    <row r="3845" spans="4:4" x14ac:dyDescent="0.2">
      <c r="D3845" s="109"/>
    </row>
    <row r="3846" spans="4:4" x14ac:dyDescent="0.2">
      <c r="D3846" s="109"/>
    </row>
    <row r="3847" spans="4:4" x14ac:dyDescent="0.2">
      <c r="D3847" s="109"/>
    </row>
    <row r="3848" spans="4:4" x14ac:dyDescent="0.2">
      <c r="D3848" s="109"/>
    </row>
    <row r="3849" spans="4:4" x14ac:dyDescent="0.2">
      <c r="D3849" s="109"/>
    </row>
    <row r="3850" spans="4:4" x14ac:dyDescent="0.2">
      <c r="D3850" s="109"/>
    </row>
    <row r="3851" spans="4:4" x14ac:dyDescent="0.2">
      <c r="D3851" s="109"/>
    </row>
    <row r="3852" spans="4:4" x14ac:dyDescent="0.2">
      <c r="D3852" s="109"/>
    </row>
    <row r="3853" spans="4:4" x14ac:dyDescent="0.2">
      <c r="D3853" s="109"/>
    </row>
    <row r="3854" spans="4:4" x14ac:dyDescent="0.2">
      <c r="D3854" s="109"/>
    </row>
    <row r="3855" spans="4:4" x14ac:dyDescent="0.2">
      <c r="D3855" s="109"/>
    </row>
    <row r="3856" spans="4:4" x14ac:dyDescent="0.2">
      <c r="D3856" s="109"/>
    </row>
    <row r="3857" spans="4:4" x14ac:dyDescent="0.2">
      <c r="D3857" s="109"/>
    </row>
    <row r="3858" spans="4:4" x14ac:dyDescent="0.2">
      <c r="D3858" s="109"/>
    </row>
    <row r="3859" spans="4:4" x14ac:dyDescent="0.2">
      <c r="D3859" s="109"/>
    </row>
    <row r="3860" spans="4:4" x14ac:dyDescent="0.2">
      <c r="D3860" s="109"/>
    </row>
    <row r="3861" spans="4:4" x14ac:dyDescent="0.2">
      <c r="D3861" s="109"/>
    </row>
    <row r="3862" spans="4:4" x14ac:dyDescent="0.2">
      <c r="D3862" s="109"/>
    </row>
    <row r="3863" spans="4:4" x14ac:dyDescent="0.2">
      <c r="D3863" s="109"/>
    </row>
    <row r="3864" spans="4:4" x14ac:dyDescent="0.2">
      <c r="D3864" s="109"/>
    </row>
    <row r="3865" spans="4:4" x14ac:dyDescent="0.2">
      <c r="D3865" s="109"/>
    </row>
    <row r="3866" spans="4:4" x14ac:dyDescent="0.2">
      <c r="D3866" s="109"/>
    </row>
    <row r="3867" spans="4:4" x14ac:dyDescent="0.2">
      <c r="D3867" s="109"/>
    </row>
    <row r="3868" spans="4:4" x14ac:dyDescent="0.2">
      <c r="D3868" s="109"/>
    </row>
    <row r="3869" spans="4:4" x14ac:dyDescent="0.2">
      <c r="D3869" s="109"/>
    </row>
    <row r="3870" spans="4:4" x14ac:dyDescent="0.2">
      <c r="D3870" s="109"/>
    </row>
    <row r="3871" spans="4:4" x14ac:dyDescent="0.2">
      <c r="D3871" s="109"/>
    </row>
    <row r="3872" spans="4:4" x14ac:dyDescent="0.2">
      <c r="D3872" s="109"/>
    </row>
    <row r="3873" spans="4:4" x14ac:dyDescent="0.2">
      <c r="D3873" s="109"/>
    </row>
    <row r="3874" spans="4:4" x14ac:dyDescent="0.2">
      <c r="D3874" s="109"/>
    </row>
    <row r="3875" spans="4:4" x14ac:dyDescent="0.2">
      <c r="D3875" s="109"/>
    </row>
    <row r="3876" spans="4:4" x14ac:dyDescent="0.2">
      <c r="D3876" s="109"/>
    </row>
    <row r="3877" spans="4:4" x14ac:dyDescent="0.2">
      <c r="D3877" s="109"/>
    </row>
    <row r="3878" spans="4:4" x14ac:dyDescent="0.2">
      <c r="D3878" s="109"/>
    </row>
    <row r="3879" spans="4:4" x14ac:dyDescent="0.2">
      <c r="D3879" s="109"/>
    </row>
    <row r="3880" spans="4:4" x14ac:dyDescent="0.2">
      <c r="D3880" s="109"/>
    </row>
    <row r="3881" spans="4:4" x14ac:dyDescent="0.2">
      <c r="D3881" s="109"/>
    </row>
    <row r="3882" spans="4:4" x14ac:dyDescent="0.2">
      <c r="D3882" s="109"/>
    </row>
    <row r="3883" spans="4:4" x14ac:dyDescent="0.2">
      <c r="D3883" s="109"/>
    </row>
    <row r="3884" spans="4:4" x14ac:dyDescent="0.2">
      <c r="D3884" s="109"/>
    </row>
    <row r="3885" spans="4:4" x14ac:dyDescent="0.2">
      <c r="D3885" s="109"/>
    </row>
    <row r="3886" spans="4:4" x14ac:dyDescent="0.2">
      <c r="D3886" s="109"/>
    </row>
    <row r="3887" spans="4:4" x14ac:dyDescent="0.2">
      <c r="D3887" s="109"/>
    </row>
    <row r="3888" spans="4:4" x14ac:dyDescent="0.2">
      <c r="D3888" s="109"/>
    </row>
    <row r="3889" spans="4:4" x14ac:dyDescent="0.2">
      <c r="D3889" s="109"/>
    </row>
    <row r="3890" spans="4:4" x14ac:dyDescent="0.2">
      <c r="D3890" s="109"/>
    </row>
    <row r="3891" spans="4:4" x14ac:dyDescent="0.2">
      <c r="D3891" s="109"/>
    </row>
    <row r="3892" spans="4:4" x14ac:dyDescent="0.2">
      <c r="D3892" s="109"/>
    </row>
    <row r="3893" spans="4:4" x14ac:dyDescent="0.2">
      <c r="D3893" s="109"/>
    </row>
    <row r="3894" spans="4:4" x14ac:dyDescent="0.2">
      <c r="D3894" s="109"/>
    </row>
    <row r="3895" spans="4:4" x14ac:dyDescent="0.2">
      <c r="D3895" s="109"/>
    </row>
    <row r="3896" spans="4:4" x14ac:dyDescent="0.2">
      <c r="D3896" s="109"/>
    </row>
    <row r="3897" spans="4:4" x14ac:dyDescent="0.2">
      <c r="D3897" s="109"/>
    </row>
    <row r="3898" spans="4:4" x14ac:dyDescent="0.2">
      <c r="D3898" s="109"/>
    </row>
    <row r="3899" spans="4:4" x14ac:dyDescent="0.2">
      <c r="D3899" s="109"/>
    </row>
    <row r="3900" spans="4:4" x14ac:dyDescent="0.2">
      <c r="D3900" s="109"/>
    </row>
    <row r="3901" spans="4:4" x14ac:dyDescent="0.2">
      <c r="D3901" s="109"/>
    </row>
    <row r="3902" spans="4:4" x14ac:dyDescent="0.2">
      <c r="D3902" s="109"/>
    </row>
    <row r="3903" spans="4:4" x14ac:dyDescent="0.2">
      <c r="D3903" s="109"/>
    </row>
    <row r="3904" spans="4:4" x14ac:dyDescent="0.2">
      <c r="D3904" s="109"/>
    </row>
    <row r="3905" spans="4:4" x14ac:dyDescent="0.2">
      <c r="D3905" s="109"/>
    </row>
    <row r="3906" spans="4:4" x14ac:dyDescent="0.2">
      <c r="D3906" s="109"/>
    </row>
    <row r="3907" spans="4:4" x14ac:dyDescent="0.2">
      <c r="D3907" s="109"/>
    </row>
    <row r="3908" spans="4:4" x14ac:dyDescent="0.2">
      <c r="D3908" s="109"/>
    </row>
    <row r="3909" spans="4:4" x14ac:dyDescent="0.2">
      <c r="D3909" s="109"/>
    </row>
    <row r="3910" spans="4:4" x14ac:dyDescent="0.2">
      <c r="D3910" s="109"/>
    </row>
    <row r="3911" spans="4:4" x14ac:dyDescent="0.2">
      <c r="D3911" s="109"/>
    </row>
    <row r="3912" spans="4:4" x14ac:dyDescent="0.2">
      <c r="D3912" s="109"/>
    </row>
    <row r="3913" spans="4:4" x14ac:dyDescent="0.2">
      <c r="D3913" s="109"/>
    </row>
    <row r="3914" spans="4:4" x14ac:dyDescent="0.2">
      <c r="D3914" s="109"/>
    </row>
    <row r="3915" spans="4:4" x14ac:dyDescent="0.2">
      <c r="D3915" s="109"/>
    </row>
    <row r="3916" spans="4:4" x14ac:dyDescent="0.2">
      <c r="D3916" s="109"/>
    </row>
    <row r="3917" spans="4:4" x14ac:dyDescent="0.2">
      <c r="D3917" s="109"/>
    </row>
    <row r="3918" spans="4:4" x14ac:dyDescent="0.2">
      <c r="D3918" s="109"/>
    </row>
    <row r="3919" spans="4:4" x14ac:dyDescent="0.2">
      <c r="D3919" s="109"/>
    </row>
    <row r="3920" spans="4:4" x14ac:dyDescent="0.2">
      <c r="D3920" s="109"/>
    </row>
    <row r="3921" spans="4:4" x14ac:dyDescent="0.2">
      <c r="D3921" s="109"/>
    </row>
    <row r="3922" spans="4:4" x14ac:dyDescent="0.2">
      <c r="D3922" s="109"/>
    </row>
    <row r="3923" spans="4:4" x14ac:dyDescent="0.2">
      <c r="D3923" s="109"/>
    </row>
    <row r="3924" spans="4:4" x14ac:dyDescent="0.2">
      <c r="D3924" s="109"/>
    </row>
    <row r="3925" spans="4:4" x14ac:dyDescent="0.2">
      <c r="D3925" s="109"/>
    </row>
    <row r="3926" spans="4:4" x14ac:dyDescent="0.2">
      <c r="D3926" s="109"/>
    </row>
    <row r="3927" spans="4:4" x14ac:dyDescent="0.2">
      <c r="D3927" s="109"/>
    </row>
    <row r="3928" spans="4:4" x14ac:dyDescent="0.2">
      <c r="D3928" s="109"/>
    </row>
    <row r="3929" spans="4:4" x14ac:dyDescent="0.2">
      <c r="D3929" s="109"/>
    </row>
    <row r="3930" spans="4:4" x14ac:dyDescent="0.2">
      <c r="D3930" s="109"/>
    </row>
    <row r="3931" spans="4:4" x14ac:dyDescent="0.2">
      <c r="D3931" s="109"/>
    </row>
    <row r="3932" spans="4:4" x14ac:dyDescent="0.2">
      <c r="D3932" s="109"/>
    </row>
    <row r="3933" spans="4:4" x14ac:dyDescent="0.2">
      <c r="D3933" s="109"/>
    </row>
    <row r="3934" spans="4:4" x14ac:dyDescent="0.2">
      <c r="D3934" s="109"/>
    </row>
    <row r="3935" spans="4:4" x14ac:dyDescent="0.2">
      <c r="D3935" s="109"/>
    </row>
    <row r="3936" spans="4:4" x14ac:dyDescent="0.2">
      <c r="D3936" s="109"/>
    </row>
    <row r="3937" spans="4:4" x14ac:dyDescent="0.2">
      <c r="D3937" s="109"/>
    </row>
    <row r="3938" spans="4:4" x14ac:dyDescent="0.2">
      <c r="D3938" s="109"/>
    </row>
    <row r="3939" spans="4:4" x14ac:dyDescent="0.2">
      <c r="D3939" s="109"/>
    </row>
    <row r="3940" spans="4:4" x14ac:dyDescent="0.2">
      <c r="D3940" s="109"/>
    </row>
    <row r="3941" spans="4:4" x14ac:dyDescent="0.2">
      <c r="D3941" s="109"/>
    </row>
    <row r="3942" spans="4:4" x14ac:dyDescent="0.2">
      <c r="D3942" s="109"/>
    </row>
    <row r="3943" spans="4:4" x14ac:dyDescent="0.2">
      <c r="D3943" s="109"/>
    </row>
    <row r="3944" spans="4:4" x14ac:dyDescent="0.2">
      <c r="D3944" s="109"/>
    </row>
    <row r="3945" spans="4:4" x14ac:dyDescent="0.2">
      <c r="D3945" s="109"/>
    </row>
    <row r="3946" spans="4:4" x14ac:dyDescent="0.2">
      <c r="D3946" s="109"/>
    </row>
    <row r="3947" spans="4:4" x14ac:dyDescent="0.2">
      <c r="D3947" s="109"/>
    </row>
    <row r="3948" spans="4:4" x14ac:dyDescent="0.2">
      <c r="D3948" s="109"/>
    </row>
    <row r="3949" spans="4:4" x14ac:dyDescent="0.2">
      <c r="D3949" s="109"/>
    </row>
    <row r="3950" spans="4:4" x14ac:dyDescent="0.2">
      <c r="D3950" s="109"/>
    </row>
    <row r="3951" spans="4:4" x14ac:dyDescent="0.2">
      <c r="D3951" s="109"/>
    </row>
    <row r="3952" spans="4:4" x14ac:dyDescent="0.2">
      <c r="D3952" s="109"/>
    </row>
    <row r="3953" spans="4:4" x14ac:dyDescent="0.2">
      <c r="D3953" s="109"/>
    </row>
    <row r="3954" spans="4:4" x14ac:dyDescent="0.2">
      <c r="D3954" s="109"/>
    </row>
    <row r="3955" spans="4:4" x14ac:dyDescent="0.2">
      <c r="D3955" s="109"/>
    </row>
    <row r="3956" spans="4:4" x14ac:dyDescent="0.2">
      <c r="D3956" s="109"/>
    </row>
    <row r="3957" spans="4:4" x14ac:dyDescent="0.2">
      <c r="D3957" s="109"/>
    </row>
    <row r="3958" spans="4:4" x14ac:dyDescent="0.2">
      <c r="D3958" s="109"/>
    </row>
    <row r="3959" spans="4:4" x14ac:dyDescent="0.2">
      <c r="D3959" s="109"/>
    </row>
    <row r="3960" spans="4:4" x14ac:dyDescent="0.2">
      <c r="D3960" s="109"/>
    </row>
    <row r="3961" spans="4:4" x14ac:dyDescent="0.2">
      <c r="D3961" s="109"/>
    </row>
    <row r="3962" spans="4:4" x14ac:dyDescent="0.2">
      <c r="D3962" s="109"/>
    </row>
    <row r="3963" spans="4:4" x14ac:dyDescent="0.2">
      <c r="D3963" s="109"/>
    </row>
    <row r="3964" spans="4:4" x14ac:dyDescent="0.2">
      <c r="D3964" s="109"/>
    </row>
    <row r="3965" spans="4:4" x14ac:dyDescent="0.2">
      <c r="D3965" s="109"/>
    </row>
    <row r="3966" spans="4:4" x14ac:dyDescent="0.2">
      <c r="D3966" s="109"/>
    </row>
    <row r="3967" spans="4:4" x14ac:dyDescent="0.2">
      <c r="D3967" s="109"/>
    </row>
    <row r="3968" spans="4:4" x14ac:dyDescent="0.2">
      <c r="D3968" s="109"/>
    </row>
    <row r="3969" spans="4:4" x14ac:dyDescent="0.2">
      <c r="D3969" s="109"/>
    </row>
    <row r="3970" spans="4:4" x14ac:dyDescent="0.2">
      <c r="D3970" s="109"/>
    </row>
    <row r="3971" spans="4:4" x14ac:dyDescent="0.2">
      <c r="D3971" s="109"/>
    </row>
    <row r="3972" spans="4:4" x14ac:dyDescent="0.2">
      <c r="D3972" s="109"/>
    </row>
    <row r="3973" spans="4:4" x14ac:dyDescent="0.2">
      <c r="D3973" s="109"/>
    </row>
    <row r="3974" spans="4:4" x14ac:dyDescent="0.2">
      <c r="D3974" s="109"/>
    </row>
    <row r="3975" spans="4:4" x14ac:dyDescent="0.2">
      <c r="D3975" s="109"/>
    </row>
    <row r="3976" spans="4:4" x14ac:dyDescent="0.2">
      <c r="D3976" s="109"/>
    </row>
    <row r="3977" spans="4:4" x14ac:dyDescent="0.2">
      <c r="D3977" s="109"/>
    </row>
    <row r="3978" spans="4:4" x14ac:dyDescent="0.2">
      <c r="D3978" s="109"/>
    </row>
    <row r="3979" spans="4:4" x14ac:dyDescent="0.2">
      <c r="D3979" s="109"/>
    </row>
    <row r="3980" spans="4:4" x14ac:dyDescent="0.2">
      <c r="D3980" s="109"/>
    </row>
    <row r="3981" spans="4:4" x14ac:dyDescent="0.2">
      <c r="D3981" s="109"/>
    </row>
    <row r="3982" spans="4:4" x14ac:dyDescent="0.2">
      <c r="D3982" s="109"/>
    </row>
    <row r="3983" spans="4:4" x14ac:dyDescent="0.2">
      <c r="D3983" s="109"/>
    </row>
    <row r="3984" spans="4:4" x14ac:dyDescent="0.2">
      <c r="D3984" s="109"/>
    </row>
    <row r="3985" spans="4:4" x14ac:dyDescent="0.2">
      <c r="D3985" s="109"/>
    </row>
    <row r="3986" spans="4:4" x14ac:dyDescent="0.2">
      <c r="D3986" s="109"/>
    </row>
    <row r="3987" spans="4:4" x14ac:dyDescent="0.2">
      <c r="D3987" s="109"/>
    </row>
    <row r="3988" spans="4:4" x14ac:dyDescent="0.2">
      <c r="D3988" s="109"/>
    </row>
    <row r="3989" spans="4:4" x14ac:dyDescent="0.2">
      <c r="D3989" s="109"/>
    </row>
    <row r="3990" spans="4:4" x14ac:dyDescent="0.2">
      <c r="D3990" s="109"/>
    </row>
    <row r="3991" spans="4:4" x14ac:dyDescent="0.2">
      <c r="D3991" s="109"/>
    </row>
    <row r="3992" spans="4:4" x14ac:dyDescent="0.2">
      <c r="D3992" s="109"/>
    </row>
    <row r="3993" spans="4:4" x14ac:dyDescent="0.2">
      <c r="D3993" s="109"/>
    </row>
    <row r="3994" spans="4:4" x14ac:dyDescent="0.2">
      <c r="D3994" s="109"/>
    </row>
    <row r="3995" spans="4:4" x14ac:dyDescent="0.2">
      <c r="D3995" s="109"/>
    </row>
    <row r="3996" spans="4:4" x14ac:dyDescent="0.2">
      <c r="D3996" s="109"/>
    </row>
    <row r="3997" spans="4:4" x14ac:dyDescent="0.2">
      <c r="D3997" s="109"/>
    </row>
    <row r="3998" spans="4:4" x14ac:dyDescent="0.2">
      <c r="D3998" s="109"/>
    </row>
    <row r="3999" spans="4:4" x14ac:dyDescent="0.2">
      <c r="D3999" s="109"/>
    </row>
    <row r="4000" spans="4:4" x14ac:dyDescent="0.2">
      <c r="D4000" s="109"/>
    </row>
    <row r="4001" spans="4:4" x14ac:dyDescent="0.2">
      <c r="D4001" s="109"/>
    </row>
    <row r="4002" spans="4:4" x14ac:dyDescent="0.2">
      <c r="D4002" s="109"/>
    </row>
    <row r="4003" spans="4:4" x14ac:dyDescent="0.2">
      <c r="D4003" s="109"/>
    </row>
    <row r="4004" spans="4:4" x14ac:dyDescent="0.2">
      <c r="D4004" s="109"/>
    </row>
    <row r="4005" spans="4:4" x14ac:dyDescent="0.2">
      <c r="D4005" s="109"/>
    </row>
    <row r="4006" spans="4:4" x14ac:dyDescent="0.2">
      <c r="D4006" s="109"/>
    </row>
    <row r="4007" spans="4:4" x14ac:dyDescent="0.2">
      <c r="D4007" s="109"/>
    </row>
    <row r="4008" spans="4:4" x14ac:dyDescent="0.2">
      <c r="D4008" s="109"/>
    </row>
    <row r="4009" spans="4:4" x14ac:dyDescent="0.2">
      <c r="D4009" s="109"/>
    </row>
    <row r="4010" spans="4:4" x14ac:dyDescent="0.2">
      <c r="D4010" s="109"/>
    </row>
    <row r="4011" spans="4:4" x14ac:dyDescent="0.2">
      <c r="D4011" s="109"/>
    </row>
    <row r="4012" spans="4:4" x14ac:dyDescent="0.2">
      <c r="D4012" s="109"/>
    </row>
    <row r="4013" spans="4:4" x14ac:dyDescent="0.2">
      <c r="D4013" s="109"/>
    </row>
    <row r="4014" spans="4:4" x14ac:dyDescent="0.2">
      <c r="D4014" s="109"/>
    </row>
    <row r="4015" spans="4:4" x14ac:dyDescent="0.2">
      <c r="D4015" s="109"/>
    </row>
    <row r="4016" spans="4:4" x14ac:dyDescent="0.2">
      <c r="D4016" s="109"/>
    </row>
    <row r="4017" spans="4:4" x14ac:dyDescent="0.2">
      <c r="D4017" s="109"/>
    </row>
    <row r="4018" spans="4:4" x14ac:dyDescent="0.2">
      <c r="D4018" s="109"/>
    </row>
    <row r="4019" spans="4:4" x14ac:dyDescent="0.2">
      <c r="D4019" s="109"/>
    </row>
    <row r="4020" spans="4:4" x14ac:dyDescent="0.2">
      <c r="D4020" s="109"/>
    </row>
    <row r="4021" spans="4:4" x14ac:dyDescent="0.2">
      <c r="D4021" s="109"/>
    </row>
    <row r="4022" spans="4:4" x14ac:dyDescent="0.2">
      <c r="D4022" s="109"/>
    </row>
    <row r="4023" spans="4:4" x14ac:dyDescent="0.2">
      <c r="D4023" s="109"/>
    </row>
    <row r="4024" spans="4:4" x14ac:dyDescent="0.2">
      <c r="D4024" s="109"/>
    </row>
    <row r="4025" spans="4:4" x14ac:dyDescent="0.2">
      <c r="D4025" s="109"/>
    </row>
    <row r="4026" spans="4:4" x14ac:dyDescent="0.2">
      <c r="D4026" s="109"/>
    </row>
    <row r="4027" spans="4:4" x14ac:dyDescent="0.2">
      <c r="D4027" s="109"/>
    </row>
    <row r="4028" spans="4:4" x14ac:dyDescent="0.2">
      <c r="D4028" s="109"/>
    </row>
    <row r="4029" spans="4:4" x14ac:dyDescent="0.2">
      <c r="D4029" s="109"/>
    </row>
    <row r="4030" spans="4:4" x14ac:dyDescent="0.2">
      <c r="D4030" s="109"/>
    </row>
    <row r="4031" spans="4:4" x14ac:dyDescent="0.2">
      <c r="D4031" s="109"/>
    </row>
    <row r="4032" spans="4:4" x14ac:dyDescent="0.2">
      <c r="D4032" s="109"/>
    </row>
    <row r="4033" spans="4:4" x14ac:dyDescent="0.2">
      <c r="D4033" s="109"/>
    </row>
    <row r="4034" spans="4:4" x14ac:dyDescent="0.2">
      <c r="D4034" s="109"/>
    </row>
    <row r="4035" spans="4:4" x14ac:dyDescent="0.2">
      <c r="D4035" s="109"/>
    </row>
    <row r="4036" spans="4:4" x14ac:dyDescent="0.2">
      <c r="D4036" s="109"/>
    </row>
    <row r="4037" spans="4:4" x14ac:dyDescent="0.2">
      <c r="D4037" s="109"/>
    </row>
    <row r="4038" spans="4:4" x14ac:dyDescent="0.2">
      <c r="D4038" s="109"/>
    </row>
    <row r="4039" spans="4:4" x14ac:dyDescent="0.2">
      <c r="D4039" s="109"/>
    </row>
    <row r="4040" spans="4:4" x14ac:dyDescent="0.2">
      <c r="D4040" s="109"/>
    </row>
    <row r="4041" spans="4:4" x14ac:dyDescent="0.2">
      <c r="D4041" s="109"/>
    </row>
    <row r="4042" spans="4:4" x14ac:dyDescent="0.2">
      <c r="D4042" s="109"/>
    </row>
    <row r="4043" spans="4:4" x14ac:dyDescent="0.2">
      <c r="D4043" s="109"/>
    </row>
    <row r="4044" spans="4:4" x14ac:dyDescent="0.2">
      <c r="D4044" s="109"/>
    </row>
    <row r="4045" spans="4:4" x14ac:dyDescent="0.2">
      <c r="D4045" s="109"/>
    </row>
    <row r="4046" spans="4:4" x14ac:dyDescent="0.2">
      <c r="D4046" s="109"/>
    </row>
    <row r="4047" spans="4:4" x14ac:dyDescent="0.2">
      <c r="D4047" s="109"/>
    </row>
    <row r="4048" spans="4:4" x14ac:dyDescent="0.2">
      <c r="D4048" s="109"/>
    </row>
    <row r="4049" spans="4:4" x14ac:dyDescent="0.2">
      <c r="D4049" s="109"/>
    </row>
    <row r="4050" spans="4:4" x14ac:dyDescent="0.2">
      <c r="D4050" s="109"/>
    </row>
    <row r="4051" spans="4:4" x14ac:dyDescent="0.2">
      <c r="D4051" s="109"/>
    </row>
    <row r="4052" spans="4:4" x14ac:dyDescent="0.2">
      <c r="D4052" s="109"/>
    </row>
    <row r="4053" spans="4:4" x14ac:dyDescent="0.2">
      <c r="D4053" s="109"/>
    </row>
    <row r="4054" spans="4:4" x14ac:dyDescent="0.2">
      <c r="D4054" s="109"/>
    </row>
    <row r="4055" spans="4:4" x14ac:dyDescent="0.2">
      <c r="D4055" s="109"/>
    </row>
    <row r="4056" spans="4:4" x14ac:dyDescent="0.2">
      <c r="D4056" s="109"/>
    </row>
    <row r="4057" spans="4:4" x14ac:dyDescent="0.2">
      <c r="D4057" s="109"/>
    </row>
    <row r="4058" spans="4:4" x14ac:dyDescent="0.2">
      <c r="D4058" s="109"/>
    </row>
    <row r="4059" spans="4:4" x14ac:dyDescent="0.2">
      <c r="D4059" s="109"/>
    </row>
    <row r="4060" spans="4:4" x14ac:dyDescent="0.2">
      <c r="D4060" s="109"/>
    </row>
    <row r="4061" spans="4:4" x14ac:dyDescent="0.2">
      <c r="D4061" s="109"/>
    </row>
    <row r="4062" spans="4:4" x14ac:dyDescent="0.2">
      <c r="D4062" s="109"/>
    </row>
    <row r="4063" spans="4:4" x14ac:dyDescent="0.2">
      <c r="D4063" s="109"/>
    </row>
    <row r="4064" spans="4:4" x14ac:dyDescent="0.2">
      <c r="D4064" s="109"/>
    </row>
    <row r="4065" spans="4:4" x14ac:dyDescent="0.2">
      <c r="D4065" s="109"/>
    </row>
    <row r="4066" spans="4:4" x14ac:dyDescent="0.2">
      <c r="D4066" s="109"/>
    </row>
    <row r="4067" spans="4:4" x14ac:dyDescent="0.2">
      <c r="D4067" s="109"/>
    </row>
    <row r="4068" spans="4:4" x14ac:dyDescent="0.2">
      <c r="D4068" s="109"/>
    </row>
    <row r="4069" spans="4:4" x14ac:dyDescent="0.2">
      <c r="D4069" s="109"/>
    </row>
    <row r="4070" spans="4:4" x14ac:dyDescent="0.2">
      <c r="D4070" s="109"/>
    </row>
    <row r="4071" spans="4:4" x14ac:dyDescent="0.2">
      <c r="D4071" s="109"/>
    </row>
    <row r="4072" spans="4:4" x14ac:dyDescent="0.2">
      <c r="D4072" s="109"/>
    </row>
    <row r="4073" spans="4:4" x14ac:dyDescent="0.2">
      <c r="D4073" s="109"/>
    </row>
    <row r="4074" spans="4:4" x14ac:dyDescent="0.2">
      <c r="D4074" s="109"/>
    </row>
    <row r="4075" spans="4:4" x14ac:dyDescent="0.2">
      <c r="D4075" s="109"/>
    </row>
    <row r="4076" spans="4:4" x14ac:dyDescent="0.2">
      <c r="D4076" s="109"/>
    </row>
    <row r="4077" spans="4:4" x14ac:dyDescent="0.2">
      <c r="D4077" s="109"/>
    </row>
    <row r="4078" spans="4:4" x14ac:dyDescent="0.2">
      <c r="D4078" s="109"/>
    </row>
    <row r="4079" spans="4:4" x14ac:dyDescent="0.2">
      <c r="D4079" s="109"/>
    </row>
    <row r="4080" spans="4:4" x14ac:dyDescent="0.2">
      <c r="D4080" s="109"/>
    </row>
    <row r="4081" spans="4:4" x14ac:dyDescent="0.2">
      <c r="D4081" s="109"/>
    </row>
    <row r="4082" spans="4:4" x14ac:dyDescent="0.2">
      <c r="D4082" s="109"/>
    </row>
    <row r="4083" spans="4:4" x14ac:dyDescent="0.2">
      <c r="D4083" s="109"/>
    </row>
    <row r="4084" spans="4:4" x14ac:dyDescent="0.2">
      <c r="D4084" s="109"/>
    </row>
    <row r="4085" spans="4:4" x14ac:dyDescent="0.2">
      <c r="D4085" s="109"/>
    </row>
    <row r="4086" spans="4:4" x14ac:dyDescent="0.2">
      <c r="D4086" s="109"/>
    </row>
    <row r="4087" spans="4:4" x14ac:dyDescent="0.2">
      <c r="D4087" s="109"/>
    </row>
    <row r="4088" spans="4:4" x14ac:dyDescent="0.2">
      <c r="D4088" s="109"/>
    </row>
    <row r="4089" spans="4:4" x14ac:dyDescent="0.2">
      <c r="D4089" s="109"/>
    </row>
    <row r="4090" spans="4:4" x14ac:dyDescent="0.2">
      <c r="D4090" s="109"/>
    </row>
    <row r="4091" spans="4:4" x14ac:dyDescent="0.2">
      <c r="D4091" s="109"/>
    </row>
    <row r="4092" spans="4:4" x14ac:dyDescent="0.2">
      <c r="D4092" s="109"/>
    </row>
    <row r="4093" spans="4:4" x14ac:dyDescent="0.2">
      <c r="D4093" s="109"/>
    </row>
    <row r="4094" spans="4:4" x14ac:dyDescent="0.2">
      <c r="D4094" s="109"/>
    </row>
    <row r="4095" spans="4:4" x14ac:dyDescent="0.2">
      <c r="D4095" s="109"/>
    </row>
    <row r="4096" spans="4:4" x14ac:dyDescent="0.2">
      <c r="D4096" s="109"/>
    </row>
    <row r="4097" spans="4:4" x14ac:dyDescent="0.2">
      <c r="D4097" s="109"/>
    </row>
    <row r="4098" spans="4:4" x14ac:dyDescent="0.2">
      <c r="D4098" s="109"/>
    </row>
    <row r="4099" spans="4:4" x14ac:dyDescent="0.2">
      <c r="D4099" s="109"/>
    </row>
    <row r="4100" spans="4:4" x14ac:dyDescent="0.2">
      <c r="D4100" s="109"/>
    </row>
    <row r="4101" spans="4:4" x14ac:dyDescent="0.2">
      <c r="D4101" s="109"/>
    </row>
    <row r="4102" spans="4:4" x14ac:dyDescent="0.2">
      <c r="D4102" s="109"/>
    </row>
    <row r="4103" spans="4:4" x14ac:dyDescent="0.2">
      <c r="D4103" s="109"/>
    </row>
    <row r="4104" spans="4:4" x14ac:dyDescent="0.2">
      <c r="D4104" s="109"/>
    </row>
    <row r="4105" spans="4:4" x14ac:dyDescent="0.2">
      <c r="D4105" s="109"/>
    </row>
    <row r="4106" spans="4:4" x14ac:dyDescent="0.2">
      <c r="D4106" s="109"/>
    </row>
    <row r="4107" spans="4:4" x14ac:dyDescent="0.2">
      <c r="D4107" s="109"/>
    </row>
    <row r="4108" spans="4:4" x14ac:dyDescent="0.2">
      <c r="D4108" s="109"/>
    </row>
    <row r="4109" spans="4:4" x14ac:dyDescent="0.2">
      <c r="D4109" s="109"/>
    </row>
    <row r="4110" spans="4:4" x14ac:dyDescent="0.2">
      <c r="D4110" s="109"/>
    </row>
    <row r="4111" spans="4:4" x14ac:dyDescent="0.2">
      <c r="D4111" s="109"/>
    </row>
    <row r="4112" spans="4:4" x14ac:dyDescent="0.2">
      <c r="D4112" s="109"/>
    </row>
    <row r="4113" spans="4:4" x14ac:dyDescent="0.2">
      <c r="D4113" s="109"/>
    </row>
    <row r="4114" spans="4:4" x14ac:dyDescent="0.2">
      <c r="D4114" s="109"/>
    </row>
    <row r="4115" spans="4:4" x14ac:dyDescent="0.2">
      <c r="D4115" s="109"/>
    </row>
    <row r="4116" spans="4:4" x14ac:dyDescent="0.2">
      <c r="D4116" s="109"/>
    </row>
    <row r="4117" spans="4:4" x14ac:dyDescent="0.2">
      <c r="D4117" s="109"/>
    </row>
    <row r="4118" spans="4:4" x14ac:dyDescent="0.2">
      <c r="D4118" s="109"/>
    </row>
    <row r="4119" spans="4:4" x14ac:dyDescent="0.2">
      <c r="D4119" s="109"/>
    </row>
    <row r="4120" spans="4:4" x14ac:dyDescent="0.2">
      <c r="D4120" s="109"/>
    </row>
    <row r="4121" spans="4:4" x14ac:dyDescent="0.2">
      <c r="D4121" s="109"/>
    </row>
    <row r="4122" spans="4:4" x14ac:dyDescent="0.2">
      <c r="D4122" s="109"/>
    </row>
    <row r="4123" spans="4:4" x14ac:dyDescent="0.2">
      <c r="D4123" s="109"/>
    </row>
    <row r="4124" spans="4:4" x14ac:dyDescent="0.2">
      <c r="D4124" s="109"/>
    </row>
    <row r="4125" spans="4:4" x14ac:dyDescent="0.2">
      <c r="D4125" s="109"/>
    </row>
    <row r="4126" spans="4:4" x14ac:dyDescent="0.2">
      <c r="D4126" s="109"/>
    </row>
    <row r="4127" spans="4:4" x14ac:dyDescent="0.2">
      <c r="D4127" s="109"/>
    </row>
    <row r="4128" spans="4:4" x14ac:dyDescent="0.2">
      <c r="D4128" s="109"/>
    </row>
    <row r="4129" spans="4:4" x14ac:dyDescent="0.2">
      <c r="D4129" s="109"/>
    </row>
    <row r="4130" spans="4:4" x14ac:dyDescent="0.2">
      <c r="D4130" s="109"/>
    </row>
    <row r="4131" spans="4:4" x14ac:dyDescent="0.2">
      <c r="D4131" s="109"/>
    </row>
    <row r="4132" spans="4:4" x14ac:dyDescent="0.2">
      <c r="D4132" s="109"/>
    </row>
    <row r="4133" spans="4:4" x14ac:dyDescent="0.2">
      <c r="D4133" s="109"/>
    </row>
    <row r="4134" spans="4:4" x14ac:dyDescent="0.2">
      <c r="D4134" s="109"/>
    </row>
    <row r="4135" spans="4:4" x14ac:dyDescent="0.2">
      <c r="D4135" s="109"/>
    </row>
    <row r="4136" spans="4:4" x14ac:dyDescent="0.2">
      <c r="D4136" s="109"/>
    </row>
    <row r="4137" spans="4:4" x14ac:dyDescent="0.2">
      <c r="D4137" s="109"/>
    </row>
    <row r="4138" spans="4:4" x14ac:dyDescent="0.2">
      <c r="D4138" s="109"/>
    </row>
    <row r="4139" spans="4:4" x14ac:dyDescent="0.2">
      <c r="D4139" s="109"/>
    </row>
    <row r="4140" spans="4:4" x14ac:dyDescent="0.2">
      <c r="D4140" s="109"/>
    </row>
    <row r="4141" spans="4:4" x14ac:dyDescent="0.2">
      <c r="D4141" s="109"/>
    </row>
    <row r="4142" spans="4:4" x14ac:dyDescent="0.2">
      <c r="D4142" s="109"/>
    </row>
    <row r="4143" spans="4:4" x14ac:dyDescent="0.2">
      <c r="D4143" s="109"/>
    </row>
    <row r="4144" spans="4:4" x14ac:dyDescent="0.2">
      <c r="D4144" s="109"/>
    </row>
    <row r="4145" spans="4:4" x14ac:dyDescent="0.2">
      <c r="D4145" s="109"/>
    </row>
    <row r="4146" spans="4:4" x14ac:dyDescent="0.2">
      <c r="D4146" s="109"/>
    </row>
    <row r="4147" spans="4:4" x14ac:dyDescent="0.2">
      <c r="D4147" s="109"/>
    </row>
    <row r="4148" spans="4:4" x14ac:dyDescent="0.2">
      <c r="D4148" s="109"/>
    </row>
    <row r="4149" spans="4:4" x14ac:dyDescent="0.2">
      <c r="D4149" s="109"/>
    </row>
    <row r="4150" spans="4:4" x14ac:dyDescent="0.2">
      <c r="D4150" s="109"/>
    </row>
    <row r="4151" spans="4:4" x14ac:dyDescent="0.2">
      <c r="D4151" s="109"/>
    </row>
    <row r="4152" spans="4:4" x14ac:dyDescent="0.2">
      <c r="D4152" s="109"/>
    </row>
    <row r="4153" spans="4:4" x14ac:dyDescent="0.2">
      <c r="D4153" s="109"/>
    </row>
    <row r="4154" spans="4:4" x14ac:dyDescent="0.2">
      <c r="D4154" s="109"/>
    </row>
    <row r="4155" spans="4:4" x14ac:dyDescent="0.2">
      <c r="D4155" s="109"/>
    </row>
    <row r="4156" spans="4:4" x14ac:dyDescent="0.2">
      <c r="D4156" s="109"/>
    </row>
    <row r="4157" spans="4:4" x14ac:dyDescent="0.2">
      <c r="D4157" s="109"/>
    </row>
    <row r="4158" spans="4:4" x14ac:dyDescent="0.2">
      <c r="D4158" s="109"/>
    </row>
    <row r="4159" spans="4:4" x14ac:dyDescent="0.2">
      <c r="D4159" s="109"/>
    </row>
    <row r="4160" spans="4:4" x14ac:dyDescent="0.2">
      <c r="D4160" s="109"/>
    </row>
    <row r="4161" spans="4:4" x14ac:dyDescent="0.2">
      <c r="D4161" s="109"/>
    </row>
    <row r="4162" spans="4:4" x14ac:dyDescent="0.2">
      <c r="D4162" s="109"/>
    </row>
    <row r="4163" spans="4:4" x14ac:dyDescent="0.2">
      <c r="D4163" s="109"/>
    </row>
    <row r="4164" spans="4:4" x14ac:dyDescent="0.2">
      <c r="D4164" s="109"/>
    </row>
    <row r="4165" spans="4:4" x14ac:dyDescent="0.2">
      <c r="D4165" s="109"/>
    </row>
    <row r="4166" spans="4:4" x14ac:dyDescent="0.2">
      <c r="D4166" s="109"/>
    </row>
    <row r="4167" spans="4:4" x14ac:dyDescent="0.2">
      <c r="D4167" s="109"/>
    </row>
    <row r="4168" spans="4:4" x14ac:dyDescent="0.2">
      <c r="D4168" s="109"/>
    </row>
    <row r="4169" spans="4:4" x14ac:dyDescent="0.2">
      <c r="D4169" s="109"/>
    </row>
    <row r="4170" spans="4:4" x14ac:dyDescent="0.2">
      <c r="D4170" s="109"/>
    </row>
    <row r="4171" spans="4:4" x14ac:dyDescent="0.2">
      <c r="D4171" s="109"/>
    </row>
    <row r="4172" spans="4:4" x14ac:dyDescent="0.2">
      <c r="D4172" s="109"/>
    </row>
    <row r="4173" spans="4:4" x14ac:dyDescent="0.2">
      <c r="D4173" s="109"/>
    </row>
    <row r="4174" spans="4:4" x14ac:dyDescent="0.2">
      <c r="D4174" s="109"/>
    </row>
    <row r="4175" spans="4:4" x14ac:dyDescent="0.2">
      <c r="D4175" s="109"/>
    </row>
    <row r="4176" spans="4:4" x14ac:dyDescent="0.2">
      <c r="D4176" s="109"/>
    </row>
    <row r="4177" spans="4:4" x14ac:dyDescent="0.2">
      <c r="D4177" s="109"/>
    </row>
    <row r="4178" spans="4:4" x14ac:dyDescent="0.2">
      <c r="D4178" s="109"/>
    </row>
    <row r="4179" spans="4:4" x14ac:dyDescent="0.2">
      <c r="D4179" s="109"/>
    </row>
    <row r="4180" spans="4:4" x14ac:dyDescent="0.2">
      <c r="D4180" s="109"/>
    </row>
    <row r="4181" spans="4:4" x14ac:dyDescent="0.2">
      <c r="D4181" s="109"/>
    </row>
    <row r="4182" spans="4:4" x14ac:dyDescent="0.2">
      <c r="D4182" s="109"/>
    </row>
    <row r="4183" spans="4:4" x14ac:dyDescent="0.2">
      <c r="D4183" s="109"/>
    </row>
    <row r="4184" spans="4:4" x14ac:dyDescent="0.2">
      <c r="D4184" s="109"/>
    </row>
    <row r="4185" spans="4:4" x14ac:dyDescent="0.2">
      <c r="D4185" s="109"/>
    </row>
    <row r="4186" spans="4:4" x14ac:dyDescent="0.2">
      <c r="D4186" s="109"/>
    </row>
    <row r="4187" spans="4:4" x14ac:dyDescent="0.2">
      <c r="D4187" s="109"/>
    </row>
    <row r="4188" spans="4:4" x14ac:dyDescent="0.2">
      <c r="D4188" s="109"/>
    </row>
    <row r="4189" spans="4:4" x14ac:dyDescent="0.2">
      <c r="D4189" s="109"/>
    </row>
    <row r="4190" spans="4:4" x14ac:dyDescent="0.2">
      <c r="D4190" s="109"/>
    </row>
    <row r="4191" spans="4:4" x14ac:dyDescent="0.2">
      <c r="D4191" s="109"/>
    </row>
    <row r="4192" spans="4:4" x14ac:dyDescent="0.2">
      <c r="D4192" s="109"/>
    </row>
    <row r="4193" spans="4:4" x14ac:dyDescent="0.2">
      <c r="D4193" s="109"/>
    </row>
    <row r="4194" spans="4:4" x14ac:dyDescent="0.2">
      <c r="D4194" s="109"/>
    </row>
    <row r="4195" spans="4:4" x14ac:dyDescent="0.2">
      <c r="D4195" s="109"/>
    </row>
    <row r="4196" spans="4:4" x14ac:dyDescent="0.2">
      <c r="D4196" s="109"/>
    </row>
    <row r="4197" spans="4:4" x14ac:dyDescent="0.2">
      <c r="D4197" s="109"/>
    </row>
    <row r="4198" spans="4:4" x14ac:dyDescent="0.2">
      <c r="D4198" s="109"/>
    </row>
    <row r="4199" spans="4:4" x14ac:dyDescent="0.2">
      <c r="D4199" s="109"/>
    </row>
    <row r="4200" spans="4:4" x14ac:dyDescent="0.2">
      <c r="D4200" s="109"/>
    </row>
    <row r="4201" spans="4:4" x14ac:dyDescent="0.2">
      <c r="D4201" s="109"/>
    </row>
    <row r="4202" spans="4:4" x14ac:dyDescent="0.2">
      <c r="D4202" s="109"/>
    </row>
    <row r="4203" spans="4:4" x14ac:dyDescent="0.2">
      <c r="D4203" s="109"/>
    </row>
    <row r="4204" spans="4:4" x14ac:dyDescent="0.2">
      <c r="D4204" s="109"/>
    </row>
    <row r="4205" spans="4:4" x14ac:dyDescent="0.2">
      <c r="D4205" s="109"/>
    </row>
    <row r="4206" spans="4:4" x14ac:dyDescent="0.2">
      <c r="D4206" s="109"/>
    </row>
    <row r="4207" spans="4:4" x14ac:dyDescent="0.2">
      <c r="D4207" s="109"/>
    </row>
    <row r="4208" spans="4:4" x14ac:dyDescent="0.2">
      <c r="D4208" s="109"/>
    </row>
    <row r="4209" spans="4:4" x14ac:dyDescent="0.2">
      <c r="D4209" s="109"/>
    </row>
    <row r="4210" spans="4:4" x14ac:dyDescent="0.2">
      <c r="D4210" s="109"/>
    </row>
    <row r="4211" spans="4:4" x14ac:dyDescent="0.2">
      <c r="D4211" s="109"/>
    </row>
    <row r="4212" spans="4:4" x14ac:dyDescent="0.2">
      <c r="D4212" s="109"/>
    </row>
    <row r="4213" spans="4:4" x14ac:dyDescent="0.2">
      <c r="D4213" s="109"/>
    </row>
    <row r="4214" spans="4:4" x14ac:dyDescent="0.2">
      <c r="D4214" s="109"/>
    </row>
    <row r="4215" spans="4:4" x14ac:dyDescent="0.2">
      <c r="D4215" s="109"/>
    </row>
    <row r="4216" spans="4:4" x14ac:dyDescent="0.2">
      <c r="D4216" s="109"/>
    </row>
    <row r="4217" spans="4:4" x14ac:dyDescent="0.2">
      <c r="D4217" s="109"/>
    </row>
    <row r="4218" spans="4:4" x14ac:dyDescent="0.2">
      <c r="D4218" s="109"/>
    </row>
    <row r="4219" spans="4:4" x14ac:dyDescent="0.2">
      <c r="D4219" s="109"/>
    </row>
    <row r="4220" spans="4:4" x14ac:dyDescent="0.2">
      <c r="D4220" s="109"/>
    </row>
    <row r="4221" spans="4:4" x14ac:dyDescent="0.2">
      <c r="D4221" s="109"/>
    </row>
    <row r="4222" spans="4:4" x14ac:dyDescent="0.2">
      <c r="D4222" s="109"/>
    </row>
    <row r="4223" spans="4:4" x14ac:dyDescent="0.2">
      <c r="D4223" s="109"/>
    </row>
    <row r="4224" spans="4:4" x14ac:dyDescent="0.2">
      <c r="D4224" s="109"/>
    </row>
    <row r="4225" spans="4:4" x14ac:dyDescent="0.2">
      <c r="D4225" s="109"/>
    </row>
    <row r="4226" spans="4:4" x14ac:dyDescent="0.2">
      <c r="D4226" s="109"/>
    </row>
    <row r="4227" spans="4:4" x14ac:dyDescent="0.2">
      <c r="D4227" s="109"/>
    </row>
    <row r="4228" spans="4:4" x14ac:dyDescent="0.2">
      <c r="D4228" s="109"/>
    </row>
    <row r="4229" spans="4:4" x14ac:dyDescent="0.2">
      <c r="D4229" s="109"/>
    </row>
    <row r="4230" spans="4:4" x14ac:dyDescent="0.2">
      <c r="D4230" s="109"/>
    </row>
    <row r="4231" spans="4:4" x14ac:dyDescent="0.2">
      <c r="D4231" s="109"/>
    </row>
    <row r="4232" spans="4:4" x14ac:dyDescent="0.2">
      <c r="D4232" s="109"/>
    </row>
    <row r="4233" spans="4:4" x14ac:dyDescent="0.2">
      <c r="D4233" s="109"/>
    </row>
    <row r="4234" spans="4:4" x14ac:dyDescent="0.2">
      <c r="D4234" s="109"/>
    </row>
    <row r="4235" spans="4:4" x14ac:dyDescent="0.2">
      <c r="D4235" s="109"/>
    </row>
    <row r="4236" spans="4:4" x14ac:dyDescent="0.2">
      <c r="D4236" s="109"/>
    </row>
    <row r="4237" spans="4:4" x14ac:dyDescent="0.2">
      <c r="D4237" s="109"/>
    </row>
    <row r="4238" spans="4:4" x14ac:dyDescent="0.2">
      <c r="D4238" s="109"/>
    </row>
    <row r="4239" spans="4:4" x14ac:dyDescent="0.2">
      <c r="D4239" s="109"/>
    </row>
    <row r="4240" spans="4:4" x14ac:dyDescent="0.2">
      <c r="D4240" s="109"/>
    </row>
    <row r="4241" spans="4:4" x14ac:dyDescent="0.2">
      <c r="D4241" s="109"/>
    </row>
    <row r="4242" spans="4:4" x14ac:dyDescent="0.2">
      <c r="D4242" s="109"/>
    </row>
    <row r="4243" spans="4:4" x14ac:dyDescent="0.2">
      <c r="D4243" s="109"/>
    </row>
    <row r="4244" spans="4:4" x14ac:dyDescent="0.2">
      <c r="D4244" s="109"/>
    </row>
    <row r="4245" spans="4:4" x14ac:dyDescent="0.2">
      <c r="D4245" s="109"/>
    </row>
    <row r="4246" spans="4:4" x14ac:dyDescent="0.2">
      <c r="D4246" s="109"/>
    </row>
    <row r="4247" spans="4:4" x14ac:dyDescent="0.2">
      <c r="D4247" s="109"/>
    </row>
    <row r="4248" spans="4:4" x14ac:dyDescent="0.2">
      <c r="D4248" s="109"/>
    </row>
    <row r="4249" spans="4:4" x14ac:dyDescent="0.2">
      <c r="D4249" s="109"/>
    </row>
    <row r="4250" spans="4:4" x14ac:dyDescent="0.2">
      <c r="D4250" s="109"/>
    </row>
    <row r="4251" spans="4:4" x14ac:dyDescent="0.2">
      <c r="D4251" s="109"/>
    </row>
    <row r="4252" spans="4:4" x14ac:dyDescent="0.2">
      <c r="D4252" s="109"/>
    </row>
    <row r="4253" spans="4:4" x14ac:dyDescent="0.2">
      <c r="D4253" s="109"/>
    </row>
    <row r="4254" spans="4:4" x14ac:dyDescent="0.2">
      <c r="D4254" s="109"/>
    </row>
    <row r="4255" spans="4:4" x14ac:dyDescent="0.2">
      <c r="D4255" s="109"/>
    </row>
    <row r="4256" spans="4:4" x14ac:dyDescent="0.2">
      <c r="D4256" s="109"/>
    </row>
    <row r="4257" spans="4:4" x14ac:dyDescent="0.2">
      <c r="D4257" s="109"/>
    </row>
    <row r="4258" spans="4:4" x14ac:dyDescent="0.2">
      <c r="D4258" s="109"/>
    </row>
    <row r="4259" spans="4:4" x14ac:dyDescent="0.2">
      <c r="D4259" s="109"/>
    </row>
    <row r="4260" spans="4:4" x14ac:dyDescent="0.2">
      <c r="D4260" s="109"/>
    </row>
    <row r="4261" spans="4:4" x14ac:dyDescent="0.2">
      <c r="D4261" s="109"/>
    </row>
    <row r="4262" spans="4:4" x14ac:dyDescent="0.2">
      <c r="D4262" s="109"/>
    </row>
    <row r="4263" spans="4:4" x14ac:dyDescent="0.2">
      <c r="D4263" s="109"/>
    </row>
    <row r="4264" spans="4:4" x14ac:dyDescent="0.2">
      <c r="D4264" s="109"/>
    </row>
    <row r="4265" spans="4:4" x14ac:dyDescent="0.2">
      <c r="D4265" s="109"/>
    </row>
    <row r="4266" spans="4:4" x14ac:dyDescent="0.2">
      <c r="D4266" s="109"/>
    </row>
    <row r="4267" spans="4:4" x14ac:dyDescent="0.2">
      <c r="D4267" s="109"/>
    </row>
    <row r="4268" spans="4:4" x14ac:dyDescent="0.2">
      <c r="D4268" s="109"/>
    </row>
    <row r="4269" spans="4:4" x14ac:dyDescent="0.2">
      <c r="D4269" s="109"/>
    </row>
    <row r="4270" spans="4:4" x14ac:dyDescent="0.2">
      <c r="D4270" s="109"/>
    </row>
    <row r="4271" spans="4:4" x14ac:dyDescent="0.2">
      <c r="D4271" s="109"/>
    </row>
    <row r="4272" spans="4:4" x14ac:dyDescent="0.2">
      <c r="D4272" s="109"/>
    </row>
    <row r="4273" spans="4:4" x14ac:dyDescent="0.2">
      <c r="D4273" s="109"/>
    </row>
    <row r="4274" spans="4:4" x14ac:dyDescent="0.2">
      <c r="D4274" s="109"/>
    </row>
    <row r="4275" spans="4:4" x14ac:dyDescent="0.2">
      <c r="D4275" s="109"/>
    </row>
    <row r="4276" spans="4:4" x14ac:dyDescent="0.2">
      <c r="D4276" s="109"/>
    </row>
    <row r="4277" spans="4:4" x14ac:dyDescent="0.2">
      <c r="D4277" s="109"/>
    </row>
    <row r="4278" spans="4:4" x14ac:dyDescent="0.2">
      <c r="D4278" s="109"/>
    </row>
    <row r="4279" spans="4:4" x14ac:dyDescent="0.2">
      <c r="D4279" s="109"/>
    </row>
    <row r="4280" spans="4:4" x14ac:dyDescent="0.2">
      <c r="D4280" s="109"/>
    </row>
    <row r="4281" spans="4:4" x14ac:dyDescent="0.2">
      <c r="D4281" s="109"/>
    </row>
    <row r="4282" spans="4:4" x14ac:dyDescent="0.2">
      <c r="D4282" s="109"/>
    </row>
    <row r="4283" spans="4:4" x14ac:dyDescent="0.2">
      <c r="D4283" s="109"/>
    </row>
    <row r="4284" spans="4:4" x14ac:dyDescent="0.2">
      <c r="D4284" s="109"/>
    </row>
    <row r="4285" spans="4:4" x14ac:dyDescent="0.2">
      <c r="D4285" s="109"/>
    </row>
    <row r="4286" spans="4:4" x14ac:dyDescent="0.2">
      <c r="D4286" s="109"/>
    </row>
    <row r="4287" spans="4:4" x14ac:dyDescent="0.2">
      <c r="D4287" s="109"/>
    </row>
    <row r="4288" spans="4:4" x14ac:dyDescent="0.2">
      <c r="D4288" s="109"/>
    </row>
    <row r="4289" spans="4:4" x14ac:dyDescent="0.2">
      <c r="D4289" s="109"/>
    </row>
    <row r="4290" spans="4:4" x14ac:dyDescent="0.2">
      <c r="D4290" s="109"/>
    </row>
    <row r="4291" spans="4:4" x14ac:dyDescent="0.2">
      <c r="D4291" s="109"/>
    </row>
    <row r="4292" spans="4:4" x14ac:dyDescent="0.2">
      <c r="D4292" s="109"/>
    </row>
    <row r="4293" spans="4:4" x14ac:dyDescent="0.2">
      <c r="D4293" s="109"/>
    </row>
    <row r="4294" spans="4:4" x14ac:dyDescent="0.2">
      <c r="D4294" s="109"/>
    </row>
    <row r="4295" spans="4:4" x14ac:dyDescent="0.2">
      <c r="D4295" s="109"/>
    </row>
    <row r="4296" spans="4:4" x14ac:dyDescent="0.2">
      <c r="D4296" s="109"/>
    </row>
    <row r="4297" spans="4:4" x14ac:dyDescent="0.2">
      <c r="D4297" s="109"/>
    </row>
    <row r="4298" spans="4:4" x14ac:dyDescent="0.2">
      <c r="D4298" s="109"/>
    </row>
    <row r="4299" spans="4:4" x14ac:dyDescent="0.2">
      <c r="D4299" s="109"/>
    </row>
    <row r="4300" spans="4:4" x14ac:dyDescent="0.2">
      <c r="D4300" s="109"/>
    </row>
    <row r="4301" spans="4:4" x14ac:dyDescent="0.2">
      <c r="D4301" s="109"/>
    </row>
    <row r="4302" spans="4:4" x14ac:dyDescent="0.2">
      <c r="D4302" s="109"/>
    </row>
    <row r="4303" spans="4:4" x14ac:dyDescent="0.2">
      <c r="D4303" s="109"/>
    </row>
    <row r="4304" spans="4:4" x14ac:dyDescent="0.2">
      <c r="D4304" s="109"/>
    </row>
    <row r="4305" spans="4:4" x14ac:dyDescent="0.2">
      <c r="D4305" s="109"/>
    </row>
    <row r="4306" spans="4:4" x14ac:dyDescent="0.2">
      <c r="D4306" s="109"/>
    </row>
    <row r="4307" spans="4:4" x14ac:dyDescent="0.2">
      <c r="D4307" s="109"/>
    </row>
    <row r="4308" spans="4:4" x14ac:dyDescent="0.2">
      <c r="D4308" s="109"/>
    </row>
    <row r="4309" spans="4:4" x14ac:dyDescent="0.2">
      <c r="D4309" s="109"/>
    </row>
    <row r="4310" spans="4:4" x14ac:dyDescent="0.2">
      <c r="D4310" s="109"/>
    </row>
    <row r="4311" spans="4:4" x14ac:dyDescent="0.2">
      <c r="D4311" s="109"/>
    </row>
    <row r="4312" spans="4:4" x14ac:dyDescent="0.2">
      <c r="D4312" s="109"/>
    </row>
    <row r="4313" spans="4:4" x14ac:dyDescent="0.2">
      <c r="D4313" s="109"/>
    </row>
    <row r="4314" spans="4:4" x14ac:dyDescent="0.2">
      <c r="D4314" s="109"/>
    </row>
    <row r="4315" spans="4:4" x14ac:dyDescent="0.2">
      <c r="D4315" s="109"/>
    </row>
    <row r="4316" spans="4:4" x14ac:dyDescent="0.2">
      <c r="D4316" s="109"/>
    </row>
    <row r="4317" spans="4:4" x14ac:dyDescent="0.2">
      <c r="D4317" s="109"/>
    </row>
    <row r="4318" spans="4:4" x14ac:dyDescent="0.2">
      <c r="D4318" s="109"/>
    </row>
    <row r="4319" spans="4:4" x14ac:dyDescent="0.2">
      <c r="D4319" s="109"/>
    </row>
    <row r="4320" spans="4:4" x14ac:dyDescent="0.2">
      <c r="D4320" s="109"/>
    </row>
    <row r="4321" spans="4:4" x14ac:dyDescent="0.2">
      <c r="D4321" s="109"/>
    </row>
    <row r="4322" spans="4:4" x14ac:dyDescent="0.2">
      <c r="D4322" s="109"/>
    </row>
    <row r="4323" spans="4:4" x14ac:dyDescent="0.2">
      <c r="D4323" s="109"/>
    </row>
    <row r="4324" spans="4:4" x14ac:dyDescent="0.2">
      <c r="D4324" s="109"/>
    </row>
    <row r="4325" spans="4:4" x14ac:dyDescent="0.2">
      <c r="D4325" s="109"/>
    </row>
    <row r="4326" spans="4:4" x14ac:dyDescent="0.2">
      <c r="D4326" s="109"/>
    </row>
    <row r="4327" spans="4:4" x14ac:dyDescent="0.2">
      <c r="D4327" s="109"/>
    </row>
    <row r="4328" spans="4:4" x14ac:dyDescent="0.2">
      <c r="D4328" s="109"/>
    </row>
    <row r="4329" spans="4:4" x14ac:dyDescent="0.2">
      <c r="D4329" s="109"/>
    </row>
    <row r="4330" spans="4:4" x14ac:dyDescent="0.2">
      <c r="D4330" s="109"/>
    </row>
    <row r="4331" spans="4:4" x14ac:dyDescent="0.2">
      <c r="D4331" s="109"/>
    </row>
    <row r="4332" spans="4:4" x14ac:dyDescent="0.2">
      <c r="D4332" s="109"/>
    </row>
    <row r="4333" spans="4:4" x14ac:dyDescent="0.2">
      <c r="D4333" s="109"/>
    </row>
    <row r="4334" spans="4:4" x14ac:dyDescent="0.2">
      <c r="D4334" s="109"/>
    </row>
    <row r="4335" spans="4:4" x14ac:dyDescent="0.2">
      <c r="D4335" s="109"/>
    </row>
    <row r="4336" spans="4:4" x14ac:dyDescent="0.2">
      <c r="D4336" s="109"/>
    </row>
    <row r="4337" spans="4:4" x14ac:dyDescent="0.2">
      <c r="D4337" s="109"/>
    </row>
    <row r="4338" spans="4:4" x14ac:dyDescent="0.2">
      <c r="D4338" s="109"/>
    </row>
    <row r="4339" spans="4:4" x14ac:dyDescent="0.2">
      <c r="D4339" s="109"/>
    </row>
    <row r="4340" spans="4:4" x14ac:dyDescent="0.2">
      <c r="D4340" s="109"/>
    </row>
    <row r="4341" spans="4:4" x14ac:dyDescent="0.2">
      <c r="D4341" s="109"/>
    </row>
    <row r="4342" spans="4:4" x14ac:dyDescent="0.2">
      <c r="D4342" s="109"/>
    </row>
    <row r="4343" spans="4:4" x14ac:dyDescent="0.2">
      <c r="D4343" s="109"/>
    </row>
    <row r="4344" spans="4:4" x14ac:dyDescent="0.2">
      <c r="D4344" s="109"/>
    </row>
    <row r="4345" spans="4:4" x14ac:dyDescent="0.2">
      <c r="D4345" s="109"/>
    </row>
    <row r="4346" spans="4:4" x14ac:dyDescent="0.2">
      <c r="D4346" s="109"/>
    </row>
    <row r="4347" spans="4:4" x14ac:dyDescent="0.2">
      <c r="D4347" s="109"/>
    </row>
    <row r="4348" spans="4:4" x14ac:dyDescent="0.2">
      <c r="D4348" s="109"/>
    </row>
    <row r="4349" spans="4:4" x14ac:dyDescent="0.2">
      <c r="D4349" s="109"/>
    </row>
    <row r="4350" spans="4:4" x14ac:dyDescent="0.2">
      <c r="D4350" s="109"/>
    </row>
    <row r="4351" spans="4:4" x14ac:dyDescent="0.2">
      <c r="D4351" s="109"/>
    </row>
    <row r="4352" spans="4:4" x14ac:dyDescent="0.2">
      <c r="D4352" s="109"/>
    </row>
    <row r="4353" spans="4:4" x14ac:dyDescent="0.2">
      <c r="D4353" s="109"/>
    </row>
    <row r="4354" spans="4:4" x14ac:dyDescent="0.2">
      <c r="D4354" s="109"/>
    </row>
    <row r="4355" spans="4:4" x14ac:dyDescent="0.2">
      <c r="D4355" s="109"/>
    </row>
    <row r="4356" spans="4:4" x14ac:dyDescent="0.2">
      <c r="D4356" s="109"/>
    </row>
    <row r="4357" spans="4:4" x14ac:dyDescent="0.2">
      <c r="D4357" s="109"/>
    </row>
    <row r="4358" spans="4:4" x14ac:dyDescent="0.2">
      <c r="D4358" s="109"/>
    </row>
    <row r="4359" spans="4:4" x14ac:dyDescent="0.2">
      <c r="D4359" s="109"/>
    </row>
    <row r="4360" spans="4:4" x14ac:dyDescent="0.2">
      <c r="D4360" s="109"/>
    </row>
    <row r="4361" spans="4:4" x14ac:dyDescent="0.2">
      <c r="D4361" s="109"/>
    </row>
    <row r="4362" spans="4:4" x14ac:dyDescent="0.2">
      <c r="D4362" s="109"/>
    </row>
    <row r="4363" spans="4:4" x14ac:dyDescent="0.2">
      <c r="D4363" s="109"/>
    </row>
    <row r="4364" spans="4:4" x14ac:dyDescent="0.2">
      <c r="D4364" s="109"/>
    </row>
    <row r="4365" spans="4:4" x14ac:dyDescent="0.2">
      <c r="D4365" s="109"/>
    </row>
    <row r="4366" spans="4:4" x14ac:dyDescent="0.2">
      <c r="D4366" s="109"/>
    </row>
    <row r="4367" spans="4:4" x14ac:dyDescent="0.2">
      <c r="D4367" s="109"/>
    </row>
    <row r="4368" spans="4:4" x14ac:dyDescent="0.2">
      <c r="D4368" s="109"/>
    </row>
    <row r="4369" spans="4:4" x14ac:dyDescent="0.2">
      <c r="D4369" s="109"/>
    </row>
    <row r="4370" spans="4:4" x14ac:dyDescent="0.2">
      <c r="D4370" s="109"/>
    </row>
    <row r="4371" spans="4:4" x14ac:dyDescent="0.2">
      <c r="D4371" s="109"/>
    </row>
    <row r="4372" spans="4:4" x14ac:dyDescent="0.2">
      <c r="D4372" s="109"/>
    </row>
    <row r="4373" spans="4:4" x14ac:dyDescent="0.2">
      <c r="D4373" s="109"/>
    </row>
    <row r="4374" spans="4:4" x14ac:dyDescent="0.2">
      <c r="D4374" s="109"/>
    </row>
    <row r="4375" spans="4:4" x14ac:dyDescent="0.2">
      <c r="D4375" s="109"/>
    </row>
    <row r="4376" spans="4:4" x14ac:dyDescent="0.2">
      <c r="D4376" s="109"/>
    </row>
    <row r="4377" spans="4:4" x14ac:dyDescent="0.2">
      <c r="D4377" s="109"/>
    </row>
    <row r="4378" spans="4:4" x14ac:dyDescent="0.2">
      <c r="D4378" s="109"/>
    </row>
    <row r="4379" spans="4:4" x14ac:dyDescent="0.2">
      <c r="D4379" s="109"/>
    </row>
    <row r="4380" spans="4:4" x14ac:dyDescent="0.2">
      <c r="D4380" s="109"/>
    </row>
    <row r="4381" spans="4:4" x14ac:dyDescent="0.2">
      <c r="D4381" s="109"/>
    </row>
    <row r="4382" spans="4:4" x14ac:dyDescent="0.2">
      <c r="D4382" s="109"/>
    </row>
    <row r="4383" spans="4:4" x14ac:dyDescent="0.2">
      <c r="D4383" s="109"/>
    </row>
    <row r="4384" spans="4:4" x14ac:dyDescent="0.2">
      <c r="D4384" s="109"/>
    </row>
    <row r="4385" spans="4:4" x14ac:dyDescent="0.2">
      <c r="D4385" s="109"/>
    </row>
    <row r="4386" spans="4:4" x14ac:dyDescent="0.2">
      <c r="D4386" s="109"/>
    </row>
    <row r="4387" spans="4:4" x14ac:dyDescent="0.2">
      <c r="D4387" s="109"/>
    </row>
    <row r="4388" spans="4:4" x14ac:dyDescent="0.2">
      <c r="D4388" s="109"/>
    </row>
    <row r="4389" spans="4:4" x14ac:dyDescent="0.2">
      <c r="D4389" s="109"/>
    </row>
    <row r="4390" spans="4:4" x14ac:dyDescent="0.2">
      <c r="D4390" s="109"/>
    </row>
    <row r="4391" spans="4:4" x14ac:dyDescent="0.2">
      <c r="D4391" s="109"/>
    </row>
    <row r="4392" spans="4:4" x14ac:dyDescent="0.2">
      <c r="D4392" s="109"/>
    </row>
    <row r="4393" spans="4:4" x14ac:dyDescent="0.2">
      <c r="D4393" s="109"/>
    </row>
    <row r="4394" spans="4:4" x14ac:dyDescent="0.2">
      <c r="D4394" s="109"/>
    </row>
    <row r="4395" spans="4:4" x14ac:dyDescent="0.2">
      <c r="D4395" s="109"/>
    </row>
    <row r="4396" spans="4:4" x14ac:dyDescent="0.2">
      <c r="D4396" s="109"/>
    </row>
    <row r="4397" spans="4:4" x14ac:dyDescent="0.2">
      <c r="D4397" s="109"/>
    </row>
    <row r="4398" spans="4:4" x14ac:dyDescent="0.2">
      <c r="D4398" s="109"/>
    </row>
    <row r="4399" spans="4:4" x14ac:dyDescent="0.2">
      <c r="D4399" s="109"/>
    </row>
    <row r="4400" spans="4:4" x14ac:dyDescent="0.2">
      <c r="D4400" s="109"/>
    </row>
    <row r="4401" spans="4:4" x14ac:dyDescent="0.2">
      <c r="D4401" s="109"/>
    </row>
    <row r="4402" spans="4:4" x14ac:dyDescent="0.2">
      <c r="D4402" s="109"/>
    </row>
    <row r="4403" spans="4:4" x14ac:dyDescent="0.2">
      <c r="D4403" s="109"/>
    </row>
    <row r="4404" spans="4:4" x14ac:dyDescent="0.2">
      <c r="D4404" s="109"/>
    </row>
    <row r="4405" spans="4:4" x14ac:dyDescent="0.2">
      <c r="D4405" s="109"/>
    </row>
    <row r="4406" spans="4:4" x14ac:dyDescent="0.2">
      <c r="D4406" s="109"/>
    </row>
    <row r="4407" spans="4:4" x14ac:dyDescent="0.2">
      <c r="D4407" s="109"/>
    </row>
    <row r="4408" spans="4:4" x14ac:dyDescent="0.2">
      <c r="D4408" s="109"/>
    </row>
    <row r="4409" spans="4:4" x14ac:dyDescent="0.2">
      <c r="D4409" s="109"/>
    </row>
    <row r="4410" spans="4:4" x14ac:dyDescent="0.2">
      <c r="D4410" s="109"/>
    </row>
    <row r="4411" spans="4:4" x14ac:dyDescent="0.2">
      <c r="D4411" s="109"/>
    </row>
    <row r="4412" spans="4:4" x14ac:dyDescent="0.2">
      <c r="D4412" s="109"/>
    </row>
    <row r="4413" spans="4:4" x14ac:dyDescent="0.2">
      <c r="D4413" s="109"/>
    </row>
    <row r="4414" spans="4:4" x14ac:dyDescent="0.2">
      <c r="D4414" s="109"/>
    </row>
    <row r="4415" spans="4:4" x14ac:dyDescent="0.2">
      <c r="D4415" s="109"/>
    </row>
    <row r="4416" spans="4:4" x14ac:dyDescent="0.2">
      <c r="D4416" s="109"/>
    </row>
    <row r="4417" spans="4:4" x14ac:dyDescent="0.2">
      <c r="D4417" s="109"/>
    </row>
    <row r="4418" spans="4:4" x14ac:dyDescent="0.2">
      <c r="D4418" s="109"/>
    </row>
    <row r="4419" spans="4:4" x14ac:dyDescent="0.2">
      <c r="D4419" s="109"/>
    </row>
    <row r="4420" spans="4:4" x14ac:dyDescent="0.2">
      <c r="D4420" s="109"/>
    </row>
    <row r="4421" spans="4:4" x14ac:dyDescent="0.2">
      <c r="D4421" s="109"/>
    </row>
    <row r="4422" spans="4:4" x14ac:dyDescent="0.2">
      <c r="D4422" s="109"/>
    </row>
    <row r="4423" spans="4:4" x14ac:dyDescent="0.2">
      <c r="D4423" s="109"/>
    </row>
    <row r="4424" spans="4:4" x14ac:dyDescent="0.2">
      <c r="D4424" s="109"/>
    </row>
    <row r="4425" spans="4:4" x14ac:dyDescent="0.2">
      <c r="D4425" s="109"/>
    </row>
    <row r="4426" spans="4:4" x14ac:dyDescent="0.2">
      <c r="D4426" s="109"/>
    </row>
    <row r="4427" spans="4:4" x14ac:dyDescent="0.2">
      <c r="D4427" s="109"/>
    </row>
    <row r="4428" spans="4:4" x14ac:dyDescent="0.2">
      <c r="D4428" s="109"/>
    </row>
    <row r="4429" spans="4:4" x14ac:dyDescent="0.2">
      <c r="D4429" s="109"/>
    </row>
    <row r="4430" spans="4:4" x14ac:dyDescent="0.2">
      <c r="D4430" s="109"/>
    </row>
    <row r="4431" spans="4:4" x14ac:dyDescent="0.2">
      <c r="D4431" s="109"/>
    </row>
    <row r="4432" spans="4:4" x14ac:dyDescent="0.2">
      <c r="D4432" s="109"/>
    </row>
    <row r="4433" spans="4:4" x14ac:dyDescent="0.2">
      <c r="D4433" s="109"/>
    </row>
    <row r="4434" spans="4:4" x14ac:dyDescent="0.2">
      <c r="D4434" s="109"/>
    </row>
    <row r="4435" spans="4:4" x14ac:dyDescent="0.2">
      <c r="D4435" s="109"/>
    </row>
    <row r="4436" spans="4:4" x14ac:dyDescent="0.2">
      <c r="D4436" s="109"/>
    </row>
    <row r="4437" spans="4:4" x14ac:dyDescent="0.2">
      <c r="D4437" s="109"/>
    </row>
    <row r="4438" spans="4:4" x14ac:dyDescent="0.2">
      <c r="D4438" s="109"/>
    </row>
    <row r="4439" spans="4:4" x14ac:dyDescent="0.2">
      <c r="D4439" s="109"/>
    </row>
    <row r="4440" spans="4:4" x14ac:dyDescent="0.2">
      <c r="D4440" s="109"/>
    </row>
    <row r="4441" spans="4:4" x14ac:dyDescent="0.2">
      <c r="D4441" s="109"/>
    </row>
    <row r="4442" spans="4:4" x14ac:dyDescent="0.2">
      <c r="D4442" s="109"/>
    </row>
    <row r="4443" spans="4:4" x14ac:dyDescent="0.2">
      <c r="D4443" s="109"/>
    </row>
    <row r="4444" spans="4:4" x14ac:dyDescent="0.2">
      <c r="D4444" s="109"/>
    </row>
    <row r="4445" spans="4:4" x14ac:dyDescent="0.2">
      <c r="D4445" s="109"/>
    </row>
    <row r="4446" spans="4:4" x14ac:dyDescent="0.2">
      <c r="D4446" s="109"/>
    </row>
    <row r="4447" spans="4:4" x14ac:dyDescent="0.2">
      <c r="D4447" s="109"/>
    </row>
    <row r="4448" spans="4:4" x14ac:dyDescent="0.2">
      <c r="D4448" s="109"/>
    </row>
    <row r="4449" spans="4:4" x14ac:dyDescent="0.2">
      <c r="D4449" s="109"/>
    </row>
    <row r="4450" spans="4:4" x14ac:dyDescent="0.2">
      <c r="D4450" s="109"/>
    </row>
    <row r="4451" spans="4:4" x14ac:dyDescent="0.2">
      <c r="D4451" s="109"/>
    </row>
    <row r="4452" spans="4:4" x14ac:dyDescent="0.2">
      <c r="D4452" s="109"/>
    </row>
    <row r="4453" spans="4:4" x14ac:dyDescent="0.2">
      <c r="D4453" s="109"/>
    </row>
    <row r="4454" spans="4:4" x14ac:dyDescent="0.2">
      <c r="D4454" s="109"/>
    </row>
    <row r="4455" spans="4:4" x14ac:dyDescent="0.2">
      <c r="D4455" s="109"/>
    </row>
    <row r="4456" spans="4:4" x14ac:dyDescent="0.2">
      <c r="D4456" s="109"/>
    </row>
    <row r="4457" spans="4:4" x14ac:dyDescent="0.2">
      <c r="D4457" s="109"/>
    </row>
    <row r="4458" spans="4:4" x14ac:dyDescent="0.2">
      <c r="D4458" s="109"/>
    </row>
    <row r="4459" spans="4:4" x14ac:dyDescent="0.2">
      <c r="D4459" s="109"/>
    </row>
    <row r="4460" spans="4:4" x14ac:dyDescent="0.2">
      <c r="D4460" s="109"/>
    </row>
    <row r="4461" spans="4:4" x14ac:dyDescent="0.2">
      <c r="D4461" s="109"/>
    </row>
    <row r="4462" spans="4:4" x14ac:dyDescent="0.2">
      <c r="D4462" s="109"/>
    </row>
    <row r="4463" spans="4:4" x14ac:dyDescent="0.2">
      <c r="D4463" s="109"/>
    </row>
    <row r="4464" spans="4:4" x14ac:dyDescent="0.2">
      <c r="D4464" s="109"/>
    </row>
    <row r="4465" spans="4:4" x14ac:dyDescent="0.2">
      <c r="D4465" s="109"/>
    </row>
    <row r="4466" spans="4:4" x14ac:dyDescent="0.2">
      <c r="D4466" s="109"/>
    </row>
    <row r="4467" spans="4:4" x14ac:dyDescent="0.2">
      <c r="D4467" s="109"/>
    </row>
    <row r="4468" spans="4:4" x14ac:dyDescent="0.2">
      <c r="D4468" s="109"/>
    </row>
    <row r="4469" spans="4:4" x14ac:dyDescent="0.2">
      <c r="D4469" s="109"/>
    </row>
    <row r="4470" spans="4:4" x14ac:dyDescent="0.2">
      <c r="D4470" s="109"/>
    </row>
    <row r="4471" spans="4:4" x14ac:dyDescent="0.2">
      <c r="D4471" s="109"/>
    </row>
    <row r="4472" spans="4:4" x14ac:dyDescent="0.2">
      <c r="D4472" s="109"/>
    </row>
    <row r="4473" spans="4:4" x14ac:dyDescent="0.2">
      <c r="D4473" s="109"/>
    </row>
    <row r="4474" spans="4:4" x14ac:dyDescent="0.2">
      <c r="D4474" s="109"/>
    </row>
    <row r="4475" spans="4:4" x14ac:dyDescent="0.2">
      <c r="D4475" s="109"/>
    </row>
    <row r="4476" spans="4:4" x14ac:dyDescent="0.2">
      <c r="D4476" s="109"/>
    </row>
    <row r="4477" spans="4:4" x14ac:dyDescent="0.2">
      <c r="D4477" s="109"/>
    </row>
    <row r="4478" spans="4:4" x14ac:dyDescent="0.2">
      <c r="D4478" s="109"/>
    </row>
    <row r="4479" spans="4:4" x14ac:dyDescent="0.2">
      <c r="D4479" s="109"/>
    </row>
    <row r="4480" spans="4:4" x14ac:dyDescent="0.2">
      <c r="D4480" s="109"/>
    </row>
    <row r="4481" spans="4:4" x14ac:dyDescent="0.2">
      <c r="D4481" s="109"/>
    </row>
    <row r="4482" spans="4:4" x14ac:dyDescent="0.2">
      <c r="D4482" s="109"/>
    </row>
    <row r="4483" spans="4:4" x14ac:dyDescent="0.2">
      <c r="D4483" s="109"/>
    </row>
    <row r="4484" spans="4:4" x14ac:dyDescent="0.2">
      <c r="D4484" s="109"/>
    </row>
    <row r="4485" spans="4:4" x14ac:dyDescent="0.2">
      <c r="D4485" s="109"/>
    </row>
    <row r="4486" spans="4:4" x14ac:dyDescent="0.2">
      <c r="D4486" s="109"/>
    </row>
    <row r="4487" spans="4:4" x14ac:dyDescent="0.2">
      <c r="D4487" s="109"/>
    </row>
    <row r="4488" spans="4:4" x14ac:dyDescent="0.2">
      <c r="D4488" s="109"/>
    </row>
    <row r="4489" spans="4:4" x14ac:dyDescent="0.2">
      <c r="D4489" s="109"/>
    </row>
    <row r="4490" spans="4:4" x14ac:dyDescent="0.2">
      <c r="D4490" s="109"/>
    </row>
    <row r="4491" spans="4:4" x14ac:dyDescent="0.2">
      <c r="D4491" s="109"/>
    </row>
    <row r="4492" spans="4:4" x14ac:dyDescent="0.2">
      <c r="D4492" s="109"/>
    </row>
    <row r="4493" spans="4:4" x14ac:dyDescent="0.2">
      <c r="D4493" s="109"/>
    </row>
    <row r="4494" spans="4:4" x14ac:dyDescent="0.2">
      <c r="D4494" s="109"/>
    </row>
    <row r="4495" spans="4:4" x14ac:dyDescent="0.2">
      <c r="D4495" s="109"/>
    </row>
    <row r="4496" spans="4:4" x14ac:dyDescent="0.2">
      <c r="D4496" s="109"/>
    </row>
    <row r="4497" spans="4:4" x14ac:dyDescent="0.2">
      <c r="D4497" s="109"/>
    </row>
    <row r="4498" spans="4:4" x14ac:dyDescent="0.2">
      <c r="D4498" s="109"/>
    </row>
    <row r="4499" spans="4:4" x14ac:dyDescent="0.2">
      <c r="D4499" s="109"/>
    </row>
    <row r="4500" spans="4:4" x14ac:dyDescent="0.2">
      <c r="D4500" s="109"/>
    </row>
    <row r="4501" spans="4:4" x14ac:dyDescent="0.2">
      <c r="D4501" s="109"/>
    </row>
    <row r="4502" spans="4:4" x14ac:dyDescent="0.2">
      <c r="D4502" s="109"/>
    </row>
    <row r="4503" spans="4:4" x14ac:dyDescent="0.2">
      <c r="D4503" s="109"/>
    </row>
    <row r="4504" spans="4:4" x14ac:dyDescent="0.2">
      <c r="D4504" s="109"/>
    </row>
    <row r="4505" spans="4:4" x14ac:dyDescent="0.2">
      <c r="D4505" s="109"/>
    </row>
    <row r="4506" spans="4:4" x14ac:dyDescent="0.2">
      <c r="D4506" s="109"/>
    </row>
    <row r="4507" spans="4:4" x14ac:dyDescent="0.2">
      <c r="D4507" s="109"/>
    </row>
    <row r="4508" spans="4:4" x14ac:dyDescent="0.2">
      <c r="D4508" s="109"/>
    </row>
    <row r="4509" spans="4:4" x14ac:dyDescent="0.2">
      <c r="D4509" s="109"/>
    </row>
    <row r="4510" spans="4:4" x14ac:dyDescent="0.2">
      <c r="D4510" s="109"/>
    </row>
    <row r="4511" spans="4:4" x14ac:dyDescent="0.2">
      <c r="D4511" s="109"/>
    </row>
    <row r="4512" spans="4:4" x14ac:dyDescent="0.2">
      <c r="D4512" s="109"/>
    </row>
    <row r="4513" spans="4:4" x14ac:dyDescent="0.2">
      <c r="D4513" s="109"/>
    </row>
    <row r="4514" spans="4:4" x14ac:dyDescent="0.2">
      <c r="D4514" s="109"/>
    </row>
    <row r="4515" spans="4:4" x14ac:dyDescent="0.2">
      <c r="D4515" s="109"/>
    </row>
    <row r="4516" spans="4:4" x14ac:dyDescent="0.2">
      <c r="D4516" s="109"/>
    </row>
    <row r="4517" spans="4:4" x14ac:dyDescent="0.2">
      <c r="D4517" s="109"/>
    </row>
    <row r="4518" spans="4:4" x14ac:dyDescent="0.2">
      <c r="D4518" s="109"/>
    </row>
    <row r="4519" spans="4:4" x14ac:dyDescent="0.2">
      <c r="D4519" s="109"/>
    </row>
    <row r="4520" spans="4:4" x14ac:dyDescent="0.2">
      <c r="D4520" s="109"/>
    </row>
    <row r="4521" spans="4:4" x14ac:dyDescent="0.2">
      <c r="D4521" s="109"/>
    </row>
    <row r="4522" spans="4:4" x14ac:dyDescent="0.2">
      <c r="D4522" s="109"/>
    </row>
    <row r="4523" spans="4:4" x14ac:dyDescent="0.2">
      <c r="D4523" s="109"/>
    </row>
    <row r="4524" spans="4:4" x14ac:dyDescent="0.2">
      <c r="D4524" s="109"/>
    </row>
    <row r="4525" spans="4:4" x14ac:dyDescent="0.2">
      <c r="D4525" s="109"/>
    </row>
    <row r="4526" spans="4:4" x14ac:dyDescent="0.2">
      <c r="D4526" s="109"/>
    </row>
    <row r="4527" spans="4:4" x14ac:dyDescent="0.2">
      <c r="D4527" s="109"/>
    </row>
    <row r="4528" spans="4:4" x14ac:dyDescent="0.2">
      <c r="D4528" s="109"/>
    </row>
    <row r="4529" spans="4:4" x14ac:dyDescent="0.2">
      <c r="D4529" s="109"/>
    </row>
    <row r="4530" spans="4:4" x14ac:dyDescent="0.2">
      <c r="D4530" s="109"/>
    </row>
    <row r="4531" spans="4:4" x14ac:dyDescent="0.2">
      <c r="D4531" s="109"/>
    </row>
    <row r="4532" spans="4:4" x14ac:dyDescent="0.2">
      <c r="D4532" s="109"/>
    </row>
    <row r="4533" spans="4:4" x14ac:dyDescent="0.2">
      <c r="D4533" s="109"/>
    </row>
    <row r="4534" spans="4:4" x14ac:dyDescent="0.2">
      <c r="D4534" s="109"/>
    </row>
    <row r="4535" spans="4:4" x14ac:dyDescent="0.2">
      <c r="D4535" s="109"/>
    </row>
    <row r="4536" spans="4:4" x14ac:dyDescent="0.2">
      <c r="D4536" s="109"/>
    </row>
    <row r="4537" spans="4:4" x14ac:dyDescent="0.2">
      <c r="D4537" s="109"/>
    </row>
    <row r="4538" spans="4:4" x14ac:dyDescent="0.2">
      <c r="D4538" s="109"/>
    </row>
    <row r="4539" spans="4:4" x14ac:dyDescent="0.2">
      <c r="D4539" s="109"/>
    </row>
    <row r="4540" spans="4:4" x14ac:dyDescent="0.2">
      <c r="D4540" s="109"/>
    </row>
    <row r="4541" spans="4:4" x14ac:dyDescent="0.2">
      <c r="D4541" s="109"/>
    </row>
    <row r="4542" spans="4:4" x14ac:dyDescent="0.2">
      <c r="D4542" s="109"/>
    </row>
    <row r="4543" spans="4:4" x14ac:dyDescent="0.2">
      <c r="D4543" s="109"/>
    </row>
    <row r="4544" spans="4:4" x14ac:dyDescent="0.2">
      <c r="D4544" s="109"/>
    </row>
    <row r="4545" spans="4:4" x14ac:dyDescent="0.2">
      <c r="D4545" s="109"/>
    </row>
    <row r="4546" spans="4:4" x14ac:dyDescent="0.2">
      <c r="D4546" s="109"/>
    </row>
    <row r="4547" spans="4:4" x14ac:dyDescent="0.2">
      <c r="D4547" s="109"/>
    </row>
    <row r="4548" spans="4:4" x14ac:dyDescent="0.2">
      <c r="D4548" s="109"/>
    </row>
    <row r="4549" spans="4:4" x14ac:dyDescent="0.2">
      <c r="D4549" s="109"/>
    </row>
    <row r="4550" spans="4:4" x14ac:dyDescent="0.2">
      <c r="D4550" s="109"/>
    </row>
    <row r="4551" spans="4:4" x14ac:dyDescent="0.2">
      <c r="D4551" s="109"/>
    </row>
    <row r="4552" spans="4:4" x14ac:dyDescent="0.2">
      <c r="D4552" s="109"/>
    </row>
    <row r="4553" spans="4:4" x14ac:dyDescent="0.2">
      <c r="D4553" s="109"/>
    </row>
    <row r="4554" spans="4:4" x14ac:dyDescent="0.2">
      <c r="D4554" s="109"/>
    </row>
    <row r="4555" spans="4:4" x14ac:dyDescent="0.2">
      <c r="D4555" s="109"/>
    </row>
    <row r="4556" spans="4:4" x14ac:dyDescent="0.2">
      <c r="D4556" s="109"/>
    </row>
    <row r="4557" spans="4:4" x14ac:dyDescent="0.2">
      <c r="D4557" s="109"/>
    </row>
    <row r="4558" spans="4:4" x14ac:dyDescent="0.2">
      <c r="D4558" s="109"/>
    </row>
    <row r="4559" spans="4:4" x14ac:dyDescent="0.2">
      <c r="D4559" s="109"/>
    </row>
    <row r="4560" spans="4:4" x14ac:dyDescent="0.2">
      <c r="D4560" s="109"/>
    </row>
    <row r="4561" spans="4:4" x14ac:dyDescent="0.2">
      <c r="D4561" s="109"/>
    </row>
    <row r="4562" spans="4:4" x14ac:dyDescent="0.2">
      <c r="D4562" s="109"/>
    </row>
    <row r="4563" spans="4:4" x14ac:dyDescent="0.2">
      <c r="D4563" s="109"/>
    </row>
    <row r="4564" spans="4:4" x14ac:dyDescent="0.2">
      <c r="D4564" s="109"/>
    </row>
    <row r="4565" spans="4:4" x14ac:dyDescent="0.2">
      <c r="D4565" s="109"/>
    </row>
    <row r="4566" spans="4:4" x14ac:dyDescent="0.2">
      <c r="D4566" s="109"/>
    </row>
    <row r="4567" spans="4:4" x14ac:dyDescent="0.2">
      <c r="D4567" s="109"/>
    </row>
    <row r="4568" spans="4:4" x14ac:dyDescent="0.2">
      <c r="D4568" s="109"/>
    </row>
    <row r="4569" spans="4:4" x14ac:dyDescent="0.2">
      <c r="D4569" s="109"/>
    </row>
    <row r="4570" spans="4:4" x14ac:dyDescent="0.2">
      <c r="D4570" s="109"/>
    </row>
    <row r="4571" spans="4:4" x14ac:dyDescent="0.2">
      <c r="D4571" s="109"/>
    </row>
    <row r="4572" spans="4:4" x14ac:dyDescent="0.2">
      <c r="D4572" s="109"/>
    </row>
    <row r="4573" spans="4:4" x14ac:dyDescent="0.2">
      <c r="D4573" s="109"/>
    </row>
    <row r="4574" spans="4:4" x14ac:dyDescent="0.2">
      <c r="D4574" s="109"/>
    </row>
    <row r="4575" spans="4:4" x14ac:dyDescent="0.2">
      <c r="D4575" s="109"/>
    </row>
    <row r="4576" spans="4:4" x14ac:dyDescent="0.2">
      <c r="D4576" s="109"/>
    </row>
    <row r="4577" spans="4:4" x14ac:dyDescent="0.2">
      <c r="D4577" s="109"/>
    </row>
    <row r="4578" spans="4:4" x14ac:dyDescent="0.2">
      <c r="D4578" s="109"/>
    </row>
    <row r="4579" spans="4:4" x14ac:dyDescent="0.2">
      <c r="D4579" s="109"/>
    </row>
    <row r="4580" spans="4:4" x14ac:dyDescent="0.2">
      <c r="D4580" s="109"/>
    </row>
    <row r="4581" spans="4:4" x14ac:dyDescent="0.2">
      <c r="D4581" s="109"/>
    </row>
    <row r="4582" spans="4:4" x14ac:dyDescent="0.2">
      <c r="D4582" s="109"/>
    </row>
    <row r="4583" spans="4:4" x14ac:dyDescent="0.2">
      <c r="D4583" s="109"/>
    </row>
    <row r="4584" spans="4:4" x14ac:dyDescent="0.2">
      <c r="D4584" s="109"/>
    </row>
    <row r="4585" spans="4:4" x14ac:dyDescent="0.2">
      <c r="D4585" s="109"/>
    </row>
    <row r="4586" spans="4:4" x14ac:dyDescent="0.2">
      <c r="D4586" s="109"/>
    </row>
    <row r="4587" spans="4:4" x14ac:dyDescent="0.2">
      <c r="D4587" s="109"/>
    </row>
    <row r="4588" spans="4:4" x14ac:dyDescent="0.2">
      <c r="D4588" s="109"/>
    </row>
    <row r="4589" spans="4:4" x14ac:dyDescent="0.2">
      <c r="D4589" s="109"/>
    </row>
    <row r="4590" spans="4:4" x14ac:dyDescent="0.2">
      <c r="D4590" s="109"/>
    </row>
    <row r="4591" spans="4:4" x14ac:dyDescent="0.2">
      <c r="D4591" s="109"/>
    </row>
    <row r="4592" spans="4:4" x14ac:dyDescent="0.2">
      <c r="D4592" s="109"/>
    </row>
    <row r="4593" spans="4:4" x14ac:dyDescent="0.2">
      <c r="D4593" s="109"/>
    </row>
    <row r="4594" spans="4:4" x14ac:dyDescent="0.2">
      <c r="D4594" s="109"/>
    </row>
    <row r="4595" spans="4:4" x14ac:dyDescent="0.2">
      <c r="D4595" s="109"/>
    </row>
    <row r="4596" spans="4:4" x14ac:dyDescent="0.2">
      <c r="D4596" s="109"/>
    </row>
    <row r="4597" spans="4:4" x14ac:dyDescent="0.2">
      <c r="D4597" s="109"/>
    </row>
    <row r="4598" spans="4:4" x14ac:dyDescent="0.2">
      <c r="D4598" s="109"/>
    </row>
    <row r="4599" spans="4:4" x14ac:dyDescent="0.2">
      <c r="D4599" s="109"/>
    </row>
    <row r="4600" spans="4:4" x14ac:dyDescent="0.2">
      <c r="D4600" s="109"/>
    </row>
    <row r="4601" spans="4:4" x14ac:dyDescent="0.2">
      <c r="D4601" s="109"/>
    </row>
    <row r="4602" spans="4:4" x14ac:dyDescent="0.2">
      <c r="D4602" s="109"/>
    </row>
    <row r="4603" spans="4:4" x14ac:dyDescent="0.2">
      <c r="D4603" s="109"/>
    </row>
    <row r="4604" spans="4:4" x14ac:dyDescent="0.2">
      <c r="D4604" s="109"/>
    </row>
    <row r="4605" spans="4:4" x14ac:dyDescent="0.2">
      <c r="D4605" s="109"/>
    </row>
    <row r="4606" spans="4:4" x14ac:dyDescent="0.2">
      <c r="D4606" s="109"/>
    </row>
    <row r="4607" spans="4:4" x14ac:dyDescent="0.2">
      <c r="D4607" s="109"/>
    </row>
    <row r="4608" spans="4:4" x14ac:dyDescent="0.2">
      <c r="D4608" s="109"/>
    </row>
    <row r="4609" spans="4:4" x14ac:dyDescent="0.2">
      <c r="D4609" s="109"/>
    </row>
    <row r="4610" spans="4:4" x14ac:dyDescent="0.2">
      <c r="D4610" s="109"/>
    </row>
    <row r="4611" spans="4:4" x14ac:dyDescent="0.2">
      <c r="D4611" s="109"/>
    </row>
    <row r="4612" spans="4:4" x14ac:dyDescent="0.2">
      <c r="D4612" s="109"/>
    </row>
    <row r="4613" spans="4:4" x14ac:dyDescent="0.2">
      <c r="D4613" s="109"/>
    </row>
    <row r="4614" spans="4:4" x14ac:dyDescent="0.2">
      <c r="D4614" s="109"/>
    </row>
    <row r="4615" spans="4:4" x14ac:dyDescent="0.2">
      <c r="D4615" s="109"/>
    </row>
    <row r="4616" spans="4:4" x14ac:dyDescent="0.2">
      <c r="D4616" s="109"/>
    </row>
    <row r="4617" spans="4:4" x14ac:dyDescent="0.2">
      <c r="D4617" s="109"/>
    </row>
    <row r="4618" spans="4:4" x14ac:dyDescent="0.2">
      <c r="D4618" s="109"/>
    </row>
    <row r="4619" spans="4:4" x14ac:dyDescent="0.2">
      <c r="D4619" s="109"/>
    </row>
    <row r="4620" spans="4:4" x14ac:dyDescent="0.2">
      <c r="D4620" s="109"/>
    </row>
    <row r="4621" spans="4:4" x14ac:dyDescent="0.2">
      <c r="D4621" s="109"/>
    </row>
    <row r="4622" spans="4:4" x14ac:dyDescent="0.2">
      <c r="D4622" s="109"/>
    </row>
    <row r="4623" spans="4:4" x14ac:dyDescent="0.2">
      <c r="D4623" s="109"/>
    </row>
    <row r="4624" spans="4:4" x14ac:dyDescent="0.2">
      <c r="D4624" s="109"/>
    </row>
    <row r="4625" spans="4:4" x14ac:dyDescent="0.2">
      <c r="D4625" s="109"/>
    </row>
    <row r="4626" spans="4:4" x14ac:dyDescent="0.2">
      <c r="D4626" s="109"/>
    </row>
    <row r="4627" spans="4:4" x14ac:dyDescent="0.2">
      <c r="D4627" s="109"/>
    </row>
    <row r="4628" spans="4:4" x14ac:dyDescent="0.2">
      <c r="D4628" s="109"/>
    </row>
    <row r="4629" spans="4:4" x14ac:dyDescent="0.2">
      <c r="D4629" s="109"/>
    </row>
    <row r="4630" spans="4:4" x14ac:dyDescent="0.2">
      <c r="D4630" s="109"/>
    </row>
    <row r="4631" spans="4:4" x14ac:dyDescent="0.2">
      <c r="D4631" s="109"/>
    </row>
    <row r="4632" spans="4:4" x14ac:dyDescent="0.2">
      <c r="D4632" s="109"/>
    </row>
    <row r="4633" spans="4:4" x14ac:dyDescent="0.2">
      <c r="D4633" s="109"/>
    </row>
    <row r="4634" spans="4:4" x14ac:dyDescent="0.2">
      <c r="D4634" s="109"/>
    </row>
    <row r="4635" spans="4:4" x14ac:dyDescent="0.2">
      <c r="D4635" s="109"/>
    </row>
    <row r="4636" spans="4:4" x14ac:dyDescent="0.2">
      <c r="D4636" s="109"/>
    </row>
    <row r="4637" spans="4:4" x14ac:dyDescent="0.2">
      <c r="D4637" s="109"/>
    </row>
    <row r="4638" spans="4:4" x14ac:dyDescent="0.2">
      <c r="D4638" s="109"/>
    </row>
    <row r="4639" spans="4:4" x14ac:dyDescent="0.2">
      <c r="D4639" s="109"/>
    </row>
    <row r="4640" spans="4:4" x14ac:dyDescent="0.2">
      <c r="D4640" s="109"/>
    </row>
    <row r="4641" spans="4:4" x14ac:dyDescent="0.2">
      <c r="D4641" s="109"/>
    </row>
    <row r="4642" spans="4:4" x14ac:dyDescent="0.2">
      <c r="D4642" s="109"/>
    </row>
    <row r="4643" spans="4:4" x14ac:dyDescent="0.2">
      <c r="D4643" s="109"/>
    </row>
    <row r="4644" spans="4:4" x14ac:dyDescent="0.2">
      <c r="D4644" s="109"/>
    </row>
    <row r="4645" spans="4:4" x14ac:dyDescent="0.2">
      <c r="D4645" s="109"/>
    </row>
    <row r="4646" spans="4:4" x14ac:dyDescent="0.2">
      <c r="D4646" s="109"/>
    </row>
    <row r="4647" spans="4:4" x14ac:dyDescent="0.2">
      <c r="D4647" s="109"/>
    </row>
    <row r="4648" spans="4:4" x14ac:dyDescent="0.2">
      <c r="D4648" s="109"/>
    </row>
    <row r="4649" spans="4:4" x14ac:dyDescent="0.2">
      <c r="D4649" s="109"/>
    </row>
    <row r="4650" spans="4:4" x14ac:dyDescent="0.2">
      <c r="D4650" s="109"/>
    </row>
    <row r="4651" spans="4:4" x14ac:dyDescent="0.2">
      <c r="D4651" s="109"/>
    </row>
    <row r="4652" spans="4:4" x14ac:dyDescent="0.2">
      <c r="D4652" s="109"/>
    </row>
    <row r="4653" spans="4:4" x14ac:dyDescent="0.2">
      <c r="D4653" s="109"/>
    </row>
    <row r="4654" spans="4:4" x14ac:dyDescent="0.2">
      <c r="D4654" s="109"/>
    </row>
    <row r="4655" spans="4:4" x14ac:dyDescent="0.2">
      <c r="D4655" s="109"/>
    </row>
    <row r="4656" spans="4:4" x14ac:dyDescent="0.2">
      <c r="D4656" s="109"/>
    </row>
    <row r="4657" spans="4:4" x14ac:dyDescent="0.2">
      <c r="D4657" s="109"/>
    </row>
    <row r="4658" spans="4:4" x14ac:dyDescent="0.2">
      <c r="D4658" s="109"/>
    </row>
    <row r="4659" spans="4:4" x14ac:dyDescent="0.2">
      <c r="D4659" s="109"/>
    </row>
    <row r="4660" spans="4:4" x14ac:dyDescent="0.2">
      <c r="D4660" s="109"/>
    </row>
    <row r="4661" spans="4:4" x14ac:dyDescent="0.2">
      <c r="D4661" s="109"/>
    </row>
    <row r="4662" spans="4:4" x14ac:dyDescent="0.2">
      <c r="D4662" s="109"/>
    </row>
    <row r="4663" spans="4:4" x14ac:dyDescent="0.2">
      <c r="D4663" s="109"/>
    </row>
    <row r="4664" spans="4:4" x14ac:dyDescent="0.2">
      <c r="D4664" s="109"/>
    </row>
    <row r="4665" spans="4:4" x14ac:dyDescent="0.2">
      <c r="D4665" s="109"/>
    </row>
    <row r="4666" spans="4:4" x14ac:dyDescent="0.2">
      <c r="D4666" s="109"/>
    </row>
    <row r="4667" spans="4:4" x14ac:dyDescent="0.2">
      <c r="D4667" s="109"/>
    </row>
    <row r="4668" spans="4:4" x14ac:dyDescent="0.2">
      <c r="D4668" s="109"/>
    </row>
    <row r="4669" spans="4:4" x14ac:dyDescent="0.2">
      <c r="D4669" s="109"/>
    </row>
    <row r="4670" spans="4:4" x14ac:dyDescent="0.2">
      <c r="D4670" s="109"/>
    </row>
    <row r="4671" spans="4:4" x14ac:dyDescent="0.2">
      <c r="D4671" s="109"/>
    </row>
    <row r="4672" spans="4:4" x14ac:dyDescent="0.2">
      <c r="D4672" s="109"/>
    </row>
    <row r="4673" spans="4:4" x14ac:dyDescent="0.2">
      <c r="D4673" s="109"/>
    </row>
    <row r="4674" spans="4:4" x14ac:dyDescent="0.2">
      <c r="D4674" s="109"/>
    </row>
    <row r="4675" spans="4:4" x14ac:dyDescent="0.2">
      <c r="D4675" s="109"/>
    </row>
    <row r="4676" spans="4:4" x14ac:dyDescent="0.2">
      <c r="D4676" s="109"/>
    </row>
    <row r="4677" spans="4:4" x14ac:dyDescent="0.2">
      <c r="D4677" s="109"/>
    </row>
    <row r="4678" spans="4:4" x14ac:dyDescent="0.2">
      <c r="D4678" s="109"/>
    </row>
    <row r="4679" spans="4:4" x14ac:dyDescent="0.2">
      <c r="D4679" s="109"/>
    </row>
    <row r="4680" spans="4:4" x14ac:dyDescent="0.2">
      <c r="D4680" s="109"/>
    </row>
    <row r="4681" spans="4:4" x14ac:dyDescent="0.2">
      <c r="D4681" s="109"/>
    </row>
    <row r="4682" spans="4:4" x14ac:dyDescent="0.2">
      <c r="D4682" s="109"/>
    </row>
    <row r="4683" spans="4:4" x14ac:dyDescent="0.2">
      <c r="D4683" s="109"/>
    </row>
    <row r="4684" spans="4:4" x14ac:dyDescent="0.2">
      <c r="D4684" s="109"/>
    </row>
    <row r="4685" spans="4:4" x14ac:dyDescent="0.2">
      <c r="D4685" s="109"/>
    </row>
    <row r="4686" spans="4:4" x14ac:dyDescent="0.2">
      <c r="D4686" s="109"/>
    </row>
    <row r="4687" spans="4:4" x14ac:dyDescent="0.2">
      <c r="D4687" s="109"/>
    </row>
    <row r="4688" spans="4:4" x14ac:dyDescent="0.2">
      <c r="D4688" s="109"/>
    </row>
    <row r="4689" spans="4:4" x14ac:dyDescent="0.2">
      <c r="D4689" s="109"/>
    </row>
    <row r="4690" spans="4:4" x14ac:dyDescent="0.2">
      <c r="D4690" s="109"/>
    </row>
    <row r="4691" spans="4:4" x14ac:dyDescent="0.2">
      <c r="D4691" s="109"/>
    </row>
    <row r="4692" spans="4:4" x14ac:dyDescent="0.2">
      <c r="D4692" s="109"/>
    </row>
    <row r="4693" spans="4:4" x14ac:dyDescent="0.2">
      <c r="D4693" s="109"/>
    </row>
    <row r="4694" spans="4:4" x14ac:dyDescent="0.2">
      <c r="D4694" s="109"/>
    </row>
    <row r="4695" spans="4:4" x14ac:dyDescent="0.2">
      <c r="D4695" s="109"/>
    </row>
    <row r="4696" spans="4:4" x14ac:dyDescent="0.2">
      <c r="D4696" s="109"/>
    </row>
    <row r="4697" spans="4:4" x14ac:dyDescent="0.2">
      <c r="D4697" s="109"/>
    </row>
    <row r="4698" spans="4:4" x14ac:dyDescent="0.2">
      <c r="D4698" s="109"/>
    </row>
    <row r="4699" spans="4:4" x14ac:dyDescent="0.2">
      <c r="D4699" s="109"/>
    </row>
    <row r="4700" spans="4:4" x14ac:dyDescent="0.2">
      <c r="D4700" s="109"/>
    </row>
    <row r="4701" spans="4:4" x14ac:dyDescent="0.2">
      <c r="D4701" s="109"/>
    </row>
    <row r="4702" spans="4:4" x14ac:dyDescent="0.2">
      <c r="D4702" s="109"/>
    </row>
    <row r="4703" spans="4:4" x14ac:dyDescent="0.2">
      <c r="D4703" s="109"/>
    </row>
    <row r="4704" spans="4:4" x14ac:dyDescent="0.2">
      <c r="D4704" s="109"/>
    </row>
    <row r="4705" spans="4:4" x14ac:dyDescent="0.2">
      <c r="D4705" s="109"/>
    </row>
    <row r="4706" spans="4:4" x14ac:dyDescent="0.2">
      <c r="D4706" s="109"/>
    </row>
    <row r="4707" spans="4:4" x14ac:dyDescent="0.2">
      <c r="D4707" s="109"/>
    </row>
    <row r="4708" spans="4:4" x14ac:dyDescent="0.2">
      <c r="D4708" s="109"/>
    </row>
    <row r="4709" spans="4:4" x14ac:dyDescent="0.2">
      <c r="D4709" s="109"/>
    </row>
    <row r="4710" spans="4:4" x14ac:dyDescent="0.2">
      <c r="D4710" s="109"/>
    </row>
    <row r="4711" spans="4:4" x14ac:dyDescent="0.2">
      <c r="D4711" s="109"/>
    </row>
    <row r="4712" spans="4:4" x14ac:dyDescent="0.2">
      <c r="D4712" s="109"/>
    </row>
    <row r="4713" spans="4:4" x14ac:dyDescent="0.2">
      <c r="D4713" s="109"/>
    </row>
    <row r="4714" spans="4:4" x14ac:dyDescent="0.2">
      <c r="D4714" s="109"/>
    </row>
    <row r="4715" spans="4:4" x14ac:dyDescent="0.2">
      <c r="D4715" s="109"/>
    </row>
    <row r="4716" spans="4:4" x14ac:dyDescent="0.2">
      <c r="D4716" s="109"/>
    </row>
    <row r="4717" spans="4:4" x14ac:dyDescent="0.2">
      <c r="D4717" s="109"/>
    </row>
    <row r="4718" spans="4:4" x14ac:dyDescent="0.2">
      <c r="D4718" s="109"/>
    </row>
    <row r="4719" spans="4:4" x14ac:dyDescent="0.2">
      <c r="D4719" s="109"/>
    </row>
    <row r="4720" spans="4:4" x14ac:dyDescent="0.2">
      <c r="D4720" s="109"/>
    </row>
    <row r="4721" spans="4:4" x14ac:dyDescent="0.2">
      <c r="D4721" s="109"/>
    </row>
    <row r="4722" spans="4:4" x14ac:dyDescent="0.2">
      <c r="D4722" s="109"/>
    </row>
    <row r="4723" spans="4:4" x14ac:dyDescent="0.2">
      <c r="D4723" s="109"/>
    </row>
    <row r="4724" spans="4:4" x14ac:dyDescent="0.2">
      <c r="D4724" s="109"/>
    </row>
    <row r="4725" spans="4:4" x14ac:dyDescent="0.2">
      <c r="D4725" s="109"/>
    </row>
    <row r="4726" spans="4:4" x14ac:dyDescent="0.2">
      <c r="D4726" s="109"/>
    </row>
    <row r="4727" spans="4:4" x14ac:dyDescent="0.2">
      <c r="D4727" s="109"/>
    </row>
    <row r="4728" spans="4:4" x14ac:dyDescent="0.2">
      <c r="D4728" s="109"/>
    </row>
    <row r="4729" spans="4:4" x14ac:dyDescent="0.2">
      <c r="D4729" s="109"/>
    </row>
    <row r="4730" spans="4:4" x14ac:dyDescent="0.2">
      <c r="D4730" s="109"/>
    </row>
    <row r="4731" spans="4:4" x14ac:dyDescent="0.2">
      <c r="D4731" s="109"/>
    </row>
    <row r="4732" spans="4:4" x14ac:dyDescent="0.2">
      <c r="D4732" s="109"/>
    </row>
    <row r="4733" spans="4:4" x14ac:dyDescent="0.2">
      <c r="D4733" s="109"/>
    </row>
    <row r="4734" spans="4:4" x14ac:dyDescent="0.2">
      <c r="D4734" s="109"/>
    </row>
    <row r="4735" spans="4:4" x14ac:dyDescent="0.2">
      <c r="D4735" s="109"/>
    </row>
    <row r="4736" spans="4:4" x14ac:dyDescent="0.2">
      <c r="D4736" s="109"/>
    </row>
    <row r="4737" spans="4:4" x14ac:dyDescent="0.2">
      <c r="D4737" s="109"/>
    </row>
    <row r="4738" spans="4:4" x14ac:dyDescent="0.2">
      <c r="D4738" s="109"/>
    </row>
    <row r="4739" spans="4:4" x14ac:dyDescent="0.2">
      <c r="D4739" s="109"/>
    </row>
    <row r="4740" spans="4:4" x14ac:dyDescent="0.2">
      <c r="D4740" s="109"/>
    </row>
    <row r="4741" spans="4:4" x14ac:dyDescent="0.2">
      <c r="D4741" s="109"/>
    </row>
    <row r="4742" spans="4:4" x14ac:dyDescent="0.2">
      <c r="D4742" s="109"/>
    </row>
    <row r="4743" spans="4:4" x14ac:dyDescent="0.2">
      <c r="D4743" s="109"/>
    </row>
    <row r="4744" spans="4:4" x14ac:dyDescent="0.2">
      <c r="D4744" s="109"/>
    </row>
    <row r="4745" spans="4:4" x14ac:dyDescent="0.2">
      <c r="D4745" s="109"/>
    </row>
    <row r="4746" spans="4:4" x14ac:dyDescent="0.2">
      <c r="D4746" s="109"/>
    </row>
    <row r="4747" spans="4:4" x14ac:dyDescent="0.2">
      <c r="D4747" s="109"/>
    </row>
    <row r="4748" spans="4:4" x14ac:dyDescent="0.2">
      <c r="D4748" s="109"/>
    </row>
    <row r="4749" spans="4:4" x14ac:dyDescent="0.2">
      <c r="D4749" s="109"/>
    </row>
    <row r="4750" spans="4:4" x14ac:dyDescent="0.2">
      <c r="D4750" s="109"/>
    </row>
    <row r="4751" spans="4:4" x14ac:dyDescent="0.2">
      <c r="D4751" s="109"/>
    </row>
    <row r="4752" spans="4:4" x14ac:dyDescent="0.2">
      <c r="D4752" s="109"/>
    </row>
    <row r="4753" spans="4:4" x14ac:dyDescent="0.2">
      <c r="D4753" s="109"/>
    </row>
    <row r="4754" spans="4:4" x14ac:dyDescent="0.2">
      <c r="D4754" s="109"/>
    </row>
    <row r="4755" spans="4:4" x14ac:dyDescent="0.2">
      <c r="D4755" s="109"/>
    </row>
    <row r="4756" spans="4:4" x14ac:dyDescent="0.2">
      <c r="D4756" s="109"/>
    </row>
    <row r="4757" spans="4:4" x14ac:dyDescent="0.2">
      <c r="D4757" s="109"/>
    </row>
    <row r="4758" spans="4:4" x14ac:dyDescent="0.2">
      <c r="D4758" s="109"/>
    </row>
    <row r="4759" spans="4:4" x14ac:dyDescent="0.2">
      <c r="D4759" s="109"/>
    </row>
    <row r="4760" spans="4:4" x14ac:dyDescent="0.2">
      <c r="D4760" s="109"/>
    </row>
    <row r="4761" spans="4:4" x14ac:dyDescent="0.2">
      <c r="D4761" s="109"/>
    </row>
    <row r="4762" spans="4:4" x14ac:dyDescent="0.2">
      <c r="D4762" s="109"/>
    </row>
    <row r="4763" spans="4:4" x14ac:dyDescent="0.2">
      <c r="D4763" s="109"/>
    </row>
    <row r="4764" spans="4:4" x14ac:dyDescent="0.2">
      <c r="D4764" s="109"/>
    </row>
    <row r="4765" spans="4:4" x14ac:dyDescent="0.2">
      <c r="D4765" s="109"/>
    </row>
    <row r="4766" spans="4:4" x14ac:dyDescent="0.2">
      <c r="D4766" s="109"/>
    </row>
    <row r="4767" spans="4:4" x14ac:dyDescent="0.2">
      <c r="D4767" s="109"/>
    </row>
    <row r="4768" spans="4:4" x14ac:dyDescent="0.2">
      <c r="D4768" s="109"/>
    </row>
    <row r="4769" spans="4:4" x14ac:dyDescent="0.2">
      <c r="D4769" s="109"/>
    </row>
    <row r="4770" spans="4:4" x14ac:dyDescent="0.2">
      <c r="D4770" s="109"/>
    </row>
    <row r="4771" spans="4:4" x14ac:dyDescent="0.2">
      <c r="D4771" s="109"/>
    </row>
    <row r="4772" spans="4:4" x14ac:dyDescent="0.2">
      <c r="D4772" s="109"/>
    </row>
    <row r="4773" spans="4:4" x14ac:dyDescent="0.2">
      <c r="D4773" s="109"/>
    </row>
    <row r="4774" spans="4:4" x14ac:dyDescent="0.2">
      <c r="D4774" s="109"/>
    </row>
    <row r="4775" spans="4:4" x14ac:dyDescent="0.2">
      <c r="D4775" s="109"/>
    </row>
    <row r="4776" spans="4:4" x14ac:dyDescent="0.2">
      <c r="D4776" s="109"/>
    </row>
    <row r="4777" spans="4:4" x14ac:dyDescent="0.2">
      <c r="D4777" s="109"/>
    </row>
    <row r="4778" spans="4:4" x14ac:dyDescent="0.2">
      <c r="D4778" s="109"/>
    </row>
    <row r="4779" spans="4:4" x14ac:dyDescent="0.2">
      <c r="D4779" s="109"/>
    </row>
    <row r="4780" spans="4:4" x14ac:dyDescent="0.2">
      <c r="D4780" s="109"/>
    </row>
    <row r="4781" spans="4:4" x14ac:dyDescent="0.2">
      <c r="D4781" s="109"/>
    </row>
    <row r="4782" spans="4:4" x14ac:dyDescent="0.2">
      <c r="D4782" s="109"/>
    </row>
    <row r="4783" spans="4:4" x14ac:dyDescent="0.2">
      <c r="D4783" s="109"/>
    </row>
    <row r="4784" spans="4:4" x14ac:dyDescent="0.2">
      <c r="D4784" s="109"/>
    </row>
    <row r="4785" spans="4:4" x14ac:dyDescent="0.2">
      <c r="D4785" s="109"/>
    </row>
    <row r="4786" spans="4:4" x14ac:dyDescent="0.2">
      <c r="D4786" s="109"/>
    </row>
    <row r="4787" spans="4:4" x14ac:dyDescent="0.2">
      <c r="D4787" s="109"/>
    </row>
    <row r="4788" spans="4:4" x14ac:dyDescent="0.2">
      <c r="D4788" s="109"/>
    </row>
    <row r="4789" spans="4:4" x14ac:dyDescent="0.2">
      <c r="D4789" s="109"/>
    </row>
    <row r="4790" spans="4:4" x14ac:dyDescent="0.2">
      <c r="D4790" s="109"/>
    </row>
    <row r="4791" spans="4:4" x14ac:dyDescent="0.2">
      <c r="D4791" s="109"/>
    </row>
    <row r="4792" spans="4:4" x14ac:dyDescent="0.2">
      <c r="D4792" s="109"/>
    </row>
    <row r="4793" spans="4:4" x14ac:dyDescent="0.2">
      <c r="D4793" s="109"/>
    </row>
    <row r="4794" spans="4:4" x14ac:dyDescent="0.2">
      <c r="D4794" s="109"/>
    </row>
    <row r="4795" spans="4:4" x14ac:dyDescent="0.2">
      <c r="D4795" s="109"/>
    </row>
    <row r="4796" spans="4:4" x14ac:dyDescent="0.2">
      <c r="D4796" s="109"/>
    </row>
    <row r="4797" spans="4:4" x14ac:dyDescent="0.2">
      <c r="D4797" s="109"/>
    </row>
    <row r="4798" spans="4:4" x14ac:dyDescent="0.2">
      <c r="D4798" s="109"/>
    </row>
    <row r="4799" spans="4:4" x14ac:dyDescent="0.2">
      <c r="D4799" s="109"/>
    </row>
    <row r="4800" spans="4:4" x14ac:dyDescent="0.2">
      <c r="D4800" s="109"/>
    </row>
    <row r="4801" spans="4:4" x14ac:dyDescent="0.2">
      <c r="D4801" s="109"/>
    </row>
    <row r="4802" spans="4:4" x14ac:dyDescent="0.2">
      <c r="D4802" s="109"/>
    </row>
    <row r="4803" spans="4:4" x14ac:dyDescent="0.2">
      <c r="D4803" s="109"/>
    </row>
    <row r="4804" spans="4:4" x14ac:dyDescent="0.2">
      <c r="D4804" s="109"/>
    </row>
    <row r="4805" spans="4:4" x14ac:dyDescent="0.2">
      <c r="D4805" s="109"/>
    </row>
    <row r="4806" spans="4:4" x14ac:dyDescent="0.2">
      <c r="D4806" s="109"/>
    </row>
    <row r="4807" spans="4:4" x14ac:dyDescent="0.2">
      <c r="D4807" s="109"/>
    </row>
    <row r="4808" spans="4:4" x14ac:dyDescent="0.2">
      <c r="D4808" s="109"/>
    </row>
    <row r="4809" spans="4:4" x14ac:dyDescent="0.2">
      <c r="D4809" s="109"/>
    </row>
    <row r="4810" spans="4:4" x14ac:dyDescent="0.2">
      <c r="D4810" s="109"/>
    </row>
    <row r="4811" spans="4:4" x14ac:dyDescent="0.2">
      <c r="D4811" s="109"/>
    </row>
    <row r="4812" spans="4:4" x14ac:dyDescent="0.2">
      <c r="D4812" s="109"/>
    </row>
    <row r="4813" spans="4:4" x14ac:dyDescent="0.2">
      <c r="D4813" s="109"/>
    </row>
    <row r="4814" spans="4:4" x14ac:dyDescent="0.2">
      <c r="D4814" s="109"/>
    </row>
    <row r="4815" spans="4:4" x14ac:dyDescent="0.2">
      <c r="D4815" s="109"/>
    </row>
    <row r="4816" spans="4:4" x14ac:dyDescent="0.2">
      <c r="D4816" s="109"/>
    </row>
    <row r="4817" spans="4:4" x14ac:dyDescent="0.2">
      <c r="D4817" s="109"/>
    </row>
    <row r="4818" spans="4:4" x14ac:dyDescent="0.2">
      <c r="D4818" s="109"/>
    </row>
    <row r="4819" spans="4:4" x14ac:dyDescent="0.2">
      <c r="D4819" s="109"/>
    </row>
    <row r="4820" spans="4:4" x14ac:dyDescent="0.2">
      <c r="D4820" s="109"/>
    </row>
    <row r="4821" spans="4:4" x14ac:dyDescent="0.2">
      <c r="D4821" s="109"/>
    </row>
    <row r="4822" spans="4:4" x14ac:dyDescent="0.2">
      <c r="D4822" s="109"/>
    </row>
    <row r="4823" spans="4:4" x14ac:dyDescent="0.2">
      <c r="D4823" s="109"/>
    </row>
    <row r="4824" spans="4:4" x14ac:dyDescent="0.2">
      <c r="D4824" s="109"/>
    </row>
    <row r="4825" spans="4:4" x14ac:dyDescent="0.2">
      <c r="D4825" s="109"/>
    </row>
    <row r="4826" spans="4:4" x14ac:dyDescent="0.2">
      <c r="D4826" s="109"/>
    </row>
    <row r="4827" spans="4:4" x14ac:dyDescent="0.2">
      <c r="D4827" s="109"/>
    </row>
    <row r="4828" spans="4:4" x14ac:dyDescent="0.2">
      <c r="D4828" s="109"/>
    </row>
    <row r="4829" spans="4:4" x14ac:dyDescent="0.2">
      <c r="D4829" s="109"/>
    </row>
    <row r="4830" spans="4:4" x14ac:dyDescent="0.2">
      <c r="D4830" s="109"/>
    </row>
    <row r="4831" spans="4:4" x14ac:dyDescent="0.2">
      <c r="D4831" s="109"/>
    </row>
    <row r="4832" spans="4:4" x14ac:dyDescent="0.2">
      <c r="D4832" s="109"/>
    </row>
    <row r="4833" spans="4:4" x14ac:dyDescent="0.2">
      <c r="D4833" s="109"/>
    </row>
    <row r="4834" spans="4:4" x14ac:dyDescent="0.2">
      <c r="D4834" s="109"/>
    </row>
    <row r="4835" spans="4:4" x14ac:dyDescent="0.2">
      <c r="D4835" s="109"/>
    </row>
    <row r="4836" spans="4:4" x14ac:dyDescent="0.2">
      <c r="D4836" s="109"/>
    </row>
    <row r="4837" spans="4:4" x14ac:dyDescent="0.2">
      <c r="D4837" s="109"/>
    </row>
    <row r="4838" spans="4:4" x14ac:dyDescent="0.2">
      <c r="D4838" s="109"/>
    </row>
    <row r="4839" spans="4:4" x14ac:dyDescent="0.2">
      <c r="D4839" s="109"/>
    </row>
    <row r="4840" spans="4:4" x14ac:dyDescent="0.2">
      <c r="D4840" s="109"/>
    </row>
    <row r="4841" spans="4:4" x14ac:dyDescent="0.2">
      <c r="D4841" s="109"/>
    </row>
    <row r="4842" spans="4:4" x14ac:dyDescent="0.2">
      <c r="D4842" s="109"/>
    </row>
    <row r="4843" spans="4:4" x14ac:dyDescent="0.2">
      <c r="D4843" s="109"/>
    </row>
    <row r="4844" spans="4:4" x14ac:dyDescent="0.2">
      <c r="D4844" s="109"/>
    </row>
    <row r="4845" spans="4:4" x14ac:dyDescent="0.2">
      <c r="D4845" s="109"/>
    </row>
    <row r="4846" spans="4:4" x14ac:dyDescent="0.2">
      <c r="D4846" s="109"/>
    </row>
    <row r="4847" spans="4:4" x14ac:dyDescent="0.2">
      <c r="D4847" s="109"/>
    </row>
    <row r="4848" spans="4:4" x14ac:dyDescent="0.2">
      <c r="D4848" s="109"/>
    </row>
    <row r="4849" spans="4:4" x14ac:dyDescent="0.2">
      <c r="D4849" s="109"/>
    </row>
    <row r="4850" spans="4:4" x14ac:dyDescent="0.2">
      <c r="D4850" s="109"/>
    </row>
    <row r="4851" spans="4:4" x14ac:dyDescent="0.2">
      <c r="D4851" s="109"/>
    </row>
    <row r="4852" spans="4:4" x14ac:dyDescent="0.2">
      <c r="D4852" s="109"/>
    </row>
    <row r="4853" spans="4:4" x14ac:dyDescent="0.2">
      <c r="D4853" s="109"/>
    </row>
    <row r="4854" spans="4:4" x14ac:dyDescent="0.2">
      <c r="D4854" s="109"/>
    </row>
    <row r="4855" spans="4:4" x14ac:dyDescent="0.2">
      <c r="D4855" s="109"/>
    </row>
    <row r="4856" spans="4:4" x14ac:dyDescent="0.2">
      <c r="D4856" s="109"/>
    </row>
    <row r="4857" spans="4:4" x14ac:dyDescent="0.2">
      <c r="D4857" s="109"/>
    </row>
    <row r="4858" spans="4:4" x14ac:dyDescent="0.2">
      <c r="D4858" s="109"/>
    </row>
    <row r="4859" spans="4:4" x14ac:dyDescent="0.2">
      <c r="D4859" s="109"/>
    </row>
    <row r="4860" spans="4:4" x14ac:dyDescent="0.2">
      <c r="D4860" s="109"/>
    </row>
    <row r="4861" spans="4:4" x14ac:dyDescent="0.2">
      <c r="D4861" s="109"/>
    </row>
    <row r="4862" spans="4:4" x14ac:dyDescent="0.2">
      <c r="D4862" s="109"/>
    </row>
    <row r="4863" spans="4:4" x14ac:dyDescent="0.2">
      <c r="D4863" s="109"/>
    </row>
    <row r="4864" spans="4:4" x14ac:dyDescent="0.2">
      <c r="D4864" s="109"/>
    </row>
    <row r="4865" spans="4:4" x14ac:dyDescent="0.2">
      <c r="D4865" s="109"/>
    </row>
    <row r="4866" spans="4:4" x14ac:dyDescent="0.2">
      <c r="D4866" s="109"/>
    </row>
    <row r="4867" spans="4:4" x14ac:dyDescent="0.2">
      <c r="D4867" s="109"/>
    </row>
    <row r="4868" spans="4:4" x14ac:dyDescent="0.2">
      <c r="D4868" s="109"/>
    </row>
    <row r="4869" spans="4:4" x14ac:dyDescent="0.2">
      <c r="D4869" s="109"/>
    </row>
    <row r="4870" spans="4:4" x14ac:dyDescent="0.2">
      <c r="D4870" s="109"/>
    </row>
    <row r="4871" spans="4:4" x14ac:dyDescent="0.2">
      <c r="D4871" s="109"/>
    </row>
    <row r="4872" spans="4:4" x14ac:dyDescent="0.2">
      <c r="D4872" s="109"/>
    </row>
    <row r="4873" spans="4:4" x14ac:dyDescent="0.2">
      <c r="D4873" s="109"/>
    </row>
    <row r="4874" spans="4:4" x14ac:dyDescent="0.2">
      <c r="D4874" s="109"/>
    </row>
    <row r="4875" spans="4:4" x14ac:dyDescent="0.2">
      <c r="D4875" s="109"/>
    </row>
    <row r="4876" spans="4:4" x14ac:dyDescent="0.2">
      <c r="D4876" s="109"/>
    </row>
    <row r="4877" spans="4:4" x14ac:dyDescent="0.2">
      <c r="D4877" s="109"/>
    </row>
    <row r="4878" spans="4:4" x14ac:dyDescent="0.2">
      <c r="D4878" s="109"/>
    </row>
    <row r="4879" spans="4:4" x14ac:dyDescent="0.2">
      <c r="D4879" s="109"/>
    </row>
    <row r="4880" spans="4:4" x14ac:dyDescent="0.2">
      <c r="D4880" s="109"/>
    </row>
    <row r="4881" spans="4:4" x14ac:dyDescent="0.2">
      <c r="D4881" s="109"/>
    </row>
    <row r="4882" spans="4:4" x14ac:dyDescent="0.2">
      <c r="D4882" s="109"/>
    </row>
    <row r="4883" spans="4:4" x14ac:dyDescent="0.2">
      <c r="D4883" s="109"/>
    </row>
    <row r="4884" spans="4:4" x14ac:dyDescent="0.2">
      <c r="D4884" s="109"/>
    </row>
    <row r="4885" spans="4:4" x14ac:dyDescent="0.2">
      <c r="D4885" s="109"/>
    </row>
    <row r="4886" spans="4:4" x14ac:dyDescent="0.2">
      <c r="D4886" s="109"/>
    </row>
    <row r="4887" spans="4:4" x14ac:dyDescent="0.2">
      <c r="D4887" s="109"/>
    </row>
    <row r="4888" spans="4:4" x14ac:dyDescent="0.2">
      <c r="D4888" s="109"/>
    </row>
    <row r="4889" spans="4:4" x14ac:dyDescent="0.2">
      <c r="D4889" s="109"/>
    </row>
    <row r="4890" spans="4:4" x14ac:dyDescent="0.2">
      <c r="D4890" s="109"/>
    </row>
    <row r="4891" spans="4:4" x14ac:dyDescent="0.2">
      <c r="D4891" s="109"/>
    </row>
    <row r="4892" spans="4:4" x14ac:dyDescent="0.2">
      <c r="D4892" s="109"/>
    </row>
    <row r="4893" spans="4:4" x14ac:dyDescent="0.2">
      <c r="D4893" s="109"/>
    </row>
    <row r="4894" spans="4:4" x14ac:dyDescent="0.2">
      <c r="D4894" s="109"/>
    </row>
    <row r="4895" spans="4:4" x14ac:dyDescent="0.2">
      <c r="D4895" s="109"/>
    </row>
    <row r="4896" spans="4:4" x14ac:dyDescent="0.2">
      <c r="D4896" s="109"/>
    </row>
    <row r="4897" spans="4:4" x14ac:dyDescent="0.2">
      <c r="D4897" s="109"/>
    </row>
    <row r="4898" spans="4:4" x14ac:dyDescent="0.2">
      <c r="D4898" s="109"/>
    </row>
    <row r="4899" spans="4:4" x14ac:dyDescent="0.2">
      <c r="D4899" s="109"/>
    </row>
    <row r="4900" spans="4:4" x14ac:dyDescent="0.2">
      <c r="D4900" s="109"/>
    </row>
    <row r="4901" spans="4:4" x14ac:dyDescent="0.2">
      <c r="D4901" s="109"/>
    </row>
    <row r="4902" spans="4:4" x14ac:dyDescent="0.2">
      <c r="D4902" s="109"/>
    </row>
    <row r="4903" spans="4:4" x14ac:dyDescent="0.2">
      <c r="D4903" s="109"/>
    </row>
    <row r="4904" spans="4:4" x14ac:dyDescent="0.2">
      <c r="D4904" s="109"/>
    </row>
    <row r="4905" spans="4:4" x14ac:dyDescent="0.2">
      <c r="D4905" s="109"/>
    </row>
    <row r="4906" spans="4:4" x14ac:dyDescent="0.2">
      <c r="D4906" s="109"/>
    </row>
    <row r="4907" spans="4:4" x14ac:dyDescent="0.2">
      <c r="D4907" s="109"/>
    </row>
    <row r="4908" spans="4:4" x14ac:dyDescent="0.2">
      <c r="D4908" s="109"/>
    </row>
    <row r="4909" spans="4:4" x14ac:dyDescent="0.2">
      <c r="D4909" s="109"/>
    </row>
    <row r="4910" spans="4:4" x14ac:dyDescent="0.2">
      <c r="D4910" s="109"/>
    </row>
    <row r="4911" spans="4:4" x14ac:dyDescent="0.2">
      <c r="D4911" s="109"/>
    </row>
    <row r="4912" spans="4:4" x14ac:dyDescent="0.2">
      <c r="D4912" s="109"/>
    </row>
    <row r="4913" spans="4:4" x14ac:dyDescent="0.2">
      <c r="D4913" s="109"/>
    </row>
    <row r="4914" spans="4:4" x14ac:dyDescent="0.2">
      <c r="D4914" s="109"/>
    </row>
    <row r="4915" spans="4:4" x14ac:dyDescent="0.2">
      <c r="D4915" s="109"/>
    </row>
    <row r="4916" spans="4:4" x14ac:dyDescent="0.2">
      <c r="D4916" s="109"/>
    </row>
    <row r="4917" spans="4:4" x14ac:dyDescent="0.2">
      <c r="D4917" s="109"/>
    </row>
    <row r="4918" spans="4:4" x14ac:dyDescent="0.2">
      <c r="D4918" s="109"/>
    </row>
    <row r="4919" spans="4:4" x14ac:dyDescent="0.2">
      <c r="D4919" s="109"/>
    </row>
    <row r="4920" spans="4:4" x14ac:dyDescent="0.2">
      <c r="D4920" s="109"/>
    </row>
    <row r="4921" spans="4:4" x14ac:dyDescent="0.2">
      <c r="D4921" s="109"/>
    </row>
    <row r="4922" spans="4:4" x14ac:dyDescent="0.2">
      <c r="D4922" s="109"/>
    </row>
    <row r="4923" spans="4:4" x14ac:dyDescent="0.2">
      <c r="D4923" s="109"/>
    </row>
    <row r="4924" spans="4:4" x14ac:dyDescent="0.2">
      <c r="D4924" s="109"/>
    </row>
    <row r="4925" spans="4:4" x14ac:dyDescent="0.2">
      <c r="D4925" s="109"/>
    </row>
    <row r="4926" spans="4:4" x14ac:dyDescent="0.2">
      <c r="D4926" s="109"/>
    </row>
    <row r="4927" spans="4:4" x14ac:dyDescent="0.2">
      <c r="D4927" s="109"/>
    </row>
    <row r="4928" spans="4:4" x14ac:dyDescent="0.2">
      <c r="D4928" s="109"/>
    </row>
    <row r="4929" spans="4:4" x14ac:dyDescent="0.2">
      <c r="D4929" s="109"/>
    </row>
    <row r="4930" spans="4:4" x14ac:dyDescent="0.2">
      <c r="D4930" s="109"/>
    </row>
    <row r="4931" spans="4:4" x14ac:dyDescent="0.2">
      <c r="D4931" s="109"/>
    </row>
    <row r="4932" spans="4:4" x14ac:dyDescent="0.2">
      <c r="D4932" s="109"/>
    </row>
    <row r="4933" spans="4:4" x14ac:dyDescent="0.2">
      <c r="D4933" s="109"/>
    </row>
    <row r="4934" spans="4:4" x14ac:dyDescent="0.2">
      <c r="D4934" s="109"/>
    </row>
    <row r="4935" spans="4:4" x14ac:dyDescent="0.2">
      <c r="D4935" s="109"/>
    </row>
    <row r="4936" spans="4:4" x14ac:dyDescent="0.2">
      <c r="D4936" s="109"/>
    </row>
    <row r="4937" spans="4:4" x14ac:dyDescent="0.2">
      <c r="D4937" s="109"/>
    </row>
    <row r="4938" spans="4:4" x14ac:dyDescent="0.2">
      <c r="D4938" s="109"/>
    </row>
    <row r="4939" spans="4:4" x14ac:dyDescent="0.2">
      <c r="D4939" s="109"/>
    </row>
    <row r="4940" spans="4:4" x14ac:dyDescent="0.2">
      <c r="D4940" s="109"/>
    </row>
    <row r="4941" spans="4:4" x14ac:dyDescent="0.2">
      <c r="D4941" s="109"/>
    </row>
    <row r="4942" spans="4:4" x14ac:dyDescent="0.2">
      <c r="D4942" s="109"/>
    </row>
    <row r="4943" spans="4:4" x14ac:dyDescent="0.2">
      <c r="D4943" s="109"/>
    </row>
    <row r="4944" spans="4:4" x14ac:dyDescent="0.2">
      <c r="D4944" s="109"/>
    </row>
    <row r="4945" spans="4:4" x14ac:dyDescent="0.2">
      <c r="D4945" s="109"/>
    </row>
    <row r="4946" spans="4:4" x14ac:dyDescent="0.2">
      <c r="D4946" s="109"/>
    </row>
    <row r="4947" spans="4:4" x14ac:dyDescent="0.2">
      <c r="D4947" s="109"/>
    </row>
    <row r="4948" spans="4:4" x14ac:dyDescent="0.2">
      <c r="D4948" s="109"/>
    </row>
    <row r="4949" spans="4:4" x14ac:dyDescent="0.2">
      <c r="D4949" s="109"/>
    </row>
    <row r="4950" spans="4:4" x14ac:dyDescent="0.2">
      <c r="D4950" s="109"/>
    </row>
    <row r="4951" spans="4:4" x14ac:dyDescent="0.2">
      <c r="D4951" s="109"/>
    </row>
    <row r="4952" spans="4:4" x14ac:dyDescent="0.2">
      <c r="D4952" s="109"/>
    </row>
    <row r="4953" spans="4:4" x14ac:dyDescent="0.2">
      <c r="D4953" s="109"/>
    </row>
    <row r="4954" spans="4:4" x14ac:dyDescent="0.2">
      <c r="D4954" s="109"/>
    </row>
    <row r="4955" spans="4:4" x14ac:dyDescent="0.2">
      <c r="D4955" s="109"/>
    </row>
    <row r="4956" spans="4:4" x14ac:dyDescent="0.2">
      <c r="D4956" s="109"/>
    </row>
    <row r="4957" spans="4:4" x14ac:dyDescent="0.2">
      <c r="D4957" s="109"/>
    </row>
    <row r="4958" spans="4:4" x14ac:dyDescent="0.2">
      <c r="D4958" s="109"/>
    </row>
    <row r="4959" spans="4:4" x14ac:dyDescent="0.2">
      <c r="D4959" s="109"/>
    </row>
    <row r="4960" spans="4:4" x14ac:dyDescent="0.2">
      <c r="D4960" s="109"/>
    </row>
    <row r="4961" spans="4:4" x14ac:dyDescent="0.2">
      <c r="D4961" s="109"/>
    </row>
    <row r="4962" spans="4:4" x14ac:dyDescent="0.2">
      <c r="D4962" s="109"/>
    </row>
    <row r="4963" spans="4:4" x14ac:dyDescent="0.2">
      <c r="D4963" s="109"/>
    </row>
    <row r="4964" spans="4:4" x14ac:dyDescent="0.2">
      <c r="D4964" s="109"/>
    </row>
    <row r="4965" spans="4:4" x14ac:dyDescent="0.2">
      <c r="D4965" s="109"/>
    </row>
    <row r="4966" spans="4:4" x14ac:dyDescent="0.2">
      <c r="D4966" s="109"/>
    </row>
    <row r="4967" spans="4:4" x14ac:dyDescent="0.2">
      <c r="D4967" s="109"/>
    </row>
    <row r="4968" spans="4:4" x14ac:dyDescent="0.2">
      <c r="D4968" s="109"/>
    </row>
    <row r="4969" spans="4:4" x14ac:dyDescent="0.2">
      <c r="D4969" s="109"/>
    </row>
    <row r="4970" spans="4:4" x14ac:dyDescent="0.2">
      <c r="D4970" s="109"/>
    </row>
    <row r="4971" spans="4:4" x14ac:dyDescent="0.2">
      <c r="D4971" s="109"/>
    </row>
    <row r="4972" spans="4:4" x14ac:dyDescent="0.2">
      <c r="D4972" s="109"/>
    </row>
    <row r="4973" spans="4:4" x14ac:dyDescent="0.2">
      <c r="D4973" s="109"/>
    </row>
    <row r="4974" spans="4:4" x14ac:dyDescent="0.2">
      <c r="D4974" s="109"/>
    </row>
    <row r="4975" spans="4:4" x14ac:dyDescent="0.2">
      <c r="D4975" s="109"/>
    </row>
    <row r="4976" spans="4:4" x14ac:dyDescent="0.2">
      <c r="D4976" s="109"/>
    </row>
    <row r="4977" spans="4:4" x14ac:dyDescent="0.2">
      <c r="D4977" s="109"/>
    </row>
    <row r="4978" spans="4:4" x14ac:dyDescent="0.2">
      <c r="D4978" s="109"/>
    </row>
    <row r="4979" spans="4:4" x14ac:dyDescent="0.2">
      <c r="D4979" s="109"/>
    </row>
    <row r="4980" spans="4:4" x14ac:dyDescent="0.2">
      <c r="D4980" s="109"/>
    </row>
    <row r="4981" spans="4:4" x14ac:dyDescent="0.2">
      <c r="D4981" s="109"/>
    </row>
    <row r="4982" spans="4:4" x14ac:dyDescent="0.2">
      <c r="D4982" s="109"/>
    </row>
    <row r="4983" spans="4:4" x14ac:dyDescent="0.2">
      <c r="D4983" s="109"/>
    </row>
    <row r="4984" spans="4:4" x14ac:dyDescent="0.2">
      <c r="D4984" s="109"/>
    </row>
    <row r="4985" spans="4:4" x14ac:dyDescent="0.2">
      <c r="D4985" s="109"/>
    </row>
    <row r="4986" spans="4:4" x14ac:dyDescent="0.2">
      <c r="D4986" s="109"/>
    </row>
    <row r="4987" spans="4:4" x14ac:dyDescent="0.2">
      <c r="D4987" s="109"/>
    </row>
    <row r="4988" spans="4:4" x14ac:dyDescent="0.2">
      <c r="D4988" s="109"/>
    </row>
    <row r="4989" spans="4:4" x14ac:dyDescent="0.2">
      <c r="D4989" s="109"/>
    </row>
    <row r="4990" spans="4:4" x14ac:dyDescent="0.2">
      <c r="D4990" s="109"/>
    </row>
    <row r="4991" spans="4:4" x14ac:dyDescent="0.2">
      <c r="D4991" s="109"/>
    </row>
    <row r="4992" spans="4:4" x14ac:dyDescent="0.2">
      <c r="D4992" s="109"/>
    </row>
    <row r="4993" spans="4:4" x14ac:dyDescent="0.2">
      <c r="D4993" s="109"/>
    </row>
    <row r="4994" spans="4:4" x14ac:dyDescent="0.2">
      <c r="D4994" s="109"/>
    </row>
    <row r="4995" spans="4:4" x14ac:dyDescent="0.2">
      <c r="D4995" s="109"/>
    </row>
    <row r="4996" spans="4:4" x14ac:dyDescent="0.2">
      <c r="D4996" s="109"/>
    </row>
    <row r="4997" spans="4:4" x14ac:dyDescent="0.2">
      <c r="D4997" s="109"/>
    </row>
    <row r="4998" spans="4:4" x14ac:dyDescent="0.2">
      <c r="D4998" s="109"/>
    </row>
    <row r="4999" spans="4:4" x14ac:dyDescent="0.2">
      <c r="D4999" s="109"/>
    </row>
    <row r="5000" spans="4:4" x14ac:dyDescent="0.2">
      <c r="D5000" s="109"/>
    </row>
    <row r="5001" spans="4:4" x14ac:dyDescent="0.2">
      <c r="D5001" s="109"/>
    </row>
  </sheetData>
  <mergeCells count="14">
    <mergeCell ref="C33:G33"/>
    <mergeCell ref="C35:G35"/>
    <mergeCell ref="C18:G18"/>
    <mergeCell ref="C20:G20"/>
    <mergeCell ref="C22:G22"/>
    <mergeCell ref="C23:G23"/>
    <mergeCell ref="C29:G29"/>
    <mergeCell ref="C31:G31"/>
    <mergeCell ref="C16:G16"/>
    <mergeCell ref="A1:G1"/>
    <mergeCell ref="C2:G2"/>
    <mergeCell ref="C3:G3"/>
    <mergeCell ref="C4:G4"/>
    <mergeCell ref="C10:G10"/>
  </mergeCells>
  <hyperlinks>
    <hyperlink ref="C2:G2" location="REKAPITULACE!A1" display="ZŠ Hapalova - Brno" xr:uid="{D86EACE0-5BF1-4A61-B62B-E6D2E1E30F80}"/>
  </hyperlink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9D02-D735-4826-872D-355650F448AC}">
  <sheetPr codeName="List30">
    <tabColor theme="9" tint="-0.249977111117893"/>
  </sheetPr>
  <dimension ref="A1:S2366"/>
  <sheetViews>
    <sheetView zoomScaleNormal="100" zoomScalePageLayoutView="110" workbookViewId="0">
      <selection activeCell="H6" sqref="H6"/>
    </sheetView>
  </sheetViews>
  <sheetFormatPr defaultColWidth="8.85546875" defaultRowHeight="12" x14ac:dyDescent="0.2"/>
  <cols>
    <col min="1" max="1" width="3.42578125" style="831" customWidth="1"/>
    <col min="2" max="2" width="3.42578125" style="810" customWidth="1"/>
    <col min="3" max="3" width="14.42578125" style="810" customWidth="1"/>
    <col min="4" max="4" width="11.28515625" style="876" customWidth="1"/>
    <col min="5" max="5" width="74.28515625" style="852" customWidth="1"/>
    <col min="6" max="6" width="4.5703125" style="831" customWidth="1"/>
    <col min="7" max="7" width="8.5703125" style="831" customWidth="1"/>
    <col min="8" max="8" width="10.7109375" style="831" customWidth="1"/>
    <col min="9" max="9" width="11.42578125" style="831" customWidth="1"/>
    <col min="10" max="10" width="9.28515625" style="831" customWidth="1"/>
    <col min="11" max="11" width="11.42578125" style="831" customWidth="1"/>
    <col min="12" max="12" width="15.7109375" style="810" bestFit="1" customWidth="1"/>
    <col min="13" max="13" width="13.28515625" style="811" bestFit="1" customWidth="1"/>
    <col min="14" max="16384" width="8.85546875" style="810"/>
  </cols>
  <sheetData>
    <row r="1" spans="1:13" ht="15" x14ac:dyDescent="0.25">
      <c r="E1" s="908" t="s">
        <v>77</v>
      </c>
    </row>
    <row r="2" spans="1:13" ht="15" x14ac:dyDescent="0.25">
      <c r="E2" s="1241" t="s">
        <v>5845</v>
      </c>
    </row>
    <row r="3" spans="1:13" s="800" customFormat="1" ht="37.5" customHeight="1" x14ac:dyDescent="0.25">
      <c r="A3" s="797" t="s">
        <v>4308</v>
      </c>
      <c r="B3" s="797"/>
      <c r="C3" s="798" t="s">
        <v>5587</v>
      </c>
      <c r="D3" s="799" t="s">
        <v>4310</v>
      </c>
      <c r="E3" s="799" t="s">
        <v>82</v>
      </c>
      <c r="F3" s="797" t="s">
        <v>83</v>
      </c>
      <c r="G3" s="799" t="s">
        <v>4701</v>
      </c>
      <c r="H3" s="799" t="s">
        <v>4311</v>
      </c>
      <c r="I3" s="799" t="s">
        <v>4312</v>
      </c>
      <c r="J3" s="799" t="s">
        <v>4313</v>
      </c>
      <c r="K3" s="799" t="s">
        <v>4312</v>
      </c>
      <c r="M3" s="801"/>
    </row>
    <row r="4" spans="1:13" ht="13.5" customHeight="1" x14ac:dyDescent="0.2">
      <c r="A4" s="802"/>
      <c r="B4" s="803"/>
      <c r="C4" s="804"/>
      <c r="D4" s="805"/>
      <c r="E4" s="806" t="s">
        <v>4314</v>
      </c>
      <c r="F4" s="807"/>
      <c r="G4" s="808"/>
      <c r="H4" s="808"/>
      <c r="I4" s="808"/>
      <c r="J4" s="808"/>
      <c r="K4" s="809"/>
    </row>
    <row r="5" spans="1:13" ht="13.5" customHeight="1" x14ac:dyDescent="0.2">
      <c r="A5" s="812">
        <v>1</v>
      </c>
      <c r="B5" s="813"/>
      <c r="C5" s="814" t="s">
        <v>5588</v>
      </c>
      <c r="D5" s="815" t="s">
        <v>5589</v>
      </c>
      <c r="E5" s="813" t="s">
        <v>5590</v>
      </c>
      <c r="F5" s="815" t="s">
        <v>383</v>
      </c>
      <c r="G5" s="816">
        <v>58</v>
      </c>
      <c r="H5" s="1184">
        <v>0</v>
      </c>
      <c r="I5" s="816">
        <f t="shared" ref="I5:I19" si="0">G5*H5</f>
        <v>0</v>
      </c>
      <c r="J5" s="1190">
        <v>0</v>
      </c>
      <c r="K5" s="819">
        <f t="shared" ref="K5:K19" si="1">G5*J5</f>
        <v>0</v>
      </c>
      <c r="M5" s="820"/>
    </row>
    <row r="6" spans="1:13" ht="13.5" customHeight="1" x14ac:dyDescent="0.2">
      <c r="A6" s="812">
        <v>2</v>
      </c>
      <c r="B6" s="813"/>
      <c r="C6" s="814" t="s">
        <v>5588</v>
      </c>
      <c r="D6" s="815" t="s">
        <v>5655</v>
      </c>
      <c r="E6" s="813" t="s">
        <v>5654</v>
      </c>
      <c r="F6" s="815" t="s">
        <v>383</v>
      </c>
      <c r="G6" s="816">
        <v>58</v>
      </c>
      <c r="H6" s="1184">
        <v>0</v>
      </c>
      <c r="I6" s="816">
        <f t="shared" si="0"/>
        <v>0</v>
      </c>
      <c r="J6" s="1190">
        <v>0</v>
      </c>
      <c r="K6" s="819">
        <f t="shared" si="1"/>
        <v>0</v>
      </c>
      <c r="M6" s="820"/>
    </row>
    <row r="7" spans="1:13" ht="13.5" customHeight="1" x14ac:dyDescent="0.2">
      <c r="A7" s="812">
        <v>3</v>
      </c>
      <c r="B7" s="813"/>
      <c r="C7" s="814" t="s">
        <v>5588</v>
      </c>
      <c r="D7" s="815" t="s">
        <v>5591</v>
      </c>
      <c r="E7" s="813" t="s">
        <v>5592</v>
      </c>
      <c r="F7" s="815" t="s">
        <v>383</v>
      </c>
      <c r="G7" s="816">
        <v>6.5</v>
      </c>
      <c r="H7" s="1184">
        <v>0</v>
      </c>
      <c r="I7" s="816">
        <f t="shared" si="0"/>
        <v>0</v>
      </c>
      <c r="J7" s="1190">
        <v>0</v>
      </c>
      <c r="K7" s="819">
        <f t="shared" si="1"/>
        <v>0</v>
      </c>
      <c r="M7" s="820"/>
    </row>
    <row r="8" spans="1:13" x14ac:dyDescent="0.2">
      <c r="A8" s="812">
        <v>4</v>
      </c>
      <c r="B8" s="813"/>
      <c r="C8" s="814" t="s">
        <v>5588</v>
      </c>
      <c r="D8" s="815" t="s">
        <v>5593</v>
      </c>
      <c r="E8" s="813" t="s">
        <v>5594</v>
      </c>
      <c r="F8" s="815" t="s">
        <v>383</v>
      </c>
      <c r="G8" s="816">
        <v>81</v>
      </c>
      <c r="H8" s="1185">
        <v>0</v>
      </c>
      <c r="I8" s="816">
        <f t="shared" si="0"/>
        <v>0</v>
      </c>
      <c r="J8" s="1190">
        <v>0</v>
      </c>
      <c r="K8" s="819">
        <f t="shared" si="1"/>
        <v>0</v>
      </c>
      <c r="M8" s="820"/>
    </row>
    <row r="9" spans="1:13" x14ac:dyDescent="0.2">
      <c r="A9" s="812">
        <v>5</v>
      </c>
      <c r="B9" s="813"/>
      <c r="C9" s="814" t="s">
        <v>5588</v>
      </c>
      <c r="D9" s="815" t="s">
        <v>5595</v>
      </c>
      <c r="E9" s="813" t="s">
        <v>5596</v>
      </c>
      <c r="F9" s="815" t="s">
        <v>3726</v>
      </c>
      <c r="G9" s="816">
        <v>6</v>
      </c>
      <c r="H9" s="1185">
        <v>0</v>
      </c>
      <c r="I9" s="822">
        <f t="shared" si="0"/>
        <v>0</v>
      </c>
      <c r="J9" s="1190">
        <v>0</v>
      </c>
      <c r="K9" s="819">
        <f t="shared" si="1"/>
        <v>0</v>
      </c>
      <c r="M9" s="820"/>
    </row>
    <row r="10" spans="1:13" x14ac:dyDescent="0.2">
      <c r="A10" s="812">
        <v>6</v>
      </c>
      <c r="B10" s="813"/>
      <c r="C10" s="814" t="s">
        <v>5588</v>
      </c>
      <c r="D10" s="815" t="s">
        <v>5597</v>
      </c>
      <c r="E10" s="813" t="s">
        <v>5598</v>
      </c>
      <c r="F10" s="815" t="s">
        <v>3726</v>
      </c>
      <c r="G10" s="816">
        <v>16</v>
      </c>
      <c r="H10" s="1185">
        <v>0</v>
      </c>
      <c r="I10" s="822">
        <f t="shared" si="0"/>
        <v>0</v>
      </c>
      <c r="J10" s="1190">
        <v>0</v>
      </c>
      <c r="K10" s="819">
        <f t="shared" si="1"/>
        <v>0</v>
      </c>
      <c r="M10" s="820"/>
    </row>
    <row r="11" spans="1:13" ht="15.6" customHeight="1" x14ac:dyDescent="0.2">
      <c r="A11" s="812">
        <v>7</v>
      </c>
      <c r="B11" s="813"/>
      <c r="C11" s="814" t="s">
        <v>5588</v>
      </c>
      <c r="D11" s="815" t="s">
        <v>5601</v>
      </c>
      <c r="E11" s="823" t="s">
        <v>5653</v>
      </c>
      <c r="F11" s="815" t="s">
        <v>3726</v>
      </c>
      <c r="G11" s="816">
        <v>1</v>
      </c>
      <c r="H11" s="817"/>
      <c r="I11" s="816">
        <f t="shared" si="0"/>
        <v>0</v>
      </c>
      <c r="J11" s="1190">
        <v>0</v>
      </c>
      <c r="K11" s="819">
        <f t="shared" si="1"/>
        <v>0</v>
      </c>
      <c r="M11" s="820"/>
    </row>
    <row r="12" spans="1:13" ht="15.6" customHeight="1" x14ac:dyDescent="0.2">
      <c r="A12" s="812">
        <v>8</v>
      </c>
      <c r="B12" s="813"/>
      <c r="C12" s="814"/>
      <c r="D12" s="836" t="s">
        <v>98</v>
      </c>
      <c r="E12" s="823" t="s">
        <v>5652</v>
      </c>
      <c r="F12" s="815" t="s">
        <v>3726</v>
      </c>
      <c r="G12" s="816">
        <v>1</v>
      </c>
      <c r="H12" s="817"/>
      <c r="I12" s="816">
        <f t="shared" si="0"/>
        <v>0</v>
      </c>
      <c r="J12" s="1190">
        <v>0</v>
      </c>
      <c r="K12" s="819">
        <f t="shared" si="1"/>
        <v>0</v>
      </c>
      <c r="M12" s="820"/>
    </row>
    <row r="13" spans="1:13" ht="15" customHeight="1" x14ac:dyDescent="0.2">
      <c r="A13" s="812">
        <v>9</v>
      </c>
      <c r="B13" s="813"/>
      <c r="C13" s="814" t="s">
        <v>5588</v>
      </c>
      <c r="D13" s="815" t="s">
        <v>5603</v>
      </c>
      <c r="E13" s="824" t="s">
        <v>5651</v>
      </c>
      <c r="F13" s="815" t="s">
        <v>3726</v>
      </c>
      <c r="G13" s="816">
        <v>1</v>
      </c>
      <c r="H13" s="1184">
        <v>0</v>
      </c>
      <c r="I13" s="816">
        <f t="shared" si="0"/>
        <v>0</v>
      </c>
      <c r="J13" s="1190">
        <v>0</v>
      </c>
      <c r="K13" s="819">
        <f t="shared" si="1"/>
        <v>0</v>
      </c>
      <c r="M13" s="820"/>
    </row>
    <row r="14" spans="1:13" ht="16.149999999999999" customHeight="1" x14ac:dyDescent="0.2">
      <c r="A14" s="812">
        <v>10</v>
      </c>
      <c r="B14" s="813"/>
      <c r="C14" s="814" t="s">
        <v>5588</v>
      </c>
      <c r="D14" s="815" t="s">
        <v>5650</v>
      </c>
      <c r="E14" s="824" t="s">
        <v>5649</v>
      </c>
      <c r="F14" s="815" t="s">
        <v>3726</v>
      </c>
      <c r="G14" s="816">
        <v>1</v>
      </c>
      <c r="H14" s="1184">
        <v>0</v>
      </c>
      <c r="I14" s="816">
        <f t="shared" si="0"/>
        <v>0</v>
      </c>
      <c r="J14" s="1190">
        <v>0</v>
      </c>
      <c r="K14" s="819">
        <f t="shared" si="1"/>
        <v>0</v>
      </c>
      <c r="M14" s="820"/>
    </row>
    <row r="15" spans="1:13" x14ac:dyDescent="0.2">
      <c r="A15" s="812">
        <v>11</v>
      </c>
      <c r="B15" s="813"/>
      <c r="C15" s="814" t="s">
        <v>5588</v>
      </c>
      <c r="D15" s="815" t="s">
        <v>5605</v>
      </c>
      <c r="E15" s="824" t="s">
        <v>5606</v>
      </c>
      <c r="F15" s="815" t="s">
        <v>3726</v>
      </c>
      <c r="G15" s="816">
        <v>1</v>
      </c>
      <c r="H15" s="1184">
        <v>0</v>
      </c>
      <c r="I15" s="816">
        <f t="shared" si="0"/>
        <v>0</v>
      </c>
      <c r="J15" s="1190">
        <v>0</v>
      </c>
      <c r="K15" s="819">
        <f t="shared" si="1"/>
        <v>0</v>
      </c>
      <c r="M15" s="820"/>
    </row>
    <row r="16" spans="1:13" x14ac:dyDescent="0.2">
      <c r="A16" s="812">
        <v>12</v>
      </c>
      <c r="B16" s="813"/>
      <c r="C16" s="814" t="s">
        <v>5588</v>
      </c>
      <c r="D16" s="815" t="s">
        <v>5607</v>
      </c>
      <c r="E16" s="813" t="s">
        <v>5608</v>
      </c>
      <c r="F16" s="815" t="s">
        <v>3726</v>
      </c>
      <c r="G16" s="822">
        <v>1</v>
      </c>
      <c r="H16" s="1185">
        <v>0</v>
      </c>
      <c r="I16" s="816">
        <f t="shared" si="0"/>
        <v>0</v>
      </c>
      <c r="J16" s="1190">
        <v>0</v>
      </c>
      <c r="K16" s="819">
        <f t="shared" si="1"/>
        <v>0</v>
      </c>
      <c r="M16" s="820"/>
    </row>
    <row r="17" spans="1:13" s="829" customFormat="1" x14ac:dyDescent="0.2">
      <c r="A17" s="812">
        <v>13</v>
      </c>
      <c r="B17" s="825"/>
      <c r="C17" s="814" t="s">
        <v>5588</v>
      </c>
      <c r="D17" s="815" t="s">
        <v>5609</v>
      </c>
      <c r="E17" s="813" t="s">
        <v>5610</v>
      </c>
      <c r="F17" s="826" t="s">
        <v>383</v>
      </c>
      <c r="G17" s="816">
        <v>60</v>
      </c>
      <c r="H17" s="1184">
        <v>0</v>
      </c>
      <c r="I17" s="816">
        <f t="shared" si="0"/>
        <v>0</v>
      </c>
      <c r="J17" s="1190">
        <v>0</v>
      </c>
      <c r="K17" s="819">
        <f t="shared" si="1"/>
        <v>0</v>
      </c>
      <c r="L17" s="827"/>
      <c r="M17" s="828"/>
    </row>
    <row r="18" spans="1:13" s="829" customFormat="1" x14ac:dyDescent="0.2">
      <c r="A18" s="812">
        <v>14</v>
      </c>
      <c r="B18" s="825"/>
      <c r="C18" s="814" t="s">
        <v>5588</v>
      </c>
      <c r="D18" s="815" t="s">
        <v>5611</v>
      </c>
      <c r="E18" s="825" t="s">
        <v>5612</v>
      </c>
      <c r="F18" s="826" t="s">
        <v>383</v>
      </c>
      <c r="G18" s="816">
        <v>2</v>
      </c>
      <c r="H18" s="1186">
        <v>0</v>
      </c>
      <c r="I18" s="816">
        <f t="shared" si="0"/>
        <v>0</v>
      </c>
      <c r="J18" s="1190">
        <v>0</v>
      </c>
      <c r="K18" s="819">
        <f t="shared" si="1"/>
        <v>0</v>
      </c>
      <c r="L18" s="827"/>
      <c r="M18" s="828"/>
    </row>
    <row r="19" spans="1:13" x14ac:dyDescent="0.2">
      <c r="A19" s="812">
        <v>15</v>
      </c>
      <c r="B19" s="825"/>
      <c r="C19" s="814"/>
      <c r="D19" s="831" t="s">
        <v>98</v>
      </c>
      <c r="E19" s="825" t="s">
        <v>5613</v>
      </c>
      <c r="F19" s="831" t="s">
        <v>3726</v>
      </c>
      <c r="G19" s="816">
        <v>1</v>
      </c>
      <c r="H19" s="1187">
        <v>0</v>
      </c>
      <c r="I19" s="816">
        <f t="shared" si="0"/>
        <v>0</v>
      </c>
      <c r="J19" s="1189">
        <v>0</v>
      </c>
      <c r="K19" s="819">
        <f t="shared" si="1"/>
        <v>0</v>
      </c>
      <c r="L19" s="811"/>
    </row>
    <row r="20" spans="1:13" s="827" customFormat="1" x14ac:dyDescent="0.2">
      <c r="A20" s="812">
        <v>16</v>
      </c>
      <c r="B20" s="835"/>
      <c r="C20" s="814"/>
      <c r="D20" s="836"/>
      <c r="E20" s="824" t="s">
        <v>4517</v>
      </c>
      <c r="F20" s="826" t="s">
        <v>1878</v>
      </c>
      <c r="G20" s="1187">
        <v>3</v>
      </c>
      <c r="H20" s="822">
        <f>SUM(I5:I19)</f>
        <v>0</v>
      </c>
      <c r="I20" s="816">
        <f>G20*H20/100</f>
        <v>0</v>
      </c>
      <c r="J20" s="818"/>
      <c r="K20" s="819"/>
      <c r="M20" s="837"/>
    </row>
    <row r="21" spans="1:13" x14ac:dyDescent="0.2">
      <c r="A21" s="812">
        <v>17</v>
      </c>
      <c r="B21" s="835"/>
      <c r="C21" s="814"/>
      <c r="D21" s="836" t="s">
        <v>98</v>
      </c>
      <c r="E21" s="813" t="s">
        <v>5616</v>
      </c>
      <c r="F21" s="826" t="s">
        <v>3726</v>
      </c>
      <c r="G21" s="821">
        <v>1</v>
      </c>
      <c r="H21" s="822"/>
      <c r="I21" s="822"/>
      <c r="J21" s="1190">
        <v>0</v>
      </c>
      <c r="K21" s="819">
        <f>G21*J21</f>
        <v>0</v>
      </c>
    </row>
    <row r="22" spans="1:13" x14ac:dyDescent="0.2">
      <c r="A22" s="812">
        <v>18</v>
      </c>
      <c r="B22" s="825"/>
      <c r="C22" s="814" t="s">
        <v>5588</v>
      </c>
      <c r="D22" s="836" t="s">
        <v>4513</v>
      </c>
      <c r="E22" s="824" t="s">
        <v>4515</v>
      </c>
      <c r="F22" s="826" t="s">
        <v>135</v>
      </c>
      <c r="G22" s="817">
        <v>5</v>
      </c>
      <c r="H22" s="816"/>
      <c r="I22" s="816"/>
      <c r="J22" s="1190">
        <v>0</v>
      </c>
      <c r="K22" s="819">
        <f>G22*J22</f>
        <v>0</v>
      </c>
    </row>
    <row r="23" spans="1:13" x14ac:dyDescent="0.2">
      <c r="A23" s="812"/>
      <c r="B23" s="825"/>
      <c r="C23" s="825"/>
      <c r="D23" s="815"/>
      <c r="E23" s="825"/>
      <c r="F23" s="826"/>
      <c r="G23" s="816"/>
      <c r="H23" s="816"/>
      <c r="I23" s="816"/>
      <c r="J23" s="818"/>
      <c r="K23" s="819"/>
    </row>
    <row r="24" spans="1:13" x14ac:dyDescent="0.2">
      <c r="A24" s="812"/>
      <c r="B24" s="825"/>
      <c r="C24" s="825"/>
      <c r="D24" s="815"/>
      <c r="E24" s="838" t="s">
        <v>4519</v>
      </c>
      <c r="F24" s="839"/>
      <c r="G24" s="840"/>
      <c r="H24" s="830"/>
      <c r="I24" s="840">
        <f>SUM(I5:I22)</f>
        <v>0</v>
      </c>
      <c r="J24" s="841"/>
      <c r="K24" s="842">
        <f>SUM(K4:K22)</f>
        <v>0</v>
      </c>
    </row>
    <row r="25" spans="1:13" x14ac:dyDescent="0.2">
      <c r="A25" s="812"/>
      <c r="B25" s="825"/>
      <c r="C25" s="870"/>
      <c r="D25" s="872"/>
      <c r="E25" s="843"/>
      <c r="F25" s="826"/>
      <c r="G25" s="816"/>
      <c r="H25" s="818"/>
      <c r="I25" s="818"/>
      <c r="J25" s="818"/>
      <c r="K25" s="819"/>
    </row>
    <row r="26" spans="1:13" s="917" customFormat="1" ht="13.5" customHeight="1" x14ac:dyDescent="0.2">
      <c r="A26" s="909"/>
      <c r="B26" s="910"/>
      <c r="C26" s="804"/>
      <c r="D26" s="911"/>
      <c r="E26" s="912" t="s">
        <v>4702</v>
      </c>
      <c r="F26" s="913"/>
      <c r="G26" s="914"/>
      <c r="H26" s="915"/>
      <c r="I26" s="915"/>
      <c r="J26" s="915"/>
      <c r="K26" s="916"/>
    </row>
    <row r="27" spans="1:13" s="917" customFormat="1" ht="13.5" customHeight="1" x14ac:dyDescent="0.2">
      <c r="A27" s="949">
        <v>1</v>
      </c>
      <c r="B27" s="918"/>
      <c r="C27" s="814" t="s">
        <v>5588</v>
      </c>
      <c r="D27" s="911" t="s">
        <v>5617</v>
      </c>
      <c r="E27" s="919" t="s">
        <v>5656</v>
      </c>
      <c r="F27" s="920" t="s">
        <v>5114</v>
      </c>
      <c r="G27" s="921">
        <v>5.5E-2</v>
      </c>
      <c r="H27" s="922"/>
      <c r="I27" s="922"/>
      <c r="J27" s="1198">
        <v>0</v>
      </c>
      <c r="K27" s="923">
        <f t="shared" ref="K27:K45" si="2">G27*J27</f>
        <v>0</v>
      </c>
    </row>
    <row r="28" spans="1:13" s="917" customFormat="1" ht="13.5" customHeight="1" x14ac:dyDescent="0.2">
      <c r="A28" s="949">
        <v>2</v>
      </c>
      <c r="B28" s="918"/>
      <c r="C28" s="814" t="s">
        <v>5588</v>
      </c>
      <c r="D28" s="911" t="s">
        <v>5619</v>
      </c>
      <c r="E28" s="919" t="s">
        <v>5657</v>
      </c>
      <c r="F28" s="920" t="s">
        <v>183</v>
      </c>
      <c r="G28" s="921">
        <f>0.5*1*55</f>
        <v>27.5</v>
      </c>
      <c r="H28" s="922"/>
      <c r="I28" s="922"/>
      <c r="J28" s="1198">
        <v>0</v>
      </c>
      <c r="K28" s="923">
        <f t="shared" si="2"/>
        <v>0</v>
      </c>
    </row>
    <row r="29" spans="1:13" s="917" customFormat="1" x14ac:dyDescent="0.2">
      <c r="A29" s="949">
        <v>3</v>
      </c>
      <c r="B29" s="918"/>
      <c r="C29" s="814" t="s">
        <v>5588</v>
      </c>
      <c r="D29" s="925" t="s">
        <v>5112</v>
      </c>
      <c r="E29" s="919" t="s">
        <v>5658</v>
      </c>
      <c r="F29" s="920" t="s">
        <v>5114</v>
      </c>
      <c r="G29" s="926">
        <v>0.06</v>
      </c>
      <c r="H29" s="1196">
        <v>0</v>
      </c>
      <c r="I29" s="927">
        <f>G29*H29</f>
        <v>0</v>
      </c>
      <c r="J29" s="1196">
        <v>0</v>
      </c>
      <c r="K29" s="923">
        <f t="shared" si="2"/>
        <v>0</v>
      </c>
      <c r="L29" s="928"/>
    </row>
    <row r="30" spans="1:13" s="917" customFormat="1" x14ac:dyDescent="0.2">
      <c r="A30" s="950">
        <v>4</v>
      </c>
      <c r="B30" s="929"/>
      <c r="C30" s="814" t="s">
        <v>5588</v>
      </c>
      <c r="D30" s="925" t="s">
        <v>5659</v>
      </c>
      <c r="E30" s="929" t="s">
        <v>5660</v>
      </c>
      <c r="F30" s="925" t="s">
        <v>383</v>
      </c>
      <c r="G30" s="927">
        <v>60</v>
      </c>
      <c r="H30" s="927"/>
      <c r="I30" s="927"/>
      <c r="J30" s="1196">
        <v>0</v>
      </c>
      <c r="K30" s="923">
        <f t="shared" si="2"/>
        <v>0</v>
      </c>
      <c r="L30" s="928"/>
    </row>
    <row r="31" spans="1:13" s="917" customFormat="1" x14ac:dyDescent="0.2">
      <c r="A31" s="950">
        <v>6</v>
      </c>
      <c r="B31" s="929"/>
      <c r="C31" s="814" t="s">
        <v>5588</v>
      </c>
      <c r="D31" s="925" t="s">
        <v>5626</v>
      </c>
      <c r="E31" s="929" t="s">
        <v>5627</v>
      </c>
      <c r="F31" s="925" t="s">
        <v>183</v>
      </c>
      <c r="G31" s="927">
        <f>0.35*0.5</f>
        <v>0.17499999999999999</v>
      </c>
      <c r="H31" s="927"/>
      <c r="I31" s="927">
        <f t="shared" ref="I31:I40" si="3">G31*H31</f>
        <v>0</v>
      </c>
      <c r="J31" s="1196">
        <v>0</v>
      </c>
      <c r="K31" s="923">
        <f t="shared" si="2"/>
        <v>0</v>
      </c>
    </row>
    <row r="32" spans="1:13" s="917" customFormat="1" x14ac:dyDescent="0.2">
      <c r="A32" s="950">
        <v>7</v>
      </c>
      <c r="B32" s="929"/>
      <c r="C32" s="814" t="s">
        <v>5588</v>
      </c>
      <c r="D32" s="925" t="s">
        <v>5628</v>
      </c>
      <c r="E32" s="929" t="s">
        <v>5629</v>
      </c>
      <c r="F32" s="925" t="s">
        <v>383</v>
      </c>
      <c r="G32" s="927">
        <v>60</v>
      </c>
      <c r="H32" s="1197">
        <v>0</v>
      </c>
      <c r="I32" s="927">
        <f t="shared" si="3"/>
        <v>0</v>
      </c>
      <c r="J32" s="1196">
        <v>0</v>
      </c>
      <c r="K32" s="923">
        <f t="shared" si="2"/>
        <v>0</v>
      </c>
      <c r="L32" s="931"/>
    </row>
    <row r="33" spans="1:13" s="931" customFormat="1" x14ac:dyDescent="0.2">
      <c r="A33" s="950">
        <v>8</v>
      </c>
      <c r="B33" s="929"/>
      <c r="C33" s="814" t="s">
        <v>5588</v>
      </c>
      <c r="D33" s="925" t="s">
        <v>5119</v>
      </c>
      <c r="E33" s="932" t="s">
        <v>5120</v>
      </c>
      <c r="F33" s="933" t="s">
        <v>383</v>
      </c>
      <c r="G33" s="927">
        <v>60</v>
      </c>
      <c r="H33" s="1197">
        <v>0</v>
      </c>
      <c r="I33" s="927">
        <f t="shared" si="3"/>
        <v>0</v>
      </c>
      <c r="J33" s="1196">
        <v>0</v>
      </c>
      <c r="K33" s="923">
        <f t="shared" si="2"/>
        <v>0</v>
      </c>
    </row>
    <row r="34" spans="1:13" s="931" customFormat="1" ht="11.25" customHeight="1" x14ac:dyDescent="0.2">
      <c r="A34" s="950">
        <v>9</v>
      </c>
      <c r="B34" s="929"/>
      <c r="C34" s="814" t="s">
        <v>5588</v>
      </c>
      <c r="D34" s="925" t="s">
        <v>5630</v>
      </c>
      <c r="E34" s="934" t="s">
        <v>5631</v>
      </c>
      <c r="F34" s="925" t="s">
        <v>3726</v>
      </c>
      <c r="G34" s="927">
        <v>1</v>
      </c>
      <c r="H34" s="930"/>
      <c r="I34" s="927"/>
      <c r="J34" s="1196">
        <v>0</v>
      </c>
      <c r="K34" s="923">
        <f t="shared" si="2"/>
        <v>0</v>
      </c>
      <c r="L34" s="917"/>
    </row>
    <row r="35" spans="1:13" s="917" customFormat="1" x14ac:dyDescent="0.2">
      <c r="A35" s="950">
        <v>10</v>
      </c>
      <c r="B35" s="929"/>
      <c r="C35" s="814"/>
      <c r="D35" s="925" t="s">
        <v>98</v>
      </c>
      <c r="E35" s="934" t="s">
        <v>5632</v>
      </c>
      <c r="F35" s="925" t="s">
        <v>3726</v>
      </c>
      <c r="G35" s="927">
        <v>1</v>
      </c>
      <c r="H35" s="1197">
        <v>0</v>
      </c>
      <c r="I35" s="927">
        <f t="shared" si="3"/>
        <v>0</v>
      </c>
      <c r="J35" s="1196">
        <v>0</v>
      </c>
      <c r="K35" s="923">
        <f t="shared" si="2"/>
        <v>0</v>
      </c>
    </row>
    <row r="36" spans="1:13" s="917" customFormat="1" x14ac:dyDescent="0.2">
      <c r="A36" s="950">
        <v>11</v>
      </c>
      <c r="B36" s="929"/>
      <c r="C36" s="814"/>
      <c r="D36" s="925" t="s">
        <v>98</v>
      </c>
      <c r="E36" s="934" t="s">
        <v>5661</v>
      </c>
      <c r="F36" s="925" t="s">
        <v>3726</v>
      </c>
      <c r="G36" s="927">
        <v>1</v>
      </c>
      <c r="H36" s="1196">
        <v>0</v>
      </c>
      <c r="I36" s="927">
        <f t="shared" si="3"/>
        <v>0</v>
      </c>
      <c r="J36" s="1196">
        <v>0</v>
      </c>
      <c r="K36" s="923">
        <f t="shared" si="2"/>
        <v>0</v>
      </c>
      <c r="L36" s="931"/>
    </row>
    <row r="37" spans="1:13" s="931" customFormat="1" x14ac:dyDescent="0.2">
      <c r="A37" s="950">
        <v>12</v>
      </c>
      <c r="B37" s="929"/>
      <c r="C37" s="814" t="s">
        <v>5588</v>
      </c>
      <c r="D37" s="925" t="s">
        <v>5634</v>
      </c>
      <c r="E37" s="934" t="s">
        <v>5635</v>
      </c>
      <c r="F37" s="925" t="s">
        <v>183</v>
      </c>
      <c r="G37" s="927">
        <v>0.5</v>
      </c>
      <c r="H37" s="1196">
        <v>0</v>
      </c>
      <c r="I37" s="927">
        <f t="shared" si="3"/>
        <v>0</v>
      </c>
      <c r="J37" s="1196">
        <v>0</v>
      </c>
      <c r="K37" s="923">
        <f t="shared" si="2"/>
        <v>0</v>
      </c>
      <c r="M37" s="935"/>
    </row>
    <row r="38" spans="1:13" s="931" customFormat="1" x14ac:dyDescent="0.2">
      <c r="A38" s="950">
        <v>13</v>
      </c>
      <c r="B38" s="929"/>
      <c r="C38" s="814"/>
      <c r="D38" s="925" t="s">
        <v>98</v>
      </c>
      <c r="E38" s="934" t="s">
        <v>5636</v>
      </c>
      <c r="F38" s="925" t="s">
        <v>183</v>
      </c>
      <c r="G38" s="927">
        <v>0.5</v>
      </c>
      <c r="H38" s="927"/>
      <c r="I38" s="927"/>
      <c r="J38" s="1196">
        <v>0</v>
      </c>
      <c r="K38" s="923">
        <f t="shared" si="2"/>
        <v>0</v>
      </c>
      <c r="M38" s="935"/>
    </row>
    <row r="39" spans="1:13" s="931" customFormat="1" x14ac:dyDescent="0.2">
      <c r="A39" s="950">
        <v>14</v>
      </c>
      <c r="B39" s="929"/>
      <c r="C39" s="814" t="s">
        <v>5588</v>
      </c>
      <c r="D39" s="925" t="s">
        <v>5637</v>
      </c>
      <c r="E39" s="934" t="s">
        <v>5638</v>
      </c>
      <c r="F39" s="925" t="s">
        <v>183</v>
      </c>
      <c r="G39" s="927">
        <v>0.4</v>
      </c>
      <c r="H39" s="927"/>
      <c r="I39" s="927"/>
      <c r="J39" s="1196">
        <v>0</v>
      </c>
      <c r="K39" s="923">
        <f t="shared" si="2"/>
        <v>0</v>
      </c>
      <c r="M39" s="935"/>
    </row>
    <row r="40" spans="1:13" s="931" customFormat="1" x14ac:dyDescent="0.2">
      <c r="A40" s="950">
        <v>15</v>
      </c>
      <c r="B40" s="929"/>
      <c r="C40" s="814"/>
      <c r="D40" s="925" t="s">
        <v>98</v>
      </c>
      <c r="E40" s="854" t="s">
        <v>5639</v>
      </c>
      <c r="F40" s="527" t="s">
        <v>3726</v>
      </c>
      <c r="G40" s="855">
        <v>1</v>
      </c>
      <c r="H40" s="1194">
        <v>0</v>
      </c>
      <c r="I40" s="927">
        <f t="shared" si="3"/>
        <v>0</v>
      </c>
      <c r="J40" s="1194">
        <v>0</v>
      </c>
      <c r="K40" s="923">
        <f t="shared" si="2"/>
        <v>0</v>
      </c>
      <c r="M40" s="935"/>
    </row>
    <row r="41" spans="1:13" s="931" customFormat="1" x14ac:dyDescent="0.2">
      <c r="A41" s="950">
        <v>16</v>
      </c>
      <c r="B41" s="929"/>
      <c r="C41" s="814" t="s">
        <v>5588</v>
      </c>
      <c r="D41" s="925" t="s">
        <v>5640</v>
      </c>
      <c r="E41" s="936" t="s">
        <v>5641</v>
      </c>
      <c r="F41" s="937" t="s">
        <v>183</v>
      </c>
      <c r="G41" s="924">
        <v>4.5</v>
      </c>
      <c r="H41" s="938"/>
      <c r="I41" s="927"/>
      <c r="J41" s="1196">
        <v>0</v>
      </c>
      <c r="K41" s="923">
        <f t="shared" si="2"/>
        <v>0</v>
      </c>
      <c r="M41" s="935"/>
    </row>
    <row r="42" spans="1:13" s="931" customFormat="1" x14ac:dyDescent="0.2">
      <c r="A42" s="950">
        <v>17</v>
      </c>
      <c r="B42" s="929"/>
      <c r="C42" s="814" t="s">
        <v>5588</v>
      </c>
      <c r="D42" s="925" t="s">
        <v>5642</v>
      </c>
      <c r="E42" s="936" t="s">
        <v>5643</v>
      </c>
      <c r="F42" s="937" t="s">
        <v>183</v>
      </c>
      <c r="G42" s="924">
        <v>90</v>
      </c>
      <c r="H42" s="938"/>
      <c r="I42" s="927"/>
      <c r="J42" s="1196">
        <v>0</v>
      </c>
      <c r="K42" s="923">
        <f t="shared" si="2"/>
        <v>0</v>
      </c>
      <c r="M42" s="935"/>
    </row>
    <row r="43" spans="1:13" s="931" customFormat="1" x14ac:dyDescent="0.2">
      <c r="A43" s="950">
        <v>18</v>
      </c>
      <c r="B43" s="929"/>
      <c r="C43" s="814"/>
      <c r="D43" s="925" t="s">
        <v>98</v>
      </c>
      <c r="E43" s="936" t="s">
        <v>4517</v>
      </c>
      <c r="F43" s="937" t="s">
        <v>1878</v>
      </c>
      <c r="G43" s="924">
        <v>3</v>
      </c>
      <c r="H43" s="938">
        <f>SUM(I29:I40)+I44</f>
        <v>0</v>
      </c>
      <c r="I43" s="927">
        <f>G43*H43/100</f>
        <v>0</v>
      </c>
      <c r="J43" s="927"/>
      <c r="K43" s="923"/>
      <c r="M43" s="935"/>
    </row>
    <row r="44" spans="1:13" s="931" customFormat="1" x14ac:dyDescent="0.2">
      <c r="A44" s="950">
        <v>19</v>
      </c>
      <c r="B44" s="939"/>
      <c r="C44" s="814"/>
      <c r="D44" s="940" t="s">
        <v>98</v>
      </c>
      <c r="E44" s="929" t="s">
        <v>5616</v>
      </c>
      <c r="F44" s="937" t="s">
        <v>5644</v>
      </c>
      <c r="G44" s="941">
        <v>1</v>
      </c>
      <c r="H44" s="1196">
        <v>0</v>
      </c>
      <c r="I44" s="927">
        <f>G44*H44</f>
        <v>0</v>
      </c>
      <c r="J44" s="1199">
        <v>0</v>
      </c>
      <c r="K44" s="923">
        <f t="shared" si="2"/>
        <v>0</v>
      </c>
      <c r="M44" s="935"/>
    </row>
    <row r="45" spans="1:13" s="931" customFormat="1" x14ac:dyDescent="0.2">
      <c r="A45" s="950">
        <v>20</v>
      </c>
      <c r="B45" s="939"/>
      <c r="C45" s="814" t="s">
        <v>5588</v>
      </c>
      <c r="D45" s="940" t="s">
        <v>4513</v>
      </c>
      <c r="E45" s="936" t="s">
        <v>4515</v>
      </c>
      <c r="F45" s="937" t="s">
        <v>135</v>
      </c>
      <c r="G45" s="941">
        <v>5</v>
      </c>
      <c r="H45" s="927"/>
      <c r="I45" s="927"/>
      <c r="J45" s="1199">
        <v>0</v>
      </c>
      <c r="K45" s="923">
        <f t="shared" si="2"/>
        <v>0</v>
      </c>
      <c r="M45" s="935"/>
    </row>
    <row r="46" spans="1:13" s="931" customFormat="1" x14ac:dyDescent="0.2">
      <c r="A46" s="950"/>
      <c r="B46" s="929"/>
      <c r="C46" s="939"/>
      <c r="D46" s="925"/>
      <c r="E46" s="936"/>
      <c r="F46" s="925"/>
      <c r="G46" s="925"/>
      <c r="H46" s="942"/>
      <c r="I46" s="942"/>
      <c r="J46" s="942"/>
      <c r="K46" s="943"/>
      <c r="M46" s="935"/>
    </row>
    <row r="47" spans="1:13" s="931" customFormat="1" x14ac:dyDescent="0.2">
      <c r="A47" s="950"/>
      <c r="B47" s="939"/>
      <c r="C47" s="939"/>
      <c r="D47" s="925"/>
      <c r="E47" s="944" t="s">
        <v>4519</v>
      </c>
      <c r="F47" s="945"/>
      <c r="G47" s="946"/>
      <c r="H47" s="947"/>
      <c r="I47" s="946">
        <f>SUM(I27:I45)</f>
        <v>0</v>
      </c>
      <c r="J47" s="947"/>
      <c r="K47" s="948">
        <f>SUM(K27:K45)</f>
        <v>0</v>
      </c>
      <c r="M47" s="935"/>
    </row>
    <row r="48" spans="1:13" s="827" customFormat="1" ht="13.5" customHeight="1" x14ac:dyDescent="0.2">
      <c r="A48" s="859"/>
      <c r="B48" s="860"/>
      <c r="C48" s="825"/>
      <c r="D48" s="861"/>
      <c r="E48" s="862" t="s">
        <v>5648</v>
      </c>
      <c r="F48" s="863"/>
      <c r="G48" s="864"/>
      <c r="H48" s="865"/>
      <c r="I48" s="864">
        <f>SUM(I47,I24)</f>
        <v>0</v>
      </c>
      <c r="J48" s="865"/>
      <c r="K48" s="866">
        <f>SUM(K47,K24)</f>
        <v>0</v>
      </c>
      <c r="M48" s="867"/>
    </row>
    <row r="49" spans="1:13" s="827" customFormat="1" ht="13.5" customHeight="1" x14ac:dyDescent="0.2">
      <c r="A49" s="859"/>
      <c r="B49" s="860"/>
      <c r="C49" s="825"/>
      <c r="D49" s="861"/>
      <c r="E49" s="862" t="s">
        <v>5647</v>
      </c>
      <c r="F49" s="863"/>
      <c r="G49" s="864"/>
      <c r="H49" s="865"/>
      <c r="I49" s="864"/>
      <c r="J49" s="865"/>
      <c r="K49" s="866"/>
      <c r="M49" s="867"/>
    </row>
    <row r="50" spans="1:13" s="827" customFormat="1" ht="13.5" customHeight="1" x14ac:dyDescent="0.2">
      <c r="A50" s="859"/>
      <c r="B50" s="860"/>
      <c r="C50" s="825"/>
      <c r="D50" s="861"/>
      <c r="E50" s="838" t="s">
        <v>5447</v>
      </c>
      <c r="F50" s="839"/>
      <c r="G50" s="840"/>
      <c r="H50" s="841"/>
      <c r="I50" s="841">
        <f>SUM(I48,K48)</f>
        <v>0</v>
      </c>
      <c r="J50" s="865"/>
      <c r="K50" s="866"/>
      <c r="M50" s="867"/>
    </row>
    <row r="51" spans="1:13" s="827" customFormat="1" x14ac:dyDescent="0.2">
      <c r="A51" s="868"/>
      <c r="B51" s="869"/>
      <c r="C51" s="870"/>
      <c r="D51" s="871"/>
      <c r="E51" s="869"/>
      <c r="F51" s="872"/>
      <c r="G51" s="873"/>
      <c r="H51" s="874"/>
      <c r="I51" s="874"/>
      <c r="J51" s="874"/>
      <c r="K51" s="875"/>
      <c r="M51" s="867"/>
    </row>
    <row r="52" spans="1:13" s="827" customFormat="1" x14ac:dyDescent="0.2">
      <c r="A52" s="876"/>
      <c r="B52" s="877"/>
      <c r="C52" s="877"/>
      <c r="D52" s="878"/>
      <c r="E52" s="879"/>
      <c r="F52" s="880"/>
      <c r="G52" s="881"/>
      <c r="H52" s="882"/>
      <c r="I52" s="882"/>
      <c r="J52" s="882"/>
      <c r="K52" s="881"/>
      <c r="M52" s="837"/>
    </row>
    <row r="53" spans="1:13" s="827" customFormat="1" ht="15.75" x14ac:dyDescent="0.25">
      <c r="A53" s="904"/>
      <c r="B53" s="1682" t="s">
        <v>4296</v>
      </c>
      <c r="C53" s="1682"/>
      <c r="D53" s="1682"/>
      <c r="E53" s="1682"/>
      <c r="F53" s="1682"/>
      <c r="G53" s="1682"/>
      <c r="H53" s="1682"/>
      <c r="I53" s="1682"/>
      <c r="J53" s="882"/>
      <c r="K53" s="881"/>
      <c r="M53" s="837"/>
    </row>
    <row r="54" spans="1:13" s="827" customFormat="1" ht="15" x14ac:dyDescent="0.25">
      <c r="A54" s="903"/>
      <c r="B54" s="1679" t="s">
        <v>5645</v>
      </c>
      <c r="C54" s="1679"/>
      <c r="D54" s="1679"/>
      <c r="E54" s="1679"/>
      <c r="F54" s="1679"/>
      <c r="G54" s="1679"/>
      <c r="H54" s="1679"/>
      <c r="I54" s="1679"/>
      <c r="J54" s="882"/>
      <c r="K54" s="881"/>
      <c r="M54" s="837"/>
    </row>
    <row r="55" spans="1:13" s="827" customFormat="1" ht="15" x14ac:dyDescent="0.25">
      <c r="A55" s="903"/>
      <c r="B55" s="1680" t="s">
        <v>5646</v>
      </c>
      <c r="C55" s="1680"/>
      <c r="D55" s="1680"/>
      <c r="E55" s="1680"/>
      <c r="F55" s="1680"/>
      <c r="G55" s="1680"/>
      <c r="H55" s="1680"/>
      <c r="I55" s="1199">
        <v>0</v>
      </c>
      <c r="J55" s="885"/>
      <c r="K55" s="881"/>
      <c r="M55" s="837"/>
    </row>
    <row r="56" spans="1:13" s="827" customFormat="1" ht="15" x14ac:dyDescent="0.25">
      <c r="A56" s="905"/>
      <c r="B56" s="1683" t="s">
        <v>178</v>
      </c>
      <c r="C56" s="1683"/>
      <c r="D56" s="1683"/>
      <c r="E56" s="1683"/>
      <c r="F56" s="1683"/>
      <c r="G56" s="1683"/>
      <c r="H56" s="1683"/>
      <c r="I56" s="907">
        <f>SUM(I55:I55)</f>
        <v>0</v>
      </c>
      <c r="J56" s="885"/>
      <c r="K56" s="881"/>
      <c r="M56" s="837"/>
    </row>
    <row r="57" spans="1:13" s="827" customFormat="1" ht="15" x14ac:dyDescent="0.25">
      <c r="A57" s="903"/>
      <c r="B57" s="1684" t="s">
        <v>4297</v>
      </c>
      <c r="C57" s="1685"/>
      <c r="D57" s="1685"/>
      <c r="E57" s="1685"/>
      <c r="F57" s="1685"/>
      <c r="G57" s="1685"/>
      <c r="H57" s="1685"/>
      <c r="I57" s="1686"/>
      <c r="J57" s="885"/>
      <c r="K57" s="881"/>
      <c r="M57" s="837"/>
    </row>
    <row r="58" spans="1:13" s="827" customFormat="1" ht="15" x14ac:dyDescent="0.25">
      <c r="A58" s="905"/>
      <c r="B58" s="1680" t="s">
        <v>4298</v>
      </c>
      <c r="C58" s="1680"/>
      <c r="D58" s="1680"/>
      <c r="E58" s="1680"/>
      <c r="F58" s="1680"/>
      <c r="G58" s="1680"/>
      <c r="H58" s="1680"/>
      <c r="I58" s="907">
        <f>$I$48</f>
        <v>0</v>
      </c>
      <c r="J58" s="885"/>
      <c r="K58" s="881"/>
      <c r="M58" s="837"/>
    </row>
    <row r="59" spans="1:13" s="827" customFormat="1" ht="15" x14ac:dyDescent="0.25">
      <c r="A59" s="905"/>
      <c r="B59" s="1680" t="s">
        <v>4299</v>
      </c>
      <c r="C59" s="1680"/>
      <c r="D59" s="1680"/>
      <c r="E59" s="1680"/>
      <c r="F59" s="1680"/>
      <c r="G59" s="1680"/>
      <c r="H59" s="1680"/>
      <c r="I59" s="907">
        <f>$K$48</f>
        <v>0</v>
      </c>
      <c r="J59" s="885"/>
      <c r="K59" s="881"/>
      <c r="M59" s="837"/>
    </row>
    <row r="60" spans="1:13" s="827" customFormat="1" ht="15" x14ac:dyDescent="0.25">
      <c r="A60" s="905"/>
      <c r="B60" s="1680" t="s">
        <v>4300</v>
      </c>
      <c r="C60" s="1680"/>
      <c r="D60" s="1680"/>
      <c r="E60" s="1680"/>
      <c r="F60" s="1680"/>
      <c r="G60" s="1680"/>
      <c r="H60" s="1680"/>
      <c r="I60" s="907">
        <f>I58*0.036</f>
        <v>0</v>
      </c>
      <c r="J60" s="885"/>
      <c r="K60" s="881"/>
      <c r="M60" s="837"/>
    </row>
    <row r="61" spans="1:13" s="827" customFormat="1" ht="15" x14ac:dyDescent="0.25">
      <c r="A61" s="905"/>
      <c r="B61" s="1680" t="s">
        <v>4301</v>
      </c>
      <c r="C61" s="1680"/>
      <c r="D61" s="1680"/>
      <c r="E61" s="1680"/>
      <c r="F61" s="1680"/>
      <c r="G61" s="1680"/>
      <c r="H61" s="1680"/>
      <c r="I61" s="907">
        <f>I58*0.01</f>
        <v>0</v>
      </c>
      <c r="J61" s="881"/>
      <c r="K61" s="881"/>
      <c r="M61" s="837"/>
    </row>
    <row r="62" spans="1:13" s="827" customFormat="1" ht="15" x14ac:dyDescent="0.25">
      <c r="A62" s="905"/>
      <c r="B62" s="1680" t="s">
        <v>4302</v>
      </c>
      <c r="C62" s="1680"/>
      <c r="D62" s="1680"/>
      <c r="E62" s="1680"/>
      <c r="F62" s="1680"/>
      <c r="G62" s="1680"/>
      <c r="H62" s="1680"/>
      <c r="I62" s="907">
        <f>I59*0.06</f>
        <v>0</v>
      </c>
      <c r="J62" s="887"/>
      <c r="K62" s="888"/>
      <c r="M62" s="837"/>
    </row>
    <row r="63" spans="1:13" s="827" customFormat="1" ht="15" x14ac:dyDescent="0.25">
      <c r="A63" s="906"/>
      <c r="B63" s="1681" t="s">
        <v>4306</v>
      </c>
      <c r="C63" s="1681"/>
      <c r="D63" s="1681"/>
      <c r="E63" s="1681"/>
      <c r="F63" s="1681"/>
      <c r="G63" s="1681"/>
      <c r="H63" s="1681"/>
      <c r="I63" s="1199">
        <v>0</v>
      </c>
      <c r="J63" s="881"/>
      <c r="K63" s="881"/>
      <c r="L63" s="837"/>
      <c r="M63" s="837"/>
    </row>
    <row r="64" spans="1:13" s="827" customFormat="1" ht="15" x14ac:dyDescent="0.25">
      <c r="A64" s="905"/>
      <c r="B64" s="1679" t="s">
        <v>178</v>
      </c>
      <c r="C64" s="1679"/>
      <c r="D64" s="1679"/>
      <c r="E64" s="1679"/>
      <c r="F64" s="1679"/>
      <c r="G64" s="1679"/>
      <c r="H64" s="1679"/>
      <c r="I64" s="907">
        <f>SUM(I58:I63)</f>
        <v>0</v>
      </c>
      <c r="J64" s="876"/>
      <c r="K64" s="888"/>
      <c r="M64" s="837"/>
    </row>
    <row r="65" spans="1:13" s="827" customFormat="1" ht="15" x14ac:dyDescent="0.25">
      <c r="A65" s="904"/>
      <c r="B65" s="1679" t="s">
        <v>4307</v>
      </c>
      <c r="C65" s="1679"/>
      <c r="D65" s="1679"/>
      <c r="E65" s="1679"/>
      <c r="F65" s="1679"/>
      <c r="G65" s="1679"/>
      <c r="H65" s="1679"/>
      <c r="I65" s="907">
        <f>I64+I56</f>
        <v>0</v>
      </c>
      <c r="J65" s="885"/>
      <c r="K65" s="881"/>
      <c r="M65" s="837"/>
    </row>
    <row r="66" spans="1:13" s="827" customFormat="1" x14ac:dyDescent="0.2">
      <c r="A66" s="876"/>
      <c r="B66" s="877"/>
      <c r="C66" s="877"/>
      <c r="D66" s="878"/>
      <c r="E66" s="879"/>
      <c r="F66" s="880"/>
      <c r="G66" s="881"/>
      <c r="H66" s="885"/>
      <c r="I66" s="885"/>
      <c r="J66" s="885"/>
      <c r="K66" s="881"/>
      <c r="M66" s="837"/>
    </row>
    <row r="67" spans="1:13" s="827" customFormat="1" x14ac:dyDescent="0.2">
      <c r="A67" s="876"/>
      <c r="B67" s="877"/>
      <c r="C67" s="877"/>
      <c r="D67" s="884"/>
      <c r="E67" s="879"/>
      <c r="F67" s="880"/>
      <c r="G67" s="881"/>
      <c r="H67" s="885"/>
      <c r="I67" s="885"/>
      <c r="J67" s="885"/>
      <c r="K67" s="881"/>
      <c r="M67" s="837"/>
    </row>
    <row r="68" spans="1:13" s="827" customFormat="1" x14ac:dyDescent="0.2">
      <c r="A68" s="876"/>
      <c r="B68" s="877"/>
      <c r="C68" s="877"/>
      <c r="D68" s="884"/>
      <c r="E68" s="879"/>
      <c r="F68" s="880"/>
      <c r="G68" s="881"/>
      <c r="H68" s="885"/>
      <c r="I68" s="885"/>
      <c r="J68" s="885"/>
      <c r="K68" s="881"/>
      <c r="M68" s="837"/>
    </row>
    <row r="69" spans="1:13" s="827" customFormat="1" x14ac:dyDescent="0.2">
      <c r="A69" s="876"/>
      <c r="B69" s="877"/>
      <c r="C69" s="877"/>
      <c r="D69" s="876"/>
      <c r="E69" s="879"/>
      <c r="F69" s="880"/>
      <c r="G69" s="881"/>
      <c r="H69" s="885"/>
      <c r="I69" s="885"/>
      <c r="J69" s="885"/>
      <c r="K69" s="881"/>
      <c r="M69" s="837"/>
    </row>
    <row r="70" spans="1:13" s="827" customFormat="1" x14ac:dyDescent="0.2">
      <c r="A70" s="876"/>
      <c r="B70" s="877"/>
      <c r="C70" s="877"/>
      <c r="D70" s="878"/>
      <c r="E70" s="879"/>
      <c r="F70" s="880"/>
      <c r="G70" s="881"/>
      <c r="H70" s="885"/>
      <c r="I70" s="885"/>
      <c r="J70" s="885"/>
      <c r="K70" s="881"/>
      <c r="L70" s="891"/>
      <c r="M70" s="837"/>
    </row>
    <row r="71" spans="1:13" s="827" customFormat="1" x14ac:dyDescent="0.2">
      <c r="A71" s="876"/>
      <c r="B71" s="877"/>
      <c r="C71" s="877"/>
      <c r="D71" s="884"/>
      <c r="E71" s="879"/>
      <c r="F71" s="880"/>
      <c r="G71" s="881"/>
      <c r="H71" s="885"/>
      <c r="I71" s="885"/>
      <c r="J71" s="885"/>
      <c r="K71" s="881"/>
      <c r="M71" s="837"/>
    </row>
    <row r="72" spans="1:13" s="827" customFormat="1" x14ac:dyDescent="0.2">
      <c r="A72" s="876"/>
      <c r="B72" s="877"/>
      <c r="C72" s="877"/>
      <c r="D72" s="876"/>
      <c r="E72" s="879"/>
      <c r="F72" s="880"/>
      <c r="G72" s="881"/>
      <c r="H72" s="885"/>
      <c r="I72" s="885"/>
      <c r="J72" s="885"/>
      <c r="K72" s="881"/>
      <c r="M72" s="837"/>
    </row>
    <row r="73" spans="1:13" s="827" customFormat="1" x14ac:dyDescent="0.2">
      <c r="A73" s="876"/>
      <c r="B73" s="877"/>
      <c r="C73" s="877"/>
      <c r="D73" s="878"/>
      <c r="E73" s="879"/>
      <c r="F73" s="880"/>
      <c r="G73" s="881"/>
      <c r="H73" s="885"/>
      <c r="I73" s="885"/>
      <c r="J73" s="885"/>
      <c r="K73" s="881"/>
      <c r="L73" s="891"/>
      <c r="M73" s="837"/>
    </row>
    <row r="74" spans="1:13" s="827" customFormat="1" x14ac:dyDescent="0.2">
      <c r="A74" s="876"/>
      <c r="B74" s="877"/>
      <c r="C74" s="877"/>
      <c r="D74" s="884"/>
      <c r="E74" s="879"/>
      <c r="F74" s="880"/>
      <c r="G74" s="881"/>
      <c r="H74" s="885"/>
      <c r="I74" s="885"/>
      <c r="J74" s="885"/>
      <c r="K74" s="881"/>
      <c r="M74" s="837"/>
    </row>
    <row r="75" spans="1:13" s="827" customFormat="1" x14ac:dyDescent="0.2">
      <c r="A75" s="876"/>
      <c r="B75" s="877"/>
      <c r="C75" s="877"/>
      <c r="D75" s="884"/>
      <c r="E75" s="879"/>
      <c r="F75" s="880"/>
      <c r="G75" s="881"/>
      <c r="H75" s="885"/>
      <c r="I75" s="885"/>
      <c r="J75" s="885"/>
      <c r="K75" s="881"/>
      <c r="M75" s="837"/>
    </row>
    <row r="76" spans="1:13" s="827" customFormat="1" x14ac:dyDescent="0.2">
      <c r="A76" s="876"/>
      <c r="B76" s="877"/>
      <c r="C76" s="877"/>
      <c r="D76" s="884"/>
      <c r="E76" s="879"/>
      <c r="F76" s="880"/>
      <c r="G76" s="881"/>
      <c r="H76" s="885"/>
      <c r="I76" s="885"/>
      <c r="J76" s="885"/>
      <c r="K76" s="881"/>
      <c r="M76" s="837"/>
    </row>
    <row r="77" spans="1:13" s="827" customFormat="1" x14ac:dyDescent="0.2">
      <c r="A77" s="876"/>
      <c r="B77" s="877"/>
      <c r="C77" s="877"/>
      <c r="D77" s="884"/>
      <c r="E77" s="879"/>
      <c r="F77" s="880"/>
      <c r="G77" s="881"/>
      <c r="H77" s="885"/>
      <c r="I77" s="885"/>
      <c r="J77" s="885"/>
      <c r="K77" s="881"/>
      <c r="M77" s="837"/>
    </row>
    <row r="78" spans="1:13" s="827" customFormat="1" x14ac:dyDescent="0.2">
      <c r="A78" s="876"/>
      <c r="B78" s="877"/>
      <c r="C78" s="877"/>
      <c r="D78" s="884"/>
      <c r="E78" s="879"/>
      <c r="F78" s="876"/>
      <c r="G78" s="881"/>
      <c r="H78" s="881"/>
      <c r="I78" s="881"/>
      <c r="J78" s="881"/>
      <c r="K78" s="881"/>
      <c r="M78" s="837"/>
    </row>
    <row r="79" spans="1:13" s="827" customFormat="1" x14ac:dyDescent="0.2">
      <c r="A79" s="876"/>
      <c r="B79" s="877"/>
      <c r="C79" s="877"/>
      <c r="D79" s="884"/>
      <c r="E79" s="879"/>
      <c r="F79" s="876"/>
      <c r="G79" s="881"/>
      <c r="H79" s="881"/>
      <c r="I79" s="881"/>
      <c r="J79" s="881"/>
      <c r="K79" s="881"/>
      <c r="M79" s="837"/>
    </row>
    <row r="80" spans="1:13" s="827" customFormat="1" x14ac:dyDescent="0.2">
      <c r="A80" s="876"/>
      <c r="B80" s="877"/>
      <c r="C80" s="877"/>
      <c r="D80" s="884"/>
      <c r="E80" s="879"/>
      <c r="F80" s="876"/>
      <c r="G80" s="881"/>
      <c r="H80" s="881"/>
      <c r="I80" s="881"/>
      <c r="J80" s="881"/>
      <c r="K80" s="881"/>
      <c r="M80" s="837"/>
    </row>
    <row r="81" spans="1:13" s="827" customFormat="1" x14ac:dyDescent="0.2">
      <c r="A81" s="876"/>
      <c r="B81" s="877"/>
      <c r="C81" s="877"/>
      <c r="D81" s="884"/>
      <c r="E81" s="879"/>
      <c r="F81" s="876"/>
      <c r="G81" s="881"/>
      <c r="H81" s="881"/>
      <c r="I81" s="881"/>
      <c r="J81" s="881"/>
      <c r="K81" s="881"/>
      <c r="M81" s="837"/>
    </row>
    <row r="82" spans="1:13" s="827" customFormat="1" x14ac:dyDescent="0.2">
      <c r="A82" s="876"/>
      <c r="B82" s="877"/>
      <c r="C82" s="877"/>
      <c r="D82" s="884"/>
      <c r="E82" s="879"/>
      <c r="F82" s="876"/>
      <c r="G82" s="881"/>
      <c r="H82" s="881"/>
      <c r="I82" s="881"/>
      <c r="J82" s="881"/>
      <c r="K82" s="881"/>
      <c r="M82" s="837"/>
    </row>
    <row r="83" spans="1:13" s="827" customFormat="1" x14ac:dyDescent="0.2">
      <c r="A83" s="876"/>
      <c r="B83" s="877"/>
      <c r="C83" s="877"/>
      <c r="D83" s="884"/>
      <c r="E83" s="889"/>
      <c r="F83" s="876"/>
      <c r="G83" s="881"/>
      <c r="H83" s="881"/>
      <c r="I83" s="881"/>
      <c r="J83" s="881"/>
      <c r="K83" s="888"/>
      <c r="M83" s="837"/>
    </row>
    <row r="84" spans="1:13" s="827" customFormat="1" x14ac:dyDescent="0.2">
      <c r="A84" s="876"/>
      <c r="B84" s="877"/>
      <c r="C84" s="877"/>
      <c r="D84" s="884"/>
      <c r="E84" s="890"/>
      <c r="F84" s="876"/>
      <c r="G84" s="881"/>
      <c r="H84" s="881"/>
      <c r="I84" s="881"/>
      <c r="J84" s="881"/>
      <c r="K84" s="888"/>
      <c r="M84" s="837"/>
    </row>
    <row r="85" spans="1:13" s="827" customFormat="1" x14ac:dyDescent="0.2">
      <c r="A85" s="876"/>
      <c r="B85" s="877"/>
      <c r="C85" s="877"/>
      <c r="D85" s="884"/>
      <c r="E85" s="889"/>
      <c r="F85" s="886"/>
      <c r="G85" s="881"/>
      <c r="H85" s="887"/>
      <c r="I85" s="887"/>
      <c r="J85" s="887"/>
      <c r="K85" s="881"/>
      <c r="M85" s="837"/>
    </row>
    <row r="86" spans="1:13" s="827" customFormat="1" x14ac:dyDescent="0.2">
      <c r="A86" s="876"/>
      <c r="B86" s="877"/>
      <c r="C86" s="877"/>
      <c r="D86" s="884"/>
      <c r="E86" s="890"/>
      <c r="F86" s="876"/>
      <c r="G86" s="876"/>
      <c r="H86" s="876"/>
      <c r="I86" s="876"/>
      <c r="J86" s="876"/>
      <c r="K86" s="888"/>
      <c r="M86" s="837"/>
    </row>
    <row r="87" spans="1:13" s="827" customFormat="1" x14ac:dyDescent="0.2">
      <c r="A87" s="876"/>
      <c r="B87" s="877"/>
      <c r="C87" s="877"/>
      <c r="D87" s="884"/>
      <c r="E87" s="879"/>
      <c r="F87" s="880"/>
      <c r="G87" s="881"/>
      <c r="H87" s="885"/>
      <c r="I87" s="885"/>
      <c r="J87" s="885"/>
      <c r="K87" s="881"/>
      <c r="M87" s="837"/>
    </row>
    <row r="88" spans="1:13" s="827" customFormat="1" x14ac:dyDescent="0.2">
      <c r="A88" s="876"/>
      <c r="B88" s="877"/>
      <c r="C88" s="877"/>
      <c r="D88" s="884"/>
      <c r="E88" s="879"/>
      <c r="F88" s="880"/>
      <c r="G88" s="881"/>
      <c r="H88" s="885"/>
      <c r="I88" s="885"/>
      <c r="J88" s="885"/>
      <c r="K88" s="881"/>
      <c r="L88" s="891"/>
      <c r="M88" s="837"/>
    </row>
    <row r="89" spans="1:13" s="827" customFormat="1" x14ac:dyDescent="0.2">
      <c r="A89" s="876"/>
      <c r="B89" s="877"/>
      <c r="C89" s="877"/>
      <c r="D89" s="876"/>
      <c r="E89" s="879"/>
      <c r="F89" s="880"/>
      <c r="G89" s="881"/>
      <c r="H89" s="885"/>
      <c r="I89" s="885"/>
      <c r="J89" s="885"/>
      <c r="K89" s="881"/>
      <c r="M89" s="837"/>
    </row>
    <row r="90" spans="1:13" s="827" customFormat="1" x14ac:dyDescent="0.2">
      <c r="A90" s="876"/>
      <c r="B90" s="877"/>
      <c r="C90" s="877"/>
      <c r="D90" s="878"/>
      <c r="E90" s="889"/>
      <c r="F90" s="886"/>
      <c r="G90" s="881"/>
      <c r="H90" s="887"/>
      <c r="I90" s="887"/>
      <c r="J90" s="887"/>
      <c r="K90" s="881"/>
      <c r="M90" s="837"/>
    </row>
    <row r="91" spans="1:13" s="827" customFormat="1" x14ac:dyDescent="0.2">
      <c r="A91" s="876"/>
      <c r="B91" s="877"/>
      <c r="C91" s="877"/>
      <c r="D91" s="876"/>
      <c r="E91" s="890"/>
      <c r="F91" s="876"/>
      <c r="G91" s="876"/>
      <c r="H91" s="876"/>
      <c r="I91" s="876"/>
      <c r="J91" s="876"/>
      <c r="K91" s="888"/>
      <c r="M91" s="837"/>
    </row>
    <row r="92" spans="1:13" s="827" customFormat="1" x14ac:dyDescent="0.2">
      <c r="A92" s="876"/>
      <c r="B92" s="877"/>
      <c r="C92" s="877"/>
      <c r="D92" s="878"/>
      <c r="E92" s="879"/>
      <c r="F92" s="880"/>
      <c r="G92" s="881"/>
      <c r="H92" s="885"/>
      <c r="I92" s="885"/>
      <c r="J92" s="885"/>
      <c r="K92" s="881"/>
      <c r="M92" s="837"/>
    </row>
    <row r="93" spans="1:13" s="827" customFormat="1" x14ac:dyDescent="0.2">
      <c r="A93" s="876"/>
      <c r="B93" s="877"/>
      <c r="C93" s="877"/>
      <c r="D93" s="884"/>
      <c r="E93" s="879"/>
      <c r="F93" s="880"/>
      <c r="G93" s="881"/>
      <c r="H93" s="885"/>
      <c r="I93" s="885"/>
      <c r="J93" s="885"/>
      <c r="K93" s="881"/>
      <c r="M93" s="837"/>
    </row>
    <row r="94" spans="1:13" s="827" customFormat="1" x14ac:dyDescent="0.2">
      <c r="A94" s="876"/>
      <c r="B94" s="877"/>
      <c r="C94" s="877"/>
      <c r="D94" s="884"/>
      <c r="E94" s="879"/>
      <c r="F94" s="880"/>
      <c r="G94" s="881"/>
      <c r="H94" s="885"/>
      <c r="I94" s="885"/>
      <c r="J94" s="885"/>
      <c r="K94" s="881"/>
      <c r="M94" s="837"/>
    </row>
    <row r="95" spans="1:13" s="827" customFormat="1" x14ac:dyDescent="0.2">
      <c r="A95" s="876"/>
      <c r="B95" s="877"/>
      <c r="C95" s="877"/>
      <c r="D95" s="884"/>
      <c r="E95" s="889"/>
      <c r="F95" s="876"/>
      <c r="G95" s="881"/>
      <c r="H95" s="881"/>
      <c r="I95" s="881"/>
      <c r="J95" s="881"/>
      <c r="K95" s="881"/>
      <c r="M95" s="837"/>
    </row>
    <row r="96" spans="1:13" s="827" customFormat="1" x14ac:dyDescent="0.2">
      <c r="A96" s="876"/>
      <c r="B96" s="877"/>
      <c r="C96" s="877"/>
      <c r="D96" s="876"/>
      <c r="E96" s="890"/>
      <c r="F96" s="886"/>
      <c r="G96" s="881"/>
      <c r="H96" s="887"/>
      <c r="I96" s="887"/>
      <c r="J96" s="887"/>
      <c r="K96" s="888"/>
      <c r="M96" s="837"/>
    </row>
    <row r="97" spans="1:13" s="827" customFormat="1" x14ac:dyDescent="0.2">
      <c r="A97" s="876"/>
      <c r="B97" s="877"/>
      <c r="C97" s="877"/>
      <c r="D97" s="878"/>
      <c r="E97" s="879"/>
      <c r="F97" s="880"/>
      <c r="G97" s="881"/>
      <c r="H97" s="885"/>
      <c r="I97" s="885"/>
      <c r="J97" s="885"/>
      <c r="K97" s="881"/>
      <c r="M97" s="837"/>
    </row>
    <row r="98" spans="1:13" s="827" customFormat="1" x14ac:dyDescent="0.2">
      <c r="A98" s="876"/>
      <c r="B98" s="877"/>
      <c r="C98" s="877"/>
      <c r="D98" s="884"/>
      <c r="E98" s="879"/>
      <c r="F98" s="880"/>
      <c r="G98" s="881"/>
      <c r="H98" s="885"/>
      <c r="I98" s="885"/>
      <c r="J98" s="885"/>
      <c r="K98" s="881"/>
      <c r="L98" s="891"/>
      <c r="M98" s="837"/>
    </row>
    <row r="99" spans="1:13" s="827" customFormat="1" x14ac:dyDescent="0.2">
      <c r="A99" s="876"/>
      <c r="B99" s="877"/>
      <c r="C99" s="877"/>
      <c r="D99" s="884"/>
      <c r="E99" s="879"/>
      <c r="F99" s="880"/>
      <c r="G99" s="881"/>
      <c r="H99" s="885"/>
      <c r="I99" s="885"/>
      <c r="J99" s="885"/>
      <c r="K99" s="881"/>
      <c r="M99" s="837"/>
    </row>
    <row r="100" spans="1:13" s="827" customFormat="1" x14ac:dyDescent="0.2">
      <c r="A100" s="876"/>
      <c r="B100" s="877"/>
      <c r="C100" s="877"/>
      <c r="D100" s="884"/>
      <c r="E100" s="879"/>
      <c r="F100" s="880"/>
      <c r="G100" s="881"/>
      <c r="H100" s="885"/>
      <c r="I100" s="885"/>
      <c r="J100" s="885"/>
      <c r="K100" s="881"/>
      <c r="M100" s="837"/>
    </row>
    <row r="101" spans="1:13" s="827" customFormat="1" x14ac:dyDescent="0.2">
      <c r="A101" s="876"/>
      <c r="B101" s="877"/>
      <c r="C101" s="877"/>
      <c r="D101" s="876"/>
      <c r="E101" s="879"/>
      <c r="F101" s="880"/>
      <c r="G101" s="881"/>
      <c r="H101" s="885"/>
      <c r="I101" s="885"/>
      <c r="J101" s="885"/>
      <c r="K101" s="881"/>
      <c r="M101" s="837"/>
    </row>
    <row r="102" spans="1:13" s="827" customFormat="1" x14ac:dyDescent="0.2">
      <c r="A102" s="876"/>
      <c r="B102" s="877"/>
      <c r="C102" s="877"/>
      <c r="D102" s="878"/>
      <c r="E102" s="879"/>
      <c r="F102" s="886"/>
      <c r="G102" s="881"/>
      <c r="H102" s="887"/>
      <c r="I102" s="887"/>
      <c r="J102" s="887"/>
      <c r="K102" s="881"/>
      <c r="L102" s="837"/>
      <c r="M102" s="837"/>
    </row>
    <row r="103" spans="1:13" s="827" customFormat="1" x14ac:dyDescent="0.2">
      <c r="A103" s="876"/>
      <c r="B103" s="877"/>
      <c r="C103" s="877"/>
      <c r="D103" s="884"/>
      <c r="E103" s="890"/>
      <c r="F103" s="886"/>
      <c r="G103" s="881"/>
      <c r="H103" s="887"/>
      <c r="I103" s="887"/>
      <c r="J103" s="887"/>
      <c r="K103" s="888"/>
      <c r="M103" s="837"/>
    </row>
    <row r="104" spans="1:13" s="827" customFormat="1" x14ac:dyDescent="0.2">
      <c r="A104" s="876"/>
      <c r="B104" s="877"/>
      <c r="C104" s="877"/>
      <c r="D104" s="884"/>
      <c r="E104" s="879"/>
      <c r="F104" s="880"/>
      <c r="G104" s="881"/>
      <c r="H104" s="885"/>
      <c r="I104" s="885"/>
      <c r="J104" s="885"/>
      <c r="K104" s="881"/>
      <c r="M104" s="837"/>
    </row>
    <row r="105" spans="1:13" s="827" customFormat="1" x14ac:dyDescent="0.2">
      <c r="A105" s="876"/>
      <c r="B105" s="877"/>
      <c r="C105" s="877"/>
      <c r="D105" s="884"/>
      <c r="E105" s="879"/>
      <c r="F105" s="880"/>
      <c r="G105" s="881"/>
      <c r="H105" s="885"/>
      <c r="I105" s="885"/>
      <c r="J105" s="885"/>
      <c r="K105" s="881"/>
      <c r="M105" s="837"/>
    </row>
    <row r="106" spans="1:13" s="827" customFormat="1" x14ac:dyDescent="0.2">
      <c r="A106" s="876"/>
      <c r="B106" s="877"/>
      <c r="C106" s="877"/>
      <c r="D106" s="884"/>
      <c r="E106" s="879"/>
      <c r="F106" s="880"/>
      <c r="G106" s="881"/>
      <c r="H106" s="885"/>
      <c r="I106" s="885"/>
      <c r="J106" s="885"/>
      <c r="K106" s="881"/>
      <c r="M106" s="837"/>
    </row>
    <row r="107" spans="1:13" s="827" customFormat="1" x14ac:dyDescent="0.2">
      <c r="A107" s="876"/>
      <c r="B107" s="877"/>
      <c r="C107" s="877"/>
      <c r="D107" s="884"/>
      <c r="E107" s="879"/>
      <c r="F107" s="880"/>
      <c r="G107" s="881"/>
      <c r="H107" s="885"/>
      <c r="I107" s="885"/>
      <c r="J107" s="885"/>
      <c r="K107" s="881"/>
      <c r="M107" s="837"/>
    </row>
    <row r="108" spans="1:13" s="827" customFormat="1" x14ac:dyDescent="0.2">
      <c r="A108" s="876"/>
      <c r="B108" s="877"/>
      <c r="C108" s="877"/>
      <c r="D108" s="876"/>
      <c r="E108" s="890"/>
      <c r="F108" s="876"/>
      <c r="G108" s="876"/>
      <c r="H108" s="876"/>
      <c r="I108" s="876"/>
      <c r="J108" s="876"/>
      <c r="K108" s="888"/>
      <c r="M108" s="837"/>
    </row>
    <row r="109" spans="1:13" s="827" customFormat="1" x14ac:dyDescent="0.2">
      <c r="A109" s="876"/>
      <c r="B109" s="877"/>
      <c r="C109" s="877"/>
      <c r="D109" s="878"/>
      <c r="E109" s="879"/>
      <c r="F109" s="880"/>
      <c r="G109" s="881"/>
      <c r="H109" s="885"/>
      <c r="I109" s="885"/>
      <c r="J109" s="885"/>
      <c r="K109" s="881"/>
      <c r="M109" s="837"/>
    </row>
    <row r="110" spans="1:13" s="827" customFormat="1" x14ac:dyDescent="0.2">
      <c r="A110" s="876"/>
      <c r="B110" s="877"/>
      <c r="C110" s="877"/>
      <c r="D110" s="892"/>
      <c r="E110" s="879"/>
      <c r="F110" s="880"/>
      <c r="G110" s="881"/>
      <c r="H110" s="885"/>
      <c r="I110" s="885"/>
      <c r="J110" s="885"/>
      <c r="K110" s="881"/>
      <c r="L110" s="837"/>
      <c r="M110" s="837"/>
    </row>
    <row r="111" spans="1:13" s="827" customFormat="1" x14ac:dyDescent="0.2">
      <c r="A111" s="876"/>
      <c r="B111" s="877"/>
      <c r="C111" s="877"/>
      <c r="D111" s="892"/>
      <c r="E111" s="879"/>
      <c r="F111" s="880"/>
      <c r="G111" s="881"/>
      <c r="H111" s="885"/>
      <c r="I111" s="885"/>
      <c r="J111" s="885"/>
      <c r="K111" s="881"/>
      <c r="L111" s="837"/>
      <c r="M111" s="837"/>
    </row>
    <row r="112" spans="1:13" s="827" customFormat="1" x14ac:dyDescent="0.2">
      <c r="A112" s="876"/>
      <c r="B112" s="877"/>
      <c r="C112" s="877"/>
      <c r="D112" s="892"/>
      <c r="E112" s="879"/>
      <c r="F112" s="880"/>
      <c r="G112" s="881"/>
      <c r="H112" s="885"/>
      <c r="I112" s="885"/>
      <c r="J112" s="885"/>
      <c r="K112" s="881"/>
      <c r="M112" s="837"/>
    </row>
    <row r="113" spans="1:13" s="827" customFormat="1" x14ac:dyDescent="0.2">
      <c r="A113" s="876"/>
      <c r="B113" s="877"/>
      <c r="C113" s="877"/>
      <c r="D113" s="892"/>
      <c r="E113" s="879"/>
      <c r="F113" s="880"/>
      <c r="G113" s="881"/>
      <c r="H113" s="885"/>
      <c r="I113" s="885"/>
      <c r="J113" s="885"/>
      <c r="K113" s="881"/>
      <c r="M113" s="837"/>
    </row>
    <row r="114" spans="1:13" s="827" customFormat="1" x14ac:dyDescent="0.2">
      <c r="A114" s="876"/>
      <c r="B114" s="877"/>
      <c r="C114" s="877"/>
      <c r="D114" s="878"/>
      <c r="E114" s="890"/>
      <c r="F114" s="886"/>
      <c r="G114" s="881"/>
      <c r="H114" s="885"/>
      <c r="I114" s="885"/>
      <c r="J114" s="885"/>
      <c r="K114" s="888"/>
      <c r="M114" s="837"/>
    </row>
    <row r="115" spans="1:13" s="827" customFormat="1" x14ac:dyDescent="0.2">
      <c r="A115" s="876"/>
      <c r="B115" s="877"/>
      <c r="C115" s="877"/>
      <c r="D115" s="884"/>
      <c r="E115" s="879"/>
      <c r="F115" s="880"/>
      <c r="G115" s="881"/>
      <c r="H115" s="885"/>
      <c r="I115" s="885"/>
      <c r="J115" s="885"/>
      <c r="K115" s="881"/>
      <c r="M115" s="837"/>
    </row>
    <row r="116" spans="1:13" s="827" customFormat="1" x14ac:dyDescent="0.2">
      <c r="A116" s="876"/>
      <c r="B116" s="877"/>
      <c r="C116" s="877"/>
      <c r="D116" s="884"/>
      <c r="E116" s="879"/>
      <c r="F116" s="880"/>
      <c r="G116" s="881"/>
      <c r="H116" s="885"/>
      <c r="I116" s="885"/>
      <c r="J116" s="885"/>
      <c r="K116" s="881"/>
      <c r="M116" s="837"/>
    </row>
    <row r="117" spans="1:13" s="827" customFormat="1" x14ac:dyDescent="0.2">
      <c r="A117" s="876"/>
      <c r="B117" s="877"/>
      <c r="C117" s="877"/>
      <c r="D117" s="884"/>
      <c r="E117" s="879"/>
      <c r="F117" s="880"/>
      <c r="G117" s="881"/>
      <c r="H117" s="885"/>
      <c r="I117" s="885"/>
      <c r="J117" s="885"/>
      <c r="K117" s="881"/>
      <c r="M117" s="837"/>
    </row>
    <row r="118" spans="1:13" s="827" customFormat="1" x14ac:dyDescent="0.2">
      <c r="A118" s="876"/>
      <c r="B118" s="877"/>
      <c r="C118" s="877"/>
      <c r="D118" s="884"/>
      <c r="E118" s="879"/>
      <c r="F118" s="880"/>
      <c r="G118" s="881"/>
      <c r="H118" s="885"/>
      <c r="I118" s="885"/>
      <c r="J118" s="885"/>
      <c r="K118" s="881"/>
      <c r="M118" s="837"/>
    </row>
    <row r="119" spans="1:13" s="827" customFormat="1" x14ac:dyDescent="0.2">
      <c r="A119" s="876"/>
      <c r="B119" s="877"/>
      <c r="C119" s="877"/>
      <c r="D119" s="884"/>
      <c r="E119" s="879"/>
      <c r="F119" s="880"/>
      <c r="G119" s="881"/>
      <c r="H119" s="885"/>
      <c r="I119" s="885"/>
      <c r="J119" s="885"/>
      <c r="K119" s="881"/>
      <c r="M119" s="837"/>
    </row>
    <row r="120" spans="1:13" s="827" customFormat="1" x14ac:dyDescent="0.2">
      <c r="A120" s="876"/>
      <c r="B120" s="877"/>
      <c r="C120" s="877"/>
      <c r="D120" s="878"/>
      <c r="E120" s="879"/>
      <c r="F120" s="880"/>
      <c r="G120" s="881"/>
      <c r="H120" s="885"/>
      <c r="I120" s="885"/>
      <c r="J120" s="885"/>
      <c r="K120" s="881"/>
      <c r="M120" s="837"/>
    </row>
    <row r="121" spans="1:13" s="827" customFormat="1" x14ac:dyDescent="0.2">
      <c r="A121" s="876"/>
      <c r="B121" s="877"/>
      <c r="C121" s="877"/>
      <c r="D121" s="884"/>
      <c r="E121" s="879"/>
      <c r="F121" s="880"/>
      <c r="G121" s="881"/>
      <c r="H121" s="885"/>
      <c r="I121" s="885"/>
      <c r="J121" s="885"/>
      <c r="K121" s="881"/>
      <c r="M121" s="837"/>
    </row>
    <row r="122" spans="1:13" s="827" customFormat="1" x14ac:dyDescent="0.2">
      <c r="A122" s="876"/>
      <c r="B122" s="877"/>
      <c r="C122" s="877"/>
      <c r="D122" s="884"/>
      <c r="E122" s="879"/>
      <c r="F122" s="880"/>
      <c r="G122" s="881"/>
      <c r="H122" s="885"/>
      <c r="I122" s="885"/>
      <c r="J122" s="885"/>
      <c r="K122" s="881"/>
      <c r="M122" s="837"/>
    </row>
    <row r="123" spans="1:13" s="827" customFormat="1" x14ac:dyDescent="0.2">
      <c r="A123" s="876"/>
      <c r="B123" s="877"/>
      <c r="C123" s="877"/>
      <c r="D123" s="884"/>
      <c r="E123" s="879"/>
      <c r="F123" s="880"/>
      <c r="G123" s="881"/>
      <c r="H123" s="885"/>
      <c r="I123" s="885"/>
      <c r="J123" s="885"/>
      <c r="K123" s="881"/>
      <c r="M123" s="837"/>
    </row>
    <row r="124" spans="1:13" s="827" customFormat="1" x14ac:dyDescent="0.2">
      <c r="A124" s="876"/>
      <c r="B124" s="877"/>
      <c r="C124" s="877"/>
      <c r="D124" s="884"/>
      <c r="E124" s="890"/>
      <c r="F124" s="880"/>
      <c r="G124" s="881"/>
      <c r="H124" s="885"/>
      <c r="I124" s="885"/>
      <c r="J124" s="885"/>
      <c r="K124" s="888"/>
      <c r="M124" s="837"/>
    </row>
    <row r="125" spans="1:13" s="827" customFormat="1" x14ac:dyDescent="0.2">
      <c r="A125" s="876"/>
      <c r="B125" s="877"/>
      <c r="C125" s="877"/>
      <c r="D125" s="884"/>
      <c r="E125" s="879"/>
      <c r="F125" s="880"/>
      <c r="G125" s="881"/>
      <c r="H125" s="885"/>
      <c r="I125" s="885"/>
      <c r="J125" s="885"/>
      <c r="K125" s="881"/>
      <c r="M125" s="837"/>
    </row>
    <row r="126" spans="1:13" s="827" customFormat="1" x14ac:dyDescent="0.2">
      <c r="A126" s="876"/>
      <c r="B126" s="877"/>
      <c r="C126" s="877"/>
      <c r="D126" s="884"/>
      <c r="E126" s="879"/>
      <c r="F126" s="880"/>
      <c r="G126" s="881"/>
      <c r="H126" s="885"/>
      <c r="I126" s="885"/>
      <c r="J126" s="885"/>
      <c r="K126" s="881"/>
      <c r="L126" s="837"/>
      <c r="M126" s="837"/>
    </row>
    <row r="127" spans="1:13" s="827" customFormat="1" x14ac:dyDescent="0.2">
      <c r="A127" s="876"/>
      <c r="B127" s="877"/>
      <c r="C127" s="877"/>
      <c r="D127" s="884"/>
      <c r="E127" s="879"/>
      <c r="F127" s="880"/>
      <c r="G127" s="881"/>
      <c r="H127" s="885"/>
      <c r="I127" s="885"/>
      <c r="J127" s="885"/>
      <c r="K127" s="881"/>
      <c r="M127" s="837"/>
    </row>
    <row r="128" spans="1:13" s="827" customFormat="1" x14ac:dyDescent="0.2">
      <c r="A128" s="876"/>
      <c r="B128" s="877"/>
      <c r="C128" s="877"/>
      <c r="D128" s="884"/>
      <c r="E128" s="883"/>
      <c r="F128" s="876"/>
      <c r="G128" s="876"/>
      <c r="H128" s="876"/>
      <c r="I128" s="876"/>
      <c r="J128" s="876"/>
      <c r="M128" s="837"/>
    </row>
    <row r="129" spans="1:13" s="827" customFormat="1" x14ac:dyDescent="0.2">
      <c r="A129" s="876"/>
      <c r="B129" s="877"/>
      <c r="C129" s="877"/>
      <c r="D129" s="884"/>
      <c r="E129" s="890"/>
      <c r="F129" s="886"/>
      <c r="G129" s="881"/>
      <c r="H129" s="887"/>
      <c r="I129" s="887"/>
      <c r="J129" s="887"/>
      <c r="K129" s="888"/>
      <c r="M129" s="837"/>
    </row>
    <row r="130" spans="1:13" s="827" customFormat="1" x14ac:dyDescent="0.2">
      <c r="A130" s="876"/>
      <c r="B130" s="877"/>
      <c r="C130" s="877"/>
      <c r="D130" s="878"/>
      <c r="E130" s="879"/>
      <c r="F130" s="880"/>
      <c r="G130" s="881"/>
      <c r="H130" s="885"/>
      <c r="I130" s="885"/>
      <c r="J130" s="885"/>
      <c r="K130" s="881"/>
      <c r="M130" s="837"/>
    </row>
    <row r="131" spans="1:13" s="827" customFormat="1" x14ac:dyDescent="0.2">
      <c r="A131" s="876"/>
      <c r="B131" s="877"/>
      <c r="C131" s="877"/>
      <c r="D131" s="884"/>
      <c r="E131" s="879"/>
      <c r="F131" s="880"/>
      <c r="G131" s="881"/>
      <c r="H131" s="885"/>
      <c r="I131" s="885"/>
      <c r="J131" s="885"/>
      <c r="K131" s="881"/>
      <c r="M131" s="837"/>
    </row>
    <row r="132" spans="1:13" s="827" customFormat="1" x14ac:dyDescent="0.2">
      <c r="A132" s="876"/>
      <c r="B132" s="877"/>
      <c r="C132" s="877"/>
      <c r="D132" s="884"/>
      <c r="E132" s="879"/>
      <c r="F132" s="880"/>
      <c r="G132" s="881"/>
      <c r="H132" s="885"/>
      <c r="I132" s="885"/>
      <c r="J132" s="885"/>
      <c r="K132" s="881"/>
      <c r="M132" s="837"/>
    </row>
    <row r="133" spans="1:13" s="827" customFormat="1" x14ac:dyDescent="0.2">
      <c r="A133" s="876"/>
      <c r="B133" s="877"/>
      <c r="C133" s="877"/>
      <c r="D133" s="884"/>
      <c r="E133" s="879"/>
      <c r="F133" s="880"/>
      <c r="G133" s="881"/>
      <c r="H133" s="885"/>
      <c r="I133" s="885"/>
      <c r="J133" s="885"/>
      <c r="K133" s="881"/>
      <c r="M133" s="837"/>
    </row>
    <row r="134" spans="1:13" s="827" customFormat="1" x14ac:dyDescent="0.2">
      <c r="A134" s="876"/>
      <c r="B134" s="877"/>
      <c r="C134" s="877"/>
      <c r="D134" s="878"/>
      <c r="E134" s="890"/>
      <c r="F134" s="886"/>
      <c r="G134" s="888"/>
      <c r="H134" s="887"/>
      <c r="I134" s="887"/>
      <c r="J134" s="887"/>
      <c r="K134" s="888"/>
      <c r="M134" s="837"/>
    </row>
    <row r="135" spans="1:13" s="827" customFormat="1" x14ac:dyDescent="0.2">
      <c r="A135" s="876"/>
      <c r="B135" s="877"/>
      <c r="C135" s="877"/>
      <c r="D135" s="878"/>
      <c r="E135" s="879"/>
      <c r="F135" s="880"/>
      <c r="G135" s="881"/>
      <c r="H135" s="885"/>
      <c r="I135" s="885"/>
      <c r="J135" s="885"/>
      <c r="K135" s="881"/>
      <c r="M135" s="837"/>
    </row>
    <row r="136" spans="1:13" s="827" customFormat="1" x14ac:dyDescent="0.2">
      <c r="A136" s="876"/>
      <c r="B136" s="877"/>
      <c r="C136" s="877"/>
      <c r="D136" s="884"/>
      <c r="E136" s="889"/>
      <c r="F136" s="876"/>
      <c r="G136" s="881"/>
      <c r="H136" s="881"/>
      <c r="I136" s="881"/>
      <c r="J136" s="881"/>
      <c r="K136" s="881"/>
      <c r="M136" s="837"/>
    </row>
    <row r="137" spans="1:13" s="827" customFormat="1" x14ac:dyDescent="0.2">
      <c r="A137" s="876"/>
      <c r="B137" s="877"/>
      <c r="C137" s="877"/>
      <c r="D137" s="884"/>
      <c r="E137" s="890"/>
      <c r="F137" s="886"/>
      <c r="G137" s="881"/>
      <c r="H137" s="887"/>
      <c r="I137" s="887"/>
      <c r="J137" s="887"/>
      <c r="K137" s="888"/>
      <c r="M137" s="837"/>
    </row>
    <row r="138" spans="1:13" s="827" customFormat="1" x14ac:dyDescent="0.2">
      <c r="A138" s="876"/>
      <c r="B138" s="877"/>
      <c r="C138" s="877"/>
      <c r="D138" s="884"/>
      <c r="E138" s="879"/>
      <c r="F138" s="880"/>
      <c r="G138" s="881"/>
      <c r="H138" s="885"/>
      <c r="I138" s="885"/>
      <c r="J138" s="885"/>
      <c r="K138" s="881"/>
      <c r="M138" s="837"/>
    </row>
    <row r="139" spans="1:13" s="827" customFormat="1" x14ac:dyDescent="0.2">
      <c r="A139" s="876"/>
      <c r="B139" s="877"/>
      <c r="C139" s="877"/>
      <c r="D139" s="884"/>
      <c r="E139" s="879"/>
      <c r="F139" s="880"/>
      <c r="G139" s="881"/>
      <c r="H139" s="885"/>
      <c r="I139" s="885"/>
      <c r="J139" s="885"/>
      <c r="K139" s="881"/>
      <c r="M139" s="837"/>
    </row>
    <row r="140" spans="1:13" s="827" customFormat="1" x14ac:dyDescent="0.2">
      <c r="A140" s="876"/>
      <c r="B140" s="877"/>
      <c r="C140" s="877"/>
      <c r="D140" s="878"/>
      <c r="E140" s="889"/>
      <c r="F140" s="876"/>
      <c r="G140" s="881"/>
      <c r="H140" s="881"/>
      <c r="I140" s="881"/>
      <c r="J140" s="881"/>
      <c r="K140" s="881"/>
      <c r="M140" s="837"/>
    </row>
    <row r="141" spans="1:13" s="827" customFormat="1" x14ac:dyDescent="0.2">
      <c r="A141" s="876"/>
      <c r="B141" s="877"/>
      <c r="C141" s="877"/>
      <c r="D141" s="884"/>
      <c r="E141" s="890"/>
      <c r="F141" s="886"/>
      <c r="G141" s="881"/>
      <c r="H141" s="887"/>
      <c r="I141" s="887"/>
      <c r="J141" s="887"/>
      <c r="K141" s="888"/>
      <c r="M141" s="837"/>
    </row>
    <row r="142" spans="1:13" s="827" customFormat="1" x14ac:dyDescent="0.2">
      <c r="A142" s="876"/>
      <c r="B142" s="877"/>
      <c r="C142" s="877"/>
      <c r="D142" s="876"/>
      <c r="E142" s="879"/>
      <c r="F142" s="880"/>
      <c r="G142" s="881"/>
      <c r="H142" s="885"/>
      <c r="I142" s="885"/>
      <c r="J142" s="885"/>
      <c r="K142" s="881"/>
      <c r="M142" s="837"/>
    </row>
    <row r="143" spans="1:13" s="827" customFormat="1" x14ac:dyDescent="0.2">
      <c r="A143" s="876"/>
      <c r="B143" s="877"/>
      <c r="C143" s="877"/>
      <c r="D143" s="878"/>
      <c r="E143" s="879"/>
      <c r="F143" s="880"/>
      <c r="G143" s="881"/>
      <c r="H143" s="885"/>
      <c r="I143" s="885"/>
      <c r="J143" s="885"/>
      <c r="K143" s="881"/>
      <c r="M143" s="837"/>
    </row>
    <row r="144" spans="1:13" s="827" customFormat="1" x14ac:dyDescent="0.2">
      <c r="A144" s="876"/>
      <c r="B144" s="877"/>
      <c r="C144" s="877"/>
      <c r="D144" s="884"/>
      <c r="E144" s="890"/>
      <c r="F144" s="880"/>
      <c r="G144" s="881"/>
      <c r="H144" s="885"/>
      <c r="I144" s="885"/>
      <c r="J144" s="885"/>
      <c r="K144" s="888"/>
      <c r="M144" s="837"/>
    </row>
    <row r="145" spans="1:13" s="827" customFormat="1" x14ac:dyDescent="0.2">
      <c r="A145" s="876"/>
      <c r="B145" s="877"/>
      <c r="C145" s="877"/>
      <c r="D145" s="884"/>
      <c r="E145" s="879"/>
      <c r="F145" s="880"/>
      <c r="G145" s="881"/>
      <c r="H145" s="885"/>
      <c r="I145" s="885"/>
      <c r="J145" s="885"/>
      <c r="K145" s="881"/>
      <c r="M145" s="837"/>
    </row>
    <row r="146" spans="1:13" s="827" customFormat="1" x14ac:dyDescent="0.2">
      <c r="A146" s="876"/>
      <c r="B146" s="877"/>
      <c r="C146" s="877"/>
      <c r="D146" s="876"/>
      <c r="E146" s="879"/>
      <c r="F146" s="880"/>
      <c r="G146" s="881"/>
      <c r="H146" s="885"/>
      <c r="I146" s="885"/>
      <c r="J146" s="885"/>
      <c r="K146" s="881"/>
      <c r="M146" s="837"/>
    </row>
    <row r="147" spans="1:13" s="827" customFormat="1" x14ac:dyDescent="0.2">
      <c r="A147" s="876"/>
      <c r="B147" s="877"/>
      <c r="C147" s="877"/>
      <c r="D147" s="878"/>
      <c r="E147" s="890"/>
      <c r="F147" s="880"/>
      <c r="G147" s="881"/>
      <c r="H147" s="885"/>
      <c r="I147" s="885"/>
      <c r="J147" s="885"/>
      <c r="K147" s="888"/>
      <c r="M147" s="837"/>
    </row>
    <row r="148" spans="1:13" s="827" customFormat="1" x14ac:dyDescent="0.2">
      <c r="A148" s="876"/>
      <c r="B148" s="877"/>
      <c r="C148" s="877"/>
      <c r="D148" s="884"/>
      <c r="E148" s="879"/>
      <c r="F148" s="880"/>
      <c r="G148" s="881"/>
      <c r="H148" s="885"/>
      <c r="I148" s="885"/>
      <c r="J148" s="885"/>
      <c r="K148" s="881"/>
      <c r="M148" s="837"/>
    </row>
    <row r="149" spans="1:13" s="827" customFormat="1" x14ac:dyDescent="0.2">
      <c r="A149" s="876"/>
      <c r="B149" s="877"/>
      <c r="C149" s="877"/>
      <c r="D149" s="884"/>
      <c r="E149" s="879"/>
      <c r="F149" s="880"/>
      <c r="G149" s="881"/>
      <c r="H149" s="885"/>
      <c r="I149" s="885"/>
      <c r="J149" s="885"/>
      <c r="K149" s="881"/>
      <c r="M149" s="837"/>
    </row>
    <row r="150" spans="1:13" s="827" customFormat="1" x14ac:dyDescent="0.2">
      <c r="A150" s="876"/>
      <c r="B150" s="877"/>
      <c r="C150" s="877"/>
      <c r="D150" s="878"/>
      <c r="E150" s="890"/>
      <c r="F150" s="886"/>
      <c r="G150" s="888"/>
      <c r="H150" s="887"/>
      <c r="I150" s="887"/>
      <c r="J150" s="887"/>
      <c r="K150" s="888"/>
      <c r="M150" s="837"/>
    </row>
    <row r="151" spans="1:13" s="827" customFormat="1" x14ac:dyDescent="0.2">
      <c r="A151" s="876"/>
      <c r="B151" s="877"/>
      <c r="C151" s="877"/>
      <c r="D151" s="884"/>
      <c r="E151" s="879"/>
      <c r="F151" s="880"/>
      <c r="G151" s="881"/>
      <c r="H151" s="885"/>
      <c r="I151" s="885"/>
      <c r="J151" s="885"/>
      <c r="K151" s="881"/>
      <c r="M151" s="837"/>
    </row>
    <row r="152" spans="1:13" s="827" customFormat="1" x14ac:dyDescent="0.2">
      <c r="A152" s="876"/>
      <c r="B152" s="877"/>
      <c r="C152" s="877"/>
      <c r="D152" s="884"/>
      <c r="E152" s="889"/>
      <c r="F152" s="876"/>
      <c r="G152" s="881"/>
      <c r="H152" s="881"/>
      <c r="I152" s="881"/>
      <c r="J152" s="881"/>
      <c r="K152" s="881"/>
      <c r="M152" s="837"/>
    </row>
    <row r="153" spans="1:13" s="827" customFormat="1" x14ac:dyDescent="0.2">
      <c r="A153" s="876"/>
      <c r="B153" s="877"/>
      <c r="C153" s="877"/>
      <c r="D153" s="878"/>
      <c r="E153" s="893"/>
      <c r="F153" s="876"/>
      <c r="G153" s="876"/>
      <c r="H153" s="881"/>
      <c r="I153" s="881"/>
      <c r="J153" s="881"/>
      <c r="K153" s="888"/>
      <c r="M153" s="837"/>
    </row>
    <row r="154" spans="1:13" s="827" customFormat="1" x14ac:dyDescent="0.2">
      <c r="A154" s="876"/>
      <c r="B154" s="877"/>
      <c r="C154" s="877"/>
      <c r="D154" s="884"/>
      <c r="E154" s="889"/>
      <c r="F154" s="876"/>
      <c r="G154" s="881"/>
      <c r="H154" s="894"/>
      <c r="I154" s="894"/>
      <c r="J154" s="894"/>
      <c r="K154" s="881"/>
      <c r="M154" s="837"/>
    </row>
    <row r="155" spans="1:13" s="827" customFormat="1" x14ac:dyDescent="0.2">
      <c r="A155" s="876"/>
      <c r="B155" s="877"/>
      <c r="C155" s="877"/>
      <c r="D155" s="884"/>
      <c r="E155" s="889"/>
      <c r="F155" s="876"/>
      <c r="G155" s="881"/>
      <c r="H155" s="894"/>
      <c r="I155" s="894"/>
      <c r="J155" s="894"/>
      <c r="K155" s="881"/>
      <c r="M155" s="837"/>
    </row>
    <row r="156" spans="1:13" s="827" customFormat="1" x14ac:dyDescent="0.2">
      <c r="A156" s="876"/>
      <c r="B156" s="877"/>
      <c r="C156" s="877"/>
      <c r="D156" s="878"/>
      <c r="E156" s="889"/>
      <c r="F156" s="876"/>
      <c r="G156" s="881"/>
      <c r="H156" s="894"/>
      <c r="I156" s="894"/>
      <c r="J156" s="894"/>
      <c r="K156" s="881"/>
      <c r="M156" s="837"/>
    </row>
    <row r="157" spans="1:13" s="827" customFormat="1" x14ac:dyDescent="0.2">
      <c r="A157" s="876"/>
      <c r="B157" s="877"/>
      <c r="C157" s="877"/>
      <c r="D157" s="878"/>
      <c r="E157" s="889"/>
      <c r="F157" s="876"/>
      <c r="G157" s="881"/>
      <c r="H157" s="894"/>
      <c r="I157" s="894"/>
      <c r="J157" s="894"/>
      <c r="K157" s="881"/>
      <c r="M157" s="837"/>
    </row>
    <row r="158" spans="1:13" s="827" customFormat="1" x14ac:dyDescent="0.2">
      <c r="A158" s="876"/>
      <c r="B158" s="877"/>
      <c r="C158" s="877"/>
      <c r="D158" s="876"/>
      <c r="E158" s="889"/>
      <c r="F158" s="876"/>
      <c r="G158" s="881"/>
      <c r="H158" s="894"/>
      <c r="I158" s="894"/>
      <c r="J158" s="894"/>
      <c r="K158" s="881"/>
      <c r="L158" s="837"/>
      <c r="M158" s="837"/>
    </row>
    <row r="159" spans="1:13" s="827" customFormat="1" x14ac:dyDescent="0.2">
      <c r="A159" s="876"/>
      <c r="B159" s="877"/>
      <c r="C159" s="877"/>
      <c r="D159" s="895"/>
      <c r="E159" s="889"/>
      <c r="F159" s="876"/>
      <c r="G159" s="881"/>
      <c r="H159" s="894"/>
      <c r="I159" s="894"/>
      <c r="J159" s="894"/>
      <c r="K159" s="881"/>
      <c r="M159" s="837"/>
    </row>
    <row r="160" spans="1:13" s="827" customFormat="1" x14ac:dyDescent="0.2">
      <c r="A160" s="876"/>
      <c r="B160" s="877"/>
      <c r="C160" s="877"/>
      <c r="D160" s="876"/>
      <c r="E160" s="889"/>
      <c r="F160" s="876"/>
      <c r="G160" s="881"/>
      <c r="H160" s="894"/>
      <c r="I160" s="894"/>
      <c r="J160" s="894"/>
      <c r="K160" s="881"/>
      <c r="M160" s="837"/>
    </row>
    <row r="161" spans="1:13" s="827" customFormat="1" x14ac:dyDescent="0.2">
      <c r="A161" s="876"/>
      <c r="B161" s="877"/>
      <c r="C161" s="877"/>
      <c r="D161" s="876"/>
      <c r="E161" s="889"/>
      <c r="F161" s="876"/>
      <c r="G161" s="881"/>
      <c r="H161" s="894"/>
      <c r="I161" s="894"/>
      <c r="J161" s="894"/>
      <c r="K161" s="881"/>
      <c r="M161" s="837"/>
    </row>
    <row r="162" spans="1:13" s="827" customFormat="1" x14ac:dyDescent="0.2">
      <c r="A162" s="876"/>
      <c r="B162" s="877"/>
      <c r="C162" s="877"/>
      <c r="D162" s="876"/>
      <c r="E162" s="889"/>
      <c r="F162" s="876"/>
      <c r="G162" s="881"/>
      <c r="H162" s="894"/>
      <c r="I162" s="894"/>
      <c r="J162" s="894"/>
      <c r="K162" s="881"/>
      <c r="M162" s="837"/>
    </row>
    <row r="163" spans="1:13" s="827" customFormat="1" x14ac:dyDescent="0.2">
      <c r="A163" s="876"/>
      <c r="B163" s="877"/>
      <c r="C163" s="877"/>
      <c r="D163" s="876"/>
      <c r="E163" s="889"/>
      <c r="F163" s="876"/>
      <c r="G163" s="881"/>
      <c r="H163" s="894"/>
      <c r="I163" s="894"/>
      <c r="J163" s="894"/>
      <c r="K163" s="881"/>
      <c r="M163" s="837"/>
    </row>
    <row r="164" spans="1:13" s="827" customFormat="1" x14ac:dyDescent="0.2">
      <c r="A164" s="876"/>
      <c r="B164" s="877"/>
      <c r="C164" s="877"/>
      <c r="D164" s="876"/>
      <c r="E164" s="889"/>
      <c r="F164" s="876"/>
      <c r="G164" s="881"/>
      <c r="H164" s="894"/>
      <c r="I164" s="894"/>
      <c r="J164" s="894"/>
      <c r="K164" s="881"/>
      <c r="M164" s="837"/>
    </row>
    <row r="165" spans="1:13" s="827" customFormat="1" x14ac:dyDescent="0.2">
      <c r="A165" s="876"/>
      <c r="B165" s="877"/>
      <c r="C165" s="877"/>
      <c r="D165" s="876"/>
      <c r="E165" s="889"/>
      <c r="F165" s="876"/>
      <c r="G165" s="881"/>
      <c r="H165" s="894"/>
      <c r="I165" s="894"/>
      <c r="J165" s="894"/>
      <c r="K165" s="881"/>
      <c r="M165" s="837"/>
    </row>
    <row r="166" spans="1:13" s="827" customFormat="1" x14ac:dyDescent="0.2">
      <c r="A166" s="876"/>
      <c r="B166" s="877"/>
      <c r="C166" s="877"/>
      <c r="D166" s="876"/>
      <c r="E166" s="889"/>
      <c r="F166" s="876"/>
      <c r="G166" s="881"/>
      <c r="H166" s="894"/>
      <c r="I166" s="894"/>
      <c r="J166" s="894"/>
      <c r="K166" s="881"/>
      <c r="M166" s="837"/>
    </row>
    <row r="167" spans="1:13" s="827" customFormat="1" x14ac:dyDescent="0.2">
      <c r="A167" s="876"/>
      <c r="B167" s="877"/>
      <c r="C167" s="877"/>
      <c r="D167" s="876"/>
      <c r="E167" s="889"/>
      <c r="F167" s="876"/>
      <c r="G167" s="881"/>
      <c r="H167" s="894"/>
      <c r="I167" s="894"/>
      <c r="J167" s="894"/>
      <c r="K167" s="881"/>
      <c r="M167" s="837"/>
    </row>
    <row r="168" spans="1:13" s="827" customFormat="1" x14ac:dyDescent="0.2">
      <c r="A168" s="876"/>
      <c r="B168" s="877"/>
      <c r="C168" s="877"/>
      <c r="D168" s="876"/>
      <c r="E168" s="889"/>
      <c r="F168" s="876"/>
      <c r="G168" s="881"/>
      <c r="H168" s="894"/>
      <c r="I168" s="894"/>
      <c r="J168" s="894"/>
      <c r="K168" s="881"/>
      <c r="M168" s="837"/>
    </row>
    <row r="169" spans="1:13" s="827" customFormat="1" x14ac:dyDescent="0.2">
      <c r="A169" s="876"/>
      <c r="B169" s="877"/>
      <c r="C169" s="877"/>
      <c r="D169" s="876"/>
      <c r="E169" s="889"/>
      <c r="F169" s="876"/>
      <c r="G169" s="881"/>
      <c r="H169" s="894"/>
      <c r="I169" s="894"/>
      <c r="J169" s="894"/>
      <c r="K169" s="881"/>
      <c r="M169" s="837"/>
    </row>
    <row r="170" spans="1:13" s="827" customFormat="1" x14ac:dyDescent="0.2">
      <c r="A170" s="876"/>
      <c r="B170" s="877"/>
      <c r="C170" s="877"/>
      <c r="D170" s="876"/>
      <c r="E170" s="889"/>
      <c r="F170" s="876"/>
      <c r="G170" s="881"/>
      <c r="H170" s="894"/>
      <c r="I170" s="894"/>
      <c r="J170" s="894"/>
      <c r="K170" s="881"/>
      <c r="M170" s="837"/>
    </row>
    <row r="171" spans="1:13" s="827" customFormat="1" x14ac:dyDescent="0.2">
      <c r="A171" s="876"/>
      <c r="B171" s="877"/>
      <c r="C171" s="877"/>
      <c r="D171" s="876"/>
      <c r="E171" s="889"/>
      <c r="F171" s="876"/>
      <c r="G171" s="881"/>
      <c r="H171" s="894"/>
      <c r="I171" s="894"/>
      <c r="J171" s="894"/>
      <c r="K171" s="881"/>
      <c r="M171" s="837"/>
    </row>
    <row r="172" spans="1:13" s="827" customFormat="1" x14ac:dyDescent="0.2">
      <c r="A172" s="876"/>
      <c r="B172" s="877"/>
      <c r="C172" s="877"/>
      <c r="D172" s="876"/>
      <c r="E172" s="889"/>
      <c r="F172" s="876"/>
      <c r="G172" s="881"/>
      <c r="H172" s="894"/>
      <c r="I172" s="894"/>
      <c r="J172" s="894"/>
      <c r="K172" s="881"/>
      <c r="M172" s="837"/>
    </row>
    <row r="173" spans="1:13" s="827" customFormat="1" x14ac:dyDescent="0.2">
      <c r="A173" s="876"/>
      <c r="B173" s="877"/>
      <c r="C173" s="877"/>
      <c r="D173" s="876"/>
      <c r="E173" s="889"/>
      <c r="F173" s="876"/>
      <c r="G173" s="881"/>
      <c r="H173" s="894"/>
      <c r="I173" s="894"/>
      <c r="J173" s="894"/>
      <c r="K173" s="881"/>
      <c r="M173" s="837"/>
    </row>
    <row r="174" spans="1:13" s="827" customFormat="1" x14ac:dyDescent="0.2">
      <c r="A174" s="876"/>
      <c r="B174" s="877"/>
      <c r="C174" s="877"/>
      <c r="D174" s="876"/>
      <c r="E174" s="889"/>
      <c r="F174" s="876"/>
      <c r="G174" s="881"/>
      <c r="H174" s="894"/>
      <c r="I174" s="894"/>
      <c r="J174" s="894"/>
      <c r="K174" s="881"/>
      <c r="M174" s="837"/>
    </row>
    <row r="175" spans="1:13" s="827" customFormat="1" x14ac:dyDescent="0.2">
      <c r="A175" s="876"/>
      <c r="B175" s="877"/>
      <c r="C175" s="877"/>
      <c r="D175" s="876"/>
      <c r="E175" s="889"/>
      <c r="F175" s="876"/>
      <c r="G175" s="881"/>
      <c r="H175" s="894"/>
      <c r="I175" s="894"/>
      <c r="J175" s="894"/>
      <c r="K175" s="881"/>
      <c r="M175" s="837"/>
    </row>
    <row r="176" spans="1:13" s="827" customFormat="1" x14ac:dyDescent="0.2">
      <c r="A176" s="876"/>
      <c r="B176" s="877"/>
      <c r="C176" s="877"/>
      <c r="D176" s="876"/>
      <c r="E176" s="893"/>
      <c r="F176" s="876"/>
      <c r="G176" s="881"/>
      <c r="H176" s="894"/>
      <c r="I176" s="894"/>
      <c r="J176" s="894"/>
      <c r="K176" s="888"/>
      <c r="M176" s="837"/>
    </row>
    <row r="177" spans="1:13" s="827" customFormat="1" x14ac:dyDescent="0.2">
      <c r="A177" s="876"/>
      <c r="B177" s="877"/>
      <c r="C177" s="877"/>
      <c r="D177" s="876"/>
      <c r="E177" s="889"/>
      <c r="F177" s="876"/>
      <c r="G177" s="881"/>
      <c r="H177" s="894"/>
      <c r="I177" s="894"/>
      <c r="J177" s="894"/>
      <c r="K177" s="881"/>
      <c r="M177" s="837"/>
    </row>
    <row r="178" spans="1:13" s="827" customFormat="1" x14ac:dyDescent="0.2">
      <c r="A178" s="876"/>
      <c r="B178" s="877"/>
      <c r="C178" s="877"/>
      <c r="D178" s="876"/>
      <c r="E178" s="889"/>
      <c r="F178" s="876"/>
      <c r="G178" s="881"/>
      <c r="H178" s="894"/>
      <c r="I178" s="894"/>
      <c r="J178" s="894"/>
      <c r="K178" s="881"/>
      <c r="M178" s="837"/>
    </row>
    <row r="179" spans="1:13" s="827" customFormat="1" x14ac:dyDescent="0.2">
      <c r="A179" s="876"/>
      <c r="B179" s="877"/>
      <c r="C179" s="877"/>
      <c r="D179" s="876"/>
      <c r="E179" s="889"/>
      <c r="F179" s="876"/>
      <c r="G179" s="881"/>
      <c r="H179" s="894"/>
      <c r="I179" s="894"/>
      <c r="J179" s="894"/>
      <c r="K179" s="881"/>
      <c r="M179" s="837"/>
    </row>
    <row r="180" spans="1:13" s="827" customFormat="1" x14ac:dyDescent="0.2">
      <c r="A180" s="876"/>
      <c r="B180" s="877"/>
      <c r="C180" s="877"/>
      <c r="D180" s="876"/>
      <c r="E180" s="889"/>
      <c r="F180" s="876"/>
      <c r="G180" s="881"/>
      <c r="H180" s="894"/>
      <c r="I180" s="894"/>
      <c r="J180" s="894"/>
      <c r="K180" s="881"/>
      <c r="M180" s="837"/>
    </row>
    <row r="181" spans="1:13" s="827" customFormat="1" x14ac:dyDescent="0.2">
      <c r="A181" s="876"/>
      <c r="B181" s="877"/>
      <c r="C181" s="877"/>
      <c r="D181" s="876"/>
      <c r="E181" s="889"/>
      <c r="F181" s="876"/>
      <c r="G181" s="881"/>
      <c r="H181" s="894"/>
      <c r="I181" s="894"/>
      <c r="J181" s="894"/>
      <c r="K181" s="881"/>
      <c r="L181" s="837"/>
      <c r="M181" s="837"/>
    </row>
    <row r="182" spans="1:13" s="827" customFormat="1" x14ac:dyDescent="0.2">
      <c r="A182" s="876"/>
      <c r="B182" s="877"/>
      <c r="C182" s="877"/>
      <c r="D182" s="895"/>
      <c r="E182" s="889"/>
      <c r="F182" s="876"/>
      <c r="G182" s="881"/>
      <c r="H182" s="894"/>
      <c r="I182" s="894"/>
      <c r="J182" s="894"/>
      <c r="K182" s="881"/>
      <c r="M182" s="837"/>
    </row>
    <row r="183" spans="1:13" s="827" customFormat="1" x14ac:dyDescent="0.2">
      <c r="A183" s="876"/>
      <c r="B183" s="877"/>
      <c r="C183" s="877"/>
      <c r="D183" s="876"/>
      <c r="E183" s="889"/>
      <c r="F183" s="876"/>
      <c r="G183" s="881"/>
      <c r="H183" s="894"/>
      <c r="I183" s="894"/>
      <c r="J183" s="894"/>
      <c r="K183" s="881"/>
      <c r="M183" s="837"/>
    </row>
    <row r="184" spans="1:13" s="827" customFormat="1" x14ac:dyDescent="0.2">
      <c r="A184" s="876"/>
      <c r="B184" s="877"/>
      <c r="C184" s="877"/>
      <c r="D184" s="876"/>
      <c r="E184" s="889"/>
      <c r="F184" s="876"/>
      <c r="G184" s="881"/>
      <c r="H184" s="894"/>
      <c r="I184" s="894"/>
      <c r="J184" s="894"/>
      <c r="K184" s="881"/>
      <c r="M184" s="837"/>
    </row>
    <row r="185" spans="1:13" s="827" customFormat="1" x14ac:dyDescent="0.2">
      <c r="A185" s="876"/>
      <c r="B185" s="877"/>
      <c r="C185" s="877"/>
      <c r="D185" s="876"/>
      <c r="E185" s="889"/>
      <c r="F185" s="876"/>
      <c r="G185" s="881"/>
      <c r="H185" s="894"/>
      <c r="I185" s="894"/>
      <c r="J185" s="894"/>
      <c r="K185" s="881"/>
      <c r="M185" s="837"/>
    </row>
    <row r="186" spans="1:13" s="827" customFormat="1" x14ac:dyDescent="0.2">
      <c r="A186" s="876"/>
      <c r="B186" s="877"/>
      <c r="C186" s="877"/>
      <c r="D186" s="876"/>
      <c r="E186" s="889"/>
      <c r="F186" s="876"/>
      <c r="G186" s="881"/>
      <c r="H186" s="894"/>
      <c r="I186" s="894"/>
      <c r="J186" s="894"/>
      <c r="K186" s="881"/>
      <c r="M186" s="837"/>
    </row>
    <row r="187" spans="1:13" s="827" customFormat="1" x14ac:dyDescent="0.2">
      <c r="A187" s="876"/>
      <c r="B187" s="877"/>
      <c r="C187" s="877"/>
      <c r="D187" s="876"/>
      <c r="E187" s="893"/>
      <c r="F187" s="876"/>
      <c r="G187" s="881"/>
      <c r="H187" s="894"/>
      <c r="I187" s="894"/>
      <c r="J187" s="894"/>
      <c r="K187" s="888"/>
      <c r="M187" s="837"/>
    </row>
    <row r="188" spans="1:13" s="827" customFormat="1" x14ac:dyDescent="0.2">
      <c r="A188" s="876"/>
      <c r="B188" s="877"/>
      <c r="C188" s="877"/>
      <c r="D188" s="876"/>
      <c r="E188" s="889"/>
      <c r="F188" s="876"/>
      <c r="G188" s="881"/>
      <c r="H188" s="894"/>
      <c r="I188" s="894"/>
      <c r="J188" s="894"/>
      <c r="K188" s="881"/>
      <c r="M188" s="837"/>
    </row>
    <row r="189" spans="1:13" s="827" customFormat="1" x14ac:dyDescent="0.2">
      <c r="A189" s="876"/>
      <c r="B189" s="877"/>
      <c r="C189" s="877"/>
      <c r="D189" s="876"/>
      <c r="E189" s="889"/>
      <c r="F189" s="876"/>
      <c r="G189" s="881"/>
      <c r="H189" s="894"/>
      <c r="I189" s="894"/>
      <c r="J189" s="894"/>
      <c r="K189" s="881"/>
      <c r="M189" s="837"/>
    </row>
    <row r="190" spans="1:13" s="827" customFormat="1" x14ac:dyDescent="0.2">
      <c r="A190" s="876"/>
      <c r="B190" s="877"/>
      <c r="C190" s="877"/>
      <c r="D190" s="876"/>
      <c r="E190" s="889"/>
      <c r="F190" s="876"/>
      <c r="G190" s="881"/>
      <c r="H190" s="894"/>
      <c r="I190" s="894"/>
      <c r="J190" s="894"/>
      <c r="K190" s="881"/>
      <c r="M190" s="837"/>
    </row>
    <row r="191" spans="1:13" s="827" customFormat="1" x14ac:dyDescent="0.2">
      <c r="A191" s="876"/>
      <c r="B191" s="877"/>
      <c r="C191" s="877"/>
      <c r="D191" s="876"/>
      <c r="E191" s="889"/>
      <c r="F191" s="876"/>
      <c r="G191" s="881"/>
      <c r="H191" s="894"/>
      <c r="I191" s="894"/>
      <c r="J191" s="894"/>
      <c r="K191" s="881"/>
      <c r="M191" s="837"/>
    </row>
    <row r="192" spans="1:13" s="827" customFormat="1" x14ac:dyDescent="0.2">
      <c r="A192" s="876"/>
      <c r="B192" s="877"/>
      <c r="C192" s="877"/>
      <c r="D192" s="876"/>
      <c r="E192" s="889"/>
      <c r="F192" s="876"/>
      <c r="G192" s="881"/>
      <c r="H192" s="894"/>
      <c r="I192" s="894"/>
      <c r="J192" s="894"/>
      <c r="K192" s="881"/>
      <c r="L192" s="837"/>
      <c r="M192" s="837"/>
    </row>
    <row r="193" spans="1:19" s="827" customFormat="1" x14ac:dyDescent="0.2">
      <c r="A193" s="876"/>
      <c r="B193" s="877"/>
      <c r="C193" s="877"/>
      <c r="D193" s="895"/>
      <c r="E193" s="889"/>
      <c r="F193" s="876"/>
      <c r="G193" s="881"/>
      <c r="H193" s="894"/>
      <c r="I193" s="894"/>
      <c r="J193" s="894"/>
      <c r="K193" s="881"/>
      <c r="M193" s="837"/>
    </row>
    <row r="194" spans="1:19" s="827" customFormat="1" x14ac:dyDescent="0.2">
      <c r="A194" s="876"/>
      <c r="B194" s="877"/>
      <c r="C194" s="877"/>
      <c r="D194" s="876"/>
      <c r="E194" s="889"/>
      <c r="F194" s="876"/>
      <c r="G194" s="881"/>
      <c r="H194" s="881"/>
      <c r="I194" s="881"/>
      <c r="J194" s="881"/>
      <c r="K194" s="888"/>
      <c r="M194" s="837"/>
    </row>
    <row r="195" spans="1:19" s="827" customFormat="1" x14ac:dyDescent="0.2">
      <c r="A195" s="876"/>
      <c r="B195" s="877"/>
      <c r="C195" s="877"/>
      <c r="D195" s="876"/>
      <c r="E195" s="893"/>
      <c r="F195" s="876"/>
      <c r="G195" s="881"/>
      <c r="H195" s="881"/>
      <c r="I195" s="881"/>
      <c r="J195" s="881"/>
      <c r="K195" s="888"/>
      <c r="M195" s="837"/>
    </row>
    <row r="196" spans="1:19" s="827" customFormat="1" x14ac:dyDescent="0.2">
      <c r="A196" s="876"/>
      <c r="B196" s="877"/>
      <c r="C196" s="877"/>
      <c r="D196" s="876"/>
      <c r="E196" s="889"/>
      <c r="F196" s="876"/>
      <c r="G196" s="881"/>
      <c r="H196" s="881"/>
      <c r="I196" s="881"/>
      <c r="J196" s="881"/>
      <c r="K196" s="881"/>
      <c r="M196" s="837"/>
    </row>
    <row r="197" spans="1:19" s="827" customFormat="1" x14ac:dyDescent="0.2">
      <c r="A197" s="876"/>
      <c r="B197" s="877"/>
      <c r="C197" s="877"/>
      <c r="D197" s="876"/>
      <c r="E197" s="889"/>
      <c r="F197" s="876"/>
      <c r="G197" s="881"/>
      <c r="H197" s="881"/>
      <c r="I197" s="881"/>
      <c r="J197" s="881"/>
      <c r="K197" s="881"/>
      <c r="M197" s="837"/>
    </row>
    <row r="198" spans="1:19" s="827" customFormat="1" x14ac:dyDescent="0.2">
      <c r="A198" s="876"/>
      <c r="B198" s="877"/>
      <c r="C198" s="877"/>
      <c r="D198" s="876"/>
      <c r="E198" s="889"/>
      <c r="F198" s="876"/>
      <c r="G198" s="881"/>
      <c r="H198" s="881"/>
      <c r="I198" s="881"/>
      <c r="J198" s="881"/>
      <c r="K198" s="881"/>
      <c r="M198" s="837"/>
    </row>
    <row r="199" spans="1:19" s="827" customFormat="1" x14ac:dyDescent="0.2">
      <c r="A199" s="876"/>
      <c r="B199" s="877"/>
      <c r="C199" s="877"/>
      <c r="D199" s="876"/>
      <c r="E199" s="889"/>
      <c r="F199" s="876"/>
      <c r="G199" s="881"/>
      <c r="H199" s="881"/>
      <c r="I199" s="881"/>
      <c r="J199" s="881"/>
      <c r="K199" s="881"/>
      <c r="M199" s="837"/>
      <c r="S199" s="896"/>
    </row>
    <row r="200" spans="1:19" s="827" customFormat="1" x14ac:dyDescent="0.2">
      <c r="A200" s="876"/>
      <c r="B200" s="877"/>
      <c r="C200" s="877"/>
      <c r="D200" s="876"/>
      <c r="E200" s="889"/>
      <c r="F200" s="876"/>
      <c r="G200" s="881"/>
      <c r="H200" s="881"/>
      <c r="I200" s="881"/>
      <c r="J200" s="881"/>
      <c r="K200" s="881"/>
      <c r="M200" s="837"/>
    </row>
    <row r="201" spans="1:19" s="827" customFormat="1" x14ac:dyDescent="0.2">
      <c r="A201" s="876"/>
      <c r="B201" s="877"/>
      <c r="C201" s="877"/>
      <c r="D201" s="876"/>
      <c r="E201" s="889"/>
      <c r="F201" s="876"/>
      <c r="G201" s="881"/>
      <c r="H201" s="881"/>
      <c r="I201" s="881"/>
      <c r="J201" s="881"/>
      <c r="K201" s="881"/>
      <c r="M201" s="837"/>
    </row>
    <row r="202" spans="1:19" s="827" customFormat="1" x14ac:dyDescent="0.2">
      <c r="A202" s="876"/>
      <c r="B202" s="877"/>
      <c r="C202" s="877"/>
      <c r="D202" s="876"/>
      <c r="E202" s="889"/>
      <c r="F202" s="876"/>
      <c r="G202" s="881"/>
      <c r="H202" s="881"/>
      <c r="I202" s="881"/>
      <c r="J202" s="881"/>
      <c r="K202" s="881"/>
      <c r="M202" s="837"/>
    </row>
    <row r="203" spans="1:19" s="827" customFormat="1" x14ac:dyDescent="0.2">
      <c r="A203" s="876"/>
      <c r="B203" s="877"/>
      <c r="C203" s="877"/>
      <c r="D203" s="876"/>
      <c r="E203" s="889"/>
      <c r="F203" s="876"/>
      <c r="G203" s="881"/>
      <c r="H203" s="881"/>
      <c r="I203" s="881"/>
      <c r="J203" s="881"/>
      <c r="K203" s="881"/>
      <c r="M203" s="837"/>
    </row>
    <row r="204" spans="1:19" s="827" customFormat="1" x14ac:dyDescent="0.2">
      <c r="A204" s="876"/>
      <c r="B204" s="877"/>
      <c r="C204" s="877"/>
      <c r="D204" s="876"/>
      <c r="E204" s="889"/>
      <c r="F204" s="876"/>
      <c r="G204" s="881"/>
      <c r="H204" s="881"/>
      <c r="I204" s="881"/>
      <c r="J204" s="881"/>
      <c r="K204" s="881"/>
      <c r="M204" s="837"/>
    </row>
    <row r="205" spans="1:19" s="827" customFormat="1" x14ac:dyDescent="0.2">
      <c r="A205" s="876"/>
      <c r="B205" s="877"/>
      <c r="C205" s="877"/>
      <c r="D205" s="876"/>
      <c r="E205" s="889"/>
      <c r="F205" s="876"/>
      <c r="G205" s="881"/>
      <c r="H205" s="881"/>
      <c r="I205" s="881"/>
      <c r="J205" s="881"/>
      <c r="K205" s="881"/>
      <c r="M205" s="837"/>
    </row>
    <row r="206" spans="1:19" s="827" customFormat="1" x14ac:dyDescent="0.2">
      <c r="A206" s="876"/>
      <c r="B206" s="877"/>
      <c r="C206" s="877"/>
      <c r="D206" s="876"/>
      <c r="E206" s="889"/>
      <c r="F206" s="876"/>
      <c r="G206" s="881"/>
      <c r="H206" s="881"/>
      <c r="I206" s="881"/>
      <c r="J206" s="881"/>
      <c r="K206" s="881"/>
      <c r="M206" s="837"/>
    </row>
    <row r="207" spans="1:19" s="827" customFormat="1" x14ac:dyDescent="0.2">
      <c r="A207" s="876"/>
      <c r="B207" s="877"/>
      <c r="C207" s="877"/>
      <c r="D207" s="876"/>
      <c r="E207" s="889"/>
      <c r="F207" s="876"/>
      <c r="G207" s="881"/>
      <c r="H207" s="881"/>
      <c r="I207" s="881"/>
      <c r="J207" s="881"/>
      <c r="K207" s="881"/>
      <c r="M207" s="837"/>
    </row>
    <row r="208" spans="1:19" s="827" customFormat="1" x14ac:dyDescent="0.2">
      <c r="A208" s="876"/>
      <c r="B208" s="877"/>
      <c r="C208" s="877"/>
      <c r="D208" s="876"/>
      <c r="E208" s="889"/>
      <c r="F208" s="876"/>
      <c r="G208" s="881"/>
      <c r="H208" s="881"/>
      <c r="I208" s="881"/>
      <c r="J208" s="881"/>
      <c r="K208" s="881"/>
      <c r="L208" s="837"/>
      <c r="M208" s="837"/>
    </row>
    <row r="209" spans="1:13" s="827" customFormat="1" x14ac:dyDescent="0.2">
      <c r="A209" s="876"/>
      <c r="B209" s="877"/>
      <c r="C209" s="877"/>
      <c r="D209" s="876"/>
      <c r="E209" s="889"/>
      <c r="F209" s="876"/>
      <c r="G209" s="881"/>
      <c r="H209" s="881"/>
      <c r="I209" s="881"/>
      <c r="J209" s="881"/>
      <c r="K209" s="881"/>
      <c r="M209" s="837"/>
    </row>
    <row r="210" spans="1:13" s="827" customFormat="1" x14ac:dyDescent="0.2">
      <c r="A210" s="876"/>
      <c r="B210" s="877"/>
      <c r="C210" s="877"/>
      <c r="D210" s="876"/>
      <c r="E210" s="889"/>
      <c r="F210" s="876"/>
      <c r="G210" s="881"/>
      <c r="H210" s="881"/>
      <c r="I210" s="881"/>
      <c r="J210" s="881"/>
      <c r="K210" s="881"/>
      <c r="M210" s="837"/>
    </row>
    <row r="211" spans="1:13" s="827" customFormat="1" x14ac:dyDescent="0.2">
      <c r="A211" s="876"/>
      <c r="B211" s="877"/>
      <c r="C211" s="877"/>
      <c r="D211" s="876"/>
      <c r="E211" s="889"/>
      <c r="F211" s="876"/>
      <c r="G211" s="881"/>
      <c r="H211" s="881"/>
      <c r="I211" s="881"/>
      <c r="J211" s="881"/>
      <c r="K211" s="881"/>
      <c r="L211" s="837"/>
      <c r="M211" s="837"/>
    </row>
    <row r="212" spans="1:13" s="827" customFormat="1" x14ac:dyDescent="0.2">
      <c r="A212" s="876"/>
      <c r="B212" s="877"/>
      <c r="C212" s="877"/>
      <c r="D212" s="876"/>
      <c r="E212" s="889"/>
      <c r="F212" s="876"/>
      <c r="G212" s="881"/>
      <c r="H212" s="881"/>
      <c r="I212" s="881"/>
      <c r="J212" s="881"/>
      <c r="K212" s="881"/>
      <c r="M212" s="837"/>
    </row>
    <row r="213" spans="1:13" s="827" customFormat="1" x14ac:dyDescent="0.2">
      <c r="A213" s="876"/>
      <c r="B213" s="877"/>
      <c r="C213" s="877"/>
      <c r="D213" s="876"/>
      <c r="E213" s="889"/>
      <c r="F213" s="876"/>
      <c r="G213" s="881"/>
      <c r="H213" s="881"/>
      <c r="I213" s="881"/>
      <c r="J213" s="881"/>
      <c r="K213" s="881"/>
      <c r="L213" s="837"/>
      <c r="M213" s="837"/>
    </row>
    <row r="214" spans="1:13" s="827" customFormat="1" x14ac:dyDescent="0.2">
      <c r="A214" s="876"/>
      <c r="B214" s="877"/>
      <c r="C214" s="877"/>
      <c r="D214" s="876"/>
      <c r="E214" s="889"/>
      <c r="F214" s="876"/>
      <c r="G214" s="881"/>
      <c r="H214" s="881"/>
      <c r="I214" s="881"/>
      <c r="J214" s="881"/>
      <c r="K214" s="881"/>
      <c r="M214" s="837"/>
    </row>
    <row r="215" spans="1:13" s="827" customFormat="1" x14ac:dyDescent="0.2">
      <c r="A215" s="876"/>
      <c r="B215" s="877"/>
      <c r="C215" s="877"/>
      <c r="D215" s="876"/>
      <c r="E215" s="889"/>
      <c r="F215" s="876"/>
      <c r="G215" s="881"/>
      <c r="H215" s="881"/>
      <c r="I215" s="881"/>
      <c r="J215" s="881"/>
      <c r="K215" s="881"/>
      <c r="M215" s="837"/>
    </row>
    <row r="216" spans="1:13" s="827" customFormat="1" x14ac:dyDescent="0.2">
      <c r="A216" s="876"/>
      <c r="B216" s="877"/>
      <c r="C216" s="877"/>
      <c r="D216" s="876"/>
      <c r="E216" s="889"/>
      <c r="F216" s="876"/>
      <c r="G216" s="881"/>
      <c r="H216" s="881"/>
      <c r="I216" s="881"/>
      <c r="J216" s="881"/>
      <c r="K216" s="881"/>
      <c r="M216" s="837"/>
    </row>
    <row r="217" spans="1:13" s="827" customFormat="1" x14ac:dyDescent="0.2">
      <c r="A217" s="876"/>
      <c r="B217" s="877"/>
      <c r="C217" s="877"/>
      <c r="D217" s="876"/>
      <c r="E217" s="889"/>
      <c r="F217" s="876"/>
      <c r="G217" s="881"/>
      <c r="H217" s="881"/>
      <c r="I217" s="881"/>
      <c r="J217" s="881"/>
      <c r="K217" s="881"/>
      <c r="M217" s="837"/>
    </row>
    <row r="218" spans="1:13" s="827" customFormat="1" x14ac:dyDescent="0.2">
      <c r="A218" s="876"/>
      <c r="B218" s="877"/>
      <c r="C218" s="877"/>
      <c r="D218" s="876"/>
      <c r="E218" s="889"/>
      <c r="F218" s="876"/>
      <c r="G218" s="881"/>
      <c r="H218" s="881"/>
      <c r="I218" s="881"/>
      <c r="J218" s="881"/>
      <c r="K218" s="881"/>
      <c r="M218" s="837"/>
    </row>
    <row r="219" spans="1:13" s="827" customFormat="1" x14ac:dyDescent="0.2">
      <c r="A219" s="876"/>
      <c r="B219" s="877"/>
      <c r="C219" s="877"/>
      <c r="D219" s="876"/>
      <c r="E219" s="889"/>
      <c r="F219" s="876"/>
      <c r="G219" s="881"/>
      <c r="H219" s="881"/>
      <c r="I219" s="881"/>
      <c r="J219" s="881"/>
      <c r="K219" s="881"/>
      <c r="M219" s="837"/>
    </row>
    <row r="220" spans="1:13" s="827" customFormat="1" x14ac:dyDescent="0.2">
      <c r="A220" s="876"/>
      <c r="B220" s="877"/>
      <c r="C220" s="877"/>
      <c r="D220" s="876"/>
      <c r="E220" s="889"/>
      <c r="F220" s="876"/>
      <c r="G220" s="881"/>
      <c r="H220" s="881"/>
      <c r="I220" s="881"/>
      <c r="J220" s="881"/>
      <c r="K220" s="881"/>
      <c r="M220" s="837"/>
    </row>
    <row r="221" spans="1:13" s="827" customFormat="1" x14ac:dyDescent="0.2">
      <c r="A221" s="876"/>
      <c r="B221" s="877"/>
      <c r="C221" s="877"/>
      <c r="D221" s="876"/>
      <c r="E221" s="889"/>
      <c r="F221" s="876"/>
      <c r="G221" s="881"/>
      <c r="H221" s="881"/>
      <c r="I221" s="881"/>
      <c r="J221" s="881"/>
      <c r="K221" s="881"/>
      <c r="M221" s="837"/>
    </row>
    <row r="222" spans="1:13" s="827" customFormat="1" x14ac:dyDescent="0.2">
      <c r="A222" s="876"/>
      <c r="B222" s="877"/>
      <c r="C222" s="877"/>
      <c r="D222" s="876"/>
      <c r="E222" s="889"/>
      <c r="F222" s="876"/>
      <c r="G222" s="881"/>
      <c r="H222" s="881"/>
      <c r="I222" s="881"/>
      <c r="J222" s="881"/>
      <c r="K222" s="881"/>
      <c r="M222" s="837"/>
    </row>
    <row r="223" spans="1:13" s="827" customFormat="1" x14ac:dyDescent="0.2">
      <c r="A223" s="876"/>
      <c r="B223" s="877"/>
      <c r="C223" s="877"/>
      <c r="D223" s="876"/>
      <c r="E223" s="889"/>
      <c r="F223" s="876"/>
      <c r="G223" s="881"/>
      <c r="H223" s="881"/>
      <c r="I223" s="881"/>
      <c r="J223" s="881"/>
      <c r="K223" s="881"/>
      <c r="M223" s="837"/>
    </row>
    <row r="224" spans="1:13" s="827" customFormat="1" x14ac:dyDescent="0.2">
      <c r="A224" s="876"/>
      <c r="B224" s="877"/>
      <c r="C224" s="877"/>
      <c r="D224" s="876"/>
      <c r="E224" s="889"/>
      <c r="F224" s="876"/>
      <c r="G224" s="881"/>
      <c r="H224" s="881"/>
      <c r="I224" s="881"/>
      <c r="J224" s="881"/>
      <c r="K224" s="881"/>
      <c r="M224" s="837"/>
    </row>
    <row r="225" spans="1:13" s="827" customFormat="1" x14ac:dyDescent="0.2">
      <c r="A225" s="876"/>
      <c r="B225" s="877"/>
      <c r="C225" s="877"/>
      <c r="D225" s="876"/>
      <c r="E225" s="889"/>
      <c r="F225" s="876"/>
      <c r="G225" s="881"/>
      <c r="H225" s="881"/>
      <c r="I225" s="881"/>
      <c r="J225" s="881"/>
      <c r="K225" s="881"/>
      <c r="M225" s="837"/>
    </row>
    <row r="226" spans="1:13" s="827" customFormat="1" x14ac:dyDescent="0.2">
      <c r="A226" s="876"/>
      <c r="B226" s="877"/>
      <c r="C226" s="877"/>
      <c r="D226" s="876"/>
      <c r="E226" s="889"/>
      <c r="F226" s="876"/>
      <c r="G226" s="881"/>
      <c r="H226" s="881"/>
      <c r="I226" s="881"/>
      <c r="J226" s="881"/>
      <c r="K226" s="881"/>
      <c r="M226" s="837"/>
    </row>
    <row r="227" spans="1:13" s="827" customFormat="1" x14ac:dyDescent="0.2">
      <c r="A227" s="876"/>
      <c r="B227" s="877"/>
      <c r="C227" s="877"/>
      <c r="D227" s="876"/>
      <c r="E227" s="889"/>
      <c r="F227" s="876"/>
      <c r="G227" s="881"/>
      <c r="H227" s="881"/>
      <c r="I227" s="881"/>
      <c r="J227" s="881"/>
      <c r="K227" s="881"/>
      <c r="M227" s="837"/>
    </row>
    <row r="228" spans="1:13" s="827" customFormat="1" x14ac:dyDescent="0.2">
      <c r="A228" s="876"/>
      <c r="B228" s="877"/>
      <c r="C228" s="877"/>
      <c r="D228" s="876"/>
      <c r="E228" s="889"/>
      <c r="F228" s="876"/>
      <c r="G228" s="881"/>
      <c r="H228" s="881"/>
      <c r="I228" s="881"/>
      <c r="J228" s="881"/>
      <c r="K228" s="881"/>
      <c r="M228" s="837"/>
    </row>
    <row r="229" spans="1:13" s="827" customFormat="1" x14ac:dyDescent="0.2">
      <c r="A229" s="876"/>
      <c r="B229" s="877"/>
      <c r="C229" s="877"/>
      <c r="D229" s="876"/>
      <c r="E229" s="889"/>
      <c r="F229" s="876"/>
      <c r="G229" s="881"/>
      <c r="H229" s="881"/>
      <c r="I229" s="881"/>
      <c r="J229" s="881"/>
      <c r="K229" s="881"/>
      <c r="M229" s="837"/>
    </row>
    <row r="230" spans="1:13" s="827" customFormat="1" x14ac:dyDescent="0.2">
      <c r="A230" s="876"/>
      <c r="B230" s="877"/>
      <c r="C230" s="877"/>
      <c r="D230" s="876"/>
      <c r="E230" s="889"/>
      <c r="F230" s="876"/>
      <c r="G230" s="881"/>
      <c r="H230" s="881"/>
      <c r="I230" s="881"/>
      <c r="J230" s="881"/>
      <c r="K230" s="881"/>
      <c r="M230" s="837"/>
    </row>
    <row r="231" spans="1:13" s="827" customFormat="1" x14ac:dyDescent="0.2">
      <c r="A231" s="876"/>
      <c r="B231" s="877"/>
      <c r="C231" s="877"/>
      <c r="D231" s="876"/>
      <c r="E231" s="889"/>
      <c r="F231" s="876"/>
      <c r="G231" s="881"/>
      <c r="H231" s="881"/>
      <c r="I231" s="881"/>
      <c r="J231" s="881"/>
      <c r="K231" s="881"/>
      <c r="M231" s="837"/>
    </row>
    <row r="232" spans="1:13" s="827" customFormat="1" x14ac:dyDescent="0.2">
      <c r="A232" s="876"/>
      <c r="B232" s="877"/>
      <c r="C232" s="877"/>
      <c r="D232" s="876"/>
      <c r="E232" s="889"/>
      <c r="F232" s="876"/>
      <c r="G232" s="881"/>
      <c r="H232" s="881"/>
      <c r="I232" s="881"/>
      <c r="J232" s="881"/>
      <c r="K232" s="881"/>
      <c r="M232" s="837"/>
    </row>
    <row r="233" spans="1:13" s="827" customFormat="1" x14ac:dyDescent="0.2">
      <c r="A233" s="876"/>
      <c r="B233" s="877"/>
      <c r="C233" s="877"/>
      <c r="D233" s="876"/>
      <c r="E233" s="889"/>
      <c r="F233" s="876"/>
      <c r="G233" s="881"/>
      <c r="H233" s="881"/>
      <c r="I233" s="881"/>
      <c r="J233" s="881"/>
      <c r="K233" s="881"/>
      <c r="M233" s="837"/>
    </row>
    <row r="234" spans="1:13" s="827" customFormat="1" x14ac:dyDescent="0.2">
      <c r="A234" s="876"/>
      <c r="B234" s="877"/>
      <c r="C234" s="877"/>
      <c r="D234" s="876"/>
      <c r="E234" s="889"/>
      <c r="F234" s="876"/>
      <c r="G234" s="881"/>
      <c r="H234" s="881"/>
      <c r="I234" s="881"/>
      <c r="J234" s="881"/>
      <c r="K234" s="881"/>
      <c r="M234" s="837"/>
    </row>
    <row r="235" spans="1:13" s="827" customFormat="1" x14ac:dyDescent="0.2">
      <c r="A235" s="876"/>
      <c r="B235" s="877"/>
      <c r="C235" s="877"/>
      <c r="D235" s="876"/>
      <c r="E235" s="889"/>
      <c r="F235" s="876"/>
      <c r="G235" s="881"/>
      <c r="H235" s="881"/>
      <c r="I235" s="881"/>
      <c r="J235" s="881"/>
      <c r="K235" s="881"/>
      <c r="M235" s="837"/>
    </row>
    <row r="236" spans="1:13" s="827" customFormat="1" x14ac:dyDescent="0.2">
      <c r="A236" s="876"/>
      <c r="B236" s="877"/>
      <c r="C236" s="877"/>
      <c r="D236" s="876"/>
      <c r="E236" s="889"/>
      <c r="F236" s="876"/>
      <c r="G236" s="881"/>
      <c r="H236" s="881"/>
      <c r="I236" s="881"/>
      <c r="J236" s="881"/>
      <c r="K236" s="881"/>
      <c r="M236" s="837"/>
    </row>
    <row r="237" spans="1:13" s="827" customFormat="1" x14ac:dyDescent="0.2">
      <c r="A237" s="876"/>
      <c r="B237" s="877"/>
      <c r="C237" s="877"/>
      <c r="D237" s="876"/>
      <c r="E237" s="889"/>
      <c r="F237" s="876"/>
      <c r="G237" s="881"/>
      <c r="H237" s="881"/>
      <c r="I237" s="881"/>
      <c r="J237" s="881"/>
      <c r="K237" s="881"/>
      <c r="M237" s="837"/>
    </row>
    <row r="238" spans="1:13" s="827" customFormat="1" x14ac:dyDescent="0.2">
      <c r="A238" s="876"/>
      <c r="B238" s="877"/>
      <c r="C238" s="877"/>
      <c r="D238" s="876"/>
      <c r="E238" s="889"/>
      <c r="F238" s="876"/>
      <c r="G238" s="881"/>
      <c r="H238" s="881"/>
      <c r="I238" s="881"/>
      <c r="J238" s="881"/>
      <c r="K238" s="881"/>
      <c r="M238" s="837"/>
    </row>
    <row r="239" spans="1:13" s="827" customFormat="1" x14ac:dyDescent="0.2">
      <c r="A239" s="876"/>
      <c r="B239" s="877"/>
      <c r="C239" s="877"/>
      <c r="D239" s="876"/>
      <c r="E239" s="889"/>
      <c r="F239" s="876"/>
      <c r="G239" s="881"/>
      <c r="H239" s="881"/>
      <c r="I239" s="881"/>
      <c r="J239" s="881"/>
      <c r="K239" s="881"/>
      <c r="M239" s="837"/>
    </row>
    <row r="240" spans="1:13" s="827" customFormat="1" x14ac:dyDescent="0.2">
      <c r="A240" s="876"/>
      <c r="B240" s="877"/>
      <c r="C240" s="877"/>
      <c r="D240" s="876"/>
      <c r="E240" s="889"/>
      <c r="F240" s="876"/>
      <c r="G240" s="881"/>
      <c r="H240" s="881"/>
      <c r="I240" s="881"/>
      <c r="J240" s="881"/>
      <c r="K240" s="881"/>
      <c r="M240" s="837"/>
    </row>
    <row r="241" spans="1:13" s="827" customFormat="1" x14ac:dyDescent="0.2">
      <c r="A241" s="876"/>
      <c r="B241" s="877"/>
      <c r="C241" s="877"/>
      <c r="D241" s="876"/>
      <c r="E241" s="889"/>
      <c r="F241" s="876"/>
      <c r="G241" s="881"/>
      <c r="H241" s="881"/>
      <c r="I241" s="881"/>
      <c r="J241" s="881"/>
      <c r="K241" s="881"/>
      <c r="M241" s="837"/>
    </row>
    <row r="242" spans="1:13" s="827" customFormat="1" x14ac:dyDescent="0.2">
      <c r="A242" s="876"/>
      <c r="B242" s="877"/>
      <c r="C242" s="877"/>
      <c r="D242" s="876"/>
      <c r="E242" s="889"/>
      <c r="F242" s="876"/>
      <c r="G242" s="881"/>
      <c r="H242" s="881"/>
      <c r="I242" s="881"/>
      <c r="J242" s="881"/>
      <c r="K242" s="881"/>
      <c r="M242" s="837"/>
    </row>
    <row r="243" spans="1:13" s="827" customFormat="1" x14ac:dyDescent="0.2">
      <c r="A243" s="876"/>
      <c r="B243" s="877"/>
      <c r="C243" s="877"/>
      <c r="D243" s="876"/>
      <c r="E243" s="889"/>
      <c r="F243" s="876"/>
      <c r="G243" s="881"/>
      <c r="H243" s="881"/>
      <c r="I243" s="881"/>
      <c r="J243" s="881"/>
      <c r="K243" s="881"/>
      <c r="M243" s="837"/>
    </row>
    <row r="244" spans="1:13" s="827" customFormat="1" x14ac:dyDescent="0.2">
      <c r="A244" s="876"/>
      <c r="B244" s="877"/>
      <c r="C244" s="877"/>
      <c r="D244" s="876"/>
      <c r="E244" s="889"/>
      <c r="F244" s="876"/>
      <c r="G244" s="881"/>
      <c r="H244" s="881"/>
      <c r="I244" s="881"/>
      <c r="J244" s="881"/>
      <c r="K244" s="881"/>
      <c r="M244" s="837"/>
    </row>
    <row r="245" spans="1:13" s="827" customFormat="1" x14ac:dyDescent="0.2">
      <c r="A245" s="876"/>
      <c r="B245" s="877"/>
      <c r="C245" s="877"/>
      <c r="D245" s="876"/>
      <c r="E245" s="889"/>
      <c r="F245" s="876"/>
      <c r="G245" s="881"/>
      <c r="H245" s="881"/>
      <c r="I245" s="881"/>
      <c r="J245" s="881"/>
      <c r="K245" s="881"/>
      <c r="M245" s="837"/>
    </row>
    <row r="246" spans="1:13" s="827" customFormat="1" x14ac:dyDescent="0.2">
      <c r="A246" s="876"/>
      <c r="B246" s="877"/>
      <c r="C246" s="877"/>
      <c r="D246" s="876"/>
      <c r="E246" s="889"/>
      <c r="F246" s="876"/>
      <c r="G246" s="881"/>
      <c r="H246" s="881"/>
      <c r="I246" s="881"/>
      <c r="J246" s="881"/>
      <c r="K246" s="881"/>
      <c r="M246" s="837"/>
    </row>
    <row r="247" spans="1:13" s="827" customFormat="1" x14ac:dyDescent="0.2">
      <c r="A247" s="876"/>
      <c r="B247" s="877"/>
      <c r="C247" s="877"/>
      <c r="D247" s="876"/>
      <c r="E247" s="889"/>
      <c r="F247" s="876"/>
      <c r="G247" s="881"/>
      <c r="H247" s="881"/>
      <c r="I247" s="881"/>
      <c r="J247" s="881"/>
      <c r="K247" s="881"/>
      <c r="M247" s="837"/>
    </row>
    <row r="248" spans="1:13" s="827" customFormat="1" x14ac:dyDescent="0.2">
      <c r="A248" s="876"/>
      <c r="B248" s="877"/>
      <c r="C248" s="877"/>
      <c r="D248" s="876"/>
      <c r="E248" s="889"/>
      <c r="F248" s="876"/>
      <c r="G248" s="881"/>
      <c r="H248" s="881"/>
      <c r="I248" s="881"/>
      <c r="J248" s="881"/>
      <c r="K248" s="881"/>
      <c r="M248" s="837"/>
    </row>
    <row r="249" spans="1:13" s="827" customFormat="1" x14ac:dyDescent="0.2">
      <c r="A249" s="876"/>
      <c r="B249" s="877"/>
      <c r="C249" s="877"/>
      <c r="D249" s="876"/>
      <c r="E249" s="889"/>
      <c r="F249" s="876"/>
      <c r="G249" s="881"/>
      <c r="H249" s="881"/>
      <c r="I249" s="881"/>
      <c r="J249" s="881"/>
      <c r="K249" s="881"/>
      <c r="M249" s="837"/>
    </row>
    <row r="250" spans="1:13" s="827" customFormat="1" x14ac:dyDescent="0.2">
      <c r="A250" s="876"/>
      <c r="B250" s="877"/>
      <c r="C250" s="877"/>
      <c r="D250" s="876"/>
      <c r="E250" s="889"/>
      <c r="F250" s="876"/>
      <c r="G250" s="881"/>
      <c r="H250" s="881"/>
      <c r="I250" s="881"/>
      <c r="J250" s="881"/>
      <c r="K250" s="881"/>
      <c r="M250" s="837"/>
    </row>
    <row r="251" spans="1:13" s="827" customFormat="1" x14ac:dyDescent="0.2">
      <c r="A251" s="876"/>
      <c r="B251" s="877"/>
      <c r="C251" s="877"/>
      <c r="D251" s="876"/>
      <c r="E251" s="889"/>
      <c r="F251" s="876"/>
      <c r="G251" s="881"/>
      <c r="H251" s="881"/>
      <c r="I251" s="881"/>
      <c r="J251" s="881"/>
      <c r="K251" s="881"/>
      <c r="M251" s="837"/>
    </row>
    <row r="252" spans="1:13" s="827" customFormat="1" x14ac:dyDescent="0.2">
      <c r="A252" s="876"/>
      <c r="B252" s="877"/>
      <c r="C252" s="877"/>
      <c r="D252" s="876"/>
      <c r="E252" s="889"/>
      <c r="F252" s="876"/>
      <c r="G252" s="881"/>
      <c r="H252" s="881"/>
      <c r="I252" s="881"/>
      <c r="J252" s="881"/>
      <c r="K252" s="881"/>
      <c r="M252" s="837"/>
    </row>
    <row r="253" spans="1:13" s="827" customFormat="1" x14ac:dyDescent="0.2">
      <c r="A253" s="876"/>
      <c r="B253" s="877"/>
      <c r="C253" s="877"/>
      <c r="D253" s="876"/>
      <c r="E253" s="889"/>
      <c r="F253" s="876"/>
      <c r="G253" s="881"/>
      <c r="H253" s="881"/>
      <c r="I253" s="881"/>
      <c r="J253" s="881"/>
      <c r="K253" s="881"/>
      <c r="M253" s="837"/>
    </row>
    <row r="254" spans="1:13" s="827" customFormat="1" x14ac:dyDescent="0.2">
      <c r="A254" s="876"/>
      <c r="B254" s="877"/>
      <c r="C254" s="877"/>
      <c r="D254" s="876"/>
      <c r="E254" s="889"/>
      <c r="F254" s="876"/>
      <c r="G254" s="881"/>
      <c r="H254" s="881"/>
      <c r="I254" s="881"/>
      <c r="J254" s="881"/>
      <c r="K254" s="881"/>
      <c r="M254" s="837"/>
    </row>
    <row r="255" spans="1:13" s="827" customFormat="1" x14ac:dyDescent="0.2">
      <c r="A255" s="876"/>
      <c r="B255" s="877"/>
      <c r="C255" s="877"/>
      <c r="D255" s="876"/>
      <c r="E255" s="889"/>
      <c r="F255" s="876"/>
      <c r="G255" s="881"/>
      <c r="H255" s="881"/>
      <c r="I255" s="881"/>
      <c r="J255" s="881"/>
      <c r="K255" s="881"/>
      <c r="M255" s="837"/>
    </row>
    <row r="256" spans="1:13" s="827" customFormat="1" x14ac:dyDescent="0.2">
      <c r="A256" s="876"/>
      <c r="B256" s="877"/>
      <c r="C256" s="877"/>
      <c r="D256" s="876"/>
      <c r="E256" s="889"/>
      <c r="F256" s="876"/>
      <c r="G256" s="881"/>
      <c r="H256" s="881"/>
      <c r="I256" s="881"/>
      <c r="J256" s="881"/>
      <c r="K256" s="881"/>
      <c r="M256" s="837"/>
    </row>
    <row r="257" spans="1:13" s="827" customFormat="1" x14ac:dyDescent="0.2">
      <c r="A257" s="876"/>
      <c r="B257" s="877"/>
      <c r="C257" s="877"/>
      <c r="D257" s="876"/>
      <c r="E257" s="889"/>
      <c r="F257" s="876"/>
      <c r="G257" s="881"/>
      <c r="H257" s="881"/>
      <c r="I257" s="881"/>
      <c r="J257" s="881"/>
      <c r="K257" s="881"/>
      <c r="M257" s="837"/>
    </row>
    <row r="258" spans="1:13" s="827" customFormat="1" x14ac:dyDescent="0.2">
      <c r="A258" s="876"/>
      <c r="B258" s="877"/>
      <c r="C258" s="877"/>
      <c r="D258" s="876"/>
      <c r="E258" s="889"/>
      <c r="F258" s="876"/>
      <c r="G258" s="881"/>
      <c r="H258" s="881"/>
      <c r="I258" s="881"/>
      <c r="J258" s="881"/>
      <c r="K258" s="881"/>
      <c r="M258" s="837"/>
    </row>
    <row r="259" spans="1:13" s="827" customFormat="1" x14ac:dyDescent="0.2">
      <c r="A259" s="876"/>
      <c r="B259" s="877"/>
      <c r="C259" s="877"/>
      <c r="D259" s="876"/>
      <c r="E259" s="889"/>
      <c r="F259" s="876"/>
      <c r="G259" s="881"/>
      <c r="H259" s="881"/>
      <c r="I259" s="881"/>
      <c r="J259" s="881"/>
      <c r="K259" s="881"/>
      <c r="M259" s="837"/>
    </row>
    <row r="260" spans="1:13" s="827" customFormat="1" x14ac:dyDescent="0.2">
      <c r="A260" s="876"/>
      <c r="B260" s="877"/>
      <c r="C260" s="877"/>
      <c r="D260" s="876"/>
      <c r="E260" s="889"/>
      <c r="F260" s="876"/>
      <c r="G260" s="881"/>
      <c r="H260" s="881"/>
      <c r="I260" s="881"/>
      <c r="J260" s="881"/>
      <c r="K260" s="881"/>
      <c r="M260" s="837"/>
    </row>
    <row r="261" spans="1:13" s="827" customFormat="1" x14ac:dyDescent="0.2">
      <c r="A261" s="876"/>
      <c r="B261" s="877"/>
      <c r="C261" s="877"/>
      <c r="D261" s="876"/>
      <c r="E261" s="889"/>
      <c r="F261" s="876"/>
      <c r="G261" s="881"/>
      <c r="H261" s="881"/>
      <c r="I261" s="881"/>
      <c r="J261" s="881"/>
      <c r="K261" s="881"/>
      <c r="M261" s="837"/>
    </row>
    <row r="262" spans="1:13" x14ac:dyDescent="0.2">
      <c r="B262" s="897"/>
      <c r="C262" s="897"/>
      <c r="E262" s="898"/>
      <c r="G262" s="899"/>
      <c r="H262" s="899"/>
      <c r="I262" s="899"/>
      <c r="J262" s="899"/>
      <c r="K262" s="899"/>
    </row>
    <row r="263" spans="1:13" x14ac:dyDescent="0.2">
      <c r="B263" s="897"/>
      <c r="C263" s="897"/>
      <c r="E263" s="898"/>
      <c r="G263" s="899"/>
      <c r="H263" s="899"/>
      <c r="I263" s="899"/>
      <c r="J263" s="899"/>
      <c r="K263" s="899"/>
    </row>
    <row r="264" spans="1:13" x14ac:dyDescent="0.2">
      <c r="B264" s="897"/>
      <c r="C264" s="897"/>
      <c r="E264" s="898"/>
      <c r="G264" s="899"/>
      <c r="H264" s="899"/>
      <c r="I264" s="899"/>
      <c r="J264" s="899"/>
      <c r="K264" s="899"/>
    </row>
    <row r="265" spans="1:13" x14ac:dyDescent="0.2">
      <c r="B265" s="897"/>
      <c r="C265" s="897"/>
      <c r="E265" s="898"/>
      <c r="G265" s="899"/>
      <c r="H265" s="899"/>
      <c r="I265" s="899"/>
      <c r="J265" s="899"/>
      <c r="K265" s="899"/>
    </row>
    <row r="266" spans="1:13" x14ac:dyDescent="0.2">
      <c r="B266" s="897"/>
      <c r="C266" s="897"/>
      <c r="E266" s="898"/>
      <c r="G266" s="899"/>
      <c r="H266" s="899"/>
      <c r="I266" s="899"/>
      <c r="J266" s="899"/>
      <c r="K266" s="899"/>
    </row>
    <row r="267" spans="1:13" x14ac:dyDescent="0.2">
      <c r="B267" s="897"/>
      <c r="C267" s="897"/>
      <c r="E267" s="898"/>
      <c r="G267" s="899"/>
      <c r="H267" s="899"/>
      <c r="I267" s="899"/>
      <c r="J267" s="899"/>
      <c r="K267" s="899"/>
    </row>
    <row r="268" spans="1:13" x14ac:dyDescent="0.2">
      <c r="B268" s="897"/>
      <c r="C268" s="897"/>
      <c r="E268" s="898"/>
      <c r="G268" s="899"/>
      <c r="H268" s="899"/>
      <c r="I268" s="899"/>
      <c r="J268" s="899"/>
      <c r="K268" s="899"/>
    </row>
    <row r="269" spans="1:13" x14ac:dyDescent="0.2">
      <c r="B269" s="897"/>
      <c r="C269" s="897"/>
      <c r="E269" s="898"/>
      <c r="G269" s="899"/>
      <c r="H269" s="899"/>
      <c r="I269" s="899"/>
      <c r="J269" s="899"/>
      <c r="K269" s="899"/>
    </row>
    <row r="270" spans="1:13" x14ac:dyDescent="0.2">
      <c r="B270" s="897"/>
      <c r="C270" s="897"/>
      <c r="E270" s="898"/>
      <c r="G270" s="899"/>
      <c r="H270" s="899"/>
      <c r="I270" s="899"/>
      <c r="J270" s="899"/>
      <c r="K270" s="899"/>
    </row>
    <row r="271" spans="1:13" x14ac:dyDescent="0.2">
      <c r="B271" s="897"/>
      <c r="C271" s="897"/>
      <c r="E271" s="898"/>
      <c r="G271" s="899"/>
      <c r="H271" s="899"/>
      <c r="I271" s="899"/>
      <c r="J271" s="899"/>
      <c r="K271" s="899"/>
    </row>
    <row r="272" spans="1:13" x14ac:dyDescent="0.2">
      <c r="B272" s="897"/>
      <c r="C272" s="897"/>
      <c r="E272" s="898"/>
      <c r="G272" s="899"/>
      <c r="H272" s="899"/>
      <c r="I272" s="899"/>
      <c r="J272" s="899"/>
      <c r="K272" s="899"/>
    </row>
    <row r="273" spans="2:11" x14ac:dyDescent="0.2">
      <c r="B273" s="897"/>
      <c r="C273" s="897"/>
      <c r="E273" s="898"/>
      <c r="G273" s="899"/>
      <c r="H273" s="899"/>
      <c r="I273" s="899"/>
      <c r="J273" s="899"/>
      <c r="K273" s="899"/>
    </row>
    <row r="274" spans="2:11" x14ac:dyDescent="0.2">
      <c r="B274" s="897"/>
      <c r="C274" s="897"/>
      <c r="E274" s="898"/>
      <c r="G274" s="900"/>
      <c r="H274" s="901"/>
      <c r="I274" s="901"/>
      <c r="J274" s="901"/>
      <c r="K274" s="901"/>
    </row>
    <row r="275" spans="2:11" x14ac:dyDescent="0.2">
      <c r="B275" s="897"/>
      <c r="C275" s="897"/>
      <c r="E275" s="898"/>
      <c r="G275" s="900"/>
      <c r="H275" s="901"/>
      <c r="I275" s="901"/>
      <c r="J275" s="901"/>
      <c r="K275" s="901"/>
    </row>
    <row r="276" spans="2:11" x14ac:dyDescent="0.2">
      <c r="B276" s="897"/>
      <c r="C276" s="897"/>
      <c r="E276" s="898"/>
      <c r="G276" s="900"/>
      <c r="H276" s="901"/>
      <c r="I276" s="901"/>
      <c r="J276" s="901"/>
      <c r="K276" s="901"/>
    </row>
    <row r="277" spans="2:11" x14ac:dyDescent="0.2">
      <c r="B277" s="897"/>
      <c r="C277" s="897"/>
      <c r="E277" s="898"/>
      <c r="G277" s="900"/>
      <c r="H277" s="901"/>
      <c r="I277" s="901"/>
      <c r="J277" s="901"/>
      <c r="K277" s="901"/>
    </row>
    <row r="278" spans="2:11" x14ac:dyDescent="0.2">
      <c r="B278" s="897"/>
      <c r="C278" s="897"/>
      <c r="E278" s="898"/>
      <c r="G278" s="900"/>
      <c r="H278" s="901"/>
      <c r="I278" s="901"/>
      <c r="J278" s="901"/>
      <c r="K278" s="901"/>
    </row>
    <row r="279" spans="2:11" x14ac:dyDescent="0.2">
      <c r="B279" s="897"/>
      <c r="C279" s="897"/>
      <c r="E279" s="898"/>
      <c r="G279" s="900"/>
      <c r="H279" s="901"/>
      <c r="I279" s="901"/>
      <c r="J279" s="901"/>
      <c r="K279" s="901"/>
    </row>
    <row r="280" spans="2:11" x14ac:dyDescent="0.2">
      <c r="B280" s="897"/>
      <c r="C280" s="897"/>
      <c r="E280" s="898"/>
      <c r="G280" s="900"/>
      <c r="H280" s="901"/>
      <c r="I280" s="901"/>
      <c r="J280" s="901"/>
      <c r="K280" s="901"/>
    </row>
    <row r="281" spans="2:11" x14ac:dyDescent="0.2">
      <c r="B281" s="897"/>
      <c r="C281" s="897"/>
      <c r="E281" s="898"/>
      <c r="G281" s="900"/>
      <c r="H281" s="901"/>
      <c r="I281" s="901"/>
      <c r="J281" s="901"/>
      <c r="K281" s="901"/>
    </row>
    <row r="282" spans="2:11" x14ac:dyDescent="0.2">
      <c r="B282" s="897"/>
      <c r="C282" s="897"/>
      <c r="E282" s="898"/>
      <c r="G282" s="900"/>
      <c r="H282" s="901"/>
      <c r="I282" s="901"/>
      <c r="J282" s="901"/>
      <c r="K282" s="901"/>
    </row>
    <row r="283" spans="2:11" x14ac:dyDescent="0.2">
      <c r="B283" s="897"/>
      <c r="C283" s="897"/>
      <c r="E283" s="898"/>
      <c r="G283" s="900"/>
      <c r="H283" s="901"/>
      <c r="I283" s="901"/>
      <c r="J283" s="901"/>
      <c r="K283" s="901"/>
    </row>
    <row r="284" spans="2:11" x14ac:dyDescent="0.2">
      <c r="B284" s="897"/>
      <c r="C284" s="897"/>
      <c r="E284" s="898"/>
      <c r="G284" s="900"/>
      <c r="H284" s="901"/>
      <c r="I284" s="901"/>
      <c r="J284" s="901"/>
      <c r="K284" s="901"/>
    </row>
    <row r="285" spans="2:11" x14ac:dyDescent="0.2">
      <c r="B285" s="897"/>
      <c r="C285" s="897"/>
      <c r="E285" s="898"/>
      <c r="G285" s="900"/>
      <c r="H285" s="901"/>
      <c r="I285" s="901"/>
      <c r="J285" s="901"/>
      <c r="K285" s="901"/>
    </row>
    <row r="286" spans="2:11" x14ac:dyDescent="0.2">
      <c r="B286" s="897"/>
      <c r="C286" s="897"/>
      <c r="E286" s="898"/>
      <c r="G286" s="900"/>
      <c r="H286" s="901"/>
      <c r="I286" s="901"/>
      <c r="J286" s="901"/>
      <c r="K286" s="901"/>
    </row>
    <row r="287" spans="2:11" x14ac:dyDescent="0.2">
      <c r="B287" s="897"/>
      <c r="C287" s="897"/>
      <c r="E287" s="898"/>
      <c r="G287" s="900"/>
      <c r="H287" s="901"/>
      <c r="I287" s="901"/>
      <c r="J287" s="901"/>
      <c r="K287" s="901"/>
    </row>
    <row r="288" spans="2:11" x14ac:dyDescent="0.2">
      <c r="B288" s="897"/>
      <c r="C288" s="897"/>
      <c r="E288" s="898"/>
      <c r="G288" s="900"/>
      <c r="H288" s="901"/>
      <c r="I288" s="901"/>
      <c r="J288" s="901"/>
      <c r="K288" s="901"/>
    </row>
    <row r="289" spans="2:11" x14ac:dyDescent="0.2">
      <c r="B289" s="897"/>
      <c r="C289" s="897"/>
      <c r="E289" s="898"/>
      <c r="G289" s="900"/>
      <c r="H289" s="901"/>
      <c r="I289" s="901"/>
      <c r="J289" s="901"/>
      <c r="K289" s="901"/>
    </row>
    <row r="290" spans="2:11" x14ac:dyDescent="0.2">
      <c r="B290" s="897"/>
      <c r="C290" s="897"/>
      <c r="E290" s="898"/>
      <c r="G290" s="900"/>
      <c r="H290" s="901"/>
      <c r="I290" s="901"/>
      <c r="J290" s="901"/>
      <c r="K290" s="901"/>
    </row>
    <row r="291" spans="2:11" x14ac:dyDescent="0.2">
      <c r="B291" s="897"/>
      <c r="C291" s="897"/>
      <c r="E291" s="898"/>
      <c r="G291" s="900"/>
      <c r="H291" s="901"/>
      <c r="I291" s="901"/>
      <c r="J291" s="901"/>
      <c r="K291" s="901"/>
    </row>
    <row r="292" spans="2:11" x14ac:dyDescent="0.2">
      <c r="B292" s="897"/>
      <c r="C292" s="897"/>
      <c r="E292" s="898"/>
      <c r="G292" s="900"/>
      <c r="H292" s="901"/>
      <c r="I292" s="901"/>
      <c r="J292" s="901"/>
      <c r="K292" s="901"/>
    </row>
    <row r="293" spans="2:11" x14ac:dyDescent="0.2">
      <c r="B293" s="897"/>
      <c r="C293" s="897"/>
      <c r="E293" s="898"/>
      <c r="G293" s="900"/>
      <c r="H293" s="901"/>
      <c r="I293" s="901"/>
      <c r="J293" s="901"/>
      <c r="K293" s="901"/>
    </row>
    <row r="294" spans="2:11" x14ac:dyDescent="0.2">
      <c r="B294" s="897"/>
      <c r="C294" s="897"/>
      <c r="E294" s="898"/>
      <c r="G294" s="900"/>
      <c r="H294" s="901"/>
      <c r="I294" s="901"/>
      <c r="J294" s="901"/>
      <c r="K294" s="901"/>
    </row>
    <row r="295" spans="2:11" x14ac:dyDescent="0.2">
      <c r="B295" s="897"/>
      <c r="C295" s="897"/>
      <c r="E295" s="898"/>
      <c r="G295" s="900"/>
      <c r="H295" s="901"/>
      <c r="I295" s="901"/>
      <c r="J295" s="901"/>
      <c r="K295" s="901"/>
    </row>
    <row r="296" spans="2:11" x14ac:dyDescent="0.2">
      <c r="B296" s="897"/>
      <c r="C296" s="897"/>
      <c r="E296" s="898"/>
      <c r="G296" s="900"/>
      <c r="H296" s="901"/>
      <c r="I296" s="901"/>
      <c r="J296" s="901"/>
      <c r="K296" s="901"/>
    </row>
    <row r="297" spans="2:11" x14ac:dyDescent="0.2">
      <c r="B297" s="897"/>
      <c r="C297" s="897"/>
      <c r="E297" s="898"/>
      <c r="G297" s="900"/>
      <c r="H297" s="901"/>
      <c r="I297" s="901"/>
      <c r="J297" s="901"/>
      <c r="K297" s="901"/>
    </row>
    <row r="298" spans="2:11" x14ac:dyDescent="0.2">
      <c r="B298" s="897"/>
      <c r="C298" s="897"/>
      <c r="E298" s="898"/>
      <c r="G298" s="900"/>
      <c r="H298" s="901"/>
      <c r="I298" s="901"/>
      <c r="J298" s="901"/>
      <c r="K298" s="901"/>
    </row>
    <row r="299" spans="2:11" x14ac:dyDescent="0.2">
      <c r="B299" s="897"/>
      <c r="C299" s="897"/>
      <c r="E299" s="898"/>
      <c r="G299" s="900"/>
      <c r="H299" s="901"/>
      <c r="I299" s="901"/>
      <c r="J299" s="901"/>
      <c r="K299" s="901"/>
    </row>
    <row r="300" spans="2:11" x14ac:dyDescent="0.2">
      <c r="B300" s="897"/>
      <c r="C300" s="897"/>
      <c r="E300" s="898"/>
      <c r="G300" s="900"/>
      <c r="H300" s="901"/>
      <c r="I300" s="901"/>
      <c r="J300" s="901"/>
      <c r="K300" s="901"/>
    </row>
    <row r="301" spans="2:11" x14ac:dyDescent="0.2">
      <c r="B301" s="897"/>
      <c r="C301" s="897"/>
      <c r="E301" s="898"/>
      <c r="G301" s="900"/>
      <c r="H301" s="901"/>
      <c r="I301" s="901"/>
      <c r="J301" s="901"/>
      <c r="K301" s="901"/>
    </row>
    <row r="302" spans="2:11" x14ac:dyDescent="0.2">
      <c r="B302" s="897"/>
      <c r="C302" s="897"/>
      <c r="E302" s="898"/>
      <c r="G302" s="900"/>
      <c r="H302" s="901"/>
      <c r="I302" s="901"/>
      <c r="J302" s="901"/>
      <c r="K302" s="901"/>
    </row>
    <row r="303" spans="2:11" x14ac:dyDescent="0.2">
      <c r="B303" s="897"/>
      <c r="C303" s="897"/>
      <c r="E303" s="898"/>
      <c r="G303" s="900"/>
      <c r="H303" s="901"/>
      <c r="I303" s="901"/>
      <c r="J303" s="901"/>
      <c r="K303" s="901"/>
    </row>
    <row r="304" spans="2:11" x14ac:dyDescent="0.2">
      <c r="B304" s="897"/>
      <c r="C304" s="897"/>
      <c r="E304" s="898"/>
      <c r="G304" s="900"/>
      <c r="H304" s="901"/>
      <c r="I304" s="901"/>
      <c r="J304" s="901"/>
      <c r="K304" s="901"/>
    </row>
    <row r="305" spans="2:11" x14ac:dyDescent="0.2">
      <c r="B305" s="897"/>
      <c r="C305" s="897"/>
      <c r="E305" s="898"/>
      <c r="G305" s="900"/>
      <c r="H305" s="901"/>
      <c r="I305" s="901"/>
      <c r="J305" s="901"/>
      <c r="K305" s="901"/>
    </row>
    <row r="306" spans="2:11" x14ac:dyDescent="0.2">
      <c r="B306" s="897"/>
      <c r="C306" s="897"/>
      <c r="E306" s="898"/>
      <c r="G306" s="900"/>
      <c r="H306" s="901"/>
      <c r="I306" s="901"/>
      <c r="J306" s="901"/>
      <c r="K306" s="901"/>
    </row>
    <row r="307" spans="2:11" x14ac:dyDescent="0.2">
      <c r="B307" s="897"/>
      <c r="C307" s="897"/>
      <c r="E307" s="898"/>
      <c r="G307" s="900"/>
      <c r="H307" s="901"/>
      <c r="I307" s="901"/>
      <c r="J307" s="901"/>
      <c r="K307" s="901"/>
    </row>
    <row r="308" spans="2:11" x14ac:dyDescent="0.2">
      <c r="B308" s="897"/>
      <c r="C308" s="897"/>
      <c r="E308" s="898"/>
      <c r="G308" s="900"/>
      <c r="H308" s="901"/>
      <c r="I308" s="901"/>
      <c r="J308" s="901"/>
      <c r="K308" s="901"/>
    </row>
    <row r="309" spans="2:11" x14ac:dyDescent="0.2">
      <c r="B309" s="897"/>
      <c r="C309" s="897"/>
      <c r="E309" s="898"/>
      <c r="G309" s="900"/>
      <c r="H309" s="901"/>
      <c r="I309" s="901"/>
      <c r="J309" s="901"/>
      <c r="K309" s="901"/>
    </row>
    <row r="310" spans="2:11" x14ac:dyDescent="0.2">
      <c r="B310" s="897"/>
      <c r="C310" s="897"/>
      <c r="E310" s="898"/>
      <c r="G310" s="900"/>
      <c r="H310" s="901"/>
      <c r="I310" s="901"/>
      <c r="J310" s="901"/>
      <c r="K310" s="901"/>
    </row>
    <row r="311" spans="2:11" x14ac:dyDescent="0.2">
      <c r="B311" s="897"/>
      <c r="C311" s="897"/>
      <c r="E311" s="898"/>
      <c r="G311" s="900"/>
      <c r="H311" s="901"/>
      <c r="I311" s="901"/>
      <c r="J311" s="901"/>
      <c r="K311" s="901"/>
    </row>
    <row r="312" spans="2:11" x14ac:dyDescent="0.2">
      <c r="B312" s="897"/>
      <c r="C312" s="897"/>
      <c r="E312" s="898"/>
      <c r="G312" s="900"/>
      <c r="H312" s="901"/>
      <c r="I312" s="901"/>
      <c r="J312" s="901"/>
      <c r="K312" s="901"/>
    </row>
    <row r="313" spans="2:11" x14ac:dyDescent="0.2">
      <c r="B313" s="897"/>
      <c r="C313" s="897"/>
      <c r="E313" s="898"/>
      <c r="G313" s="900"/>
      <c r="H313" s="901"/>
      <c r="I313" s="901"/>
      <c r="J313" s="901"/>
      <c r="K313" s="901"/>
    </row>
    <row r="314" spans="2:11" x14ac:dyDescent="0.2">
      <c r="B314" s="897"/>
      <c r="C314" s="897"/>
      <c r="E314" s="898"/>
      <c r="G314" s="900"/>
      <c r="H314" s="901"/>
      <c r="I314" s="901"/>
      <c r="J314" s="901"/>
      <c r="K314" s="901"/>
    </row>
    <row r="315" spans="2:11" x14ac:dyDescent="0.2">
      <c r="B315" s="897"/>
      <c r="C315" s="897"/>
      <c r="E315" s="898"/>
      <c r="G315" s="900"/>
      <c r="H315" s="901"/>
      <c r="I315" s="901"/>
      <c r="J315" s="901"/>
      <c r="K315" s="901"/>
    </row>
    <row r="316" spans="2:11" x14ac:dyDescent="0.2">
      <c r="B316" s="897"/>
      <c r="C316" s="897"/>
      <c r="E316" s="898"/>
      <c r="G316" s="900"/>
      <c r="H316" s="901"/>
      <c r="I316" s="901"/>
      <c r="J316" s="901"/>
      <c r="K316" s="901"/>
    </row>
    <row r="317" spans="2:11" x14ac:dyDescent="0.2">
      <c r="B317" s="897"/>
      <c r="C317" s="897"/>
      <c r="E317" s="898"/>
      <c r="G317" s="900"/>
      <c r="H317" s="901"/>
      <c r="I317" s="901"/>
      <c r="J317" s="901"/>
      <c r="K317" s="901"/>
    </row>
    <row r="318" spans="2:11" x14ac:dyDescent="0.2">
      <c r="B318" s="897"/>
      <c r="C318" s="897"/>
      <c r="E318" s="898"/>
      <c r="G318" s="900"/>
      <c r="H318" s="901"/>
      <c r="I318" s="901"/>
      <c r="J318" s="901"/>
      <c r="K318" s="901"/>
    </row>
    <row r="319" spans="2:11" x14ac:dyDescent="0.2">
      <c r="B319" s="897"/>
      <c r="C319" s="897"/>
      <c r="E319" s="898"/>
      <c r="G319" s="900"/>
      <c r="H319" s="901"/>
      <c r="I319" s="901"/>
      <c r="J319" s="901"/>
      <c r="K319" s="901"/>
    </row>
    <row r="320" spans="2:11" x14ac:dyDescent="0.2">
      <c r="B320" s="897"/>
      <c r="C320" s="897"/>
      <c r="E320" s="898"/>
      <c r="G320" s="900"/>
      <c r="H320" s="901"/>
      <c r="I320" s="901"/>
      <c r="J320" s="901"/>
      <c r="K320" s="901"/>
    </row>
    <row r="321" spans="2:11" x14ac:dyDescent="0.2">
      <c r="B321" s="897"/>
      <c r="C321" s="897"/>
      <c r="E321" s="898"/>
      <c r="G321" s="900"/>
      <c r="H321" s="901"/>
      <c r="I321" s="901"/>
      <c r="J321" s="901"/>
      <c r="K321" s="901"/>
    </row>
    <row r="322" spans="2:11" x14ac:dyDescent="0.2">
      <c r="B322" s="897"/>
      <c r="C322" s="897"/>
      <c r="E322" s="898"/>
      <c r="G322" s="900"/>
      <c r="H322" s="901"/>
      <c r="I322" s="901"/>
      <c r="J322" s="901"/>
      <c r="K322" s="901"/>
    </row>
    <row r="323" spans="2:11" x14ac:dyDescent="0.2">
      <c r="B323" s="897"/>
      <c r="C323" s="897"/>
      <c r="E323" s="898"/>
      <c r="G323" s="900"/>
      <c r="H323" s="901"/>
      <c r="I323" s="901"/>
      <c r="J323" s="901"/>
      <c r="K323" s="901"/>
    </row>
    <row r="324" spans="2:11" x14ac:dyDescent="0.2">
      <c r="B324" s="897"/>
      <c r="C324" s="897"/>
      <c r="E324" s="898"/>
      <c r="G324" s="900"/>
      <c r="H324" s="901"/>
      <c r="I324" s="901"/>
      <c r="J324" s="901"/>
      <c r="K324" s="901"/>
    </row>
    <row r="325" spans="2:11" x14ac:dyDescent="0.2">
      <c r="B325" s="897"/>
      <c r="C325" s="897"/>
      <c r="E325" s="898"/>
      <c r="G325" s="900"/>
      <c r="H325" s="901"/>
      <c r="I325" s="901"/>
      <c r="J325" s="901"/>
      <c r="K325" s="901"/>
    </row>
    <row r="326" spans="2:11" x14ac:dyDescent="0.2">
      <c r="B326" s="897"/>
      <c r="C326" s="897"/>
      <c r="E326" s="898"/>
      <c r="G326" s="900"/>
      <c r="H326" s="901"/>
      <c r="I326" s="901"/>
      <c r="J326" s="901"/>
      <c r="K326" s="901"/>
    </row>
    <row r="327" spans="2:11" x14ac:dyDescent="0.2">
      <c r="B327" s="897"/>
      <c r="C327" s="897"/>
      <c r="E327" s="898"/>
      <c r="G327" s="900"/>
      <c r="H327" s="901"/>
      <c r="I327" s="901"/>
      <c r="J327" s="901"/>
      <c r="K327" s="901"/>
    </row>
    <row r="328" spans="2:11" x14ac:dyDescent="0.2">
      <c r="B328" s="897"/>
      <c r="C328" s="897"/>
      <c r="E328" s="898"/>
      <c r="G328" s="900"/>
      <c r="H328" s="901"/>
      <c r="I328" s="901"/>
      <c r="J328" s="901"/>
      <c r="K328" s="901"/>
    </row>
    <row r="329" spans="2:11" x14ac:dyDescent="0.2">
      <c r="B329" s="897"/>
      <c r="C329" s="897"/>
      <c r="E329" s="898"/>
      <c r="G329" s="900"/>
      <c r="H329" s="901"/>
      <c r="I329" s="901"/>
      <c r="J329" s="901"/>
      <c r="K329" s="901"/>
    </row>
    <row r="330" spans="2:11" x14ac:dyDescent="0.2">
      <c r="B330" s="897"/>
      <c r="C330" s="897"/>
      <c r="E330" s="898"/>
      <c r="G330" s="900"/>
      <c r="H330" s="901"/>
      <c r="I330" s="901"/>
      <c r="J330" s="901"/>
      <c r="K330" s="901"/>
    </row>
    <row r="331" spans="2:11" x14ac:dyDescent="0.2">
      <c r="B331" s="897"/>
      <c r="C331" s="897"/>
      <c r="E331" s="898"/>
      <c r="G331" s="900"/>
      <c r="H331" s="901"/>
      <c r="I331" s="901"/>
      <c r="J331" s="901"/>
      <c r="K331" s="901"/>
    </row>
    <row r="332" spans="2:11" x14ac:dyDescent="0.2">
      <c r="B332" s="897"/>
      <c r="C332" s="897"/>
      <c r="E332" s="898"/>
      <c r="G332" s="900"/>
      <c r="H332" s="901"/>
      <c r="I332" s="901"/>
      <c r="J332" s="901"/>
      <c r="K332" s="901"/>
    </row>
    <row r="333" spans="2:11" x14ac:dyDescent="0.2">
      <c r="B333" s="897"/>
      <c r="C333" s="897"/>
      <c r="E333" s="898"/>
      <c r="G333" s="900"/>
      <c r="H333" s="901"/>
      <c r="I333" s="901"/>
      <c r="J333" s="901"/>
      <c r="K333" s="901"/>
    </row>
    <row r="334" spans="2:11" x14ac:dyDescent="0.2">
      <c r="B334" s="897"/>
      <c r="C334" s="897"/>
      <c r="E334" s="898"/>
      <c r="G334" s="900"/>
      <c r="H334" s="901"/>
      <c r="I334" s="901"/>
      <c r="J334" s="901"/>
      <c r="K334" s="901"/>
    </row>
    <row r="335" spans="2:11" x14ac:dyDescent="0.2">
      <c r="B335" s="897"/>
      <c r="C335" s="897"/>
      <c r="E335" s="898"/>
      <c r="G335" s="900"/>
      <c r="H335" s="901"/>
      <c r="I335" s="901"/>
      <c r="J335" s="901"/>
      <c r="K335" s="901"/>
    </row>
    <row r="336" spans="2:11" x14ac:dyDescent="0.2">
      <c r="B336" s="897"/>
      <c r="C336" s="897"/>
      <c r="E336" s="898"/>
      <c r="G336" s="900"/>
      <c r="H336" s="901"/>
      <c r="I336" s="901"/>
      <c r="J336" s="901"/>
      <c r="K336" s="901"/>
    </row>
    <row r="337" spans="2:11" x14ac:dyDescent="0.2">
      <c r="B337" s="897"/>
      <c r="C337" s="897"/>
      <c r="E337" s="898"/>
      <c r="G337" s="900"/>
      <c r="H337" s="901"/>
      <c r="I337" s="901"/>
      <c r="J337" s="901"/>
      <c r="K337" s="901"/>
    </row>
    <row r="338" spans="2:11" x14ac:dyDescent="0.2">
      <c r="B338" s="897"/>
      <c r="C338" s="897"/>
      <c r="E338" s="898"/>
      <c r="G338" s="900"/>
      <c r="H338" s="901"/>
      <c r="I338" s="901"/>
      <c r="J338" s="901"/>
      <c r="K338" s="901"/>
    </row>
    <row r="339" spans="2:11" x14ac:dyDescent="0.2">
      <c r="B339" s="897"/>
      <c r="C339" s="897"/>
      <c r="E339" s="898"/>
      <c r="G339" s="900"/>
      <c r="H339" s="901"/>
      <c r="I339" s="901"/>
      <c r="J339" s="901"/>
      <c r="K339" s="901"/>
    </row>
    <row r="340" spans="2:11" x14ac:dyDescent="0.2">
      <c r="B340" s="897"/>
      <c r="C340" s="897"/>
      <c r="E340" s="898"/>
      <c r="G340" s="900"/>
      <c r="H340" s="901"/>
      <c r="I340" s="901"/>
      <c r="J340" s="901"/>
      <c r="K340" s="901"/>
    </row>
    <row r="341" spans="2:11" x14ac:dyDescent="0.2">
      <c r="B341" s="897"/>
      <c r="C341" s="897"/>
      <c r="E341" s="898"/>
      <c r="G341" s="900"/>
      <c r="H341" s="901"/>
      <c r="I341" s="901"/>
      <c r="J341" s="901"/>
      <c r="K341" s="901"/>
    </row>
    <row r="342" spans="2:11" x14ac:dyDescent="0.2">
      <c r="B342" s="897"/>
      <c r="C342" s="897"/>
      <c r="E342" s="898"/>
      <c r="G342" s="900"/>
      <c r="H342" s="901"/>
      <c r="I342" s="901"/>
      <c r="J342" s="901"/>
      <c r="K342" s="901"/>
    </row>
    <row r="343" spans="2:11" x14ac:dyDescent="0.2">
      <c r="B343" s="897"/>
      <c r="C343" s="897"/>
      <c r="E343" s="898"/>
      <c r="G343" s="900"/>
      <c r="H343" s="901"/>
      <c r="I343" s="901"/>
      <c r="J343" s="901"/>
      <c r="K343" s="901"/>
    </row>
    <row r="344" spans="2:11" x14ac:dyDescent="0.2">
      <c r="B344" s="897"/>
      <c r="C344" s="897"/>
      <c r="E344" s="898"/>
      <c r="G344" s="900"/>
      <c r="H344" s="901"/>
      <c r="I344" s="901"/>
      <c r="J344" s="901"/>
      <c r="K344" s="901"/>
    </row>
    <row r="345" spans="2:11" x14ac:dyDescent="0.2">
      <c r="B345" s="897"/>
      <c r="C345" s="897"/>
      <c r="E345" s="898"/>
      <c r="G345" s="900"/>
      <c r="H345" s="901"/>
      <c r="I345" s="901"/>
      <c r="J345" s="901"/>
      <c r="K345" s="901"/>
    </row>
    <row r="346" spans="2:11" x14ac:dyDescent="0.2">
      <c r="B346" s="897"/>
      <c r="C346" s="897"/>
      <c r="E346" s="898"/>
      <c r="G346" s="900"/>
      <c r="H346" s="901"/>
      <c r="I346" s="901"/>
      <c r="J346" s="901"/>
      <c r="K346" s="901"/>
    </row>
    <row r="347" spans="2:11" x14ac:dyDescent="0.2">
      <c r="B347" s="897"/>
      <c r="C347" s="897"/>
      <c r="E347" s="898"/>
      <c r="G347" s="900"/>
      <c r="H347" s="901"/>
      <c r="I347" s="901"/>
      <c r="J347" s="901"/>
      <c r="K347" s="901"/>
    </row>
    <row r="348" spans="2:11" x14ac:dyDescent="0.2">
      <c r="B348" s="897"/>
      <c r="C348" s="897"/>
      <c r="E348" s="898"/>
      <c r="G348" s="900"/>
      <c r="H348" s="901"/>
      <c r="I348" s="901"/>
      <c r="J348" s="901"/>
      <c r="K348" s="901"/>
    </row>
    <row r="349" spans="2:11" x14ac:dyDescent="0.2">
      <c r="B349" s="897"/>
      <c r="C349" s="897"/>
      <c r="E349" s="898"/>
      <c r="G349" s="900"/>
      <c r="H349" s="901"/>
      <c r="I349" s="901"/>
      <c r="J349" s="901"/>
      <c r="K349" s="901"/>
    </row>
    <row r="350" spans="2:11" x14ac:dyDescent="0.2">
      <c r="B350" s="897"/>
      <c r="C350" s="897"/>
      <c r="E350" s="898"/>
      <c r="G350" s="900"/>
      <c r="H350" s="901"/>
      <c r="I350" s="901"/>
      <c r="J350" s="901"/>
      <c r="K350" s="901"/>
    </row>
    <row r="351" spans="2:11" x14ac:dyDescent="0.2">
      <c r="B351" s="897"/>
      <c r="C351" s="897"/>
      <c r="E351" s="898"/>
      <c r="G351" s="900"/>
      <c r="H351" s="901"/>
      <c r="I351" s="901"/>
      <c r="J351" s="901"/>
      <c r="K351" s="901"/>
    </row>
    <row r="352" spans="2:11" x14ac:dyDescent="0.2">
      <c r="B352" s="897"/>
      <c r="C352" s="897"/>
      <c r="E352" s="898"/>
      <c r="G352" s="900"/>
      <c r="H352" s="901"/>
      <c r="I352" s="901"/>
      <c r="J352" s="901"/>
      <c r="K352" s="901"/>
    </row>
    <row r="353" spans="2:11" x14ac:dyDescent="0.2">
      <c r="B353" s="897"/>
      <c r="C353" s="897"/>
      <c r="E353" s="898"/>
      <c r="G353" s="900"/>
      <c r="H353" s="901"/>
      <c r="I353" s="901"/>
      <c r="J353" s="901"/>
      <c r="K353" s="901"/>
    </row>
    <row r="354" spans="2:11" x14ac:dyDescent="0.2">
      <c r="B354" s="897"/>
      <c r="C354" s="897"/>
      <c r="E354" s="898"/>
      <c r="G354" s="900"/>
      <c r="H354" s="901"/>
      <c r="I354" s="901"/>
      <c r="J354" s="901"/>
      <c r="K354" s="901"/>
    </row>
    <row r="355" spans="2:11" x14ac:dyDescent="0.2">
      <c r="B355" s="897"/>
      <c r="C355" s="897"/>
      <c r="E355" s="898"/>
      <c r="G355" s="900"/>
      <c r="H355" s="901"/>
      <c r="I355" s="901"/>
      <c r="J355" s="901"/>
      <c r="K355" s="901"/>
    </row>
    <row r="356" spans="2:11" x14ac:dyDescent="0.2">
      <c r="B356" s="897"/>
      <c r="C356" s="897"/>
      <c r="E356" s="898"/>
      <c r="G356" s="900"/>
      <c r="H356" s="901"/>
      <c r="I356" s="901"/>
      <c r="J356" s="901"/>
      <c r="K356" s="901"/>
    </row>
    <row r="357" spans="2:11" x14ac:dyDescent="0.2">
      <c r="B357" s="897"/>
      <c r="C357" s="897"/>
      <c r="E357" s="898"/>
      <c r="G357" s="900"/>
      <c r="H357" s="901"/>
      <c r="I357" s="901"/>
      <c r="J357" s="901"/>
      <c r="K357" s="901"/>
    </row>
    <row r="358" spans="2:11" x14ac:dyDescent="0.2">
      <c r="B358" s="897"/>
      <c r="C358" s="897"/>
      <c r="E358" s="898"/>
      <c r="G358" s="900"/>
      <c r="H358" s="901"/>
      <c r="I358" s="901"/>
      <c r="J358" s="901"/>
      <c r="K358" s="901"/>
    </row>
    <row r="359" spans="2:11" x14ac:dyDescent="0.2">
      <c r="B359" s="897"/>
      <c r="C359" s="897"/>
      <c r="E359" s="898"/>
      <c r="G359" s="900"/>
      <c r="H359" s="901"/>
      <c r="I359" s="901"/>
      <c r="J359" s="901"/>
      <c r="K359" s="901"/>
    </row>
    <row r="360" spans="2:11" x14ac:dyDescent="0.2">
      <c r="B360" s="897"/>
      <c r="C360" s="897"/>
      <c r="E360" s="898"/>
      <c r="G360" s="900"/>
      <c r="H360" s="901"/>
      <c r="I360" s="901"/>
      <c r="J360" s="901"/>
      <c r="K360" s="901"/>
    </row>
    <row r="361" spans="2:11" x14ac:dyDescent="0.2">
      <c r="B361" s="897"/>
      <c r="C361" s="897"/>
      <c r="E361" s="898"/>
      <c r="G361" s="900"/>
      <c r="H361" s="901"/>
      <c r="I361" s="901"/>
      <c r="J361" s="901"/>
      <c r="K361" s="901"/>
    </row>
    <row r="362" spans="2:11" x14ac:dyDescent="0.2">
      <c r="B362" s="897"/>
      <c r="C362" s="897"/>
      <c r="E362" s="898"/>
      <c r="G362" s="900"/>
      <c r="H362" s="901"/>
      <c r="I362" s="901"/>
      <c r="J362" s="901"/>
      <c r="K362" s="901"/>
    </row>
    <row r="363" spans="2:11" x14ac:dyDescent="0.2">
      <c r="B363" s="897"/>
      <c r="C363" s="897"/>
      <c r="E363" s="898"/>
      <c r="G363" s="900"/>
      <c r="H363" s="901"/>
      <c r="I363" s="901"/>
      <c r="J363" s="901"/>
      <c r="K363" s="901"/>
    </row>
    <row r="364" spans="2:11" x14ac:dyDescent="0.2">
      <c r="B364" s="897"/>
      <c r="C364" s="897"/>
      <c r="E364" s="898"/>
      <c r="G364" s="900"/>
      <c r="H364" s="901"/>
      <c r="I364" s="901"/>
      <c r="J364" s="901"/>
      <c r="K364" s="901"/>
    </row>
    <row r="365" spans="2:11" x14ac:dyDescent="0.2">
      <c r="B365" s="897"/>
      <c r="C365" s="897"/>
      <c r="E365" s="898"/>
      <c r="G365" s="900"/>
      <c r="H365" s="901"/>
      <c r="I365" s="901"/>
      <c r="J365" s="901"/>
      <c r="K365" s="901"/>
    </row>
    <row r="366" spans="2:11" x14ac:dyDescent="0.2">
      <c r="B366" s="897"/>
      <c r="C366" s="897"/>
      <c r="E366" s="898"/>
      <c r="G366" s="900"/>
      <c r="H366" s="901"/>
      <c r="I366" s="901"/>
      <c r="J366" s="901"/>
      <c r="K366" s="901"/>
    </row>
    <row r="367" spans="2:11" x14ac:dyDescent="0.2">
      <c r="B367" s="897"/>
      <c r="C367" s="897"/>
      <c r="E367" s="898"/>
      <c r="G367" s="900"/>
      <c r="H367" s="901"/>
      <c r="I367" s="901"/>
      <c r="J367" s="901"/>
      <c r="K367" s="901"/>
    </row>
    <row r="368" spans="2:11" x14ac:dyDescent="0.2">
      <c r="B368" s="897"/>
      <c r="C368" s="897"/>
      <c r="E368" s="898"/>
      <c r="G368" s="900"/>
      <c r="H368" s="901"/>
      <c r="I368" s="901"/>
      <c r="J368" s="901"/>
      <c r="K368" s="901"/>
    </row>
    <row r="369" spans="2:11" x14ac:dyDescent="0.2">
      <c r="B369" s="897"/>
      <c r="C369" s="897"/>
      <c r="E369" s="898"/>
      <c r="G369" s="900"/>
      <c r="H369" s="901"/>
      <c r="I369" s="901"/>
      <c r="J369" s="901"/>
      <c r="K369" s="901"/>
    </row>
    <row r="370" spans="2:11" x14ac:dyDescent="0.2">
      <c r="B370" s="897"/>
      <c r="C370" s="897"/>
      <c r="E370" s="898"/>
      <c r="G370" s="900"/>
      <c r="H370" s="901"/>
      <c r="I370" s="901"/>
      <c r="J370" s="901"/>
      <c r="K370" s="901"/>
    </row>
    <row r="371" spans="2:11" x14ac:dyDescent="0.2">
      <c r="B371" s="897"/>
      <c r="C371" s="897"/>
      <c r="E371" s="898"/>
      <c r="G371" s="900"/>
      <c r="H371" s="901"/>
      <c r="I371" s="901"/>
      <c r="J371" s="901"/>
      <c r="K371" s="901"/>
    </row>
    <row r="372" spans="2:11" x14ac:dyDescent="0.2">
      <c r="B372" s="897"/>
      <c r="C372" s="897"/>
      <c r="E372" s="898"/>
      <c r="G372" s="900"/>
      <c r="H372" s="901"/>
      <c r="I372" s="901"/>
      <c r="J372" s="901"/>
      <c r="K372" s="901"/>
    </row>
    <row r="373" spans="2:11" x14ac:dyDescent="0.2">
      <c r="B373" s="897"/>
      <c r="C373" s="897"/>
      <c r="E373" s="898"/>
      <c r="G373" s="900"/>
      <c r="H373" s="901"/>
      <c r="I373" s="901"/>
      <c r="J373" s="901"/>
      <c r="K373" s="901"/>
    </row>
    <row r="374" spans="2:11" x14ac:dyDescent="0.2">
      <c r="B374" s="897"/>
      <c r="C374" s="897"/>
      <c r="E374" s="898"/>
      <c r="G374" s="900"/>
      <c r="H374" s="901"/>
      <c r="I374" s="901"/>
      <c r="J374" s="901"/>
      <c r="K374" s="901"/>
    </row>
    <row r="375" spans="2:11" x14ac:dyDescent="0.2">
      <c r="B375" s="897"/>
      <c r="C375" s="897"/>
      <c r="E375" s="898"/>
      <c r="G375" s="900"/>
      <c r="H375" s="901"/>
      <c r="I375" s="901"/>
      <c r="J375" s="901"/>
      <c r="K375" s="901"/>
    </row>
    <row r="376" spans="2:11" x14ac:dyDescent="0.2">
      <c r="B376" s="897"/>
      <c r="C376" s="897"/>
      <c r="E376" s="898"/>
      <c r="G376" s="900"/>
      <c r="H376" s="901"/>
      <c r="I376" s="901"/>
      <c r="J376" s="901"/>
      <c r="K376" s="901"/>
    </row>
    <row r="377" spans="2:11" x14ac:dyDescent="0.2">
      <c r="B377" s="897"/>
      <c r="C377" s="897"/>
      <c r="E377" s="898"/>
      <c r="G377" s="900"/>
      <c r="H377" s="901"/>
      <c r="I377" s="901"/>
      <c r="J377" s="901"/>
      <c r="K377" s="901"/>
    </row>
    <row r="378" spans="2:11" x14ac:dyDescent="0.2">
      <c r="B378" s="897"/>
      <c r="C378" s="897"/>
      <c r="E378" s="898"/>
      <c r="G378" s="900"/>
      <c r="H378" s="901"/>
      <c r="I378" s="901"/>
      <c r="J378" s="901"/>
      <c r="K378" s="901"/>
    </row>
    <row r="379" spans="2:11" x14ac:dyDescent="0.2">
      <c r="B379" s="897"/>
      <c r="C379" s="897"/>
      <c r="E379" s="898"/>
      <c r="G379" s="900"/>
      <c r="H379" s="901"/>
      <c r="I379" s="901"/>
      <c r="J379" s="901"/>
      <c r="K379" s="901"/>
    </row>
    <row r="380" spans="2:11" x14ac:dyDescent="0.2">
      <c r="B380" s="897"/>
      <c r="C380" s="897"/>
      <c r="E380" s="898"/>
      <c r="G380" s="900"/>
      <c r="H380" s="901"/>
      <c r="I380" s="901"/>
      <c r="J380" s="901"/>
      <c r="K380" s="901"/>
    </row>
    <row r="381" spans="2:11" x14ac:dyDescent="0.2">
      <c r="B381" s="897"/>
      <c r="C381" s="897"/>
      <c r="E381" s="898"/>
      <c r="G381" s="900"/>
      <c r="H381" s="901"/>
      <c r="I381" s="901"/>
      <c r="J381" s="901"/>
      <c r="K381" s="901"/>
    </row>
    <row r="382" spans="2:11" x14ac:dyDescent="0.2">
      <c r="B382" s="897"/>
      <c r="C382" s="897"/>
      <c r="E382" s="898"/>
      <c r="G382" s="900"/>
      <c r="H382" s="901"/>
      <c r="I382" s="901"/>
      <c r="J382" s="901"/>
      <c r="K382" s="901"/>
    </row>
    <row r="383" spans="2:11" x14ac:dyDescent="0.2">
      <c r="B383" s="897"/>
      <c r="C383" s="897"/>
      <c r="E383" s="898"/>
      <c r="G383" s="900"/>
      <c r="H383" s="901"/>
      <c r="I383" s="901"/>
      <c r="J383" s="901"/>
      <c r="K383" s="901"/>
    </row>
    <row r="384" spans="2:11" x14ac:dyDescent="0.2">
      <c r="B384" s="897"/>
      <c r="C384" s="897"/>
      <c r="E384" s="898"/>
      <c r="G384" s="900"/>
      <c r="H384" s="901"/>
      <c r="I384" s="901"/>
      <c r="J384" s="901"/>
      <c r="K384" s="901"/>
    </row>
    <row r="385" spans="2:11" x14ac:dyDescent="0.2">
      <c r="B385" s="897"/>
      <c r="C385" s="897"/>
      <c r="E385" s="898"/>
      <c r="G385" s="900"/>
      <c r="H385" s="901"/>
      <c r="I385" s="901"/>
      <c r="J385" s="901"/>
      <c r="K385" s="901"/>
    </row>
    <row r="386" spans="2:11" x14ac:dyDescent="0.2">
      <c r="B386" s="897"/>
      <c r="C386" s="897"/>
      <c r="E386" s="898"/>
      <c r="G386" s="900"/>
      <c r="H386" s="901"/>
      <c r="I386" s="901"/>
      <c r="J386" s="901"/>
      <c r="K386" s="901"/>
    </row>
    <row r="387" spans="2:11" x14ac:dyDescent="0.2">
      <c r="B387" s="897"/>
      <c r="C387" s="897"/>
      <c r="E387" s="898"/>
      <c r="G387" s="900"/>
      <c r="H387" s="901"/>
      <c r="I387" s="901"/>
      <c r="J387" s="901"/>
      <c r="K387" s="901"/>
    </row>
    <row r="388" spans="2:11" x14ac:dyDescent="0.2">
      <c r="B388" s="897"/>
      <c r="C388" s="897"/>
      <c r="E388" s="898"/>
      <c r="G388" s="900"/>
      <c r="H388" s="901"/>
      <c r="I388" s="901"/>
      <c r="J388" s="901"/>
      <c r="K388" s="901"/>
    </row>
    <row r="389" spans="2:11" x14ac:dyDescent="0.2">
      <c r="B389" s="897"/>
      <c r="C389" s="897"/>
      <c r="E389" s="898"/>
      <c r="G389" s="900"/>
      <c r="H389" s="901"/>
      <c r="I389" s="901"/>
      <c r="J389" s="901"/>
      <c r="K389" s="901"/>
    </row>
    <row r="390" spans="2:11" x14ac:dyDescent="0.2">
      <c r="B390" s="897"/>
      <c r="C390" s="897"/>
      <c r="E390" s="898"/>
      <c r="G390" s="900"/>
      <c r="H390" s="901"/>
      <c r="I390" s="901"/>
      <c r="J390" s="901"/>
      <c r="K390" s="901"/>
    </row>
    <row r="391" spans="2:11" x14ac:dyDescent="0.2">
      <c r="B391" s="897"/>
      <c r="C391" s="897"/>
      <c r="E391" s="898"/>
      <c r="G391" s="900"/>
      <c r="H391" s="901"/>
      <c r="I391" s="901"/>
      <c r="J391" s="901"/>
      <c r="K391" s="901"/>
    </row>
    <row r="392" spans="2:11" x14ac:dyDescent="0.2">
      <c r="B392" s="897"/>
      <c r="C392" s="897"/>
      <c r="E392" s="898"/>
      <c r="G392" s="900"/>
      <c r="H392" s="901"/>
      <c r="I392" s="901"/>
      <c r="J392" s="901"/>
      <c r="K392" s="901"/>
    </row>
    <row r="393" spans="2:11" x14ac:dyDescent="0.2">
      <c r="B393" s="897"/>
      <c r="C393" s="897"/>
      <c r="E393" s="898"/>
      <c r="G393" s="900"/>
      <c r="H393" s="901"/>
      <c r="I393" s="901"/>
      <c r="J393" s="901"/>
      <c r="K393" s="901"/>
    </row>
    <row r="394" spans="2:11" x14ac:dyDescent="0.2">
      <c r="B394" s="897"/>
      <c r="C394" s="897"/>
      <c r="E394" s="898"/>
      <c r="G394" s="900"/>
      <c r="H394" s="901"/>
      <c r="I394" s="901"/>
      <c r="J394" s="901"/>
      <c r="K394" s="901"/>
    </row>
    <row r="395" spans="2:11" x14ac:dyDescent="0.2">
      <c r="B395" s="897"/>
      <c r="C395" s="897"/>
      <c r="E395" s="898"/>
      <c r="G395" s="900"/>
      <c r="H395" s="901"/>
      <c r="I395" s="901"/>
      <c r="J395" s="901"/>
      <c r="K395" s="901"/>
    </row>
    <row r="396" spans="2:11" x14ac:dyDescent="0.2">
      <c r="B396" s="897"/>
      <c r="C396" s="897"/>
      <c r="E396" s="898"/>
      <c r="G396" s="900"/>
      <c r="H396" s="901"/>
      <c r="I396" s="901"/>
      <c r="J396" s="901"/>
      <c r="K396" s="901"/>
    </row>
    <row r="397" spans="2:11" x14ac:dyDescent="0.2">
      <c r="B397" s="897"/>
      <c r="C397" s="897"/>
      <c r="E397" s="898"/>
      <c r="G397" s="900"/>
      <c r="H397" s="901"/>
      <c r="I397" s="901"/>
      <c r="J397" s="901"/>
      <c r="K397" s="901"/>
    </row>
    <row r="398" spans="2:11" x14ac:dyDescent="0.2">
      <c r="B398" s="897"/>
      <c r="C398" s="897"/>
      <c r="E398" s="898"/>
      <c r="G398" s="900"/>
      <c r="H398" s="901"/>
      <c r="I398" s="901"/>
      <c r="J398" s="901"/>
      <c r="K398" s="901"/>
    </row>
    <row r="399" spans="2:11" x14ac:dyDescent="0.2">
      <c r="B399" s="897"/>
      <c r="C399" s="897"/>
      <c r="E399" s="898"/>
      <c r="G399" s="900"/>
      <c r="H399" s="901"/>
      <c r="I399" s="901"/>
      <c r="J399" s="901"/>
      <c r="K399" s="901"/>
    </row>
    <row r="400" spans="2:11" x14ac:dyDescent="0.2">
      <c r="B400" s="897"/>
      <c r="C400" s="897"/>
      <c r="E400" s="898"/>
      <c r="G400" s="900"/>
      <c r="H400" s="901"/>
      <c r="I400" s="901"/>
      <c r="J400" s="901"/>
      <c r="K400" s="901"/>
    </row>
    <row r="401" spans="2:11" x14ac:dyDescent="0.2">
      <c r="B401" s="897"/>
      <c r="C401" s="897"/>
      <c r="E401" s="898"/>
      <c r="G401" s="900"/>
      <c r="H401" s="901"/>
      <c r="I401" s="901"/>
      <c r="J401" s="901"/>
      <c r="K401" s="901"/>
    </row>
    <row r="402" spans="2:11" x14ac:dyDescent="0.2">
      <c r="B402" s="897"/>
      <c r="C402" s="897"/>
      <c r="E402" s="898"/>
      <c r="G402" s="900"/>
      <c r="H402" s="901"/>
      <c r="I402" s="901"/>
      <c r="J402" s="901"/>
      <c r="K402" s="901"/>
    </row>
    <row r="403" spans="2:11" x14ac:dyDescent="0.2">
      <c r="B403" s="897"/>
      <c r="C403" s="897"/>
      <c r="E403" s="898"/>
      <c r="G403" s="900"/>
      <c r="H403" s="901"/>
      <c r="I403" s="901"/>
      <c r="J403" s="901"/>
      <c r="K403" s="901"/>
    </row>
    <row r="404" spans="2:11" x14ac:dyDescent="0.2">
      <c r="B404" s="897"/>
      <c r="C404" s="897"/>
      <c r="E404" s="898"/>
      <c r="G404" s="900"/>
      <c r="H404" s="901"/>
      <c r="I404" s="901"/>
      <c r="J404" s="901"/>
      <c r="K404" s="901"/>
    </row>
    <row r="405" spans="2:11" x14ac:dyDescent="0.2">
      <c r="B405" s="897"/>
      <c r="C405" s="897"/>
      <c r="E405" s="898"/>
      <c r="G405" s="900"/>
      <c r="H405" s="901"/>
      <c r="I405" s="901"/>
      <c r="J405" s="901"/>
      <c r="K405" s="901"/>
    </row>
    <row r="406" spans="2:11" x14ac:dyDescent="0.2">
      <c r="B406" s="897"/>
      <c r="C406" s="897"/>
      <c r="E406" s="898"/>
      <c r="G406" s="900"/>
      <c r="H406" s="901"/>
      <c r="I406" s="901"/>
      <c r="J406" s="901"/>
      <c r="K406" s="901"/>
    </row>
    <row r="407" spans="2:11" x14ac:dyDescent="0.2">
      <c r="B407" s="897"/>
      <c r="C407" s="897"/>
      <c r="E407" s="898"/>
      <c r="G407" s="900"/>
      <c r="H407" s="901"/>
      <c r="I407" s="901"/>
      <c r="J407" s="901"/>
      <c r="K407" s="901"/>
    </row>
    <row r="408" spans="2:11" x14ac:dyDescent="0.2">
      <c r="B408" s="897"/>
      <c r="C408" s="897"/>
      <c r="E408" s="898"/>
      <c r="G408" s="900"/>
      <c r="H408" s="901"/>
      <c r="I408" s="901"/>
      <c r="J408" s="901"/>
      <c r="K408" s="901"/>
    </row>
    <row r="409" spans="2:11" x14ac:dyDescent="0.2">
      <c r="B409" s="897"/>
      <c r="C409" s="897"/>
      <c r="E409" s="898"/>
      <c r="G409" s="900"/>
      <c r="H409" s="901"/>
      <c r="I409" s="901"/>
      <c r="J409" s="901"/>
      <c r="K409" s="901"/>
    </row>
    <row r="410" spans="2:11" x14ac:dyDescent="0.2">
      <c r="B410" s="897"/>
      <c r="C410" s="897"/>
      <c r="E410" s="898"/>
      <c r="G410" s="900"/>
      <c r="H410" s="901"/>
      <c r="I410" s="901"/>
      <c r="J410" s="901"/>
      <c r="K410" s="901"/>
    </row>
    <row r="411" spans="2:11" x14ac:dyDescent="0.2">
      <c r="B411" s="897"/>
      <c r="C411" s="897"/>
      <c r="E411" s="898"/>
      <c r="G411" s="900"/>
      <c r="H411" s="901"/>
      <c r="I411" s="901"/>
      <c r="J411" s="901"/>
      <c r="K411" s="901"/>
    </row>
    <row r="412" spans="2:11" x14ac:dyDescent="0.2">
      <c r="B412" s="897"/>
      <c r="C412" s="897"/>
      <c r="E412" s="898"/>
      <c r="G412" s="900"/>
      <c r="H412" s="901"/>
      <c r="I412" s="901"/>
      <c r="J412" s="901"/>
      <c r="K412" s="901"/>
    </row>
    <row r="413" spans="2:11" x14ac:dyDescent="0.2">
      <c r="B413" s="897"/>
      <c r="C413" s="897"/>
      <c r="E413" s="898"/>
      <c r="G413" s="900"/>
      <c r="H413" s="901"/>
      <c r="I413" s="901"/>
      <c r="J413" s="901"/>
      <c r="K413" s="901"/>
    </row>
    <row r="414" spans="2:11" x14ac:dyDescent="0.2">
      <c r="B414" s="897"/>
      <c r="C414" s="897"/>
      <c r="E414" s="898"/>
      <c r="G414" s="900"/>
      <c r="H414" s="901"/>
      <c r="I414" s="901"/>
      <c r="J414" s="901"/>
      <c r="K414" s="901"/>
    </row>
    <row r="415" spans="2:11" x14ac:dyDescent="0.2">
      <c r="B415" s="897"/>
      <c r="C415" s="897"/>
      <c r="E415" s="898"/>
      <c r="G415" s="900"/>
      <c r="H415" s="901"/>
      <c r="I415" s="901"/>
      <c r="J415" s="901"/>
      <c r="K415" s="901"/>
    </row>
    <row r="416" spans="2:11" x14ac:dyDescent="0.2">
      <c r="B416" s="897"/>
      <c r="C416" s="897"/>
      <c r="E416" s="898"/>
      <c r="G416" s="900"/>
      <c r="H416" s="901"/>
      <c r="I416" s="901"/>
      <c r="J416" s="901"/>
      <c r="K416" s="901"/>
    </row>
    <row r="417" spans="2:11" x14ac:dyDescent="0.2">
      <c r="B417" s="897"/>
      <c r="C417" s="897"/>
      <c r="E417" s="898"/>
      <c r="G417" s="900"/>
      <c r="H417" s="901"/>
      <c r="I417" s="901"/>
      <c r="J417" s="901"/>
      <c r="K417" s="901"/>
    </row>
    <row r="418" spans="2:11" x14ac:dyDescent="0.2">
      <c r="B418" s="897"/>
      <c r="C418" s="897"/>
      <c r="E418" s="898"/>
      <c r="G418" s="900"/>
      <c r="H418" s="901"/>
      <c r="I418" s="901"/>
      <c r="J418" s="901"/>
      <c r="K418" s="901"/>
    </row>
    <row r="419" spans="2:11" x14ac:dyDescent="0.2">
      <c r="B419" s="897"/>
      <c r="C419" s="897"/>
      <c r="E419" s="898"/>
      <c r="G419" s="900"/>
      <c r="H419" s="901"/>
      <c r="I419" s="901"/>
      <c r="J419" s="901"/>
      <c r="K419" s="901"/>
    </row>
    <row r="420" spans="2:11" x14ac:dyDescent="0.2">
      <c r="B420" s="897"/>
      <c r="C420" s="897"/>
      <c r="E420" s="898"/>
      <c r="G420" s="900"/>
      <c r="H420" s="901"/>
      <c r="I420" s="901"/>
      <c r="J420" s="901"/>
      <c r="K420" s="901"/>
    </row>
    <row r="421" spans="2:11" x14ac:dyDescent="0.2">
      <c r="B421" s="897"/>
      <c r="C421" s="897"/>
      <c r="E421" s="898"/>
      <c r="G421" s="900"/>
      <c r="H421" s="901"/>
      <c r="I421" s="901"/>
      <c r="J421" s="901"/>
      <c r="K421" s="901"/>
    </row>
    <row r="422" spans="2:11" x14ac:dyDescent="0.2">
      <c r="B422" s="897"/>
      <c r="C422" s="897"/>
      <c r="E422" s="898"/>
      <c r="G422" s="900"/>
      <c r="H422" s="901"/>
      <c r="I422" s="901"/>
      <c r="J422" s="901"/>
      <c r="K422" s="901"/>
    </row>
    <row r="423" spans="2:11" x14ac:dyDescent="0.2">
      <c r="B423" s="897"/>
      <c r="C423" s="897"/>
      <c r="E423" s="898"/>
      <c r="G423" s="900"/>
      <c r="H423" s="901"/>
      <c r="I423" s="901"/>
      <c r="J423" s="901"/>
      <c r="K423" s="901"/>
    </row>
    <row r="424" spans="2:11" x14ac:dyDescent="0.2">
      <c r="B424" s="897"/>
      <c r="C424" s="897"/>
      <c r="E424" s="898"/>
      <c r="G424" s="900"/>
      <c r="H424" s="901"/>
      <c r="I424" s="901"/>
      <c r="J424" s="901"/>
      <c r="K424" s="901"/>
    </row>
    <row r="425" spans="2:11" x14ac:dyDescent="0.2">
      <c r="B425" s="897"/>
      <c r="C425" s="897"/>
      <c r="E425" s="898"/>
      <c r="G425" s="900"/>
      <c r="H425" s="901"/>
      <c r="I425" s="901"/>
      <c r="J425" s="901"/>
      <c r="K425" s="901"/>
    </row>
    <row r="426" spans="2:11" x14ac:dyDescent="0.2">
      <c r="B426" s="897"/>
      <c r="C426" s="897"/>
      <c r="E426" s="898"/>
      <c r="G426" s="900"/>
      <c r="H426" s="901"/>
      <c r="I426" s="901"/>
      <c r="J426" s="901"/>
      <c r="K426" s="901"/>
    </row>
    <row r="427" spans="2:11" x14ac:dyDescent="0.2">
      <c r="B427" s="897"/>
      <c r="C427" s="897"/>
      <c r="E427" s="898"/>
      <c r="G427" s="900"/>
      <c r="H427" s="901"/>
      <c r="I427" s="901"/>
      <c r="J427" s="901"/>
      <c r="K427" s="901"/>
    </row>
    <row r="428" spans="2:11" x14ac:dyDescent="0.2">
      <c r="B428" s="897"/>
      <c r="C428" s="897"/>
      <c r="E428" s="898"/>
      <c r="G428" s="900"/>
      <c r="H428" s="901"/>
      <c r="I428" s="901"/>
      <c r="J428" s="901"/>
      <c r="K428" s="901"/>
    </row>
    <row r="429" spans="2:11" x14ac:dyDescent="0.2">
      <c r="B429" s="897"/>
      <c r="C429" s="897"/>
      <c r="E429" s="898"/>
      <c r="G429" s="900"/>
      <c r="H429" s="901"/>
      <c r="I429" s="901"/>
      <c r="J429" s="901"/>
      <c r="K429" s="901"/>
    </row>
    <row r="430" spans="2:11" x14ac:dyDescent="0.2">
      <c r="B430" s="897"/>
      <c r="C430" s="897"/>
      <c r="E430" s="898"/>
      <c r="G430" s="900"/>
      <c r="H430" s="901"/>
      <c r="I430" s="901"/>
      <c r="J430" s="901"/>
      <c r="K430" s="901"/>
    </row>
    <row r="431" spans="2:11" x14ac:dyDescent="0.2">
      <c r="B431" s="897"/>
      <c r="C431" s="897"/>
      <c r="E431" s="898"/>
      <c r="G431" s="900"/>
      <c r="H431" s="901"/>
      <c r="I431" s="901"/>
      <c r="J431" s="901"/>
      <c r="K431" s="901"/>
    </row>
    <row r="432" spans="2:11" x14ac:dyDescent="0.2">
      <c r="B432" s="897"/>
      <c r="C432" s="897"/>
      <c r="E432" s="898"/>
      <c r="G432" s="900"/>
      <c r="H432" s="901"/>
      <c r="I432" s="901"/>
      <c r="J432" s="901"/>
      <c r="K432" s="901"/>
    </row>
    <row r="433" spans="2:11" x14ac:dyDescent="0.2">
      <c r="B433" s="897"/>
      <c r="C433" s="897"/>
      <c r="E433" s="898"/>
      <c r="G433" s="900"/>
      <c r="H433" s="901"/>
      <c r="I433" s="901"/>
      <c r="J433" s="901"/>
      <c r="K433" s="901"/>
    </row>
    <row r="434" spans="2:11" x14ac:dyDescent="0.2">
      <c r="B434" s="897"/>
      <c r="C434" s="897"/>
      <c r="E434" s="898"/>
      <c r="G434" s="900"/>
      <c r="H434" s="901"/>
      <c r="I434" s="901"/>
      <c r="J434" s="901"/>
      <c r="K434" s="901"/>
    </row>
    <row r="435" spans="2:11" x14ac:dyDescent="0.2">
      <c r="B435" s="897"/>
      <c r="C435" s="897"/>
      <c r="E435" s="898"/>
      <c r="G435" s="900"/>
      <c r="H435" s="901"/>
      <c r="I435" s="901"/>
      <c r="J435" s="901"/>
      <c r="K435" s="901"/>
    </row>
    <row r="436" spans="2:11" x14ac:dyDescent="0.2">
      <c r="B436" s="897"/>
      <c r="C436" s="897"/>
      <c r="E436" s="898"/>
      <c r="G436" s="900"/>
      <c r="H436" s="901"/>
      <c r="I436" s="901"/>
      <c r="J436" s="901"/>
      <c r="K436" s="901"/>
    </row>
    <row r="437" spans="2:11" x14ac:dyDescent="0.2">
      <c r="B437" s="897"/>
      <c r="C437" s="897"/>
      <c r="E437" s="898"/>
      <c r="G437" s="900"/>
      <c r="H437" s="901"/>
      <c r="I437" s="901"/>
      <c r="J437" s="901"/>
      <c r="K437" s="901"/>
    </row>
    <row r="438" spans="2:11" x14ac:dyDescent="0.2">
      <c r="B438" s="897"/>
      <c r="C438" s="897"/>
      <c r="E438" s="898"/>
      <c r="G438" s="900"/>
      <c r="H438" s="901"/>
      <c r="I438" s="901"/>
      <c r="J438" s="901"/>
      <c r="K438" s="901"/>
    </row>
    <row r="439" spans="2:11" x14ac:dyDescent="0.2">
      <c r="B439" s="897"/>
      <c r="C439" s="897"/>
      <c r="E439" s="898"/>
      <c r="G439" s="900"/>
      <c r="H439" s="901"/>
      <c r="I439" s="901"/>
      <c r="J439" s="901"/>
      <c r="K439" s="901"/>
    </row>
    <row r="440" spans="2:11" x14ac:dyDescent="0.2">
      <c r="B440" s="897"/>
      <c r="C440" s="897"/>
      <c r="E440" s="898"/>
      <c r="G440" s="900"/>
      <c r="H440" s="901"/>
      <c r="I440" s="901"/>
      <c r="J440" s="901"/>
      <c r="K440" s="901"/>
    </row>
    <row r="441" spans="2:11" x14ac:dyDescent="0.2">
      <c r="B441" s="897"/>
      <c r="C441" s="897"/>
      <c r="E441" s="898"/>
      <c r="G441" s="900"/>
      <c r="H441" s="901"/>
      <c r="I441" s="901"/>
      <c r="J441" s="901"/>
      <c r="K441" s="901"/>
    </row>
    <row r="442" spans="2:11" x14ac:dyDescent="0.2">
      <c r="B442" s="897"/>
      <c r="C442" s="897"/>
      <c r="E442" s="898"/>
      <c r="G442" s="900"/>
      <c r="H442" s="901"/>
      <c r="I442" s="901"/>
      <c r="J442" s="901"/>
      <c r="K442" s="901"/>
    </row>
    <row r="443" spans="2:11" x14ac:dyDescent="0.2">
      <c r="B443" s="897"/>
      <c r="C443" s="897"/>
      <c r="E443" s="898"/>
      <c r="G443" s="900"/>
      <c r="H443" s="901"/>
      <c r="I443" s="901"/>
      <c r="J443" s="901"/>
      <c r="K443" s="901"/>
    </row>
    <row r="444" spans="2:11" x14ac:dyDescent="0.2">
      <c r="B444" s="897"/>
      <c r="C444" s="897"/>
      <c r="E444" s="898"/>
      <c r="G444" s="900"/>
      <c r="H444" s="901"/>
      <c r="I444" s="901"/>
      <c r="J444" s="901"/>
      <c r="K444" s="901"/>
    </row>
    <row r="445" spans="2:11" x14ac:dyDescent="0.2">
      <c r="B445" s="897"/>
      <c r="C445" s="897"/>
      <c r="E445" s="898"/>
      <c r="G445" s="900"/>
      <c r="H445" s="901"/>
      <c r="I445" s="901"/>
      <c r="J445" s="901"/>
      <c r="K445" s="901"/>
    </row>
    <row r="446" spans="2:11" x14ac:dyDescent="0.2">
      <c r="B446" s="897"/>
      <c r="C446" s="897"/>
      <c r="E446" s="898"/>
      <c r="G446" s="900"/>
      <c r="H446" s="901"/>
      <c r="I446" s="901"/>
      <c r="J446" s="901"/>
      <c r="K446" s="901"/>
    </row>
    <row r="447" spans="2:11" x14ac:dyDescent="0.2">
      <c r="B447" s="897"/>
      <c r="C447" s="897"/>
      <c r="E447" s="898"/>
      <c r="G447" s="900"/>
      <c r="H447" s="901"/>
      <c r="I447" s="901"/>
      <c r="J447" s="901"/>
      <c r="K447" s="901"/>
    </row>
    <row r="448" spans="2:11" x14ac:dyDescent="0.2">
      <c r="B448" s="897"/>
      <c r="C448" s="897"/>
      <c r="E448" s="898"/>
      <c r="G448" s="900"/>
      <c r="H448" s="901"/>
      <c r="I448" s="901"/>
      <c r="J448" s="901"/>
      <c r="K448" s="901"/>
    </row>
    <row r="449" spans="2:11" x14ac:dyDescent="0.2">
      <c r="B449" s="897"/>
      <c r="C449" s="897"/>
      <c r="E449" s="898"/>
      <c r="G449" s="900"/>
      <c r="H449" s="901"/>
      <c r="I449" s="901"/>
      <c r="J449" s="901"/>
      <c r="K449" s="901"/>
    </row>
    <row r="450" spans="2:11" x14ac:dyDescent="0.2">
      <c r="B450" s="897"/>
      <c r="C450" s="897"/>
      <c r="E450" s="898"/>
      <c r="G450" s="900"/>
      <c r="H450" s="901"/>
      <c r="I450" s="901"/>
      <c r="J450" s="901"/>
      <c r="K450" s="901"/>
    </row>
    <row r="451" spans="2:11" x14ac:dyDescent="0.2">
      <c r="B451" s="897"/>
      <c r="C451" s="897"/>
      <c r="E451" s="898"/>
      <c r="G451" s="900"/>
      <c r="H451" s="901"/>
      <c r="I451" s="901"/>
      <c r="J451" s="901"/>
      <c r="K451" s="901"/>
    </row>
    <row r="452" spans="2:11" x14ac:dyDescent="0.2">
      <c r="B452" s="897"/>
      <c r="C452" s="897"/>
      <c r="E452" s="898"/>
      <c r="G452" s="900"/>
      <c r="H452" s="901"/>
      <c r="I452" s="901"/>
      <c r="J452" s="901"/>
      <c r="K452" s="901"/>
    </row>
    <row r="453" spans="2:11" x14ac:dyDescent="0.2">
      <c r="B453" s="897"/>
      <c r="C453" s="897"/>
      <c r="E453" s="898"/>
      <c r="G453" s="900"/>
      <c r="H453" s="901"/>
      <c r="I453" s="901"/>
      <c r="J453" s="901"/>
      <c r="K453" s="901"/>
    </row>
    <row r="454" spans="2:11" x14ac:dyDescent="0.2">
      <c r="B454" s="897"/>
      <c r="C454" s="897"/>
      <c r="E454" s="898"/>
      <c r="G454" s="900"/>
      <c r="H454" s="901"/>
      <c r="I454" s="901"/>
      <c r="J454" s="901"/>
      <c r="K454" s="901"/>
    </row>
    <row r="455" spans="2:11" x14ac:dyDescent="0.2">
      <c r="B455" s="897"/>
      <c r="C455" s="897"/>
      <c r="E455" s="898"/>
      <c r="G455" s="900"/>
      <c r="H455" s="901"/>
      <c r="I455" s="901"/>
      <c r="J455" s="901"/>
      <c r="K455" s="901"/>
    </row>
    <row r="456" spans="2:11" x14ac:dyDescent="0.2">
      <c r="B456" s="897"/>
      <c r="C456" s="897"/>
      <c r="E456" s="898"/>
      <c r="G456" s="900"/>
      <c r="H456" s="901"/>
      <c r="I456" s="901"/>
      <c r="J456" s="901"/>
      <c r="K456" s="901"/>
    </row>
    <row r="457" spans="2:11" x14ac:dyDescent="0.2">
      <c r="B457" s="897"/>
      <c r="C457" s="897"/>
      <c r="E457" s="898"/>
      <c r="G457" s="900"/>
      <c r="H457" s="901"/>
      <c r="I457" s="901"/>
      <c r="J457" s="901"/>
      <c r="K457" s="901"/>
    </row>
    <row r="458" spans="2:11" x14ac:dyDescent="0.2">
      <c r="B458" s="897"/>
      <c r="C458" s="897"/>
      <c r="E458" s="898"/>
      <c r="G458" s="900"/>
      <c r="H458" s="901"/>
      <c r="I458" s="901"/>
      <c r="J458" s="901"/>
      <c r="K458" s="901"/>
    </row>
    <row r="459" spans="2:11" x14ac:dyDescent="0.2">
      <c r="B459" s="897"/>
      <c r="C459" s="897"/>
      <c r="E459" s="898"/>
      <c r="G459" s="900"/>
      <c r="H459" s="901"/>
      <c r="I459" s="901"/>
      <c r="J459" s="901"/>
      <c r="K459" s="901"/>
    </row>
    <row r="460" spans="2:11" x14ac:dyDescent="0.2">
      <c r="B460" s="897"/>
      <c r="C460" s="897"/>
      <c r="E460" s="898"/>
      <c r="G460" s="900"/>
      <c r="H460" s="901"/>
      <c r="I460" s="901"/>
      <c r="J460" s="901"/>
      <c r="K460" s="901"/>
    </row>
    <row r="461" spans="2:11" x14ac:dyDescent="0.2">
      <c r="B461" s="897"/>
      <c r="C461" s="897"/>
      <c r="E461" s="898"/>
      <c r="G461" s="900"/>
      <c r="H461" s="901"/>
      <c r="I461" s="901"/>
      <c r="J461" s="901"/>
      <c r="K461" s="901"/>
    </row>
    <row r="462" spans="2:11" x14ac:dyDescent="0.2">
      <c r="B462" s="897"/>
      <c r="C462" s="897"/>
      <c r="E462" s="898"/>
      <c r="G462" s="900"/>
      <c r="H462" s="901"/>
      <c r="I462" s="901"/>
      <c r="J462" s="901"/>
      <c r="K462" s="901"/>
    </row>
    <row r="463" spans="2:11" x14ac:dyDescent="0.2">
      <c r="B463" s="897"/>
      <c r="C463" s="897"/>
      <c r="E463" s="898"/>
      <c r="G463" s="900"/>
      <c r="H463" s="901"/>
      <c r="I463" s="901"/>
      <c r="J463" s="901"/>
      <c r="K463" s="901"/>
    </row>
    <row r="464" spans="2:11" x14ac:dyDescent="0.2">
      <c r="B464" s="897"/>
      <c r="C464" s="897"/>
      <c r="E464" s="898"/>
      <c r="G464" s="900"/>
      <c r="H464" s="901"/>
      <c r="I464" s="901"/>
      <c r="J464" s="901"/>
      <c r="K464" s="901"/>
    </row>
    <row r="465" spans="2:11" x14ac:dyDescent="0.2">
      <c r="B465" s="897"/>
      <c r="C465" s="897"/>
      <c r="E465" s="898"/>
      <c r="G465" s="900"/>
      <c r="H465" s="901"/>
      <c r="I465" s="901"/>
      <c r="J465" s="901"/>
      <c r="K465" s="901"/>
    </row>
    <row r="466" spans="2:11" x14ac:dyDescent="0.2">
      <c r="B466" s="897"/>
      <c r="C466" s="897"/>
      <c r="E466" s="898"/>
      <c r="G466" s="900"/>
      <c r="H466" s="901"/>
      <c r="I466" s="901"/>
      <c r="J466" s="901"/>
      <c r="K466" s="901"/>
    </row>
    <row r="467" spans="2:11" x14ac:dyDescent="0.2">
      <c r="B467" s="897"/>
      <c r="C467" s="897"/>
      <c r="E467" s="898"/>
      <c r="G467" s="900"/>
      <c r="H467" s="901"/>
      <c r="I467" s="901"/>
      <c r="J467" s="901"/>
      <c r="K467" s="901"/>
    </row>
    <row r="468" spans="2:11" x14ac:dyDescent="0.2">
      <c r="B468" s="897"/>
      <c r="C468" s="897"/>
      <c r="E468" s="898"/>
      <c r="G468" s="900"/>
      <c r="H468" s="901"/>
      <c r="I468" s="901"/>
      <c r="J468" s="901"/>
      <c r="K468" s="901"/>
    </row>
    <row r="469" spans="2:11" x14ac:dyDescent="0.2">
      <c r="B469" s="897"/>
      <c r="C469" s="897"/>
      <c r="E469" s="898"/>
      <c r="G469" s="900"/>
      <c r="H469" s="901"/>
      <c r="I469" s="901"/>
      <c r="J469" s="901"/>
      <c r="K469" s="901"/>
    </row>
    <row r="470" spans="2:11" x14ac:dyDescent="0.2">
      <c r="B470" s="897"/>
      <c r="C470" s="897"/>
      <c r="E470" s="898"/>
      <c r="G470" s="900"/>
      <c r="H470" s="901"/>
      <c r="I470" s="901"/>
      <c r="J470" s="901"/>
      <c r="K470" s="901"/>
    </row>
    <row r="471" spans="2:11" x14ac:dyDescent="0.2">
      <c r="B471" s="897"/>
      <c r="C471" s="897"/>
      <c r="E471" s="898"/>
      <c r="G471" s="900"/>
      <c r="H471" s="901"/>
      <c r="I471" s="901"/>
      <c r="J471" s="901"/>
      <c r="K471" s="901"/>
    </row>
    <row r="472" spans="2:11" x14ac:dyDescent="0.2">
      <c r="B472" s="897"/>
      <c r="C472" s="897"/>
      <c r="E472" s="898"/>
      <c r="G472" s="900"/>
      <c r="H472" s="901"/>
      <c r="I472" s="901"/>
      <c r="J472" s="901"/>
      <c r="K472" s="901"/>
    </row>
    <row r="473" spans="2:11" x14ac:dyDescent="0.2">
      <c r="B473" s="897"/>
      <c r="C473" s="897"/>
      <c r="E473" s="898"/>
      <c r="G473" s="900"/>
      <c r="H473" s="901"/>
      <c r="I473" s="901"/>
      <c r="J473" s="901"/>
      <c r="K473" s="901"/>
    </row>
    <row r="474" spans="2:11" x14ac:dyDescent="0.2">
      <c r="B474" s="897"/>
      <c r="C474" s="897"/>
      <c r="E474" s="898"/>
      <c r="G474" s="900"/>
      <c r="H474" s="901"/>
      <c r="I474" s="901"/>
      <c r="J474" s="901"/>
      <c r="K474" s="901"/>
    </row>
    <row r="475" spans="2:11" x14ac:dyDescent="0.2">
      <c r="B475" s="897"/>
      <c r="C475" s="897"/>
      <c r="E475" s="898"/>
      <c r="G475" s="900"/>
      <c r="H475" s="901"/>
      <c r="I475" s="901"/>
      <c r="J475" s="901"/>
      <c r="K475" s="901"/>
    </row>
    <row r="476" spans="2:11" x14ac:dyDescent="0.2">
      <c r="B476" s="897"/>
      <c r="C476" s="897"/>
      <c r="E476" s="898"/>
      <c r="G476" s="900"/>
      <c r="H476" s="901"/>
      <c r="I476" s="901"/>
      <c r="J476" s="901"/>
      <c r="K476" s="901"/>
    </row>
    <row r="477" spans="2:11" x14ac:dyDescent="0.2">
      <c r="B477" s="897"/>
      <c r="C477" s="897"/>
      <c r="E477" s="898"/>
      <c r="G477" s="900"/>
      <c r="H477" s="901"/>
      <c r="I477" s="901"/>
      <c r="J477" s="901"/>
      <c r="K477" s="901"/>
    </row>
    <row r="478" spans="2:11" x14ac:dyDescent="0.2">
      <c r="B478" s="897"/>
      <c r="C478" s="897"/>
      <c r="E478" s="898"/>
      <c r="G478" s="900"/>
      <c r="H478" s="901"/>
      <c r="I478" s="901"/>
      <c r="J478" s="901"/>
      <c r="K478" s="901"/>
    </row>
    <row r="479" spans="2:11" x14ac:dyDescent="0.2">
      <c r="B479" s="897"/>
      <c r="C479" s="897"/>
      <c r="E479" s="898"/>
      <c r="G479" s="900"/>
      <c r="H479" s="901"/>
      <c r="I479" s="901"/>
      <c r="J479" s="901"/>
      <c r="K479" s="901"/>
    </row>
    <row r="480" spans="2:11" x14ac:dyDescent="0.2">
      <c r="B480" s="897"/>
      <c r="C480" s="897"/>
      <c r="E480" s="898"/>
      <c r="G480" s="900"/>
      <c r="H480" s="901"/>
      <c r="I480" s="901"/>
      <c r="J480" s="901"/>
      <c r="K480" s="901"/>
    </row>
    <row r="481" spans="2:11" x14ac:dyDescent="0.2">
      <c r="B481" s="897"/>
      <c r="C481" s="897"/>
      <c r="E481" s="898"/>
      <c r="G481" s="900"/>
      <c r="H481" s="901"/>
      <c r="I481" s="901"/>
      <c r="J481" s="901"/>
      <c r="K481" s="901"/>
    </row>
    <row r="482" spans="2:11" x14ac:dyDescent="0.2">
      <c r="B482" s="897"/>
      <c r="C482" s="897"/>
      <c r="E482" s="898"/>
      <c r="G482" s="900"/>
      <c r="H482" s="901"/>
      <c r="I482" s="901"/>
      <c r="J482" s="901"/>
      <c r="K482" s="901"/>
    </row>
    <row r="483" spans="2:11" x14ac:dyDescent="0.2">
      <c r="B483" s="897"/>
      <c r="C483" s="897"/>
      <c r="E483" s="898"/>
      <c r="G483" s="900"/>
      <c r="H483" s="901"/>
      <c r="I483" s="901"/>
      <c r="J483" s="901"/>
      <c r="K483" s="901"/>
    </row>
    <row r="484" spans="2:11" x14ac:dyDescent="0.2">
      <c r="B484" s="897"/>
      <c r="C484" s="897"/>
      <c r="E484" s="898"/>
      <c r="G484" s="900"/>
      <c r="H484" s="901"/>
      <c r="I484" s="901"/>
      <c r="J484" s="901"/>
      <c r="K484" s="901"/>
    </row>
    <row r="485" spans="2:11" x14ac:dyDescent="0.2">
      <c r="B485" s="897"/>
      <c r="C485" s="897"/>
      <c r="E485" s="898"/>
      <c r="G485" s="900"/>
      <c r="H485" s="901"/>
      <c r="I485" s="901"/>
      <c r="J485" s="901"/>
      <c r="K485" s="901"/>
    </row>
    <row r="486" spans="2:11" x14ac:dyDescent="0.2">
      <c r="B486" s="897"/>
      <c r="C486" s="897"/>
      <c r="E486" s="898"/>
      <c r="G486" s="900"/>
      <c r="H486" s="901"/>
      <c r="I486" s="901"/>
      <c r="J486" s="901"/>
      <c r="K486" s="901"/>
    </row>
    <row r="487" spans="2:11" x14ac:dyDescent="0.2">
      <c r="B487" s="897"/>
      <c r="C487" s="897"/>
      <c r="E487" s="898"/>
      <c r="G487" s="900"/>
      <c r="H487" s="901"/>
      <c r="I487" s="901"/>
      <c r="J487" s="901"/>
      <c r="K487" s="901"/>
    </row>
    <row r="488" spans="2:11" x14ac:dyDescent="0.2">
      <c r="B488" s="897"/>
      <c r="C488" s="897"/>
      <c r="E488" s="898"/>
      <c r="G488" s="900"/>
      <c r="H488" s="901"/>
      <c r="I488" s="901"/>
      <c r="J488" s="901"/>
      <c r="K488" s="901"/>
    </row>
    <row r="489" spans="2:11" x14ac:dyDescent="0.2">
      <c r="B489" s="897"/>
      <c r="C489" s="897"/>
      <c r="E489" s="898"/>
      <c r="G489" s="900"/>
      <c r="H489" s="901"/>
      <c r="I489" s="901"/>
      <c r="J489" s="901"/>
      <c r="K489" s="901"/>
    </row>
    <row r="490" spans="2:11" x14ac:dyDescent="0.2">
      <c r="B490" s="897"/>
      <c r="C490" s="897"/>
      <c r="E490" s="898"/>
      <c r="G490" s="900"/>
      <c r="H490" s="901"/>
      <c r="I490" s="901"/>
      <c r="J490" s="901"/>
      <c r="K490" s="901"/>
    </row>
    <row r="491" spans="2:11" x14ac:dyDescent="0.2">
      <c r="B491" s="897"/>
      <c r="C491" s="897"/>
      <c r="E491" s="898"/>
      <c r="G491" s="900"/>
      <c r="H491" s="901"/>
      <c r="I491" s="901"/>
      <c r="J491" s="901"/>
      <c r="K491" s="901"/>
    </row>
    <row r="492" spans="2:11" x14ac:dyDescent="0.2">
      <c r="B492" s="897"/>
      <c r="C492" s="897"/>
      <c r="E492" s="898"/>
      <c r="G492" s="900"/>
      <c r="H492" s="901"/>
      <c r="I492" s="901"/>
      <c r="J492" s="901"/>
      <c r="K492" s="901"/>
    </row>
    <row r="493" spans="2:11" x14ac:dyDescent="0.2">
      <c r="B493" s="897"/>
      <c r="C493" s="897"/>
      <c r="E493" s="898"/>
      <c r="G493" s="900"/>
      <c r="H493" s="901"/>
      <c r="I493" s="901"/>
      <c r="J493" s="901"/>
      <c r="K493" s="901"/>
    </row>
    <row r="494" spans="2:11" x14ac:dyDescent="0.2">
      <c r="B494" s="897"/>
      <c r="C494" s="897"/>
      <c r="E494" s="898"/>
      <c r="G494" s="900"/>
      <c r="H494" s="901"/>
      <c r="I494" s="901"/>
      <c r="J494" s="901"/>
      <c r="K494" s="901"/>
    </row>
    <row r="495" spans="2:11" x14ac:dyDescent="0.2">
      <c r="B495" s="897"/>
      <c r="C495" s="897"/>
      <c r="E495" s="898"/>
      <c r="G495" s="900"/>
      <c r="H495" s="901"/>
      <c r="I495" s="901"/>
      <c r="J495" s="901"/>
      <c r="K495" s="901"/>
    </row>
    <row r="496" spans="2:11" x14ac:dyDescent="0.2">
      <c r="B496" s="897"/>
      <c r="C496" s="897"/>
      <c r="E496" s="898"/>
      <c r="G496" s="900"/>
      <c r="H496" s="901"/>
      <c r="I496" s="901"/>
      <c r="J496" s="901"/>
      <c r="K496" s="901"/>
    </row>
    <row r="497" spans="2:11" x14ac:dyDescent="0.2">
      <c r="B497" s="897"/>
      <c r="C497" s="897"/>
      <c r="E497" s="898"/>
      <c r="G497" s="900"/>
      <c r="H497" s="901"/>
      <c r="I497" s="901"/>
      <c r="J497" s="901"/>
      <c r="K497" s="901"/>
    </row>
    <row r="498" spans="2:11" x14ac:dyDescent="0.2">
      <c r="B498" s="897"/>
      <c r="C498" s="897"/>
      <c r="E498" s="898"/>
      <c r="G498" s="900"/>
      <c r="H498" s="901"/>
      <c r="I498" s="901"/>
      <c r="J498" s="901"/>
      <c r="K498" s="901"/>
    </row>
    <row r="499" spans="2:11" x14ac:dyDescent="0.2">
      <c r="B499" s="897"/>
      <c r="C499" s="897"/>
      <c r="E499" s="898"/>
      <c r="G499" s="900"/>
      <c r="H499" s="901"/>
      <c r="I499" s="901"/>
      <c r="J499" s="901"/>
      <c r="K499" s="901"/>
    </row>
    <row r="500" spans="2:11" x14ac:dyDescent="0.2">
      <c r="B500" s="897"/>
      <c r="C500" s="897"/>
      <c r="E500" s="898"/>
      <c r="G500" s="900"/>
      <c r="H500" s="901"/>
      <c r="I500" s="901"/>
      <c r="J500" s="901"/>
      <c r="K500" s="901"/>
    </row>
    <row r="501" spans="2:11" x14ac:dyDescent="0.2">
      <c r="B501" s="897"/>
      <c r="C501" s="897"/>
      <c r="E501" s="898"/>
      <c r="G501" s="900"/>
      <c r="H501" s="901"/>
      <c r="I501" s="901"/>
      <c r="J501" s="901"/>
      <c r="K501" s="901"/>
    </row>
    <row r="502" spans="2:11" x14ac:dyDescent="0.2">
      <c r="B502" s="897"/>
      <c r="C502" s="897"/>
      <c r="E502" s="898"/>
      <c r="G502" s="900"/>
      <c r="H502" s="901"/>
      <c r="I502" s="901"/>
      <c r="J502" s="901"/>
      <c r="K502" s="901"/>
    </row>
    <row r="503" spans="2:11" x14ac:dyDescent="0.2">
      <c r="B503" s="897"/>
      <c r="C503" s="897"/>
      <c r="E503" s="898"/>
      <c r="G503" s="900"/>
      <c r="H503" s="901"/>
      <c r="I503" s="901"/>
      <c r="J503" s="901"/>
      <c r="K503" s="901"/>
    </row>
    <row r="504" spans="2:11" x14ac:dyDescent="0.2">
      <c r="B504" s="897"/>
      <c r="C504" s="897"/>
      <c r="E504" s="898"/>
      <c r="G504" s="900"/>
      <c r="H504" s="901"/>
      <c r="I504" s="901"/>
      <c r="J504" s="901"/>
      <c r="K504" s="901"/>
    </row>
    <row r="505" spans="2:11" x14ac:dyDescent="0.2">
      <c r="B505" s="897"/>
      <c r="C505" s="897"/>
      <c r="E505" s="898"/>
      <c r="G505" s="900"/>
      <c r="H505" s="901"/>
      <c r="I505" s="901"/>
      <c r="J505" s="901"/>
      <c r="K505" s="901"/>
    </row>
    <row r="506" spans="2:11" x14ac:dyDescent="0.2">
      <c r="B506" s="897"/>
      <c r="C506" s="897"/>
      <c r="E506" s="898"/>
      <c r="G506" s="900"/>
      <c r="H506" s="901"/>
      <c r="I506" s="901"/>
      <c r="J506" s="901"/>
      <c r="K506" s="901"/>
    </row>
    <row r="507" spans="2:11" x14ac:dyDescent="0.2">
      <c r="B507" s="897"/>
      <c r="C507" s="897"/>
      <c r="E507" s="898"/>
      <c r="G507" s="900"/>
      <c r="H507" s="901"/>
      <c r="I507" s="901"/>
      <c r="J507" s="901"/>
      <c r="K507" s="901"/>
    </row>
    <row r="508" spans="2:11" x14ac:dyDescent="0.2">
      <c r="B508" s="897"/>
      <c r="C508" s="897"/>
      <c r="E508" s="898"/>
      <c r="G508" s="900"/>
      <c r="H508" s="901"/>
      <c r="I508" s="901"/>
      <c r="J508" s="901"/>
      <c r="K508" s="901"/>
    </row>
    <row r="509" spans="2:11" x14ac:dyDescent="0.2">
      <c r="B509" s="897"/>
      <c r="C509" s="897"/>
      <c r="E509" s="898"/>
      <c r="G509" s="900"/>
      <c r="H509" s="901"/>
      <c r="I509" s="901"/>
      <c r="J509" s="901"/>
      <c r="K509" s="901"/>
    </row>
    <row r="510" spans="2:11" x14ac:dyDescent="0.2">
      <c r="B510" s="897"/>
      <c r="C510" s="897"/>
      <c r="E510" s="898"/>
      <c r="G510" s="900"/>
      <c r="H510" s="901"/>
      <c r="I510" s="901"/>
      <c r="J510" s="901"/>
      <c r="K510" s="901"/>
    </row>
    <row r="511" spans="2:11" x14ac:dyDescent="0.2">
      <c r="B511" s="897"/>
      <c r="C511" s="897"/>
      <c r="E511" s="898"/>
      <c r="G511" s="900"/>
      <c r="H511" s="901"/>
      <c r="I511" s="901"/>
      <c r="J511" s="901"/>
      <c r="K511" s="901"/>
    </row>
    <row r="512" spans="2:11" x14ac:dyDescent="0.2">
      <c r="B512" s="897"/>
      <c r="C512" s="897"/>
      <c r="E512" s="898"/>
      <c r="G512" s="900"/>
      <c r="H512" s="901"/>
      <c r="I512" s="901"/>
      <c r="J512" s="901"/>
      <c r="K512" s="901"/>
    </row>
    <row r="513" spans="2:11" x14ac:dyDescent="0.2">
      <c r="B513" s="897"/>
      <c r="C513" s="897"/>
      <c r="E513" s="898"/>
      <c r="G513" s="900"/>
      <c r="H513" s="901"/>
      <c r="I513" s="901"/>
      <c r="J513" s="901"/>
      <c r="K513" s="901"/>
    </row>
    <row r="514" spans="2:11" x14ac:dyDescent="0.2">
      <c r="B514" s="897"/>
      <c r="C514" s="897"/>
      <c r="E514" s="898"/>
      <c r="G514" s="900"/>
      <c r="H514" s="901"/>
      <c r="I514" s="901"/>
      <c r="J514" s="901"/>
      <c r="K514" s="901"/>
    </row>
    <row r="515" spans="2:11" x14ac:dyDescent="0.2">
      <c r="B515" s="897"/>
      <c r="C515" s="897"/>
      <c r="E515" s="898"/>
      <c r="G515" s="900"/>
      <c r="H515" s="901"/>
      <c r="I515" s="901"/>
      <c r="J515" s="901"/>
      <c r="K515" s="901"/>
    </row>
    <row r="516" spans="2:11" x14ac:dyDescent="0.2">
      <c r="B516" s="897"/>
      <c r="C516" s="897"/>
      <c r="E516" s="898"/>
      <c r="G516" s="900"/>
      <c r="H516" s="901"/>
      <c r="I516" s="901"/>
      <c r="J516" s="901"/>
      <c r="K516" s="901"/>
    </row>
    <row r="517" spans="2:11" x14ac:dyDescent="0.2">
      <c r="B517" s="897"/>
      <c r="C517" s="897"/>
      <c r="E517" s="898"/>
      <c r="G517" s="900"/>
      <c r="H517" s="901"/>
      <c r="I517" s="901"/>
      <c r="J517" s="901"/>
      <c r="K517" s="901"/>
    </row>
    <row r="518" spans="2:11" x14ac:dyDescent="0.2">
      <c r="B518" s="897"/>
      <c r="C518" s="897"/>
      <c r="E518" s="898"/>
      <c r="G518" s="900"/>
      <c r="H518" s="901"/>
      <c r="I518" s="901"/>
      <c r="J518" s="901"/>
      <c r="K518" s="901"/>
    </row>
    <row r="519" spans="2:11" x14ac:dyDescent="0.2">
      <c r="B519" s="897"/>
      <c r="C519" s="897"/>
      <c r="E519" s="898"/>
      <c r="G519" s="900"/>
      <c r="H519" s="901"/>
      <c r="I519" s="901"/>
      <c r="J519" s="901"/>
      <c r="K519" s="901"/>
    </row>
    <row r="520" spans="2:11" x14ac:dyDescent="0.2">
      <c r="B520" s="897"/>
      <c r="C520" s="897"/>
      <c r="E520" s="898"/>
      <c r="G520" s="900"/>
      <c r="H520" s="901"/>
      <c r="I520" s="901"/>
      <c r="J520" s="901"/>
      <c r="K520" s="901"/>
    </row>
    <row r="521" spans="2:11" x14ac:dyDescent="0.2">
      <c r="B521" s="897"/>
      <c r="C521" s="897"/>
      <c r="E521" s="898"/>
      <c r="G521" s="900"/>
      <c r="H521" s="901"/>
      <c r="I521" s="901"/>
      <c r="J521" s="901"/>
      <c r="K521" s="901"/>
    </row>
    <row r="522" spans="2:11" x14ac:dyDescent="0.2">
      <c r="B522" s="897"/>
      <c r="C522" s="897"/>
      <c r="E522" s="898"/>
      <c r="G522" s="900"/>
      <c r="H522" s="901"/>
      <c r="I522" s="901"/>
      <c r="J522" s="901"/>
      <c r="K522" s="901"/>
    </row>
    <row r="523" spans="2:11" x14ac:dyDescent="0.2">
      <c r="B523" s="897"/>
      <c r="C523" s="897"/>
      <c r="E523" s="898"/>
      <c r="G523" s="900"/>
      <c r="H523" s="901"/>
      <c r="I523" s="901"/>
      <c r="J523" s="901"/>
      <c r="K523" s="901"/>
    </row>
    <row r="524" spans="2:11" x14ac:dyDescent="0.2">
      <c r="B524" s="897"/>
      <c r="C524" s="897"/>
      <c r="E524" s="898"/>
      <c r="G524" s="900"/>
      <c r="H524" s="901"/>
      <c r="I524" s="901"/>
      <c r="J524" s="901"/>
      <c r="K524" s="901"/>
    </row>
    <row r="525" spans="2:11" x14ac:dyDescent="0.2">
      <c r="B525" s="897"/>
      <c r="C525" s="897"/>
      <c r="E525" s="898"/>
      <c r="G525" s="900"/>
      <c r="H525" s="901"/>
      <c r="I525" s="901"/>
      <c r="J525" s="901"/>
      <c r="K525" s="901"/>
    </row>
    <row r="526" spans="2:11" x14ac:dyDescent="0.2">
      <c r="B526" s="897"/>
      <c r="C526" s="897"/>
      <c r="E526" s="898"/>
      <c r="G526" s="900"/>
      <c r="H526" s="901"/>
      <c r="I526" s="901"/>
      <c r="J526" s="901"/>
      <c r="K526" s="901"/>
    </row>
    <row r="527" spans="2:11" x14ac:dyDescent="0.2">
      <c r="B527" s="897"/>
      <c r="C527" s="897"/>
      <c r="E527" s="898"/>
      <c r="G527" s="900"/>
      <c r="H527" s="901"/>
      <c r="I527" s="901"/>
      <c r="J527" s="901"/>
      <c r="K527" s="901"/>
    </row>
    <row r="528" spans="2:11" x14ac:dyDescent="0.2">
      <c r="B528" s="897"/>
      <c r="C528" s="897"/>
      <c r="E528" s="898"/>
      <c r="G528" s="900"/>
      <c r="H528" s="901"/>
      <c r="I528" s="901"/>
      <c r="J528" s="901"/>
      <c r="K528" s="901"/>
    </row>
    <row r="529" spans="2:11" x14ac:dyDescent="0.2">
      <c r="B529" s="897"/>
      <c r="C529" s="897"/>
      <c r="E529" s="898"/>
      <c r="G529" s="900"/>
      <c r="H529" s="901"/>
      <c r="I529" s="901"/>
      <c r="J529" s="901"/>
      <c r="K529" s="901"/>
    </row>
    <row r="530" spans="2:11" x14ac:dyDescent="0.2">
      <c r="B530" s="897"/>
      <c r="C530" s="897"/>
      <c r="E530" s="898"/>
      <c r="G530" s="900"/>
      <c r="H530" s="901"/>
      <c r="I530" s="901"/>
      <c r="J530" s="901"/>
      <c r="K530" s="901"/>
    </row>
    <row r="531" spans="2:11" x14ac:dyDescent="0.2">
      <c r="B531" s="897"/>
      <c r="C531" s="897"/>
      <c r="E531" s="898"/>
      <c r="G531" s="900"/>
      <c r="H531" s="901"/>
      <c r="I531" s="901"/>
      <c r="J531" s="901"/>
      <c r="K531" s="901"/>
    </row>
    <row r="532" spans="2:11" x14ac:dyDescent="0.2">
      <c r="B532" s="897"/>
      <c r="C532" s="897"/>
      <c r="E532" s="898"/>
      <c r="G532" s="900"/>
      <c r="H532" s="901"/>
      <c r="I532" s="901"/>
      <c r="J532" s="901"/>
      <c r="K532" s="901"/>
    </row>
    <row r="533" spans="2:11" x14ac:dyDescent="0.2">
      <c r="B533" s="897"/>
      <c r="C533" s="897"/>
      <c r="E533" s="898"/>
      <c r="G533" s="900"/>
      <c r="H533" s="901"/>
      <c r="I533" s="901"/>
      <c r="J533" s="901"/>
      <c r="K533" s="901"/>
    </row>
    <row r="534" spans="2:11" x14ac:dyDescent="0.2">
      <c r="B534" s="897"/>
      <c r="C534" s="897"/>
      <c r="E534" s="898"/>
      <c r="G534" s="900"/>
      <c r="H534" s="901"/>
      <c r="I534" s="901"/>
      <c r="J534" s="901"/>
      <c r="K534" s="901"/>
    </row>
    <row r="535" spans="2:11" x14ac:dyDescent="0.2">
      <c r="B535" s="897"/>
      <c r="C535" s="897"/>
      <c r="E535" s="898"/>
      <c r="G535" s="900"/>
      <c r="H535" s="901"/>
      <c r="I535" s="901"/>
      <c r="J535" s="901"/>
      <c r="K535" s="901"/>
    </row>
    <row r="536" spans="2:11" x14ac:dyDescent="0.2">
      <c r="B536" s="897"/>
      <c r="C536" s="897"/>
      <c r="E536" s="898"/>
      <c r="G536" s="900"/>
      <c r="H536" s="901"/>
      <c r="I536" s="901"/>
      <c r="J536" s="901"/>
      <c r="K536" s="901"/>
    </row>
    <row r="537" spans="2:11" x14ac:dyDescent="0.2">
      <c r="B537" s="897"/>
      <c r="C537" s="897"/>
      <c r="E537" s="898"/>
      <c r="G537" s="900"/>
      <c r="H537" s="901"/>
      <c r="I537" s="901"/>
      <c r="J537" s="901"/>
      <c r="K537" s="901"/>
    </row>
    <row r="538" spans="2:11" x14ac:dyDescent="0.2">
      <c r="B538" s="897"/>
      <c r="C538" s="897"/>
      <c r="E538" s="898"/>
      <c r="G538" s="900"/>
      <c r="H538" s="901"/>
      <c r="I538" s="901"/>
      <c r="J538" s="901"/>
      <c r="K538" s="901"/>
    </row>
    <row r="539" spans="2:11" x14ac:dyDescent="0.2">
      <c r="B539" s="897"/>
      <c r="C539" s="897"/>
      <c r="E539" s="898"/>
      <c r="G539" s="900"/>
      <c r="H539" s="901"/>
      <c r="I539" s="901"/>
      <c r="J539" s="901"/>
      <c r="K539" s="901"/>
    </row>
    <row r="540" spans="2:11" x14ac:dyDescent="0.2">
      <c r="B540" s="897"/>
      <c r="C540" s="897"/>
      <c r="E540" s="898"/>
      <c r="G540" s="900"/>
      <c r="H540" s="901"/>
      <c r="I540" s="901"/>
      <c r="J540" s="901"/>
      <c r="K540" s="901"/>
    </row>
    <row r="541" spans="2:11" x14ac:dyDescent="0.2">
      <c r="B541" s="897"/>
      <c r="C541" s="897"/>
      <c r="E541" s="898"/>
      <c r="G541" s="900"/>
      <c r="H541" s="901"/>
      <c r="I541" s="901"/>
      <c r="J541" s="901"/>
      <c r="K541" s="901"/>
    </row>
    <row r="542" spans="2:11" x14ac:dyDescent="0.2">
      <c r="B542" s="897"/>
      <c r="C542" s="897"/>
      <c r="E542" s="898"/>
      <c r="G542" s="900"/>
      <c r="H542" s="901"/>
      <c r="I542" s="901"/>
      <c r="J542" s="901"/>
      <c r="K542" s="901"/>
    </row>
    <row r="543" spans="2:11" x14ac:dyDescent="0.2">
      <c r="B543" s="897"/>
      <c r="C543" s="897"/>
      <c r="E543" s="898"/>
      <c r="G543" s="900"/>
      <c r="H543" s="901"/>
      <c r="I543" s="901"/>
      <c r="J543" s="901"/>
      <c r="K543" s="901"/>
    </row>
    <row r="544" spans="2:11" x14ac:dyDescent="0.2">
      <c r="B544" s="897"/>
      <c r="C544" s="897"/>
      <c r="E544" s="898"/>
      <c r="G544" s="900"/>
      <c r="H544" s="901"/>
      <c r="I544" s="901"/>
      <c r="J544" s="901"/>
      <c r="K544" s="901"/>
    </row>
    <row r="545" spans="2:11" x14ac:dyDescent="0.2">
      <c r="B545" s="897"/>
      <c r="C545" s="897"/>
      <c r="E545" s="898"/>
      <c r="G545" s="900"/>
      <c r="H545" s="901"/>
      <c r="I545" s="901"/>
      <c r="J545" s="901"/>
      <c r="K545" s="901"/>
    </row>
    <row r="546" spans="2:11" x14ac:dyDescent="0.2">
      <c r="B546" s="897"/>
      <c r="C546" s="897"/>
      <c r="E546" s="898"/>
      <c r="G546" s="900"/>
      <c r="H546" s="901"/>
      <c r="I546" s="901"/>
      <c r="J546" s="901"/>
      <c r="K546" s="901"/>
    </row>
    <row r="547" spans="2:11" x14ac:dyDescent="0.2">
      <c r="B547" s="897"/>
      <c r="C547" s="897"/>
      <c r="E547" s="898"/>
      <c r="G547" s="900"/>
      <c r="H547" s="901"/>
      <c r="I547" s="901"/>
      <c r="J547" s="901"/>
      <c r="K547" s="901"/>
    </row>
    <row r="548" spans="2:11" x14ac:dyDescent="0.2">
      <c r="B548" s="897"/>
      <c r="C548" s="897"/>
      <c r="E548" s="898"/>
      <c r="G548" s="900"/>
      <c r="H548" s="901"/>
      <c r="I548" s="901"/>
      <c r="J548" s="901"/>
      <c r="K548" s="901"/>
    </row>
    <row r="549" spans="2:11" x14ac:dyDescent="0.2">
      <c r="B549" s="897"/>
      <c r="C549" s="897"/>
      <c r="E549" s="898"/>
      <c r="G549" s="900"/>
      <c r="H549" s="901"/>
      <c r="I549" s="901"/>
      <c r="J549" s="901"/>
      <c r="K549" s="901"/>
    </row>
    <row r="550" spans="2:11" x14ac:dyDescent="0.2">
      <c r="B550" s="897"/>
      <c r="C550" s="897"/>
      <c r="E550" s="898"/>
      <c r="G550" s="900"/>
      <c r="H550" s="901"/>
      <c r="I550" s="901"/>
      <c r="J550" s="901"/>
      <c r="K550" s="901"/>
    </row>
    <row r="551" spans="2:11" x14ac:dyDescent="0.2">
      <c r="B551" s="897"/>
      <c r="C551" s="897"/>
      <c r="E551" s="898"/>
      <c r="G551" s="900"/>
      <c r="H551" s="901"/>
      <c r="I551" s="901"/>
      <c r="J551" s="901"/>
      <c r="K551" s="901"/>
    </row>
    <row r="552" spans="2:11" x14ac:dyDescent="0.2">
      <c r="B552" s="897"/>
      <c r="C552" s="897"/>
      <c r="E552" s="898"/>
      <c r="G552" s="900"/>
      <c r="H552" s="901"/>
      <c r="I552" s="901"/>
      <c r="J552" s="901"/>
      <c r="K552" s="901"/>
    </row>
    <row r="553" spans="2:11" x14ac:dyDescent="0.2">
      <c r="B553" s="897"/>
      <c r="C553" s="897"/>
      <c r="E553" s="898"/>
      <c r="G553" s="900"/>
      <c r="H553" s="901"/>
      <c r="I553" s="901"/>
      <c r="J553" s="901"/>
      <c r="K553" s="901"/>
    </row>
    <row r="554" spans="2:11" x14ac:dyDescent="0.2">
      <c r="B554" s="897"/>
      <c r="C554" s="897"/>
      <c r="E554" s="898"/>
      <c r="G554" s="900"/>
      <c r="H554" s="901"/>
      <c r="I554" s="901"/>
      <c r="J554" s="901"/>
      <c r="K554" s="901"/>
    </row>
    <row r="555" spans="2:11" x14ac:dyDescent="0.2">
      <c r="B555" s="897"/>
      <c r="C555" s="897"/>
      <c r="E555" s="898"/>
      <c r="G555" s="900"/>
      <c r="H555" s="901"/>
      <c r="I555" s="901"/>
      <c r="J555" s="901"/>
      <c r="K555" s="901"/>
    </row>
    <row r="556" spans="2:11" x14ac:dyDescent="0.2">
      <c r="B556" s="897"/>
      <c r="C556" s="897"/>
      <c r="E556" s="898"/>
      <c r="G556" s="900"/>
      <c r="H556" s="901"/>
      <c r="I556" s="901"/>
      <c r="J556" s="901"/>
      <c r="K556" s="901"/>
    </row>
    <row r="557" spans="2:11" x14ac:dyDescent="0.2">
      <c r="B557" s="897"/>
      <c r="C557" s="897"/>
      <c r="E557" s="898"/>
      <c r="G557" s="900"/>
      <c r="H557" s="901"/>
      <c r="I557" s="901"/>
      <c r="J557" s="901"/>
      <c r="K557" s="901"/>
    </row>
    <row r="558" spans="2:11" x14ac:dyDescent="0.2">
      <c r="B558" s="897"/>
      <c r="C558" s="897"/>
      <c r="E558" s="898"/>
      <c r="G558" s="900"/>
      <c r="H558" s="901"/>
      <c r="I558" s="901"/>
      <c r="J558" s="901"/>
      <c r="K558" s="901"/>
    </row>
    <row r="559" spans="2:11" x14ac:dyDescent="0.2">
      <c r="B559" s="897"/>
      <c r="C559" s="897"/>
      <c r="E559" s="898"/>
      <c r="G559" s="900"/>
      <c r="H559" s="901"/>
      <c r="I559" s="901"/>
      <c r="J559" s="901"/>
      <c r="K559" s="901"/>
    </row>
    <row r="560" spans="2:11" x14ac:dyDescent="0.2">
      <c r="B560" s="897"/>
      <c r="C560" s="897"/>
      <c r="E560" s="898"/>
      <c r="G560" s="900"/>
      <c r="H560" s="901"/>
      <c r="I560" s="901"/>
      <c r="J560" s="901"/>
      <c r="K560" s="901"/>
    </row>
    <row r="561" spans="2:11" x14ac:dyDescent="0.2">
      <c r="B561" s="897"/>
      <c r="C561" s="897"/>
      <c r="E561" s="898"/>
      <c r="G561" s="900"/>
      <c r="H561" s="901"/>
      <c r="I561" s="901"/>
      <c r="J561" s="901"/>
      <c r="K561" s="901"/>
    </row>
    <row r="562" spans="2:11" x14ac:dyDescent="0.2">
      <c r="B562" s="897"/>
      <c r="C562" s="897"/>
      <c r="E562" s="898"/>
      <c r="G562" s="900"/>
      <c r="H562" s="901"/>
      <c r="I562" s="901"/>
      <c r="J562" s="901"/>
      <c r="K562" s="901"/>
    </row>
    <row r="563" spans="2:11" x14ac:dyDescent="0.2">
      <c r="B563" s="897"/>
      <c r="C563" s="897"/>
      <c r="E563" s="898"/>
      <c r="G563" s="900"/>
      <c r="H563" s="901"/>
      <c r="I563" s="901"/>
      <c r="J563" s="901"/>
      <c r="K563" s="901"/>
    </row>
    <row r="564" spans="2:11" x14ac:dyDescent="0.2">
      <c r="B564" s="897"/>
      <c r="C564" s="897"/>
      <c r="E564" s="898"/>
      <c r="G564" s="900"/>
      <c r="H564" s="901"/>
      <c r="I564" s="901"/>
      <c r="J564" s="901"/>
      <c r="K564" s="901"/>
    </row>
    <row r="565" spans="2:11" x14ac:dyDescent="0.2">
      <c r="B565" s="897"/>
      <c r="C565" s="897"/>
      <c r="E565" s="898"/>
      <c r="G565" s="900"/>
      <c r="H565" s="901"/>
      <c r="I565" s="901"/>
      <c r="J565" s="901"/>
      <c r="K565" s="901"/>
    </row>
    <row r="566" spans="2:11" x14ac:dyDescent="0.2">
      <c r="B566" s="897"/>
      <c r="C566" s="897"/>
      <c r="E566" s="898"/>
      <c r="G566" s="900"/>
      <c r="H566" s="901"/>
      <c r="I566" s="901"/>
      <c r="J566" s="901"/>
      <c r="K566" s="901"/>
    </row>
    <row r="567" spans="2:11" x14ac:dyDescent="0.2">
      <c r="B567" s="897"/>
      <c r="C567" s="897"/>
      <c r="E567" s="898"/>
      <c r="G567" s="900"/>
      <c r="H567" s="901"/>
      <c r="I567" s="901"/>
      <c r="J567" s="901"/>
      <c r="K567" s="901"/>
    </row>
    <row r="568" spans="2:11" x14ac:dyDescent="0.2">
      <c r="B568" s="897"/>
      <c r="C568" s="897"/>
      <c r="E568" s="898"/>
      <c r="G568" s="900"/>
      <c r="H568" s="901"/>
      <c r="I568" s="901"/>
      <c r="J568" s="901"/>
      <c r="K568" s="901"/>
    </row>
    <row r="569" spans="2:11" x14ac:dyDescent="0.2">
      <c r="B569" s="897"/>
      <c r="C569" s="897"/>
      <c r="E569" s="898"/>
      <c r="G569" s="900"/>
      <c r="H569" s="901"/>
      <c r="I569" s="901"/>
      <c r="J569" s="901"/>
      <c r="K569" s="901"/>
    </row>
    <row r="570" spans="2:11" x14ac:dyDescent="0.2">
      <c r="B570" s="897"/>
      <c r="C570" s="897"/>
      <c r="E570" s="898"/>
      <c r="G570" s="900"/>
      <c r="H570" s="901"/>
      <c r="I570" s="901"/>
      <c r="J570" s="901"/>
      <c r="K570" s="901"/>
    </row>
    <row r="571" spans="2:11" x14ac:dyDescent="0.2">
      <c r="B571" s="897"/>
      <c r="C571" s="897"/>
      <c r="E571" s="898"/>
      <c r="G571" s="900"/>
      <c r="H571" s="901"/>
      <c r="I571" s="901"/>
      <c r="J571" s="901"/>
      <c r="K571" s="901"/>
    </row>
    <row r="572" spans="2:11" x14ac:dyDescent="0.2">
      <c r="B572" s="897"/>
      <c r="C572" s="897"/>
      <c r="E572" s="898"/>
      <c r="G572" s="900"/>
      <c r="H572" s="901"/>
      <c r="I572" s="901"/>
      <c r="J572" s="901"/>
      <c r="K572" s="901"/>
    </row>
    <row r="573" spans="2:11" x14ac:dyDescent="0.2">
      <c r="B573" s="897"/>
      <c r="C573" s="897"/>
      <c r="E573" s="898"/>
      <c r="G573" s="900"/>
      <c r="H573" s="901"/>
      <c r="I573" s="901"/>
      <c r="J573" s="901"/>
      <c r="K573" s="901"/>
    </row>
    <row r="574" spans="2:11" x14ac:dyDescent="0.2">
      <c r="B574" s="897"/>
      <c r="C574" s="897"/>
      <c r="E574" s="898"/>
      <c r="G574" s="900"/>
      <c r="H574" s="901"/>
      <c r="I574" s="901"/>
      <c r="J574" s="901"/>
      <c r="K574" s="901"/>
    </row>
    <row r="575" spans="2:11" x14ac:dyDescent="0.2">
      <c r="B575" s="897"/>
      <c r="C575" s="897"/>
      <c r="E575" s="898"/>
      <c r="G575" s="900"/>
      <c r="H575" s="901"/>
      <c r="I575" s="901"/>
      <c r="J575" s="901"/>
      <c r="K575" s="901"/>
    </row>
    <row r="576" spans="2:11" x14ac:dyDescent="0.2">
      <c r="B576" s="897"/>
      <c r="C576" s="897"/>
      <c r="E576" s="898"/>
      <c r="G576" s="900"/>
      <c r="H576" s="901"/>
      <c r="I576" s="901"/>
      <c r="J576" s="901"/>
      <c r="K576" s="901"/>
    </row>
    <row r="577" spans="2:11" x14ac:dyDescent="0.2">
      <c r="B577" s="897"/>
      <c r="C577" s="897"/>
      <c r="E577" s="898"/>
      <c r="G577" s="900"/>
      <c r="H577" s="901"/>
      <c r="I577" s="901"/>
      <c r="J577" s="901"/>
      <c r="K577" s="901"/>
    </row>
    <row r="578" spans="2:11" x14ac:dyDescent="0.2">
      <c r="B578" s="897"/>
      <c r="C578" s="897"/>
      <c r="E578" s="898"/>
      <c r="G578" s="900"/>
      <c r="H578" s="901"/>
      <c r="I578" s="901"/>
      <c r="J578" s="901"/>
      <c r="K578" s="901"/>
    </row>
    <row r="579" spans="2:11" x14ac:dyDescent="0.2">
      <c r="B579" s="897"/>
      <c r="C579" s="897"/>
      <c r="E579" s="898"/>
      <c r="G579" s="900"/>
      <c r="H579" s="901"/>
      <c r="I579" s="901"/>
      <c r="J579" s="901"/>
      <c r="K579" s="901"/>
    </row>
    <row r="580" spans="2:11" x14ac:dyDescent="0.2">
      <c r="B580" s="897"/>
      <c r="C580" s="897"/>
      <c r="E580" s="898"/>
      <c r="G580" s="900"/>
      <c r="H580" s="901"/>
      <c r="I580" s="901"/>
      <c r="J580" s="901"/>
      <c r="K580" s="901"/>
    </row>
    <row r="581" spans="2:11" x14ac:dyDescent="0.2">
      <c r="B581" s="897"/>
      <c r="C581" s="897"/>
      <c r="E581" s="898"/>
      <c r="G581" s="900"/>
      <c r="H581" s="901"/>
      <c r="I581" s="901"/>
      <c r="J581" s="901"/>
      <c r="K581" s="901"/>
    </row>
    <row r="582" spans="2:11" x14ac:dyDescent="0.2">
      <c r="B582" s="897"/>
      <c r="C582" s="897"/>
      <c r="E582" s="898"/>
      <c r="G582" s="900"/>
      <c r="H582" s="901"/>
      <c r="I582" s="901"/>
      <c r="J582" s="901"/>
      <c r="K582" s="901"/>
    </row>
    <row r="583" spans="2:11" x14ac:dyDescent="0.2">
      <c r="B583" s="897"/>
      <c r="C583" s="897"/>
      <c r="E583" s="898"/>
      <c r="G583" s="900"/>
      <c r="H583" s="901"/>
      <c r="I583" s="901"/>
      <c r="J583" s="901"/>
      <c r="K583" s="901"/>
    </row>
    <row r="584" spans="2:11" x14ac:dyDescent="0.2">
      <c r="B584" s="897"/>
      <c r="C584" s="897"/>
      <c r="E584" s="898"/>
      <c r="G584" s="900"/>
      <c r="H584" s="901"/>
      <c r="I584" s="901"/>
      <c r="J584" s="901"/>
      <c r="K584" s="901"/>
    </row>
    <row r="585" spans="2:11" x14ac:dyDescent="0.2">
      <c r="B585" s="897"/>
      <c r="C585" s="897"/>
      <c r="E585" s="898"/>
      <c r="G585" s="900"/>
      <c r="H585" s="901"/>
      <c r="I585" s="901"/>
      <c r="J585" s="901"/>
      <c r="K585" s="901"/>
    </row>
    <row r="586" spans="2:11" x14ac:dyDescent="0.2">
      <c r="B586" s="897"/>
      <c r="C586" s="897"/>
      <c r="E586" s="898"/>
      <c r="G586" s="900"/>
      <c r="H586" s="901"/>
      <c r="I586" s="901"/>
      <c r="J586" s="901"/>
      <c r="K586" s="901"/>
    </row>
    <row r="587" spans="2:11" x14ac:dyDescent="0.2">
      <c r="B587" s="897"/>
      <c r="C587" s="897"/>
      <c r="E587" s="898"/>
      <c r="G587" s="900"/>
      <c r="H587" s="901"/>
      <c r="I587" s="901"/>
      <c r="J587" s="901"/>
      <c r="K587" s="901"/>
    </row>
    <row r="588" spans="2:11" x14ac:dyDescent="0.2">
      <c r="B588" s="897"/>
      <c r="C588" s="897"/>
      <c r="E588" s="898"/>
      <c r="G588" s="900"/>
      <c r="H588" s="901"/>
      <c r="I588" s="901"/>
      <c r="J588" s="901"/>
      <c r="K588" s="901"/>
    </row>
    <row r="589" spans="2:11" x14ac:dyDescent="0.2">
      <c r="B589" s="897"/>
      <c r="C589" s="897"/>
      <c r="E589" s="898"/>
      <c r="G589" s="900"/>
      <c r="H589" s="901"/>
      <c r="I589" s="901"/>
      <c r="J589" s="901"/>
      <c r="K589" s="901"/>
    </row>
    <row r="590" spans="2:11" x14ac:dyDescent="0.2">
      <c r="B590" s="897"/>
      <c r="C590" s="897"/>
      <c r="E590" s="898"/>
      <c r="G590" s="900"/>
      <c r="H590" s="901"/>
      <c r="I590" s="901"/>
      <c r="J590" s="901"/>
      <c r="K590" s="901"/>
    </row>
    <row r="591" spans="2:11" x14ac:dyDescent="0.2">
      <c r="B591" s="897"/>
      <c r="C591" s="897"/>
      <c r="E591" s="898"/>
      <c r="G591" s="900"/>
      <c r="H591" s="901"/>
      <c r="I591" s="901"/>
      <c r="J591" s="901"/>
      <c r="K591" s="901"/>
    </row>
    <row r="592" spans="2:11" x14ac:dyDescent="0.2">
      <c r="B592" s="897"/>
      <c r="C592" s="897"/>
      <c r="E592" s="898"/>
      <c r="G592" s="900"/>
      <c r="H592" s="901"/>
      <c r="I592" s="901"/>
      <c r="J592" s="901"/>
      <c r="K592" s="901"/>
    </row>
    <row r="593" spans="2:11" x14ac:dyDescent="0.2">
      <c r="B593" s="897"/>
      <c r="C593" s="897"/>
      <c r="E593" s="898"/>
      <c r="G593" s="900"/>
      <c r="H593" s="901"/>
      <c r="I593" s="901"/>
      <c r="J593" s="901"/>
      <c r="K593" s="901"/>
    </row>
    <row r="594" spans="2:11" x14ac:dyDescent="0.2">
      <c r="B594" s="897"/>
      <c r="C594" s="897"/>
      <c r="E594" s="898"/>
      <c r="G594" s="900"/>
      <c r="H594" s="901"/>
      <c r="I594" s="901"/>
      <c r="J594" s="901"/>
      <c r="K594" s="901"/>
    </row>
    <row r="595" spans="2:11" x14ac:dyDescent="0.2">
      <c r="B595" s="897"/>
      <c r="C595" s="897"/>
      <c r="E595" s="898"/>
      <c r="G595" s="900"/>
      <c r="H595" s="901"/>
      <c r="I595" s="901"/>
      <c r="J595" s="901"/>
      <c r="K595" s="901"/>
    </row>
    <row r="596" spans="2:11" x14ac:dyDescent="0.2">
      <c r="B596" s="897"/>
      <c r="C596" s="897"/>
      <c r="E596" s="898"/>
      <c r="G596" s="900"/>
      <c r="H596" s="901"/>
      <c r="I596" s="901"/>
      <c r="J596" s="901"/>
      <c r="K596" s="901"/>
    </row>
    <row r="597" spans="2:11" x14ac:dyDescent="0.2">
      <c r="B597" s="897"/>
      <c r="C597" s="897"/>
      <c r="E597" s="898"/>
      <c r="G597" s="900"/>
      <c r="H597" s="901"/>
      <c r="I597" s="901"/>
      <c r="J597" s="901"/>
      <c r="K597" s="901"/>
    </row>
    <row r="598" spans="2:11" x14ac:dyDescent="0.2">
      <c r="B598" s="897"/>
      <c r="C598" s="897"/>
      <c r="E598" s="898"/>
      <c r="G598" s="900"/>
      <c r="H598" s="901"/>
      <c r="I598" s="901"/>
      <c r="J598" s="901"/>
      <c r="K598" s="901"/>
    </row>
    <row r="599" spans="2:11" x14ac:dyDescent="0.2">
      <c r="B599" s="897"/>
      <c r="C599" s="897"/>
      <c r="E599" s="898"/>
      <c r="G599" s="900"/>
      <c r="H599" s="901"/>
      <c r="I599" s="901"/>
      <c r="J599" s="901"/>
      <c r="K599" s="901"/>
    </row>
    <row r="600" spans="2:11" x14ac:dyDescent="0.2">
      <c r="B600" s="897"/>
      <c r="C600" s="897"/>
      <c r="E600" s="898"/>
      <c r="G600" s="900"/>
      <c r="H600" s="901"/>
      <c r="I600" s="901"/>
      <c r="J600" s="901"/>
      <c r="K600" s="901"/>
    </row>
    <row r="601" spans="2:11" x14ac:dyDescent="0.2">
      <c r="B601" s="897"/>
      <c r="C601" s="897"/>
      <c r="E601" s="898"/>
      <c r="G601" s="900"/>
      <c r="H601" s="901"/>
      <c r="I601" s="901"/>
      <c r="J601" s="901"/>
      <c r="K601" s="901"/>
    </row>
    <row r="602" spans="2:11" x14ac:dyDescent="0.2">
      <c r="B602" s="897"/>
      <c r="C602" s="897"/>
      <c r="E602" s="898"/>
      <c r="G602" s="900"/>
      <c r="H602" s="901"/>
      <c r="I602" s="901"/>
      <c r="J602" s="901"/>
      <c r="K602" s="901"/>
    </row>
    <row r="603" spans="2:11" x14ac:dyDescent="0.2">
      <c r="B603" s="897"/>
      <c r="C603" s="897"/>
      <c r="E603" s="898"/>
      <c r="G603" s="900"/>
      <c r="H603" s="901"/>
      <c r="I603" s="901"/>
      <c r="J603" s="901"/>
      <c r="K603" s="901"/>
    </row>
    <row r="604" spans="2:11" x14ac:dyDescent="0.2">
      <c r="B604" s="897"/>
      <c r="C604" s="897"/>
      <c r="E604" s="898"/>
      <c r="G604" s="900"/>
      <c r="H604" s="901"/>
      <c r="I604" s="901"/>
      <c r="J604" s="901"/>
      <c r="K604" s="901"/>
    </row>
    <row r="605" spans="2:11" x14ac:dyDescent="0.2">
      <c r="B605" s="897"/>
      <c r="C605" s="897"/>
      <c r="E605" s="898"/>
      <c r="G605" s="900"/>
      <c r="H605" s="901"/>
      <c r="I605" s="901"/>
      <c r="J605" s="901"/>
      <c r="K605" s="901"/>
    </row>
    <row r="606" spans="2:11" x14ac:dyDescent="0.2">
      <c r="B606" s="897"/>
      <c r="C606" s="897"/>
      <c r="E606" s="898"/>
      <c r="G606" s="900"/>
      <c r="H606" s="901"/>
      <c r="I606" s="901"/>
      <c r="J606" s="901"/>
      <c r="K606" s="901"/>
    </row>
    <row r="607" spans="2:11" x14ac:dyDescent="0.2">
      <c r="B607" s="897"/>
      <c r="C607" s="897"/>
      <c r="E607" s="898"/>
      <c r="G607" s="900"/>
      <c r="H607" s="901"/>
      <c r="I607" s="901"/>
      <c r="J607" s="901"/>
      <c r="K607" s="901"/>
    </row>
    <row r="608" spans="2:11" x14ac:dyDescent="0.2">
      <c r="B608" s="897"/>
      <c r="C608" s="897"/>
      <c r="E608" s="898"/>
      <c r="G608" s="900"/>
      <c r="H608" s="901"/>
      <c r="I608" s="901"/>
      <c r="J608" s="901"/>
      <c r="K608" s="901"/>
    </row>
    <row r="609" spans="2:11" x14ac:dyDescent="0.2">
      <c r="B609" s="897"/>
      <c r="C609" s="897"/>
      <c r="E609" s="898"/>
      <c r="G609" s="900"/>
      <c r="H609" s="901"/>
      <c r="I609" s="901"/>
      <c r="J609" s="901"/>
      <c r="K609" s="901"/>
    </row>
    <row r="610" spans="2:11" x14ac:dyDescent="0.2">
      <c r="B610" s="897"/>
      <c r="C610" s="897"/>
      <c r="E610" s="898"/>
      <c r="G610" s="900"/>
      <c r="H610" s="901"/>
      <c r="I610" s="901"/>
      <c r="J610" s="901"/>
      <c r="K610" s="901"/>
    </row>
    <row r="611" spans="2:11" x14ac:dyDescent="0.2">
      <c r="B611" s="897"/>
      <c r="C611" s="897"/>
      <c r="E611" s="898"/>
      <c r="G611" s="900"/>
      <c r="H611" s="901"/>
      <c r="I611" s="901"/>
      <c r="J611" s="901"/>
      <c r="K611" s="901"/>
    </row>
    <row r="612" spans="2:11" x14ac:dyDescent="0.2">
      <c r="B612" s="897"/>
      <c r="C612" s="897"/>
      <c r="E612" s="898"/>
      <c r="G612" s="900"/>
      <c r="H612" s="901"/>
      <c r="I612" s="901"/>
      <c r="J612" s="901"/>
      <c r="K612" s="901"/>
    </row>
    <row r="613" spans="2:11" x14ac:dyDescent="0.2">
      <c r="B613" s="897"/>
      <c r="C613" s="897"/>
      <c r="E613" s="898"/>
      <c r="G613" s="900"/>
      <c r="H613" s="901"/>
      <c r="I613" s="901"/>
      <c r="J613" s="901"/>
      <c r="K613" s="901"/>
    </row>
    <row r="614" spans="2:11" x14ac:dyDescent="0.2">
      <c r="B614" s="897"/>
      <c r="C614" s="897"/>
      <c r="E614" s="898"/>
      <c r="G614" s="900"/>
      <c r="H614" s="901"/>
      <c r="I614" s="901"/>
      <c r="J614" s="901"/>
      <c r="K614" s="901"/>
    </row>
    <row r="615" spans="2:11" x14ac:dyDescent="0.2">
      <c r="B615" s="897"/>
      <c r="C615" s="897"/>
      <c r="E615" s="898"/>
      <c r="G615" s="900"/>
      <c r="H615" s="901"/>
      <c r="I615" s="901"/>
      <c r="J615" s="901"/>
      <c r="K615" s="901"/>
    </row>
    <row r="616" spans="2:11" x14ac:dyDescent="0.2">
      <c r="B616" s="897"/>
      <c r="C616" s="897"/>
      <c r="E616" s="898"/>
      <c r="G616" s="900"/>
      <c r="H616" s="901"/>
      <c r="I616" s="901"/>
      <c r="J616" s="901"/>
      <c r="K616" s="901"/>
    </row>
    <row r="617" spans="2:11" x14ac:dyDescent="0.2">
      <c r="B617" s="897"/>
      <c r="C617" s="897"/>
      <c r="E617" s="898"/>
      <c r="G617" s="900"/>
      <c r="H617" s="901"/>
      <c r="I617" s="901"/>
      <c r="J617" s="901"/>
      <c r="K617" s="901"/>
    </row>
    <row r="618" spans="2:11" x14ac:dyDescent="0.2">
      <c r="B618" s="897"/>
      <c r="C618" s="897"/>
      <c r="E618" s="898"/>
      <c r="G618" s="900"/>
      <c r="H618" s="901"/>
      <c r="I618" s="901"/>
      <c r="J618" s="901"/>
      <c r="K618" s="901"/>
    </row>
    <row r="619" spans="2:11" x14ac:dyDescent="0.2">
      <c r="B619" s="897"/>
      <c r="C619" s="897"/>
      <c r="E619" s="898"/>
      <c r="G619" s="900"/>
      <c r="H619" s="901"/>
      <c r="I619" s="901"/>
      <c r="J619" s="901"/>
      <c r="K619" s="901"/>
    </row>
    <row r="620" spans="2:11" x14ac:dyDescent="0.2">
      <c r="B620" s="897"/>
      <c r="C620" s="897"/>
      <c r="E620" s="898"/>
      <c r="G620" s="900"/>
      <c r="H620" s="901"/>
      <c r="I620" s="901"/>
      <c r="J620" s="901"/>
      <c r="K620" s="901"/>
    </row>
    <row r="621" spans="2:11" x14ac:dyDescent="0.2">
      <c r="B621" s="897"/>
      <c r="C621" s="897"/>
      <c r="E621" s="898"/>
      <c r="G621" s="900"/>
      <c r="H621" s="901"/>
      <c r="I621" s="901"/>
      <c r="J621" s="901"/>
      <c r="K621" s="901"/>
    </row>
    <row r="622" spans="2:11" x14ac:dyDescent="0.2">
      <c r="B622" s="897"/>
      <c r="C622" s="897"/>
      <c r="E622" s="898"/>
      <c r="G622" s="900"/>
      <c r="H622" s="901"/>
      <c r="I622" s="901"/>
      <c r="J622" s="901"/>
      <c r="K622" s="901"/>
    </row>
    <row r="623" spans="2:11" x14ac:dyDescent="0.2">
      <c r="B623" s="897"/>
      <c r="C623" s="897"/>
      <c r="E623" s="898"/>
      <c r="G623" s="900"/>
      <c r="H623" s="901"/>
      <c r="I623" s="901"/>
      <c r="J623" s="901"/>
      <c r="K623" s="901"/>
    </row>
    <row r="624" spans="2:11" x14ac:dyDescent="0.2">
      <c r="B624" s="897"/>
      <c r="C624" s="897"/>
      <c r="E624" s="898"/>
      <c r="G624" s="900"/>
      <c r="H624" s="901"/>
      <c r="I624" s="901"/>
      <c r="J624" s="901"/>
      <c r="K624" s="901"/>
    </row>
    <row r="625" spans="2:11" x14ac:dyDescent="0.2">
      <c r="B625" s="897"/>
      <c r="C625" s="897"/>
      <c r="E625" s="898"/>
      <c r="G625" s="900"/>
      <c r="H625" s="901"/>
      <c r="I625" s="901"/>
      <c r="J625" s="901"/>
      <c r="K625" s="901"/>
    </row>
    <row r="626" spans="2:11" x14ac:dyDescent="0.2">
      <c r="B626" s="897"/>
      <c r="C626" s="897"/>
      <c r="E626" s="898"/>
      <c r="G626" s="900"/>
      <c r="H626" s="901"/>
      <c r="I626" s="901"/>
      <c r="J626" s="901"/>
      <c r="K626" s="901"/>
    </row>
    <row r="627" spans="2:11" x14ac:dyDescent="0.2">
      <c r="B627" s="897"/>
      <c r="C627" s="897"/>
      <c r="E627" s="898"/>
      <c r="G627" s="900"/>
      <c r="H627" s="901"/>
      <c r="I627" s="901"/>
      <c r="J627" s="901"/>
      <c r="K627" s="901"/>
    </row>
    <row r="628" spans="2:11" x14ac:dyDescent="0.2">
      <c r="B628" s="897"/>
      <c r="C628" s="897"/>
      <c r="E628" s="898"/>
      <c r="G628" s="900"/>
      <c r="H628" s="901"/>
      <c r="I628" s="901"/>
      <c r="J628" s="901"/>
      <c r="K628" s="901"/>
    </row>
    <row r="629" spans="2:11" x14ac:dyDescent="0.2">
      <c r="B629" s="897"/>
      <c r="C629" s="897"/>
      <c r="E629" s="898"/>
      <c r="G629" s="900"/>
      <c r="H629" s="901"/>
      <c r="I629" s="901"/>
      <c r="J629" s="901"/>
      <c r="K629" s="901"/>
    </row>
    <row r="630" spans="2:11" x14ac:dyDescent="0.2">
      <c r="B630" s="897"/>
      <c r="C630" s="897"/>
      <c r="E630" s="898"/>
      <c r="G630" s="900"/>
      <c r="H630" s="901"/>
      <c r="I630" s="901"/>
      <c r="J630" s="901"/>
      <c r="K630" s="901"/>
    </row>
    <row r="631" spans="2:11" x14ac:dyDescent="0.2">
      <c r="B631" s="897"/>
      <c r="C631" s="897"/>
      <c r="E631" s="898"/>
      <c r="G631" s="900"/>
      <c r="H631" s="901"/>
      <c r="I631" s="901"/>
      <c r="J631" s="901"/>
      <c r="K631" s="901"/>
    </row>
    <row r="632" spans="2:11" x14ac:dyDescent="0.2">
      <c r="B632" s="897"/>
      <c r="C632" s="897"/>
      <c r="E632" s="898"/>
      <c r="G632" s="900"/>
      <c r="H632" s="901"/>
      <c r="I632" s="901"/>
      <c r="J632" s="901"/>
      <c r="K632" s="901"/>
    </row>
    <row r="633" spans="2:11" x14ac:dyDescent="0.2">
      <c r="B633" s="897"/>
      <c r="C633" s="897"/>
      <c r="E633" s="898"/>
      <c r="G633" s="900"/>
      <c r="H633" s="901"/>
      <c r="I633" s="901"/>
      <c r="J633" s="901"/>
      <c r="K633" s="901"/>
    </row>
    <row r="634" spans="2:11" x14ac:dyDescent="0.2">
      <c r="B634" s="897"/>
      <c r="C634" s="897"/>
      <c r="E634" s="898"/>
      <c r="G634" s="900"/>
      <c r="H634" s="901"/>
      <c r="I634" s="901"/>
      <c r="J634" s="901"/>
      <c r="K634" s="901"/>
    </row>
    <row r="635" spans="2:11" x14ac:dyDescent="0.2">
      <c r="B635" s="897"/>
      <c r="C635" s="897"/>
      <c r="E635" s="898"/>
      <c r="G635" s="900"/>
      <c r="H635" s="901"/>
      <c r="I635" s="901"/>
      <c r="J635" s="901"/>
      <c r="K635" s="901"/>
    </row>
    <row r="636" spans="2:11" x14ac:dyDescent="0.2">
      <c r="B636" s="897"/>
      <c r="C636" s="897"/>
      <c r="E636" s="898"/>
      <c r="G636" s="900"/>
      <c r="H636" s="901"/>
      <c r="I636" s="901"/>
      <c r="J636" s="901"/>
      <c r="K636" s="901"/>
    </row>
    <row r="637" spans="2:11" x14ac:dyDescent="0.2">
      <c r="B637" s="897"/>
      <c r="C637" s="897"/>
      <c r="E637" s="898"/>
      <c r="G637" s="900"/>
      <c r="H637" s="901"/>
      <c r="I637" s="901"/>
      <c r="J637" s="901"/>
      <c r="K637" s="901"/>
    </row>
    <row r="638" spans="2:11" x14ac:dyDescent="0.2">
      <c r="B638" s="897"/>
      <c r="C638" s="897"/>
      <c r="E638" s="898"/>
      <c r="G638" s="900"/>
      <c r="H638" s="901"/>
      <c r="I638" s="901"/>
      <c r="J638" s="901"/>
      <c r="K638" s="901"/>
    </row>
    <row r="639" spans="2:11" x14ac:dyDescent="0.2">
      <c r="B639" s="897"/>
      <c r="C639" s="897"/>
      <c r="E639" s="898"/>
      <c r="G639" s="900"/>
      <c r="H639" s="901"/>
      <c r="I639" s="901"/>
      <c r="J639" s="901"/>
      <c r="K639" s="901"/>
    </row>
    <row r="640" spans="2:11" x14ac:dyDescent="0.2">
      <c r="B640" s="897"/>
      <c r="C640" s="897"/>
      <c r="E640" s="898"/>
      <c r="G640" s="900"/>
      <c r="H640" s="901"/>
      <c r="I640" s="901"/>
      <c r="J640" s="901"/>
      <c r="K640" s="901"/>
    </row>
    <row r="641" spans="2:11" x14ac:dyDescent="0.2">
      <c r="B641" s="897"/>
      <c r="C641" s="897"/>
      <c r="E641" s="898"/>
      <c r="G641" s="900"/>
      <c r="H641" s="901"/>
      <c r="I641" s="901"/>
      <c r="J641" s="901"/>
      <c r="K641" s="901"/>
    </row>
    <row r="642" spans="2:11" x14ac:dyDescent="0.2">
      <c r="B642" s="897"/>
      <c r="C642" s="897"/>
      <c r="E642" s="898"/>
      <c r="G642" s="900"/>
      <c r="H642" s="901"/>
      <c r="I642" s="901"/>
      <c r="J642" s="901"/>
      <c r="K642" s="901"/>
    </row>
    <row r="643" spans="2:11" x14ac:dyDescent="0.2">
      <c r="B643" s="897"/>
      <c r="C643" s="897"/>
      <c r="E643" s="898"/>
      <c r="G643" s="900"/>
      <c r="H643" s="901"/>
      <c r="I643" s="901"/>
      <c r="J643" s="901"/>
      <c r="K643" s="901"/>
    </row>
    <row r="644" spans="2:11" x14ac:dyDescent="0.2">
      <c r="B644" s="897"/>
      <c r="C644" s="897"/>
      <c r="E644" s="898"/>
      <c r="G644" s="900"/>
      <c r="H644" s="901"/>
      <c r="I644" s="901"/>
      <c r="J644" s="901"/>
      <c r="K644" s="901"/>
    </row>
    <row r="645" spans="2:11" x14ac:dyDescent="0.2">
      <c r="B645" s="897"/>
      <c r="C645" s="897"/>
      <c r="E645" s="898"/>
      <c r="G645" s="900"/>
      <c r="H645" s="901"/>
      <c r="I645" s="901"/>
      <c r="J645" s="901"/>
      <c r="K645" s="901"/>
    </row>
    <row r="646" spans="2:11" x14ac:dyDescent="0.2">
      <c r="B646" s="897"/>
      <c r="C646" s="897"/>
      <c r="E646" s="898"/>
      <c r="G646" s="900"/>
      <c r="H646" s="901"/>
      <c r="I646" s="901"/>
      <c r="J646" s="901"/>
      <c r="K646" s="901"/>
    </row>
    <row r="647" spans="2:11" x14ac:dyDescent="0.2">
      <c r="B647" s="897"/>
      <c r="C647" s="897"/>
      <c r="E647" s="898"/>
      <c r="G647" s="900"/>
      <c r="H647" s="901"/>
      <c r="I647" s="901"/>
      <c r="J647" s="901"/>
      <c r="K647" s="901"/>
    </row>
    <row r="648" spans="2:11" x14ac:dyDescent="0.2">
      <c r="B648" s="897"/>
      <c r="C648" s="897"/>
      <c r="E648" s="898"/>
      <c r="G648" s="900"/>
      <c r="H648" s="901"/>
      <c r="I648" s="901"/>
      <c r="J648" s="901"/>
      <c r="K648" s="901"/>
    </row>
    <row r="649" spans="2:11" x14ac:dyDescent="0.2">
      <c r="B649" s="897"/>
      <c r="C649" s="897"/>
      <c r="E649" s="898"/>
      <c r="G649" s="900"/>
      <c r="H649" s="901"/>
      <c r="I649" s="901"/>
      <c r="J649" s="901"/>
      <c r="K649" s="901"/>
    </row>
    <row r="650" spans="2:11" x14ac:dyDescent="0.2">
      <c r="B650" s="897"/>
      <c r="C650" s="897"/>
      <c r="E650" s="898"/>
      <c r="G650" s="900"/>
      <c r="H650" s="901"/>
      <c r="I650" s="901"/>
      <c r="J650" s="901"/>
      <c r="K650" s="901"/>
    </row>
    <row r="651" spans="2:11" x14ac:dyDescent="0.2">
      <c r="B651" s="897"/>
      <c r="C651" s="897"/>
      <c r="E651" s="898"/>
      <c r="G651" s="900"/>
      <c r="H651" s="901"/>
      <c r="I651" s="901"/>
      <c r="J651" s="901"/>
      <c r="K651" s="901"/>
    </row>
    <row r="652" spans="2:11" x14ac:dyDescent="0.2">
      <c r="B652" s="897"/>
      <c r="C652" s="897"/>
      <c r="E652" s="898"/>
      <c r="G652" s="900"/>
      <c r="H652" s="901"/>
      <c r="I652" s="901"/>
      <c r="J652" s="901"/>
      <c r="K652" s="901"/>
    </row>
    <row r="653" spans="2:11" x14ac:dyDescent="0.2">
      <c r="B653" s="897"/>
      <c r="C653" s="897"/>
      <c r="E653" s="898"/>
      <c r="G653" s="900"/>
      <c r="H653" s="901"/>
      <c r="I653" s="901"/>
      <c r="J653" s="901"/>
      <c r="K653" s="901"/>
    </row>
    <row r="654" spans="2:11" x14ac:dyDescent="0.2">
      <c r="B654" s="897"/>
      <c r="C654" s="897"/>
      <c r="E654" s="898"/>
      <c r="G654" s="900"/>
      <c r="H654" s="901"/>
      <c r="I654" s="901"/>
      <c r="J654" s="901"/>
      <c r="K654" s="901"/>
    </row>
    <row r="655" spans="2:11" x14ac:dyDescent="0.2">
      <c r="B655" s="897"/>
      <c r="C655" s="897"/>
      <c r="E655" s="898"/>
      <c r="G655" s="900"/>
      <c r="H655" s="901"/>
      <c r="I655" s="901"/>
      <c r="J655" s="901"/>
      <c r="K655" s="901"/>
    </row>
    <row r="656" spans="2:11" x14ac:dyDescent="0.2">
      <c r="B656" s="897"/>
      <c r="C656" s="897"/>
      <c r="E656" s="898"/>
      <c r="G656" s="900"/>
      <c r="H656" s="901"/>
      <c r="I656" s="901"/>
      <c r="J656" s="901"/>
      <c r="K656" s="901"/>
    </row>
    <row r="657" spans="2:11" x14ac:dyDescent="0.2">
      <c r="B657" s="897"/>
      <c r="C657" s="897"/>
      <c r="E657" s="898"/>
      <c r="G657" s="900"/>
      <c r="H657" s="901"/>
      <c r="I657" s="901"/>
      <c r="J657" s="901"/>
      <c r="K657" s="901"/>
    </row>
    <row r="658" spans="2:11" x14ac:dyDescent="0.2">
      <c r="B658" s="897"/>
      <c r="C658" s="897"/>
      <c r="E658" s="898"/>
      <c r="G658" s="900"/>
      <c r="H658" s="901"/>
      <c r="I658" s="901"/>
      <c r="J658" s="901"/>
      <c r="K658" s="901"/>
    </row>
    <row r="659" spans="2:11" x14ac:dyDescent="0.2">
      <c r="B659" s="897"/>
      <c r="C659" s="897"/>
      <c r="E659" s="898"/>
      <c r="G659" s="900"/>
      <c r="H659" s="901"/>
      <c r="I659" s="901"/>
      <c r="J659" s="901"/>
      <c r="K659" s="901"/>
    </row>
    <row r="660" spans="2:11" x14ac:dyDescent="0.2">
      <c r="B660" s="897"/>
      <c r="C660" s="897"/>
      <c r="E660" s="898"/>
      <c r="G660" s="900"/>
      <c r="H660" s="901"/>
      <c r="I660" s="901"/>
      <c r="J660" s="901"/>
      <c r="K660" s="901"/>
    </row>
    <row r="661" spans="2:11" x14ac:dyDescent="0.2">
      <c r="B661" s="897"/>
      <c r="C661" s="897"/>
      <c r="E661" s="898"/>
      <c r="G661" s="900"/>
      <c r="H661" s="901"/>
      <c r="I661" s="901"/>
      <c r="J661" s="901"/>
      <c r="K661" s="901"/>
    </row>
    <row r="662" spans="2:11" x14ac:dyDescent="0.2">
      <c r="B662" s="897"/>
      <c r="C662" s="897"/>
      <c r="E662" s="898"/>
      <c r="G662" s="900"/>
      <c r="H662" s="901"/>
      <c r="I662" s="901"/>
      <c r="J662" s="901"/>
      <c r="K662" s="901"/>
    </row>
    <row r="663" spans="2:11" x14ac:dyDescent="0.2">
      <c r="B663" s="897"/>
      <c r="C663" s="897"/>
      <c r="E663" s="898"/>
      <c r="G663" s="900"/>
      <c r="H663" s="901"/>
      <c r="I663" s="901"/>
      <c r="J663" s="901"/>
      <c r="K663" s="901"/>
    </row>
    <row r="664" spans="2:11" x14ac:dyDescent="0.2">
      <c r="B664" s="897"/>
      <c r="C664" s="897"/>
      <c r="E664" s="898"/>
      <c r="G664" s="900"/>
      <c r="H664" s="901"/>
      <c r="I664" s="901"/>
      <c r="J664" s="901"/>
      <c r="K664" s="901"/>
    </row>
    <row r="665" spans="2:11" x14ac:dyDescent="0.2">
      <c r="B665" s="897"/>
      <c r="C665" s="897"/>
      <c r="E665" s="898"/>
      <c r="G665" s="900"/>
      <c r="H665" s="901"/>
      <c r="I665" s="901"/>
      <c r="J665" s="901"/>
      <c r="K665" s="901"/>
    </row>
    <row r="666" spans="2:11" x14ac:dyDescent="0.2">
      <c r="B666" s="897"/>
      <c r="C666" s="897"/>
      <c r="E666" s="898"/>
      <c r="G666" s="900"/>
      <c r="H666" s="901"/>
      <c r="I666" s="901"/>
      <c r="J666" s="901"/>
      <c r="K666" s="901"/>
    </row>
    <row r="667" spans="2:11" x14ac:dyDescent="0.2">
      <c r="B667" s="897"/>
      <c r="C667" s="897"/>
      <c r="E667" s="898"/>
      <c r="G667" s="900"/>
      <c r="H667" s="901"/>
      <c r="I667" s="901"/>
      <c r="J667" s="901"/>
      <c r="K667" s="901"/>
    </row>
    <row r="668" spans="2:11" x14ac:dyDescent="0.2">
      <c r="B668" s="897"/>
      <c r="C668" s="897"/>
      <c r="E668" s="898"/>
      <c r="G668" s="900"/>
      <c r="H668" s="901"/>
      <c r="I668" s="901"/>
      <c r="J668" s="901"/>
      <c r="K668" s="901"/>
    </row>
    <row r="669" spans="2:11" x14ac:dyDescent="0.2">
      <c r="B669" s="897"/>
      <c r="C669" s="897"/>
      <c r="E669" s="898"/>
      <c r="G669" s="900"/>
      <c r="H669" s="901"/>
      <c r="I669" s="901"/>
      <c r="J669" s="901"/>
      <c r="K669" s="901"/>
    </row>
    <row r="670" spans="2:11" x14ac:dyDescent="0.2">
      <c r="B670" s="897"/>
      <c r="C670" s="897"/>
      <c r="E670" s="898"/>
      <c r="G670" s="900"/>
      <c r="H670" s="901"/>
      <c r="I670" s="901"/>
      <c r="J670" s="901"/>
      <c r="K670" s="901"/>
    </row>
    <row r="671" spans="2:11" x14ac:dyDescent="0.2">
      <c r="B671" s="897"/>
      <c r="C671" s="897"/>
      <c r="E671" s="898"/>
      <c r="G671" s="900"/>
      <c r="H671" s="901"/>
      <c r="I671" s="901"/>
      <c r="J671" s="901"/>
      <c r="K671" s="901"/>
    </row>
    <row r="672" spans="2:11" x14ac:dyDescent="0.2">
      <c r="B672" s="897"/>
      <c r="C672" s="897"/>
      <c r="E672" s="898"/>
      <c r="G672" s="900"/>
      <c r="H672" s="901"/>
      <c r="I672" s="901"/>
      <c r="J672" s="901"/>
      <c r="K672" s="901"/>
    </row>
    <row r="673" spans="2:11" x14ac:dyDescent="0.2">
      <c r="B673" s="897"/>
      <c r="C673" s="897"/>
      <c r="E673" s="898"/>
      <c r="G673" s="900"/>
      <c r="H673" s="901"/>
      <c r="I673" s="901"/>
      <c r="J673" s="901"/>
      <c r="K673" s="901"/>
    </row>
    <row r="674" spans="2:11" x14ac:dyDescent="0.2">
      <c r="B674" s="897"/>
      <c r="C674" s="897"/>
      <c r="E674" s="898"/>
      <c r="G674" s="900"/>
      <c r="H674" s="901"/>
      <c r="I674" s="901"/>
      <c r="J674" s="901"/>
      <c r="K674" s="901"/>
    </row>
    <row r="675" spans="2:11" x14ac:dyDescent="0.2">
      <c r="B675" s="897"/>
      <c r="C675" s="897"/>
      <c r="E675" s="898"/>
      <c r="G675" s="900"/>
      <c r="H675" s="901"/>
      <c r="I675" s="901"/>
      <c r="J675" s="901"/>
      <c r="K675" s="901"/>
    </row>
    <row r="676" spans="2:11" x14ac:dyDescent="0.2">
      <c r="B676" s="897"/>
      <c r="C676" s="897"/>
      <c r="E676" s="898"/>
      <c r="G676" s="900"/>
      <c r="H676" s="901"/>
      <c r="I676" s="901"/>
      <c r="J676" s="901"/>
      <c r="K676" s="901"/>
    </row>
    <row r="677" spans="2:11" x14ac:dyDescent="0.2">
      <c r="B677" s="897"/>
      <c r="C677" s="897"/>
      <c r="E677" s="898"/>
      <c r="G677" s="900"/>
      <c r="H677" s="901"/>
      <c r="I677" s="901"/>
      <c r="J677" s="901"/>
      <c r="K677" s="901"/>
    </row>
    <row r="678" spans="2:11" x14ac:dyDescent="0.2">
      <c r="B678" s="897"/>
      <c r="C678" s="897"/>
      <c r="E678" s="898"/>
      <c r="G678" s="900"/>
      <c r="H678" s="901"/>
      <c r="I678" s="901"/>
      <c r="J678" s="901"/>
      <c r="K678" s="901"/>
    </row>
    <row r="679" spans="2:11" x14ac:dyDescent="0.2">
      <c r="B679" s="897"/>
      <c r="C679" s="897"/>
      <c r="E679" s="898"/>
      <c r="G679" s="900"/>
      <c r="H679" s="901"/>
      <c r="I679" s="901"/>
      <c r="J679" s="901"/>
      <c r="K679" s="901"/>
    </row>
    <row r="680" spans="2:11" x14ac:dyDescent="0.2">
      <c r="B680" s="897"/>
      <c r="C680" s="897"/>
      <c r="E680" s="898"/>
      <c r="G680" s="900"/>
      <c r="H680" s="901"/>
      <c r="I680" s="901"/>
      <c r="J680" s="901"/>
      <c r="K680" s="901"/>
    </row>
    <row r="681" spans="2:11" x14ac:dyDescent="0.2">
      <c r="B681" s="897"/>
      <c r="C681" s="897"/>
      <c r="E681" s="898"/>
      <c r="G681" s="900"/>
      <c r="H681" s="901"/>
      <c r="I681" s="901"/>
      <c r="J681" s="901"/>
      <c r="K681" s="901"/>
    </row>
    <row r="682" spans="2:11" x14ac:dyDescent="0.2">
      <c r="B682" s="897"/>
      <c r="C682" s="897"/>
      <c r="E682" s="898"/>
      <c r="G682" s="900"/>
      <c r="H682" s="901"/>
      <c r="I682" s="901"/>
      <c r="J682" s="901"/>
      <c r="K682" s="901"/>
    </row>
    <row r="683" spans="2:11" x14ac:dyDescent="0.2">
      <c r="B683" s="897"/>
      <c r="C683" s="897"/>
      <c r="E683" s="898"/>
      <c r="G683" s="900"/>
      <c r="H683" s="901"/>
      <c r="I683" s="901"/>
      <c r="J683" s="901"/>
      <c r="K683" s="901"/>
    </row>
    <row r="684" spans="2:11" x14ac:dyDescent="0.2">
      <c r="B684" s="897"/>
      <c r="C684" s="897"/>
      <c r="E684" s="898"/>
      <c r="G684" s="900"/>
      <c r="H684" s="901"/>
      <c r="I684" s="901"/>
      <c r="J684" s="901"/>
      <c r="K684" s="901"/>
    </row>
    <row r="685" spans="2:11" x14ac:dyDescent="0.2">
      <c r="B685" s="897"/>
      <c r="C685" s="897"/>
      <c r="E685" s="898"/>
      <c r="G685" s="900"/>
      <c r="H685" s="901"/>
      <c r="I685" s="901"/>
      <c r="J685" s="901"/>
      <c r="K685" s="901"/>
    </row>
    <row r="686" spans="2:11" x14ac:dyDescent="0.2">
      <c r="B686" s="897"/>
      <c r="C686" s="897"/>
      <c r="E686" s="898"/>
      <c r="G686" s="900"/>
      <c r="H686" s="901"/>
      <c r="I686" s="901"/>
      <c r="J686" s="901"/>
      <c r="K686" s="901"/>
    </row>
    <row r="687" spans="2:11" x14ac:dyDescent="0.2">
      <c r="B687" s="897"/>
      <c r="C687" s="897"/>
      <c r="E687" s="898"/>
      <c r="G687" s="900"/>
      <c r="H687" s="901"/>
      <c r="I687" s="901"/>
      <c r="J687" s="901"/>
      <c r="K687" s="901"/>
    </row>
    <row r="688" spans="2:11" x14ac:dyDescent="0.2">
      <c r="B688" s="897"/>
      <c r="C688" s="897"/>
      <c r="E688" s="898"/>
      <c r="G688" s="900"/>
      <c r="H688" s="901"/>
      <c r="I688" s="901"/>
      <c r="J688" s="901"/>
      <c r="K688" s="901"/>
    </row>
    <row r="689" spans="2:11" x14ac:dyDescent="0.2">
      <c r="B689" s="897"/>
      <c r="C689" s="897"/>
      <c r="E689" s="898"/>
      <c r="G689" s="900"/>
      <c r="H689" s="901"/>
      <c r="I689" s="901"/>
      <c r="J689" s="901"/>
      <c r="K689" s="901"/>
    </row>
    <row r="690" spans="2:11" x14ac:dyDescent="0.2">
      <c r="B690" s="897"/>
      <c r="C690" s="897"/>
      <c r="E690" s="898"/>
      <c r="G690" s="900"/>
      <c r="H690" s="901"/>
      <c r="I690" s="901"/>
      <c r="J690" s="901"/>
      <c r="K690" s="901"/>
    </row>
    <row r="691" spans="2:11" x14ac:dyDescent="0.2">
      <c r="B691" s="897"/>
      <c r="C691" s="897"/>
      <c r="E691" s="898"/>
      <c r="G691" s="900"/>
      <c r="H691" s="901"/>
      <c r="I691" s="901"/>
      <c r="J691" s="901"/>
      <c r="K691" s="901"/>
    </row>
    <row r="692" spans="2:11" x14ac:dyDescent="0.2">
      <c r="B692" s="897"/>
      <c r="C692" s="897"/>
      <c r="E692" s="898"/>
      <c r="G692" s="900"/>
      <c r="H692" s="901"/>
      <c r="I692" s="901"/>
      <c r="J692" s="901"/>
      <c r="K692" s="901"/>
    </row>
    <row r="693" spans="2:11" x14ac:dyDescent="0.2">
      <c r="B693" s="897"/>
      <c r="C693" s="897"/>
      <c r="E693" s="898"/>
      <c r="G693" s="900"/>
      <c r="H693" s="901"/>
      <c r="I693" s="901"/>
      <c r="J693" s="901"/>
      <c r="K693" s="901"/>
    </row>
    <row r="694" spans="2:11" x14ac:dyDescent="0.2">
      <c r="B694" s="897"/>
      <c r="C694" s="897"/>
      <c r="E694" s="898"/>
      <c r="G694" s="900"/>
      <c r="H694" s="901"/>
      <c r="I694" s="901"/>
      <c r="J694" s="901"/>
      <c r="K694" s="901"/>
    </row>
    <row r="695" spans="2:11" x14ac:dyDescent="0.2">
      <c r="B695" s="897"/>
      <c r="C695" s="897"/>
      <c r="E695" s="898"/>
      <c r="G695" s="900"/>
      <c r="H695" s="901"/>
      <c r="I695" s="901"/>
      <c r="J695" s="901"/>
      <c r="K695" s="901"/>
    </row>
    <row r="696" spans="2:11" x14ac:dyDescent="0.2">
      <c r="B696" s="897"/>
      <c r="C696" s="897"/>
      <c r="E696" s="898"/>
      <c r="G696" s="900"/>
      <c r="H696" s="901"/>
      <c r="I696" s="901"/>
      <c r="J696" s="901"/>
      <c r="K696" s="901"/>
    </row>
    <row r="697" spans="2:11" x14ac:dyDescent="0.2">
      <c r="B697" s="897"/>
      <c r="C697" s="897"/>
      <c r="E697" s="898"/>
      <c r="G697" s="900"/>
      <c r="H697" s="901"/>
      <c r="I697" s="901"/>
      <c r="J697" s="901"/>
      <c r="K697" s="901"/>
    </row>
    <row r="698" spans="2:11" x14ac:dyDescent="0.2">
      <c r="B698" s="897"/>
      <c r="C698" s="897"/>
      <c r="E698" s="898"/>
      <c r="G698" s="900"/>
      <c r="H698" s="901"/>
      <c r="I698" s="901"/>
      <c r="J698" s="901"/>
      <c r="K698" s="901"/>
    </row>
    <row r="699" spans="2:11" x14ac:dyDescent="0.2">
      <c r="B699" s="897"/>
      <c r="C699" s="897"/>
      <c r="E699" s="898"/>
      <c r="G699" s="900"/>
      <c r="H699" s="901"/>
      <c r="I699" s="901"/>
      <c r="J699" s="901"/>
      <c r="K699" s="901"/>
    </row>
    <row r="700" spans="2:11" x14ac:dyDescent="0.2">
      <c r="B700" s="897"/>
      <c r="C700" s="897"/>
      <c r="E700" s="898"/>
      <c r="G700" s="900"/>
      <c r="H700" s="901"/>
      <c r="I700" s="901"/>
      <c r="J700" s="901"/>
      <c r="K700" s="901"/>
    </row>
    <row r="701" spans="2:11" x14ac:dyDescent="0.2">
      <c r="B701" s="897"/>
      <c r="C701" s="897"/>
      <c r="E701" s="898"/>
      <c r="G701" s="900"/>
      <c r="H701" s="901"/>
      <c r="I701" s="901"/>
      <c r="J701" s="901"/>
      <c r="K701" s="901"/>
    </row>
    <row r="702" spans="2:11" x14ac:dyDescent="0.2">
      <c r="B702" s="897"/>
      <c r="C702" s="897"/>
      <c r="E702" s="898"/>
      <c r="G702" s="900"/>
      <c r="H702" s="901"/>
      <c r="I702" s="901"/>
      <c r="J702" s="901"/>
      <c r="K702" s="901"/>
    </row>
    <row r="703" spans="2:11" x14ac:dyDescent="0.2">
      <c r="B703" s="897"/>
      <c r="C703" s="897"/>
      <c r="E703" s="898"/>
      <c r="G703" s="900"/>
      <c r="H703" s="901"/>
      <c r="I703" s="901"/>
      <c r="J703" s="901"/>
      <c r="K703" s="901"/>
    </row>
    <row r="704" spans="2:11" x14ac:dyDescent="0.2">
      <c r="B704" s="897"/>
      <c r="C704" s="897"/>
      <c r="E704" s="898"/>
      <c r="G704" s="900"/>
      <c r="H704" s="901"/>
      <c r="I704" s="901"/>
      <c r="J704" s="901"/>
      <c r="K704" s="901"/>
    </row>
    <row r="705" spans="2:11" x14ac:dyDescent="0.2">
      <c r="B705" s="897"/>
      <c r="C705" s="897"/>
      <c r="E705" s="898"/>
      <c r="G705" s="900"/>
      <c r="H705" s="901"/>
      <c r="I705" s="901"/>
      <c r="J705" s="901"/>
      <c r="K705" s="901"/>
    </row>
    <row r="706" spans="2:11" x14ac:dyDescent="0.2">
      <c r="B706" s="897"/>
      <c r="C706" s="897"/>
      <c r="E706" s="898"/>
      <c r="G706" s="900"/>
      <c r="H706" s="901"/>
      <c r="I706" s="901"/>
      <c r="J706" s="901"/>
      <c r="K706" s="901"/>
    </row>
    <row r="707" spans="2:11" x14ac:dyDescent="0.2">
      <c r="B707" s="897"/>
      <c r="C707" s="897"/>
      <c r="E707" s="898"/>
      <c r="G707" s="900"/>
      <c r="H707" s="901"/>
      <c r="I707" s="901"/>
      <c r="J707" s="901"/>
      <c r="K707" s="901"/>
    </row>
    <row r="708" spans="2:11" x14ac:dyDescent="0.2">
      <c r="B708" s="897"/>
      <c r="C708" s="897"/>
      <c r="E708" s="898"/>
      <c r="G708" s="900"/>
      <c r="H708" s="901"/>
      <c r="I708" s="901"/>
      <c r="J708" s="901"/>
      <c r="K708" s="901"/>
    </row>
    <row r="709" spans="2:11" x14ac:dyDescent="0.2">
      <c r="B709" s="897"/>
      <c r="C709" s="897"/>
      <c r="E709" s="898"/>
      <c r="G709" s="900"/>
      <c r="H709" s="901"/>
      <c r="I709" s="901"/>
      <c r="J709" s="901"/>
      <c r="K709" s="901"/>
    </row>
    <row r="710" spans="2:11" x14ac:dyDescent="0.2">
      <c r="B710" s="897"/>
      <c r="C710" s="897"/>
      <c r="E710" s="898"/>
      <c r="G710" s="900"/>
      <c r="H710" s="901"/>
      <c r="I710" s="901"/>
      <c r="J710" s="901"/>
      <c r="K710" s="901"/>
    </row>
    <row r="711" spans="2:11" x14ac:dyDescent="0.2">
      <c r="B711" s="897"/>
      <c r="C711" s="897"/>
      <c r="E711" s="898"/>
      <c r="G711" s="900"/>
      <c r="H711" s="901"/>
      <c r="I711" s="901"/>
      <c r="J711" s="901"/>
      <c r="K711" s="901"/>
    </row>
    <row r="712" spans="2:11" x14ac:dyDescent="0.2">
      <c r="B712" s="897"/>
      <c r="C712" s="897"/>
      <c r="E712" s="898"/>
      <c r="G712" s="900"/>
      <c r="H712" s="901"/>
      <c r="I712" s="901"/>
      <c r="J712" s="901"/>
      <c r="K712" s="901"/>
    </row>
    <row r="713" spans="2:11" x14ac:dyDescent="0.2">
      <c r="B713" s="897"/>
      <c r="C713" s="897"/>
      <c r="E713" s="898"/>
      <c r="G713" s="900"/>
      <c r="H713" s="901"/>
      <c r="I713" s="901"/>
      <c r="J713" s="901"/>
      <c r="K713" s="901"/>
    </row>
    <row r="714" spans="2:11" x14ac:dyDescent="0.2">
      <c r="B714" s="897"/>
      <c r="C714" s="897"/>
      <c r="E714" s="898"/>
      <c r="G714" s="900"/>
      <c r="H714" s="901"/>
      <c r="I714" s="901"/>
      <c r="J714" s="901"/>
      <c r="K714" s="901"/>
    </row>
    <row r="715" spans="2:11" x14ac:dyDescent="0.2">
      <c r="B715" s="897"/>
      <c r="C715" s="897"/>
      <c r="E715" s="898"/>
      <c r="G715" s="900"/>
      <c r="H715" s="901"/>
      <c r="I715" s="901"/>
      <c r="J715" s="901"/>
      <c r="K715" s="901"/>
    </row>
    <row r="716" spans="2:11" x14ac:dyDescent="0.2">
      <c r="B716" s="897"/>
      <c r="C716" s="897"/>
      <c r="E716" s="898"/>
      <c r="G716" s="900"/>
      <c r="H716" s="901"/>
      <c r="I716" s="901"/>
      <c r="J716" s="901"/>
      <c r="K716" s="901"/>
    </row>
    <row r="717" spans="2:11" x14ac:dyDescent="0.2">
      <c r="B717" s="897"/>
      <c r="C717" s="897"/>
      <c r="E717" s="898"/>
      <c r="G717" s="900"/>
      <c r="H717" s="901"/>
      <c r="I717" s="901"/>
      <c r="J717" s="901"/>
      <c r="K717" s="901"/>
    </row>
    <row r="718" spans="2:11" x14ac:dyDescent="0.2">
      <c r="B718" s="897"/>
      <c r="C718" s="897"/>
      <c r="E718" s="898"/>
      <c r="G718" s="900"/>
      <c r="H718" s="901"/>
      <c r="I718" s="901"/>
      <c r="J718" s="901"/>
      <c r="K718" s="901"/>
    </row>
    <row r="719" spans="2:11" x14ac:dyDescent="0.2">
      <c r="B719" s="897"/>
      <c r="C719" s="897"/>
      <c r="E719" s="898"/>
      <c r="G719" s="900"/>
      <c r="H719" s="901"/>
      <c r="I719" s="901"/>
      <c r="J719" s="901"/>
      <c r="K719" s="901"/>
    </row>
    <row r="720" spans="2:11" x14ac:dyDescent="0.2">
      <c r="B720" s="897"/>
      <c r="C720" s="897"/>
      <c r="E720" s="898"/>
      <c r="G720" s="900"/>
      <c r="H720" s="901"/>
      <c r="I720" s="901"/>
      <c r="J720" s="901"/>
      <c r="K720" s="901"/>
    </row>
    <row r="721" spans="2:11" x14ac:dyDescent="0.2">
      <c r="B721" s="897"/>
      <c r="C721" s="897"/>
      <c r="E721" s="898"/>
      <c r="G721" s="900"/>
      <c r="H721" s="901"/>
      <c r="I721" s="901"/>
      <c r="J721" s="901"/>
      <c r="K721" s="901"/>
    </row>
    <row r="722" spans="2:11" x14ac:dyDescent="0.2">
      <c r="B722" s="897"/>
      <c r="C722" s="897"/>
      <c r="E722" s="898"/>
      <c r="G722" s="900"/>
      <c r="H722" s="901"/>
      <c r="I722" s="901"/>
      <c r="J722" s="901"/>
      <c r="K722" s="901"/>
    </row>
    <row r="723" spans="2:11" x14ac:dyDescent="0.2">
      <c r="B723" s="897"/>
      <c r="C723" s="897"/>
      <c r="E723" s="898"/>
      <c r="G723" s="900"/>
      <c r="H723" s="901"/>
      <c r="I723" s="901"/>
      <c r="J723" s="901"/>
      <c r="K723" s="901"/>
    </row>
    <row r="724" spans="2:11" x14ac:dyDescent="0.2">
      <c r="B724" s="897"/>
      <c r="C724" s="897"/>
      <c r="E724" s="898"/>
      <c r="G724" s="900"/>
      <c r="H724" s="901"/>
      <c r="I724" s="901"/>
      <c r="J724" s="901"/>
      <c r="K724" s="901"/>
    </row>
    <row r="725" spans="2:11" x14ac:dyDescent="0.2">
      <c r="B725" s="897"/>
      <c r="C725" s="897"/>
      <c r="E725" s="898"/>
      <c r="G725" s="900"/>
      <c r="H725" s="901"/>
      <c r="I725" s="901"/>
      <c r="J725" s="901"/>
      <c r="K725" s="901"/>
    </row>
    <row r="726" spans="2:11" x14ac:dyDescent="0.2">
      <c r="B726" s="897"/>
      <c r="C726" s="897"/>
      <c r="E726" s="898"/>
      <c r="G726" s="900"/>
      <c r="H726" s="901"/>
      <c r="I726" s="901"/>
      <c r="J726" s="901"/>
      <c r="K726" s="901"/>
    </row>
    <row r="727" spans="2:11" x14ac:dyDescent="0.2">
      <c r="B727" s="897"/>
      <c r="C727" s="897"/>
      <c r="E727" s="898"/>
      <c r="G727" s="900"/>
      <c r="H727" s="901"/>
      <c r="I727" s="901"/>
      <c r="J727" s="901"/>
      <c r="K727" s="901"/>
    </row>
    <row r="728" spans="2:11" x14ac:dyDescent="0.2">
      <c r="B728" s="897"/>
      <c r="C728" s="897"/>
      <c r="E728" s="898"/>
      <c r="G728" s="900"/>
      <c r="H728" s="901"/>
      <c r="I728" s="901"/>
      <c r="J728" s="901"/>
      <c r="K728" s="901"/>
    </row>
    <row r="729" spans="2:11" x14ac:dyDescent="0.2">
      <c r="B729" s="897"/>
      <c r="C729" s="897"/>
      <c r="E729" s="898"/>
      <c r="G729" s="900"/>
      <c r="H729" s="901"/>
      <c r="I729" s="901"/>
      <c r="J729" s="901"/>
      <c r="K729" s="901"/>
    </row>
    <row r="730" spans="2:11" x14ac:dyDescent="0.2">
      <c r="B730" s="897"/>
      <c r="C730" s="897"/>
      <c r="E730" s="898"/>
      <c r="G730" s="900"/>
      <c r="H730" s="901"/>
      <c r="I730" s="901"/>
      <c r="J730" s="901"/>
      <c r="K730" s="901"/>
    </row>
    <row r="731" spans="2:11" x14ac:dyDescent="0.2">
      <c r="B731" s="897"/>
      <c r="C731" s="897"/>
      <c r="E731" s="898"/>
      <c r="G731" s="900"/>
      <c r="H731" s="901"/>
      <c r="I731" s="901"/>
      <c r="J731" s="901"/>
      <c r="K731" s="901"/>
    </row>
    <row r="732" spans="2:11" x14ac:dyDescent="0.2">
      <c r="B732" s="897"/>
      <c r="C732" s="897"/>
      <c r="E732" s="898"/>
      <c r="G732" s="900"/>
      <c r="H732" s="901"/>
      <c r="I732" s="901"/>
      <c r="J732" s="901"/>
      <c r="K732" s="901"/>
    </row>
    <row r="733" spans="2:11" x14ac:dyDescent="0.2">
      <c r="B733" s="897"/>
      <c r="C733" s="897"/>
      <c r="E733" s="898"/>
      <c r="G733" s="900"/>
      <c r="H733" s="901"/>
      <c r="I733" s="901"/>
      <c r="J733" s="901"/>
      <c r="K733" s="901"/>
    </row>
    <row r="734" spans="2:11" x14ac:dyDescent="0.2">
      <c r="B734" s="897"/>
      <c r="C734" s="897"/>
      <c r="E734" s="898"/>
      <c r="G734" s="900"/>
      <c r="H734" s="901"/>
      <c r="I734" s="901"/>
      <c r="J734" s="901"/>
      <c r="K734" s="901"/>
    </row>
    <row r="735" spans="2:11" x14ac:dyDescent="0.2">
      <c r="B735" s="897"/>
      <c r="C735" s="897"/>
      <c r="E735" s="898"/>
      <c r="G735" s="900"/>
      <c r="H735" s="901"/>
      <c r="I735" s="901"/>
      <c r="J735" s="901"/>
      <c r="K735" s="901"/>
    </row>
    <row r="736" spans="2:11" x14ac:dyDescent="0.2">
      <c r="B736" s="897"/>
      <c r="C736" s="897"/>
      <c r="E736" s="898"/>
      <c r="G736" s="900"/>
      <c r="H736" s="901"/>
      <c r="I736" s="901"/>
      <c r="J736" s="901"/>
      <c r="K736" s="901"/>
    </row>
    <row r="737" spans="2:11" x14ac:dyDescent="0.2">
      <c r="B737" s="897"/>
      <c r="C737" s="897"/>
      <c r="E737" s="898"/>
      <c r="G737" s="900"/>
      <c r="H737" s="901"/>
      <c r="I737" s="901"/>
      <c r="J737" s="901"/>
      <c r="K737" s="901"/>
    </row>
    <row r="738" spans="2:11" x14ac:dyDescent="0.2">
      <c r="B738" s="897"/>
      <c r="C738" s="897"/>
      <c r="E738" s="898"/>
      <c r="G738" s="900"/>
      <c r="H738" s="901"/>
      <c r="I738" s="901"/>
      <c r="J738" s="901"/>
      <c r="K738" s="901"/>
    </row>
    <row r="739" spans="2:11" x14ac:dyDescent="0.2">
      <c r="B739" s="897"/>
      <c r="C739" s="897"/>
      <c r="E739" s="898"/>
      <c r="G739" s="900"/>
      <c r="H739" s="901"/>
      <c r="I739" s="901"/>
      <c r="J739" s="901"/>
      <c r="K739" s="901"/>
    </row>
    <row r="740" spans="2:11" x14ac:dyDescent="0.2">
      <c r="B740" s="897"/>
      <c r="C740" s="897"/>
      <c r="E740" s="898"/>
      <c r="G740" s="900"/>
      <c r="H740" s="901"/>
      <c r="I740" s="901"/>
      <c r="J740" s="901"/>
      <c r="K740" s="901"/>
    </row>
    <row r="741" spans="2:11" x14ac:dyDescent="0.2">
      <c r="B741" s="897"/>
      <c r="C741" s="897"/>
      <c r="E741" s="898"/>
      <c r="G741" s="900"/>
      <c r="H741" s="901"/>
      <c r="I741" s="901"/>
      <c r="J741" s="901"/>
      <c r="K741" s="901"/>
    </row>
    <row r="742" spans="2:11" x14ac:dyDescent="0.2">
      <c r="B742" s="897"/>
      <c r="C742" s="897"/>
      <c r="E742" s="898"/>
      <c r="G742" s="900"/>
      <c r="H742" s="901"/>
      <c r="I742" s="901"/>
      <c r="J742" s="901"/>
      <c r="K742" s="901"/>
    </row>
    <row r="743" spans="2:11" x14ac:dyDescent="0.2">
      <c r="B743" s="897"/>
      <c r="C743" s="897"/>
      <c r="E743" s="898"/>
      <c r="G743" s="900"/>
      <c r="H743" s="901"/>
      <c r="I743" s="901"/>
      <c r="J743" s="901"/>
      <c r="K743" s="901"/>
    </row>
    <row r="744" spans="2:11" x14ac:dyDescent="0.2">
      <c r="B744" s="897"/>
      <c r="C744" s="897"/>
      <c r="E744" s="898"/>
      <c r="G744" s="900"/>
      <c r="H744" s="901"/>
      <c r="I744" s="901"/>
      <c r="J744" s="901"/>
      <c r="K744" s="901"/>
    </row>
    <row r="745" spans="2:11" x14ac:dyDescent="0.2">
      <c r="B745" s="897"/>
      <c r="C745" s="897"/>
      <c r="E745" s="898"/>
      <c r="G745" s="900"/>
      <c r="H745" s="901"/>
      <c r="I745" s="901"/>
      <c r="J745" s="901"/>
      <c r="K745" s="901"/>
    </row>
    <row r="746" spans="2:11" x14ac:dyDescent="0.2">
      <c r="B746" s="897"/>
      <c r="C746" s="897"/>
      <c r="E746" s="898"/>
      <c r="G746" s="900"/>
      <c r="H746" s="901"/>
      <c r="I746" s="901"/>
      <c r="J746" s="901"/>
      <c r="K746" s="901"/>
    </row>
    <row r="747" spans="2:11" x14ac:dyDescent="0.2">
      <c r="B747" s="897"/>
      <c r="C747" s="897"/>
      <c r="E747" s="898"/>
      <c r="G747" s="900"/>
      <c r="H747" s="901"/>
      <c r="I747" s="901"/>
      <c r="J747" s="901"/>
      <c r="K747" s="901"/>
    </row>
    <row r="748" spans="2:11" x14ac:dyDescent="0.2">
      <c r="B748" s="897"/>
      <c r="C748" s="897"/>
      <c r="E748" s="898"/>
      <c r="G748" s="900"/>
      <c r="H748" s="901"/>
      <c r="I748" s="901"/>
      <c r="J748" s="901"/>
      <c r="K748" s="901"/>
    </row>
    <row r="749" spans="2:11" x14ac:dyDescent="0.2">
      <c r="B749" s="897"/>
      <c r="C749" s="897"/>
      <c r="E749" s="898"/>
      <c r="G749" s="900"/>
      <c r="H749" s="901"/>
      <c r="I749" s="901"/>
      <c r="J749" s="901"/>
      <c r="K749" s="901"/>
    </row>
    <row r="750" spans="2:11" x14ac:dyDescent="0.2">
      <c r="B750" s="897"/>
      <c r="C750" s="897"/>
      <c r="E750" s="898"/>
      <c r="G750" s="900"/>
      <c r="H750" s="901"/>
      <c r="I750" s="901"/>
      <c r="J750" s="901"/>
      <c r="K750" s="901"/>
    </row>
    <row r="751" spans="2:11" x14ac:dyDescent="0.2">
      <c r="B751" s="897"/>
      <c r="C751" s="897"/>
      <c r="E751" s="898"/>
      <c r="G751" s="900"/>
      <c r="H751" s="901"/>
      <c r="I751" s="901"/>
      <c r="J751" s="901"/>
      <c r="K751" s="901"/>
    </row>
    <row r="752" spans="2:11" x14ac:dyDescent="0.2">
      <c r="B752" s="897"/>
      <c r="C752" s="897"/>
      <c r="E752" s="898"/>
      <c r="G752" s="900"/>
      <c r="H752" s="901"/>
      <c r="I752" s="901"/>
      <c r="J752" s="901"/>
      <c r="K752" s="901"/>
    </row>
    <row r="753" spans="2:11" x14ac:dyDescent="0.2">
      <c r="B753" s="897"/>
      <c r="C753" s="897"/>
      <c r="E753" s="898"/>
      <c r="G753" s="900"/>
      <c r="H753" s="901"/>
      <c r="I753" s="901"/>
      <c r="J753" s="901"/>
      <c r="K753" s="901"/>
    </row>
    <row r="754" spans="2:11" x14ac:dyDescent="0.2">
      <c r="B754" s="897"/>
      <c r="C754" s="897"/>
      <c r="E754" s="898"/>
      <c r="G754" s="900"/>
      <c r="H754" s="901"/>
      <c r="I754" s="901"/>
      <c r="J754" s="901"/>
      <c r="K754" s="901"/>
    </row>
    <row r="755" spans="2:11" x14ac:dyDescent="0.2">
      <c r="B755" s="897"/>
      <c r="C755" s="897"/>
      <c r="E755" s="898"/>
      <c r="G755" s="900"/>
      <c r="H755" s="901"/>
      <c r="I755" s="901"/>
      <c r="J755" s="901"/>
      <c r="K755" s="901"/>
    </row>
    <row r="756" spans="2:11" x14ac:dyDescent="0.2">
      <c r="B756" s="897"/>
      <c r="C756" s="897"/>
      <c r="E756" s="898"/>
      <c r="G756" s="900"/>
      <c r="H756" s="901"/>
      <c r="I756" s="901"/>
      <c r="J756" s="901"/>
      <c r="K756" s="901"/>
    </row>
    <row r="757" spans="2:11" x14ac:dyDescent="0.2">
      <c r="B757" s="897"/>
      <c r="C757" s="897"/>
      <c r="E757" s="898"/>
      <c r="G757" s="900"/>
      <c r="H757" s="901"/>
      <c r="I757" s="901"/>
      <c r="J757" s="901"/>
      <c r="K757" s="901"/>
    </row>
    <row r="758" spans="2:11" x14ac:dyDescent="0.2">
      <c r="B758" s="897"/>
      <c r="C758" s="897"/>
      <c r="E758" s="898"/>
      <c r="G758" s="900"/>
      <c r="H758" s="901"/>
      <c r="I758" s="901"/>
      <c r="J758" s="901"/>
      <c r="K758" s="901"/>
    </row>
    <row r="759" spans="2:11" x14ac:dyDescent="0.2">
      <c r="B759" s="897"/>
      <c r="C759" s="897"/>
      <c r="E759" s="898"/>
      <c r="G759" s="900"/>
      <c r="H759" s="901"/>
      <c r="I759" s="901"/>
      <c r="J759" s="901"/>
      <c r="K759" s="901"/>
    </row>
    <row r="760" spans="2:11" x14ac:dyDescent="0.2">
      <c r="B760" s="897"/>
      <c r="C760" s="897"/>
      <c r="E760" s="898"/>
      <c r="G760" s="900"/>
      <c r="H760" s="901"/>
      <c r="I760" s="901"/>
      <c r="J760" s="901"/>
      <c r="K760" s="901"/>
    </row>
    <row r="761" spans="2:11" x14ac:dyDescent="0.2">
      <c r="B761" s="897"/>
      <c r="C761" s="897"/>
      <c r="E761" s="898"/>
      <c r="G761" s="900"/>
      <c r="H761" s="901"/>
      <c r="I761" s="901"/>
      <c r="J761" s="901"/>
      <c r="K761" s="901"/>
    </row>
    <row r="762" spans="2:11" x14ac:dyDescent="0.2">
      <c r="B762" s="897"/>
      <c r="C762" s="897"/>
      <c r="E762" s="898"/>
      <c r="G762" s="900"/>
      <c r="H762" s="901"/>
      <c r="I762" s="901"/>
      <c r="J762" s="901"/>
      <c r="K762" s="901"/>
    </row>
    <row r="763" spans="2:11" x14ac:dyDescent="0.2">
      <c r="B763" s="897"/>
      <c r="C763" s="897"/>
      <c r="E763" s="898"/>
      <c r="G763" s="900"/>
      <c r="H763" s="901"/>
      <c r="I763" s="901"/>
      <c r="J763" s="901"/>
      <c r="K763" s="901"/>
    </row>
    <row r="764" spans="2:11" x14ac:dyDescent="0.2">
      <c r="B764" s="897"/>
      <c r="C764" s="897"/>
      <c r="E764" s="898"/>
      <c r="G764" s="900"/>
      <c r="H764" s="901"/>
      <c r="I764" s="901"/>
      <c r="J764" s="901"/>
      <c r="K764" s="901"/>
    </row>
    <row r="765" spans="2:11" x14ac:dyDescent="0.2">
      <c r="B765" s="897"/>
      <c r="C765" s="897"/>
      <c r="E765" s="898"/>
      <c r="G765" s="900"/>
      <c r="H765" s="901"/>
      <c r="I765" s="901"/>
      <c r="J765" s="901"/>
      <c r="K765" s="901"/>
    </row>
    <row r="766" spans="2:11" x14ac:dyDescent="0.2">
      <c r="B766" s="897"/>
      <c r="C766" s="897"/>
      <c r="E766" s="898"/>
      <c r="G766" s="900"/>
      <c r="H766" s="901"/>
      <c r="I766" s="901"/>
      <c r="J766" s="901"/>
      <c r="K766" s="901"/>
    </row>
    <row r="767" spans="2:11" x14ac:dyDescent="0.2">
      <c r="B767" s="897"/>
      <c r="C767" s="897"/>
      <c r="E767" s="898"/>
      <c r="G767" s="900"/>
      <c r="H767" s="901"/>
      <c r="I767" s="901"/>
      <c r="J767" s="901"/>
      <c r="K767" s="901"/>
    </row>
    <row r="768" spans="2:11" x14ac:dyDescent="0.2">
      <c r="B768" s="897"/>
      <c r="C768" s="897"/>
      <c r="E768" s="898"/>
      <c r="G768" s="900"/>
      <c r="H768" s="901"/>
      <c r="I768" s="901"/>
      <c r="J768" s="901"/>
      <c r="K768" s="901"/>
    </row>
    <row r="769" spans="2:11" x14ac:dyDescent="0.2">
      <c r="B769" s="897"/>
      <c r="C769" s="897"/>
      <c r="E769" s="898"/>
      <c r="G769" s="900"/>
      <c r="H769" s="901"/>
      <c r="I769" s="901"/>
      <c r="J769" s="901"/>
      <c r="K769" s="901"/>
    </row>
    <row r="770" spans="2:11" x14ac:dyDescent="0.2">
      <c r="B770" s="897"/>
      <c r="C770" s="897"/>
      <c r="E770" s="898"/>
      <c r="G770" s="900"/>
      <c r="H770" s="901"/>
      <c r="I770" s="901"/>
      <c r="J770" s="901"/>
      <c r="K770" s="901"/>
    </row>
    <row r="771" spans="2:11" x14ac:dyDescent="0.2">
      <c r="B771" s="897"/>
      <c r="C771" s="897"/>
      <c r="E771" s="898"/>
      <c r="G771" s="900"/>
      <c r="H771" s="901"/>
      <c r="I771" s="901"/>
      <c r="J771" s="901"/>
      <c r="K771" s="901"/>
    </row>
    <row r="772" spans="2:11" x14ac:dyDescent="0.2">
      <c r="B772" s="897"/>
      <c r="C772" s="897"/>
      <c r="E772" s="898"/>
      <c r="G772" s="900"/>
      <c r="H772" s="901"/>
      <c r="I772" s="901"/>
      <c r="J772" s="901"/>
      <c r="K772" s="901"/>
    </row>
    <row r="773" spans="2:11" x14ac:dyDescent="0.2">
      <c r="B773" s="897"/>
      <c r="C773" s="897"/>
      <c r="E773" s="898"/>
      <c r="G773" s="900"/>
      <c r="H773" s="901"/>
      <c r="I773" s="901"/>
      <c r="J773" s="901"/>
      <c r="K773" s="901"/>
    </row>
    <row r="774" spans="2:11" x14ac:dyDescent="0.2">
      <c r="B774" s="897"/>
      <c r="C774" s="897"/>
      <c r="E774" s="898"/>
      <c r="G774" s="900"/>
      <c r="H774" s="901"/>
      <c r="I774" s="901"/>
      <c r="J774" s="901"/>
      <c r="K774" s="901"/>
    </row>
    <row r="775" spans="2:11" x14ac:dyDescent="0.2">
      <c r="B775" s="897"/>
      <c r="C775" s="897"/>
      <c r="E775" s="898"/>
      <c r="G775" s="900"/>
      <c r="H775" s="901"/>
      <c r="I775" s="901"/>
      <c r="J775" s="901"/>
      <c r="K775" s="901"/>
    </row>
    <row r="776" spans="2:11" x14ac:dyDescent="0.2">
      <c r="B776" s="897"/>
      <c r="C776" s="897"/>
      <c r="E776" s="898"/>
      <c r="G776" s="900"/>
      <c r="H776" s="901"/>
      <c r="I776" s="901"/>
      <c r="J776" s="901"/>
      <c r="K776" s="901"/>
    </row>
    <row r="777" spans="2:11" x14ac:dyDescent="0.2">
      <c r="B777" s="897"/>
      <c r="C777" s="897"/>
      <c r="E777" s="898"/>
      <c r="G777" s="900"/>
      <c r="H777" s="901"/>
      <c r="I777" s="901"/>
      <c r="J777" s="901"/>
      <c r="K777" s="901"/>
    </row>
    <row r="778" spans="2:11" x14ac:dyDescent="0.2">
      <c r="B778" s="897"/>
      <c r="C778" s="897"/>
      <c r="E778" s="898"/>
      <c r="G778" s="900"/>
      <c r="H778" s="901"/>
      <c r="I778" s="901"/>
      <c r="J778" s="901"/>
      <c r="K778" s="901"/>
    </row>
    <row r="779" spans="2:11" x14ac:dyDescent="0.2">
      <c r="B779" s="897"/>
      <c r="C779" s="897"/>
      <c r="E779" s="898"/>
      <c r="G779" s="900"/>
      <c r="H779" s="901"/>
      <c r="I779" s="901"/>
      <c r="J779" s="901"/>
      <c r="K779" s="901"/>
    </row>
    <row r="780" spans="2:11" x14ac:dyDescent="0.2">
      <c r="B780" s="897"/>
      <c r="C780" s="897"/>
      <c r="E780" s="898"/>
      <c r="G780" s="900"/>
      <c r="H780" s="901"/>
      <c r="I780" s="901"/>
      <c r="J780" s="901"/>
      <c r="K780" s="901"/>
    </row>
    <row r="781" spans="2:11" x14ac:dyDescent="0.2">
      <c r="B781" s="897"/>
      <c r="C781" s="897"/>
      <c r="E781" s="898"/>
      <c r="G781" s="900"/>
      <c r="H781" s="901"/>
      <c r="I781" s="901"/>
      <c r="J781" s="901"/>
      <c r="K781" s="901"/>
    </row>
    <row r="782" spans="2:11" x14ac:dyDescent="0.2">
      <c r="B782" s="897"/>
      <c r="C782" s="897"/>
      <c r="E782" s="898"/>
      <c r="G782" s="900"/>
      <c r="H782" s="901"/>
      <c r="I782" s="901"/>
      <c r="J782" s="901"/>
      <c r="K782" s="901"/>
    </row>
    <row r="783" spans="2:11" x14ac:dyDescent="0.2">
      <c r="B783" s="897"/>
      <c r="C783" s="897"/>
      <c r="E783" s="898"/>
      <c r="G783" s="900"/>
      <c r="H783" s="901"/>
      <c r="I783" s="901"/>
      <c r="J783" s="901"/>
      <c r="K783" s="901"/>
    </row>
    <row r="784" spans="2:11" x14ac:dyDescent="0.2">
      <c r="B784" s="897"/>
      <c r="C784" s="897"/>
      <c r="E784" s="898"/>
      <c r="G784" s="900"/>
      <c r="H784" s="901"/>
      <c r="I784" s="901"/>
      <c r="J784" s="901"/>
      <c r="K784" s="901"/>
    </row>
    <row r="785" spans="2:11" x14ac:dyDescent="0.2">
      <c r="B785" s="897"/>
      <c r="C785" s="897"/>
      <c r="E785" s="898"/>
      <c r="G785" s="900"/>
      <c r="H785" s="901"/>
      <c r="I785" s="901"/>
      <c r="J785" s="901"/>
      <c r="K785" s="901"/>
    </row>
    <row r="786" spans="2:11" x14ac:dyDescent="0.2">
      <c r="B786" s="897"/>
      <c r="C786" s="897"/>
      <c r="E786" s="898"/>
      <c r="G786" s="900"/>
      <c r="H786" s="901"/>
      <c r="I786" s="901"/>
      <c r="J786" s="901"/>
      <c r="K786" s="901"/>
    </row>
    <row r="787" spans="2:11" x14ac:dyDescent="0.2">
      <c r="B787" s="897"/>
      <c r="C787" s="897"/>
      <c r="E787" s="898"/>
      <c r="G787" s="900"/>
      <c r="H787" s="901"/>
      <c r="I787" s="901"/>
      <c r="J787" s="901"/>
      <c r="K787" s="901"/>
    </row>
    <row r="788" spans="2:11" x14ac:dyDescent="0.2">
      <c r="B788" s="897"/>
      <c r="C788" s="897"/>
      <c r="E788" s="898"/>
      <c r="G788" s="900"/>
      <c r="H788" s="901"/>
      <c r="I788" s="901"/>
      <c r="J788" s="901"/>
      <c r="K788" s="901"/>
    </row>
    <row r="789" spans="2:11" x14ac:dyDescent="0.2">
      <c r="B789" s="897"/>
      <c r="C789" s="897"/>
      <c r="E789" s="898"/>
      <c r="G789" s="900"/>
      <c r="H789" s="901"/>
      <c r="I789" s="901"/>
      <c r="J789" s="901"/>
      <c r="K789" s="901"/>
    </row>
    <row r="790" spans="2:11" x14ac:dyDescent="0.2">
      <c r="B790" s="897"/>
      <c r="C790" s="897"/>
      <c r="E790" s="898"/>
      <c r="G790" s="900"/>
      <c r="H790" s="901"/>
      <c r="I790" s="901"/>
      <c r="J790" s="901"/>
      <c r="K790" s="901"/>
    </row>
    <row r="791" spans="2:11" x14ac:dyDescent="0.2">
      <c r="B791" s="897"/>
      <c r="C791" s="897"/>
      <c r="E791" s="898"/>
      <c r="G791" s="900"/>
      <c r="H791" s="901"/>
      <c r="I791" s="901"/>
      <c r="J791" s="901"/>
      <c r="K791" s="901"/>
    </row>
    <row r="792" spans="2:11" x14ac:dyDescent="0.2">
      <c r="B792" s="897"/>
      <c r="C792" s="897"/>
      <c r="E792" s="898"/>
      <c r="G792" s="900"/>
      <c r="H792" s="901"/>
      <c r="I792" s="901"/>
      <c r="J792" s="901"/>
      <c r="K792" s="901"/>
    </row>
    <row r="793" spans="2:11" x14ac:dyDescent="0.2">
      <c r="B793" s="897"/>
      <c r="C793" s="897"/>
      <c r="E793" s="898"/>
      <c r="G793" s="900"/>
      <c r="H793" s="901"/>
      <c r="I793" s="901"/>
      <c r="J793" s="901"/>
      <c r="K793" s="901"/>
    </row>
    <row r="794" spans="2:11" x14ac:dyDescent="0.2">
      <c r="B794" s="897"/>
      <c r="C794" s="897"/>
      <c r="E794" s="898"/>
      <c r="G794" s="900"/>
      <c r="H794" s="901"/>
      <c r="I794" s="901"/>
      <c r="J794" s="901"/>
      <c r="K794" s="901"/>
    </row>
    <row r="795" spans="2:11" x14ac:dyDescent="0.2">
      <c r="B795" s="897"/>
      <c r="C795" s="897"/>
      <c r="E795" s="898"/>
      <c r="G795" s="900"/>
      <c r="H795" s="901"/>
      <c r="I795" s="901"/>
      <c r="J795" s="901"/>
      <c r="K795" s="901"/>
    </row>
    <row r="796" spans="2:11" x14ac:dyDescent="0.2">
      <c r="B796" s="897"/>
      <c r="C796" s="897"/>
      <c r="E796" s="898"/>
      <c r="G796" s="900"/>
      <c r="H796" s="901"/>
      <c r="I796" s="901"/>
      <c r="J796" s="901"/>
      <c r="K796" s="901"/>
    </row>
    <row r="797" spans="2:11" x14ac:dyDescent="0.2">
      <c r="B797" s="897"/>
      <c r="C797" s="897"/>
      <c r="E797" s="898"/>
      <c r="G797" s="900"/>
      <c r="H797" s="901"/>
      <c r="I797" s="901"/>
      <c r="J797" s="901"/>
      <c r="K797" s="901"/>
    </row>
    <row r="798" spans="2:11" x14ac:dyDescent="0.2">
      <c r="B798" s="897"/>
      <c r="C798" s="897"/>
      <c r="E798" s="898"/>
      <c r="G798" s="900"/>
      <c r="H798" s="901"/>
      <c r="I798" s="901"/>
      <c r="J798" s="901"/>
      <c r="K798" s="901"/>
    </row>
    <row r="799" spans="2:11" x14ac:dyDescent="0.2">
      <c r="B799" s="897"/>
      <c r="C799" s="897"/>
      <c r="E799" s="898"/>
      <c r="G799" s="900"/>
      <c r="H799" s="901"/>
      <c r="I799" s="901"/>
      <c r="J799" s="901"/>
      <c r="K799" s="901"/>
    </row>
    <row r="800" spans="2:11" x14ac:dyDescent="0.2">
      <c r="B800" s="897"/>
      <c r="C800" s="897"/>
      <c r="E800" s="898"/>
      <c r="G800" s="900"/>
      <c r="H800" s="901"/>
      <c r="I800" s="901"/>
      <c r="J800" s="901"/>
      <c r="K800" s="901"/>
    </row>
    <row r="801" spans="2:11" x14ac:dyDescent="0.2">
      <c r="B801" s="897"/>
      <c r="C801" s="897"/>
      <c r="E801" s="898"/>
      <c r="G801" s="900"/>
      <c r="H801" s="901"/>
      <c r="I801" s="901"/>
      <c r="J801" s="901"/>
      <c r="K801" s="901"/>
    </row>
    <row r="802" spans="2:11" x14ac:dyDescent="0.2">
      <c r="B802" s="897"/>
      <c r="C802" s="897"/>
      <c r="E802" s="898"/>
      <c r="G802" s="900"/>
      <c r="H802" s="901"/>
      <c r="I802" s="901"/>
      <c r="J802" s="901"/>
      <c r="K802" s="901"/>
    </row>
    <row r="803" spans="2:11" x14ac:dyDescent="0.2">
      <c r="B803" s="897"/>
      <c r="C803" s="897"/>
      <c r="E803" s="898"/>
      <c r="G803" s="900"/>
      <c r="H803" s="901"/>
      <c r="I803" s="901"/>
      <c r="J803" s="901"/>
      <c r="K803" s="901"/>
    </row>
    <row r="804" spans="2:11" x14ac:dyDescent="0.2">
      <c r="B804" s="897"/>
      <c r="C804" s="897"/>
      <c r="E804" s="898"/>
      <c r="G804" s="900"/>
      <c r="H804" s="901"/>
      <c r="I804" s="901"/>
      <c r="J804" s="901"/>
      <c r="K804" s="901"/>
    </row>
    <row r="805" spans="2:11" x14ac:dyDescent="0.2">
      <c r="B805" s="897"/>
      <c r="C805" s="897"/>
      <c r="E805" s="898"/>
      <c r="G805" s="900"/>
      <c r="H805" s="901"/>
      <c r="I805" s="901"/>
      <c r="J805" s="901"/>
      <c r="K805" s="901"/>
    </row>
    <row r="806" spans="2:11" x14ac:dyDescent="0.2">
      <c r="B806" s="897"/>
      <c r="C806" s="897"/>
      <c r="E806" s="898"/>
      <c r="G806" s="900"/>
      <c r="H806" s="901"/>
      <c r="I806" s="901"/>
      <c r="J806" s="901"/>
      <c r="K806" s="901"/>
    </row>
    <row r="807" spans="2:11" x14ac:dyDescent="0.2">
      <c r="B807" s="897"/>
      <c r="C807" s="897"/>
      <c r="E807" s="898"/>
      <c r="G807" s="900"/>
      <c r="H807" s="901"/>
      <c r="I807" s="901"/>
      <c r="J807" s="901"/>
      <c r="K807" s="901"/>
    </row>
    <row r="808" spans="2:11" x14ac:dyDescent="0.2">
      <c r="B808" s="897"/>
      <c r="C808" s="897"/>
      <c r="E808" s="898"/>
      <c r="G808" s="900"/>
      <c r="H808" s="901"/>
      <c r="I808" s="901"/>
      <c r="J808" s="901"/>
      <c r="K808" s="901"/>
    </row>
    <row r="809" spans="2:11" x14ac:dyDescent="0.2">
      <c r="B809" s="897"/>
      <c r="C809" s="897"/>
      <c r="E809" s="898"/>
      <c r="G809" s="900"/>
      <c r="H809" s="901"/>
      <c r="I809" s="901"/>
      <c r="J809" s="901"/>
      <c r="K809" s="901"/>
    </row>
    <row r="810" spans="2:11" x14ac:dyDescent="0.2">
      <c r="B810" s="897"/>
      <c r="C810" s="897"/>
      <c r="E810" s="898"/>
      <c r="G810" s="900"/>
      <c r="H810" s="901"/>
      <c r="I810" s="901"/>
      <c r="J810" s="901"/>
      <c r="K810" s="901"/>
    </row>
    <row r="811" spans="2:11" x14ac:dyDescent="0.2">
      <c r="B811" s="897"/>
      <c r="C811" s="897"/>
      <c r="E811" s="898"/>
      <c r="G811" s="900"/>
      <c r="H811" s="901"/>
      <c r="I811" s="901"/>
      <c r="J811" s="901"/>
      <c r="K811" s="901"/>
    </row>
    <row r="812" spans="2:11" x14ac:dyDescent="0.2">
      <c r="B812" s="897"/>
      <c r="C812" s="897"/>
      <c r="E812" s="898"/>
      <c r="G812" s="900"/>
      <c r="H812" s="901"/>
      <c r="I812" s="901"/>
      <c r="J812" s="901"/>
      <c r="K812" s="901"/>
    </row>
    <row r="813" spans="2:11" x14ac:dyDescent="0.2">
      <c r="B813" s="897"/>
      <c r="C813" s="897"/>
      <c r="E813" s="898"/>
      <c r="G813" s="900"/>
      <c r="H813" s="901"/>
      <c r="I813" s="901"/>
      <c r="J813" s="901"/>
      <c r="K813" s="901"/>
    </row>
    <row r="814" spans="2:11" x14ac:dyDescent="0.2">
      <c r="B814" s="897"/>
      <c r="C814" s="897"/>
      <c r="E814" s="898"/>
      <c r="G814" s="900"/>
      <c r="H814" s="901"/>
      <c r="I814" s="901"/>
      <c r="J814" s="901"/>
      <c r="K814" s="901"/>
    </row>
    <row r="815" spans="2:11" x14ac:dyDescent="0.2">
      <c r="B815" s="897"/>
      <c r="C815" s="897"/>
      <c r="E815" s="898"/>
      <c r="G815" s="900"/>
      <c r="H815" s="901"/>
      <c r="I815" s="901"/>
      <c r="J815" s="901"/>
      <c r="K815" s="901"/>
    </row>
    <row r="816" spans="2:11" x14ac:dyDescent="0.2">
      <c r="B816" s="897"/>
      <c r="C816" s="897"/>
      <c r="E816" s="898"/>
      <c r="G816" s="900"/>
      <c r="H816" s="901"/>
      <c r="I816" s="901"/>
      <c r="J816" s="901"/>
      <c r="K816" s="901"/>
    </row>
    <row r="817" spans="2:11" x14ac:dyDescent="0.2">
      <c r="B817" s="897"/>
      <c r="C817" s="897"/>
      <c r="E817" s="898"/>
      <c r="G817" s="900"/>
      <c r="H817" s="901"/>
      <c r="I817" s="901"/>
      <c r="J817" s="901"/>
      <c r="K817" s="901"/>
    </row>
    <row r="818" spans="2:11" x14ac:dyDescent="0.2">
      <c r="B818" s="897"/>
      <c r="C818" s="897"/>
      <c r="E818" s="898"/>
      <c r="G818" s="900"/>
      <c r="H818" s="901"/>
      <c r="I818" s="901"/>
      <c r="J818" s="901"/>
      <c r="K818" s="901"/>
    </row>
    <row r="819" spans="2:11" x14ac:dyDescent="0.2">
      <c r="B819" s="897"/>
      <c r="C819" s="897"/>
      <c r="E819" s="898"/>
      <c r="G819" s="900"/>
      <c r="H819" s="901"/>
      <c r="I819" s="901"/>
      <c r="J819" s="901"/>
      <c r="K819" s="901"/>
    </row>
    <row r="820" spans="2:11" x14ac:dyDescent="0.2">
      <c r="B820" s="897"/>
      <c r="C820" s="897"/>
      <c r="E820" s="898"/>
      <c r="G820" s="900"/>
      <c r="H820" s="901"/>
      <c r="I820" s="901"/>
      <c r="J820" s="901"/>
      <c r="K820" s="901"/>
    </row>
    <row r="821" spans="2:11" x14ac:dyDescent="0.2">
      <c r="B821" s="897"/>
      <c r="C821" s="897"/>
      <c r="E821" s="898"/>
      <c r="G821" s="900"/>
      <c r="H821" s="901"/>
      <c r="I821" s="901"/>
      <c r="J821" s="901"/>
      <c r="K821" s="901"/>
    </row>
    <row r="822" spans="2:11" x14ac:dyDescent="0.2">
      <c r="B822" s="897"/>
      <c r="C822" s="897"/>
      <c r="E822" s="898"/>
      <c r="G822" s="900"/>
      <c r="H822" s="901"/>
      <c r="I822" s="901"/>
      <c r="J822" s="901"/>
      <c r="K822" s="901"/>
    </row>
    <row r="823" spans="2:11" x14ac:dyDescent="0.2">
      <c r="B823" s="897"/>
      <c r="C823" s="897"/>
      <c r="E823" s="898"/>
      <c r="G823" s="900"/>
      <c r="H823" s="901"/>
      <c r="I823" s="901"/>
      <c r="J823" s="901"/>
      <c r="K823" s="901"/>
    </row>
    <row r="824" spans="2:11" x14ac:dyDescent="0.2">
      <c r="B824" s="897"/>
      <c r="C824" s="897"/>
      <c r="E824" s="898"/>
      <c r="G824" s="900"/>
      <c r="H824" s="901"/>
      <c r="I824" s="901"/>
      <c r="J824" s="901"/>
      <c r="K824" s="901"/>
    </row>
    <row r="825" spans="2:11" x14ac:dyDescent="0.2">
      <c r="B825" s="897"/>
      <c r="C825" s="897"/>
      <c r="E825" s="898"/>
      <c r="G825" s="900"/>
      <c r="H825" s="901"/>
      <c r="I825" s="901"/>
      <c r="J825" s="901"/>
      <c r="K825" s="901"/>
    </row>
    <row r="826" spans="2:11" x14ac:dyDescent="0.2">
      <c r="B826" s="897"/>
      <c r="C826" s="897"/>
      <c r="E826" s="898"/>
      <c r="G826" s="900"/>
      <c r="H826" s="901"/>
      <c r="I826" s="901"/>
      <c r="J826" s="901"/>
      <c r="K826" s="901"/>
    </row>
    <row r="827" spans="2:11" x14ac:dyDescent="0.2">
      <c r="B827" s="897"/>
      <c r="C827" s="897"/>
      <c r="E827" s="898"/>
      <c r="G827" s="900"/>
      <c r="H827" s="901"/>
      <c r="I827" s="901"/>
      <c r="J827" s="901"/>
      <c r="K827" s="901"/>
    </row>
    <row r="828" spans="2:11" x14ac:dyDescent="0.2">
      <c r="B828" s="897"/>
      <c r="C828" s="897"/>
      <c r="E828" s="898"/>
      <c r="G828" s="900"/>
      <c r="H828" s="901"/>
      <c r="I828" s="901"/>
      <c r="J828" s="901"/>
      <c r="K828" s="901"/>
    </row>
    <row r="829" spans="2:11" x14ac:dyDescent="0.2">
      <c r="B829" s="897"/>
      <c r="C829" s="897"/>
      <c r="E829" s="898"/>
      <c r="G829" s="900"/>
      <c r="H829" s="901"/>
      <c r="I829" s="901"/>
      <c r="J829" s="901"/>
      <c r="K829" s="901"/>
    </row>
    <row r="830" spans="2:11" x14ac:dyDescent="0.2">
      <c r="B830" s="897"/>
      <c r="C830" s="897"/>
      <c r="E830" s="898"/>
      <c r="G830" s="900"/>
      <c r="H830" s="901"/>
      <c r="I830" s="901"/>
      <c r="J830" s="901"/>
      <c r="K830" s="901"/>
    </row>
    <row r="831" spans="2:11" x14ac:dyDescent="0.2">
      <c r="B831" s="897"/>
      <c r="C831" s="897"/>
      <c r="E831" s="898"/>
      <c r="G831" s="900"/>
      <c r="H831" s="901"/>
      <c r="I831" s="901"/>
      <c r="J831" s="901"/>
      <c r="K831" s="901"/>
    </row>
    <row r="832" spans="2:11" x14ac:dyDescent="0.2">
      <c r="B832" s="897"/>
      <c r="C832" s="897"/>
      <c r="E832" s="898"/>
      <c r="G832" s="900"/>
      <c r="H832" s="901"/>
      <c r="I832" s="901"/>
      <c r="J832" s="901"/>
      <c r="K832" s="901"/>
    </row>
    <row r="833" spans="2:11" x14ac:dyDescent="0.2">
      <c r="B833" s="897"/>
      <c r="C833" s="897"/>
      <c r="E833" s="898"/>
      <c r="G833" s="900"/>
      <c r="H833" s="901"/>
      <c r="I833" s="901"/>
      <c r="J833" s="901"/>
      <c r="K833" s="901"/>
    </row>
    <row r="834" spans="2:11" x14ac:dyDescent="0.2">
      <c r="B834" s="897"/>
      <c r="C834" s="897"/>
      <c r="E834" s="898"/>
      <c r="G834" s="900"/>
      <c r="H834" s="901"/>
      <c r="I834" s="901"/>
      <c r="J834" s="901"/>
      <c r="K834" s="901"/>
    </row>
    <row r="835" spans="2:11" x14ac:dyDescent="0.2">
      <c r="B835" s="897"/>
      <c r="C835" s="897"/>
      <c r="E835" s="898"/>
      <c r="G835" s="900"/>
      <c r="H835" s="901"/>
      <c r="I835" s="901"/>
      <c r="J835" s="901"/>
      <c r="K835" s="901"/>
    </row>
    <row r="836" spans="2:11" x14ac:dyDescent="0.2">
      <c r="B836" s="897"/>
      <c r="C836" s="897"/>
      <c r="E836" s="898"/>
      <c r="G836" s="900"/>
      <c r="H836" s="901"/>
      <c r="I836" s="901"/>
      <c r="J836" s="901"/>
      <c r="K836" s="901"/>
    </row>
    <row r="837" spans="2:11" x14ac:dyDescent="0.2">
      <c r="B837" s="897"/>
      <c r="C837" s="897"/>
      <c r="E837" s="898"/>
      <c r="G837" s="900"/>
      <c r="H837" s="901"/>
      <c r="I837" s="901"/>
      <c r="J837" s="901"/>
      <c r="K837" s="901"/>
    </row>
    <row r="838" spans="2:11" x14ac:dyDescent="0.2">
      <c r="B838" s="897"/>
      <c r="C838" s="897"/>
      <c r="E838" s="898"/>
      <c r="G838" s="900"/>
      <c r="H838" s="901"/>
      <c r="I838" s="901"/>
      <c r="J838" s="901"/>
      <c r="K838" s="901"/>
    </row>
    <row r="839" spans="2:11" x14ac:dyDescent="0.2">
      <c r="B839" s="897"/>
      <c r="C839" s="897"/>
      <c r="E839" s="898"/>
      <c r="G839" s="900"/>
      <c r="H839" s="901"/>
      <c r="I839" s="901"/>
      <c r="J839" s="901"/>
      <c r="K839" s="901"/>
    </row>
    <row r="840" spans="2:11" x14ac:dyDescent="0.2">
      <c r="B840" s="897"/>
      <c r="C840" s="897"/>
      <c r="E840" s="898"/>
      <c r="G840" s="900"/>
      <c r="H840" s="901"/>
      <c r="I840" s="901"/>
      <c r="J840" s="901"/>
      <c r="K840" s="901"/>
    </row>
    <row r="841" spans="2:11" x14ac:dyDescent="0.2">
      <c r="B841" s="897"/>
      <c r="C841" s="897"/>
      <c r="E841" s="898"/>
      <c r="G841" s="900"/>
      <c r="H841" s="901"/>
      <c r="I841" s="901"/>
      <c r="J841" s="901"/>
      <c r="K841" s="901"/>
    </row>
    <row r="842" spans="2:11" x14ac:dyDescent="0.2">
      <c r="B842" s="897"/>
      <c r="C842" s="897"/>
      <c r="E842" s="898"/>
      <c r="G842" s="900"/>
      <c r="H842" s="901"/>
      <c r="I842" s="901"/>
      <c r="J842" s="901"/>
      <c r="K842" s="901"/>
    </row>
    <row r="843" spans="2:11" x14ac:dyDescent="0.2">
      <c r="B843" s="897"/>
      <c r="C843" s="897"/>
      <c r="E843" s="898"/>
      <c r="G843" s="900"/>
      <c r="H843" s="901"/>
      <c r="I843" s="901"/>
      <c r="J843" s="901"/>
      <c r="K843" s="901"/>
    </row>
    <row r="844" spans="2:11" x14ac:dyDescent="0.2">
      <c r="B844" s="897"/>
      <c r="C844" s="897"/>
      <c r="E844" s="898"/>
      <c r="G844" s="900"/>
      <c r="H844" s="901"/>
      <c r="I844" s="901"/>
      <c r="J844" s="901"/>
      <c r="K844" s="901"/>
    </row>
    <row r="845" spans="2:11" x14ac:dyDescent="0.2">
      <c r="B845" s="897"/>
      <c r="C845" s="897"/>
      <c r="E845" s="898"/>
      <c r="G845" s="900"/>
      <c r="H845" s="901"/>
      <c r="I845" s="901"/>
      <c r="J845" s="901"/>
      <c r="K845" s="901"/>
    </row>
    <row r="846" spans="2:11" x14ac:dyDescent="0.2">
      <c r="B846" s="897"/>
      <c r="C846" s="897"/>
      <c r="E846" s="898"/>
      <c r="G846" s="900"/>
      <c r="H846" s="901"/>
      <c r="I846" s="901"/>
      <c r="J846" s="901"/>
      <c r="K846" s="901"/>
    </row>
    <row r="847" spans="2:11" x14ac:dyDescent="0.2">
      <c r="B847" s="897"/>
      <c r="C847" s="897"/>
      <c r="E847" s="898"/>
      <c r="G847" s="900"/>
      <c r="H847" s="901"/>
      <c r="I847" s="901"/>
      <c r="J847" s="901"/>
      <c r="K847" s="901"/>
    </row>
    <row r="848" spans="2:11" x14ac:dyDescent="0.2">
      <c r="B848" s="897"/>
      <c r="C848" s="897"/>
      <c r="E848" s="898"/>
      <c r="G848" s="900"/>
      <c r="H848" s="901"/>
      <c r="I848" s="901"/>
      <c r="J848" s="901"/>
      <c r="K848" s="901"/>
    </row>
    <row r="849" spans="2:11" x14ac:dyDescent="0.2">
      <c r="B849" s="897"/>
      <c r="C849" s="897"/>
      <c r="E849" s="898"/>
      <c r="G849" s="900"/>
      <c r="H849" s="901"/>
      <c r="I849" s="901"/>
      <c r="J849" s="901"/>
      <c r="K849" s="901"/>
    </row>
    <row r="850" spans="2:11" x14ac:dyDescent="0.2">
      <c r="B850" s="897"/>
      <c r="C850" s="897"/>
      <c r="E850" s="898"/>
      <c r="G850" s="900"/>
      <c r="H850" s="901"/>
      <c r="I850" s="901"/>
      <c r="J850" s="901"/>
      <c r="K850" s="901"/>
    </row>
    <row r="851" spans="2:11" x14ac:dyDescent="0.2">
      <c r="B851" s="897"/>
      <c r="C851" s="897"/>
      <c r="E851" s="898"/>
      <c r="G851" s="900"/>
      <c r="H851" s="901"/>
      <c r="I851" s="901"/>
      <c r="J851" s="901"/>
      <c r="K851" s="901"/>
    </row>
    <row r="852" spans="2:11" x14ac:dyDescent="0.2">
      <c r="B852" s="897"/>
      <c r="C852" s="897"/>
      <c r="E852" s="898"/>
      <c r="G852" s="900"/>
      <c r="H852" s="901"/>
      <c r="I852" s="901"/>
      <c r="J852" s="901"/>
      <c r="K852" s="901"/>
    </row>
    <row r="853" spans="2:11" x14ac:dyDescent="0.2">
      <c r="B853" s="897"/>
      <c r="C853" s="897"/>
      <c r="E853" s="898"/>
      <c r="G853" s="900"/>
      <c r="H853" s="901"/>
      <c r="I853" s="901"/>
      <c r="J853" s="901"/>
      <c r="K853" s="901"/>
    </row>
    <row r="854" spans="2:11" x14ac:dyDescent="0.2">
      <c r="B854" s="897"/>
      <c r="C854" s="897"/>
      <c r="E854" s="898"/>
      <c r="G854" s="900"/>
      <c r="H854" s="901"/>
      <c r="I854" s="901"/>
      <c r="J854" s="901"/>
      <c r="K854" s="901"/>
    </row>
    <row r="855" spans="2:11" x14ac:dyDescent="0.2">
      <c r="B855" s="897"/>
      <c r="C855" s="897"/>
      <c r="E855" s="898"/>
      <c r="G855" s="900"/>
      <c r="H855" s="901"/>
      <c r="I855" s="901"/>
      <c r="J855" s="901"/>
      <c r="K855" s="901"/>
    </row>
    <row r="856" spans="2:11" x14ac:dyDescent="0.2">
      <c r="B856" s="897"/>
      <c r="C856" s="897"/>
      <c r="E856" s="898"/>
      <c r="G856" s="900"/>
      <c r="H856" s="901"/>
      <c r="I856" s="901"/>
      <c r="J856" s="901"/>
      <c r="K856" s="901"/>
    </row>
    <row r="857" spans="2:11" x14ac:dyDescent="0.2">
      <c r="B857" s="897"/>
      <c r="C857" s="897"/>
      <c r="E857" s="898"/>
      <c r="G857" s="900"/>
      <c r="H857" s="901"/>
      <c r="I857" s="901"/>
      <c r="J857" s="901"/>
      <c r="K857" s="901"/>
    </row>
    <row r="858" spans="2:11" x14ac:dyDescent="0.2">
      <c r="B858" s="897"/>
      <c r="C858" s="897"/>
      <c r="E858" s="898"/>
      <c r="G858" s="900"/>
      <c r="H858" s="901"/>
      <c r="I858" s="901"/>
      <c r="J858" s="901"/>
      <c r="K858" s="901"/>
    </row>
    <row r="859" spans="2:11" x14ac:dyDescent="0.2">
      <c r="B859" s="897"/>
      <c r="C859" s="897"/>
      <c r="E859" s="898"/>
      <c r="G859" s="900"/>
      <c r="H859" s="901"/>
      <c r="I859" s="901"/>
      <c r="J859" s="901"/>
      <c r="K859" s="901"/>
    </row>
    <row r="860" spans="2:11" x14ac:dyDescent="0.2">
      <c r="B860" s="897"/>
      <c r="C860" s="897"/>
      <c r="E860" s="898"/>
      <c r="G860" s="900"/>
      <c r="H860" s="901"/>
      <c r="I860" s="901"/>
      <c r="J860" s="901"/>
      <c r="K860" s="901"/>
    </row>
    <row r="861" spans="2:11" x14ac:dyDescent="0.2">
      <c r="B861" s="897"/>
      <c r="C861" s="897"/>
      <c r="E861" s="898"/>
      <c r="G861" s="900"/>
      <c r="H861" s="901"/>
      <c r="I861" s="901"/>
      <c r="J861" s="901"/>
      <c r="K861" s="901"/>
    </row>
    <row r="862" spans="2:11" x14ac:dyDescent="0.2">
      <c r="B862" s="897"/>
      <c r="C862" s="897"/>
      <c r="E862" s="898"/>
      <c r="G862" s="900"/>
      <c r="H862" s="901"/>
      <c r="I862" s="901"/>
      <c r="J862" s="901"/>
      <c r="K862" s="901"/>
    </row>
    <row r="863" spans="2:11" x14ac:dyDescent="0.2">
      <c r="B863" s="897"/>
      <c r="C863" s="897"/>
      <c r="E863" s="898"/>
      <c r="G863" s="900"/>
      <c r="H863" s="901"/>
      <c r="I863" s="901"/>
      <c r="J863" s="901"/>
      <c r="K863" s="901"/>
    </row>
    <row r="864" spans="2:11" x14ac:dyDescent="0.2">
      <c r="B864" s="897"/>
      <c r="C864" s="897"/>
      <c r="E864" s="898"/>
      <c r="G864" s="900"/>
      <c r="H864" s="901"/>
      <c r="I864" s="901"/>
      <c r="J864" s="901"/>
      <c r="K864" s="901"/>
    </row>
    <row r="865" spans="2:11" x14ac:dyDescent="0.2">
      <c r="B865" s="897"/>
      <c r="C865" s="897"/>
      <c r="E865" s="898"/>
      <c r="G865" s="900"/>
      <c r="H865" s="901"/>
      <c r="I865" s="901"/>
      <c r="J865" s="901"/>
      <c r="K865" s="901"/>
    </row>
    <row r="866" spans="2:11" x14ac:dyDescent="0.2">
      <c r="B866" s="897"/>
      <c r="C866" s="897"/>
      <c r="E866" s="898"/>
      <c r="G866" s="900"/>
      <c r="H866" s="901"/>
      <c r="I866" s="901"/>
      <c r="J866" s="901"/>
      <c r="K866" s="901"/>
    </row>
    <row r="867" spans="2:11" x14ac:dyDescent="0.2">
      <c r="B867" s="897"/>
      <c r="C867" s="897"/>
      <c r="E867" s="898"/>
      <c r="G867" s="900"/>
      <c r="H867" s="901"/>
      <c r="I867" s="901"/>
      <c r="J867" s="901"/>
      <c r="K867" s="901"/>
    </row>
    <row r="868" spans="2:11" x14ac:dyDescent="0.2">
      <c r="B868" s="897"/>
      <c r="C868" s="897"/>
      <c r="E868" s="898"/>
      <c r="G868" s="900"/>
      <c r="H868" s="901"/>
      <c r="I868" s="901"/>
      <c r="J868" s="901"/>
      <c r="K868" s="901"/>
    </row>
    <row r="869" spans="2:11" x14ac:dyDescent="0.2">
      <c r="B869" s="897"/>
      <c r="C869" s="897"/>
      <c r="E869" s="898"/>
      <c r="G869" s="900"/>
      <c r="H869" s="901"/>
      <c r="I869" s="901"/>
      <c r="J869" s="901"/>
      <c r="K869" s="901"/>
    </row>
    <row r="870" spans="2:11" x14ac:dyDescent="0.2">
      <c r="B870" s="897"/>
      <c r="C870" s="897"/>
      <c r="E870" s="898"/>
      <c r="G870" s="900"/>
      <c r="H870" s="901"/>
      <c r="I870" s="901"/>
      <c r="J870" s="901"/>
      <c r="K870" s="901"/>
    </row>
    <row r="871" spans="2:11" x14ac:dyDescent="0.2">
      <c r="B871" s="897"/>
      <c r="C871" s="897"/>
      <c r="E871" s="898"/>
      <c r="G871" s="900"/>
      <c r="H871" s="901"/>
      <c r="I871" s="901"/>
      <c r="J871" s="901"/>
      <c r="K871" s="901"/>
    </row>
    <row r="872" spans="2:11" x14ac:dyDescent="0.2">
      <c r="B872" s="897"/>
      <c r="C872" s="897"/>
      <c r="E872" s="898"/>
      <c r="G872" s="900"/>
      <c r="H872" s="901"/>
      <c r="I872" s="901"/>
      <c r="J872" s="901"/>
      <c r="K872" s="901"/>
    </row>
    <row r="873" spans="2:11" x14ac:dyDescent="0.2">
      <c r="B873" s="897"/>
      <c r="C873" s="897"/>
      <c r="E873" s="898"/>
      <c r="G873" s="900"/>
      <c r="H873" s="901"/>
      <c r="I873" s="901"/>
      <c r="J873" s="901"/>
      <c r="K873" s="901"/>
    </row>
    <row r="874" spans="2:11" x14ac:dyDescent="0.2">
      <c r="B874" s="897"/>
      <c r="C874" s="897"/>
      <c r="E874" s="898"/>
      <c r="G874" s="900"/>
      <c r="H874" s="901"/>
      <c r="I874" s="901"/>
      <c r="J874" s="901"/>
      <c r="K874" s="901"/>
    </row>
    <row r="875" spans="2:11" x14ac:dyDescent="0.2">
      <c r="B875" s="897"/>
      <c r="C875" s="897"/>
      <c r="E875" s="898"/>
      <c r="G875" s="900"/>
      <c r="H875" s="901"/>
      <c r="I875" s="901"/>
      <c r="J875" s="901"/>
      <c r="K875" s="901"/>
    </row>
    <row r="876" spans="2:11" x14ac:dyDescent="0.2">
      <c r="B876" s="897"/>
      <c r="C876" s="897"/>
      <c r="E876" s="898"/>
      <c r="G876" s="900"/>
      <c r="H876" s="901"/>
      <c r="I876" s="901"/>
      <c r="J876" s="901"/>
      <c r="K876" s="901"/>
    </row>
    <row r="877" spans="2:11" x14ac:dyDescent="0.2">
      <c r="B877" s="897"/>
      <c r="C877" s="897"/>
      <c r="E877" s="898"/>
      <c r="G877" s="900"/>
      <c r="H877" s="901"/>
      <c r="I877" s="901"/>
      <c r="J877" s="901"/>
      <c r="K877" s="901"/>
    </row>
    <row r="878" spans="2:11" x14ac:dyDescent="0.2">
      <c r="B878" s="897"/>
      <c r="C878" s="897"/>
      <c r="E878" s="898"/>
      <c r="G878" s="900"/>
      <c r="H878" s="901"/>
      <c r="I878" s="901"/>
      <c r="J878" s="901"/>
      <c r="K878" s="901"/>
    </row>
    <row r="879" spans="2:11" x14ac:dyDescent="0.2">
      <c r="B879" s="897"/>
      <c r="C879" s="897"/>
      <c r="E879" s="898"/>
      <c r="G879" s="900"/>
      <c r="H879" s="901"/>
      <c r="I879" s="901"/>
      <c r="J879" s="901"/>
      <c r="K879" s="901"/>
    </row>
    <row r="880" spans="2:11" x14ac:dyDescent="0.2">
      <c r="B880" s="897"/>
      <c r="C880" s="897"/>
      <c r="E880" s="898"/>
      <c r="G880" s="900"/>
      <c r="H880" s="901"/>
      <c r="I880" s="901"/>
      <c r="J880" s="901"/>
      <c r="K880" s="901"/>
    </row>
    <row r="881" spans="2:11" x14ac:dyDescent="0.2">
      <c r="B881" s="897"/>
      <c r="C881" s="897"/>
      <c r="E881" s="898"/>
      <c r="G881" s="900"/>
      <c r="H881" s="901"/>
      <c r="I881" s="901"/>
      <c r="J881" s="901"/>
      <c r="K881" s="901"/>
    </row>
    <row r="882" spans="2:11" x14ac:dyDescent="0.2">
      <c r="B882" s="897"/>
      <c r="C882" s="897"/>
      <c r="E882" s="898"/>
      <c r="G882" s="900"/>
      <c r="H882" s="901"/>
      <c r="I882" s="901"/>
      <c r="J882" s="901"/>
      <c r="K882" s="901"/>
    </row>
    <row r="883" spans="2:11" x14ac:dyDescent="0.2">
      <c r="B883" s="897"/>
      <c r="C883" s="897"/>
      <c r="E883" s="898"/>
      <c r="G883" s="900"/>
      <c r="H883" s="901"/>
      <c r="I883" s="901"/>
      <c r="J883" s="901"/>
      <c r="K883" s="901"/>
    </row>
    <row r="884" spans="2:11" x14ac:dyDescent="0.2">
      <c r="B884" s="897"/>
      <c r="C884" s="897"/>
      <c r="E884" s="898"/>
      <c r="G884" s="900"/>
      <c r="H884" s="901"/>
      <c r="I884" s="901"/>
      <c r="J884" s="901"/>
      <c r="K884" s="901"/>
    </row>
    <row r="885" spans="2:11" x14ac:dyDescent="0.2">
      <c r="B885" s="897"/>
      <c r="C885" s="897"/>
      <c r="E885" s="898"/>
      <c r="G885" s="900"/>
      <c r="H885" s="901"/>
      <c r="I885" s="901"/>
      <c r="J885" s="901"/>
      <c r="K885" s="901"/>
    </row>
    <row r="886" spans="2:11" x14ac:dyDescent="0.2">
      <c r="B886" s="897"/>
      <c r="C886" s="897"/>
      <c r="E886" s="898"/>
      <c r="G886" s="900"/>
      <c r="H886" s="901"/>
      <c r="I886" s="901"/>
      <c r="J886" s="901"/>
      <c r="K886" s="901"/>
    </row>
    <row r="887" spans="2:11" x14ac:dyDescent="0.2">
      <c r="B887" s="897"/>
      <c r="C887" s="897"/>
      <c r="E887" s="898"/>
      <c r="G887" s="900"/>
      <c r="H887" s="901"/>
      <c r="I887" s="901"/>
      <c r="J887" s="901"/>
      <c r="K887" s="901"/>
    </row>
    <row r="888" spans="2:11" x14ac:dyDescent="0.2">
      <c r="B888" s="897"/>
      <c r="C888" s="897"/>
      <c r="E888" s="898"/>
      <c r="G888" s="900"/>
      <c r="H888" s="901"/>
      <c r="I888" s="901"/>
      <c r="J888" s="901"/>
      <c r="K888" s="901"/>
    </row>
    <row r="889" spans="2:11" x14ac:dyDescent="0.2">
      <c r="B889" s="897"/>
      <c r="C889" s="897"/>
      <c r="E889" s="898"/>
      <c r="G889" s="900"/>
      <c r="H889" s="901"/>
      <c r="I889" s="901"/>
      <c r="J889" s="901"/>
      <c r="K889" s="901"/>
    </row>
    <row r="890" spans="2:11" x14ac:dyDescent="0.2">
      <c r="B890" s="897"/>
      <c r="C890" s="897"/>
      <c r="E890" s="898"/>
      <c r="G890" s="900"/>
      <c r="H890" s="901"/>
      <c r="I890" s="901"/>
      <c r="J890" s="901"/>
      <c r="K890" s="901"/>
    </row>
    <row r="891" spans="2:11" x14ac:dyDescent="0.2">
      <c r="B891" s="897"/>
      <c r="C891" s="897"/>
      <c r="E891" s="898"/>
      <c r="G891" s="900"/>
      <c r="H891" s="901"/>
      <c r="I891" s="901"/>
      <c r="J891" s="901"/>
      <c r="K891" s="901"/>
    </row>
    <row r="892" spans="2:11" x14ac:dyDescent="0.2">
      <c r="B892" s="897"/>
      <c r="C892" s="897"/>
      <c r="E892" s="898"/>
      <c r="G892" s="900"/>
      <c r="H892" s="901"/>
      <c r="I892" s="901"/>
      <c r="J892" s="901"/>
      <c r="K892" s="901"/>
    </row>
    <row r="893" spans="2:11" x14ac:dyDescent="0.2">
      <c r="B893" s="897"/>
      <c r="C893" s="897"/>
      <c r="E893" s="898"/>
      <c r="G893" s="900"/>
      <c r="H893" s="901"/>
      <c r="I893" s="901"/>
      <c r="J893" s="901"/>
      <c r="K893" s="901"/>
    </row>
    <row r="894" spans="2:11" x14ac:dyDescent="0.2">
      <c r="B894" s="897"/>
      <c r="C894" s="897"/>
      <c r="E894" s="898"/>
      <c r="G894" s="900"/>
      <c r="H894" s="901"/>
      <c r="I894" s="901"/>
      <c r="J894" s="901"/>
      <c r="K894" s="901"/>
    </row>
    <row r="895" spans="2:11" x14ac:dyDescent="0.2">
      <c r="B895" s="897"/>
      <c r="C895" s="897"/>
      <c r="E895" s="898"/>
      <c r="G895" s="900"/>
      <c r="H895" s="901"/>
      <c r="I895" s="901"/>
      <c r="J895" s="901"/>
      <c r="K895" s="901"/>
    </row>
    <row r="896" spans="2:11" x14ac:dyDescent="0.2">
      <c r="B896" s="897"/>
      <c r="C896" s="897"/>
      <c r="E896" s="898"/>
      <c r="G896" s="900"/>
      <c r="H896" s="901"/>
      <c r="I896" s="901"/>
      <c r="J896" s="901"/>
      <c r="K896" s="901"/>
    </row>
    <row r="897" spans="2:11" x14ac:dyDescent="0.2">
      <c r="B897" s="897"/>
      <c r="C897" s="897"/>
      <c r="E897" s="898"/>
      <c r="G897" s="900"/>
      <c r="H897" s="901"/>
      <c r="I897" s="901"/>
      <c r="J897" s="901"/>
      <c r="K897" s="901"/>
    </row>
    <row r="898" spans="2:11" x14ac:dyDescent="0.2">
      <c r="B898" s="897"/>
      <c r="C898" s="897"/>
      <c r="E898" s="898"/>
      <c r="G898" s="900"/>
      <c r="H898" s="901"/>
      <c r="I898" s="901"/>
      <c r="J898" s="901"/>
      <c r="K898" s="901"/>
    </row>
    <row r="899" spans="2:11" x14ac:dyDescent="0.2">
      <c r="B899" s="897"/>
      <c r="C899" s="897"/>
      <c r="E899" s="898"/>
      <c r="G899" s="900"/>
      <c r="H899" s="901"/>
      <c r="I899" s="901"/>
      <c r="J899" s="901"/>
      <c r="K899" s="901"/>
    </row>
    <row r="900" spans="2:11" x14ac:dyDescent="0.2">
      <c r="B900" s="897"/>
      <c r="C900" s="897"/>
      <c r="E900" s="898"/>
      <c r="G900" s="900"/>
      <c r="H900" s="901"/>
      <c r="I900" s="901"/>
      <c r="J900" s="901"/>
      <c r="K900" s="901"/>
    </row>
    <row r="901" spans="2:11" x14ac:dyDescent="0.2">
      <c r="B901" s="897"/>
      <c r="C901" s="897"/>
      <c r="E901" s="898"/>
      <c r="G901" s="900"/>
      <c r="H901" s="901"/>
      <c r="I901" s="901"/>
      <c r="J901" s="901"/>
      <c r="K901" s="901"/>
    </row>
    <row r="902" spans="2:11" x14ac:dyDescent="0.2">
      <c r="B902" s="897"/>
      <c r="C902" s="897"/>
      <c r="E902" s="898"/>
      <c r="G902" s="900"/>
      <c r="H902" s="901"/>
      <c r="I902" s="901"/>
      <c r="J902" s="901"/>
      <c r="K902" s="901"/>
    </row>
    <row r="903" spans="2:11" x14ac:dyDescent="0.2">
      <c r="B903" s="897"/>
      <c r="C903" s="897"/>
      <c r="E903" s="898"/>
      <c r="G903" s="900"/>
      <c r="H903" s="901"/>
      <c r="I903" s="901"/>
      <c r="J903" s="901"/>
      <c r="K903" s="901"/>
    </row>
    <row r="904" spans="2:11" x14ac:dyDescent="0.2">
      <c r="B904" s="897"/>
      <c r="C904" s="897"/>
      <c r="E904" s="898"/>
      <c r="G904" s="900"/>
      <c r="H904" s="901"/>
      <c r="I904" s="901"/>
      <c r="J904" s="901"/>
      <c r="K904" s="901"/>
    </row>
    <row r="905" spans="2:11" x14ac:dyDescent="0.2">
      <c r="B905" s="897"/>
      <c r="C905" s="897"/>
      <c r="E905" s="898"/>
      <c r="G905" s="900"/>
      <c r="H905" s="901"/>
      <c r="I905" s="901"/>
      <c r="J905" s="901"/>
      <c r="K905" s="901"/>
    </row>
    <row r="906" spans="2:11" x14ac:dyDescent="0.2">
      <c r="B906" s="897"/>
      <c r="C906" s="897"/>
      <c r="E906" s="898"/>
      <c r="G906" s="900"/>
      <c r="H906" s="901"/>
      <c r="I906" s="901"/>
      <c r="J906" s="901"/>
      <c r="K906" s="901"/>
    </row>
    <row r="907" spans="2:11" x14ac:dyDescent="0.2">
      <c r="B907" s="897"/>
      <c r="C907" s="897"/>
      <c r="E907" s="898"/>
      <c r="G907" s="900"/>
      <c r="H907" s="901"/>
      <c r="I907" s="901"/>
      <c r="J907" s="901"/>
      <c r="K907" s="901"/>
    </row>
    <row r="908" spans="2:11" x14ac:dyDescent="0.2">
      <c r="B908" s="897"/>
      <c r="C908" s="897"/>
      <c r="E908" s="898"/>
      <c r="G908" s="900"/>
      <c r="H908" s="901"/>
      <c r="I908" s="901"/>
      <c r="J908" s="901"/>
      <c r="K908" s="901"/>
    </row>
    <row r="909" spans="2:11" x14ac:dyDescent="0.2">
      <c r="B909" s="897"/>
      <c r="C909" s="897"/>
      <c r="E909" s="898"/>
      <c r="G909" s="900"/>
      <c r="H909" s="901"/>
      <c r="I909" s="901"/>
      <c r="J909" s="901"/>
      <c r="K909" s="901"/>
    </row>
    <row r="910" spans="2:11" x14ac:dyDescent="0.2">
      <c r="B910" s="897"/>
      <c r="C910" s="897"/>
      <c r="E910" s="898"/>
      <c r="G910" s="900"/>
      <c r="H910" s="901"/>
      <c r="I910" s="901"/>
      <c r="J910" s="901"/>
      <c r="K910" s="901"/>
    </row>
    <row r="911" spans="2:11" x14ac:dyDescent="0.2">
      <c r="B911" s="897"/>
      <c r="C911" s="897"/>
      <c r="E911" s="898"/>
      <c r="G911" s="900"/>
      <c r="H911" s="901"/>
      <c r="I911" s="901"/>
      <c r="J911" s="901"/>
      <c r="K911" s="901"/>
    </row>
    <row r="912" spans="2:11" x14ac:dyDescent="0.2">
      <c r="B912" s="897"/>
      <c r="C912" s="897"/>
      <c r="E912" s="898"/>
      <c r="G912" s="900"/>
      <c r="H912" s="901"/>
      <c r="I912" s="901"/>
      <c r="J912" s="901"/>
      <c r="K912" s="901"/>
    </row>
    <row r="913" spans="2:11" x14ac:dyDescent="0.2">
      <c r="B913" s="897"/>
      <c r="C913" s="897"/>
      <c r="E913" s="898"/>
      <c r="G913" s="900"/>
      <c r="H913" s="901"/>
      <c r="I913" s="901"/>
      <c r="J913" s="901"/>
      <c r="K913" s="901"/>
    </row>
    <row r="914" spans="2:11" x14ac:dyDescent="0.2">
      <c r="B914" s="897"/>
      <c r="C914" s="897"/>
      <c r="E914" s="898"/>
      <c r="G914" s="900"/>
      <c r="H914" s="901"/>
      <c r="I914" s="901"/>
      <c r="J914" s="901"/>
      <c r="K914" s="901"/>
    </row>
    <row r="915" spans="2:11" x14ac:dyDescent="0.2">
      <c r="B915" s="897"/>
      <c r="C915" s="897"/>
      <c r="E915" s="898"/>
      <c r="G915" s="900"/>
      <c r="H915" s="901"/>
      <c r="I915" s="901"/>
      <c r="J915" s="901"/>
      <c r="K915" s="901"/>
    </row>
    <row r="916" spans="2:11" x14ac:dyDescent="0.2">
      <c r="B916" s="897"/>
      <c r="C916" s="897"/>
      <c r="E916" s="898"/>
      <c r="G916" s="900"/>
      <c r="H916" s="901"/>
      <c r="I916" s="901"/>
      <c r="J916" s="901"/>
      <c r="K916" s="901"/>
    </row>
    <row r="917" spans="2:11" x14ac:dyDescent="0.2">
      <c r="B917" s="897"/>
      <c r="C917" s="897"/>
      <c r="E917" s="898"/>
      <c r="G917" s="900"/>
      <c r="H917" s="901"/>
      <c r="I917" s="901"/>
      <c r="J917" s="901"/>
      <c r="K917" s="901"/>
    </row>
    <row r="918" spans="2:11" x14ac:dyDescent="0.2">
      <c r="B918" s="897"/>
      <c r="C918" s="897"/>
      <c r="E918" s="898"/>
      <c r="G918" s="900"/>
      <c r="H918" s="901"/>
      <c r="I918" s="901"/>
      <c r="J918" s="901"/>
      <c r="K918" s="901"/>
    </row>
    <row r="919" spans="2:11" x14ac:dyDescent="0.2">
      <c r="B919" s="897"/>
      <c r="C919" s="897"/>
      <c r="E919" s="898"/>
      <c r="G919" s="900"/>
      <c r="H919" s="901"/>
      <c r="I919" s="901"/>
      <c r="J919" s="901"/>
      <c r="K919" s="901"/>
    </row>
    <row r="920" spans="2:11" x14ac:dyDescent="0.2">
      <c r="B920" s="897"/>
      <c r="C920" s="897"/>
      <c r="E920" s="898"/>
      <c r="G920" s="900"/>
      <c r="H920" s="901"/>
      <c r="I920" s="901"/>
      <c r="J920" s="901"/>
      <c r="K920" s="901"/>
    </row>
    <row r="921" spans="2:11" x14ac:dyDescent="0.2">
      <c r="B921" s="897"/>
      <c r="C921" s="897"/>
      <c r="E921" s="898"/>
      <c r="G921" s="900"/>
      <c r="H921" s="901"/>
      <c r="I921" s="901"/>
      <c r="J921" s="901"/>
      <c r="K921" s="901"/>
    </row>
    <row r="922" spans="2:11" x14ac:dyDescent="0.2">
      <c r="B922" s="897"/>
      <c r="C922" s="897"/>
      <c r="E922" s="898"/>
      <c r="G922" s="900"/>
      <c r="H922" s="901"/>
      <c r="I922" s="901"/>
      <c r="J922" s="901"/>
      <c r="K922" s="901"/>
    </row>
    <row r="923" spans="2:11" x14ac:dyDescent="0.2">
      <c r="B923" s="897"/>
      <c r="C923" s="897"/>
      <c r="E923" s="898"/>
      <c r="G923" s="900"/>
      <c r="H923" s="901"/>
      <c r="I923" s="901"/>
      <c r="J923" s="901"/>
      <c r="K923" s="901"/>
    </row>
    <row r="924" spans="2:11" x14ac:dyDescent="0.2">
      <c r="B924" s="897"/>
      <c r="C924" s="897"/>
      <c r="E924" s="898"/>
      <c r="G924" s="900"/>
      <c r="H924" s="901"/>
      <c r="I924" s="901"/>
      <c r="J924" s="901"/>
      <c r="K924" s="901"/>
    </row>
    <row r="925" spans="2:11" x14ac:dyDescent="0.2">
      <c r="B925" s="897"/>
      <c r="C925" s="897"/>
      <c r="E925" s="898"/>
      <c r="G925" s="900"/>
      <c r="H925" s="901"/>
      <c r="I925" s="901"/>
      <c r="J925" s="901"/>
      <c r="K925" s="901"/>
    </row>
    <row r="926" spans="2:11" x14ac:dyDescent="0.2">
      <c r="B926" s="897"/>
      <c r="C926" s="897"/>
      <c r="E926" s="898"/>
      <c r="G926" s="900"/>
      <c r="H926" s="901"/>
      <c r="I926" s="901"/>
      <c r="J926" s="901"/>
      <c r="K926" s="901"/>
    </row>
    <row r="927" spans="2:11" x14ac:dyDescent="0.2">
      <c r="B927" s="897"/>
      <c r="C927" s="897"/>
      <c r="E927" s="898"/>
      <c r="G927" s="900"/>
      <c r="H927" s="901"/>
      <c r="I927" s="901"/>
      <c r="J927" s="901"/>
      <c r="K927" s="901"/>
    </row>
    <row r="928" spans="2:11" x14ac:dyDescent="0.2">
      <c r="B928" s="897"/>
      <c r="C928" s="897"/>
      <c r="E928" s="898"/>
      <c r="G928" s="900"/>
      <c r="H928" s="901"/>
      <c r="I928" s="901"/>
      <c r="J928" s="901"/>
      <c r="K928" s="901"/>
    </row>
    <row r="929" spans="2:11" x14ac:dyDescent="0.2">
      <c r="B929" s="897"/>
      <c r="C929" s="897"/>
      <c r="E929" s="898"/>
      <c r="G929" s="900"/>
      <c r="H929" s="901"/>
      <c r="I929" s="901"/>
      <c r="J929" s="901"/>
      <c r="K929" s="901"/>
    </row>
    <row r="930" spans="2:11" x14ac:dyDescent="0.2">
      <c r="B930" s="897"/>
      <c r="C930" s="897"/>
      <c r="E930" s="898"/>
      <c r="G930" s="900"/>
      <c r="H930" s="901"/>
      <c r="I930" s="901"/>
      <c r="J930" s="901"/>
      <c r="K930" s="901"/>
    </row>
    <row r="931" spans="2:11" x14ac:dyDescent="0.2">
      <c r="B931" s="897"/>
      <c r="C931" s="897"/>
      <c r="E931" s="898"/>
      <c r="G931" s="900"/>
      <c r="H931" s="901"/>
      <c r="I931" s="901"/>
      <c r="J931" s="901"/>
      <c r="K931" s="901"/>
    </row>
    <row r="932" spans="2:11" x14ac:dyDescent="0.2">
      <c r="B932" s="897"/>
      <c r="C932" s="897"/>
      <c r="E932" s="898"/>
      <c r="G932" s="900"/>
      <c r="H932" s="901"/>
      <c r="I932" s="901"/>
      <c r="J932" s="901"/>
      <c r="K932" s="901"/>
    </row>
    <row r="933" spans="2:11" x14ac:dyDescent="0.2">
      <c r="B933" s="897"/>
      <c r="C933" s="897"/>
      <c r="E933" s="898"/>
      <c r="G933" s="900"/>
      <c r="H933" s="901"/>
      <c r="I933" s="901"/>
      <c r="J933" s="901"/>
      <c r="K933" s="901"/>
    </row>
    <row r="934" spans="2:11" x14ac:dyDescent="0.2">
      <c r="B934" s="897"/>
      <c r="C934" s="897"/>
      <c r="E934" s="898"/>
      <c r="G934" s="900"/>
      <c r="H934" s="901"/>
      <c r="I934" s="901"/>
      <c r="J934" s="901"/>
      <c r="K934" s="901"/>
    </row>
    <row r="935" spans="2:11" x14ac:dyDescent="0.2">
      <c r="B935" s="897"/>
      <c r="C935" s="897"/>
      <c r="E935" s="898"/>
      <c r="G935" s="900"/>
      <c r="H935" s="901"/>
      <c r="I935" s="901"/>
      <c r="J935" s="901"/>
      <c r="K935" s="901"/>
    </row>
    <row r="936" spans="2:11" x14ac:dyDescent="0.2">
      <c r="B936" s="897"/>
      <c r="C936" s="897"/>
      <c r="E936" s="898"/>
      <c r="G936" s="900"/>
      <c r="H936" s="901"/>
      <c r="I936" s="901"/>
      <c r="J936" s="901"/>
      <c r="K936" s="901"/>
    </row>
    <row r="937" spans="2:11" x14ac:dyDescent="0.2">
      <c r="B937" s="897"/>
      <c r="C937" s="897"/>
      <c r="E937" s="898"/>
      <c r="G937" s="900"/>
      <c r="H937" s="901"/>
      <c r="I937" s="901"/>
      <c r="J937" s="901"/>
      <c r="K937" s="901"/>
    </row>
    <row r="938" spans="2:11" x14ac:dyDescent="0.2">
      <c r="B938" s="897"/>
      <c r="C938" s="897"/>
      <c r="E938" s="898"/>
      <c r="G938" s="900"/>
      <c r="H938" s="901"/>
      <c r="I938" s="901"/>
      <c r="J938" s="901"/>
      <c r="K938" s="901"/>
    </row>
    <row r="939" spans="2:11" x14ac:dyDescent="0.2">
      <c r="B939" s="897"/>
      <c r="C939" s="897"/>
      <c r="E939" s="898"/>
      <c r="G939" s="900"/>
      <c r="H939" s="901"/>
      <c r="I939" s="901"/>
      <c r="J939" s="901"/>
      <c r="K939" s="901"/>
    </row>
    <row r="940" spans="2:11" x14ac:dyDescent="0.2">
      <c r="B940" s="897"/>
      <c r="C940" s="897"/>
      <c r="E940" s="898"/>
      <c r="G940" s="900"/>
      <c r="H940" s="901"/>
      <c r="I940" s="901"/>
      <c r="J940" s="901"/>
      <c r="K940" s="901"/>
    </row>
    <row r="941" spans="2:11" x14ac:dyDescent="0.2">
      <c r="B941" s="897"/>
      <c r="C941" s="897"/>
      <c r="E941" s="898"/>
      <c r="G941" s="900"/>
      <c r="H941" s="901"/>
      <c r="I941" s="901"/>
      <c r="J941" s="901"/>
      <c r="K941" s="901"/>
    </row>
    <row r="942" spans="2:11" x14ac:dyDescent="0.2">
      <c r="B942" s="897"/>
      <c r="C942" s="897"/>
      <c r="E942" s="898"/>
      <c r="G942" s="900"/>
      <c r="H942" s="901"/>
      <c r="I942" s="901"/>
      <c r="J942" s="901"/>
      <c r="K942" s="901"/>
    </row>
    <row r="943" spans="2:11" x14ac:dyDescent="0.2">
      <c r="B943" s="897"/>
      <c r="C943" s="897"/>
      <c r="E943" s="898"/>
      <c r="G943" s="900"/>
      <c r="H943" s="901"/>
      <c r="I943" s="901"/>
      <c r="J943" s="901"/>
      <c r="K943" s="901"/>
    </row>
    <row r="944" spans="2:11" x14ac:dyDescent="0.2">
      <c r="B944" s="897"/>
      <c r="C944" s="897"/>
      <c r="E944" s="898"/>
      <c r="G944" s="900"/>
      <c r="H944" s="901"/>
      <c r="I944" s="901"/>
      <c r="J944" s="901"/>
      <c r="K944" s="901"/>
    </row>
    <row r="945" spans="2:11" x14ac:dyDescent="0.2">
      <c r="B945" s="897"/>
      <c r="C945" s="897"/>
      <c r="E945" s="898"/>
      <c r="G945" s="900"/>
      <c r="H945" s="901"/>
      <c r="I945" s="901"/>
      <c r="J945" s="901"/>
      <c r="K945" s="901"/>
    </row>
    <row r="946" spans="2:11" x14ac:dyDescent="0.2">
      <c r="B946" s="897"/>
      <c r="C946" s="897"/>
      <c r="E946" s="898"/>
      <c r="G946" s="900"/>
      <c r="H946" s="901"/>
      <c r="I946" s="901"/>
      <c r="J946" s="901"/>
      <c r="K946" s="901"/>
    </row>
    <row r="947" spans="2:11" x14ac:dyDescent="0.2">
      <c r="B947" s="897"/>
      <c r="C947" s="897"/>
      <c r="E947" s="898"/>
      <c r="G947" s="900"/>
      <c r="H947" s="901"/>
      <c r="I947" s="901"/>
      <c r="J947" s="901"/>
      <c r="K947" s="901"/>
    </row>
    <row r="948" spans="2:11" x14ac:dyDescent="0.2">
      <c r="B948" s="897"/>
      <c r="C948" s="897"/>
      <c r="E948" s="898"/>
      <c r="G948" s="900"/>
      <c r="H948" s="901"/>
      <c r="I948" s="901"/>
      <c r="J948" s="901"/>
      <c r="K948" s="901"/>
    </row>
    <row r="949" spans="2:11" x14ac:dyDescent="0.2">
      <c r="B949" s="897"/>
      <c r="C949" s="897"/>
      <c r="E949" s="898"/>
      <c r="G949" s="900"/>
      <c r="H949" s="901"/>
      <c r="I949" s="901"/>
      <c r="J949" s="901"/>
      <c r="K949" s="901"/>
    </row>
    <row r="950" spans="2:11" x14ac:dyDescent="0.2">
      <c r="B950" s="897"/>
      <c r="C950" s="897"/>
      <c r="E950" s="898"/>
      <c r="G950" s="900"/>
      <c r="H950" s="901"/>
      <c r="I950" s="901"/>
      <c r="J950" s="901"/>
      <c r="K950" s="901"/>
    </row>
    <row r="951" spans="2:11" x14ac:dyDescent="0.2">
      <c r="B951" s="897"/>
      <c r="C951" s="897"/>
      <c r="E951" s="898"/>
      <c r="G951" s="900"/>
      <c r="H951" s="901"/>
      <c r="I951" s="901"/>
      <c r="J951" s="901"/>
      <c r="K951" s="901"/>
    </row>
    <row r="952" spans="2:11" x14ac:dyDescent="0.2">
      <c r="B952" s="897"/>
      <c r="C952" s="897"/>
      <c r="E952" s="898"/>
      <c r="G952" s="900"/>
      <c r="H952" s="901"/>
      <c r="I952" s="901"/>
      <c r="J952" s="901"/>
      <c r="K952" s="901"/>
    </row>
    <row r="953" spans="2:11" x14ac:dyDescent="0.2">
      <c r="B953" s="897"/>
      <c r="C953" s="897"/>
      <c r="E953" s="898"/>
      <c r="G953" s="900"/>
      <c r="H953" s="901"/>
      <c r="I953" s="901"/>
      <c r="J953" s="901"/>
      <c r="K953" s="901"/>
    </row>
    <row r="954" spans="2:11" x14ac:dyDescent="0.2">
      <c r="B954" s="897"/>
      <c r="C954" s="897"/>
      <c r="E954" s="898"/>
      <c r="G954" s="900"/>
      <c r="H954" s="901"/>
      <c r="I954" s="901"/>
      <c r="J954" s="901"/>
      <c r="K954" s="901"/>
    </row>
    <row r="955" spans="2:11" x14ac:dyDescent="0.2">
      <c r="B955" s="897"/>
      <c r="C955" s="897"/>
      <c r="E955" s="898"/>
      <c r="G955" s="900"/>
      <c r="H955" s="901"/>
      <c r="I955" s="901"/>
      <c r="J955" s="901"/>
      <c r="K955" s="901"/>
    </row>
    <row r="956" spans="2:11" x14ac:dyDescent="0.2">
      <c r="B956" s="897"/>
      <c r="C956" s="897"/>
      <c r="E956" s="898"/>
      <c r="G956" s="900"/>
      <c r="H956" s="901"/>
      <c r="I956" s="901"/>
      <c r="J956" s="901"/>
      <c r="K956" s="901"/>
    </row>
    <row r="957" spans="2:11" x14ac:dyDescent="0.2">
      <c r="B957" s="897"/>
      <c r="C957" s="897"/>
      <c r="E957" s="898"/>
      <c r="G957" s="900"/>
      <c r="H957" s="901"/>
      <c r="I957" s="901"/>
      <c r="J957" s="901"/>
      <c r="K957" s="901"/>
    </row>
    <row r="958" spans="2:11" x14ac:dyDescent="0.2">
      <c r="B958" s="897"/>
      <c r="C958" s="897"/>
      <c r="E958" s="898"/>
      <c r="G958" s="900"/>
      <c r="H958" s="901"/>
      <c r="I958" s="901"/>
      <c r="J958" s="901"/>
      <c r="K958" s="901"/>
    </row>
    <row r="959" spans="2:11" x14ac:dyDescent="0.2">
      <c r="B959" s="897"/>
      <c r="C959" s="897"/>
      <c r="E959" s="898"/>
      <c r="G959" s="900"/>
      <c r="H959" s="901"/>
      <c r="I959" s="901"/>
      <c r="J959" s="901"/>
      <c r="K959" s="901"/>
    </row>
    <row r="960" spans="2:11" x14ac:dyDescent="0.2">
      <c r="B960" s="897"/>
      <c r="C960" s="897"/>
      <c r="E960" s="898"/>
      <c r="G960" s="900"/>
      <c r="H960" s="901"/>
      <c r="I960" s="901"/>
      <c r="J960" s="901"/>
      <c r="K960" s="901"/>
    </row>
    <row r="961" spans="2:11" x14ac:dyDescent="0.2">
      <c r="B961" s="897"/>
      <c r="C961" s="897"/>
      <c r="E961" s="898"/>
      <c r="G961" s="900"/>
      <c r="H961" s="901"/>
      <c r="I961" s="901"/>
      <c r="J961" s="901"/>
      <c r="K961" s="901"/>
    </row>
    <row r="962" spans="2:11" x14ac:dyDescent="0.2">
      <c r="B962" s="897"/>
      <c r="C962" s="897"/>
      <c r="E962" s="898"/>
      <c r="G962" s="900"/>
      <c r="H962" s="901"/>
      <c r="I962" s="901"/>
      <c r="J962" s="901"/>
      <c r="K962" s="901"/>
    </row>
    <row r="963" spans="2:11" x14ac:dyDescent="0.2">
      <c r="B963" s="897"/>
      <c r="C963" s="897"/>
      <c r="E963" s="898"/>
      <c r="G963" s="900"/>
      <c r="H963" s="901"/>
      <c r="I963" s="901"/>
      <c r="J963" s="901"/>
      <c r="K963" s="901"/>
    </row>
    <row r="964" spans="2:11" x14ac:dyDescent="0.2">
      <c r="B964" s="897"/>
      <c r="C964" s="897"/>
      <c r="E964" s="898"/>
      <c r="G964" s="900"/>
      <c r="H964" s="901"/>
      <c r="I964" s="901"/>
      <c r="J964" s="901"/>
      <c r="K964" s="901"/>
    </row>
    <row r="965" spans="2:11" x14ac:dyDescent="0.2">
      <c r="B965" s="897"/>
      <c r="C965" s="897"/>
      <c r="E965" s="898"/>
      <c r="G965" s="900"/>
      <c r="H965" s="901"/>
      <c r="I965" s="901"/>
      <c r="J965" s="901"/>
      <c r="K965" s="901"/>
    </row>
    <row r="966" spans="2:11" x14ac:dyDescent="0.2">
      <c r="B966" s="897"/>
      <c r="C966" s="897"/>
      <c r="E966" s="898"/>
      <c r="G966" s="900"/>
      <c r="H966" s="901"/>
      <c r="I966" s="901"/>
      <c r="J966" s="901"/>
      <c r="K966" s="901"/>
    </row>
    <row r="967" spans="2:11" x14ac:dyDescent="0.2">
      <c r="B967" s="897"/>
      <c r="C967" s="897"/>
      <c r="E967" s="898"/>
      <c r="G967" s="900"/>
      <c r="H967" s="901"/>
      <c r="I967" s="901"/>
      <c r="J967" s="901"/>
      <c r="K967" s="901"/>
    </row>
    <row r="968" spans="2:11" x14ac:dyDescent="0.2">
      <c r="B968" s="897"/>
      <c r="C968" s="897"/>
      <c r="E968" s="898"/>
      <c r="G968" s="900"/>
      <c r="H968" s="901"/>
      <c r="I968" s="901"/>
      <c r="J968" s="901"/>
      <c r="K968" s="901"/>
    </row>
    <row r="969" spans="2:11" x14ac:dyDescent="0.2">
      <c r="B969" s="897"/>
      <c r="C969" s="897"/>
      <c r="E969" s="898"/>
      <c r="G969" s="900"/>
      <c r="H969" s="901"/>
      <c r="I969" s="901"/>
      <c r="J969" s="901"/>
      <c r="K969" s="901"/>
    </row>
    <row r="970" spans="2:11" x14ac:dyDescent="0.2">
      <c r="B970" s="897"/>
      <c r="C970" s="897"/>
      <c r="E970" s="898"/>
      <c r="G970" s="900"/>
      <c r="H970" s="901"/>
      <c r="I970" s="901"/>
      <c r="J970" s="901"/>
      <c r="K970" s="901"/>
    </row>
    <row r="971" spans="2:11" x14ac:dyDescent="0.2">
      <c r="B971" s="897"/>
      <c r="C971" s="897"/>
      <c r="E971" s="898"/>
      <c r="G971" s="900"/>
      <c r="H971" s="901"/>
      <c r="I971" s="901"/>
      <c r="J971" s="901"/>
      <c r="K971" s="901"/>
    </row>
    <row r="972" spans="2:11" x14ac:dyDescent="0.2">
      <c r="B972" s="897"/>
      <c r="C972" s="897"/>
      <c r="E972" s="898"/>
      <c r="G972" s="900"/>
      <c r="H972" s="901"/>
      <c r="I972" s="901"/>
      <c r="J972" s="901"/>
      <c r="K972" s="901"/>
    </row>
    <row r="973" spans="2:11" x14ac:dyDescent="0.2">
      <c r="B973" s="897"/>
      <c r="C973" s="897"/>
      <c r="E973" s="898"/>
      <c r="G973" s="900"/>
      <c r="H973" s="901"/>
      <c r="I973" s="901"/>
      <c r="J973" s="901"/>
      <c r="K973" s="901"/>
    </row>
    <row r="974" spans="2:11" x14ac:dyDescent="0.2">
      <c r="B974" s="897"/>
      <c r="C974" s="897"/>
      <c r="E974" s="898"/>
      <c r="G974" s="900"/>
      <c r="H974" s="901"/>
      <c r="I974" s="901"/>
      <c r="J974" s="901"/>
      <c r="K974" s="901"/>
    </row>
    <row r="975" spans="2:11" x14ac:dyDescent="0.2">
      <c r="B975" s="897"/>
      <c r="C975" s="897"/>
      <c r="E975" s="898"/>
      <c r="G975" s="900"/>
      <c r="H975" s="901"/>
      <c r="I975" s="901"/>
      <c r="J975" s="901"/>
      <c r="K975" s="901"/>
    </row>
    <row r="976" spans="2:11" x14ac:dyDescent="0.2">
      <c r="B976" s="897"/>
      <c r="C976" s="897"/>
      <c r="E976" s="898"/>
      <c r="G976" s="900"/>
      <c r="H976" s="901"/>
      <c r="I976" s="901"/>
      <c r="J976" s="901"/>
      <c r="K976" s="901"/>
    </row>
    <row r="977" spans="2:11" x14ac:dyDescent="0.2">
      <c r="B977" s="897"/>
      <c r="C977" s="897"/>
      <c r="E977" s="898"/>
      <c r="G977" s="900"/>
      <c r="H977" s="901"/>
      <c r="I977" s="901"/>
      <c r="J977" s="901"/>
      <c r="K977" s="901"/>
    </row>
    <row r="978" spans="2:11" x14ac:dyDescent="0.2">
      <c r="B978" s="897"/>
      <c r="C978" s="897"/>
      <c r="E978" s="898"/>
      <c r="G978" s="900"/>
      <c r="H978" s="901"/>
      <c r="I978" s="901"/>
      <c r="J978" s="901"/>
      <c r="K978" s="901"/>
    </row>
    <row r="979" spans="2:11" x14ac:dyDescent="0.2">
      <c r="B979" s="897"/>
      <c r="C979" s="897"/>
      <c r="E979" s="898"/>
      <c r="G979" s="900"/>
      <c r="H979" s="901"/>
      <c r="I979" s="901"/>
      <c r="J979" s="901"/>
      <c r="K979" s="901"/>
    </row>
    <row r="980" spans="2:11" x14ac:dyDescent="0.2">
      <c r="B980" s="897"/>
      <c r="C980" s="897"/>
      <c r="E980" s="898"/>
      <c r="G980" s="900"/>
      <c r="H980" s="901"/>
      <c r="I980" s="901"/>
      <c r="J980" s="901"/>
      <c r="K980" s="901"/>
    </row>
    <row r="981" spans="2:11" x14ac:dyDescent="0.2">
      <c r="B981" s="897"/>
      <c r="C981" s="897"/>
      <c r="E981" s="898"/>
      <c r="G981" s="900"/>
      <c r="H981" s="901"/>
      <c r="I981" s="901"/>
      <c r="J981" s="901"/>
      <c r="K981" s="901"/>
    </row>
    <row r="982" spans="2:11" x14ac:dyDescent="0.2">
      <c r="B982" s="897"/>
      <c r="C982" s="897"/>
      <c r="E982" s="898"/>
      <c r="G982" s="900"/>
      <c r="H982" s="901"/>
      <c r="I982" s="901"/>
      <c r="J982" s="901"/>
      <c r="K982" s="901"/>
    </row>
    <row r="983" spans="2:11" x14ac:dyDescent="0.2">
      <c r="B983" s="897"/>
      <c r="C983" s="897"/>
      <c r="E983" s="898"/>
      <c r="G983" s="900"/>
      <c r="H983" s="901"/>
      <c r="I983" s="901"/>
      <c r="J983" s="901"/>
      <c r="K983" s="901"/>
    </row>
    <row r="984" spans="2:11" x14ac:dyDescent="0.2">
      <c r="B984" s="897"/>
      <c r="C984" s="897"/>
      <c r="E984" s="898"/>
      <c r="G984" s="900"/>
      <c r="H984" s="901"/>
      <c r="I984" s="901"/>
      <c r="J984" s="901"/>
      <c r="K984" s="901"/>
    </row>
    <row r="985" spans="2:11" x14ac:dyDescent="0.2">
      <c r="B985" s="897"/>
      <c r="C985" s="897"/>
      <c r="E985" s="898"/>
      <c r="G985" s="900"/>
      <c r="H985" s="901"/>
      <c r="I985" s="901"/>
      <c r="J985" s="901"/>
      <c r="K985" s="901"/>
    </row>
    <row r="986" spans="2:11" x14ac:dyDescent="0.2">
      <c r="B986" s="897"/>
      <c r="C986" s="897"/>
      <c r="E986" s="898"/>
      <c r="G986" s="900"/>
      <c r="H986" s="901"/>
      <c r="I986" s="901"/>
      <c r="J986" s="901"/>
      <c r="K986" s="901"/>
    </row>
    <row r="987" spans="2:11" x14ac:dyDescent="0.2">
      <c r="B987" s="897"/>
      <c r="C987" s="897"/>
      <c r="E987" s="898"/>
      <c r="G987" s="900"/>
      <c r="H987" s="901"/>
      <c r="I987" s="901"/>
      <c r="J987" s="901"/>
      <c r="K987" s="901"/>
    </row>
    <row r="988" spans="2:11" x14ac:dyDescent="0.2">
      <c r="B988" s="897"/>
      <c r="C988" s="897"/>
      <c r="E988" s="898"/>
      <c r="G988" s="900"/>
      <c r="H988" s="901"/>
      <c r="I988" s="901"/>
      <c r="J988" s="901"/>
      <c r="K988" s="901"/>
    </row>
    <row r="989" spans="2:11" x14ac:dyDescent="0.2">
      <c r="B989" s="897"/>
      <c r="C989" s="897"/>
      <c r="E989" s="898"/>
      <c r="G989" s="900"/>
      <c r="H989" s="901"/>
      <c r="I989" s="901"/>
      <c r="J989" s="901"/>
      <c r="K989" s="901"/>
    </row>
    <row r="990" spans="2:11" x14ac:dyDescent="0.2">
      <c r="B990" s="897"/>
      <c r="C990" s="897"/>
      <c r="E990" s="898"/>
      <c r="G990" s="900"/>
      <c r="H990" s="901"/>
      <c r="I990" s="901"/>
      <c r="J990" s="901"/>
      <c r="K990" s="901"/>
    </row>
    <row r="991" spans="2:11" x14ac:dyDescent="0.2">
      <c r="B991" s="897"/>
      <c r="C991" s="897"/>
      <c r="E991" s="898"/>
      <c r="G991" s="900"/>
      <c r="H991" s="901"/>
      <c r="I991" s="901"/>
      <c r="J991" s="901"/>
      <c r="K991" s="901"/>
    </row>
    <row r="992" spans="2:11" x14ac:dyDescent="0.2">
      <c r="B992" s="897"/>
      <c r="C992" s="897"/>
      <c r="E992" s="898"/>
      <c r="G992" s="900"/>
      <c r="H992" s="901"/>
      <c r="I992" s="901"/>
      <c r="J992" s="901"/>
      <c r="K992" s="901"/>
    </row>
    <row r="993" spans="2:11" x14ac:dyDescent="0.2">
      <c r="B993" s="897"/>
      <c r="C993" s="897"/>
      <c r="E993" s="898"/>
      <c r="G993" s="900"/>
      <c r="H993" s="901"/>
      <c r="I993" s="901"/>
      <c r="J993" s="901"/>
      <c r="K993" s="901"/>
    </row>
    <row r="994" spans="2:11" x14ac:dyDescent="0.2">
      <c r="B994" s="897"/>
      <c r="C994" s="897"/>
      <c r="E994" s="898"/>
      <c r="G994" s="900"/>
      <c r="H994" s="901"/>
      <c r="I994" s="901"/>
      <c r="J994" s="901"/>
      <c r="K994" s="901"/>
    </row>
    <row r="995" spans="2:11" x14ac:dyDescent="0.2">
      <c r="B995" s="897"/>
      <c r="C995" s="897"/>
      <c r="E995" s="898"/>
      <c r="G995" s="900"/>
      <c r="H995" s="901"/>
      <c r="I995" s="901"/>
      <c r="J995" s="901"/>
      <c r="K995" s="901"/>
    </row>
    <row r="996" spans="2:11" x14ac:dyDescent="0.2">
      <c r="B996" s="897"/>
      <c r="C996" s="897"/>
      <c r="E996" s="898"/>
      <c r="G996" s="900"/>
      <c r="H996" s="901"/>
      <c r="I996" s="901"/>
      <c r="J996" s="901"/>
      <c r="K996" s="901"/>
    </row>
    <row r="997" spans="2:11" x14ac:dyDescent="0.2">
      <c r="B997" s="897"/>
      <c r="C997" s="897"/>
      <c r="E997" s="898"/>
      <c r="G997" s="900"/>
      <c r="H997" s="901"/>
      <c r="I997" s="901"/>
      <c r="J997" s="901"/>
      <c r="K997" s="901"/>
    </row>
    <row r="998" spans="2:11" x14ac:dyDescent="0.2">
      <c r="B998" s="897"/>
      <c r="C998" s="897"/>
      <c r="E998" s="898"/>
      <c r="G998" s="900"/>
      <c r="H998" s="901"/>
      <c r="I998" s="901"/>
      <c r="J998" s="901"/>
      <c r="K998" s="901"/>
    </row>
    <row r="999" spans="2:11" x14ac:dyDescent="0.2">
      <c r="B999" s="897"/>
      <c r="C999" s="897"/>
      <c r="E999" s="898"/>
      <c r="G999" s="900"/>
      <c r="H999" s="901"/>
      <c r="I999" s="901"/>
      <c r="J999" s="901"/>
      <c r="K999" s="901"/>
    </row>
    <row r="1000" spans="2:11" x14ac:dyDescent="0.2">
      <c r="B1000" s="897"/>
      <c r="C1000" s="897"/>
      <c r="E1000" s="898"/>
      <c r="G1000" s="900"/>
      <c r="H1000" s="901"/>
      <c r="I1000" s="901"/>
      <c r="J1000" s="901"/>
      <c r="K1000" s="901"/>
    </row>
    <row r="1001" spans="2:11" x14ac:dyDescent="0.2">
      <c r="B1001" s="897"/>
      <c r="C1001" s="897"/>
      <c r="E1001" s="898"/>
      <c r="G1001" s="900"/>
      <c r="H1001" s="901"/>
      <c r="I1001" s="901"/>
      <c r="J1001" s="901"/>
      <c r="K1001" s="901"/>
    </row>
    <row r="1002" spans="2:11" x14ac:dyDescent="0.2">
      <c r="B1002" s="897"/>
      <c r="C1002" s="897"/>
      <c r="E1002" s="898"/>
      <c r="G1002" s="900"/>
      <c r="H1002" s="901"/>
      <c r="I1002" s="901"/>
      <c r="J1002" s="901"/>
      <c r="K1002" s="901"/>
    </row>
    <row r="1003" spans="2:11" x14ac:dyDescent="0.2">
      <c r="B1003" s="897"/>
      <c r="C1003" s="897"/>
      <c r="E1003" s="898"/>
      <c r="G1003" s="900"/>
      <c r="H1003" s="901"/>
      <c r="I1003" s="901"/>
      <c r="J1003" s="901"/>
      <c r="K1003" s="901"/>
    </row>
    <row r="1004" spans="2:11" x14ac:dyDescent="0.2">
      <c r="B1004" s="897"/>
      <c r="C1004" s="897"/>
      <c r="E1004" s="898"/>
      <c r="G1004" s="900"/>
      <c r="H1004" s="901"/>
      <c r="I1004" s="901"/>
      <c r="J1004" s="901"/>
      <c r="K1004" s="901"/>
    </row>
    <row r="1005" spans="2:11" x14ac:dyDescent="0.2">
      <c r="B1005" s="897"/>
      <c r="C1005" s="897"/>
      <c r="E1005" s="898"/>
      <c r="G1005" s="900"/>
      <c r="H1005" s="901"/>
      <c r="I1005" s="901"/>
      <c r="J1005" s="901"/>
      <c r="K1005" s="901"/>
    </row>
    <row r="1006" spans="2:11" x14ac:dyDescent="0.2">
      <c r="B1006" s="897"/>
      <c r="C1006" s="897"/>
      <c r="E1006" s="898"/>
      <c r="G1006" s="900"/>
      <c r="H1006" s="901"/>
      <c r="I1006" s="901"/>
      <c r="J1006" s="901"/>
      <c r="K1006" s="901"/>
    </row>
    <row r="1007" spans="2:11" x14ac:dyDescent="0.2">
      <c r="B1007" s="897"/>
      <c r="C1007" s="897"/>
      <c r="E1007" s="898"/>
      <c r="G1007" s="900"/>
      <c r="H1007" s="901"/>
      <c r="I1007" s="901"/>
      <c r="J1007" s="901"/>
      <c r="K1007" s="901"/>
    </row>
    <row r="1008" spans="2:11" x14ac:dyDescent="0.2">
      <c r="B1008" s="897"/>
      <c r="C1008" s="897"/>
      <c r="E1008" s="898"/>
      <c r="G1008" s="900"/>
      <c r="H1008" s="901"/>
      <c r="I1008" s="901"/>
      <c r="J1008" s="901"/>
      <c r="K1008" s="901"/>
    </row>
    <row r="1009" spans="2:11" x14ac:dyDescent="0.2">
      <c r="B1009" s="897"/>
      <c r="C1009" s="897"/>
      <c r="E1009" s="898"/>
      <c r="G1009" s="900"/>
      <c r="H1009" s="901"/>
      <c r="I1009" s="901"/>
      <c r="J1009" s="901"/>
      <c r="K1009" s="901"/>
    </row>
    <row r="1010" spans="2:11" x14ac:dyDescent="0.2">
      <c r="B1010" s="897"/>
      <c r="C1010" s="897"/>
      <c r="E1010" s="898"/>
      <c r="G1010" s="900"/>
      <c r="H1010" s="901"/>
      <c r="I1010" s="901"/>
      <c r="J1010" s="901"/>
      <c r="K1010" s="901"/>
    </row>
    <row r="1011" spans="2:11" x14ac:dyDescent="0.2">
      <c r="B1011" s="897"/>
      <c r="C1011" s="897"/>
      <c r="E1011" s="898"/>
      <c r="G1011" s="900"/>
      <c r="H1011" s="901"/>
      <c r="I1011" s="901"/>
      <c r="J1011" s="901"/>
      <c r="K1011" s="901"/>
    </row>
    <row r="1012" spans="2:11" x14ac:dyDescent="0.2">
      <c r="B1012" s="897"/>
      <c r="C1012" s="897"/>
      <c r="E1012" s="898"/>
      <c r="G1012" s="900"/>
      <c r="H1012" s="901"/>
      <c r="I1012" s="901"/>
      <c r="J1012" s="901"/>
      <c r="K1012" s="901"/>
    </row>
    <row r="1013" spans="2:11" x14ac:dyDescent="0.2">
      <c r="B1013" s="897"/>
      <c r="C1013" s="897"/>
      <c r="E1013" s="898"/>
      <c r="G1013" s="900"/>
      <c r="H1013" s="901"/>
      <c r="I1013" s="901"/>
      <c r="J1013" s="901"/>
      <c r="K1013" s="901"/>
    </row>
    <row r="1014" spans="2:11" x14ac:dyDescent="0.2">
      <c r="B1014" s="897"/>
      <c r="C1014" s="897"/>
      <c r="E1014" s="898"/>
      <c r="G1014" s="900"/>
      <c r="H1014" s="901"/>
      <c r="I1014" s="901"/>
      <c r="J1014" s="901"/>
      <c r="K1014" s="901"/>
    </row>
    <row r="1015" spans="2:11" x14ac:dyDescent="0.2">
      <c r="B1015" s="897"/>
      <c r="C1015" s="897"/>
      <c r="E1015" s="898"/>
      <c r="G1015" s="900"/>
      <c r="H1015" s="901"/>
      <c r="I1015" s="901"/>
      <c r="J1015" s="901"/>
      <c r="K1015" s="901"/>
    </row>
    <row r="1016" spans="2:11" x14ac:dyDescent="0.2">
      <c r="B1016" s="897"/>
      <c r="C1016" s="897"/>
      <c r="E1016" s="898"/>
      <c r="G1016" s="900"/>
      <c r="H1016" s="901"/>
      <c r="I1016" s="901"/>
      <c r="J1016" s="901"/>
      <c r="K1016" s="901"/>
    </row>
    <row r="1017" spans="2:11" x14ac:dyDescent="0.2">
      <c r="B1017" s="897"/>
      <c r="C1017" s="897"/>
      <c r="E1017" s="898"/>
      <c r="G1017" s="900"/>
      <c r="H1017" s="901"/>
      <c r="I1017" s="901"/>
      <c r="J1017" s="901"/>
      <c r="K1017" s="901"/>
    </row>
    <row r="1018" spans="2:11" x14ac:dyDescent="0.2">
      <c r="B1018" s="897"/>
      <c r="C1018" s="897"/>
      <c r="E1018" s="898"/>
      <c r="G1018" s="900"/>
      <c r="H1018" s="901"/>
      <c r="I1018" s="901"/>
      <c r="J1018" s="901"/>
      <c r="K1018" s="901"/>
    </row>
    <row r="1019" spans="2:11" x14ac:dyDescent="0.2">
      <c r="B1019" s="897"/>
      <c r="C1019" s="897"/>
      <c r="E1019" s="898"/>
      <c r="G1019" s="900"/>
      <c r="H1019" s="901"/>
      <c r="I1019" s="901"/>
      <c r="J1019" s="901"/>
      <c r="K1019" s="901"/>
    </row>
    <row r="1020" spans="2:11" x14ac:dyDescent="0.2">
      <c r="B1020" s="897"/>
      <c r="C1020" s="897"/>
      <c r="E1020" s="898"/>
      <c r="G1020" s="900"/>
      <c r="H1020" s="901"/>
      <c r="I1020" s="901"/>
      <c r="J1020" s="901"/>
      <c r="K1020" s="901"/>
    </row>
    <row r="1021" spans="2:11" x14ac:dyDescent="0.2">
      <c r="B1021" s="897"/>
      <c r="C1021" s="897"/>
      <c r="E1021" s="898"/>
      <c r="G1021" s="900"/>
      <c r="H1021" s="901"/>
      <c r="I1021" s="901"/>
      <c r="J1021" s="901"/>
      <c r="K1021" s="901"/>
    </row>
    <row r="1022" spans="2:11" x14ac:dyDescent="0.2">
      <c r="B1022" s="897"/>
      <c r="C1022" s="897"/>
      <c r="E1022" s="898"/>
      <c r="G1022" s="900"/>
      <c r="H1022" s="901"/>
      <c r="I1022" s="901"/>
      <c r="J1022" s="901"/>
      <c r="K1022" s="901"/>
    </row>
    <row r="1023" spans="2:11" x14ac:dyDescent="0.2">
      <c r="B1023" s="897"/>
      <c r="C1023" s="897"/>
      <c r="E1023" s="898"/>
      <c r="G1023" s="900"/>
      <c r="H1023" s="901"/>
      <c r="I1023" s="901"/>
      <c r="J1023" s="901"/>
      <c r="K1023" s="901"/>
    </row>
    <row r="1024" spans="2:11" x14ac:dyDescent="0.2">
      <c r="B1024" s="897"/>
      <c r="C1024" s="897"/>
      <c r="E1024" s="898"/>
      <c r="G1024" s="900"/>
      <c r="H1024" s="901"/>
      <c r="I1024" s="901"/>
      <c r="J1024" s="901"/>
      <c r="K1024" s="901"/>
    </row>
    <row r="1025" spans="2:11" x14ac:dyDescent="0.2">
      <c r="B1025" s="897"/>
      <c r="C1025" s="897"/>
      <c r="E1025" s="898"/>
      <c r="G1025" s="900"/>
      <c r="H1025" s="901"/>
      <c r="I1025" s="901"/>
      <c r="J1025" s="901"/>
      <c r="K1025" s="901"/>
    </row>
    <row r="1026" spans="2:11" x14ac:dyDescent="0.2">
      <c r="B1026" s="897"/>
      <c r="C1026" s="897"/>
      <c r="E1026" s="898"/>
      <c r="G1026" s="900"/>
      <c r="H1026" s="901"/>
      <c r="I1026" s="901"/>
      <c r="J1026" s="901"/>
      <c r="K1026" s="901"/>
    </row>
    <row r="1027" spans="2:11" x14ac:dyDescent="0.2">
      <c r="B1027" s="897"/>
      <c r="C1027" s="897"/>
      <c r="E1027" s="898"/>
      <c r="G1027" s="900"/>
      <c r="H1027" s="901"/>
      <c r="I1027" s="901"/>
      <c r="J1027" s="901"/>
      <c r="K1027" s="901"/>
    </row>
    <row r="1028" spans="2:11" x14ac:dyDescent="0.2">
      <c r="B1028" s="897"/>
      <c r="C1028" s="897"/>
      <c r="E1028" s="898"/>
      <c r="G1028" s="900"/>
      <c r="H1028" s="901"/>
      <c r="I1028" s="901"/>
      <c r="J1028" s="901"/>
      <c r="K1028" s="901"/>
    </row>
    <row r="1029" spans="2:11" x14ac:dyDescent="0.2">
      <c r="B1029" s="897"/>
      <c r="C1029" s="897"/>
      <c r="E1029" s="898"/>
      <c r="G1029" s="900"/>
      <c r="H1029" s="901"/>
      <c r="I1029" s="901"/>
      <c r="J1029" s="901"/>
      <c r="K1029" s="901"/>
    </row>
    <row r="1030" spans="2:11" x14ac:dyDescent="0.2">
      <c r="B1030" s="897"/>
      <c r="C1030" s="897"/>
      <c r="E1030" s="898"/>
      <c r="G1030" s="900"/>
      <c r="H1030" s="901"/>
      <c r="I1030" s="901"/>
      <c r="J1030" s="901"/>
      <c r="K1030" s="901"/>
    </row>
    <row r="1031" spans="2:11" x14ac:dyDescent="0.2">
      <c r="B1031" s="897"/>
      <c r="C1031" s="897"/>
      <c r="E1031" s="898"/>
      <c r="G1031" s="900"/>
      <c r="H1031" s="901"/>
      <c r="I1031" s="901"/>
      <c r="J1031" s="901"/>
      <c r="K1031" s="901"/>
    </row>
    <row r="1032" spans="2:11" x14ac:dyDescent="0.2">
      <c r="B1032" s="897"/>
      <c r="C1032" s="897"/>
      <c r="E1032" s="898"/>
      <c r="G1032" s="900"/>
      <c r="H1032" s="901"/>
      <c r="I1032" s="901"/>
      <c r="J1032" s="901"/>
      <c r="K1032" s="901"/>
    </row>
    <row r="1033" spans="2:11" x14ac:dyDescent="0.2">
      <c r="B1033" s="897"/>
      <c r="C1033" s="897"/>
      <c r="E1033" s="898"/>
      <c r="G1033" s="900"/>
      <c r="H1033" s="901"/>
      <c r="I1033" s="901"/>
      <c r="J1033" s="901"/>
      <c r="K1033" s="901"/>
    </row>
    <row r="1034" spans="2:11" x14ac:dyDescent="0.2">
      <c r="B1034" s="897"/>
      <c r="C1034" s="897"/>
      <c r="E1034" s="898"/>
      <c r="G1034" s="900"/>
      <c r="H1034" s="901"/>
      <c r="I1034" s="901"/>
      <c r="J1034" s="901"/>
      <c r="K1034" s="901"/>
    </row>
    <row r="1035" spans="2:11" x14ac:dyDescent="0.2">
      <c r="B1035" s="897"/>
      <c r="C1035" s="897"/>
      <c r="E1035" s="898"/>
      <c r="G1035" s="900"/>
      <c r="H1035" s="901"/>
      <c r="I1035" s="901"/>
      <c r="J1035" s="901"/>
      <c r="K1035" s="901"/>
    </row>
    <row r="1036" spans="2:11" x14ac:dyDescent="0.2">
      <c r="B1036" s="897"/>
      <c r="C1036" s="897"/>
      <c r="E1036" s="898"/>
      <c r="G1036" s="900"/>
      <c r="H1036" s="901"/>
      <c r="I1036" s="901"/>
      <c r="J1036" s="901"/>
      <c r="K1036" s="901"/>
    </row>
    <row r="1037" spans="2:11" x14ac:dyDescent="0.2">
      <c r="B1037" s="897"/>
      <c r="C1037" s="897"/>
      <c r="E1037" s="898"/>
      <c r="G1037" s="900"/>
      <c r="H1037" s="901"/>
      <c r="I1037" s="901"/>
      <c r="J1037" s="901"/>
      <c r="K1037" s="901"/>
    </row>
    <row r="1038" spans="2:11" x14ac:dyDescent="0.2">
      <c r="B1038" s="897"/>
      <c r="C1038" s="897"/>
      <c r="E1038" s="898"/>
      <c r="G1038" s="900"/>
      <c r="H1038" s="901"/>
      <c r="I1038" s="901"/>
      <c r="J1038" s="901"/>
      <c r="K1038" s="901"/>
    </row>
    <row r="1039" spans="2:11" x14ac:dyDescent="0.2">
      <c r="B1039" s="897"/>
      <c r="C1039" s="897"/>
      <c r="E1039" s="898"/>
      <c r="G1039" s="900"/>
      <c r="H1039" s="901"/>
      <c r="I1039" s="901"/>
      <c r="J1039" s="901"/>
      <c r="K1039" s="901"/>
    </row>
    <row r="1040" spans="2:11" x14ac:dyDescent="0.2">
      <c r="B1040" s="897"/>
      <c r="C1040" s="897"/>
      <c r="E1040" s="898"/>
      <c r="G1040" s="900"/>
      <c r="H1040" s="901"/>
      <c r="I1040" s="901"/>
      <c r="J1040" s="901"/>
      <c r="K1040" s="901"/>
    </row>
    <row r="1041" spans="2:11" x14ac:dyDescent="0.2">
      <c r="B1041" s="897"/>
      <c r="C1041" s="897"/>
      <c r="E1041" s="898"/>
      <c r="G1041" s="900"/>
      <c r="H1041" s="901"/>
      <c r="I1041" s="901"/>
      <c r="J1041" s="901"/>
      <c r="K1041" s="901"/>
    </row>
    <row r="1042" spans="2:11" x14ac:dyDescent="0.2">
      <c r="B1042" s="897"/>
      <c r="C1042" s="897"/>
      <c r="E1042" s="898"/>
      <c r="G1042" s="900"/>
      <c r="H1042" s="901"/>
      <c r="I1042" s="901"/>
      <c r="J1042" s="901"/>
      <c r="K1042" s="901"/>
    </row>
    <row r="1043" spans="2:11" x14ac:dyDescent="0.2">
      <c r="B1043" s="897"/>
      <c r="C1043" s="897"/>
      <c r="E1043" s="898"/>
      <c r="G1043" s="900"/>
      <c r="H1043" s="901"/>
      <c r="I1043" s="901"/>
      <c r="J1043" s="901"/>
      <c r="K1043" s="901"/>
    </row>
    <row r="1044" spans="2:11" x14ac:dyDescent="0.2">
      <c r="B1044" s="897"/>
      <c r="C1044" s="897"/>
      <c r="E1044" s="898"/>
      <c r="G1044" s="900"/>
      <c r="H1044" s="901"/>
      <c r="I1044" s="901"/>
      <c r="J1044" s="901"/>
      <c r="K1044" s="901"/>
    </row>
    <row r="1045" spans="2:11" x14ac:dyDescent="0.2">
      <c r="B1045" s="897"/>
      <c r="C1045" s="897"/>
      <c r="E1045" s="898"/>
      <c r="G1045" s="900"/>
      <c r="H1045" s="901"/>
      <c r="I1045" s="901"/>
      <c r="J1045" s="901"/>
      <c r="K1045" s="901"/>
    </row>
    <row r="1046" spans="2:11" x14ac:dyDescent="0.2">
      <c r="B1046" s="897"/>
      <c r="C1046" s="897"/>
      <c r="E1046" s="898"/>
      <c r="G1046" s="900"/>
      <c r="H1046" s="901"/>
      <c r="I1046" s="901"/>
      <c r="J1046" s="901"/>
      <c r="K1046" s="901"/>
    </row>
    <row r="1047" spans="2:11" x14ac:dyDescent="0.2">
      <c r="B1047" s="897"/>
      <c r="C1047" s="897"/>
      <c r="E1047" s="898"/>
      <c r="G1047" s="900"/>
      <c r="H1047" s="901"/>
      <c r="I1047" s="901"/>
      <c r="J1047" s="901"/>
      <c r="K1047" s="901"/>
    </row>
    <row r="1048" spans="2:11" x14ac:dyDescent="0.2">
      <c r="B1048" s="897"/>
      <c r="C1048" s="897"/>
      <c r="E1048" s="898"/>
      <c r="G1048" s="900"/>
      <c r="H1048" s="901"/>
      <c r="I1048" s="901"/>
      <c r="J1048" s="901"/>
      <c r="K1048" s="901"/>
    </row>
    <row r="1049" spans="2:11" x14ac:dyDescent="0.2">
      <c r="B1049" s="897"/>
      <c r="C1049" s="897"/>
      <c r="E1049" s="898"/>
      <c r="G1049" s="900"/>
      <c r="H1049" s="901"/>
      <c r="I1049" s="901"/>
      <c r="J1049" s="901"/>
      <c r="K1049" s="901"/>
    </row>
    <row r="1050" spans="2:11" x14ac:dyDescent="0.2">
      <c r="B1050" s="897"/>
      <c r="C1050" s="897"/>
      <c r="E1050" s="898"/>
      <c r="G1050" s="900"/>
      <c r="H1050" s="901"/>
      <c r="I1050" s="901"/>
      <c r="J1050" s="901"/>
      <c r="K1050" s="901"/>
    </row>
    <row r="1051" spans="2:11" x14ac:dyDescent="0.2">
      <c r="B1051" s="897"/>
      <c r="C1051" s="897"/>
      <c r="E1051" s="898"/>
      <c r="G1051" s="900"/>
      <c r="H1051" s="901"/>
      <c r="I1051" s="901"/>
      <c r="J1051" s="901"/>
      <c r="K1051" s="901"/>
    </row>
    <row r="1052" spans="2:11" x14ac:dyDescent="0.2">
      <c r="B1052" s="897"/>
      <c r="C1052" s="897"/>
      <c r="E1052" s="898"/>
      <c r="G1052" s="900"/>
      <c r="H1052" s="901"/>
      <c r="I1052" s="901"/>
      <c r="J1052" s="901"/>
      <c r="K1052" s="901"/>
    </row>
    <row r="1053" spans="2:11" x14ac:dyDescent="0.2">
      <c r="B1053" s="897"/>
      <c r="C1053" s="897"/>
      <c r="E1053" s="898"/>
      <c r="G1053" s="900"/>
      <c r="H1053" s="901"/>
      <c r="I1053" s="901"/>
      <c r="J1053" s="901"/>
      <c r="K1053" s="901"/>
    </row>
    <row r="1054" spans="2:11" x14ac:dyDescent="0.2">
      <c r="B1054" s="897"/>
      <c r="C1054" s="897"/>
      <c r="E1054" s="898"/>
      <c r="G1054" s="900"/>
      <c r="H1054" s="901"/>
      <c r="I1054" s="901"/>
      <c r="J1054" s="901"/>
      <c r="K1054" s="901"/>
    </row>
    <row r="1055" spans="2:11" x14ac:dyDescent="0.2">
      <c r="B1055" s="897"/>
      <c r="C1055" s="897"/>
      <c r="E1055" s="898"/>
      <c r="G1055" s="900"/>
      <c r="H1055" s="901"/>
      <c r="I1055" s="901"/>
      <c r="J1055" s="901"/>
      <c r="K1055" s="901"/>
    </row>
    <row r="1056" spans="2:11" x14ac:dyDescent="0.2">
      <c r="B1056" s="897"/>
      <c r="C1056" s="897"/>
      <c r="E1056" s="898"/>
      <c r="G1056" s="900"/>
      <c r="H1056" s="901"/>
      <c r="I1056" s="901"/>
      <c r="J1056" s="901"/>
      <c r="K1056" s="901"/>
    </row>
    <row r="1057" spans="2:11" x14ac:dyDescent="0.2">
      <c r="B1057" s="897"/>
      <c r="C1057" s="897"/>
      <c r="E1057" s="898"/>
      <c r="G1057" s="900"/>
      <c r="H1057" s="901"/>
      <c r="I1057" s="901"/>
      <c r="J1057" s="901"/>
      <c r="K1057" s="901"/>
    </row>
    <row r="1058" spans="2:11" x14ac:dyDescent="0.2">
      <c r="B1058" s="897"/>
      <c r="C1058" s="897"/>
      <c r="E1058" s="898"/>
      <c r="G1058" s="900"/>
      <c r="H1058" s="901"/>
      <c r="I1058" s="901"/>
      <c r="J1058" s="901"/>
      <c r="K1058" s="901"/>
    </row>
    <row r="1059" spans="2:11" x14ac:dyDescent="0.2">
      <c r="B1059" s="897"/>
      <c r="C1059" s="897"/>
      <c r="E1059" s="898"/>
      <c r="G1059" s="900"/>
      <c r="H1059" s="901"/>
      <c r="I1059" s="901"/>
      <c r="J1059" s="901"/>
      <c r="K1059" s="901"/>
    </row>
    <row r="1060" spans="2:11" x14ac:dyDescent="0.2">
      <c r="B1060" s="897"/>
      <c r="C1060" s="897"/>
      <c r="E1060" s="898"/>
      <c r="G1060" s="900"/>
      <c r="H1060" s="901"/>
      <c r="I1060" s="901"/>
      <c r="J1060" s="901"/>
      <c r="K1060" s="901"/>
    </row>
    <row r="1061" spans="2:11" x14ac:dyDescent="0.2">
      <c r="B1061" s="897"/>
      <c r="C1061" s="897"/>
      <c r="E1061" s="898"/>
      <c r="G1061" s="900"/>
      <c r="H1061" s="901"/>
      <c r="I1061" s="901"/>
      <c r="J1061" s="901"/>
      <c r="K1061" s="901"/>
    </row>
    <row r="1062" spans="2:11" x14ac:dyDescent="0.2">
      <c r="B1062" s="897"/>
      <c r="C1062" s="897"/>
      <c r="E1062" s="898"/>
      <c r="G1062" s="900"/>
      <c r="H1062" s="901"/>
      <c r="I1062" s="901"/>
      <c r="J1062" s="901"/>
      <c r="K1062" s="901"/>
    </row>
    <row r="1063" spans="2:11" x14ac:dyDescent="0.2">
      <c r="B1063" s="897"/>
      <c r="C1063" s="897"/>
      <c r="E1063" s="898"/>
      <c r="G1063" s="900"/>
      <c r="H1063" s="901"/>
      <c r="I1063" s="901"/>
      <c r="J1063" s="901"/>
      <c r="K1063" s="901"/>
    </row>
    <row r="1064" spans="2:11" x14ac:dyDescent="0.2">
      <c r="B1064" s="897"/>
      <c r="C1064" s="897"/>
      <c r="E1064" s="898"/>
      <c r="G1064" s="900"/>
      <c r="H1064" s="901"/>
      <c r="I1064" s="901"/>
      <c r="J1064" s="901"/>
      <c r="K1064" s="901"/>
    </row>
    <row r="1065" spans="2:11" x14ac:dyDescent="0.2">
      <c r="B1065" s="897"/>
      <c r="C1065" s="897"/>
      <c r="E1065" s="898"/>
      <c r="G1065" s="900"/>
      <c r="H1065" s="901"/>
      <c r="I1065" s="901"/>
      <c r="J1065" s="901"/>
      <c r="K1065" s="901"/>
    </row>
    <row r="1066" spans="2:11" x14ac:dyDescent="0.2">
      <c r="B1066" s="897"/>
      <c r="C1066" s="897"/>
      <c r="E1066" s="898"/>
      <c r="G1066" s="900"/>
      <c r="H1066" s="901"/>
      <c r="I1066" s="901"/>
      <c r="J1066" s="901"/>
      <c r="K1066" s="901"/>
    </row>
    <row r="1067" spans="2:11" x14ac:dyDescent="0.2">
      <c r="B1067" s="897"/>
      <c r="C1067" s="897"/>
      <c r="E1067" s="898"/>
      <c r="G1067" s="900"/>
      <c r="H1067" s="901"/>
      <c r="I1067" s="901"/>
      <c r="J1067" s="901"/>
      <c r="K1067" s="901"/>
    </row>
    <row r="1068" spans="2:11" x14ac:dyDescent="0.2">
      <c r="B1068" s="897"/>
      <c r="C1068" s="897"/>
      <c r="E1068" s="898"/>
      <c r="G1068" s="900"/>
      <c r="H1068" s="901"/>
      <c r="I1068" s="901"/>
      <c r="J1068" s="901"/>
      <c r="K1068" s="901"/>
    </row>
    <row r="1069" spans="2:11" x14ac:dyDescent="0.2">
      <c r="B1069" s="897"/>
      <c r="C1069" s="897"/>
      <c r="E1069" s="898"/>
      <c r="G1069" s="900"/>
      <c r="H1069" s="901"/>
      <c r="I1069" s="901"/>
      <c r="J1069" s="901"/>
      <c r="K1069" s="901"/>
    </row>
    <row r="1070" spans="2:11" x14ac:dyDescent="0.2">
      <c r="B1070" s="897"/>
      <c r="C1070" s="897"/>
      <c r="E1070" s="898"/>
      <c r="G1070" s="900"/>
      <c r="H1070" s="901"/>
      <c r="I1070" s="901"/>
      <c r="J1070" s="901"/>
      <c r="K1070" s="901"/>
    </row>
    <row r="1071" spans="2:11" x14ac:dyDescent="0.2">
      <c r="B1071" s="897"/>
      <c r="C1071" s="897"/>
      <c r="E1071" s="898"/>
      <c r="G1071" s="900"/>
      <c r="H1071" s="901"/>
      <c r="I1071" s="901"/>
      <c r="J1071" s="901"/>
      <c r="K1071" s="901"/>
    </row>
    <row r="1072" spans="2:11" x14ac:dyDescent="0.2">
      <c r="B1072" s="897"/>
      <c r="C1072" s="897"/>
      <c r="E1072" s="898"/>
      <c r="G1072" s="900"/>
      <c r="H1072" s="901"/>
      <c r="I1072" s="901"/>
      <c r="J1072" s="901"/>
      <c r="K1072" s="901"/>
    </row>
    <row r="1073" spans="2:11" x14ac:dyDescent="0.2">
      <c r="B1073" s="897"/>
      <c r="C1073" s="897"/>
      <c r="E1073" s="898"/>
      <c r="G1073" s="900"/>
      <c r="H1073" s="901"/>
      <c r="I1073" s="901"/>
      <c r="J1073" s="901"/>
      <c r="K1073" s="901"/>
    </row>
    <row r="1074" spans="2:11" x14ac:dyDescent="0.2">
      <c r="B1074" s="897"/>
      <c r="C1074" s="897"/>
      <c r="E1074" s="898"/>
      <c r="G1074" s="900"/>
      <c r="H1074" s="901"/>
      <c r="I1074" s="901"/>
      <c r="J1074" s="901"/>
      <c r="K1074" s="901"/>
    </row>
    <row r="1075" spans="2:11" x14ac:dyDescent="0.2">
      <c r="B1075" s="897"/>
      <c r="C1075" s="897"/>
      <c r="E1075" s="898"/>
      <c r="G1075" s="900"/>
      <c r="H1075" s="901"/>
      <c r="I1075" s="901"/>
      <c r="J1075" s="901"/>
      <c r="K1075" s="901"/>
    </row>
    <row r="1076" spans="2:11" x14ac:dyDescent="0.2">
      <c r="B1076" s="897"/>
      <c r="C1076" s="897"/>
      <c r="E1076" s="898"/>
      <c r="G1076" s="900"/>
      <c r="H1076" s="901"/>
      <c r="I1076" s="901"/>
      <c r="J1076" s="901"/>
      <c r="K1076" s="901"/>
    </row>
    <row r="1077" spans="2:11" x14ac:dyDescent="0.2">
      <c r="B1077" s="897"/>
      <c r="C1077" s="897"/>
      <c r="E1077" s="898"/>
      <c r="G1077" s="900"/>
      <c r="H1077" s="901"/>
      <c r="I1077" s="901"/>
      <c r="J1077" s="901"/>
      <c r="K1077" s="901"/>
    </row>
    <row r="1078" spans="2:11" x14ac:dyDescent="0.2">
      <c r="B1078" s="897"/>
      <c r="C1078" s="897"/>
      <c r="E1078" s="898"/>
      <c r="G1078" s="900"/>
      <c r="H1078" s="901"/>
      <c r="I1078" s="901"/>
      <c r="J1078" s="901"/>
      <c r="K1078" s="901"/>
    </row>
    <row r="1079" spans="2:11" x14ac:dyDescent="0.2">
      <c r="B1079" s="897"/>
      <c r="C1079" s="897"/>
      <c r="E1079" s="898"/>
      <c r="G1079" s="900"/>
      <c r="H1079" s="901"/>
      <c r="I1079" s="901"/>
      <c r="J1079" s="901"/>
      <c r="K1079" s="901"/>
    </row>
    <row r="1080" spans="2:11" x14ac:dyDescent="0.2">
      <c r="B1080" s="897"/>
      <c r="C1080" s="897"/>
      <c r="E1080" s="898"/>
      <c r="G1080" s="900"/>
      <c r="H1080" s="901"/>
      <c r="I1080" s="901"/>
      <c r="J1080" s="901"/>
      <c r="K1080" s="901"/>
    </row>
    <row r="1081" spans="2:11" x14ac:dyDescent="0.2">
      <c r="B1081" s="897"/>
      <c r="C1081" s="897"/>
      <c r="E1081" s="898"/>
      <c r="G1081" s="900"/>
      <c r="H1081" s="901"/>
      <c r="I1081" s="901"/>
      <c r="J1081" s="901"/>
      <c r="K1081" s="901"/>
    </row>
    <row r="1082" spans="2:11" x14ac:dyDescent="0.2">
      <c r="B1082" s="897"/>
      <c r="C1082" s="897"/>
      <c r="E1082" s="898"/>
      <c r="G1082" s="900"/>
      <c r="H1082" s="901"/>
      <c r="I1082" s="901"/>
      <c r="J1082" s="901"/>
      <c r="K1082" s="901"/>
    </row>
    <row r="1083" spans="2:11" x14ac:dyDescent="0.2">
      <c r="B1083" s="897"/>
      <c r="C1083" s="897"/>
      <c r="E1083" s="898"/>
      <c r="G1083" s="900"/>
      <c r="H1083" s="901"/>
      <c r="I1083" s="901"/>
      <c r="J1083" s="901"/>
      <c r="K1083" s="901"/>
    </row>
    <row r="1084" spans="2:11" x14ac:dyDescent="0.2">
      <c r="B1084" s="897"/>
      <c r="C1084" s="897"/>
      <c r="E1084" s="898"/>
      <c r="G1084" s="900"/>
      <c r="H1084" s="901"/>
      <c r="I1084" s="901"/>
      <c r="J1084" s="901"/>
      <c r="K1084" s="901"/>
    </row>
    <row r="1085" spans="2:11" x14ac:dyDescent="0.2">
      <c r="B1085" s="897"/>
      <c r="C1085" s="897"/>
      <c r="E1085" s="898"/>
      <c r="G1085" s="900"/>
      <c r="H1085" s="901"/>
      <c r="I1085" s="901"/>
      <c r="J1085" s="901"/>
      <c r="K1085" s="901"/>
    </row>
    <row r="1086" spans="2:11" x14ac:dyDescent="0.2">
      <c r="B1086" s="897"/>
      <c r="C1086" s="897"/>
      <c r="E1086" s="898"/>
      <c r="G1086" s="900"/>
      <c r="H1086" s="901"/>
      <c r="I1086" s="901"/>
      <c r="J1086" s="901"/>
      <c r="K1086" s="901"/>
    </row>
    <row r="1087" spans="2:11" x14ac:dyDescent="0.2">
      <c r="B1087" s="897"/>
      <c r="C1087" s="897"/>
      <c r="E1087" s="898"/>
      <c r="G1087" s="900"/>
      <c r="H1087" s="901"/>
      <c r="I1087" s="901"/>
      <c r="J1087" s="901"/>
      <c r="K1087" s="901"/>
    </row>
    <row r="1088" spans="2:11" x14ac:dyDescent="0.2">
      <c r="B1088" s="897"/>
      <c r="C1088" s="897"/>
      <c r="E1088" s="898"/>
      <c r="G1088" s="900"/>
      <c r="H1088" s="901"/>
      <c r="I1088" s="901"/>
      <c r="J1088" s="901"/>
      <c r="K1088" s="901"/>
    </row>
    <row r="1089" spans="2:11" x14ac:dyDescent="0.2">
      <c r="B1089" s="897"/>
      <c r="C1089" s="897"/>
      <c r="E1089" s="898"/>
      <c r="G1089" s="900"/>
      <c r="H1089" s="901"/>
      <c r="I1089" s="901"/>
      <c r="J1089" s="901"/>
      <c r="K1089" s="901"/>
    </row>
    <row r="1090" spans="2:11" x14ac:dyDescent="0.2">
      <c r="B1090" s="897"/>
      <c r="C1090" s="897"/>
      <c r="E1090" s="898"/>
      <c r="G1090" s="900"/>
      <c r="H1090" s="901"/>
      <c r="I1090" s="901"/>
      <c r="J1090" s="901"/>
      <c r="K1090" s="901"/>
    </row>
    <row r="1091" spans="2:11" x14ac:dyDescent="0.2">
      <c r="B1091" s="897"/>
      <c r="C1091" s="897"/>
      <c r="E1091" s="898"/>
      <c r="G1091" s="900"/>
      <c r="H1091" s="901"/>
      <c r="I1091" s="901"/>
      <c r="J1091" s="901"/>
      <c r="K1091" s="901"/>
    </row>
    <row r="1092" spans="2:11" x14ac:dyDescent="0.2">
      <c r="B1092" s="897"/>
      <c r="C1092" s="897"/>
      <c r="E1092" s="898"/>
      <c r="G1092" s="900"/>
      <c r="H1092" s="901"/>
      <c r="I1092" s="901"/>
      <c r="J1092" s="901"/>
      <c r="K1092" s="901"/>
    </row>
    <row r="1093" spans="2:11" x14ac:dyDescent="0.2">
      <c r="B1093" s="897"/>
      <c r="C1093" s="897"/>
      <c r="E1093" s="898"/>
      <c r="G1093" s="900"/>
      <c r="H1093" s="901"/>
      <c r="I1093" s="901"/>
      <c r="J1093" s="901"/>
      <c r="K1093" s="901"/>
    </row>
    <row r="1094" spans="2:11" x14ac:dyDescent="0.2">
      <c r="B1094" s="897"/>
      <c r="C1094" s="897"/>
      <c r="E1094" s="898"/>
      <c r="G1094" s="900"/>
      <c r="H1094" s="901"/>
      <c r="I1094" s="901"/>
      <c r="J1094" s="901"/>
      <c r="K1094" s="901"/>
    </row>
    <row r="1095" spans="2:11" x14ac:dyDescent="0.2">
      <c r="B1095" s="897"/>
      <c r="C1095" s="897"/>
      <c r="E1095" s="898"/>
      <c r="G1095" s="900"/>
      <c r="H1095" s="901"/>
      <c r="I1095" s="901"/>
      <c r="J1095" s="901"/>
      <c r="K1095" s="901"/>
    </row>
    <row r="1096" spans="2:11" x14ac:dyDescent="0.2">
      <c r="B1096" s="897"/>
      <c r="C1096" s="897"/>
      <c r="E1096" s="898"/>
      <c r="G1096" s="900"/>
      <c r="H1096" s="901"/>
      <c r="I1096" s="901"/>
      <c r="J1096" s="901"/>
      <c r="K1096" s="901"/>
    </row>
    <row r="1097" spans="2:11" x14ac:dyDescent="0.2">
      <c r="B1097" s="897"/>
      <c r="C1097" s="897"/>
      <c r="E1097" s="898"/>
      <c r="G1097" s="900"/>
      <c r="H1097" s="901"/>
      <c r="I1097" s="901"/>
      <c r="J1097" s="901"/>
      <c r="K1097" s="901"/>
    </row>
    <row r="1098" spans="2:11" x14ac:dyDescent="0.2">
      <c r="B1098" s="897"/>
      <c r="C1098" s="897"/>
      <c r="E1098" s="898"/>
      <c r="G1098" s="900"/>
      <c r="H1098" s="901"/>
      <c r="I1098" s="901"/>
      <c r="J1098" s="901"/>
      <c r="K1098" s="901"/>
    </row>
    <row r="1099" spans="2:11" x14ac:dyDescent="0.2">
      <c r="B1099" s="897"/>
      <c r="C1099" s="897"/>
      <c r="E1099" s="898"/>
      <c r="G1099" s="900"/>
      <c r="H1099" s="901"/>
      <c r="I1099" s="901"/>
      <c r="J1099" s="901"/>
      <c r="K1099" s="901"/>
    </row>
    <row r="1100" spans="2:11" x14ac:dyDescent="0.2">
      <c r="B1100" s="897"/>
      <c r="C1100" s="897"/>
      <c r="E1100" s="898"/>
      <c r="G1100" s="900"/>
      <c r="H1100" s="901"/>
      <c r="I1100" s="901"/>
      <c r="J1100" s="901"/>
      <c r="K1100" s="901"/>
    </row>
    <row r="1101" spans="2:11" x14ac:dyDescent="0.2">
      <c r="B1101" s="897"/>
      <c r="C1101" s="897"/>
      <c r="E1101" s="898"/>
      <c r="G1101" s="900"/>
      <c r="H1101" s="901"/>
      <c r="I1101" s="901"/>
      <c r="J1101" s="901"/>
      <c r="K1101" s="901"/>
    </row>
    <row r="1102" spans="2:11" x14ac:dyDescent="0.2">
      <c r="B1102" s="897"/>
      <c r="C1102" s="897"/>
      <c r="E1102" s="898"/>
      <c r="G1102" s="900"/>
      <c r="H1102" s="901"/>
      <c r="I1102" s="901"/>
      <c r="J1102" s="901"/>
      <c r="K1102" s="901"/>
    </row>
    <row r="1103" spans="2:11" x14ac:dyDescent="0.2">
      <c r="B1103" s="897"/>
      <c r="C1103" s="897"/>
      <c r="E1103" s="898"/>
      <c r="G1103" s="900"/>
      <c r="H1103" s="901"/>
      <c r="I1103" s="901"/>
      <c r="J1103" s="901"/>
      <c r="K1103" s="901"/>
    </row>
    <row r="1104" spans="2:11" x14ac:dyDescent="0.2">
      <c r="B1104" s="897"/>
      <c r="C1104" s="897"/>
      <c r="E1104" s="898"/>
      <c r="G1104" s="900"/>
      <c r="H1104" s="901"/>
      <c r="I1104" s="901"/>
      <c r="J1104" s="901"/>
      <c r="K1104" s="901"/>
    </row>
    <row r="1105" spans="2:11" x14ac:dyDescent="0.2">
      <c r="B1105" s="897"/>
      <c r="C1105" s="897"/>
      <c r="E1105" s="898"/>
      <c r="G1105" s="900"/>
      <c r="H1105" s="901"/>
      <c r="I1105" s="901"/>
      <c r="J1105" s="901"/>
      <c r="K1105" s="901"/>
    </row>
    <row r="1106" spans="2:11" x14ac:dyDescent="0.2">
      <c r="B1106" s="897"/>
      <c r="C1106" s="897"/>
      <c r="E1106" s="898"/>
      <c r="G1106" s="900"/>
      <c r="H1106" s="901"/>
      <c r="I1106" s="901"/>
      <c r="J1106" s="901"/>
      <c r="K1106" s="901"/>
    </row>
    <row r="1107" spans="2:11" x14ac:dyDescent="0.2">
      <c r="B1107" s="897"/>
      <c r="C1107" s="897"/>
      <c r="E1107" s="898"/>
      <c r="G1107" s="900"/>
      <c r="H1107" s="901"/>
      <c r="I1107" s="901"/>
      <c r="J1107" s="901"/>
      <c r="K1107" s="901"/>
    </row>
    <row r="1108" spans="2:11" x14ac:dyDescent="0.2">
      <c r="B1108" s="897"/>
      <c r="C1108" s="897"/>
      <c r="E1108" s="898"/>
      <c r="G1108" s="900"/>
      <c r="H1108" s="901"/>
      <c r="I1108" s="901"/>
      <c r="J1108" s="901"/>
      <c r="K1108" s="901"/>
    </row>
    <row r="1109" spans="2:11" x14ac:dyDescent="0.2">
      <c r="B1109" s="897"/>
      <c r="C1109" s="897"/>
      <c r="E1109" s="898"/>
      <c r="G1109" s="900"/>
      <c r="H1109" s="901"/>
      <c r="I1109" s="901"/>
      <c r="J1109" s="901"/>
      <c r="K1109" s="901"/>
    </row>
    <row r="1110" spans="2:11" x14ac:dyDescent="0.2">
      <c r="B1110" s="897"/>
      <c r="C1110" s="897"/>
      <c r="E1110" s="898"/>
      <c r="G1110" s="900"/>
      <c r="H1110" s="901"/>
      <c r="I1110" s="901"/>
      <c r="J1110" s="901"/>
      <c r="K1110" s="901"/>
    </row>
    <row r="1111" spans="2:11" x14ac:dyDescent="0.2">
      <c r="B1111" s="897"/>
      <c r="C1111" s="897"/>
      <c r="E1111" s="898"/>
      <c r="G1111" s="900"/>
      <c r="H1111" s="901"/>
      <c r="I1111" s="901"/>
      <c r="J1111" s="901"/>
      <c r="K1111" s="901"/>
    </row>
    <row r="1112" spans="2:11" x14ac:dyDescent="0.2">
      <c r="B1112" s="897"/>
      <c r="C1112" s="897"/>
      <c r="E1112" s="898"/>
      <c r="G1112" s="900"/>
      <c r="H1112" s="901"/>
      <c r="I1112" s="901"/>
      <c r="J1112" s="901"/>
      <c r="K1112" s="901"/>
    </row>
    <row r="1113" spans="2:11" x14ac:dyDescent="0.2">
      <c r="B1113" s="897"/>
      <c r="C1113" s="897"/>
      <c r="E1113" s="898"/>
      <c r="G1113" s="900"/>
      <c r="H1113" s="901"/>
      <c r="I1113" s="901"/>
      <c r="J1113" s="901"/>
      <c r="K1113" s="901"/>
    </row>
    <row r="1114" spans="2:11" x14ac:dyDescent="0.2">
      <c r="B1114" s="897"/>
      <c r="C1114" s="897"/>
      <c r="E1114" s="898"/>
      <c r="G1114" s="900"/>
      <c r="H1114" s="901"/>
      <c r="I1114" s="901"/>
      <c r="J1114" s="901"/>
      <c r="K1114" s="901"/>
    </row>
    <row r="1115" spans="2:11" x14ac:dyDescent="0.2">
      <c r="B1115" s="897"/>
      <c r="C1115" s="897"/>
      <c r="E1115" s="898"/>
      <c r="G1115" s="900"/>
      <c r="H1115" s="901"/>
      <c r="I1115" s="901"/>
      <c r="J1115" s="901"/>
      <c r="K1115" s="901"/>
    </row>
    <row r="1116" spans="2:11" x14ac:dyDescent="0.2">
      <c r="B1116" s="897"/>
      <c r="C1116" s="897"/>
      <c r="E1116" s="898"/>
      <c r="G1116" s="900"/>
      <c r="H1116" s="901"/>
      <c r="I1116" s="901"/>
      <c r="J1116" s="901"/>
      <c r="K1116" s="901"/>
    </row>
    <row r="1117" spans="2:11" x14ac:dyDescent="0.2">
      <c r="B1117" s="897"/>
      <c r="C1117" s="897"/>
      <c r="E1117" s="898"/>
      <c r="G1117" s="900"/>
      <c r="H1117" s="901"/>
      <c r="I1117" s="901"/>
      <c r="J1117" s="901"/>
      <c r="K1117" s="901"/>
    </row>
    <row r="1118" spans="2:11" x14ac:dyDescent="0.2">
      <c r="B1118" s="897"/>
      <c r="C1118" s="897"/>
      <c r="E1118" s="898"/>
      <c r="G1118" s="900"/>
      <c r="H1118" s="901"/>
      <c r="I1118" s="901"/>
      <c r="J1118" s="901"/>
      <c r="K1118" s="901"/>
    </row>
    <row r="1119" spans="2:11" x14ac:dyDescent="0.2">
      <c r="B1119" s="897"/>
      <c r="C1119" s="897"/>
      <c r="E1119" s="898"/>
      <c r="G1119" s="900"/>
      <c r="H1119" s="901"/>
      <c r="I1119" s="901"/>
      <c r="J1119" s="901"/>
      <c r="K1119" s="901"/>
    </row>
    <row r="1120" spans="2:11" x14ac:dyDescent="0.2">
      <c r="B1120" s="897"/>
      <c r="C1120" s="897"/>
      <c r="E1120" s="898"/>
      <c r="G1120" s="900"/>
      <c r="H1120" s="901"/>
      <c r="I1120" s="901"/>
      <c r="J1120" s="901"/>
      <c r="K1120" s="901"/>
    </row>
    <row r="1121" spans="2:11" x14ac:dyDescent="0.2">
      <c r="B1121" s="897"/>
      <c r="C1121" s="897"/>
      <c r="E1121" s="898"/>
      <c r="G1121" s="900"/>
      <c r="H1121" s="901"/>
      <c r="I1121" s="901"/>
      <c r="J1121" s="901"/>
      <c r="K1121" s="901"/>
    </row>
    <row r="1122" spans="2:11" x14ac:dyDescent="0.2">
      <c r="B1122" s="897"/>
      <c r="C1122" s="897"/>
      <c r="E1122" s="898"/>
      <c r="G1122" s="900"/>
      <c r="H1122" s="901"/>
      <c r="I1122" s="901"/>
      <c r="J1122" s="901"/>
      <c r="K1122" s="901"/>
    </row>
    <row r="1123" spans="2:11" x14ac:dyDescent="0.2">
      <c r="B1123" s="897"/>
      <c r="C1123" s="897"/>
      <c r="E1123" s="898"/>
      <c r="G1123" s="900"/>
      <c r="H1123" s="901"/>
      <c r="I1123" s="901"/>
      <c r="J1123" s="901"/>
      <c r="K1123" s="901"/>
    </row>
    <row r="1124" spans="2:11" x14ac:dyDescent="0.2">
      <c r="B1124" s="897"/>
      <c r="C1124" s="897"/>
      <c r="E1124" s="898"/>
      <c r="G1124" s="900"/>
      <c r="H1124" s="901"/>
      <c r="I1124" s="901"/>
      <c r="J1124" s="901"/>
      <c r="K1124" s="901"/>
    </row>
    <row r="1125" spans="2:11" x14ac:dyDescent="0.2">
      <c r="B1125" s="897"/>
      <c r="C1125" s="897"/>
      <c r="E1125" s="898"/>
      <c r="G1125" s="900"/>
      <c r="H1125" s="901"/>
      <c r="I1125" s="901"/>
      <c r="J1125" s="901"/>
      <c r="K1125" s="901"/>
    </row>
    <row r="1126" spans="2:11" x14ac:dyDescent="0.2">
      <c r="B1126" s="897"/>
      <c r="C1126" s="897"/>
      <c r="E1126" s="898"/>
      <c r="G1126" s="900"/>
      <c r="H1126" s="901"/>
      <c r="I1126" s="901"/>
      <c r="J1126" s="901"/>
      <c r="K1126" s="901"/>
    </row>
    <row r="1127" spans="2:11" x14ac:dyDescent="0.2">
      <c r="B1127" s="897"/>
      <c r="C1127" s="897"/>
      <c r="E1127" s="898"/>
      <c r="G1127" s="900"/>
      <c r="H1127" s="901"/>
      <c r="I1127" s="901"/>
      <c r="J1127" s="901"/>
      <c r="K1127" s="901"/>
    </row>
    <row r="1128" spans="2:11" x14ac:dyDescent="0.2">
      <c r="B1128" s="897"/>
      <c r="C1128" s="897"/>
      <c r="E1128" s="898"/>
      <c r="G1128" s="900"/>
      <c r="H1128" s="901"/>
      <c r="I1128" s="901"/>
      <c r="J1128" s="901"/>
      <c r="K1128" s="901"/>
    </row>
    <row r="1129" spans="2:11" x14ac:dyDescent="0.2">
      <c r="B1129" s="897"/>
      <c r="C1129" s="897"/>
      <c r="E1129" s="898"/>
      <c r="G1129" s="900"/>
      <c r="H1129" s="901"/>
      <c r="I1129" s="901"/>
      <c r="J1129" s="901"/>
      <c r="K1129" s="901"/>
    </row>
    <row r="1130" spans="2:11" x14ac:dyDescent="0.2">
      <c r="B1130" s="897"/>
      <c r="C1130" s="897"/>
      <c r="E1130" s="898"/>
      <c r="G1130" s="900"/>
      <c r="H1130" s="901"/>
      <c r="I1130" s="901"/>
      <c r="J1130" s="901"/>
      <c r="K1130" s="901"/>
    </row>
    <row r="1131" spans="2:11" x14ac:dyDescent="0.2">
      <c r="B1131" s="897"/>
      <c r="C1131" s="897"/>
      <c r="E1131" s="898"/>
      <c r="G1131" s="900"/>
      <c r="H1131" s="901"/>
      <c r="I1131" s="901"/>
      <c r="J1131" s="901"/>
      <c r="K1131" s="901"/>
    </row>
    <row r="1132" spans="2:11" x14ac:dyDescent="0.2">
      <c r="B1132" s="897"/>
      <c r="C1132" s="897"/>
      <c r="E1132" s="898"/>
      <c r="G1132" s="900"/>
      <c r="H1132" s="901"/>
      <c r="I1132" s="901"/>
      <c r="J1132" s="901"/>
      <c r="K1132" s="901"/>
    </row>
    <row r="1133" spans="2:11" x14ac:dyDescent="0.2">
      <c r="B1133" s="897"/>
      <c r="C1133" s="897"/>
      <c r="E1133" s="898"/>
      <c r="G1133" s="900"/>
      <c r="H1133" s="901"/>
      <c r="I1133" s="901"/>
      <c r="J1133" s="901"/>
      <c r="K1133" s="901"/>
    </row>
    <row r="1134" spans="2:11" x14ac:dyDescent="0.2">
      <c r="B1134" s="897"/>
      <c r="C1134" s="897"/>
      <c r="E1134" s="898"/>
      <c r="G1134" s="900"/>
      <c r="H1134" s="901"/>
      <c r="I1134" s="901"/>
      <c r="J1134" s="901"/>
      <c r="K1134" s="901"/>
    </row>
    <row r="1135" spans="2:11" x14ac:dyDescent="0.2">
      <c r="B1135" s="897"/>
      <c r="C1135" s="897"/>
      <c r="E1135" s="898"/>
      <c r="G1135" s="900"/>
      <c r="H1135" s="901"/>
      <c r="I1135" s="901"/>
      <c r="J1135" s="901"/>
      <c r="K1135" s="901"/>
    </row>
    <row r="1136" spans="2:11" x14ac:dyDescent="0.2">
      <c r="B1136" s="897"/>
      <c r="C1136" s="897"/>
      <c r="E1136" s="898"/>
      <c r="G1136" s="900"/>
      <c r="H1136" s="901"/>
      <c r="I1136" s="901"/>
      <c r="J1136" s="901"/>
      <c r="K1136" s="901"/>
    </row>
    <row r="1137" spans="2:11" x14ac:dyDescent="0.2">
      <c r="B1137" s="897"/>
      <c r="C1137" s="897"/>
      <c r="E1137" s="898"/>
      <c r="G1137" s="900"/>
      <c r="H1137" s="901"/>
      <c r="I1137" s="901"/>
      <c r="J1137" s="901"/>
      <c r="K1137" s="901"/>
    </row>
    <row r="1138" spans="2:11" x14ac:dyDescent="0.2">
      <c r="B1138" s="897"/>
      <c r="C1138" s="897"/>
      <c r="E1138" s="898"/>
      <c r="G1138" s="900"/>
      <c r="H1138" s="901"/>
      <c r="I1138" s="901"/>
      <c r="J1138" s="901"/>
      <c r="K1138" s="901"/>
    </row>
    <row r="1139" spans="2:11" x14ac:dyDescent="0.2">
      <c r="B1139" s="897"/>
      <c r="C1139" s="897"/>
      <c r="E1139" s="898"/>
      <c r="G1139" s="900"/>
      <c r="H1139" s="901"/>
      <c r="I1139" s="901"/>
      <c r="J1139" s="901"/>
      <c r="K1139" s="901"/>
    </row>
    <row r="1140" spans="2:11" x14ac:dyDescent="0.2">
      <c r="B1140" s="897"/>
      <c r="C1140" s="897"/>
      <c r="E1140" s="898"/>
      <c r="G1140" s="900"/>
      <c r="H1140" s="901"/>
      <c r="I1140" s="901"/>
      <c r="J1140" s="901"/>
      <c r="K1140" s="901"/>
    </row>
    <row r="1141" spans="2:11" x14ac:dyDescent="0.2">
      <c r="B1141" s="897"/>
      <c r="C1141" s="897"/>
      <c r="E1141" s="898"/>
      <c r="G1141" s="900"/>
      <c r="H1141" s="901"/>
      <c r="I1141" s="901"/>
      <c r="J1141" s="901"/>
      <c r="K1141" s="901"/>
    </row>
    <row r="1142" spans="2:11" x14ac:dyDescent="0.2">
      <c r="B1142" s="897"/>
      <c r="C1142" s="897"/>
      <c r="E1142" s="898"/>
      <c r="G1142" s="900"/>
      <c r="H1142" s="901"/>
      <c r="I1142" s="901"/>
      <c r="J1142" s="901"/>
      <c r="K1142" s="901"/>
    </row>
    <row r="1143" spans="2:11" x14ac:dyDescent="0.2">
      <c r="B1143" s="897"/>
      <c r="C1143" s="897"/>
      <c r="E1143" s="898"/>
      <c r="G1143" s="900"/>
      <c r="H1143" s="901"/>
      <c r="I1143" s="901"/>
      <c r="J1143" s="901"/>
      <c r="K1143" s="901"/>
    </row>
    <row r="1144" spans="2:11" x14ac:dyDescent="0.2">
      <c r="B1144" s="897"/>
      <c r="C1144" s="897"/>
      <c r="E1144" s="898"/>
      <c r="G1144" s="900"/>
      <c r="H1144" s="901"/>
      <c r="I1144" s="901"/>
      <c r="J1144" s="901"/>
      <c r="K1144" s="901"/>
    </row>
    <row r="1145" spans="2:11" x14ac:dyDescent="0.2">
      <c r="B1145" s="897"/>
      <c r="C1145" s="897"/>
      <c r="E1145" s="898"/>
      <c r="G1145" s="900"/>
      <c r="H1145" s="901"/>
      <c r="I1145" s="901"/>
      <c r="J1145" s="901"/>
      <c r="K1145" s="901"/>
    </row>
    <row r="1146" spans="2:11" x14ac:dyDescent="0.2">
      <c r="B1146" s="897"/>
      <c r="C1146" s="897"/>
      <c r="E1146" s="898"/>
      <c r="G1146" s="900"/>
      <c r="H1146" s="901"/>
      <c r="I1146" s="901"/>
      <c r="J1146" s="901"/>
      <c r="K1146" s="901"/>
    </row>
    <row r="1147" spans="2:11" x14ac:dyDescent="0.2">
      <c r="B1147" s="897"/>
      <c r="C1147" s="897"/>
      <c r="E1147" s="898"/>
      <c r="G1147" s="900"/>
      <c r="H1147" s="901"/>
      <c r="I1147" s="901"/>
      <c r="J1147" s="901"/>
      <c r="K1147" s="901"/>
    </row>
    <row r="1148" spans="2:11" x14ac:dyDescent="0.2">
      <c r="B1148" s="897"/>
      <c r="C1148" s="897"/>
      <c r="E1148" s="898"/>
      <c r="G1148" s="900"/>
      <c r="H1148" s="901"/>
      <c r="I1148" s="901"/>
      <c r="J1148" s="901"/>
      <c r="K1148" s="901"/>
    </row>
    <row r="1149" spans="2:11" x14ac:dyDescent="0.2">
      <c r="B1149" s="897"/>
      <c r="C1149" s="897"/>
      <c r="E1149" s="898"/>
      <c r="G1149" s="900"/>
      <c r="H1149" s="901"/>
      <c r="I1149" s="901"/>
      <c r="J1149" s="901"/>
      <c r="K1149" s="901"/>
    </row>
    <row r="1150" spans="2:11" x14ac:dyDescent="0.2">
      <c r="B1150" s="897"/>
      <c r="C1150" s="897"/>
      <c r="E1150" s="898"/>
      <c r="G1150" s="900"/>
      <c r="H1150" s="901"/>
      <c r="I1150" s="901"/>
      <c r="J1150" s="901"/>
      <c r="K1150" s="901"/>
    </row>
    <row r="1151" spans="2:11" x14ac:dyDescent="0.2">
      <c r="B1151" s="897"/>
      <c r="C1151" s="897"/>
      <c r="E1151" s="898"/>
      <c r="G1151" s="900"/>
      <c r="H1151" s="901"/>
      <c r="I1151" s="901"/>
      <c r="J1151" s="901"/>
      <c r="K1151" s="901"/>
    </row>
    <row r="1152" spans="2:11" x14ac:dyDescent="0.2">
      <c r="B1152" s="897"/>
      <c r="C1152" s="897"/>
      <c r="E1152" s="898"/>
      <c r="G1152" s="900"/>
      <c r="H1152" s="901"/>
      <c r="I1152" s="901"/>
      <c r="J1152" s="901"/>
      <c r="K1152" s="901"/>
    </row>
    <row r="1153" spans="2:11" x14ac:dyDescent="0.2">
      <c r="B1153" s="897"/>
      <c r="C1153" s="897"/>
      <c r="E1153" s="898"/>
      <c r="G1153" s="900"/>
      <c r="H1153" s="901"/>
      <c r="I1153" s="901"/>
      <c r="J1153" s="901"/>
      <c r="K1153" s="901"/>
    </row>
    <row r="1154" spans="2:11" x14ac:dyDescent="0.2">
      <c r="B1154" s="897"/>
      <c r="C1154" s="897"/>
      <c r="E1154" s="898"/>
      <c r="G1154" s="900"/>
      <c r="H1154" s="901"/>
      <c r="I1154" s="901"/>
      <c r="J1154" s="901"/>
      <c r="K1154" s="901"/>
    </row>
    <row r="1155" spans="2:11" x14ac:dyDescent="0.2">
      <c r="B1155" s="897"/>
      <c r="C1155" s="897"/>
      <c r="E1155" s="898"/>
      <c r="G1155" s="900"/>
      <c r="H1155" s="901"/>
      <c r="I1155" s="901"/>
      <c r="J1155" s="901"/>
      <c r="K1155" s="901"/>
    </row>
    <row r="1156" spans="2:11" x14ac:dyDescent="0.2">
      <c r="B1156" s="897"/>
      <c r="C1156" s="897"/>
      <c r="E1156" s="898"/>
      <c r="G1156" s="900"/>
      <c r="H1156" s="901"/>
      <c r="I1156" s="901"/>
      <c r="J1156" s="901"/>
      <c r="K1156" s="901"/>
    </row>
    <row r="1157" spans="2:11" x14ac:dyDescent="0.2">
      <c r="B1157" s="897"/>
      <c r="C1157" s="897"/>
      <c r="E1157" s="898"/>
      <c r="G1157" s="900"/>
      <c r="H1157" s="901"/>
      <c r="I1157" s="901"/>
      <c r="J1157" s="901"/>
      <c r="K1157" s="901"/>
    </row>
    <row r="1158" spans="2:11" x14ac:dyDescent="0.2">
      <c r="B1158" s="897"/>
      <c r="C1158" s="897"/>
      <c r="E1158" s="898"/>
      <c r="G1158" s="900"/>
      <c r="H1158" s="901"/>
      <c r="I1158" s="901"/>
      <c r="J1158" s="901"/>
      <c r="K1158" s="901"/>
    </row>
    <row r="1159" spans="2:11" x14ac:dyDescent="0.2">
      <c r="B1159" s="897"/>
      <c r="C1159" s="897"/>
      <c r="E1159" s="898"/>
      <c r="G1159" s="900"/>
      <c r="H1159" s="901"/>
      <c r="I1159" s="901"/>
      <c r="J1159" s="901"/>
      <c r="K1159" s="901"/>
    </row>
    <row r="1160" spans="2:11" x14ac:dyDescent="0.2">
      <c r="B1160" s="897"/>
      <c r="C1160" s="897"/>
      <c r="E1160" s="898"/>
      <c r="G1160" s="900"/>
      <c r="H1160" s="901"/>
      <c r="I1160" s="901"/>
      <c r="J1160" s="901"/>
      <c r="K1160" s="901"/>
    </row>
    <row r="1161" spans="2:11" x14ac:dyDescent="0.2">
      <c r="B1161" s="897"/>
      <c r="C1161" s="897"/>
      <c r="E1161" s="898"/>
      <c r="G1161" s="900"/>
      <c r="H1161" s="901"/>
      <c r="I1161" s="901"/>
      <c r="J1161" s="901"/>
      <c r="K1161" s="901"/>
    </row>
    <row r="1162" spans="2:11" x14ac:dyDescent="0.2">
      <c r="B1162" s="897"/>
      <c r="C1162" s="897"/>
      <c r="E1162" s="898"/>
      <c r="G1162" s="900"/>
      <c r="H1162" s="901"/>
      <c r="I1162" s="901"/>
      <c r="J1162" s="901"/>
      <c r="K1162" s="901"/>
    </row>
    <row r="1163" spans="2:11" x14ac:dyDescent="0.2">
      <c r="B1163" s="897"/>
      <c r="C1163" s="897"/>
      <c r="E1163" s="898"/>
      <c r="G1163" s="900"/>
      <c r="H1163" s="901"/>
      <c r="I1163" s="901"/>
      <c r="J1163" s="901"/>
      <c r="K1163" s="901"/>
    </row>
    <row r="1164" spans="2:11" x14ac:dyDescent="0.2">
      <c r="B1164" s="897"/>
      <c r="C1164" s="897"/>
      <c r="E1164" s="898"/>
      <c r="G1164" s="900"/>
      <c r="H1164" s="901"/>
      <c r="I1164" s="901"/>
      <c r="J1164" s="901"/>
      <c r="K1164" s="901"/>
    </row>
    <row r="1165" spans="2:11" x14ac:dyDescent="0.2">
      <c r="B1165" s="897"/>
      <c r="C1165" s="897"/>
      <c r="E1165" s="898"/>
      <c r="G1165" s="900"/>
      <c r="H1165" s="901"/>
      <c r="I1165" s="901"/>
      <c r="J1165" s="901"/>
      <c r="K1165" s="901"/>
    </row>
    <row r="1166" spans="2:11" x14ac:dyDescent="0.2">
      <c r="B1166" s="897"/>
      <c r="C1166" s="897"/>
      <c r="E1166" s="898"/>
      <c r="G1166" s="900"/>
      <c r="H1166" s="901"/>
      <c r="I1166" s="901"/>
      <c r="J1166" s="901"/>
      <c r="K1166" s="901"/>
    </row>
    <row r="1167" spans="2:11" x14ac:dyDescent="0.2">
      <c r="B1167" s="897"/>
      <c r="C1167" s="897"/>
      <c r="E1167" s="898"/>
      <c r="G1167" s="900"/>
      <c r="H1167" s="901"/>
      <c r="I1167" s="901"/>
      <c r="J1167" s="901"/>
      <c r="K1167" s="901"/>
    </row>
    <row r="1168" spans="2:11" x14ac:dyDescent="0.2">
      <c r="B1168" s="897"/>
      <c r="C1168" s="897"/>
      <c r="E1168" s="898"/>
      <c r="G1168" s="900"/>
      <c r="H1168" s="901"/>
      <c r="I1168" s="901"/>
      <c r="J1168" s="901"/>
      <c r="K1168" s="901"/>
    </row>
    <row r="1169" spans="2:11" x14ac:dyDescent="0.2">
      <c r="B1169" s="897"/>
      <c r="C1169" s="897"/>
      <c r="E1169" s="898"/>
      <c r="G1169" s="900"/>
      <c r="H1169" s="901"/>
      <c r="I1169" s="901"/>
      <c r="J1169" s="901"/>
      <c r="K1169" s="901"/>
    </row>
    <row r="1170" spans="2:11" x14ac:dyDescent="0.2">
      <c r="B1170" s="897"/>
      <c r="C1170" s="897"/>
      <c r="E1170" s="898"/>
      <c r="G1170" s="900"/>
      <c r="H1170" s="901"/>
      <c r="I1170" s="901"/>
      <c r="J1170" s="901"/>
      <c r="K1170" s="901"/>
    </row>
    <row r="1171" spans="2:11" x14ac:dyDescent="0.2">
      <c r="B1171" s="897"/>
      <c r="C1171" s="897"/>
      <c r="E1171" s="898"/>
      <c r="G1171" s="900"/>
      <c r="H1171" s="901"/>
      <c r="I1171" s="901"/>
      <c r="J1171" s="901"/>
      <c r="K1171" s="901"/>
    </row>
    <row r="1172" spans="2:11" x14ac:dyDescent="0.2">
      <c r="B1172" s="897"/>
      <c r="C1172" s="897"/>
      <c r="E1172" s="898"/>
      <c r="G1172" s="900"/>
      <c r="H1172" s="901"/>
      <c r="I1172" s="901"/>
      <c r="J1172" s="901"/>
      <c r="K1172" s="901"/>
    </row>
    <row r="1173" spans="2:11" x14ac:dyDescent="0.2">
      <c r="B1173" s="897"/>
      <c r="C1173" s="897"/>
      <c r="E1173" s="898"/>
      <c r="G1173" s="900"/>
      <c r="H1173" s="901"/>
      <c r="I1173" s="901"/>
      <c r="J1173" s="901"/>
      <c r="K1173" s="901"/>
    </row>
    <row r="1174" spans="2:11" x14ac:dyDescent="0.2">
      <c r="B1174" s="897"/>
      <c r="C1174" s="897"/>
      <c r="E1174" s="898"/>
      <c r="G1174" s="900"/>
      <c r="H1174" s="901"/>
      <c r="I1174" s="901"/>
      <c r="J1174" s="901"/>
      <c r="K1174" s="901"/>
    </row>
    <row r="1175" spans="2:11" x14ac:dyDescent="0.2">
      <c r="B1175" s="897"/>
      <c r="C1175" s="897"/>
      <c r="E1175" s="898"/>
      <c r="G1175" s="900"/>
      <c r="H1175" s="901"/>
      <c r="I1175" s="901"/>
      <c r="J1175" s="901"/>
      <c r="K1175" s="901"/>
    </row>
    <row r="1176" spans="2:11" x14ac:dyDescent="0.2">
      <c r="B1176" s="897"/>
      <c r="C1176" s="897"/>
      <c r="E1176" s="898"/>
      <c r="G1176" s="900"/>
      <c r="H1176" s="901"/>
      <c r="I1176" s="901"/>
      <c r="J1176" s="901"/>
      <c r="K1176" s="901"/>
    </row>
    <row r="1177" spans="2:11" x14ac:dyDescent="0.2">
      <c r="B1177" s="897"/>
      <c r="C1177" s="897"/>
      <c r="E1177" s="898"/>
      <c r="G1177" s="900"/>
      <c r="H1177" s="901"/>
      <c r="I1177" s="901"/>
      <c r="J1177" s="901"/>
      <c r="K1177" s="901"/>
    </row>
    <row r="1178" spans="2:11" x14ac:dyDescent="0.2">
      <c r="B1178" s="897"/>
      <c r="C1178" s="897"/>
      <c r="E1178" s="898"/>
      <c r="G1178" s="900"/>
      <c r="H1178" s="901"/>
      <c r="I1178" s="901"/>
      <c r="J1178" s="901"/>
      <c r="K1178" s="901"/>
    </row>
    <row r="1179" spans="2:11" x14ac:dyDescent="0.2">
      <c r="B1179" s="897"/>
      <c r="C1179" s="897"/>
      <c r="E1179" s="898"/>
      <c r="G1179" s="900"/>
      <c r="H1179" s="901"/>
      <c r="I1179" s="901"/>
      <c r="J1179" s="901"/>
      <c r="K1179" s="901"/>
    </row>
    <row r="1180" spans="2:11" x14ac:dyDescent="0.2">
      <c r="B1180" s="897"/>
      <c r="C1180" s="897"/>
      <c r="E1180" s="898"/>
      <c r="G1180" s="900"/>
      <c r="H1180" s="901"/>
      <c r="I1180" s="901"/>
      <c r="J1180" s="901"/>
      <c r="K1180" s="901"/>
    </row>
    <row r="1181" spans="2:11" x14ac:dyDescent="0.2">
      <c r="B1181" s="897"/>
      <c r="C1181" s="897"/>
      <c r="E1181" s="898"/>
      <c r="G1181" s="900"/>
      <c r="H1181" s="901"/>
      <c r="I1181" s="901"/>
      <c r="J1181" s="901"/>
      <c r="K1181" s="901"/>
    </row>
    <row r="1182" spans="2:11" x14ac:dyDescent="0.2">
      <c r="B1182" s="897"/>
      <c r="C1182" s="897"/>
      <c r="E1182" s="898"/>
      <c r="G1182" s="900"/>
      <c r="H1182" s="901"/>
      <c r="I1182" s="901"/>
      <c r="J1182" s="901"/>
      <c r="K1182" s="901"/>
    </row>
    <row r="1183" spans="2:11" x14ac:dyDescent="0.2">
      <c r="B1183" s="897"/>
      <c r="C1183" s="897"/>
      <c r="E1183" s="898"/>
      <c r="G1183" s="900"/>
      <c r="H1183" s="901"/>
      <c r="I1183" s="901"/>
      <c r="J1183" s="901"/>
      <c r="K1183" s="901"/>
    </row>
    <row r="1184" spans="2:11" x14ac:dyDescent="0.2">
      <c r="B1184" s="897"/>
      <c r="C1184" s="897"/>
      <c r="E1184" s="898"/>
      <c r="G1184" s="900"/>
      <c r="H1184" s="901"/>
      <c r="I1184" s="901"/>
      <c r="J1184" s="901"/>
      <c r="K1184" s="901"/>
    </row>
    <row r="1185" spans="2:11" x14ac:dyDescent="0.2">
      <c r="B1185" s="897"/>
      <c r="C1185" s="897"/>
      <c r="E1185" s="898"/>
      <c r="G1185" s="900"/>
      <c r="H1185" s="901"/>
      <c r="I1185" s="901"/>
      <c r="J1185" s="901"/>
      <c r="K1185" s="901"/>
    </row>
    <row r="1186" spans="2:11" x14ac:dyDescent="0.2">
      <c r="B1186" s="897"/>
      <c r="C1186" s="897"/>
      <c r="E1186" s="898"/>
      <c r="G1186" s="900"/>
      <c r="H1186" s="901"/>
      <c r="I1186" s="901"/>
      <c r="J1186" s="901"/>
      <c r="K1186" s="901"/>
    </row>
    <row r="1187" spans="2:11" x14ac:dyDescent="0.2">
      <c r="B1187" s="897"/>
      <c r="C1187" s="897"/>
      <c r="E1187" s="898"/>
      <c r="G1187" s="900"/>
      <c r="H1187" s="901"/>
      <c r="I1187" s="901"/>
      <c r="J1187" s="901"/>
      <c r="K1187" s="901"/>
    </row>
    <row r="1188" spans="2:11" x14ac:dyDescent="0.2">
      <c r="B1188" s="897"/>
      <c r="C1188" s="897"/>
      <c r="E1188" s="898"/>
      <c r="G1188" s="900"/>
      <c r="H1188" s="901"/>
      <c r="I1188" s="901"/>
      <c r="J1188" s="901"/>
      <c r="K1188" s="901"/>
    </row>
    <row r="1189" spans="2:11" x14ac:dyDescent="0.2">
      <c r="B1189" s="897"/>
      <c r="C1189" s="897"/>
      <c r="E1189" s="898"/>
      <c r="G1189" s="900"/>
      <c r="H1189" s="901"/>
      <c r="I1189" s="901"/>
      <c r="J1189" s="901"/>
      <c r="K1189" s="901"/>
    </row>
    <row r="1190" spans="2:11" x14ac:dyDescent="0.2">
      <c r="B1190" s="897"/>
      <c r="C1190" s="897"/>
      <c r="E1190" s="898"/>
      <c r="G1190" s="900"/>
      <c r="H1190" s="901"/>
      <c r="I1190" s="901"/>
      <c r="J1190" s="901"/>
      <c r="K1190" s="901"/>
    </row>
    <row r="1191" spans="2:11" x14ac:dyDescent="0.2">
      <c r="B1191" s="897"/>
      <c r="C1191" s="897"/>
      <c r="E1191" s="898"/>
      <c r="G1191" s="900"/>
      <c r="H1191" s="901"/>
      <c r="I1191" s="901"/>
      <c r="J1191" s="901"/>
      <c r="K1191" s="901"/>
    </row>
    <row r="1192" spans="2:11" x14ac:dyDescent="0.2">
      <c r="B1192" s="897"/>
      <c r="C1192" s="897"/>
      <c r="E1192" s="898"/>
      <c r="G1192" s="900"/>
      <c r="H1192" s="901"/>
      <c r="I1192" s="901"/>
      <c r="J1192" s="901"/>
      <c r="K1192" s="901"/>
    </row>
    <row r="1193" spans="2:11" x14ac:dyDescent="0.2">
      <c r="B1193" s="897"/>
      <c r="C1193" s="897"/>
      <c r="E1193" s="898"/>
      <c r="G1193" s="900"/>
      <c r="H1193" s="901"/>
      <c r="I1193" s="901"/>
      <c r="J1193" s="901"/>
      <c r="K1193" s="901"/>
    </row>
    <row r="1194" spans="2:11" x14ac:dyDescent="0.2">
      <c r="B1194" s="897"/>
      <c r="C1194" s="897"/>
      <c r="E1194" s="898"/>
      <c r="G1194" s="900"/>
      <c r="H1194" s="901"/>
      <c r="I1194" s="901"/>
      <c r="J1194" s="901"/>
      <c r="K1194" s="901"/>
    </row>
    <row r="1195" spans="2:11" x14ac:dyDescent="0.2">
      <c r="B1195" s="897"/>
      <c r="C1195" s="897"/>
      <c r="E1195" s="898"/>
      <c r="G1195" s="900"/>
      <c r="H1195" s="901"/>
      <c r="I1195" s="901"/>
      <c r="J1195" s="901"/>
      <c r="K1195" s="901"/>
    </row>
    <row r="1196" spans="2:11" x14ac:dyDescent="0.2">
      <c r="B1196" s="897"/>
      <c r="C1196" s="897"/>
      <c r="E1196" s="898"/>
      <c r="G1196" s="900"/>
      <c r="H1196" s="901"/>
      <c r="I1196" s="901"/>
      <c r="J1196" s="901"/>
      <c r="K1196" s="901"/>
    </row>
    <row r="1197" spans="2:11" x14ac:dyDescent="0.2">
      <c r="B1197" s="897"/>
      <c r="C1197" s="897"/>
      <c r="E1197" s="898"/>
      <c r="G1197" s="900"/>
      <c r="H1197" s="901"/>
      <c r="I1197" s="901"/>
      <c r="J1197" s="901"/>
      <c r="K1197" s="901"/>
    </row>
    <row r="1198" spans="2:11" x14ac:dyDescent="0.2">
      <c r="B1198" s="897"/>
      <c r="C1198" s="897"/>
      <c r="E1198" s="898"/>
      <c r="G1198" s="900"/>
      <c r="H1198" s="901"/>
      <c r="I1198" s="901"/>
      <c r="J1198" s="901"/>
      <c r="K1198" s="901"/>
    </row>
    <row r="1199" spans="2:11" x14ac:dyDescent="0.2">
      <c r="B1199" s="897"/>
      <c r="C1199" s="897"/>
      <c r="E1199" s="898"/>
      <c r="G1199" s="900"/>
      <c r="H1199" s="901"/>
      <c r="I1199" s="901"/>
      <c r="J1199" s="901"/>
      <c r="K1199" s="901"/>
    </row>
    <row r="1200" spans="2:11" x14ac:dyDescent="0.2">
      <c r="B1200" s="897"/>
      <c r="C1200" s="897"/>
      <c r="E1200" s="898"/>
      <c r="G1200" s="900"/>
      <c r="H1200" s="901"/>
      <c r="I1200" s="901"/>
      <c r="J1200" s="901"/>
      <c r="K1200" s="901"/>
    </row>
    <row r="1201" spans="2:11" x14ac:dyDescent="0.2">
      <c r="B1201" s="897"/>
      <c r="C1201" s="897"/>
      <c r="E1201" s="898"/>
      <c r="G1201" s="900"/>
      <c r="H1201" s="901"/>
      <c r="I1201" s="901"/>
      <c r="J1201" s="901"/>
      <c r="K1201" s="901"/>
    </row>
    <row r="1202" spans="2:11" x14ac:dyDescent="0.2">
      <c r="B1202" s="897"/>
      <c r="C1202" s="897"/>
      <c r="E1202" s="898"/>
      <c r="G1202" s="900"/>
      <c r="H1202" s="901"/>
      <c r="I1202" s="901"/>
      <c r="J1202" s="901"/>
      <c r="K1202" s="901"/>
    </row>
    <row r="1203" spans="2:11" x14ac:dyDescent="0.2">
      <c r="B1203" s="897"/>
      <c r="C1203" s="897"/>
      <c r="E1203" s="898"/>
      <c r="G1203" s="900"/>
      <c r="H1203" s="901"/>
      <c r="I1203" s="901"/>
      <c r="J1203" s="901"/>
      <c r="K1203" s="901"/>
    </row>
    <row r="1204" spans="2:11" x14ac:dyDescent="0.2">
      <c r="B1204" s="897"/>
      <c r="C1204" s="897"/>
      <c r="E1204" s="898"/>
      <c r="G1204" s="900"/>
      <c r="H1204" s="901"/>
      <c r="I1204" s="901"/>
      <c r="J1204" s="901"/>
      <c r="K1204" s="901"/>
    </row>
    <row r="1205" spans="2:11" x14ac:dyDescent="0.2">
      <c r="B1205" s="897"/>
      <c r="C1205" s="897"/>
      <c r="E1205" s="898"/>
      <c r="G1205" s="900"/>
      <c r="H1205" s="901"/>
      <c r="I1205" s="901"/>
      <c r="J1205" s="901"/>
      <c r="K1205" s="901"/>
    </row>
    <row r="1206" spans="2:11" x14ac:dyDescent="0.2">
      <c r="B1206" s="897"/>
      <c r="C1206" s="897"/>
      <c r="E1206" s="898"/>
      <c r="G1206" s="900"/>
      <c r="H1206" s="901"/>
      <c r="I1206" s="901"/>
      <c r="J1206" s="901"/>
      <c r="K1206" s="901"/>
    </row>
    <row r="1207" spans="2:11" x14ac:dyDescent="0.2">
      <c r="B1207" s="897"/>
      <c r="C1207" s="897"/>
      <c r="E1207" s="898"/>
      <c r="G1207" s="900"/>
      <c r="H1207" s="901"/>
      <c r="I1207" s="901"/>
      <c r="J1207" s="901"/>
      <c r="K1207" s="901"/>
    </row>
    <row r="1208" spans="2:11" x14ac:dyDescent="0.2">
      <c r="B1208" s="897"/>
      <c r="C1208" s="897"/>
      <c r="E1208" s="898"/>
      <c r="G1208" s="900"/>
      <c r="H1208" s="901"/>
      <c r="I1208" s="901"/>
      <c r="J1208" s="901"/>
      <c r="K1208" s="901"/>
    </row>
    <row r="1209" spans="2:11" x14ac:dyDescent="0.2">
      <c r="B1209" s="897"/>
      <c r="C1209" s="897"/>
      <c r="E1209" s="898"/>
      <c r="G1209" s="900"/>
      <c r="H1209" s="901"/>
      <c r="I1209" s="901"/>
      <c r="J1209" s="901"/>
      <c r="K1209" s="901"/>
    </row>
    <row r="1210" spans="2:11" x14ac:dyDescent="0.2">
      <c r="B1210" s="897"/>
      <c r="C1210" s="897"/>
      <c r="E1210" s="898"/>
      <c r="G1210" s="900"/>
      <c r="H1210" s="901"/>
      <c r="I1210" s="901"/>
      <c r="J1210" s="901"/>
      <c r="K1210" s="901"/>
    </row>
    <row r="1211" spans="2:11" x14ac:dyDescent="0.2">
      <c r="B1211" s="897"/>
      <c r="C1211" s="897"/>
      <c r="E1211" s="898"/>
      <c r="G1211" s="900"/>
      <c r="H1211" s="901"/>
      <c r="I1211" s="901"/>
      <c r="J1211" s="901"/>
      <c r="K1211" s="901"/>
    </row>
    <row r="1212" spans="2:11" x14ac:dyDescent="0.2">
      <c r="B1212" s="897"/>
      <c r="C1212" s="897"/>
      <c r="E1212" s="898"/>
      <c r="G1212" s="900"/>
      <c r="H1212" s="901"/>
      <c r="I1212" s="901"/>
      <c r="J1212" s="901"/>
      <c r="K1212" s="901"/>
    </row>
    <row r="1213" spans="2:11" x14ac:dyDescent="0.2">
      <c r="B1213" s="897"/>
      <c r="C1213" s="897"/>
      <c r="E1213" s="898"/>
      <c r="G1213" s="900"/>
      <c r="H1213" s="901"/>
      <c r="I1213" s="901"/>
      <c r="J1213" s="901"/>
      <c r="K1213" s="901"/>
    </row>
    <row r="1214" spans="2:11" x14ac:dyDescent="0.2">
      <c r="B1214" s="897"/>
      <c r="C1214" s="897"/>
      <c r="E1214" s="898"/>
      <c r="G1214" s="900"/>
      <c r="H1214" s="901"/>
      <c r="I1214" s="901"/>
      <c r="J1214" s="901"/>
      <c r="K1214" s="901"/>
    </row>
    <row r="1215" spans="2:11" x14ac:dyDescent="0.2">
      <c r="B1215" s="897"/>
      <c r="C1215" s="897"/>
      <c r="E1215" s="898"/>
      <c r="G1215" s="900"/>
      <c r="H1215" s="901"/>
      <c r="I1215" s="901"/>
      <c r="J1215" s="901"/>
      <c r="K1215" s="901"/>
    </row>
    <row r="1216" spans="2:11" x14ac:dyDescent="0.2">
      <c r="B1216" s="897"/>
      <c r="C1216" s="897"/>
      <c r="E1216" s="898"/>
      <c r="G1216" s="900"/>
      <c r="H1216" s="901"/>
      <c r="I1216" s="901"/>
      <c r="J1216" s="901"/>
      <c r="K1216" s="901"/>
    </row>
    <row r="1217" spans="2:11" x14ac:dyDescent="0.2">
      <c r="B1217" s="897"/>
      <c r="C1217" s="897"/>
      <c r="E1217" s="898"/>
      <c r="G1217" s="900"/>
      <c r="H1217" s="901"/>
      <c r="I1217" s="901"/>
      <c r="J1217" s="901"/>
      <c r="K1217" s="901"/>
    </row>
    <row r="1218" spans="2:11" x14ac:dyDescent="0.2">
      <c r="B1218" s="897"/>
      <c r="C1218" s="897"/>
      <c r="E1218" s="898"/>
      <c r="G1218" s="900"/>
      <c r="H1218" s="901"/>
      <c r="I1218" s="901"/>
      <c r="J1218" s="901"/>
      <c r="K1218" s="901"/>
    </row>
    <row r="1219" spans="2:11" x14ac:dyDescent="0.2">
      <c r="B1219" s="897"/>
      <c r="C1219" s="897"/>
      <c r="E1219" s="898"/>
      <c r="G1219" s="900"/>
      <c r="H1219" s="901"/>
      <c r="I1219" s="901"/>
      <c r="J1219" s="901"/>
      <c r="K1219" s="901"/>
    </row>
    <row r="1220" spans="2:11" x14ac:dyDescent="0.2">
      <c r="B1220" s="897"/>
      <c r="C1220" s="897"/>
      <c r="E1220" s="898"/>
      <c r="G1220" s="900"/>
      <c r="H1220" s="901"/>
      <c r="I1220" s="901"/>
      <c r="J1220" s="901"/>
      <c r="K1220" s="901"/>
    </row>
    <row r="1221" spans="2:11" x14ac:dyDescent="0.2">
      <c r="B1221" s="897"/>
      <c r="C1221" s="897"/>
      <c r="E1221" s="898"/>
      <c r="G1221" s="900"/>
      <c r="H1221" s="901"/>
      <c r="I1221" s="901"/>
      <c r="J1221" s="901"/>
      <c r="K1221" s="901"/>
    </row>
    <row r="1222" spans="2:11" x14ac:dyDescent="0.2">
      <c r="B1222" s="897"/>
      <c r="C1222" s="897"/>
      <c r="E1222" s="898"/>
      <c r="G1222" s="900"/>
      <c r="H1222" s="901"/>
      <c r="I1222" s="901"/>
      <c r="J1222" s="901"/>
      <c r="K1222" s="901"/>
    </row>
    <row r="1223" spans="2:11" x14ac:dyDescent="0.2">
      <c r="B1223" s="897"/>
      <c r="C1223" s="897"/>
      <c r="E1223" s="898"/>
      <c r="G1223" s="900"/>
      <c r="H1223" s="901"/>
      <c r="I1223" s="901"/>
      <c r="J1223" s="901"/>
      <c r="K1223" s="901"/>
    </row>
    <row r="1224" spans="2:11" x14ac:dyDescent="0.2">
      <c r="B1224" s="897"/>
      <c r="C1224" s="897"/>
      <c r="E1224" s="898"/>
      <c r="G1224" s="900"/>
      <c r="H1224" s="901"/>
      <c r="I1224" s="901"/>
      <c r="J1224" s="901"/>
      <c r="K1224" s="901"/>
    </row>
    <row r="1225" spans="2:11" x14ac:dyDescent="0.2">
      <c r="B1225" s="897"/>
      <c r="C1225" s="897"/>
      <c r="E1225" s="898"/>
      <c r="G1225" s="900"/>
      <c r="H1225" s="901"/>
      <c r="I1225" s="901"/>
      <c r="J1225" s="901"/>
      <c r="K1225" s="901"/>
    </row>
    <row r="1226" spans="2:11" x14ac:dyDescent="0.2">
      <c r="B1226" s="897"/>
      <c r="C1226" s="897"/>
      <c r="E1226" s="898"/>
      <c r="G1226" s="900"/>
      <c r="H1226" s="901"/>
      <c r="I1226" s="901"/>
      <c r="J1226" s="901"/>
      <c r="K1226" s="901"/>
    </row>
    <row r="1227" spans="2:11" x14ac:dyDescent="0.2">
      <c r="B1227" s="897"/>
      <c r="C1227" s="897"/>
      <c r="E1227" s="898"/>
      <c r="G1227" s="900"/>
      <c r="H1227" s="901"/>
      <c r="I1227" s="901"/>
      <c r="J1227" s="901"/>
      <c r="K1227" s="901"/>
    </row>
    <row r="1228" spans="2:11" x14ac:dyDescent="0.2">
      <c r="B1228" s="897"/>
      <c r="C1228" s="897"/>
      <c r="E1228" s="898"/>
      <c r="G1228" s="900"/>
      <c r="H1228" s="901"/>
      <c r="I1228" s="901"/>
      <c r="J1228" s="901"/>
      <c r="K1228" s="901"/>
    </row>
    <row r="1229" spans="2:11" x14ac:dyDescent="0.2">
      <c r="B1229" s="897"/>
      <c r="C1229" s="897"/>
      <c r="E1229" s="898"/>
      <c r="G1229" s="900"/>
      <c r="H1229" s="901"/>
      <c r="I1229" s="901"/>
      <c r="J1229" s="901"/>
      <c r="K1229" s="901"/>
    </row>
    <row r="1230" spans="2:11" x14ac:dyDescent="0.2">
      <c r="B1230" s="897"/>
      <c r="C1230" s="897"/>
      <c r="E1230" s="898"/>
      <c r="G1230" s="900"/>
      <c r="H1230" s="901"/>
      <c r="I1230" s="901"/>
      <c r="J1230" s="901"/>
      <c r="K1230" s="901"/>
    </row>
    <row r="1231" spans="2:11" x14ac:dyDescent="0.2">
      <c r="B1231" s="897"/>
      <c r="C1231" s="897"/>
      <c r="E1231" s="898"/>
      <c r="G1231" s="900"/>
      <c r="H1231" s="901"/>
      <c r="I1231" s="901"/>
      <c r="J1231" s="901"/>
      <c r="K1231" s="901"/>
    </row>
    <row r="1232" spans="2:11" x14ac:dyDescent="0.2">
      <c r="B1232" s="897"/>
      <c r="C1232" s="897"/>
      <c r="E1232" s="898"/>
      <c r="G1232" s="900"/>
      <c r="H1232" s="901"/>
      <c r="I1232" s="901"/>
      <c r="J1232" s="901"/>
      <c r="K1232" s="901"/>
    </row>
    <row r="1233" spans="2:11" x14ac:dyDescent="0.2">
      <c r="B1233" s="897"/>
      <c r="C1233" s="897"/>
      <c r="E1233" s="898"/>
      <c r="G1233" s="900"/>
      <c r="H1233" s="901"/>
      <c r="I1233" s="901"/>
      <c r="J1233" s="901"/>
      <c r="K1233" s="901"/>
    </row>
    <row r="1234" spans="2:11" x14ac:dyDescent="0.2">
      <c r="B1234" s="897"/>
      <c r="C1234" s="897"/>
      <c r="E1234" s="898"/>
      <c r="G1234" s="900"/>
      <c r="H1234" s="901"/>
      <c r="I1234" s="901"/>
      <c r="J1234" s="901"/>
      <c r="K1234" s="901"/>
    </row>
    <row r="1235" spans="2:11" x14ac:dyDescent="0.2">
      <c r="B1235" s="897"/>
      <c r="C1235" s="897"/>
      <c r="E1235" s="898"/>
      <c r="G1235" s="900"/>
      <c r="H1235" s="901"/>
      <c r="I1235" s="901"/>
      <c r="J1235" s="901"/>
      <c r="K1235" s="901"/>
    </row>
    <row r="1236" spans="2:11" x14ac:dyDescent="0.2">
      <c r="B1236" s="897"/>
      <c r="C1236" s="897"/>
      <c r="E1236" s="898"/>
      <c r="G1236" s="900"/>
      <c r="H1236" s="901"/>
      <c r="I1236" s="901"/>
      <c r="J1236" s="901"/>
      <c r="K1236" s="901"/>
    </row>
    <row r="1237" spans="2:11" x14ac:dyDescent="0.2">
      <c r="B1237" s="897"/>
      <c r="C1237" s="897"/>
      <c r="E1237" s="898"/>
      <c r="G1237" s="900"/>
      <c r="H1237" s="901"/>
      <c r="I1237" s="901"/>
      <c r="J1237" s="901"/>
      <c r="K1237" s="901"/>
    </row>
    <row r="1238" spans="2:11" x14ac:dyDescent="0.2">
      <c r="B1238" s="897"/>
      <c r="C1238" s="897"/>
      <c r="E1238" s="898"/>
      <c r="G1238" s="900"/>
      <c r="H1238" s="901"/>
      <c r="I1238" s="901"/>
      <c r="J1238" s="901"/>
      <c r="K1238" s="901"/>
    </row>
    <row r="1239" spans="2:11" x14ac:dyDescent="0.2">
      <c r="B1239" s="897"/>
      <c r="C1239" s="897"/>
      <c r="E1239" s="898"/>
      <c r="G1239" s="900"/>
      <c r="H1239" s="901"/>
      <c r="I1239" s="901"/>
      <c r="J1239" s="901"/>
      <c r="K1239" s="901"/>
    </row>
    <row r="1240" spans="2:11" x14ac:dyDescent="0.2">
      <c r="B1240" s="897"/>
      <c r="C1240" s="897"/>
      <c r="E1240" s="898"/>
      <c r="G1240" s="900"/>
      <c r="H1240" s="901"/>
      <c r="I1240" s="901"/>
      <c r="J1240" s="901"/>
      <c r="K1240" s="901"/>
    </row>
    <row r="1241" spans="2:11" x14ac:dyDescent="0.2">
      <c r="B1241" s="897"/>
      <c r="C1241" s="897"/>
      <c r="E1241" s="898"/>
      <c r="G1241" s="900"/>
      <c r="H1241" s="901"/>
      <c r="I1241" s="901"/>
      <c r="J1241" s="901"/>
      <c r="K1241" s="901"/>
    </row>
    <row r="1242" spans="2:11" x14ac:dyDescent="0.2">
      <c r="B1242" s="897"/>
      <c r="C1242" s="897"/>
      <c r="E1242" s="898"/>
      <c r="G1242" s="900"/>
      <c r="H1242" s="901"/>
      <c r="I1242" s="901"/>
      <c r="J1242" s="901"/>
      <c r="K1242" s="901"/>
    </row>
    <row r="1243" spans="2:11" x14ac:dyDescent="0.2">
      <c r="B1243" s="897"/>
      <c r="C1243" s="897"/>
      <c r="E1243" s="898"/>
      <c r="G1243" s="900"/>
      <c r="H1243" s="901"/>
      <c r="I1243" s="901"/>
      <c r="J1243" s="901"/>
      <c r="K1243" s="901"/>
    </row>
    <row r="1244" spans="2:11" x14ac:dyDescent="0.2">
      <c r="B1244" s="897"/>
      <c r="C1244" s="897"/>
      <c r="E1244" s="898"/>
      <c r="G1244" s="900"/>
      <c r="H1244" s="901"/>
      <c r="I1244" s="901"/>
      <c r="J1244" s="901"/>
      <c r="K1244" s="901"/>
    </row>
    <row r="1245" spans="2:11" x14ac:dyDescent="0.2">
      <c r="B1245" s="897"/>
      <c r="C1245" s="897"/>
      <c r="E1245" s="898"/>
      <c r="G1245" s="900"/>
      <c r="H1245" s="901"/>
      <c r="I1245" s="901"/>
      <c r="J1245" s="901"/>
      <c r="K1245" s="901"/>
    </row>
    <row r="1246" spans="2:11" x14ac:dyDescent="0.2">
      <c r="B1246" s="897"/>
      <c r="C1246" s="897"/>
      <c r="E1246" s="898"/>
      <c r="G1246" s="900"/>
      <c r="H1246" s="901"/>
      <c r="I1246" s="901"/>
      <c r="J1246" s="901"/>
      <c r="K1246" s="901"/>
    </row>
    <row r="1247" spans="2:11" x14ac:dyDescent="0.2">
      <c r="B1247" s="897"/>
      <c r="C1247" s="897"/>
      <c r="E1247" s="898"/>
      <c r="G1247" s="900"/>
      <c r="H1247" s="901"/>
      <c r="I1247" s="901"/>
      <c r="J1247" s="901"/>
      <c r="K1247" s="901"/>
    </row>
    <row r="1248" spans="2:11" x14ac:dyDescent="0.2">
      <c r="B1248" s="897"/>
      <c r="C1248" s="897"/>
      <c r="E1248" s="898"/>
      <c r="G1248" s="900"/>
      <c r="H1248" s="901"/>
      <c r="I1248" s="901"/>
      <c r="J1248" s="901"/>
      <c r="K1248" s="901"/>
    </row>
    <row r="1249" spans="2:11" x14ac:dyDescent="0.2">
      <c r="B1249" s="897"/>
      <c r="C1249" s="897"/>
      <c r="E1249" s="898"/>
      <c r="G1249" s="900"/>
      <c r="H1249" s="901"/>
      <c r="I1249" s="901"/>
      <c r="J1249" s="901"/>
      <c r="K1249" s="901"/>
    </row>
    <row r="1250" spans="2:11" x14ac:dyDescent="0.2">
      <c r="B1250" s="897"/>
      <c r="C1250" s="897"/>
      <c r="E1250" s="898"/>
      <c r="G1250" s="900"/>
      <c r="H1250" s="901"/>
      <c r="I1250" s="901"/>
      <c r="J1250" s="901"/>
      <c r="K1250" s="901"/>
    </row>
    <row r="1251" spans="2:11" x14ac:dyDescent="0.2">
      <c r="B1251" s="897"/>
      <c r="C1251" s="897"/>
      <c r="E1251" s="898"/>
      <c r="G1251" s="900"/>
      <c r="H1251" s="901"/>
      <c r="I1251" s="901"/>
      <c r="J1251" s="901"/>
      <c r="K1251" s="901"/>
    </row>
    <row r="1252" spans="2:11" x14ac:dyDescent="0.2">
      <c r="B1252" s="897"/>
      <c r="C1252" s="897"/>
      <c r="E1252" s="898"/>
      <c r="G1252" s="900"/>
      <c r="H1252" s="901"/>
      <c r="I1252" s="901"/>
      <c r="J1252" s="901"/>
      <c r="K1252" s="901"/>
    </row>
    <row r="1253" spans="2:11" x14ac:dyDescent="0.2">
      <c r="B1253" s="897"/>
      <c r="C1253" s="897"/>
      <c r="E1253" s="898"/>
      <c r="G1253" s="900"/>
      <c r="H1253" s="901"/>
      <c r="I1253" s="901"/>
      <c r="J1253" s="901"/>
      <c r="K1253" s="901"/>
    </row>
    <row r="1254" spans="2:11" x14ac:dyDescent="0.2">
      <c r="B1254" s="897"/>
      <c r="C1254" s="897"/>
      <c r="E1254" s="898"/>
      <c r="G1254" s="900"/>
      <c r="H1254" s="901"/>
      <c r="I1254" s="901"/>
      <c r="J1254" s="901"/>
      <c r="K1254" s="901"/>
    </row>
    <row r="1255" spans="2:11" x14ac:dyDescent="0.2">
      <c r="B1255" s="897"/>
      <c r="C1255" s="897"/>
      <c r="E1255" s="898"/>
      <c r="G1255" s="900"/>
      <c r="H1255" s="901"/>
      <c r="I1255" s="901"/>
      <c r="J1255" s="901"/>
      <c r="K1255" s="901"/>
    </row>
    <row r="1256" spans="2:11" x14ac:dyDescent="0.2">
      <c r="B1256" s="897"/>
      <c r="C1256" s="897"/>
      <c r="E1256" s="898"/>
      <c r="G1256" s="900"/>
      <c r="H1256" s="901"/>
      <c r="I1256" s="901"/>
      <c r="J1256" s="901"/>
      <c r="K1256" s="901"/>
    </row>
    <row r="1257" spans="2:11" x14ac:dyDescent="0.2">
      <c r="B1257" s="897"/>
      <c r="C1257" s="897"/>
      <c r="E1257" s="898"/>
      <c r="G1257" s="900"/>
      <c r="H1257" s="901"/>
      <c r="I1257" s="901"/>
      <c r="J1257" s="901"/>
      <c r="K1257" s="901"/>
    </row>
    <row r="1258" spans="2:11" x14ac:dyDescent="0.2">
      <c r="B1258" s="897"/>
      <c r="C1258" s="897"/>
      <c r="E1258" s="898"/>
      <c r="G1258" s="900"/>
      <c r="H1258" s="901"/>
      <c r="I1258" s="901"/>
      <c r="J1258" s="901"/>
      <c r="K1258" s="901"/>
    </row>
    <row r="1259" spans="2:11" x14ac:dyDescent="0.2">
      <c r="B1259" s="897"/>
      <c r="C1259" s="897"/>
      <c r="E1259" s="898"/>
      <c r="G1259" s="900"/>
      <c r="H1259" s="901"/>
      <c r="I1259" s="901"/>
      <c r="J1259" s="901"/>
      <c r="K1259" s="901"/>
    </row>
    <row r="1260" spans="2:11" x14ac:dyDescent="0.2">
      <c r="B1260" s="897"/>
      <c r="C1260" s="897"/>
      <c r="E1260" s="898"/>
      <c r="G1260" s="900"/>
      <c r="H1260" s="901"/>
      <c r="I1260" s="901"/>
      <c r="J1260" s="901"/>
      <c r="K1260" s="901"/>
    </row>
    <row r="1261" spans="2:11" x14ac:dyDescent="0.2">
      <c r="B1261" s="897"/>
      <c r="C1261" s="897"/>
      <c r="E1261" s="898"/>
      <c r="G1261" s="900"/>
      <c r="H1261" s="901"/>
      <c r="I1261" s="901"/>
      <c r="J1261" s="901"/>
      <c r="K1261" s="901"/>
    </row>
    <row r="1262" spans="2:11" x14ac:dyDescent="0.2">
      <c r="B1262" s="897"/>
      <c r="C1262" s="897"/>
      <c r="E1262" s="898"/>
      <c r="G1262" s="900"/>
      <c r="H1262" s="901"/>
      <c r="I1262" s="901"/>
      <c r="J1262" s="901"/>
      <c r="K1262" s="901"/>
    </row>
    <row r="1263" spans="2:11" x14ac:dyDescent="0.2">
      <c r="B1263" s="897"/>
      <c r="C1263" s="897"/>
      <c r="E1263" s="898"/>
      <c r="G1263" s="900"/>
      <c r="H1263" s="901"/>
      <c r="I1263" s="901"/>
      <c r="J1263" s="901"/>
      <c r="K1263" s="901"/>
    </row>
    <row r="1264" spans="2:11" x14ac:dyDescent="0.2">
      <c r="B1264" s="897"/>
      <c r="C1264" s="897"/>
      <c r="E1264" s="898"/>
      <c r="G1264" s="900"/>
      <c r="H1264" s="901"/>
      <c r="I1264" s="901"/>
      <c r="J1264" s="901"/>
      <c r="K1264" s="901"/>
    </row>
    <row r="1265" spans="2:11" x14ac:dyDescent="0.2">
      <c r="B1265" s="897"/>
      <c r="C1265" s="897"/>
      <c r="E1265" s="898"/>
      <c r="G1265" s="900"/>
      <c r="H1265" s="901"/>
      <c r="I1265" s="901"/>
      <c r="J1265" s="901"/>
      <c r="K1265" s="901"/>
    </row>
    <row r="1266" spans="2:11" x14ac:dyDescent="0.2">
      <c r="B1266" s="897"/>
      <c r="C1266" s="897"/>
      <c r="E1266" s="898"/>
      <c r="G1266" s="900"/>
      <c r="H1266" s="901"/>
      <c r="I1266" s="901"/>
      <c r="J1266" s="901"/>
      <c r="K1266" s="901"/>
    </row>
    <row r="1267" spans="2:11" x14ac:dyDescent="0.2">
      <c r="B1267" s="897"/>
      <c r="C1267" s="897"/>
      <c r="E1267" s="898"/>
      <c r="G1267" s="900"/>
      <c r="H1267" s="901"/>
      <c r="I1267" s="901"/>
      <c r="J1267" s="901"/>
      <c r="K1267" s="901"/>
    </row>
    <row r="1268" spans="2:11" x14ac:dyDescent="0.2">
      <c r="B1268" s="897"/>
      <c r="C1268" s="897"/>
      <c r="E1268" s="898"/>
      <c r="G1268" s="900"/>
      <c r="H1268" s="901"/>
      <c r="I1268" s="901"/>
      <c r="J1268" s="901"/>
      <c r="K1268" s="901"/>
    </row>
    <row r="1269" spans="2:11" x14ac:dyDescent="0.2">
      <c r="B1269" s="897"/>
      <c r="C1269" s="897"/>
      <c r="E1269" s="898"/>
      <c r="G1269" s="900"/>
      <c r="H1269" s="901"/>
      <c r="I1269" s="901"/>
      <c r="J1269" s="901"/>
      <c r="K1269" s="901"/>
    </row>
    <row r="1270" spans="2:11" x14ac:dyDescent="0.2">
      <c r="B1270" s="897"/>
      <c r="C1270" s="897"/>
      <c r="E1270" s="898"/>
      <c r="G1270" s="900"/>
      <c r="H1270" s="901"/>
      <c r="I1270" s="901"/>
      <c r="J1270" s="901"/>
      <c r="K1270" s="901"/>
    </row>
    <row r="1271" spans="2:11" x14ac:dyDescent="0.2">
      <c r="B1271" s="897"/>
      <c r="C1271" s="897"/>
      <c r="E1271" s="898"/>
      <c r="G1271" s="900"/>
      <c r="H1271" s="901"/>
      <c r="I1271" s="901"/>
      <c r="J1271" s="901"/>
      <c r="K1271" s="901"/>
    </row>
    <row r="1272" spans="2:11" x14ac:dyDescent="0.2">
      <c r="B1272" s="897"/>
      <c r="C1272" s="897"/>
      <c r="E1272" s="898"/>
      <c r="G1272" s="900"/>
      <c r="H1272" s="901"/>
      <c r="I1272" s="901"/>
      <c r="J1272" s="901"/>
      <c r="K1272" s="901"/>
    </row>
    <row r="1273" spans="2:11" x14ac:dyDescent="0.2">
      <c r="B1273" s="897"/>
      <c r="C1273" s="897"/>
      <c r="E1273" s="898"/>
      <c r="G1273" s="900"/>
      <c r="H1273" s="901"/>
      <c r="I1273" s="901"/>
      <c r="J1273" s="901"/>
      <c r="K1273" s="901"/>
    </row>
    <row r="1274" spans="2:11" x14ac:dyDescent="0.2">
      <c r="B1274" s="897"/>
      <c r="C1274" s="897"/>
      <c r="E1274" s="898"/>
      <c r="G1274" s="900"/>
      <c r="H1274" s="901"/>
      <c r="I1274" s="901"/>
      <c r="J1274" s="901"/>
      <c r="K1274" s="901"/>
    </row>
    <row r="1275" spans="2:11" x14ac:dyDescent="0.2">
      <c r="B1275" s="897"/>
      <c r="C1275" s="897"/>
      <c r="E1275" s="898"/>
      <c r="G1275" s="900"/>
      <c r="H1275" s="901"/>
      <c r="I1275" s="901"/>
      <c r="J1275" s="901"/>
      <c r="K1275" s="901"/>
    </row>
    <row r="1276" spans="2:11" x14ac:dyDescent="0.2">
      <c r="B1276" s="897"/>
      <c r="C1276" s="897"/>
      <c r="E1276" s="898"/>
      <c r="G1276" s="900"/>
      <c r="H1276" s="901"/>
      <c r="I1276" s="901"/>
      <c r="J1276" s="901"/>
      <c r="K1276" s="901"/>
    </row>
    <row r="1277" spans="2:11" x14ac:dyDescent="0.2">
      <c r="B1277" s="897"/>
      <c r="C1277" s="897"/>
      <c r="E1277" s="898"/>
      <c r="G1277" s="900"/>
      <c r="H1277" s="901"/>
      <c r="I1277" s="901"/>
      <c r="J1277" s="901"/>
      <c r="K1277" s="901"/>
    </row>
    <row r="1278" spans="2:11" x14ac:dyDescent="0.2">
      <c r="B1278" s="897"/>
      <c r="C1278" s="897"/>
      <c r="E1278" s="898"/>
      <c r="G1278" s="900"/>
      <c r="H1278" s="901"/>
      <c r="I1278" s="901"/>
      <c r="J1278" s="901"/>
      <c r="K1278" s="901"/>
    </row>
    <row r="1279" spans="2:11" x14ac:dyDescent="0.2">
      <c r="B1279" s="897"/>
      <c r="C1279" s="897"/>
      <c r="E1279" s="898"/>
      <c r="G1279" s="900"/>
      <c r="H1279" s="901"/>
      <c r="I1279" s="901"/>
      <c r="J1279" s="901"/>
      <c r="K1279" s="901"/>
    </row>
    <row r="1280" spans="2:11" x14ac:dyDescent="0.2">
      <c r="B1280" s="897"/>
      <c r="C1280" s="897"/>
      <c r="E1280" s="898"/>
      <c r="G1280" s="900"/>
      <c r="H1280" s="901"/>
      <c r="I1280" s="901"/>
      <c r="J1280" s="901"/>
      <c r="K1280" s="901"/>
    </row>
    <row r="1281" spans="2:11" x14ac:dyDescent="0.2">
      <c r="B1281" s="897"/>
      <c r="C1281" s="897"/>
      <c r="E1281" s="898"/>
      <c r="G1281" s="900"/>
      <c r="H1281" s="901"/>
      <c r="I1281" s="901"/>
      <c r="J1281" s="901"/>
      <c r="K1281" s="901"/>
    </row>
    <row r="1282" spans="2:11" x14ac:dyDescent="0.2">
      <c r="B1282" s="897"/>
      <c r="C1282" s="897"/>
      <c r="E1282" s="898"/>
      <c r="G1282" s="900"/>
      <c r="H1282" s="901"/>
      <c r="I1282" s="901"/>
      <c r="J1282" s="901"/>
      <c r="K1282" s="901"/>
    </row>
    <row r="1283" spans="2:11" x14ac:dyDescent="0.2">
      <c r="B1283" s="897"/>
      <c r="C1283" s="897"/>
      <c r="E1283" s="898"/>
      <c r="G1283" s="900"/>
      <c r="H1283" s="901"/>
      <c r="I1283" s="901"/>
      <c r="J1283" s="901"/>
      <c r="K1283" s="901"/>
    </row>
    <row r="1284" spans="2:11" x14ac:dyDescent="0.2">
      <c r="B1284" s="897"/>
      <c r="C1284" s="897"/>
      <c r="E1284" s="898"/>
      <c r="G1284" s="900"/>
      <c r="H1284" s="901"/>
      <c r="I1284" s="901"/>
      <c r="J1284" s="901"/>
      <c r="K1284" s="901"/>
    </row>
    <row r="1285" spans="2:11" x14ac:dyDescent="0.2">
      <c r="B1285" s="897"/>
      <c r="C1285" s="897"/>
      <c r="E1285" s="898"/>
      <c r="G1285" s="900"/>
      <c r="H1285" s="901"/>
      <c r="I1285" s="901"/>
      <c r="J1285" s="901"/>
      <c r="K1285" s="901"/>
    </row>
    <row r="1286" spans="2:11" x14ac:dyDescent="0.2">
      <c r="B1286" s="897"/>
      <c r="C1286" s="897"/>
      <c r="E1286" s="898"/>
      <c r="G1286" s="900"/>
      <c r="H1286" s="901"/>
      <c r="I1286" s="901"/>
      <c r="J1286" s="901"/>
      <c r="K1286" s="901"/>
    </row>
    <row r="1287" spans="2:11" x14ac:dyDescent="0.2">
      <c r="B1287" s="897"/>
      <c r="C1287" s="897"/>
      <c r="E1287" s="898"/>
      <c r="G1287" s="900"/>
      <c r="H1287" s="901"/>
      <c r="I1287" s="901"/>
      <c r="J1287" s="901"/>
      <c r="K1287" s="901"/>
    </row>
    <row r="1288" spans="2:11" x14ac:dyDescent="0.2">
      <c r="B1288" s="897"/>
      <c r="C1288" s="897"/>
      <c r="E1288" s="898"/>
      <c r="G1288" s="900"/>
      <c r="H1288" s="901"/>
      <c r="I1288" s="901"/>
      <c r="J1288" s="901"/>
      <c r="K1288" s="901"/>
    </row>
    <row r="1289" spans="2:11" x14ac:dyDescent="0.2">
      <c r="B1289" s="897"/>
      <c r="C1289" s="897"/>
      <c r="E1289" s="898"/>
      <c r="G1289" s="900"/>
      <c r="H1289" s="901"/>
      <c r="I1289" s="901"/>
      <c r="J1289" s="901"/>
      <c r="K1289" s="901"/>
    </row>
    <row r="1290" spans="2:11" x14ac:dyDescent="0.2">
      <c r="B1290" s="897"/>
      <c r="C1290" s="897"/>
      <c r="E1290" s="898"/>
      <c r="G1290" s="900"/>
      <c r="H1290" s="901"/>
      <c r="I1290" s="901"/>
      <c r="J1290" s="901"/>
      <c r="K1290" s="901"/>
    </row>
    <row r="1291" spans="2:11" x14ac:dyDescent="0.2">
      <c r="B1291" s="897"/>
      <c r="C1291" s="897"/>
      <c r="E1291" s="898"/>
      <c r="G1291" s="900"/>
      <c r="H1291" s="901"/>
      <c r="I1291" s="901"/>
      <c r="J1291" s="901"/>
      <c r="K1291" s="901"/>
    </row>
    <row r="1292" spans="2:11" x14ac:dyDescent="0.2">
      <c r="B1292" s="897"/>
      <c r="C1292" s="897"/>
      <c r="E1292" s="898"/>
      <c r="G1292" s="900"/>
      <c r="H1292" s="901"/>
      <c r="I1292" s="901"/>
      <c r="J1292" s="901"/>
      <c r="K1292" s="901"/>
    </row>
    <row r="1293" spans="2:11" x14ac:dyDescent="0.2">
      <c r="B1293" s="897"/>
      <c r="C1293" s="897"/>
      <c r="E1293" s="898"/>
      <c r="G1293" s="900"/>
      <c r="H1293" s="901"/>
      <c r="I1293" s="901"/>
      <c r="J1293" s="901"/>
      <c r="K1293" s="901"/>
    </row>
    <row r="1294" spans="2:11" x14ac:dyDescent="0.2">
      <c r="B1294" s="897"/>
      <c r="C1294" s="897"/>
      <c r="E1294" s="898"/>
      <c r="G1294" s="900"/>
      <c r="H1294" s="901"/>
      <c r="I1294" s="901"/>
      <c r="J1294" s="901"/>
      <c r="K1294" s="901"/>
    </row>
    <row r="1295" spans="2:11" x14ac:dyDescent="0.2">
      <c r="B1295" s="897"/>
      <c r="C1295" s="897"/>
      <c r="E1295" s="898"/>
      <c r="G1295" s="900"/>
      <c r="H1295" s="901"/>
      <c r="I1295" s="901"/>
      <c r="J1295" s="901"/>
      <c r="K1295" s="901"/>
    </row>
    <row r="1296" spans="2:11" x14ac:dyDescent="0.2">
      <c r="B1296" s="897"/>
      <c r="C1296" s="897"/>
      <c r="E1296" s="898"/>
      <c r="G1296" s="900"/>
      <c r="H1296" s="901"/>
      <c r="I1296" s="901"/>
      <c r="J1296" s="901"/>
      <c r="K1296" s="901"/>
    </row>
    <row r="1297" spans="2:11" x14ac:dyDescent="0.2">
      <c r="B1297" s="897"/>
      <c r="C1297" s="897"/>
      <c r="E1297" s="898"/>
      <c r="G1297" s="900"/>
      <c r="H1297" s="901"/>
      <c r="I1297" s="901"/>
      <c r="J1297" s="901"/>
      <c r="K1297" s="901"/>
    </row>
    <row r="1298" spans="2:11" x14ac:dyDescent="0.2">
      <c r="B1298" s="897"/>
      <c r="C1298" s="897"/>
      <c r="E1298" s="898"/>
      <c r="G1298" s="900"/>
      <c r="H1298" s="901"/>
      <c r="I1298" s="901"/>
      <c r="J1298" s="901"/>
      <c r="K1298" s="901"/>
    </row>
    <row r="1299" spans="2:11" x14ac:dyDescent="0.2">
      <c r="B1299" s="897"/>
      <c r="C1299" s="897"/>
      <c r="E1299" s="898"/>
      <c r="G1299" s="900"/>
      <c r="H1299" s="901"/>
      <c r="I1299" s="901"/>
      <c r="J1299" s="901"/>
      <c r="K1299" s="901"/>
    </row>
    <row r="1300" spans="2:11" x14ac:dyDescent="0.2">
      <c r="B1300" s="897"/>
      <c r="C1300" s="897"/>
      <c r="E1300" s="898"/>
      <c r="G1300" s="900"/>
      <c r="H1300" s="901"/>
      <c r="I1300" s="901"/>
      <c r="J1300" s="901"/>
      <c r="K1300" s="901"/>
    </row>
    <row r="1301" spans="2:11" x14ac:dyDescent="0.2">
      <c r="B1301" s="897"/>
      <c r="C1301" s="897"/>
      <c r="E1301" s="898"/>
      <c r="G1301" s="900"/>
      <c r="H1301" s="901"/>
      <c r="I1301" s="901"/>
      <c r="J1301" s="901"/>
      <c r="K1301" s="901"/>
    </row>
    <row r="1302" spans="2:11" x14ac:dyDescent="0.2">
      <c r="B1302" s="897"/>
      <c r="C1302" s="897"/>
      <c r="E1302" s="898"/>
      <c r="G1302" s="900"/>
      <c r="H1302" s="901"/>
      <c r="I1302" s="901"/>
      <c r="J1302" s="901"/>
      <c r="K1302" s="901"/>
    </row>
    <row r="1303" spans="2:11" x14ac:dyDescent="0.2">
      <c r="B1303" s="897"/>
      <c r="C1303" s="897"/>
      <c r="E1303" s="898"/>
      <c r="G1303" s="900"/>
      <c r="H1303" s="901"/>
      <c r="I1303" s="901"/>
      <c r="J1303" s="901"/>
      <c r="K1303" s="901"/>
    </row>
    <row r="1304" spans="2:11" x14ac:dyDescent="0.2">
      <c r="B1304" s="897"/>
      <c r="C1304" s="897"/>
      <c r="E1304" s="898"/>
      <c r="G1304" s="900"/>
      <c r="H1304" s="901"/>
      <c r="I1304" s="901"/>
      <c r="J1304" s="901"/>
      <c r="K1304" s="901"/>
    </row>
    <row r="1305" spans="2:11" x14ac:dyDescent="0.2">
      <c r="B1305" s="897"/>
      <c r="C1305" s="897"/>
      <c r="E1305" s="898"/>
      <c r="G1305" s="900"/>
      <c r="H1305" s="901"/>
      <c r="I1305" s="901"/>
      <c r="J1305" s="901"/>
      <c r="K1305" s="901"/>
    </row>
    <row r="1306" spans="2:11" x14ac:dyDescent="0.2">
      <c r="B1306" s="897"/>
      <c r="C1306" s="897"/>
      <c r="E1306" s="898"/>
      <c r="G1306" s="900"/>
      <c r="H1306" s="901"/>
      <c r="I1306" s="901"/>
      <c r="J1306" s="901"/>
      <c r="K1306" s="901"/>
    </row>
    <row r="1307" spans="2:11" x14ac:dyDescent="0.2">
      <c r="B1307" s="897"/>
      <c r="C1307" s="897"/>
      <c r="E1307" s="898"/>
      <c r="G1307" s="900"/>
      <c r="H1307" s="901"/>
      <c r="I1307" s="901"/>
      <c r="J1307" s="901"/>
      <c r="K1307" s="901"/>
    </row>
    <row r="1308" spans="2:11" x14ac:dyDescent="0.2">
      <c r="B1308" s="897"/>
      <c r="C1308" s="897"/>
      <c r="E1308" s="898"/>
      <c r="G1308" s="900"/>
      <c r="H1308" s="901"/>
      <c r="I1308" s="901"/>
      <c r="J1308" s="901"/>
      <c r="K1308" s="901"/>
    </row>
    <row r="1309" spans="2:11" x14ac:dyDescent="0.2">
      <c r="B1309" s="897"/>
      <c r="C1309" s="897"/>
      <c r="E1309" s="898"/>
      <c r="G1309" s="900"/>
      <c r="H1309" s="901"/>
      <c r="I1309" s="901"/>
      <c r="J1309" s="901"/>
      <c r="K1309" s="901"/>
    </row>
    <row r="1310" spans="2:11" x14ac:dyDescent="0.2">
      <c r="B1310" s="897"/>
      <c r="C1310" s="897"/>
      <c r="E1310" s="898"/>
      <c r="G1310" s="900"/>
      <c r="H1310" s="901"/>
      <c r="I1310" s="901"/>
      <c r="J1310" s="901"/>
      <c r="K1310" s="901"/>
    </row>
    <row r="1311" spans="2:11" x14ac:dyDescent="0.2">
      <c r="B1311" s="897"/>
      <c r="C1311" s="897"/>
      <c r="E1311" s="898"/>
      <c r="G1311" s="900"/>
      <c r="H1311" s="901"/>
      <c r="I1311" s="901"/>
      <c r="J1311" s="901"/>
      <c r="K1311" s="901"/>
    </row>
    <row r="1312" spans="2:11" x14ac:dyDescent="0.2">
      <c r="B1312" s="897"/>
      <c r="C1312" s="897"/>
      <c r="E1312" s="898"/>
      <c r="G1312" s="900"/>
      <c r="H1312" s="901"/>
      <c r="I1312" s="901"/>
      <c r="J1312" s="901"/>
      <c r="K1312" s="901"/>
    </row>
    <row r="1313" spans="2:11" x14ac:dyDescent="0.2">
      <c r="B1313" s="897"/>
      <c r="C1313" s="897"/>
      <c r="E1313" s="898"/>
      <c r="G1313" s="900"/>
      <c r="H1313" s="901"/>
      <c r="I1313" s="901"/>
      <c r="J1313" s="901"/>
      <c r="K1313" s="901"/>
    </row>
    <row r="1314" spans="2:11" x14ac:dyDescent="0.2">
      <c r="B1314" s="897"/>
      <c r="C1314" s="897"/>
      <c r="E1314" s="898"/>
      <c r="G1314" s="900"/>
      <c r="H1314" s="901"/>
      <c r="I1314" s="901"/>
      <c r="J1314" s="901"/>
      <c r="K1314" s="901"/>
    </row>
    <row r="1315" spans="2:11" x14ac:dyDescent="0.2">
      <c r="B1315" s="897"/>
      <c r="C1315" s="897"/>
      <c r="E1315" s="898"/>
      <c r="G1315" s="900"/>
      <c r="H1315" s="901"/>
      <c r="I1315" s="901"/>
      <c r="J1315" s="901"/>
      <c r="K1315" s="901"/>
    </row>
    <row r="1316" spans="2:11" x14ac:dyDescent="0.2">
      <c r="B1316" s="897"/>
      <c r="C1316" s="897"/>
      <c r="E1316" s="898"/>
      <c r="G1316" s="900"/>
      <c r="H1316" s="901"/>
      <c r="I1316" s="901"/>
      <c r="J1316" s="901"/>
      <c r="K1316" s="901"/>
    </row>
    <row r="1317" spans="2:11" x14ac:dyDescent="0.2">
      <c r="B1317" s="897"/>
      <c r="C1317" s="897"/>
      <c r="E1317" s="898"/>
      <c r="G1317" s="900"/>
      <c r="H1317" s="901"/>
      <c r="I1317" s="901"/>
      <c r="J1317" s="901"/>
      <c r="K1317" s="901"/>
    </row>
    <row r="1318" spans="2:11" x14ac:dyDescent="0.2">
      <c r="B1318" s="897"/>
      <c r="C1318" s="897"/>
      <c r="E1318" s="898"/>
      <c r="G1318" s="900"/>
      <c r="H1318" s="901"/>
      <c r="I1318" s="901"/>
      <c r="J1318" s="901"/>
      <c r="K1318" s="901"/>
    </row>
    <row r="1319" spans="2:11" x14ac:dyDescent="0.2">
      <c r="B1319" s="897"/>
      <c r="C1319" s="897"/>
      <c r="E1319" s="898"/>
      <c r="G1319" s="900"/>
      <c r="H1319" s="901"/>
      <c r="I1319" s="901"/>
      <c r="J1319" s="901"/>
      <c r="K1319" s="901"/>
    </row>
    <row r="1320" spans="2:11" x14ac:dyDescent="0.2">
      <c r="B1320" s="897"/>
      <c r="C1320" s="897"/>
      <c r="E1320" s="898"/>
      <c r="G1320" s="900"/>
      <c r="H1320" s="901"/>
      <c r="I1320" s="901"/>
      <c r="J1320" s="901"/>
      <c r="K1320" s="901"/>
    </row>
    <row r="1321" spans="2:11" x14ac:dyDescent="0.2">
      <c r="B1321" s="897"/>
      <c r="C1321" s="897"/>
      <c r="E1321" s="898"/>
      <c r="G1321" s="900"/>
      <c r="H1321" s="901"/>
      <c r="I1321" s="901"/>
      <c r="J1321" s="901"/>
      <c r="K1321" s="901"/>
    </row>
    <row r="1322" spans="2:11" x14ac:dyDescent="0.2">
      <c r="B1322" s="897"/>
      <c r="C1322" s="897"/>
      <c r="E1322" s="898"/>
      <c r="G1322" s="900"/>
      <c r="H1322" s="901"/>
      <c r="I1322" s="901"/>
      <c r="J1322" s="901"/>
      <c r="K1322" s="901"/>
    </row>
    <row r="1323" spans="2:11" x14ac:dyDescent="0.2">
      <c r="B1323" s="897"/>
      <c r="C1323" s="897"/>
      <c r="E1323" s="898"/>
      <c r="G1323" s="900"/>
      <c r="H1323" s="901"/>
      <c r="I1323" s="901"/>
      <c r="J1323" s="901"/>
      <c r="K1323" s="901"/>
    </row>
    <row r="1324" spans="2:11" x14ac:dyDescent="0.2">
      <c r="B1324" s="897"/>
      <c r="C1324" s="897"/>
      <c r="E1324" s="898"/>
      <c r="G1324" s="900"/>
      <c r="H1324" s="901"/>
      <c r="I1324" s="901"/>
      <c r="J1324" s="901"/>
      <c r="K1324" s="901"/>
    </row>
    <row r="1325" spans="2:11" x14ac:dyDescent="0.2">
      <c r="B1325" s="897"/>
      <c r="C1325" s="897"/>
      <c r="E1325" s="898"/>
      <c r="G1325" s="900"/>
      <c r="H1325" s="901"/>
      <c r="I1325" s="901"/>
      <c r="J1325" s="901"/>
      <c r="K1325" s="901"/>
    </row>
    <row r="1326" spans="2:11" x14ac:dyDescent="0.2">
      <c r="B1326" s="897"/>
      <c r="C1326" s="897"/>
      <c r="E1326" s="898"/>
      <c r="G1326" s="900"/>
      <c r="H1326" s="901"/>
      <c r="I1326" s="901"/>
      <c r="J1326" s="901"/>
      <c r="K1326" s="901"/>
    </row>
    <row r="1327" spans="2:11" x14ac:dyDescent="0.2">
      <c r="B1327" s="897"/>
      <c r="C1327" s="897"/>
      <c r="E1327" s="898"/>
      <c r="G1327" s="900"/>
      <c r="H1327" s="901"/>
      <c r="I1327" s="901"/>
      <c r="J1327" s="901"/>
      <c r="K1327" s="901"/>
    </row>
    <row r="1328" spans="2:11" x14ac:dyDescent="0.2">
      <c r="B1328" s="897"/>
      <c r="C1328" s="897"/>
      <c r="E1328" s="898"/>
      <c r="G1328" s="900"/>
      <c r="H1328" s="901"/>
      <c r="I1328" s="901"/>
      <c r="J1328" s="901"/>
      <c r="K1328" s="901"/>
    </row>
    <row r="1329" spans="2:11" x14ac:dyDescent="0.2">
      <c r="B1329" s="897"/>
      <c r="C1329" s="897"/>
      <c r="E1329" s="898"/>
      <c r="G1329" s="900"/>
      <c r="H1329" s="901"/>
      <c r="I1329" s="901"/>
      <c r="J1329" s="901"/>
      <c r="K1329" s="901"/>
    </row>
    <row r="1330" spans="2:11" x14ac:dyDescent="0.2">
      <c r="B1330" s="897"/>
      <c r="C1330" s="897"/>
      <c r="E1330" s="898"/>
      <c r="G1330" s="900"/>
      <c r="H1330" s="901"/>
      <c r="I1330" s="901"/>
      <c r="J1330" s="901"/>
      <c r="K1330" s="901"/>
    </row>
    <row r="1331" spans="2:11" x14ac:dyDescent="0.2">
      <c r="B1331" s="897"/>
      <c r="C1331" s="897"/>
      <c r="E1331" s="898"/>
      <c r="G1331" s="900"/>
      <c r="H1331" s="901"/>
      <c r="I1331" s="901"/>
      <c r="J1331" s="901"/>
      <c r="K1331" s="901"/>
    </row>
    <row r="1332" spans="2:11" x14ac:dyDescent="0.2">
      <c r="B1332" s="897"/>
      <c r="C1332" s="897"/>
      <c r="E1332" s="898"/>
      <c r="G1332" s="900"/>
      <c r="H1332" s="901"/>
      <c r="I1332" s="901"/>
      <c r="J1332" s="901"/>
      <c r="K1332" s="901"/>
    </row>
    <row r="1333" spans="2:11" x14ac:dyDescent="0.2">
      <c r="B1333" s="897"/>
      <c r="C1333" s="897"/>
      <c r="E1333" s="898"/>
      <c r="G1333" s="900"/>
      <c r="H1333" s="901"/>
      <c r="I1333" s="901"/>
      <c r="J1333" s="901"/>
      <c r="K1333" s="901"/>
    </row>
    <row r="1334" spans="2:11" x14ac:dyDescent="0.2">
      <c r="B1334" s="897"/>
      <c r="C1334" s="897"/>
      <c r="E1334" s="898"/>
      <c r="G1334" s="900"/>
      <c r="H1334" s="901"/>
      <c r="I1334" s="901"/>
      <c r="J1334" s="901"/>
      <c r="K1334" s="901"/>
    </row>
    <row r="1335" spans="2:11" x14ac:dyDescent="0.2">
      <c r="B1335" s="897"/>
      <c r="C1335" s="897"/>
      <c r="E1335" s="898"/>
      <c r="G1335" s="900"/>
      <c r="H1335" s="901"/>
      <c r="I1335" s="901"/>
      <c r="J1335" s="901"/>
      <c r="K1335" s="901"/>
    </row>
    <row r="1336" spans="2:11" x14ac:dyDescent="0.2">
      <c r="B1336" s="897"/>
      <c r="C1336" s="897"/>
      <c r="E1336" s="898"/>
      <c r="G1336" s="900"/>
      <c r="H1336" s="901"/>
      <c r="I1336" s="901"/>
      <c r="J1336" s="901"/>
      <c r="K1336" s="901"/>
    </row>
    <row r="1337" spans="2:11" x14ac:dyDescent="0.2">
      <c r="B1337" s="897"/>
      <c r="C1337" s="897"/>
      <c r="E1337" s="898"/>
      <c r="G1337" s="900"/>
      <c r="H1337" s="901"/>
      <c r="I1337" s="901"/>
      <c r="J1337" s="901"/>
      <c r="K1337" s="901"/>
    </row>
    <row r="1338" spans="2:11" x14ac:dyDescent="0.2">
      <c r="B1338" s="897"/>
      <c r="C1338" s="897"/>
      <c r="E1338" s="898"/>
      <c r="G1338" s="900"/>
      <c r="H1338" s="901"/>
      <c r="I1338" s="901"/>
      <c r="J1338" s="901"/>
      <c r="K1338" s="901"/>
    </row>
    <row r="1339" spans="2:11" x14ac:dyDescent="0.2">
      <c r="B1339" s="897"/>
      <c r="C1339" s="897"/>
      <c r="E1339" s="898"/>
      <c r="G1339" s="900"/>
      <c r="H1339" s="901"/>
      <c r="I1339" s="901"/>
      <c r="J1339" s="901"/>
      <c r="K1339" s="901"/>
    </row>
    <row r="1340" spans="2:11" x14ac:dyDescent="0.2">
      <c r="B1340" s="897"/>
      <c r="C1340" s="897"/>
      <c r="E1340" s="898"/>
      <c r="G1340" s="900"/>
      <c r="H1340" s="901"/>
      <c r="I1340" s="901"/>
      <c r="J1340" s="901"/>
      <c r="K1340" s="901"/>
    </row>
    <row r="1341" spans="2:11" x14ac:dyDescent="0.2">
      <c r="B1341" s="897"/>
      <c r="C1341" s="897"/>
      <c r="E1341" s="898"/>
      <c r="G1341" s="900"/>
      <c r="H1341" s="901"/>
      <c r="I1341" s="901"/>
      <c r="J1341" s="901"/>
      <c r="K1341" s="901"/>
    </row>
    <row r="1342" spans="2:11" x14ac:dyDescent="0.2">
      <c r="B1342" s="897"/>
      <c r="C1342" s="897"/>
      <c r="E1342" s="898"/>
      <c r="G1342" s="900"/>
      <c r="H1342" s="901"/>
      <c r="I1342" s="901"/>
      <c r="J1342" s="901"/>
      <c r="K1342" s="901"/>
    </row>
    <row r="1343" spans="2:11" x14ac:dyDescent="0.2">
      <c r="B1343" s="897"/>
      <c r="C1343" s="897"/>
      <c r="E1343" s="898"/>
      <c r="G1343" s="900"/>
      <c r="H1343" s="901"/>
      <c r="I1343" s="901"/>
      <c r="J1343" s="901"/>
      <c r="K1343" s="901"/>
    </row>
    <row r="1344" spans="2:11" x14ac:dyDescent="0.2">
      <c r="B1344" s="897"/>
      <c r="C1344" s="897"/>
      <c r="E1344" s="898"/>
      <c r="G1344" s="900"/>
      <c r="H1344" s="901"/>
      <c r="I1344" s="901"/>
      <c r="J1344" s="901"/>
      <c r="K1344" s="901"/>
    </row>
    <row r="1345" spans="2:11" x14ac:dyDescent="0.2">
      <c r="B1345" s="897"/>
      <c r="C1345" s="897"/>
      <c r="E1345" s="898"/>
      <c r="G1345" s="900"/>
      <c r="H1345" s="901"/>
      <c r="I1345" s="901"/>
      <c r="J1345" s="901"/>
      <c r="K1345" s="901"/>
    </row>
    <row r="1346" spans="2:11" x14ac:dyDescent="0.2">
      <c r="B1346" s="897"/>
      <c r="C1346" s="897"/>
      <c r="E1346" s="898"/>
      <c r="G1346" s="900"/>
      <c r="H1346" s="901"/>
      <c r="I1346" s="901"/>
      <c r="J1346" s="901"/>
      <c r="K1346" s="901"/>
    </row>
    <row r="1347" spans="2:11" x14ac:dyDescent="0.2">
      <c r="B1347" s="897"/>
      <c r="C1347" s="897"/>
      <c r="E1347" s="898"/>
      <c r="G1347" s="900"/>
      <c r="H1347" s="901"/>
      <c r="I1347" s="901"/>
      <c r="J1347" s="901"/>
      <c r="K1347" s="901"/>
    </row>
    <row r="1348" spans="2:11" x14ac:dyDescent="0.2">
      <c r="B1348" s="897"/>
      <c r="C1348" s="897"/>
      <c r="E1348" s="898"/>
      <c r="G1348" s="900"/>
      <c r="H1348" s="901"/>
      <c r="I1348" s="901"/>
      <c r="J1348" s="901"/>
      <c r="K1348" s="901"/>
    </row>
    <row r="1349" spans="2:11" x14ac:dyDescent="0.2">
      <c r="B1349" s="897"/>
      <c r="C1349" s="897"/>
      <c r="E1349" s="898"/>
      <c r="G1349" s="900"/>
      <c r="H1349" s="901"/>
      <c r="I1349" s="901"/>
      <c r="J1349" s="901"/>
      <c r="K1349" s="901"/>
    </row>
    <row r="1350" spans="2:11" x14ac:dyDescent="0.2">
      <c r="B1350" s="897"/>
      <c r="C1350" s="897"/>
      <c r="E1350" s="898"/>
      <c r="G1350" s="900"/>
      <c r="H1350" s="901"/>
      <c r="I1350" s="901"/>
      <c r="J1350" s="901"/>
      <c r="K1350" s="901"/>
    </row>
    <row r="1351" spans="2:11" x14ac:dyDescent="0.2">
      <c r="B1351" s="897"/>
      <c r="C1351" s="897"/>
      <c r="E1351" s="898"/>
      <c r="G1351" s="900"/>
      <c r="H1351" s="901"/>
      <c r="I1351" s="901"/>
      <c r="J1351" s="901"/>
      <c r="K1351" s="901"/>
    </row>
    <row r="1352" spans="2:11" x14ac:dyDescent="0.2">
      <c r="B1352" s="897"/>
      <c r="C1352" s="897"/>
      <c r="E1352" s="898"/>
      <c r="G1352" s="900"/>
      <c r="H1352" s="901"/>
      <c r="I1352" s="901"/>
      <c r="J1352" s="901"/>
      <c r="K1352" s="901"/>
    </row>
    <row r="1353" spans="2:11" x14ac:dyDescent="0.2">
      <c r="B1353" s="897"/>
      <c r="C1353" s="897"/>
      <c r="E1353" s="898"/>
      <c r="G1353" s="900"/>
      <c r="H1353" s="901"/>
      <c r="I1353" s="901"/>
      <c r="J1353" s="901"/>
      <c r="K1353" s="901"/>
    </row>
    <row r="1354" spans="2:11" x14ac:dyDescent="0.2">
      <c r="B1354" s="897"/>
      <c r="C1354" s="897"/>
      <c r="E1354" s="898"/>
      <c r="G1354" s="900"/>
      <c r="H1354" s="901"/>
      <c r="I1354" s="901"/>
      <c r="J1354" s="901"/>
      <c r="K1354" s="901"/>
    </row>
    <row r="1355" spans="2:11" x14ac:dyDescent="0.2">
      <c r="B1355" s="897"/>
      <c r="C1355" s="897"/>
      <c r="E1355" s="898"/>
      <c r="G1355" s="900"/>
      <c r="H1355" s="901"/>
      <c r="I1355" s="901"/>
      <c r="J1355" s="901"/>
      <c r="K1355" s="901"/>
    </row>
    <row r="1356" spans="2:11" x14ac:dyDescent="0.2">
      <c r="B1356" s="897"/>
      <c r="C1356" s="897"/>
      <c r="E1356" s="898"/>
      <c r="G1356" s="900"/>
      <c r="H1356" s="901"/>
      <c r="I1356" s="901"/>
      <c r="J1356" s="901"/>
      <c r="K1356" s="901"/>
    </row>
    <row r="1357" spans="2:11" x14ac:dyDescent="0.2">
      <c r="B1357" s="897"/>
      <c r="C1357" s="897"/>
      <c r="E1357" s="898"/>
      <c r="G1357" s="900"/>
      <c r="H1357" s="901"/>
      <c r="I1357" s="901"/>
      <c r="J1357" s="901"/>
      <c r="K1357" s="901"/>
    </row>
    <row r="1358" spans="2:11" x14ac:dyDescent="0.2">
      <c r="B1358" s="897"/>
      <c r="C1358" s="897"/>
      <c r="E1358" s="898"/>
      <c r="G1358" s="900"/>
      <c r="H1358" s="901"/>
      <c r="I1358" s="901"/>
      <c r="J1358" s="901"/>
      <c r="K1358" s="901"/>
    </row>
    <row r="1359" spans="2:11" x14ac:dyDescent="0.2">
      <c r="B1359" s="897"/>
      <c r="C1359" s="897"/>
      <c r="E1359" s="898"/>
      <c r="G1359" s="900"/>
      <c r="H1359" s="901"/>
      <c r="I1359" s="901"/>
      <c r="J1359" s="901"/>
      <c r="K1359" s="901"/>
    </row>
    <row r="1360" spans="2:11" x14ac:dyDescent="0.2">
      <c r="B1360" s="897"/>
      <c r="C1360" s="897"/>
      <c r="E1360" s="898"/>
      <c r="G1360" s="900"/>
      <c r="H1360" s="901"/>
      <c r="I1360" s="901"/>
      <c r="J1360" s="901"/>
      <c r="K1360" s="901"/>
    </row>
    <row r="1361" spans="2:11" x14ac:dyDescent="0.2">
      <c r="B1361" s="897"/>
      <c r="C1361" s="897"/>
      <c r="E1361" s="898"/>
      <c r="G1361" s="900"/>
      <c r="H1361" s="901"/>
      <c r="I1361" s="901"/>
      <c r="J1361" s="901"/>
      <c r="K1361" s="901"/>
    </row>
    <row r="1362" spans="2:11" x14ac:dyDescent="0.2">
      <c r="B1362" s="897"/>
      <c r="C1362" s="897"/>
      <c r="E1362" s="898"/>
      <c r="G1362" s="900"/>
      <c r="H1362" s="901"/>
      <c r="I1362" s="901"/>
      <c r="J1362" s="901"/>
      <c r="K1362" s="901"/>
    </row>
    <row r="1363" spans="2:11" x14ac:dyDescent="0.2">
      <c r="B1363" s="897"/>
      <c r="C1363" s="897"/>
      <c r="E1363" s="898"/>
      <c r="G1363" s="900"/>
      <c r="H1363" s="901"/>
      <c r="I1363" s="901"/>
      <c r="J1363" s="901"/>
      <c r="K1363" s="901"/>
    </row>
    <row r="1364" spans="2:11" x14ac:dyDescent="0.2">
      <c r="B1364" s="897"/>
      <c r="C1364" s="897"/>
      <c r="E1364" s="898"/>
      <c r="G1364" s="900"/>
      <c r="H1364" s="901"/>
      <c r="I1364" s="901"/>
      <c r="J1364" s="901"/>
      <c r="K1364" s="901"/>
    </row>
    <row r="1365" spans="2:11" x14ac:dyDescent="0.2">
      <c r="B1365" s="897"/>
      <c r="C1365" s="897"/>
      <c r="E1365" s="898"/>
      <c r="G1365" s="900"/>
      <c r="H1365" s="901"/>
      <c r="I1365" s="901"/>
      <c r="J1365" s="901"/>
      <c r="K1365" s="901"/>
    </row>
    <row r="1366" spans="2:11" x14ac:dyDescent="0.2">
      <c r="B1366" s="897"/>
      <c r="C1366" s="897"/>
      <c r="E1366" s="898"/>
      <c r="G1366" s="900"/>
      <c r="H1366" s="901"/>
      <c r="I1366" s="901"/>
      <c r="J1366" s="901"/>
      <c r="K1366" s="901"/>
    </row>
    <row r="1367" spans="2:11" x14ac:dyDescent="0.2">
      <c r="B1367" s="897"/>
      <c r="C1367" s="897"/>
      <c r="E1367" s="898"/>
      <c r="G1367" s="900"/>
      <c r="H1367" s="901"/>
      <c r="I1367" s="901"/>
      <c r="J1367" s="901"/>
      <c r="K1367" s="901"/>
    </row>
    <row r="1368" spans="2:11" x14ac:dyDescent="0.2">
      <c r="B1368" s="897"/>
      <c r="C1368" s="897"/>
      <c r="E1368" s="898"/>
      <c r="G1368" s="900"/>
      <c r="H1368" s="901"/>
      <c r="I1368" s="901"/>
      <c r="J1368" s="901"/>
      <c r="K1368" s="901"/>
    </row>
    <row r="1369" spans="2:11" x14ac:dyDescent="0.2">
      <c r="B1369" s="897"/>
      <c r="C1369" s="897"/>
      <c r="E1369" s="898"/>
      <c r="G1369" s="900"/>
      <c r="H1369" s="901"/>
      <c r="I1369" s="901"/>
      <c r="J1369" s="901"/>
      <c r="K1369" s="901"/>
    </row>
    <row r="1370" spans="2:11" x14ac:dyDescent="0.2">
      <c r="B1370" s="897"/>
      <c r="C1370" s="897"/>
      <c r="E1370" s="898"/>
      <c r="G1370" s="900"/>
      <c r="H1370" s="901"/>
      <c r="I1370" s="901"/>
      <c r="J1370" s="901"/>
      <c r="K1370" s="901"/>
    </row>
    <row r="1371" spans="2:11" x14ac:dyDescent="0.2">
      <c r="B1371" s="897"/>
      <c r="C1371" s="897"/>
      <c r="E1371" s="898"/>
      <c r="G1371" s="900"/>
      <c r="H1371" s="901"/>
      <c r="I1371" s="901"/>
      <c r="J1371" s="901"/>
      <c r="K1371" s="901"/>
    </row>
    <row r="1372" spans="2:11" x14ac:dyDescent="0.2">
      <c r="B1372" s="897"/>
      <c r="C1372" s="897"/>
      <c r="E1372" s="898"/>
      <c r="G1372" s="900"/>
      <c r="H1372" s="901"/>
      <c r="I1372" s="901"/>
      <c r="J1372" s="901"/>
      <c r="K1372" s="901"/>
    </row>
    <row r="1373" spans="2:11" x14ac:dyDescent="0.2">
      <c r="B1373" s="897"/>
      <c r="C1373" s="897"/>
      <c r="E1373" s="898"/>
      <c r="G1373" s="900"/>
      <c r="H1373" s="901"/>
      <c r="I1373" s="901"/>
      <c r="J1373" s="901"/>
      <c r="K1373" s="901"/>
    </row>
    <row r="1374" spans="2:11" x14ac:dyDescent="0.2">
      <c r="B1374" s="897"/>
      <c r="C1374" s="897"/>
      <c r="E1374" s="898"/>
      <c r="G1374" s="900"/>
      <c r="H1374" s="901"/>
      <c r="I1374" s="901"/>
      <c r="J1374" s="901"/>
      <c r="K1374" s="901"/>
    </row>
    <row r="1375" spans="2:11" x14ac:dyDescent="0.2">
      <c r="B1375" s="897"/>
      <c r="C1375" s="897"/>
      <c r="E1375" s="898"/>
      <c r="G1375" s="900"/>
      <c r="H1375" s="901"/>
      <c r="I1375" s="901"/>
      <c r="J1375" s="901"/>
      <c r="K1375" s="901"/>
    </row>
    <row r="1376" spans="2:11" x14ac:dyDescent="0.2">
      <c r="B1376" s="897"/>
      <c r="C1376" s="897"/>
      <c r="E1376" s="898"/>
      <c r="G1376" s="900"/>
      <c r="H1376" s="901"/>
      <c r="I1376" s="901"/>
      <c r="J1376" s="901"/>
      <c r="K1376" s="901"/>
    </row>
    <row r="1377" spans="2:11" x14ac:dyDescent="0.2">
      <c r="B1377" s="897"/>
      <c r="C1377" s="897"/>
      <c r="E1377" s="898"/>
      <c r="G1377" s="900"/>
      <c r="H1377" s="901"/>
      <c r="I1377" s="901"/>
      <c r="J1377" s="901"/>
      <c r="K1377" s="901"/>
    </row>
    <row r="1378" spans="2:11" x14ac:dyDescent="0.2">
      <c r="B1378" s="897"/>
      <c r="C1378" s="897"/>
      <c r="E1378" s="898"/>
      <c r="G1378" s="900"/>
      <c r="H1378" s="901"/>
      <c r="I1378" s="901"/>
      <c r="J1378" s="901"/>
      <c r="K1378" s="901"/>
    </row>
    <row r="1379" spans="2:11" x14ac:dyDescent="0.2">
      <c r="B1379" s="897"/>
      <c r="C1379" s="897"/>
      <c r="E1379" s="898"/>
      <c r="G1379" s="900"/>
      <c r="H1379" s="901"/>
      <c r="I1379" s="901"/>
      <c r="J1379" s="901"/>
      <c r="K1379" s="901"/>
    </row>
    <row r="1380" spans="2:11" x14ac:dyDescent="0.2">
      <c r="B1380" s="897"/>
      <c r="C1380" s="897"/>
      <c r="E1380" s="898"/>
      <c r="G1380" s="900"/>
      <c r="H1380" s="901"/>
      <c r="I1380" s="901"/>
      <c r="J1380" s="901"/>
      <c r="K1380" s="901"/>
    </row>
    <row r="1381" spans="2:11" x14ac:dyDescent="0.2">
      <c r="B1381" s="897"/>
      <c r="C1381" s="897"/>
      <c r="E1381" s="898"/>
      <c r="G1381" s="900"/>
      <c r="H1381" s="901"/>
      <c r="I1381" s="901"/>
      <c r="J1381" s="901"/>
      <c r="K1381" s="901"/>
    </row>
    <row r="1382" spans="2:11" x14ac:dyDescent="0.2">
      <c r="B1382" s="897"/>
      <c r="C1382" s="897"/>
      <c r="E1382" s="898"/>
      <c r="G1382" s="900"/>
      <c r="H1382" s="901"/>
      <c r="I1382" s="901"/>
      <c r="J1382" s="901"/>
      <c r="K1382" s="901"/>
    </row>
    <row r="1383" spans="2:11" x14ac:dyDescent="0.2">
      <c r="B1383" s="897"/>
      <c r="C1383" s="897"/>
      <c r="E1383" s="898"/>
      <c r="G1383" s="900"/>
      <c r="H1383" s="901"/>
      <c r="I1383" s="901"/>
      <c r="J1383" s="901"/>
      <c r="K1383" s="901"/>
    </row>
    <row r="1384" spans="2:11" x14ac:dyDescent="0.2">
      <c r="B1384" s="897"/>
      <c r="C1384" s="897"/>
      <c r="E1384" s="898"/>
      <c r="G1384" s="900"/>
      <c r="H1384" s="901"/>
      <c r="I1384" s="901"/>
      <c r="J1384" s="901"/>
      <c r="K1384" s="901"/>
    </row>
    <row r="1385" spans="2:11" x14ac:dyDescent="0.2">
      <c r="B1385" s="897"/>
      <c r="C1385" s="897"/>
      <c r="E1385" s="898"/>
      <c r="G1385" s="900"/>
      <c r="H1385" s="901"/>
      <c r="I1385" s="901"/>
      <c r="J1385" s="901"/>
      <c r="K1385" s="901"/>
    </row>
    <row r="1386" spans="2:11" x14ac:dyDescent="0.2">
      <c r="B1386" s="897"/>
      <c r="C1386" s="897"/>
      <c r="E1386" s="898"/>
      <c r="G1386" s="900"/>
      <c r="H1386" s="901"/>
      <c r="I1386" s="901"/>
      <c r="J1386" s="901"/>
      <c r="K1386" s="901"/>
    </row>
    <row r="1387" spans="2:11" x14ac:dyDescent="0.2">
      <c r="B1387" s="897"/>
      <c r="C1387" s="897"/>
      <c r="E1387" s="898"/>
      <c r="G1387" s="900"/>
      <c r="H1387" s="901"/>
      <c r="I1387" s="901"/>
      <c r="J1387" s="901"/>
      <c r="K1387" s="901"/>
    </row>
    <row r="1388" spans="2:11" x14ac:dyDescent="0.2">
      <c r="B1388" s="897"/>
      <c r="C1388" s="897"/>
      <c r="E1388" s="898"/>
      <c r="G1388" s="900"/>
      <c r="H1388" s="901"/>
      <c r="I1388" s="901"/>
      <c r="J1388" s="901"/>
      <c r="K1388" s="901"/>
    </row>
    <row r="1389" spans="2:11" x14ac:dyDescent="0.2">
      <c r="B1389" s="897"/>
      <c r="C1389" s="897"/>
      <c r="E1389" s="898"/>
      <c r="G1389" s="900"/>
      <c r="H1389" s="901"/>
      <c r="I1389" s="901"/>
      <c r="J1389" s="901"/>
      <c r="K1389" s="901"/>
    </row>
    <row r="1390" spans="2:11" x14ac:dyDescent="0.2">
      <c r="B1390" s="897"/>
      <c r="C1390" s="897"/>
      <c r="E1390" s="898"/>
      <c r="G1390" s="900"/>
      <c r="H1390" s="901"/>
      <c r="I1390" s="901"/>
      <c r="J1390" s="901"/>
      <c r="K1390" s="901"/>
    </row>
    <row r="1391" spans="2:11" x14ac:dyDescent="0.2">
      <c r="B1391" s="897"/>
      <c r="C1391" s="897"/>
      <c r="E1391" s="898"/>
      <c r="G1391" s="900"/>
      <c r="H1391" s="901"/>
      <c r="I1391" s="901"/>
      <c r="J1391" s="901"/>
      <c r="K1391" s="901"/>
    </row>
    <row r="1392" spans="2:11" x14ac:dyDescent="0.2">
      <c r="B1392" s="897"/>
      <c r="C1392" s="897"/>
      <c r="E1392" s="898"/>
      <c r="G1392" s="900"/>
      <c r="H1392" s="901"/>
      <c r="I1392" s="901"/>
      <c r="J1392" s="901"/>
      <c r="K1392" s="901"/>
    </row>
    <row r="1393" spans="2:11" x14ac:dyDescent="0.2">
      <c r="B1393" s="897"/>
      <c r="C1393" s="897"/>
      <c r="E1393" s="898"/>
      <c r="G1393" s="900"/>
      <c r="H1393" s="901"/>
      <c r="I1393" s="901"/>
      <c r="J1393" s="901"/>
      <c r="K1393" s="901"/>
    </row>
    <row r="1394" spans="2:11" x14ac:dyDescent="0.2">
      <c r="B1394" s="897"/>
      <c r="C1394" s="897"/>
      <c r="E1394" s="898"/>
      <c r="G1394" s="900"/>
      <c r="H1394" s="901"/>
      <c r="I1394" s="901"/>
      <c r="J1394" s="901"/>
      <c r="K1394" s="901"/>
    </row>
    <row r="1395" spans="2:11" x14ac:dyDescent="0.2">
      <c r="B1395" s="897"/>
      <c r="C1395" s="897"/>
      <c r="E1395" s="898"/>
      <c r="G1395" s="900"/>
      <c r="H1395" s="901"/>
      <c r="I1395" s="901"/>
      <c r="J1395" s="901"/>
      <c r="K1395" s="901"/>
    </row>
    <row r="1396" spans="2:11" x14ac:dyDescent="0.2">
      <c r="B1396" s="897"/>
      <c r="C1396" s="897"/>
      <c r="E1396" s="898"/>
      <c r="G1396" s="900"/>
      <c r="H1396" s="901"/>
      <c r="I1396" s="901"/>
      <c r="J1396" s="901"/>
      <c r="K1396" s="901"/>
    </row>
    <row r="1397" spans="2:11" x14ac:dyDescent="0.2">
      <c r="B1397" s="897"/>
      <c r="C1397" s="897"/>
      <c r="E1397" s="898"/>
      <c r="G1397" s="900"/>
      <c r="H1397" s="901"/>
      <c r="I1397" s="901"/>
      <c r="J1397" s="901"/>
      <c r="K1397" s="901"/>
    </row>
    <row r="1398" spans="2:11" x14ac:dyDescent="0.2">
      <c r="B1398" s="897"/>
      <c r="C1398" s="897"/>
      <c r="E1398" s="898"/>
      <c r="G1398" s="900"/>
      <c r="H1398" s="901"/>
      <c r="I1398" s="901"/>
      <c r="J1398" s="901"/>
      <c r="K1398" s="901"/>
    </row>
    <row r="1399" spans="2:11" x14ac:dyDescent="0.2">
      <c r="B1399" s="897"/>
      <c r="C1399" s="897"/>
      <c r="E1399" s="898"/>
      <c r="G1399" s="900"/>
      <c r="H1399" s="901"/>
      <c r="I1399" s="901"/>
      <c r="J1399" s="901"/>
      <c r="K1399" s="901"/>
    </row>
    <row r="1400" spans="2:11" x14ac:dyDescent="0.2">
      <c r="B1400" s="897"/>
      <c r="C1400" s="897"/>
      <c r="E1400" s="898"/>
      <c r="G1400" s="900"/>
      <c r="H1400" s="901"/>
      <c r="I1400" s="901"/>
      <c r="J1400" s="901"/>
      <c r="K1400" s="901"/>
    </row>
    <row r="1401" spans="2:11" x14ac:dyDescent="0.2">
      <c r="B1401" s="897"/>
      <c r="C1401" s="897"/>
      <c r="E1401" s="898"/>
      <c r="G1401" s="900"/>
      <c r="H1401" s="901"/>
      <c r="I1401" s="901"/>
      <c r="J1401" s="901"/>
      <c r="K1401" s="901"/>
    </row>
    <row r="1402" spans="2:11" x14ac:dyDescent="0.2">
      <c r="B1402" s="897"/>
      <c r="C1402" s="897"/>
      <c r="E1402" s="898"/>
      <c r="G1402" s="900"/>
      <c r="H1402" s="901"/>
      <c r="I1402" s="901"/>
      <c r="J1402" s="901"/>
      <c r="K1402" s="901"/>
    </row>
    <row r="1403" spans="2:11" x14ac:dyDescent="0.2">
      <c r="B1403" s="897"/>
      <c r="C1403" s="897"/>
      <c r="E1403" s="898"/>
      <c r="G1403" s="900"/>
      <c r="H1403" s="901"/>
      <c r="I1403" s="901"/>
      <c r="J1403" s="901"/>
      <c r="K1403" s="901"/>
    </row>
    <row r="1404" spans="2:11" x14ac:dyDescent="0.2">
      <c r="B1404" s="897"/>
      <c r="C1404" s="897"/>
      <c r="E1404" s="898"/>
      <c r="G1404" s="900"/>
      <c r="H1404" s="901"/>
      <c r="I1404" s="901"/>
      <c r="J1404" s="901"/>
      <c r="K1404" s="901"/>
    </row>
    <row r="1405" spans="2:11" x14ac:dyDescent="0.2">
      <c r="B1405" s="897"/>
      <c r="C1405" s="897"/>
      <c r="E1405" s="898"/>
      <c r="G1405" s="900"/>
      <c r="H1405" s="901"/>
      <c r="I1405" s="901"/>
      <c r="J1405" s="901"/>
      <c r="K1405" s="901"/>
    </row>
    <row r="1406" spans="2:11" x14ac:dyDescent="0.2">
      <c r="B1406" s="897"/>
      <c r="C1406" s="897"/>
      <c r="E1406" s="898"/>
      <c r="G1406" s="900"/>
      <c r="H1406" s="901"/>
      <c r="I1406" s="901"/>
      <c r="J1406" s="901"/>
      <c r="K1406" s="901"/>
    </row>
    <row r="1407" spans="2:11" x14ac:dyDescent="0.2">
      <c r="B1407" s="897"/>
      <c r="C1407" s="897"/>
      <c r="E1407" s="898"/>
      <c r="G1407" s="900"/>
      <c r="H1407" s="901"/>
      <c r="I1407" s="901"/>
      <c r="J1407" s="901"/>
      <c r="K1407" s="901"/>
    </row>
    <row r="1408" spans="2:11" x14ac:dyDescent="0.2">
      <c r="B1408" s="897"/>
      <c r="C1408" s="897"/>
      <c r="E1408" s="898"/>
      <c r="G1408" s="900"/>
      <c r="H1408" s="901"/>
      <c r="I1408" s="901"/>
      <c r="J1408" s="901"/>
      <c r="K1408" s="901"/>
    </row>
    <row r="1409" spans="2:11" x14ac:dyDescent="0.2">
      <c r="B1409" s="897"/>
      <c r="C1409" s="897"/>
      <c r="E1409" s="898"/>
      <c r="G1409" s="900"/>
      <c r="H1409" s="901"/>
      <c r="I1409" s="901"/>
      <c r="J1409" s="901"/>
      <c r="K1409" s="901"/>
    </row>
    <row r="1410" spans="2:11" x14ac:dyDescent="0.2">
      <c r="B1410" s="897"/>
      <c r="C1410" s="897"/>
      <c r="E1410" s="898"/>
      <c r="G1410" s="900"/>
      <c r="H1410" s="901"/>
      <c r="I1410" s="901"/>
      <c r="J1410" s="901"/>
      <c r="K1410" s="901"/>
    </row>
    <row r="1411" spans="2:11" x14ac:dyDescent="0.2">
      <c r="B1411" s="897"/>
      <c r="C1411" s="897"/>
      <c r="E1411" s="898"/>
      <c r="G1411" s="900"/>
      <c r="H1411" s="901"/>
      <c r="I1411" s="901"/>
      <c r="J1411" s="901"/>
      <c r="K1411" s="901"/>
    </row>
    <row r="1412" spans="2:11" x14ac:dyDescent="0.2">
      <c r="B1412" s="897"/>
      <c r="C1412" s="897"/>
      <c r="E1412" s="898"/>
      <c r="G1412" s="900"/>
      <c r="H1412" s="901"/>
      <c r="I1412" s="901"/>
      <c r="J1412" s="901"/>
      <c r="K1412" s="901"/>
    </row>
    <row r="1413" spans="2:11" x14ac:dyDescent="0.2">
      <c r="B1413" s="897"/>
      <c r="C1413" s="897"/>
      <c r="E1413" s="898"/>
      <c r="G1413" s="900"/>
      <c r="H1413" s="901"/>
      <c r="I1413" s="901"/>
      <c r="J1413" s="901"/>
      <c r="K1413" s="901"/>
    </row>
    <row r="1414" spans="2:11" x14ac:dyDescent="0.2">
      <c r="B1414" s="897"/>
      <c r="C1414" s="897"/>
      <c r="E1414" s="898"/>
      <c r="G1414" s="900"/>
      <c r="H1414" s="901"/>
      <c r="I1414" s="901"/>
      <c r="J1414" s="901"/>
      <c r="K1414" s="901"/>
    </row>
    <row r="1415" spans="2:11" x14ac:dyDescent="0.2">
      <c r="B1415" s="897"/>
      <c r="C1415" s="897"/>
      <c r="E1415" s="898"/>
      <c r="G1415" s="900"/>
      <c r="H1415" s="901"/>
      <c r="I1415" s="901"/>
      <c r="J1415" s="901"/>
      <c r="K1415" s="901"/>
    </row>
    <row r="1416" spans="2:11" x14ac:dyDescent="0.2">
      <c r="B1416" s="897"/>
      <c r="C1416" s="897"/>
      <c r="E1416" s="898"/>
      <c r="G1416" s="900"/>
      <c r="H1416" s="901"/>
      <c r="I1416" s="901"/>
      <c r="J1416" s="901"/>
      <c r="K1416" s="901"/>
    </row>
    <row r="1417" spans="2:11" x14ac:dyDescent="0.2">
      <c r="B1417" s="897"/>
      <c r="C1417" s="897"/>
      <c r="E1417" s="898"/>
      <c r="G1417" s="900"/>
      <c r="H1417" s="901"/>
      <c r="I1417" s="901"/>
      <c r="J1417" s="901"/>
      <c r="K1417" s="901"/>
    </row>
    <row r="1418" spans="2:11" x14ac:dyDescent="0.2">
      <c r="B1418" s="897"/>
      <c r="C1418" s="897"/>
      <c r="E1418" s="898"/>
      <c r="G1418" s="900"/>
      <c r="H1418" s="901"/>
      <c r="I1418" s="901"/>
      <c r="J1418" s="901"/>
      <c r="K1418" s="901"/>
    </row>
    <row r="1419" spans="2:11" x14ac:dyDescent="0.2">
      <c r="B1419" s="897"/>
      <c r="C1419" s="897"/>
      <c r="E1419" s="898"/>
      <c r="G1419" s="900"/>
      <c r="H1419" s="901"/>
      <c r="I1419" s="901"/>
      <c r="J1419" s="901"/>
      <c r="K1419" s="901"/>
    </row>
    <row r="1420" spans="2:11" x14ac:dyDescent="0.2">
      <c r="B1420" s="897"/>
      <c r="C1420" s="897"/>
      <c r="E1420" s="898"/>
      <c r="G1420" s="900"/>
      <c r="H1420" s="901"/>
      <c r="I1420" s="901"/>
      <c r="J1420" s="901"/>
      <c r="K1420" s="901"/>
    </row>
    <row r="1421" spans="2:11" x14ac:dyDescent="0.2">
      <c r="B1421" s="897"/>
      <c r="C1421" s="897"/>
      <c r="E1421" s="898"/>
      <c r="G1421" s="900"/>
      <c r="H1421" s="901"/>
      <c r="I1421" s="901"/>
      <c r="J1421" s="901"/>
      <c r="K1421" s="901"/>
    </row>
    <row r="1422" spans="2:11" x14ac:dyDescent="0.2">
      <c r="B1422" s="897"/>
      <c r="C1422" s="897"/>
      <c r="E1422" s="898"/>
      <c r="G1422" s="900"/>
      <c r="H1422" s="901"/>
      <c r="I1422" s="901"/>
      <c r="J1422" s="901"/>
      <c r="K1422" s="901"/>
    </row>
    <row r="1423" spans="2:11" x14ac:dyDescent="0.2">
      <c r="B1423" s="897"/>
      <c r="C1423" s="897"/>
      <c r="E1423" s="898"/>
      <c r="G1423" s="900"/>
      <c r="H1423" s="901"/>
      <c r="I1423" s="901"/>
      <c r="J1423" s="901"/>
      <c r="K1423" s="901"/>
    </row>
    <row r="1424" spans="2:11" x14ac:dyDescent="0.2">
      <c r="B1424" s="897"/>
      <c r="C1424" s="897"/>
      <c r="E1424" s="898"/>
      <c r="G1424" s="900"/>
      <c r="H1424" s="901"/>
      <c r="I1424" s="901"/>
      <c r="J1424" s="901"/>
      <c r="K1424" s="901"/>
    </row>
    <row r="1425" spans="2:11" x14ac:dyDescent="0.2">
      <c r="B1425" s="897"/>
      <c r="C1425" s="897"/>
      <c r="E1425" s="898"/>
      <c r="G1425" s="900"/>
      <c r="H1425" s="901"/>
      <c r="I1425" s="901"/>
      <c r="J1425" s="901"/>
      <c r="K1425" s="901"/>
    </row>
    <row r="1426" spans="2:11" x14ac:dyDescent="0.2">
      <c r="B1426" s="897"/>
      <c r="C1426" s="897"/>
      <c r="E1426" s="898"/>
      <c r="G1426" s="900"/>
      <c r="H1426" s="901"/>
      <c r="I1426" s="901"/>
      <c r="J1426" s="901"/>
      <c r="K1426" s="901"/>
    </row>
    <row r="1427" spans="2:11" x14ac:dyDescent="0.2">
      <c r="B1427" s="897"/>
      <c r="C1427" s="897"/>
      <c r="E1427" s="898"/>
      <c r="G1427" s="900"/>
      <c r="H1427" s="901"/>
      <c r="I1427" s="901"/>
      <c r="J1427" s="901"/>
      <c r="K1427" s="901"/>
    </row>
    <row r="1428" spans="2:11" x14ac:dyDescent="0.2">
      <c r="B1428" s="897"/>
      <c r="C1428" s="897"/>
      <c r="E1428" s="898"/>
      <c r="G1428" s="900"/>
      <c r="H1428" s="901"/>
      <c r="I1428" s="901"/>
      <c r="J1428" s="901"/>
      <c r="K1428" s="901"/>
    </row>
    <row r="1429" spans="2:11" x14ac:dyDescent="0.2">
      <c r="B1429" s="897"/>
      <c r="C1429" s="897"/>
      <c r="E1429" s="898"/>
      <c r="G1429" s="900"/>
      <c r="H1429" s="901"/>
      <c r="I1429" s="901"/>
      <c r="J1429" s="901"/>
      <c r="K1429" s="901"/>
    </row>
    <row r="1430" spans="2:11" x14ac:dyDescent="0.2">
      <c r="B1430" s="897"/>
      <c r="C1430" s="897"/>
      <c r="E1430" s="898"/>
      <c r="G1430" s="900"/>
      <c r="H1430" s="901"/>
      <c r="I1430" s="901"/>
      <c r="J1430" s="901"/>
      <c r="K1430" s="901"/>
    </row>
    <row r="1431" spans="2:11" x14ac:dyDescent="0.2">
      <c r="B1431" s="897"/>
      <c r="C1431" s="897"/>
      <c r="E1431" s="898"/>
      <c r="G1431" s="900"/>
      <c r="H1431" s="901"/>
      <c r="I1431" s="901"/>
      <c r="J1431" s="901"/>
      <c r="K1431" s="901"/>
    </row>
    <row r="1432" spans="2:11" x14ac:dyDescent="0.2">
      <c r="B1432" s="897"/>
      <c r="C1432" s="897"/>
      <c r="E1432" s="898"/>
      <c r="G1432" s="900"/>
      <c r="H1432" s="901"/>
      <c r="I1432" s="901"/>
      <c r="J1432" s="901"/>
      <c r="K1432" s="901"/>
    </row>
    <row r="1433" spans="2:11" x14ac:dyDescent="0.2">
      <c r="B1433" s="897"/>
      <c r="C1433" s="897"/>
      <c r="E1433" s="898"/>
      <c r="G1433" s="900"/>
      <c r="H1433" s="901"/>
      <c r="I1433" s="901"/>
      <c r="J1433" s="901"/>
      <c r="K1433" s="901"/>
    </row>
    <row r="1434" spans="2:11" x14ac:dyDescent="0.2">
      <c r="B1434" s="897"/>
      <c r="C1434" s="897"/>
      <c r="E1434" s="898"/>
      <c r="G1434" s="900"/>
      <c r="H1434" s="901"/>
      <c r="I1434" s="901"/>
      <c r="J1434" s="901"/>
      <c r="K1434" s="901"/>
    </row>
    <row r="1435" spans="2:11" x14ac:dyDescent="0.2">
      <c r="B1435" s="897"/>
      <c r="C1435" s="897"/>
      <c r="E1435" s="898"/>
      <c r="G1435" s="900"/>
      <c r="H1435" s="901"/>
      <c r="I1435" s="901"/>
      <c r="J1435" s="901"/>
      <c r="K1435" s="901"/>
    </row>
    <row r="1436" spans="2:11" x14ac:dyDescent="0.2">
      <c r="B1436" s="897"/>
      <c r="C1436" s="897"/>
      <c r="E1436" s="898"/>
      <c r="G1436" s="900"/>
      <c r="H1436" s="901"/>
      <c r="I1436" s="901"/>
      <c r="J1436" s="901"/>
      <c r="K1436" s="901"/>
    </row>
    <row r="1437" spans="2:11" x14ac:dyDescent="0.2">
      <c r="B1437" s="897"/>
      <c r="C1437" s="897"/>
      <c r="E1437" s="898"/>
      <c r="G1437" s="900"/>
      <c r="H1437" s="901"/>
      <c r="I1437" s="901"/>
      <c r="J1437" s="901"/>
      <c r="K1437" s="901"/>
    </row>
    <row r="1438" spans="2:11" x14ac:dyDescent="0.2">
      <c r="B1438" s="897"/>
      <c r="C1438" s="897"/>
      <c r="E1438" s="898"/>
      <c r="G1438" s="900"/>
      <c r="H1438" s="901"/>
      <c r="I1438" s="901"/>
      <c r="J1438" s="901"/>
      <c r="K1438" s="901"/>
    </row>
    <row r="1439" spans="2:11" x14ac:dyDescent="0.2">
      <c r="B1439" s="897"/>
      <c r="C1439" s="897"/>
      <c r="E1439" s="898"/>
      <c r="G1439" s="900"/>
      <c r="H1439" s="901"/>
      <c r="I1439" s="901"/>
      <c r="J1439" s="901"/>
      <c r="K1439" s="901"/>
    </row>
    <row r="1440" spans="2:11" x14ac:dyDescent="0.2">
      <c r="B1440" s="897"/>
      <c r="C1440" s="897"/>
      <c r="E1440" s="898"/>
      <c r="G1440" s="900"/>
      <c r="H1440" s="901"/>
      <c r="I1440" s="901"/>
      <c r="J1440" s="901"/>
      <c r="K1440" s="901"/>
    </row>
    <row r="1441" spans="2:11" x14ac:dyDescent="0.2">
      <c r="B1441" s="897"/>
      <c r="C1441" s="897"/>
      <c r="E1441" s="898"/>
      <c r="G1441" s="900"/>
      <c r="H1441" s="901"/>
      <c r="I1441" s="901"/>
      <c r="J1441" s="901"/>
      <c r="K1441" s="901"/>
    </row>
    <row r="1442" spans="2:11" x14ac:dyDescent="0.2">
      <c r="B1442" s="897"/>
      <c r="C1442" s="897"/>
      <c r="E1442" s="898"/>
      <c r="G1442" s="900"/>
      <c r="H1442" s="901"/>
      <c r="I1442" s="901"/>
      <c r="J1442" s="901"/>
      <c r="K1442" s="901"/>
    </row>
    <row r="1443" spans="2:11" x14ac:dyDescent="0.2">
      <c r="B1443" s="897"/>
      <c r="C1443" s="897"/>
      <c r="E1443" s="898"/>
      <c r="G1443" s="900"/>
      <c r="H1443" s="901"/>
      <c r="I1443" s="901"/>
      <c r="J1443" s="901"/>
      <c r="K1443" s="901"/>
    </row>
    <row r="1444" spans="2:11" x14ac:dyDescent="0.2">
      <c r="B1444" s="897"/>
      <c r="C1444" s="897"/>
      <c r="E1444" s="898"/>
      <c r="G1444" s="900"/>
      <c r="H1444" s="901"/>
      <c r="I1444" s="901"/>
      <c r="J1444" s="901"/>
      <c r="K1444" s="901"/>
    </row>
    <row r="1445" spans="2:11" x14ac:dyDescent="0.2">
      <c r="B1445" s="897"/>
      <c r="C1445" s="897"/>
      <c r="E1445" s="898"/>
      <c r="G1445" s="900"/>
      <c r="H1445" s="901"/>
      <c r="I1445" s="901"/>
      <c r="J1445" s="901"/>
      <c r="K1445" s="901"/>
    </row>
    <row r="1446" spans="2:11" x14ac:dyDescent="0.2">
      <c r="B1446" s="897"/>
      <c r="C1446" s="897"/>
      <c r="E1446" s="898"/>
      <c r="G1446" s="900"/>
      <c r="H1446" s="901"/>
      <c r="I1446" s="901"/>
      <c r="J1446" s="901"/>
      <c r="K1446" s="901"/>
    </row>
    <row r="1447" spans="2:11" x14ac:dyDescent="0.2">
      <c r="B1447" s="897"/>
      <c r="C1447" s="897"/>
      <c r="E1447" s="898"/>
      <c r="G1447" s="900"/>
      <c r="H1447" s="901"/>
      <c r="I1447" s="901"/>
      <c r="J1447" s="901"/>
      <c r="K1447" s="901"/>
    </row>
    <row r="1448" spans="2:11" x14ac:dyDescent="0.2">
      <c r="B1448" s="897"/>
      <c r="C1448" s="897"/>
      <c r="E1448" s="898"/>
      <c r="G1448" s="900"/>
      <c r="H1448" s="901"/>
      <c r="I1448" s="901"/>
      <c r="J1448" s="901"/>
      <c r="K1448" s="901"/>
    </row>
    <row r="1449" spans="2:11" x14ac:dyDescent="0.2">
      <c r="B1449" s="897"/>
      <c r="C1449" s="897"/>
      <c r="E1449" s="898"/>
      <c r="G1449" s="900"/>
      <c r="H1449" s="901"/>
      <c r="I1449" s="901"/>
      <c r="J1449" s="901"/>
      <c r="K1449" s="901"/>
    </row>
    <row r="1450" spans="2:11" x14ac:dyDescent="0.2">
      <c r="B1450" s="897"/>
      <c r="C1450" s="897"/>
      <c r="E1450" s="898"/>
      <c r="G1450" s="900"/>
      <c r="H1450" s="901"/>
      <c r="I1450" s="901"/>
      <c r="J1450" s="901"/>
      <c r="K1450" s="901"/>
    </row>
    <row r="1451" spans="2:11" x14ac:dyDescent="0.2">
      <c r="B1451" s="897"/>
      <c r="C1451" s="897"/>
      <c r="E1451" s="898"/>
      <c r="G1451" s="900"/>
      <c r="H1451" s="901"/>
      <c r="I1451" s="901"/>
      <c r="J1451" s="901"/>
      <c r="K1451" s="901"/>
    </row>
    <row r="1452" spans="2:11" x14ac:dyDescent="0.2">
      <c r="B1452" s="897"/>
      <c r="C1452" s="897"/>
      <c r="E1452" s="898"/>
      <c r="G1452" s="900"/>
      <c r="H1452" s="901"/>
      <c r="I1452" s="901"/>
      <c r="J1452" s="901"/>
      <c r="K1452" s="901"/>
    </row>
    <row r="1453" spans="2:11" x14ac:dyDescent="0.2">
      <c r="B1453" s="897"/>
      <c r="C1453" s="897"/>
      <c r="E1453" s="898"/>
      <c r="G1453" s="900"/>
      <c r="H1453" s="901"/>
      <c r="I1453" s="901"/>
      <c r="J1453" s="901"/>
      <c r="K1453" s="901"/>
    </row>
    <row r="1454" spans="2:11" x14ac:dyDescent="0.2">
      <c r="B1454" s="897"/>
      <c r="C1454" s="897"/>
      <c r="E1454" s="898"/>
      <c r="G1454" s="900"/>
      <c r="H1454" s="901"/>
      <c r="I1454" s="901"/>
      <c r="J1454" s="901"/>
      <c r="K1454" s="901"/>
    </row>
    <row r="1455" spans="2:11" x14ac:dyDescent="0.2">
      <c r="B1455" s="897"/>
      <c r="C1455" s="897"/>
      <c r="E1455" s="898"/>
      <c r="G1455" s="900"/>
      <c r="H1455" s="901"/>
      <c r="I1455" s="901"/>
      <c r="J1455" s="901"/>
      <c r="K1455" s="901"/>
    </row>
    <row r="1456" spans="2:11" x14ac:dyDescent="0.2">
      <c r="B1456" s="897"/>
      <c r="C1456" s="897"/>
      <c r="E1456" s="898"/>
      <c r="G1456" s="900"/>
      <c r="H1456" s="901"/>
      <c r="I1456" s="901"/>
      <c r="J1456" s="901"/>
      <c r="K1456" s="901"/>
    </row>
    <row r="1457" spans="2:11" x14ac:dyDescent="0.2">
      <c r="B1457" s="897"/>
      <c r="C1457" s="897"/>
      <c r="E1457" s="898"/>
      <c r="G1457" s="900"/>
      <c r="H1457" s="901"/>
      <c r="I1457" s="901"/>
      <c r="J1457" s="901"/>
      <c r="K1457" s="901"/>
    </row>
    <row r="1458" spans="2:11" x14ac:dyDescent="0.2">
      <c r="B1458" s="897"/>
      <c r="C1458" s="897"/>
      <c r="E1458" s="898"/>
      <c r="G1458" s="900"/>
      <c r="H1458" s="901"/>
      <c r="I1458" s="901"/>
      <c r="J1458" s="901"/>
      <c r="K1458" s="901"/>
    </row>
    <row r="1459" spans="2:11" x14ac:dyDescent="0.2">
      <c r="B1459" s="897"/>
      <c r="C1459" s="897"/>
      <c r="E1459" s="898"/>
      <c r="G1459" s="900"/>
      <c r="H1459" s="901"/>
      <c r="I1459" s="901"/>
      <c r="J1459" s="901"/>
      <c r="K1459" s="901"/>
    </row>
    <row r="1460" spans="2:11" x14ac:dyDescent="0.2">
      <c r="B1460" s="897"/>
      <c r="C1460" s="897"/>
      <c r="E1460" s="898"/>
      <c r="G1460" s="900"/>
      <c r="H1460" s="901"/>
      <c r="I1460" s="901"/>
      <c r="J1460" s="901"/>
      <c r="K1460" s="901"/>
    </row>
    <row r="1461" spans="2:11" x14ac:dyDescent="0.2">
      <c r="B1461" s="897"/>
      <c r="C1461" s="897"/>
      <c r="E1461" s="898"/>
      <c r="G1461" s="900"/>
      <c r="H1461" s="901"/>
      <c r="I1461" s="901"/>
      <c r="J1461" s="901"/>
      <c r="K1461" s="901"/>
    </row>
    <row r="1462" spans="2:11" x14ac:dyDescent="0.2">
      <c r="B1462" s="897"/>
      <c r="C1462" s="897"/>
      <c r="E1462" s="898"/>
      <c r="G1462" s="900"/>
      <c r="H1462" s="901"/>
      <c r="I1462" s="901"/>
      <c r="J1462" s="901"/>
      <c r="K1462" s="901"/>
    </row>
    <row r="1463" spans="2:11" x14ac:dyDescent="0.2">
      <c r="B1463" s="897"/>
      <c r="C1463" s="897"/>
      <c r="E1463" s="898"/>
      <c r="G1463" s="900"/>
      <c r="H1463" s="901"/>
      <c r="I1463" s="901"/>
      <c r="J1463" s="901"/>
      <c r="K1463" s="901"/>
    </row>
    <row r="1464" spans="2:11" x14ac:dyDescent="0.2">
      <c r="B1464" s="897"/>
      <c r="C1464" s="897"/>
      <c r="E1464" s="898"/>
      <c r="G1464" s="900"/>
      <c r="H1464" s="901"/>
      <c r="I1464" s="901"/>
      <c r="J1464" s="901"/>
      <c r="K1464" s="901"/>
    </row>
    <row r="1465" spans="2:11" x14ac:dyDescent="0.2">
      <c r="B1465" s="897"/>
      <c r="C1465" s="897"/>
      <c r="E1465" s="898"/>
      <c r="G1465" s="900"/>
      <c r="H1465" s="901"/>
      <c r="I1465" s="901"/>
      <c r="J1465" s="901"/>
      <c r="K1465" s="901"/>
    </row>
    <row r="1466" spans="2:11" x14ac:dyDescent="0.2">
      <c r="B1466" s="897"/>
      <c r="C1466" s="897"/>
      <c r="E1466" s="898"/>
      <c r="G1466" s="900"/>
      <c r="H1466" s="901"/>
      <c r="I1466" s="901"/>
      <c r="J1466" s="901"/>
      <c r="K1466" s="901"/>
    </row>
    <row r="1467" spans="2:11" x14ac:dyDescent="0.2">
      <c r="B1467" s="897"/>
      <c r="C1467" s="897"/>
      <c r="E1467" s="898"/>
      <c r="G1467" s="900"/>
      <c r="H1467" s="901"/>
      <c r="I1467" s="901"/>
      <c r="J1467" s="901"/>
      <c r="K1467" s="901"/>
    </row>
    <row r="1468" spans="2:11" x14ac:dyDescent="0.2">
      <c r="B1468" s="897"/>
      <c r="C1468" s="897"/>
      <c r="E1468" s="898"/>
      <c r="G1468" s="900"/>
      <c r="H1468" s="901"/>
      <c r="I1468" s="901"/>
      <c r="J1468" s="901"/>
      <c r="K1468" s="901"/>
    </row>
    <row r="1469" spans="2:11" x14ac:dyDescent="0.2">
      <c r="B1469" s="897"/>
      <c r="C1469" s="897"/>
      <c r="E1469" s="898"/>
      <c r="G1469" s="900"/>
      <c r="H1469" s="901"/>
      <c r="I1469" s="901"/>
      <c r="J1469" s="901"/>
      <c r="K1469" s="901"/>
    </row>
    <row r="1470" spans="2:11" x14ac:dyDescent="0.2">
      <c r="B1470" s="897"/>
      <c r="C1470" s="897"/>
      <c r="E1470" s="898"/>
      <c r="G1470" s="900"/>
      <c r="H1470" s="901"/>
      <c r="I1470" s="901"/>
      <c r="J1470" s="901"/>
      <c r="K1470" s="901"/>
    </row>
    <row r="1471" spans="2:11" x14ac:dyDescent="0.2">
      <c r="B1471" s="897"/>
      <c r="C1471" s="897"/>
      <c r="E1471" s="898"/>
      <c r="G1471" s="900"/>
      <c r="H1471" s="901"/>
      <c r="I1471" s="901"/>
      <c r="J1471" s="901"/>
      <c r="K1471" s="901"/>
    </row>
    <row r="1472" spans="2:11" x14ac:dyDescent="0.2">
      <c r="B1472" s="897"/>
      <c r="C1472" s="897"/>
      <c r="E1472" s="898"/>
      <c r="G1472" s="900"/>
      <c r="H1472" s="901"/>
      <c r="I1472" s="901"/>
      <c r="J1472" s="901"/>
      <c r="K1472" s="901"/>
    </row>
    <row r="1473" spans="2:11" x14ac:dyDescent="0.2">
      <c r="B1473" s="897"/>
      <c r="C1473" s="897"/>
      <c r="E1473" s="898"/>
      <c r="G1473" s="900"/>
      <c r="H1473" s="901"/>
      <c r="I1473" s="901"/>
      <c r="J1473" s="901"/>
      <c r="K1473" s="901"/>
    </row>
    <row r="1474" spans="2:11" x14ac:dyDescent="0.2">
      <c r="B1474" s="897"/>
      <c r="C1474" s="897"/>
      <c r="E1474" s="898"/>
      <c r="G1474" s="900"/>
      <c r="H1474" s="901"/>
      <c r="I1474" s="901"/>
      <c r="J1474" s="901"/>
      <c r="K1474" s="901"/>
    </row>
    <row r="1475" spans="2:11" x14ac:dyDescent="0.2">
      <c r="B1475" s="897"/>
      <c r="C1475" s="897"/>
      <c r="E1475" s="898"/>
      <c r="G1475" s="900"/>
      <c r="H1475" s="901"/>
      <c r="I1475" s="901"/>
      <c r="J1475" s="901"/>
      <c r="K1475" s="901"/>
    </row>
    <row r="1476" spans="2:11" x14ac:dyDescent="0.2">
      <c r="B1476" s="897"/>
      <c r="C1476" s="897"/>
      <c r="E1476" s="898"/>
      <c r="G1476" s="900"/>
      <c r="H1476" s="901"/>
      <c r="I1476" s="901"/>
      <c r="J1476" s="901"/>
      <c r="K1476" s="901"/>
    </row>
    <row r="1477" spans="2:11" x14ac:dyDescent="0.2">
      <c r="B1477" s="897"/>
      <c r="C1477" s="897"/>
      <c r="E1477" s="898"/>
      <c r="G1477" s="900"/>
      <c r="H1477" s="901"/>
      <c r="I1477" s="901"/>
      <c r="J1477" s="901"/>
      <c r="K1477" s="901"/>
    </row>
    <row r="1478" spans="2:11" x14ac:dyDescent="0.2">
      <c r="B1478" s="897"/>
      <c r="C1478" s="897"/>
      <c r="E1478" s="898"/>
      <c r="G1478" s="900"/>
      <c r="H1478" s="901"/>
      <c r="I1478" s="901"/>
      <c r="J1478" s="901"/>
      <c r="K1478" s="901"/>
    </row>
    <row r="1479" spans="2:11" x14ac:dyDescent="0.2">
      <c r="B1479" s="897"/>
      <c r="C1479" s="897"/>
      <c r="E1479" s="898"/>
      <c r="G1479" s="900"/>
      <c r="H1479" s="901"/>
      <c r="I1479" s="901"/>
      <c r="J1479" s="901"/>
      <c r="K1479" s="901"/>
    </row>
    <row r="1480" spans="2:11" x14ac:dyDescent="0.2">
      <c r="B1480" s="897"/>
      <c r="C1480" s="897"/>
      <c r="E1480" s="898"/>
      <c r="G1480" s="900"/>
      <c r="H1480" s="901"/>
      <c r="I1480" s="901"/>
      <c r="J1480" s="901"/>
      <c r="K1480" s="901"/>
    </row>
    <row r="1481" spans="2:11" x14ac:dyDescent="0.2">
      <c r="B1481" s="897"/>
      <c r="C1481" s="897"/>
      <c r="E1481" s="898"/>
      <c r="G1481" s="900"/>
      <c r="H1481" s="901"/>
      <c r="I1481" s="901"/>
      <c r="J1481" s="901"/>
      <c r="K1481" s="901"/>
    </row>
    <row r="1482" spans="2:11" x14ac:dyDescent="0.2">
      <c r="B1482" s="897"/>
      <c r="C1482" s="897"/>
      <c r="E1482" s="898"/>
      <c r="G1482" s="900"/>
      <c r="H1482" s="901"/>
      <c r="I1482" s="901"/>
      <c r="J1482" s="901"/>
      <c r="K1482" s="901"/>
    </row>
    <row r="1483" spans="2:11" x14ac:dyDescent="0.2">
      <c r="B1483" s="897"/>
      <c r="C1483" s="897"/>
      <c r="E1483" s="898"/>
      <c r="G1483" s="900"/>
      <c r="H1483" s="901"/>
      <c r="I1483" s="901"/>
      <c r="J1483" s="901"/>
      <c r="K1483" s="901"/>
    </row>
    <row r="1484" spans="2:11" x14ac:dyDescent="0.2">
      <c r="B1484" s="897"/>
      <c r="C1484" s="897"/>
      <c r="E1484" s="898"/>
      <c r="G1484" s="900"/>
      <c r="H1484" s="901"/>
      <c r="I1484" s="901"/>
      <c r="J1484" s="901"/>
      <c r="K1484" s="901"/>
    </row>
    <row r="1485" spans="2:11" x14ac:dyDescent="0.2">
      <c r="B1485" s="897"/>
      <c r="C1485" s="897"/>
      <c r="E1485" s="898"/>
      <c r="G1485" s="900"/>
      <c r="H1485" s="901"/>
      <c r="I1485" s="901"/>
      <c r="J1485" s="901"/>
      <c r="K1485" s="901"/>
    </row>
    <row r="1486" spans="2:11" x14ac:dyDescent="0.2">
      <c r="B1486" s="897"/>
      <c r="C1486" s="897"/>
      <c r="E1486" s="898"/>
      <c r="G1486" s="900"/>
      <c r="H1486" s="901"/>
      <c r="I1486" s="901"/>
      <c r="J1486" s="901"/>
      <c r="K1486" s="901"/>
    </row>
    <row r="1487" spans="2:11" x14ac:dyDescent="0.2">
      <c r="B1487" s="897"/>
      <c r="C1487" s="897"/>
      <c r="E1487" s="898"/>
      <c r="G1487" s="900"/>
      <c r="H1487" s="901"/>
      <c r="I1487" s="901"/>
      <c r="J1487" s="901"/>
      <c r="K1487" s="901"/>
    </row>
    <row r="1488" spans="2:11" x14ac:dyDescent="0.2">
      <c r="B1488" s="897"/>
      <c r="C1488" s="897"/>
      <c r="E1488" s="898"/>
      <c r="G1488" s="900"/>
      <c r="H1488" s="901"/>
      <c r="I1488" s="901"/>
      <c r="J1488" s="901"/>
      <c r="K1488" s="901"/>
    </row>
    <row r="1489" spans="2:11" x14ac:dyDescent="0.2">
      <c r="B1489" s="897"/>
      <c r="C1489" s="897"/>
      <c r="E1489" s="898"/>
      <c r="G1489" s="900"/>
      <c r="H1489" s="901"/>
      <c r="I1489" s="901"/>
      <c r="J1489" s="901"/>
      <c r="K1489" s="901"/>
    </row>
    <row r="1490" spans="2:11" x14ac:dyDescent="0.2">
      <c r="B1490" s="897"/>
      <c r="C1490" s="897"/>
      <c r="E1490" s="898"/>
      <c r="G1490" s="900"/>
      <c r="H1490" s="901"/>
      <c r="I1490" s="901"/>
      <c r="J1490" s="901"/>
      <c r="K1490" s="901"/>
    </row>
    <row r="1491" spans="2:11" x14ac:dyDescent="0.2">
      <c r="B1491" s="897"/>
      <c r="C1491" s="897"/>
      <c r="E1491" s="898"/>
      <c r="G1491" s="900"/>
      <c r="H1491" s="901"/>
      <c r="I1491" s="901"/>
      <c r="J1491" s="901"/>
      <c r="K1491" s="901"/>
    </row>
    <row r="1492" spans="2:11" x14ac:dyDescent="0.2">
      <c r="B1492" s="897"/>
      <c r="C1492" s="897"/>
      <c r="E1492" s="898"/>
      <c r="G1492" s="900"/>
      <c r="H1492" s="901"/>
      <c r="I1492" s="901"/>
      <c r="J1492" s="901"/>
      <c r="K1492" s="901"/>
    </row>
    <row r="1493" spans="2:11" x14ac:dyDescent="0.2">
      <c r="B1493" s="897"/>
      <c r="C1493" s="897"/>
      <c r="E1493" s="898"/>
      <c r="G1493" s="900"/>
      <c r="H1493" s="901"/>
      <c r="I1493" s="901"/>
      <c r="J1493" s="901"/>
      <c r="K1493" s="901"/>
    </row>
    <row r="1494" spans="2:11" x14ac:dyDescent="0.2">
      <c r="B1494" s="897"/>
      <c r="C1494" s="897"/>
      <c r="E1494" s="898"/>
      <c r="G1494" s="900"/>
      <c r="H1494" s="901"/>
      <c r="I1494" s="901"/>
      <c r="J1494" s="901"/>
      <c r="K1494" s="901"/>
    </row>
    <row r="1495" spans="2:11" x14ac:dyDescent="0.2">
      <c r="B1495" s="897"/>
      <c r="C1495" s="897"/>
      <c r="E1495" s="898"/>
      <c r="G1495" s="900"/>
      <c r="H1495" s="901"/>
      <c r="I1495" s="901"/>
      <c r="J1495" s="901"/>
      <c r="K1495" s="901"/>
    </row>
    <row r="1496" spans="2:11" x14ac:dyDescent="0.2">
      <c r="B1496" s="897"/>
      <c r="C1496" s="897"/>
      <c r="E1496" s="898"/>
      <c r="G1496" s="900"/>
      <c r="H1496" s="901"/>
      <c r="I1496" s="901"/>
      <c r="J1496" s="901"/>
      <c r="K1496" s="901"/>
    </row>
    <row r="1497" spans="2:11" x14ac:dyDescent="0.2">
      <c r="B1497" s="897"/>
      <c r="C1497" s="897"/>
      <c r="E1497" s="898"/>
      <c r="G1497" s="900"/>
      <c r="H1497" s="901"/>
      <c r="I1497" s="901"/>
      <c r="J1497" s="901"/>
      <c r="K1497" s="901"/>
    </row>
    <row r="1498" spans="2:11" x14ac:dyDescent="0.2">
      <c r="B1498" s="897"/>
      <c r="C1498" s="897"/>
      <c r="E1498" s="898"/>
      <c r="G1498" s="900"/>
      <c r="H1498" s="901"/>
      <c r="I1498" s="901"/>
      <c r="J1498" s="901"/>
      <c r="K1498" s="901"/>
    </row>
    <row r="1499" spans="2:11" x14ac:dyDescent="0.2">
      <c r="B1499" s="897"/>
      <c r="C1499" s="897"/>
      <c r="E1499" s="898"/>
      <c r="G1499" s="900"/>
      <c r="H1499" s="901"/>
      <c r="I1499" s="901"/>
      <c r="J1499" s="901"/>
      <c r="K1499" s="901"/>
    </row>
    <row r="1500" spans="2:11" x14ac:dyDescent="0.2">
      <c r="B1500" s="897"/>
      <c r="C1500" s="897"/>
      <c r="E1500" s="898"/>
      <c r="G1500" s="900"/>
      <c r="H1500" s="901"/>
      <c r="I1500" s="901"/>
      <c r="J1500" s="901"/>
      <c r="K1500" s="901"/>
    </row>
    <row r="1501" spans="2:11" x14ac:dyDescent="0.2">
      <c r="B1501" s="897"/>
      <c r="C1501" s="897"/>
      <c r="E1501" s="898"/>
      <c r="G1501" s="900"/>
      <c r="H1501" s="901"/>
      <c r="I1501" s="901"/>
      <c r="J1501" s="901"/>
      <c r="K1501" s="901"/>
    </row>
    <row r="1502" spans="2:11" x14ac:dyDescent="0.2">
      <c r="B1502" s="897"/>
      <c r="C1502" s="897"/>
      <c r="E1502" s="898"/>
      <c r="G1502" s="900"/>
      <c r="H1502" s="901"/>
      <c r="I1502" s="901"/>
      <c r="J1502" s="901"/>
      <c r="K1502" s="901"/>
    </row>
    <row r="1503" spans="2:11" x14ac:dyDescent="0.2">
      <c r="B1503" s="897"/>
      <c r="C1503" s="897"/>
      <c r="E1503" s="898"/>
      <c r="G1503" s="900"/>
      <c r="H1503" s="901"/>
      <c r="I1503" s="901"/>
      <c r="J1503" s="901"/>
      <c r="K1503" s="901"/>
    </row>
    <row r="1504" spans="2:11" x14ac:dyDescent="0.2">
      <c r="B1504" s="897"/>
      <c r="C1504" s="897"/>
      <c r="E1504" s="898"/>
      <c r="G1504" s="900"/>
      <c r="H1504" s="901"/>
      <c r="I1504" s="901"/>
      <c r="J1504" s="901"/>
      <c r="K1504" s="901"/>
    </row>
    <row r="1505" spans="2:11" x14ac:dyDescent="0.2">
      <c r="B1505" s="897"/>
      <c r="C1505" s="897"/>
      <c r="E1505" s="898"/>
      <c r="G1505" s="900"/>
      <c r="H1505" s="901"/>
      <c r="I1505" s="901"/>
      <c r="J1505" s="901"/>
      <c r="K1505" s="901"/>
    </row>
    <row r="1506" spans="2:11" x14ac:dyDescent="0.2">
      <c r="B1506" s="897"/>
      <c r="C1506" s="897"/>
      <c r="E1506" s="898"/>
      <c r="G1506" s="900"/>
      <c r="H1506" s="901"/>
      <c r="I1506" s="901"/>
      <c r="J1506" s="901"/>
      <c r="K1506" s="901"/>
    </row>
    <row r="1507" spans="2:11" x14ac:dyDescent="0.2">
      <c r="B1507" s="897"/>
      <c r="C1507" s="897"/>
      <c r="E1507" s="898"/>
      <c r="G1507" s="900"/>
      <c r="H1507" s="901"/>
      <c r="I1507" s="901"/>
      <c r="J1507" s="901"/>
      <c r="K1507" s="901"/>
    </row>
    <row r="1508" spans="2:11" x14ac:dyDescent="0.2">
      <c r="B1508" s="897"/>
      <c r="C1508" s="897"/>
      <c r="E1508" s="898"/>
      <c r="G1508" s="900"/>
      <c r="H1508" s="901"/>
      <c r="I1508" s="901"/>
      <c r="J1508" s="901"/>
      <c r="K1508" s="901"/>
    </row>
    <row r="1509" spans="2:11" x14ac:dyDescent="0.2">
      <c r="B1509" s="897"/>
      <c r="C1509" s="897"/>
      <c r="E1509" s="898"/>
      <c r="G1509" s="900"/>
      <c r="H1509" s="901"/>
      <c r="I1509" s="901"/>
      <c r="J1509" s="901"/>
      <c r="K1509" s="901"/>
    </row>
    <row r="1510" spans="2:11" x14ac:dyDescent="0.2">
      <c r="B1510" s="897"/>
      <c r="C1510" s="897"/>
      <c r="E1510" s="898"/>
      <c r="G1510" s="900"/>
      <c r="H1510" s="901"/>
      <c r="I1510" s="901"/>
      <c r="J1510" s="901"/>
      <c r="K1510" s="901"/>
    </row>
    <row r="1511" spans="2:11" x14ac:dyDescent="0.2">
      <c r="B1511" s="897"/>
      <c r="C1511" s="897"/>
      <c r="E1511" s="898"/>
      <c r="G1511" s="900"/>
      <c r="H1511" s="901"/>
      <c r="I1511" s="901"/>
      <c r="J1511" s="901"/>
      <c r="K1511" s="901"/>
    </row>
    <row r="1512" spans="2:11" x14ac:dyDescent="0.2">
      <c r="B1512" s="897"/>
      <c r="C1512" s="897"/>
      <c r="E1512" s="898"/>
      <c r="G1512" s="900"/>
      <c r="H1512" s="901"/>
      <c r="I1512" s="901"/>
      <c r="J1512" s="901"/>
      <c r="K1512" s="901"/>
    </row>
    <row r="1513" spans="2:11" x14ac:dyDescent="0.2">
      <c r="B1513" s="897"/>
      <c r="C1513" s="897"/>
      <c r="E1513" s="898"/>
      <c r="G1513" s="900"/>
      <c r="H1513" s="901"/>
      <c r="I1513" s="901"/>
      <c r="J1513" s="901"/>
      <c r="K1513" s="901"/>
    </row>
    <row r="1514" spans="2:11" x14ac:dyDescent="0.2">
      <c r="B1514" s="897"/>
      <c r="C1514" s="897"/>
      <c r="E1514" s="898"/>
      <c r="G1514" s="900"/>
      <c r="H1514" s="901"/>
      <c r="I1514" s="901"/>
      <c r="J1514" s="901"/>
      <c r="K1514" s="901"/>
    </row>
    <row r="1515" spans="2:11" x14ac:dyDescent="0.2">
      <c r="B1515" s="897"/>
      <c r="C1515" s="897"/>
      <c r="E1515" s="898"/>
      <c r="G1515" s="900"/>
      <c r="H1515" s="901"/>
      <c r="I1515" s="901"/>
      <c r="J1515" s="901"/>
      <c r="K1515" s="901"/>
    </row>
    <row r="1516" spans="2:11" x14ac:dyDescent="0.2">
      <c r="B1516" s="897"/>
      <c r="C1516" s="897"/>
      <c r="E1516" s="898"/>
      <c r="G1516" s="900"/>
      <c r="H1516" s="901"/>
      <c r="I1516" s="901"/>
      <c r="J1516" s="901"/>
      <c r="K1516" s="901"/>
    </row>
    <row r="1517" spans="2:11" x14ac:dyDescent="0.2">
      <c r="B1517" s="897"/>
      <c r="C1517" s="897"/>
      <c r="E1517" s="898"/>
      <c r="G1517" s="900"/>
      <c r="H1517" s="901"/>
      <c r="I1517" s="901"/>
      <c r="J1517" s="901"/>
      <c r="K1517" s="901"/>
    </row>
    <row r="1518" spans="2:11" x14ac:dyDescent="0.2">
      <c r="B1518" s="897"/>
      <c r="C1518" s="897"/>
      <c r="E1518" s="898"/>
      <c r="G1518" s="900"/>
      <c r="H1518" s="901"/>
      <c r="I1518" s="901"/>
      <c r="J1518" s="901"/>
      <c r="K1518" s="901"/>
    </row>
    <row r="1519" spans="2:11" x14ac:dyDescent="0.2">
      <c r="B1519" s="897"/>
      <c r="C1519" s="897"/>
      <c r="E1519" s="898"/>
      <c r="G1519" s="900"/>
      <c r="H1519" s="901"/>
      <c r="I1519" s="901"/>
      <c r="J1519" s="901"/>
      <c r="K1519" s="901"/>
    </row>
    <row r="1520" spans="2:11" x14ac:dyDescent="0.2">
      <c r="B1520" s="897"/>
      <c r="C1520" s="897"/>
      <c r="E1520" s="898"/>
      <c r="G1520" s="900"/>
      <c r="H1520" s="901"/>
      <c r="I1520" s="901"/>
      <c r="J1520" s="901"/>
      <c r="K1520" s="901"/>
    </row>
    <row r="1521" spans="2:11" x14ac:dyDescent="0.2">
      <c r="B1521" s="897"/>
      <c r="C1521" s="897"/>
      <c r="E1521" s="898"/>
      <c r="G1521" s="900"/>
      <c r="H1521" s="901"/>
      <c r="I1521" s="901"/>
      <c r="J1521" s="901"/>
      <c r="K1521" s="901"/>
    </row>
    <row r="1522" spans="2:11" x14ac:dyDescent="0.2">
      <c r="B1522" s="897"/>
      <c r="C1522" s="897"/>
      <c r="E1522" s="898"/>
      <c r="G1522" s="900"/>
      <c r="H1522" s="901"/>
      <c r="I1522" s="901"/>
      <c r="J1522" s="901"/>
      <c r="K1522" s="901"/>
    </row>
    <row r="1523" spans="2:11" x14ac:dyDescent="0.2">
      <c r="B1523" s="897"/>
      <c r="C1523" s="897"/>
      <c r="E1523" s="898"/>
      <c r="G1523" s="900"/>
      <c r="H1523" s="901"/>
      <c r="I1523" s="901"/>
      <c r="J1523" s="901"/>
      <c r="K1523" s="901"/>
    </row>
    <row r="1524" spans="2:11" x14ac:dyDescent="0.2">
      <c r="B1524" s="897"/>
      <c r="C1524" s="897"/>
      <c r="E1524" s="898"/>
      <c r="G1524" s="900"/>
      <c r="H1524" s="901"/>
      <c r="I1524" s="901"/>
      <c r="J1524" s="901"/>
      <c r="K1524" s="901"/>
    </row>
    <row r="1525" spans="2:11" x14ac:dyDescent="0.2">
      <c r="B1525" s="897"/>
      <c r="C1525" s="897"/>
      <c r="E1525" s="898"/>
      <c r="G1525" s="900"/>
      <c r="H1525" s="901"/>
      <c r="I1525" s="901"/>
      <c r="J1525" s="901"/>
      <c r="K1525" s="901"/>
    </row>
    <row r="1526" spans="2:11" x14ac:dyDescent="0.2">
      <c r="B1526" s="897"/>
      <c r="C1526" s="897"/>
      <c r="E1526" s="898"/>
      <c r="G1526" s="900"/>
      <c r="H1526" s="901"/>
      <c r="I1526" s="901"/>
      <c r="J1526" s="901"/>
      <c r="K1526" s="901"/>
    </row>
    <row r="1527" spans="2:11" x14ac:dyDescent="0.2">
      <c r="B1527" s="897"/>
      <c r="C1527" s="897"/>
      <c r="E1527" s="898"/>
      <c r="G1527" s="900"/>
      <c r="H1527" s="901"/>
      <c r="I1527" s="901"/>
      <c r="J1527" s="901"/>
      <c r="K1527" s="901"/>
    </row>
    <row r="1528" spans="2:11" x14ac:dyDescent="0.2">
      <c r="B1528" s="897"/>
      <c r="C1528" s="897"/>
      <c r="E1528" s="898"/>
      <c r="G1528" s="900"/>
      <c r="H1528" s="901"/>
      <c r="I1528" s="901"/>
      <c r="J1528" s="901"/>
      <c r="K1528" s="901"/>
    </row>
    <row r="1529" spans="2:11" x14ac:dyDescent="0.2">
      <c r="B1529" s="897"/>
      <c r="C1529" s="897"/>
      <c r="E1529" s="898"/>
      <c r="G1529" s="900"/>
      <c r="H1529" s="901"/>
      <c r="I1529" s="901"/>
      <c r="J1529" s="901"/>
      <c r="K1529" s="901"/>
    </row>
    <row r="1530" spans="2:11" x14ac:dyDescent="0.2">
      <c r="B1530" s="897"/>
      <c r="C1530" s="897"/>
      <c r="E1530" s="898"/>
      <c r="G1530" s="900"/>
      <c r="H1530" s="901"/>
      <c r="I1530" s="901"/>
      <c r="J1530" s="901"/>
      <c r="K1530" s="901"/>
    </row>
    <row r="1531" spans="2:11" x14ac:dyDescent="0.2">
      <c r="B1531" s="897"/>
      <c r="C1531" s="897"/>
      <c r="E1531" s="898"/>
      <c r="G1531" s="900"/>
      <c r="H1531" s="901"/>
      <c r="I1531" s="901"/>
      <c r="J1531" s="901"/>
      <c r="K1531" s="901"/>
    </row>
    <row r="1532" spans="2:11" x14ac:dyDescent="0.2">
      <c r="B1532" s="897"/>
      <c r="C1532" s="897"/>
      <c r="E1532" s="898"/>
      <c r="G1532" s="900"/>
      <c r="H1532" s="901"/>
      <c r="I1532" s="901"/>
      <c r="J1532" s="901"/>
      <c r="K1532" s="901"/>
    </row>
    <row r="1533" spans="2:11" x14ac:dyDescent="0.2">
      <c r="B1533" s="897"/>
      <c r="C1533" s="897"/>
      <c r="E1533" s="898"/>
      <c r="G1533" s="900"/>
      <c r="H1533" s="901"/>
      <c r="I1533" s="901"/>
      <c r="J1533" s="901"/>
      <c r="K1533" s="901"/>
    </row>
    <row r="1534" spans="2:11" x14ac:dyDescent="0.2">
      <c r="B1534" s="897"/>
      <c r="C1534" s="897"/>
      <c r="E1534" s="898"/>
      <c r="G1534" s="900"/>
      <c r="H1534" s="901"/>
      <c r="I1534" s="901"/>
      <c r="J1534" s="901"/>
      <c r="K1534" s="901"/>
    </row>
    <row r="1535" spans="2:11" x14ac:dyDescent="0.2">
      <c r="B1535" s="897"/>
      <c r="C1535" s="897"/>
      <c r="E1535" s="898"/>
      <c r="G1535" s="900"/>
      <c r="H1535" s="901"/>
      <c r="I1535" s="901"/>
      <c r="J1535" s="901"/>
      <c r="K1535" s="901"/>
    </row>
    <row r="1536" spans="2:11" x14ac:dyDescent="0.2">
      <c r="B1536" s="897"/>
      <c r="C1536" s="897"/>
      <c r="E1536" s="898"/>
      <c r="G1536" s="900"/>
      <c r="H1536" s="901"/>
      <c r="I1536" s="901"/>
      <c r="J1536" s="901"/>
      <c r="K1536" s="901"/>
    </row>
    <row r="1537" spans="2:11" x14ac:dyDescent="0.2">
      <c r="B1537" s="897"/>
      <c r="C1537" s="897"/>
      <c r="E1537" s="898"/>
      <c r="G1537" s="900"/>
      <c r="H1537" s="901"/>
      <c r="I1537" s="901"/>
      <c r="J1537" s="901"/>
      <c r="K1537" s="901"/>
    </row>
    <row r="1538" spans="2:11" x14ac:dyDescent="0.2">
      <c r="B1538" s="897"/>
      <c r="C1538" s="897"/>
      <c r="E1538" s="898"/>
      <c r="G1538" s="900"/>
      <c r="H1538" s="901"/>
      <c r="I1538" s="901"/>
      <c r="J1538" s="901"/>
      <c r="K1538" s="901"/>
    </row>
    <row r="1539" spans="2:11" x14ac:dyDescent="0.2">
      <c r="B1539" s="897"/>
      <c r="C1539" s="897"/>
      <c r="E1539" s="898"/>
      <c r="G1539" s="900"/>
      <c r="H1539" s="901"/>
      <c r="I1539" s="901"/>
      <c r="J1539" s="901"/>
      <c r="K1539" s="901"/>
    </row>
    <row r="1540" spans="2:11" x14ac:dyDescent="0.2">
      <c r="B1540" s="897"/>
      <c r="C1540" s="897"/>
      <c r="E1540" s="898"/>
      <c r="G1540" s="900"/>
      <c r="H1540" s="901"/>
      <c r="I1540" s="901"/>
      <c r="J1540" s="901"/>
      <c r="K1540" s="901"/>
    </row>
    <row r="1541" spans="2:11" x14ac:dyDescent="0.2">
      <c r="B1541" s="897"/>
      <c r="C1541" s="897"/>
      <c r="E1541" s="898"/>
      <c r="G1541" s="900"/>
      <c r="H1541" s="901"/>
      <c r="I1541" s="901"/>
      <c r="J1541" s="901"/>
      <c r="K1541" s="901"/>
    </row>
    <row r="1542" spans="2:11" x14ac:dyDescent="0.2">
      <c r="B1542" s="897"/>
      <c r="C1542" s="897"/>
      <c r="E1542" s="898"/>
      <c r="G1542" s="900"/>
      <c r="H1542" s="901"/>
      <c r="I1542" s="901"/>
      <c r="J1542" s="901"/>
      <c r="K1542" s="901"/>
    </row>
    <row r="1543" spans="2:11" x14ac:dyDescent="0.2">
      <c r="B1543" s="897"/>
      <c r="C1543" s="897"/>
      <c r="E1543" s="898"/>
      <c r="G1543" s="900"/>
      <c r="H1543" s="901"/>
      <c r="I1543" s="901"/>
      <c r="J1543" s="901"/>
      <c r="K1543" s="901"/>
    </row>
    <row r="1544" spans="2:11" x14ac:dyDescent="0.2">
      <c r="B1544" s="897"/>
      <c r="C1544" s="897"/>
      <c r="E1544" s="898"/>
      <c r="G1544" s="900"/>
      <c r="H1544" s="901"/>
      <c r="I1544" s="901"/>
      <c r="J1544" s="901"/>
      <c r="K1544" s="901"/>
    </row>
    <row r="1545" spans="2:11" x14ac:dyDescent="0.2">
      <c r="B1545" s="897"/>
      <c r="C1545" s="897"/>
      <c r="E1545" s="898"/>
      <c r="G1545" s="900"/>
      <c r="H1545" s="901"/>
      <c r="I1545" s="901"/>
      <c r="J1545" s="901"/>
      <c r="K1545" s="901"/>
    </row>
    <row r="1546" spans="2:11" x14ac:dyDescent="0.2">
      <c r="B1546" s="897"/>
      <c r="C1546" s="897"/>
      <c r="E1546" s="898"/>
      <c r="G1546" s="900"/>
      <c r="H1546" s="901"/>
      <c r="I1546" s="901"/>
      <c r="J1546" s="901"/>
      <c r="K1546" s="901"/>
    </row>
    <row r="1547" spans="2:11" x14ac:dyDescent="0.2">
      <c r="B1547" s="897"/>
      <c r="C1547" s="897"/>
      <c r="E1547" s="898"/>
      <c r="G1547" s="900"/>
      <c r="H1547" s="901"/>
      <c r="I1547" s="901"/>
      <c r="J1547" s="901"/>
      <c r="K1547" s="901"/>
    </row>
    <row r="1548" spans="2:11" x14ac:dyDescent="0.2">
      <c r="B1548" s="897"/>
      <c r="C1548" s="897"/>
      <c r="E1548" s="898"/>
      <c r="G1548" s="900"/>
      <c r="H1548" s="901"/>
      <c r="I1548" s="901"/>
      <c r="J1548" s="901"/>
      <c r="K1548" s="901"/>
    </row>
    <row r="1549" spans="2:11" x14ac:dyDescent="0.2">
      <c r="B1549" s="897"/>
      <c r="C1549" s="897"/>
      <c r="E1549" s="898"/>
      <c r="G1549" s="900"/>
      <c r="H1549" s="901"/>
      <c r="I1549" s="901"/>
      <c r="J1549" s="901"/>
      <c r="K1549" s="901"/>
    </row>
    <row r="1550" spans="2:11" x14ac:dyDescent="0.2">
      <c r="B1550" s="897"/>
      <c r="C1550" s="897"/>
      <c r="E1550" s="898"/>
      <c r="G1550" s="900"/>
      <c r="H1550" s="901"/>
      <c r="I1550" s="901"/>
      <c r="J1550" s="901"/>
      <c r="K1550" s="901"/>
    </row>
    <row r="1551" spans="2:11" x14ac:dyDescent="0.2">
      <c r="B1551" s="897"/>
      <c r="C1551" s="897"/>
      <c r="E1551" s="898"/>
      <c r="G1551" s="900"/>
      <c r="H1551" s="901"/>
      <c r="I1551" s="901"/>
      <c r="J1551" s="901"/>
      <c r="K1551" s="901"/>
    </row>
    <row r="1552" spans="2:11" x14ac:dyDescent="0.2">
      <c r="B1552" s="897"/>
      <c r="C1552" s="897"/>
      <c r="E1552" s="898"/>
      <c r="G1552" s="900"/>
      <c r="H1552" s="901"/>
      <c r="I1552" s="901"/>
      <c r="J1552" s="901"/>
      <c r="K1552" s="901"/>
    </row>
    <row r="1553" spans="2:11" x14ac:dyDescent="0.2">
      <c r="B1553" s="897"/>
      <c r="C1553" s="897"/>
      <c r="E1553" s="898"/>
      <c r="G1553" s="900"/>
      <c r="H1553" s="901"/>
      <c r="I1553" s="901"/>
      <c r="J1553" s="901"/>
      <c r="K1553" s="901"/>
    </row>
    <row r="1554" spans="2:11" x14ac:dyDescent="0.2">
      <c r="B1554" s="897"/>
      <c r="C1554" s="897"/>
      <c r="E1554" s="898"/>
      <c r="G1554" s="900"/>
      <c r="H1554" s="901"/>
      <c r="I1554" s="901"/>
      <c r="J1554" s="901"/>
      <c r="K1554" s="901"/>
    </row>
    <row r="1555" spans="2:11" x14ac:dyDescent="0.2">
      <c r="B1555" s="897"/>
      <c r="C1555" s="897"/>
      <c r="E1555" s="898"/>
      <c r="G1555" s="900"/>
      <c r="H1555" s="901"/>
      <c r="I1555" s="901"/>
      <c r="J1555" s="901"/>
      <c r="K1555" s="901"/>
    </row>
    <row r="1556" spans="2:11" x14ac:dyDescent="0.2">
      <c r="B1556" s="897"/>
      <c r="C1556" s="897"/>
      <c r="E1556" s="898"/>
      <c r="G1556" s="900"/>
      <c r="H1556" s="901"/>
      <c r="I1556" s="901"/>
      <c r="J1556" s="901"/>
      <c r="K1556" s="901"/>
    </row>
    <row r="1557" spans="2:11" x14ac:dyDescent="0.2">
      <c r="B1557" s="897"/>
      <c r="C1557" s="897"/>
      <c r="E1557" s="898"/>
      <c r="G1557" s="900"/>
      <c r="H1557" s="901"/>
      <c r="I1557" s="901"/>
      <c r="J1557" s="901"/>
      <c r="K1557" s="901"/>
    </row>
    <row r="1558" spans="2:11" x14ac:dyDescent="0.2">
      <c r="B1558" s="897"/>
      <c r="C1558" s="897"/>
      <c r="E1558" s="898"/>
      <c r="G1558" s="900"/>
      <c r="H1558" s="901"/>
      <c r="I1558" s="901"/>
      <c r="J1558" s="901"/>
      <c r="K1558" s="901"/>
    </row>
    <row r="1559" spans="2:11" x14ac:dyDescent="0.2">
      <c r="B1559" s="897"/>
      <c r="C1559" s="897"/>
      <c r="E1559" s="898"/>
      <c r="G1559" s="900"/>
      <c r="H1559" s="901"/>
      <c r="I1559" s="901"/>
      <c r="J1559" s="901"/>
      <c r="K1559" s="901"/>
    </row>
    <row r="1560" spans="2:11" x14ac:dyDescent="0.2">
      <c r="B1560" s="897"/>
      <c r="C1560" s="897"/>
      <c r="E1560" s="898"/>
      <c r="G1560" s="900"/>
      <c r="H1560" s="901"/>
      <c r="I1560" s="901"/>
      <c r="J1560" s="901"/>
      <c r="K1560" s="901"/>
    </row>
    <row r="1561" spans="2:11" x14ac:dyDescent="0.2">
      <c r="B1561" s="897"/>
      <c r="C1561" s="897"/>
      <c r="E1561" s="898"/>
      <c r="G1561" s="900"/>
      <c r="H1561" s="901"/>
      <c r="I1561" s="901"/>
      <c r="J1561" s="901"/>
      <c r="K1561" s="901"/>
    </row>
    <row r="1562" spans="2:11" x14ac:dyDescent="0.2">
      <c r="B1562" s="897"/>
      <c r="C1562" s="897"/>
      <c r="E1562" s="898"/>
      <c r="G1562" s="900"/>
      <c r="H1562" s="901"/>
      <c r="I1562" s="901"/>
      <c r="J1562" s="901"/>
      <c r="K1562" s="901"/>
    </row>
    <row r="1563" spans="2:11" x14ac:dyDescent="0.2">
      <c r="B1563" s="897"/>
      <c r="C1563" s="897"/>
      <c r="E1563" s="898"/>
      <c r="G1563" s="900"/>
      <c r="H1563" s="901"/>
      <c r="I1563" s="901"/>
      <c r="J1563" s="901"/>
      <c r="K1563" s="901"/>
    </row>
    <row r="1564" spans="2:11" x14ac:dyDescent="0.2">
      <c r="B1564" s="897"/>
      <c r="C1564" s="897"/>
      <c r="E1564" s="898"/>
      <c r="G1564" s="900"/>
      <c r="H1564" s="901"/>
      <c r="I1564" s="901"/>
      <c r="J1564" s="901"/>
      <c r="K1564" s="901"/>
    </row>
    <row r="1565" spans="2:11" x14ac:dyDescent="0.2">
      <c r="B1565" s="897"/>
      <c r="C1565" s="897"/>
      <c r="E1565" s="898"/>
      <c r="G1565" s="900"/>
      <c r="H1565" s="901"/>
      <c r="I1565" s="901"/>
      <c r="J1565" s="901"/>
      <c r="K1565" s="901"/>
    </row>
    <row r="1566" spans="2:11" x14ac:dyDescent="0.2">
      <c r="B1566" s="897"/>
      <c r="C1566" s="897"/>
      <c r="E1566" s="898"/>
      <c r="G1566" s="900"/>
      <c r="H1566" s="901"/>
      <c r="I1566" s="901"/>
      <c r="J1566" s="901"/>
      <c r="K1566" s="901"/>
    </row>
    <row r="1567" spans="2:11" x14ac:dyDescent="0.2">
      <c r="B1567" s="897"/>
      <c r="C1567" s="897"/>
      <c r="E1567" s="898"/>
      <c r="G1567" s="900"/>
      <c r="H1567" s="901"/>
      <c r="I1567" s="901"/>
      <c r="J1567" s="901"/>
      <c r="K1567" s="901"/>
    </row>
    <row r="1568" spans="2:11" x14ac:dyDescent="0.2">
      <c r="B1568" s="897"/>
      <c r="C1568" s="897"/>
      <c r="E1568" s="898"/>
      <c r="G1568" s="900"/>
      <c r="H1568" s="901"/>
      <c r="I1568" s="901"/>
      <c r="J1568" s="901"/>
      <c r="K1568" s="901"/>
    </row>
    <row r="1569" spans="2:11" x14ac:dyDescent="0.2">
      <c r="B1569" s="897"/>
      <c r="C1569" s="897"/>
      <c r="E1569" s="898"/>
      <c r="G1569" s="900"/>
      <c r="H1569" s="901"/>
      <c r="I1569" s="901"/>
      <c r="J1569" s="901"/>
      <c r="K1569" s="901"/>
    </row>
    <row r="1570" spans="2:11" x14ac:dyDescent="0.2">
      <c r="B1570" s="897"/>
      <c r="C1570" s="897"/>
      <c r="E1570" s="898"/>
      <c r="G1570" s="900"/>
      <c r="H1570" s="901"/>
      <c r="I1570" s="901"/>
      <c r="J1570" s="901"/>
      <c r="K1570" s="901"/>
    </row>
    <row r="1571" spans="2:11" x14ac:dyDescent="0.2">
      <c r="B1571" s="897"/>
      <c r="C1571" s="897"/>
      <c r="E1571" s="898"/>
      <c r="G1571" s="900"/>
      <c r="H1571" s="901"/>
      <c r="I1571" s="901"/>
      <c r="J1571" s="901"/>
      <c r="K1571" s="901"/>
    </row>
    <row r="1572" spans="2:11" x14ac:dyDescent="0.2">
      <c r="B1572" s="897"/>
      <c r="C1572" s="897"/>
      <c r="E1572" s="898"/>
      <c r="G1572" s="900"/>
      <c r="H1572" s="901"/>
      <c r="I1572" s="901"/>
      <c r="J1572" s="901"/>
      <c r="K1572" s="901"/>
    </row>
    <row r="1573" spans="2:11" x14ac:dyDescent="0.2">
      <c r="B1573" s="897"/>
      <c r="C1573" s="897"/>
      <c r="E1573" s="898"/>
      <c r="G1573" s="900"/>
      <c r="H1573" s="901"/>
      <c r="I1573" s="901"/>
      <c r="J1573" s="901"/>
      <c r="K1573" s="901"/>
    </row>
    <row r="1574" spans="2:11" x14ac:dyDescent="0.2">
      <c r="B1574" s="897"/>
      <c r="C1574" s="897"/>
      <c r="E1574" s="898"/>
      <c r="G1574" s="900"/>
      <c r="H1574" s="901"/>
      <c r="I1574" s="901"/>
      <c r="J1574" s="901"/>
      <c r="K1574" s="901"/>
    </row>
    <row r="1575" spans="2:11" x14ac:dyDescent="0.2">
      <c r="B1575" s="897"/>
      <c r="C1575" s="897"/>
      <c r="E1575" s="898"/>
      <c r="G1575" s="900"/>
      <c r="H1575" s="901"/>
      <c r="I1575" s="901"/>
      <c r="J1575" s="901"/>
      <c r="K1575" s="901"/>
    </row>
    <row r="1576" spans="2:11" x14ac:dyDescent="0.2">
      <c r="B1576" s="897"/>
      <c r="C1576" s="897"/>
      <c r="E1576" s="898"/>
      <c r="G1576" s="900"/>
      <c r="H1576" s="901"/>
      <c r="I1576" s="901"/>
      <c r="J1576" s="901"/>
      <c r="K1576" s="901"/>
    </row>
    <row r="1577" spans="2:11" x14ac:dyDescent="0.2">
      <c r="B1577" s="897"/>
      <c r="C1577" s="897"/>
      <c r="E1577" s="898"/>
      <c r="G1577" s="900"/>
      <c r="H1577" s="901"/>
      <c r="I1577" s="901"/>
      <c r="J1577" s="901"/>
      <c r="K1577" s="901"/>
    </row>
    <row r="1578" spans="2:11" x14ac:dyDescent="0.2">
      <c r="B1578" s="897"/>
      <c r="C1578" s="897"/>
      <c r="E1578" s="898"/>
      <c r="G1578" s="900"/>
      <c r="H1578" s="901"/>
      <c r="I1578" s="901"/>
      <c r="J1578" s="901"/>
      <c r="K1578" s="901"/>
    </row>
    <row r="1579" spans="2:11" x14ac:dyDescent="0.2">
      <c r="B1579" s="897"/>
      <c r="C1579" s="897"/>
      <c r="E1579" s="898"/>
      <c r="G1579" s="900"/>
      <c r="H1579" s="901"/>
      <c r="I1579" s="901"/>
      <c r="J1579" s="901"/>
      <c r="K1579" s="901"/>
    </row>
    <row r="1580" spans="2:11" x14ac:dyDescent="0.2">
      <c r="B1580" s="897"/>
      <c r="C1580" s="897"/>
      <c r="E1580" s="898"/>
      <c r="G1580" s="900"/>
      <c r="H1580" s="901"/>
      <c r="I1580" s="901"/>
      <c r="J1580" s="901"/>
      <c r="K1580" s="901"/>
    </row>
    <row r="1581" spans="2:11" x14ac:dyDescent="0.2">
      <c r="B1581" s="897"/>
      <c r="C1581" s="897"/>
      <c r="E1581" s="898"/>
      <c r="G1581" s="900"/>
      <c r="H1581" s="901"/>
      <c r="I1581" s="901"/>
      <c r="J1581" s="901"/>
      <c r="K1581" s="901"/>
    </row>
    <row r="1582" spans="2:11" x14ac:dyDescent="0.2">
      <c r="B1582" s="897"/>
      <c r="C1582" s="897"/>
      <c r="E1582" s="898"/>
      <c r="G1582" s="900"/>
      <c r="H1582" s="901"/>
      <c r="I1582" s="901"/>
      <c r="J1582" s="901"/>
      <c r="K1582" s="901"/>
    </row>
    <row r="1583" spans="2:11" x14ac:dyDescent="0.2">
      <c r="B1583" s="897"/>
      <c r="C1583" s="897"/>
      <c r="E1583" s="898"/>
      <c r="G1583" s="900"/>
      <c r="H1583" s="901"/>
      <c r="I1583" s="901"/>
      <c r="J1583" s="901"/>
      <c r="K1583" s="901"/>
    </row>
    <row r="1584" spans="2:11" x14ac:dyDescent="0.2">
      <c r="B1584" s="897"/>
      <c r="C1584" s="897"/>
      <c r="E1584" s="898"/>
      <c r="G1584" s="900"/>
      <c r="H1584" s="901"/>
      <c r="I1584" s="901"/>
      <c r="J1584" s="901"/>
      <c r="K1584" s="901"/>
    </row>
    <row r="1585" spans="2:11" x14ac:dyDescent="0.2">
      <c r="B1585" s="897"/>
      <c r="C1585" s="897"/>
      <c r="E1585" s="898"/>
      <c r="G1585" s="900"/>
      <c r="H1585" s="901"/>
      <c r="I1585" s="901"/>
      <c r="J1585" s="901"/>
      <c r="K1585" s="901"/>
    </row>
    <row r="1586" spans="2:11" x14ac:dyDescent="0.2">
      <c r="B1586" s="897"/>
      <c r="C1586" s="897"/>
      <c r="E1586" s="898"/>
      <c r="G1586" s="900"/>
      <c r="H1586" s="901"/>
      <c r="I1586" s="901"/>
      <c r="J1586" s="901"/>
      <c r="K1586" s="901"/>
    </row>
    <row r="1587" spans="2:11" x14ac:dyDescent="0.2">
      <c r="B1587" s="897"/>
      <c r="C1587" s="897"/>
      <c r="E1587" s="898"/>
      <c r="G1587" s="900"/>
      <c r="H1587" s="901"/>
      <c r="I1587" s="901"/>
      <c r="J1587" s="901"/>
      <c r="K1587" s="901"/>
    </row>
    <row r="1588" spans="2:11" x14ac:dyDescent="0.2">
      <c r="B1588" s="897"/>
      <c r="C1588" s="897"/>
      <c r="E1588" s="898"/>
      <c r="G1588" s="900"/>
      <c r="H1588" s="901"/>
      <c r="I1588" s="901"/>
      <c r="J1588" s="901"/>
      <c r="K1588" s="901"/>
    </row>
    <row r="1589" spans="2:11" x14ac:dyDescent="0.2">
      <c r="B1589" s="897"/>
      <c r="C1589" s="897"/>
      <c r="E1589" s="898"/>
      <c r="G1589" s="900"/>
      <c r="H1589" s="901"/>
      <c r="I1589" s="901"/>
      <c r="J1589" s="901"/>
      <c r="K1589" s="901"/>
    </row>
    <row r="1590" spans="2:11" x14ac:dyDescent="0.2">
      <c r="B1590" s="897"/>
      <c r="C1590" s="897"/>
      <c r="E1590" s="898"/>
      <c r="G1590" s="900"/>
      <c r="H1590" s="901"/>
      <c r="I1590" s="901"/>
      <c r="J1590" s="901"/>
      <c r="K1590" s="901"/>
    </row>
    <row r="1591" spans="2:11" x14ac:dyDescent="0.2">
      <c r="B1591" s="897"/>
      <c r="C1591" s="897"/>
      <c r="E1591" s="898"/>
      <c r="G1591" s="900"/>
      <c r="H1591" s="901"/>
      <c r="I1591" s="901"/>
      <c r="J1591" s="901"/>
      <c r="K1591" s="901"/>
    </row>
    <row r="1592" spans="2:11" x14ac:dyDescent="0.2">
      <c r="B1592" s="897"/>
      <c r="C1592" s="897"/>
      <c r="E1592" s="898"/>
      <c r="G1592" s="900"/>
      <c r="H1592" s="901"/>
      <c r="I1592" s="901"/>
      <c r="J1592" s="901"/>
      <c r="K1592" s="901"/>
    </row>
    <row r="1593" spans="2:11" x14ac:dyDescent="0.2">
      <c r="B1593" s="897"/>
      <c r="C1593" s="897"/>
      <c r="E1593" s="898"/>
      <c r="G1593" s="900"/>
      <c r="H1593" s="901"/>
      <c r="I1593" s="901"/>
      <c r="J1593" s="901"/>
      <c r="K1593" s="901"/>
    </row>
    <row r="1594" spans="2:11" x14ac:dyDescent="0.2">
      <c r="B1594" s="897"/>
      <c r="C1594" s="897"/>
      <c r="E1594" s="898"/>
      <c r="G1594" s="900"/>
      <c r="H1594" s="901"/>
      <c r="I1594" s="901"/>
      <c r="J1594" s="901"/>
      <c r="K1594" s="901"/>
    </row>
    <row r="1595" spans="2:11" x14ac:dyDescent="0.2">
      <c r="B1595" s="897"/>
      <c r="C1595" s="897"/>
      <c r="E1595" s="898"/>
      <c r="G1595" s="900"/>
      <c r="H1595" s="901"/>
      <c r="I1595" s="901"/>
      <c r="J1595" s="901"/>
      <c r="K1595" s="901"/>
    </row>
    <row r="1596" spans="2:11" x14ac:dyDescent="0.2">
      <c r="B1596" s="897"/>
      <c r="C1596" s="897"/>
      <c r="E1596" s="898"/>
      <c r="G1596" s="900"/>
      <c r="H1596" s="901"/>
      <c r="I1596" s="901"/>
      <c r="J1596" s="901"/>
      <c r="K1596" s="901"/>
    </row>
    <row r="1597" spans="2:11" x14ac:dyDescent="0.2">
      <c r="B1597" s="897"/>
      <c r="C1597" s="897"/>
      <c r="E1597" s="898"/>
      <c r="G1597" s="900"/>
      <c r="H1597" s="901"/>
      <c r="I1597" s="901"/>
      <c r="J1597" s="901"/>
      <c r="K1597" s="901"/>
    </row>
    <row r="1598" spans="2:11" x14ac:dyDescent="0.2">
      <c r="B1598" s="897"/>
      <c r="C1598" s="897"/>
      <c r="E1598" s="898"/>
      <c r="G1598" s="900"/>
      <c r="H1598" s="901"/>
      <c r="I1598" s="901"/>
      <c r="J1598" s="901"/>
      <c r="K1598" s="901"/>
    </row>
    <row r="1599" spans="2:11" x14ac:dyDescent="0.2">
      <c r="B1599" s="897"/>
      <c r="C1599" s="897"/>
      <c r="E1599" s="898"/>
      <c r="G1599" s="900"/>
      <c r="H1599" s="901"/>
      <c r="I1599" s="901"/>
      <c r="J1599" s="901"/>
      <c r="K1599" s="901"/>
    </row>
    <row r="1600" spans="2:11" x14ac:dyDescent="0.2">
      <c r="B1600" s="897"/>
      <c r="C1600" s="897"/>
      <c r="E1600" s="898"/>
      <c r="G1600" s="900"/>
      <c r="H1600" s="901"/>
      <c r="I1600" s="901"/>
      <c r="J1600" s="901"/>
      <c r="K1600" s="901"/>
    </row>
    <row r="1601" spans="2:11" x14ac:dyDescent="0.2">
      <c r="B1601" s="897"/>
      <c r="C1601" s="897"/>
      <c r="E1601" s="898"/>
      <c r="G1601" s="900"/>
      <c r="H1601" s="901"/>
      <c r="I1601" s="901"/>
      <c r="J1601" s="901"/>
      <c r="K1601" s="901"/>
    </row>
    <row r="1602" spans="2:11" x14ac:dyDescent="0.2">
      <c r="B1602" s="897"/>
      <c r="C1602" s="897"/>
      <c r="E1602" s="898"/>
      <c r="G1602" s="900"/>
      <c r="H1602" s="901"/>
      <c r="I1602" s="901"/>
      <c r="J1602" s="901"/>
      <c r="K1602" s="901"/>
    </row>
    <row r="1603" spans="2:11" x14ac:dyDescent="0.2">
      <c r="B1603" s="897"/>
      <c r="C1603" s="897"/>
      <c r="E1603" s="898"/>
      <c r="G1603" s="900"/>
      <c r="H1603" s="901"/>
      <c r="I1603" s="901"/>
      <c r="J1603" s="901"/>
      <c r="K1603" s="901"/>
    </row>
    <row r="1604" spans="2:11" x14ac:dyDescent="0.2">
      <c r="B1604" s="897"/>
      <c r="C1604" s="897"/>
      <c r="E1604" s="898"/>
      <c r="G1604" s="900"/>
      <c r="H1604" s="901"/>
      <c r="I1604" s="901"/>
      <c r="J1604" s="901"/>
      <c r="K1604" s="901"/>
    </row>
    <row r="1605" spans="2:11" x14ac:dyDescent="0.2">
      <c r="B1605" s="897"/>
      <c r="C1605" s="897"/>
      <c r="E1605" s="898"/>
      <c r="G1605" s="900"/>
      <c r="H1605" s="901"/>
      <c r="I1605" s="901"/>
      <c r="J1605" s="901"/>
      <c r="K1605" s="901"/>
    </row>
    <row r="1606" spans="2:11" x14ac:dyDescent="0.2">
      <c r="B1606" s="897"/>
      <c r="C1606" s="897"/>
      <c r="E1606" s="898"/>
      <c r="G1606" s="900"/>
      <c r="H1606" s="901"/>
      <c r="I1606" s="901"/>
      <c r="J1606" s="901"/>
      <c r="K1606" s="901"/>
    </row>
    <row r="1607" spans="2:11" x14ac:dyDescent="0.2">
      <c r="B1607" s="897"/>
      <c r="C1607" s="897"/>
      <c r="E1607" s="898"/>
      <c r="G1607" s="900"/>
      <c r="H1607" s="901"/>
      <c r="I1607" s="901"/>
      <c r="J1607" s="901"/>
      <c r="K1607" s="901"/>
    </row>
    <row r="1608" spans="2:11" x14ac:dyDescent="0.2">
      <c r="B1608" s="897"/>
      <c r="C1608" s="897"/>
      <c r="E1608" s="898"/>
      <c r="G1608" s="900"/>
      <c r="H1608" s="901"/>
      <c r="I1608" s="901"/>
      <c r="J1608" s="901"/>
      <c r="K1608" s="901"/>
    </row>
    <row r="1609" spans="2:11" x14ac:dyDescent="0.2">
      <c r="B1609" s="897"/>
      <c r="C1609" s="897"/>
      <c r="E1609" s="898"/>
      <c r="G1609" s="900"/>
      <c r="H1609" s="901"/>
      <c r="I1609" s="901"/>
      <c r="J1609" s="901"/>
      <c r="K1609" s="901"/>
    </row>
    <row r="1610" spans="2:11" x14ac:dyDescent="0.2">
      <c r="B1610" s="897"/>
      <c r="C1610" s="897"/>
      <c r="E1610" s="898"/>
      <c r="G1610" s="900"/>
      <c r="H1610" s="901"/>
      <c r="I1610" s="901"/>
      <c r="J1610" s="901"/>
      <c r="K1610" s="901"/>
    </row>
    <row r="1611" spans="2:11" x14ac:dyDescent="0.2">
      <c r="B1611" s="897"/>
      <c r="C1611" s="897"/>
      <c r="E1611" s="898"/>
      <c r="G1611" s="900"/>
      <c r="H1611" s="901"/>
      <c r="I1611" s="901"/>
      <c r="J1611" s="901"/>
      <c r="K1611" s="901"/>
    </row>
    <row r="1612" spans="2:11" x14ac:dyDescent="0.2">
      <c r="B1612" s="897"/>
      <c r="C1612" s="897"/>
      <c r="E1612" s="898"/>
      <c r="G1612" s="900"/>
      <c r="H1612" s="901"/>
      <c r="I1612" s="901"/>
      <c r="J1612" s="901"/>
      <c r="K1612" s="901"/>
    </row>
    <row r="1613" spans="2:11" x14ac:dyDescent="0.2">
      <c r="B1613" s="897"/>
      <c r="C1613" s="897"/>
      <c r="E1613" s="898"/>
      <c r="G1613" s="900"/>
      <c r="H1613" s="901"/>
      <c r="I1613" s="901"/>
      <c r="J1613" s="901"/>
      <c r="K1613" s="901"/>
    </row>
    <row r="1614" spans="2:11" x14ac:dyDescent="0.2">
      <c r="B1614" s="897"/>
      <c r="C1614" s="897"/>
      <c r="E1614" s="898"/>
      <c r="G1614" s="900"/>
      <c r="H1614" s="901"/>
      <c r="I1614" s="901"/>
      <c r="J1614" s="901"/>
      <c r="K1614" s="901"/>
    </row>
    <row r="1615" spans="2:11" x14ac:dyDescent="0.2">
      <c r="B1615" s="897"/>
      <c r="C1615" s="897"/>
      <c r="E1615" s="898"/>
      <c r="G1615" s="900"/>
      <c r="H1615" s="901"/>
      <c r="I1615" s="901"/>
      <c r="J1615" s="901"/>
      <c r="K1615" s="901"/>
    </row>
    <row r="1616" spans="2:11" x14ac:dyDescent="0.2">
      <c r="B1616" s="897"/>
      <c r="C1616" s="897"/>
      <c r="E1616" s="898"/>
      <c r="G1616" s="900"/>
      <c r="H1616" s="901"/>
      <c r="I1616" s="901"/>
      <c r="J1616" s="901"/>
      <c r="K1616" s="901"/>
    </row>
    <row r="1617" spans="2:11" x14ac:dyDescent="0.2">
      <c r="B1617" s="897"/>
      <c r="C1617" s="897"/>
      <c r="E1617" s="898"/>
      <c r="G1617" s="900"/>
      <c r="H1617" s="901"/>
      <c r="I1617" s="901"/>
      <c r="J1617" s="901"/>
      <c r="K1617" s="901"/>
    </row>
    <row r="1618" spans="2:11" x14ac:dyDescent="0.2">
      <c r="B1618" s="897"/>
      <c r="C1618" s="897"/>
      <c r="E1618" s="898"/>
      <c r="G1618" s="900"/>
      <c r="H1618" s="901"/>
      <c r="I1618" s="901"/>
      <c r="J1618" s="901"/>
      <c r="K1618" s="901"/>
    </row>
    <row r="1619" spans="2:11" x14ac:dyDescent="0.2">
      <c r="B1619" s="897"/>
      <c r="C1619" s="897"/>
      <c r="E1619" s="898"/>
      <c r="G1619" s="900"/>
      <c r="H1619" s="901"/>
      <c r="I1619" s="901"/>
      <c r="J1619" s="901"/>
      <c r="K1619" s="901"/>
    </row>
    <row r="1620" spans="2:11" x14ac:dyDescent="0.2">
      <c r="B1620" s="897"/>
      <c r="C1620" s="897"/>
      <c r="E1620" s="898"/>
      <c r="G1620" s="900"/>
      <c r="H1620" s="901"/>
      <c r="I1620" s="901"/>
      <c r="J1620" s="901"/>
      <c r="K1620" s="901"/>
    </row>
    <row r="1621" spans="2:11" x14ac:dyDescent="0.2">
      <c r="B1621" s="897"/>
      <c r="C1621" s="897"/>
      <c r="E1621" s="898"/>
      <c r="G1621" s="900"/>
      <c r="H1621" s="901"/>
      <c r="I1621" s="901"/>
      <c r="J1621" s="901"/>
      <c r="K1621" s="901"/>
    </row>
    <row r="1622" spans="2:11" x14ac:dyDescent="0.2">
      <c r="B1622" s="897"/>
      <c r="C1622" s="897"/>
      <c r="E1622" s="898"/>
      <c r="G1622" s="900"/>
      <c r="H1622" s="901"/>
      <c r="I1622" s="901"/>
      <c r="J1622" s="901"/>
      <c r="K1622" s="901"/>
    </row>
    <row r="1623" spans="2:11" x14ac:dyDescent="0.2">
      <c r="B1623" s="897"/>
      <c r="C1623" s="897"/>
      <c r="E1623" s="898"/>
      <c r="G1623" s="900"/>
      <c r="H1623" s="901"/>
      <c r="I1623" s="901"/>
      <c r="J1623" s="901"/>
      <c r="K1623" s="901"/>
    </row>
    <row r="1624" spans="2:11" x14ac:dyDescent="0.2">
      <c r="B1624" s="897"/>
      <c r="C1624" s="897"/>
      <c r="E1624" s="898"/>
      <c r="G1624" s="900"/>
      <c r="H1624" s="901"/>
      <c r="I1624" s="901"/>
      <c r="J1624" s="901"/>
      <c r="K1624" s="901"/>
    </row>
    <row r="1625" spans="2:11" x14ac:dyDescent="0.2">
      <c r="B1625" s="897"/>
      <c r="C1625" s="897"/>
      <c r="E1625" s="898"/>
      <c r="G1625" s="900"/>
      <c r="H1625" s="901"/>
      <c r="I1625" s="901"/>
      <c r="J1625" s="901"/>
      <c r="K1625" s="901"/>
    </row>
    <row r="1626" spans="2:11" x14ac:dyDescent="0.2">
      <c r="B1626" s="897"/>
      <c r="C1626" s="897"/>
      <c r="E1626" s="898"/>
      <c r="G1626" s="900"/>
      <c r="H1626" s="901"/>
      <c r="I1626" s="901"/>
      <c r="J1626" s="901"/>
      <c r="K1626" s="901"/>
    </row>
    <row r="1627" spans="2:11" x14ac:dyDescent="0.2">
      <c r="B1627" s="897"/>
      <c r="C1627" s="897"/>
      <c r="E1627" s="898"/>
      <c r="G1627" s="900"/>
      <c r="H1627" s="901"/>
      <c r="I1627" s="901"/>
      <c r="J1627" s="901"/>
      <c r="K1627" s="901"/>
    </row>
    <row r="1628" spans="2:11" x14ac:dyDescent="0.2">
      <c r="B1628" s="897"/>
      <c r="C1628" s="897"/>
      <c r="E1628" s="898"/>
      <c r="G1628" s="900"/>
      <c r="H1628" s="901"/>
      <c r="I1628" s="901"/>
      <c r="J1628" s="901"/>
      <c r="K1628" s="901"/>
    </row>
    <row r="1629" spans="2:11" x14ac:dyDescent="0.2">
      <c r="B1629" s="897"/>
      <c r="C1629" s="897"/>
      <c r="E1629" s="898"/>
      <c r="G1629" s="900"/>
      <c r="H1629" s="901"/>
      <c r="I1629" s="901"/>
      <c r="J1629" s="901"/>
      <c r="K1629" s="901"/>
    </row>
    <row r="1630" spans="2:11" x14ac:dyDescent="0.2">
      <c r="B1630" s="897"/>
      <c r="C1630" s="897"/>
      <c r="E1630" s="898"/>
      <c r="G1630" s="900"/>
      <c r="H1630" s="901"/>
      <c r="I1630" s="901"/>
      <c r="J1630" s="901"/>
      <c r="K1630" s="901"/>
    </row>
    <row r="1631" spans="2:11" x14ac:dyDescent="0.2">
      <c r="B1631" s="897"/>
      <c r="C1631" s="897"/>
      <c r="E1631" s="898"/>
      <c r="G1631" s="900"/>
      <c r="H1631" s="901"/>
      <c r="I1631" s="901"/>
      <c r="J1631" s="901"/>
      <c r="K1631" s="901"/>
    </row>
    <row r="1632" spans="2:11" x14ac:dyDescent="0.2">
      <c r="B1632" s="897"/>
      <c r="C1632" s="897"/>
      <c r="E1632" s="898"/>
      <c r="G1632" s="900"/>
      <c r="H1632" s="901"/>
      <c r="I1632" s="901"/>
      <c r="J1632" s="901"/>
      <c r="K1632" s="901"/>
    </row>
    <row r="1633" spans="2:11" x14ac:dyDescent="0.2">
      <c r="B1633" s="897"/>
      <c r="C1633" s="897"/>
      <c r="E1633" s="898"/>
      <c r="G1633" s="900"/>
      <c r="H1633" s="901"/>
      <c r="I1633" s="901"/>
      <c r="J1633" s="901"/>
      <c r="K1633" s="901"/>
    </row>
    <row r="1634" spans="2:11" x14ac:dyDescent="0.2">
      <c r="B1634" s="897"/>
      <c r="C1634" s="897"/>
      <c r="E1634" s="898"/>
      <c r="G1634" s="900"/>
      <c r="H1634" s="901"/>
      <c r="I1634" s="901"/>
      <c r="J1634" s="901"/>
      <c r="K1634" s="901"/>
    </row>
    <row r="1635" spans="2:11" x14ac:dyDescent="0.2">
      <c r="B1635" s="897"/>
      <c r="C1635" s="897"/>
      <c r="E1635" s="898"/>
      <c r="G1635" s="900"/>
      <c r="H1635" s="901"/>
      <c r="I1635" s="901"/>
      <c r="J1635" s="901"/>
      <c r="K1635" s="901"/>
    </row>
    <row r="1636" spans="2:11" x14ac:dyDescent="0.2">
      <c r="B1636" s="897"/>
      <c r="C1636" s="897"/>
      <c r="E1636" s="898"/>
      <c r="G1636" s="900"/>
      <c r="H1636" s="901"/>
      <c r="I1636" s="901"/>
      <c r="J1636" s="901"/>
      <c r="K1636" s="901"/>
    </row>
    <row r="1637" spans="2:11" x14ac:dyDescent="0.2">
      <c r="B1637" s="897"/>
      <c r="C1637" s="897"/>
      <c r="E1637" s="898"/>
      <c r="G1637" s="900"/>
      <c r="H1637" s="901"/>
      <c r="I1637" s="901"/>
      <c r="J1637" s="901"/>
      <c r="K1637" s="901"/>
    </row>
    <row r="1638" spans="2:11" x14ac:dyDescent="0.2">
      <c r="B1638" s="897"/>
      <c r="C1638" s="897"/>
      <c r="E1638" s="898"/>
      <c r="G1638" s="900"/>
      <c r="H1638" s="901"/>
      <c r="I1638" s="901"/>
      <c r="J1638" s="901"/>
      <c r="K1638" s="901"/>
    </row>
    <row r="1639" spans="2:11" x14ac:dyDescent="0.2">
      <c r="B1639" s="897"/>
      <c r="C1639" s="897"/>
      <c r="E1639" s="898"/>
      <c r="G1639" s="900"/>
      <c r="H1639" s="901"/>
      <c r="I1639" s="901"/>
      <c r="J1639" s="901"/>
      <c r="K1639" s="901"/>
    </row>
    <row r="1640" spans="2:11" x14ac:dyDescent="0.2">
      <c r="B1640" s="897"/>
      <c r="C1640" s="897"/>
      <c r="E1640" s="898"/>
      <c r="G1640" s="900"/>
      <c r="H1640" s="901"/>
      <c r="I1640" s="901"/>
      <c r="J1640" s="901"/>
      <c r="K1640" s="901"/>
    </row>
    <row r="1641" spans="2:11" x14ac:dyDescent="0.2">
      <c r="B1641" s="897"/>
      <c r="C1641" s="897"/>
      <c r="E1641" s="898"/>
      <c r="G1641" s="900"/>
      <c r="H1641" s="901"/>
      <c r="I1641" s="901"/>
      <c r="J1641" s="901"/>
      <c r="K1641" s="901"/>
    </row>
    <row r="1642" spans="2:11" x14ac:dyDescent="0.2">
      <c r="B1642" s="897"/>
      <c r="C1642" s="897"/>
      <c r="E1642" s="898"/>
      <c r="G1642" s="900"/>
      <c r="H1642" s="901"/>
      <c r="I1642" s="901"/>
      <c r="J1642" s="901"/>
      <c r="K1642" s="901"/>
    </row>
    <row r="1643" spans="2:11" x14ac:dyDescent="0.2">
      <c r="B1643" s="897"/>
      <c r="C1643" s="897"/>
      <c r="E1643" s="898"/>
      <c r="G1643" s="900"/>
      <c r="H1643" s="901"/>
      <c r="I1643" s="901"/>
      <c r="J1643" s="901"/>
      <c r="K1643" s="901"/>
    </row>
    <row r="1644" spans="2:11" x14ac:dyDescent="0.2">
      <c r="B1644" s="897"/>
      <c r="C1644" s="897"/>
      <c r="E1644" s="898"/>
      <c r="G1644" s="900"/>
      <c r="H1644" s="901"/>
      <c r="I1644" s="901"/>
      <c r="J1644" s="901"/>
      <c r="K1644" s="901"/>
    </row>
    <row r="1645" spans="2:11" x14ac:dyDescent="0.2">
      <c r="B1645" s="897"/>
      <c r="C1645" s="897"/>
      <c r="E1645" s="898"/>
      <c r="G1645" s="900"/>
      <c r="H1645" s="901"/>
      <c r="I1645" s="901"/>
      <c r="J1645" s="901"/>
      <c r="K1645" s="901"/>
    </row>
    <row r="1646" spans="2:11" x14ac:dyDescent="0.2">
      <c r="B1646" s="897"/>
      <c r="C1646" s="897"/>
      <c r="E1646" s="898"/>
      <c r="G1646" s="900"/>
      <c r="H1646" s="901"/>
      <c r="I1646" s="901"/>
      <c r="J1646" s="901"/>
      <c r="K1646" s="901"/>
    </row>
    <row r="1647" spans="2:11" x14ac:dyDescent="0.2">
      <c r="B1647" s="897"/>
      <c r="C1647" s="897"/>
      <c r="E1647" s="898"/>
      <c r="G1647" s="900"/>
      <c r="H1647" s="901"/>
      <c r="I1647" s="901"/>
      <c r="J1647" s="901"/>
      <c r="K1647" s="901"/>
    </row>
    <row r="1648" spans="2:11" x14ac:dyDescent="0.2">
      <c r="B1648" s="897"/>
      <c r="C1648" s="897"/>
      <c r="E1648" s="898"/>
      <c r="G1648" s="900"/>
      <c r="H1648" s="901"/>
      <c r="I1648" s="901"/>
      <c r="J1648" s="901"/>
      <c r="K1648" s="901"/>
    </row>
    <row r="1649" spans="2:11" x14ac:dyDescent="0.2">
      <c r="B1649" s="897"/>
      <c r="C1649" s="897"/>
      <c r="E1649" s="898"/>
      <c r="G1649" s="900"/>
      <c r="H1649" s="901"/>
      <c r="I1649" s="901"/>
      <c r="J1649" s="901"/>
      <c r="K1649" s="901"/>
    </row>
    <row r="1650" spans="2:11" x14ac:dyDescent="0.2">
      <c r="B1650" s="897"/>
      <c r="C1650" s="897"/>
      <c r="E1650" s="898"/>
      <c r="G1650" s="900"/>
      <c r="H1650" s="901"/>
      <c r="I1650" s="901"/>
      <c r="J1650" s="901"/>
      <c r="K1650" s="901"/>
    </row>
    <row r="1651" spans="2:11" x14ac:dyDescent="0.2">
      <c r="B1651" s="897"/>
      <c r="C1651" s="897"/>
      <c r="E1651" s="898"/>
      <c r="G1651" s="900"/>
      <c r="H1651" s="901"/>
      <c r="I1651" s="901"/>
      <c r="J1651" s="901"/>
      <c r="K1651" s="901"/>
    </row>
    <row r="1652" spans="2:11" x14ac:dyDescent="0.2">
      <c r="B1652" s="897"/>
      <c r="C1652" s="897"/>
      <c r="E1652" s="898"/>
      <c r="G1652" s="900"/>
      <c r="H1652" s="901"/>
      <c r="I1652" s="901"/>
      <c r="J1652" s="901"/>
      <c r="K1652" s="901"/>
    </row>
    <row r="1653" spans="2:11" x14ac:dyDescent="0.2">
      <c r="B1653" s="897"/>
      <c r="C1653" s="897"/>
      <c r="E1653" s="898"/>
      <c r="G1653" s="900"/>
      <c r="H1653" s="901"/>
      <c r="I1653" s="901"/>
      <c r="J1653" s="901"/>
      <c r="K1653" s="901"/>
    </row>
    <row r="1654" spans="2:11" x14ac:dyDescent="0.2">
      <c r="B1654" s="897"/>
      <c r="C1654" s="897"/>
      <c r="E1654" s="898"/>
      <c r="G1654" s="900"/>
      <c r="H1654" s="901"/>
      <c r="I1654" s="901"/>
      <c r="J1654" s="901"/>
      <c r="K1654" s="901"/>
    </row>
    <row r="1655" spans="2:11" x14ac:dyDescent="0.2">
      <c r="B1655" s="897"/>
      <c r="C1655" s="897"/>
      <c r="E1655" s="898"/>
      <c r="G1655" s="900"/>
      <c r="H1655" s="901"/>
      <c r="I1655" s="901"/>
      <c r="J1655" s="901"/>
      <c r="K1655" s="901"/>
    </row>
    <row r="1656" spans="2:11" x14ac:dyDescent="0.2">
      <c r="B1656" s="897"/>
      <c r="C1656" s="897"/>
      <c r="E1656" s="898"/>
      <c r="G1656" s="900"/>
      <c r="H1656" s="901"/>
      <c r="I1656" s="901"/>
      <c r="J1656" s="901"/>
      <c r="K1656" s="901"/>
    </row>
    <row r="1657" spans="2:11" x14ac:dyDescent="0.2">
      <c r="B1657" s="897"/>
      <c r="C1657" s="897"/>
      <c r="E1657" s="898"/>
      <c r="G1657" s="900"/>
      <c r="H1657" s="901"/>
      <c r="I1657" s="901"/>
      <c r="J1657" s="901"/>
      <c r="K1657" s="901"/>
    </row>
    <row r="1658" spans="2:11" x14ac:dyDescent="0.2">
      <c r="B1658" s="897"/>
      <c r="C1658" s="897"/>
      <c r="E1658" s="898"/>
      <c r="G1658" s="900"/>
      <c r="H1658" s="901"/>
      <c r="I1658" s="901"/>
      <c r="J1658" s="901"/>
      <c r="K1658" s="901"/>
    </row>
    <row r="1659" spans="2:11" x14ac:dyDescent="0.2">
      <c r="B1659" s="897"/>
      <c r="C1659" s="897"/>
      <c r="E1659" s="898"/>
      <c r="G1659" s="900"/>
      <c r="H1659" s="901"/>
      <c r="I1659" s="901"/>
      <c r="J1659" s="901"/>
      <c r="K1659" s="901"/>
    </row>
    <row r="1660" spans="2:11" x14ac:dyDescent="0.2">
      <c r="B1660" s="897"/>
      <c r="C1660" s="897"/>
      <c r="E1660" s="898"/>
      <c r="G1660" s="900"/>
      <c r="H1660" s="901"/>
      <c r="I1660" s="901"/>
      <c r="J1660" s="901"/>
      <c r="K1660" s="901"/>
    </row>
    <row r="1661" spans="2:11" x14ac:dyDescent="0.2">
      <c r="B1661" s="897"/>
      <c r="C1661" s="897"/>
      <c r="E1661" s="898"/>
      <c r="G1661" s="900"/>
      <c r="H1661" s="901"/>
      <c r="I1661" s="901"/>
      <c r="J1661" s="901"/>
      <c r="K1661" s="901"/>
    </row>
    <row r="1662" spans="2:11" x14ac:dyDescent="0.2">
      <c r="B1662" s="897"/>
      <c r="C1662" s="897"/>
      <c r="E1662" s="898"/>
      <c r="G1662" s="900"/>
      <c r="H1662" s="901"/>
      <c r="I1662" s="901"/>
      <c r="J1662" s="901"/>
      <c r="K1662" s="901"/>
    </row>
    <row r="1663" spans="2:11" x14ac:dyDescent="0.2">
      <c r="B1663" s="897"/>
      <c r="C1663" s="897"/>
      <c r="E1663" s="898"/>
      <c r="G1663" s="900"/>
      <c r="H1663" s="901"/>
      <c r="I1663" s="901"/>
      <c r="J1663" s="901"/>
      <c r="K1663" s="901"/>
    </row>
    <row r="1664" spans="2:11" x14ac:dyDescent="0.2">
      <c r="B1664" s="897"/>
      <c r="C1664" s="897"/>
      <c r="E1664" s="898"/>
      <c r="G1664" s="900"/>
      <c r="H1664" s="901"/>
      <c r="I1664" s="901"/>
      <c r="J1664" s="901"/>
      <c r="K1664" s="901"/>
    </row>
    <row r="1665" spans="2:11" x14ac:dyDescent="0.2">
      <c r="B1665" s="897"/>
      <c r="C1665" s="897"/>
      <c r="E1665" s="898"/>
      <c r="G1665" s="900"/>
      <c r="H1665" s="901"/>
      <c r="I1665" s="901"/>
      <c r="J1665" s="901"/>
      <c r="K1665" s="901"/>
    </row>
    <row r="1666" spans="2:11" x14ac:dyDescent="0.2">
      <c r="B1666" s="897"/>
      <c r="C1666" s="897"/>
      <c r="E1666" s="898"/>
      <c r="G1666" s="900"/>
      <c r="H1666" s="901"/>
      <c r="I1666" s="901"/>
      <c r="J1666" s="901"/>
      <c r="K1666" s="901"/>
    </row>
    <row r="1667" spans="2:11" x14ac:dyDescent="0.2">
      <c r="B1667" s="897"/>
      <c r="C1667" s="897"/>
      <c r="E1667" s="898"/>
      <c r="G1667" s="900"/>
      <c r="H1667" s="901"/>
      <c r="I1667" s="901"/>
      <c r="J1667" s="901"/>
      <c r="K1667" s="901"/>
    </row>
    <row r="1668" spans="2:11" x14ac:dyDescent="0.2">
      <c r="B1668" s="897"/>
      <c r="C1668" s="897"/>
      <c r="E1668" s="898"/>
      <c r="G1668" s="900"/>
      <c r="H1668" s="901"/>
      <c r="I1668" s="901"/>
      <c r="J1668" s="901"/>
      <c r="K1668" s="901"/>
    </row>
    <row r="1669" spans="2:11" x14ac:dyDescent="0.2">
      <c r="B1669" s="897"/>
      <c r="C1669" s="897"/>
      <c r="E1669" s="898"/>
      <c r="G1669" s="900"/>
      <c r="H1669" s="901"/>
      <c r="I1669" s="901"/>
      <c r="J1669" s="901"/>
      <c r="K1669" s="901"/>
    </row>
    <row r="1670" spans="2:11" x14ac:dyDescent="0.2">
      <c r="B1670" s="897"/>
      <c r="C1670" s="897"/>
      <c r="E1670" s="898"/>
      <c r="G1670" s="900"/>
      <c r="H1670" s="901"/>
      <c r="I1670" s="901"/>
      <c r="J1670" s="901"/>
      <c r="K1670" s="901"/>
    </row>
    <row r="1671" spans="2:11" x14ac:dyDescent="0.2">
      <c r="B1671" s="897"/>
      <c r="C1671" s="897"/>
      <c r="E1671" s="898"/>
      <c r="G1671" s="900"/>
      <c r="H1671" s="901"/>
      <c r="I1671" s="901"/>
      <c r="J1671" s="901"/>
      <c r="K1671" s="901"/>
    </row>
    <row r="1672" spans="2:11" x14ac:dyDescent="0.2">
      <c r="B1672" s="897"/>
      <c r="C1672" s="897"/>
      <c r="E1672" s="898"/>
      <c r="G1672" s="900"/>
      <c r="H1672" s="901"/>
      <c r="I1672" s="901"/>
      <c r="J1672" s="901"/>
      <c r="K1672" s="901"/>
    </row>
    <row r="1673" spans="2:11" x14ac:dyDescent="0.2">
      <c r="B1673" s="897"/>
      <c r="C1673" s="897"/>
      <c r="E1673" s="898"/>
      <c r="G1673" s="900"/>
      <c r="H1673" s="901"/>
      <c r="I1673" s="901"/>
      <c r="J1673" s="901"/>
      <c r="K1673" s="901"/>
    </row>
    <row r="1674" spans="2:11" x14ac:dyDescent="0.2">
      <c r="B1674" s="897"/>
      <c r="C1674" s="897"/>
      <c r="E1674" s="898"/>
      <c r="G1674" s="900"/>
      <c r="H1674" s="901"/>
      <c r="I1674" s="901"/>
      <c r="J1674" s="901"/>
      <c r="K1674" s="901"/>
    </row>
    <row r="1675" spans="2:11" x14ac:dyDescent="0.2">
      <c r="B1675" s="897"/>
      <c r="C1675" s="897"/>
      <c r="E1675" s="898"/>
      <c r="G1675" s="900"/>
      <c r="H1675" s="901"/>
      <c r="I1675" s="901"/>
      <c r="J1675" s="901"/>
      <c r="K1675" s="901"/>
    </row>
    <row r="1676" spans="2:11" x14ac:dyDescent="0.2">
      <c r="B1676" s="897"/>
      <c r="C1676" s="897"/>
      <c r="E1676" s="898"/>
      <c r="G1676" s="900"/>
      <c r="H1676" s="901"/>
      <c r="I1676" s="901"/>
      <c r="J1676" s="901"/>
      <c r="K1676" s="901"/>
    </row>
    <row r="1677" spans="2:11" x14ac:dyDescent="0.2">
      <c r="B1677" s="897"/>
      <c r="C1677" s="897"/>
      <c r="E1677" s="898"/>
      <c r="G1677" s="900"/>
      <c r="H1677" s="901"/>
      <c r="I1677" s="901"/>
      <c r="J1677" s="901"/>
      <c r="K1677" s="901"/>
    </row>
    <row r="1678" spans="2:11" x14ac:dyDescent="0.2">
      <c r="B1678" s="897"/>
      <c r="C1678" s="897"/>
      <c r="E1678" s="898"/>
      <c r="G1678" s="900"/>
      <c r="H1678" s="901"/>
      <c r="I1678" s="901"/>
      <c r="J1678" s="901"/>
      <c r="K1678" s="901"/>
    </row>
    <row r="1679" spans="2:11" x14ac:dyDescent="0.2">
      <c r="B1679" s="897"/>
      <c r="C1679" s="897"/>
      <c r="E1679" s="898"/>
      <c r="G1679" s="900"/>
      <c r="H1679" s="901"/>
      <c r="I1679" s="901"/>
      <c r="J1679" s="901"/>
      <c r="K1679" s="901"/>
    </row>
    <row r="1680" spans="2:11" x14ac:dyDescent="0.2">
      <c r="B1680" s="897"/>
      <c r="C1680" s="897"/>
      <c r="E1680" s="898"/>
      <c r="G1680" s="900"/>
      <c r="H1680" s="901"/>
      <c r="I1680" s="901"/>
      <c r="J1680" s="901"/>
      <c r="K1680" s="901"/>
    </row>
    <row r="1681" spans="2:11" x14ac:dyDescent="0.2">
      <c r="B1681" s="897"/>
      <c r="C1681" s="897"/>
      <c r="E1681" s="898"/>
      <c r="G1681" s="900"/>
      <c r="H1681" s="901"/>
      <c r="I1681" s="901"/>
      <c r="J1681" s="901"/>
      <c r="K1681" s="901"/>
    </row>
    <row r="1682" spans="2:11" x14ac:dyDescent="0.2">
      <c r="B1682" s="897"/>
      <c r="C1682" s="897"/>
      <c r="E1682" s="898"/>
      <c r="G1682" s="900"/>
      <c r="H1682" s="901"/>
      <c r="I1682" s="901"/>
      <c r="J1682" s="901"/>
      <c r="K1682" s="901"/>
    </row>
    <row r="1683" spans="2:11" x14ac:dyDescent="0.2">
      <c r="B1683" s="897"/>
      <c r="C1683" s="897"/>
      <c r="E1683" s="898"/>
      <c r="G1683" s="900"/>
      <c r="H1683" s="901"/>
      <c r="I1683" s="901"/>
      <c r="J1683" s="901"/>
      <c r="K1683" s="901"/>
    </row>
    <row r="1684" spans="2:11" x14ac:dyDescent="0.2">
      <c r="B1684" s="897"/>
      <c r="C1684" s="897"/>
      <c r="E1684" s="898"/>
      <c r="G1684" s="900"/>
      <c r="H1684" s="901"/>
      <c r="I1684" s="901"/>
      <c r="J1684" s="901"/>
      <c r="K1684" s="901"/>
    </row>
    <row r="1685" spans="2:11" x14ac:dyDescent="0.2">
      <c r="B1685" s="897"/>
      <c r="C1685" s="897"/>
      <c r="E1685" s="898"/>
      <c r="G1685" s="900"/>
      <c r="H1685" s="901"/>
      <c r="I1685" s="901"/>
      <c r="J1685" s="901"/>
      <c r="K1685" s="901"/>
    </row>
    <row r="1686" spans="2:11" x14ac:dyDescent="0.2">
      <c r="B1686" s="897"/>
      <c r="C1686" s="897"/>
      <c r="E1686" s="898"/>
      <c r="G1686" s="900"/>
      <c r="H1686" s="901"/>
      <c r="I1686" s="901"/>
      <c r="J1686" s="901"/>
      <c r="K1686" s="901"/>
    </row>
    <row r="1687" spans="2:11" x14ac:dyDescent="0.2">
      <c r="B1687" s="897"/>
      <c r="C1687" s="897"/>
      <c r="E1687" s="898"/>
      <c r="G1687" s="900"/>
      <c r="H1687" s="901"/>
      <c r="I1687" s="901"/>
      <c r="J1687" s="901"/>
      <c r="K1687" s="901"/>
    </row>
    <row r="1688" spans="2:11" x14ac:dyDescent="0.2">
      <c r="B1688" s="897"/>
      <c r="C1688" s="897"/>
      <c r="E1688" s="898"/>
      <c r="G1688" s="900"/>
      <c r="H1688" s="901"/>
      <c r="I1688" s="901"/>
      <c r="J1688" s="901"/>
      <c r="K1688" s="901"/>
    </row>
    <row r="1689" spans="2:11" x14ac:dyDescent="0.2">
      <c r="B1689" s="897"/>
      <c r="C1689" s="897"/>
      <c r="E1689" s="898"/>
      <c r="G1689" s="900"/>
      <c r="H1689" s="901"/>
      <c r="I1689" s="901"/>
      <c r="J1689" s="901"/>
      <c r="K1689" s="901"/>
    </row>
    <row r="1690" spans="2:11" x14ac:dyDescent="0.2">
      <c r="B1690" s="897"/>
      <c r="C1690" s="897"/>
      <c r="E1690" s="898"/>
      <c r="G1690" s="900"/>
      <c r="H1690" s="901"/>
      <c r="I1690" s="901"/>
      <c r="J1690" s="901"/>
      <c r="K1690" s="901"/>
    </row>
    <row r="1691" spans="2:11" x14ac:dyDescent="0.2">
      <c r="B1691" s="897"/>
      <c r="C1691" s="897"/>
      <c r="E1691" s="898"/>
      <c r="G1691" s="900"/>
      <c r="H1691" s="901"/>
      <c r="I1691" s="901"/>
      <c r="J1691" s="901"/>
      <c r="K1691" s="901"/>
    </row>
    <row r="1692" spans="2:11" x14ac:dyDescent="0.2">
      <c r="B1692" s="897"/>
      <c r="C1692" s="897"/>
      <c r="E1692" s="898"/>
      <c r="G1692" s="900"/>
      <c r="H1692" s="901"/>
      <c r="I1692" s="901"/>
      <c r="J1692" s="901"/>
      <c r="K1692" s="901"/>
    </row>
    <row r="1693" spans="2:11" x14ac:dyDescent="0.2">
      <c r="B1693" s="897"/>
      <c r="C1693" s="897"/>
      <c r="E1693" s="898"/>
      <c r="G1693" s="900"/>
      <c r="H1693" s="901"/>
      <c r="I1693" s="901"/>
      <c r="J1693" s="901"/>
      <c r="K1693" s="901"/>
    </row>
    <row r="1694" spans="2:11" x14ac:dyDescent="0.2">
      <c r="B1694" s="897"/>
      <c r="C1694" s="897"/>
      <c r="E1694" s="898"/>
      <c r="G1694" s="900"/>
      <c r="H1694" s="901"/>
      <c r="I1694" s="901"/>
      <c r="J1694" s="901"/>
      <c r="K1694" s="901"/>
    </row>
    <row r="1695" spans="2:11" x14ac:dyDescent="0.2">
      <c r="B1695" s="897"/>
      <c r="C1695" s="897"/>
      <c r="E1695" s="898"/>
      <c r="G1695" s="900"/>
      <c r="H1695" s="901"/>
      <c r="I1695" s="901"/>
      <c r="J1695" s="901"/>
      <c r="K1695" s="901"/>
    </row>
    <row r="1696" spans="2:11" x14ac:dyDescent="0.2">
      <c r="B1696" s="897"/>
      <c r="C1696" s="897"/>
      <c r="E1696" s="898"/>
      <c r="G1696" s="900"/>
      <c r="H1696" s="901"/>
      <c r="I1696" s="901"/>
      <c r="J1696" s="901"/>
      <c r="K1696" s="901"/>
    </row>
    <row r="1697" spans="2:11" x14ac:dyDescent="0.2">
      <c r="B1697" s="897"/>
      <c r="C1697" s="897"/>
      <c r="E1697" s="898"/>
      <c r="G1697" s="900"/>
      <c r="H1697" s="901"/>
      <c r="I1697" s="901"/>
      <c r="J1697" s="901"/>
      <c r="K1697" s="901"/>
    </row>
    <row r="1698" spans="2:11" x14ac:dyDescent="0.2">
      <c r="B1698" s="897"/>
      <c r="C1698" s="897"/>
      <c r="E1698" s="898"/>
      <c r="G1698" s="900"/>
      <c r="H1698" s="901"/>
      <c r="I1698" s="901"/>
      <c r="J1698" s="901"/>
      <c r="K1698" s="901"/>
    </row>
    <row r="1699" spans="2:11" x14ac:dyDescent="0.2">
      <c r="B1699" s="897"/>
      <c r="C1699" s="897"/>
      <c r="E1699" s="898"/>
      <c r="G1699" s="900"/>
      <c r="H1699" s="901"/>
      <c r="I1699" s="901"/>
      <c r="J1699" s="901"/>
      <c r="K1699" s="901"/>
    </row>
    <row r="1700" spans="2:11" x14ac:dyDescent="0.2">
      <c r="B1700" s="897"/>
      <c r="C1700" s="897"/>
      <c r="E1700" s="898"/>
      <c r="G1700" s="900"/>
      <c r="H1700" s="901"/>
      <c r="I1700" s="901"/>
      <c r="J1700" s="901"/>
      <c r="K1700" s="901"/>
    </row>
    <row r="1701" spans="2:11" x14ac:dyDescent="0.2">
      <c r="B1701" s="897"/>
      <c r="C1701" s="897"/>
      <c r="E1701" s="898"/>
      <c r="G1701" s="900"/>
      <c r="H1701" s="901"/>
      <c r="I1701" s="901"/>
      <c r="J1701" s="901"/>
      <c r="K1701" s="901"/>
    </row>
    <row r="1702" spans="2:11" x14ac:dyDescent="0.2">
      <c r="B1702" s="897"/>
      <c r="C1702" s="897"/>
      <c r="E1702" s="898"/>
      <c r="G1702" s="900"/>
      <c r="H1702" s="901"/>
      <c r="I1702" s="901"/>
      <c r="J1702" s="901"/>
      <c r="K1702" s="901"/>
    </row>
    <row r="1703" spans="2:11" x14ac:dyDescent="0.2">
      <c r="B1703" s="897"/>
      <c r="C1703" s="897"/>
      <c r="E1703" s="898"/>
      <c r="G1703" s="900"/>
      <c r="H1703" s="901"/>
      <c r="I1703" s="901"/>
      <c r="J1703" s="901"/>
      <c r="K1703" s="901"/>
    </row>
    <row r="1704" spans="2:11" x14ac:dyDescent="0.2">
      <c r="B1704" s="897"/>
      <c r="C1704" s="897"/>
      <c r="E1704" s="898"/>
      <c r="G1704" s="900"/>
      <c r="H1704" s="901"/>
      <c r="I1704" s="901"/>
      <c r="J1704" s="901"/>
      <c r="K1704" s="901"/>
    </row>
    <row r="1705" spans="2:11" x14ac:dyDescent="0.2">
      <c r="B1705" s="897"/>
      <c r="C1705" s="897"/>
      <c r="E1705" s="898"/>
      <c r="G1705" s="900"/>
      <c r="H1705" s="901"/>
      <c r="I1705" s="901"/>
      <c r="J1705" s="901"/>
      <c r="K1705" s="901"/>
    </row>
    <row r="1706" spans="2:11" x14ac:dyDescent="0.2">
      <c r="B1706" s="897"/>
      <c r="C1706" s="897"/>
      <c r="E1706" s="898"/>
      <c r="G1706" s="900"/>
      <c r="H1706" s="901"/>
      <c r="I1706" s="901"/>
      <c r="J1706" s="901"/>
      <c r="K1706" s="901"/>
    </row>
    <row r="1707" spans="2:11" x14ac:dyDescent="0.2">
      <c r="B1707" s="897"/>
      <c r="C1707" s="897"/>
      <c r="E1707" s="898"/>
      <c r="G1707" s="900"/>
      <c r="H1707" s="901"/>
      <c r="I1707" s="901"/>
      <c r="J1707" s="901"/>
      <c r="K1707" s="901"/>
    </row>
    <row r="1708" spans="2:11" x14ac:dyDescent="0.2">
      <c r="B1708" s="897"/>
      <c r="C1708" s="897"/>
      <c r="E1708" s="898"/>
      <c r="G1708" s="900"/>
      <c r="H1708" s="901"/>
      <c r="I1708" s="901"/>
      <c r="J1708" s="901"/>
      <c r="K1708" s="901"/>
    </row>
    <row r="1709" spans="2:11" x14ac:dyDescent="0.2">
      <c r="B1709" s="897"/>
      <c r="C1709" s="897"/>
      <c r="E1709" s="898"/>
      <c r="G1709" s="900"/>
      <c r="H1709" s="901"/>
      <c r="I1709" s="901"/>
      <c r="J1709" s="901"/>
      <c r="K1709" s="901"/>
    </row>
    <row r="1710" spans="2:11" x14ac:dyDescent="0.2">
      <c r="B1710" s="897"/>
      <c r="C1710" s="897"/>
      <c r="E1710" s="898"/>
      <c r="G1710" s="900"/>
      <c r="H1710" s="901"/>
      <c r="I1710" s="901"/>
      <c r="J1710" s="901"/>
      <c r="K1710" s="901"/>
    </row>
    <row r="1711" spans="2:11" x14ac:dyDescent="0.2">
      <c r="B1711" s="897"/>
      <c r="C1711" s="897"/>
      <c r="E1711" s="898"/>
      <c r="G1711" s="900"/>
      <c r="H1711" s="901"/>
      <c r="I1711" s="901"/>
      <c r="J1711" s="901"/>
      <c r="K1711" s="901"/>
    </row>
    <row r="1712" spans="2:11" x14ac:dyDescent="0.2">
      <c r="B1712" s="897"/>
      <c r="C1712" s="897"/>
      <c r="E1712" s="898"/>
      <c r="G1712" s="900"/>
      <c r="H1712" s="901"/>
      <c r="I1712" s="901"/>
      <c r="J1712" s="901"/>
      <c r="K1712" s="901"/>
    </row>
    <row r="1713" spans="2:11" x14ac:dyDescent="0.2">
      <c r="B1713" s="897"/>
      <c r="C1713" s="897"/>
      <c r="E1713" s="898"/>
      <c r="G1713" s="900"/>
      <c r="H1713" s="901"/>
      <c r="I1713" s="901"/>
      <c r="J1713" s="901"/>
      <c r="K1713" s="901"/>
    </row>
    <row r="1714" spans="2:11" x14ac:dyDescent="0.2">
      <c r="B1714" s="897"/>
      <c r="C1714" s="897"/>
      <c r="E1714" s="898"/>
      <c r="G1714" s="900"/>
      <c r="H1714" s="901"/>
      <c r="I1714" s="901"/>
      <c r="J1714" s="901"/>
      <c r="K1714" s="901"/>
    </row>
    <row r="1715" spans="2:11" x14ac:dyDescent="0.2">
      <c r="B1715" s="897"/>
      <c r="C1715" s="897"/>
      <c r="E1715" s="898"/>
      <c r="G1715" s="900"/>
      <c r="H1715" s="901"/>
      <c r="I1715" s="901"/>
      <c r="J1715" s="901"/>
      <c r="K1715" s="901"/>
    </row>
    <row r="1716" spans="2:11" x14ac:dyDescent="0.2">
      <c r="B1716" s="897"/>
      <c r="C1716" s="897"/>
      <c r="E1716" s="898"/>
      <c r="G1716" s="900"/>
      <c r="H1716" s="901"/>
      <c r="I1716" s="901"/>
      <c r="J1716" s="901"/>
      <c r="K1716" s="901"/>
    </row>
    <row r="1717" spans="2:11" x14ac:dyDescent="0.2">
      <c r="B1717" s="897"/>
      <c r="C1717" s="897"/>
      <c r="E1717" s="898"/>
      <c r="G1717" s="900"/>
      <c r="H1717" s="901"/>
      <c r="I1717" s="901"/>
      <c r="J1717" s="901"/>
      <c r="K1717" s="901"/>
    </row>
    <row r="1718" spans="2:11" x14ac:dyDescent="0.2">
      <c r="B1718" s="897"/>
      <c r="C1718" s="897"/>
      <c r="E1718" s="898"/>
      <c r="G1718" s="900"/>
      <c r="H1718" s="901"/>
      <c r="I1718" s="901"/>
      <c r="J1718" s="901"/>
      <c r="K1718" s="901"/>
    </row>
    <row r="1719" spans="2:11" x14ac:dyDescent="0.2">
      <c r="B1719" s="897"/>
      <c r="C1719" s="897"/>
      <c r="E1719" s="898"/>
      <c r="G1719" s="900"/>
      <c r="H1719" s="901"/>
      <c r="I1719" s="901"/>
      <c r="J1719" s="901"/>
      <c r="K1719" s="901"/>
    </row>
    <row r="1720" spans="2:11" x14ac:dyDescent="0.2">
      <c r="B1720" s="897"/>
      <c r="C1720" s="897"/>
      <c r="E1720" s="898"/>
      <c r="G1720" s="900"/>
      <c r="H1720" s="901"/>
      <c r="I1720" s="901"/>
      <c r="J1720" s="901"/>
      <c r="K1720" s="901"/>
    </row>
    <row r="1721" spans="2:11" x14ac:dyDescent="0.2">
      <c r="B1721" s="897"/>
      <c r="C1721" s="897"/>
      <c r="E1721" s="898"/>
      <c r="G1721" s="900"/>
      <c r="H1721" s="901"/>
      <c r="I1721" s="901"/>
      <c r="J1721" s="901"/>
      <c r="K1721" s="901"/>
    </row>
    <row r="1722" spans="2:11" x14ac:dyDescent="0.2">
      <c r="B1722" s="897"/>
      <c r="C1722" s="897"/>
      <c r="E1722" s="898"/>
      <c r="G1722" s="900"/>
      <c r="H1722" s="901"/>
      <c r="I1722" s="901"/>
      <c r="J1722" s="901"/>
      <c r="K1722" s="901"/>
    </row>
    <row r="1723" spans="2:11" x14ac:dyDescent="0.2">
      <c r="B1723" s="897"/>
      <c r="C1723" s="897"/>
      <c r="E1723" s="898"/>
      <c r="G1723" s="900"/>
      <c r="H1723" s="901"/>
      <c r="I1723" s="901"/>
      <c r="J1723" s="901"/>
      <c r="K1723" s="901"/>
    </row>
    <row r="1724" spans="2:11" x14ac:dyDescent="0.2">
      <c r="B1724" s="897"/>
      <c r="C1724" s="897"/>
      <c r="E1724" s="898"/>
      <c r="G1724" s="900"/>
      <c r="H1724" s="901"/>
      <c r="I1724" s="901"/>
      <c r="J1724" s="901"/>
      <c r="K1724" s="901"/>
    </row>
    <row r="1725" spans="2:11" x14ac:dyDescent="0.2">
      <c r="B1725" s="897"/>
      <c r="C1725" s="897"/>
      <c r="E1725" s="898"/>
      <c r="G1725" s="900"/>
      <c r="H1725" s="901"/>
      <c r="I1725" s="901"/>
      <c r="J1725" s="901"/>
      <c r="K1725" s="901"/>
    </row>
    <row r="1726" spans="2:11" x14ac:dyDescent="0.2">
      <c r="B1726" s="897"/>
      <c r="C1726" s="897"/>
      <c r="E1726" s="898"/>
      <c r="G1726" s="900"/>
      <c r="H1726" s="901"/>
      <c r="I1726" s="901"/>
      <c r="J1726" s="901"/>
      <c r="K1726" s="901"/>
    </row>
    <row r="1727" spans="2:11" x14ac:dyDescent="0.2">
      <c r="B1727" s="897"/>
      <c r="C1727" s="897"/>
      <c r="E1727" s="898"/>
      <c r="G1727" s="900"/>
      <c r="H1727" s="901"/>
      <c r="I1727" s="901"/>
      <c r="J1727" s="901"/>
      <c r="K1727" s="901"/>
    </row>
    <row r="1728" spans="2:11" x14ac:dyDescent="0.2">
      <c r="B1728" s="897"/>
      <c r="C1728" s="897"/>
      <c r="E1728" s="898"/>
      <c r="G1728" s="900"/>
      <c r="H1728" s="901"/>
      <c r="I1728" s="901"/>
      <c r="J1728" s="901"/>
      <c r="K1728" s="901"/>
    </row>
    <row r="1729" spans="2:11" x14ac:dyDescent="0.2">
      <c r="B1729" s="897"/>
      <c r="C1729" s="897"/>
      <c r="E1729" s="898"/>
      <c r="G1729" s="900"/>
      <c r="H1729" s="901"/>
      <c r="I1729" s="901"/>
      <c r="J1729" s="901"/>
      <c r="K1729" s="901"/>
    </row>
    <row r="1730" spans="2:11" x14ac:dyDescent="0.2">
      <c r="B1730" s="897"/>
      <c r="C1730" s="897"/>
      <c r="E1730" s="898"/>
      <c r="G1730" s="900"/>
      <c r="H1730" s="901"/>
      <c r="I1730" s="901"/>
      <c r="J1730" s="901"/>
      <c r="K1730" s="901"/>
    </row>
    <row r="1731" spans="2:11" x14ac:dyDescent="0.2">
      <c r="B1731" s="897"/>
      <c r="C1731" s="897"/>
      <c r="E1731" s="898"/>
      <c r="G1731" s="900"/>
      <c r="H1731" s="901"/>
      <c r="I1731" s="901"/>
      <c r="J1731" s="901"/>
      <c r="K1731" s="901"/>
    </row>
    <row r="1732" spans="2:11" x14ac:dyDescent="0.2">
      <c r="B1732" s="897"/>
      <c r="C1732" s="897"/>
      <c r="E1732" s="898"/>
      <c r="G1732" s="900"/>
      <c r="H1732" s="901"/>
      <c r="I1732" s="901"/>
      <c r="J1732" s="901"/>
      <c r="K1732" s="901"/>
    </row>
    <row r="1733" spans="2:11" x14ac:dyDescent="0.2">
      <c r="B1733" s="897"/>
      <c r="C1733" s="897"/>
      <c r="E1733" s="898"/>
      <c r="G1733" s="900"/>
      <c r="H1733" s="901"/>
      <c r="I1733" s="901"/>
      <c r="J1733" s="901"/>
      <c r="K1733" s="901"/>
    </row>
    <row r="1734" spans="2:11" x14ac:dyDescent="0.2">
      <c r="B1734" s="897"/>
      <c r="C1734" s="897"/>
      <c r="E1734" s="898"/>
      <c r="G1734" s="900"/>
      <c r="H1734" s="901"/>
      <c r="I1734" s="901"/>
      <c r="J1734" s="901"/>
      <c r="K1734" s="901"/>
    </row>
    <row r="1735" spans="2:11" x14ac:dyDescent="0.2">
      <c r="B1735" s="897"/>
      <c r="C1735" s="897"/>
      <c r="E1735" s="898"/>
      <c r="G1735" s="900"/>
      <c r="H1735" s="901"/>
      <c r="I1735" s="901"/>
      <c r="J1735" s="901"/>
      <c r="K1735" s="901"/>
    </row>
    <row r="1736" spans="2:11" x14ac:dyDescent="0.2">
      <c r="B1736" s="897"/>
      <c r="C1736" s="897"/>
      <c r="E1736" s="898"/>
      <c r="G1736" s="900"/>
      <c r="H1736" s="901"/>
      <c r="I1736" s="901"/>
      <c r="J1736" s="901"/>
      <c r="K1736" s="901"/>
    </row>
    <row r="1737" spans="2:11" x14ac:dyDescent="0.2">
      <c r="B1737" s="897"/>
      <c r="C1737" s="897"/>
      <c r="E1737" s="898"/>
      <c r="G1737" s="900"/>
      <c r="H1737" s="901"/>
      <c r="I1737" s="901"/>
      <c r="J1737" s="901"/>
      <c r="K1737" s="901"/>
    </row>
    <row r="1738" spans="2:11" x14ac:dyDescent="0.2">
      <c r="B1738" s="897"/>
      <c r="C1738" s="897"/>
      <c r="E1738" s="898"/>
      <c r="G1738" s="900"/>
      <c r="H1738" s="901"/>
      <c r="I1738" s="901"/>
      <c r="J1738" s="901"/>
      <c r="K1738" s="901"/>
    </row>
    <row r="1739" spans="2:11" x14ac:dyDescent="0.2">
      <c r="B1739" s="897"/>
      <c r="C1739" s="897"/>
      <c r="E1739" s="898"/>
      <c r="G1739" s="900"/>
      <c r="H1739" s="901"/>
      <c r="I1739" s="901"/>
      <c r="J1739" s="901"/>
      <c r="K1739" s="901"/>
    </row>
    <row r="1740" spans="2:11" x14ac:dyDescent="0.2">
      <c r="B1740" s="897"/>
      <c r="C1740" s="897"/>
      <c r="E1740" s="898"/>
      <c r="G1740" s="900"/>
      <c r="H1740" s="901"/>
      <c r="I1740" s="901"/>
      <c r="J1740" s="901"/>
      <c r="K1740" s="901"/>
    </row>
    <row r="1741" spans="2:11" x14ac:dyDescent="0.2">
      <c r="B1741" s="897"/>
      <c r="C1741" s="897"/>
      <c r="E1741" s="898"/>
      <c r="G1741" s="900"/>
      <c r="H1741" s="901"/>
      <c r="I1741" s="901"/>
      <c r="J1741" s="901"/>
      <c r="K1741" s="901"/>
    </row>
    <row r="1742" spans="2:11" x14ac:dyDescent="0.2">
      <c r="B1742" s="897"/>
      <c r="C1742" s="897"/>
      <c r="E1742" s="898"/>
      <c r="G1742" s="900"/>
      <c r="H1742" s="901"/>
      <c r="I1742" s="901"/>
      <c r="J1742" s="901"/>
      <c r="K1742" s="901"/>
    </row>
    <row r="1743" spans="2:11" x14ac:dyDescent="0.2">
      <c r="B1743" s="897"/>
      <c r="C1743" s="897"/>
      <c r="E1743" s="898"/>
      <c r="G1743" s="900"/>
      <c r="H1743" s="901"/>
      <c r="I1743" s="901"/>
      <c r="J1743" s="901"/>
      <c r="K1743" s="901"/>
    </row>
    <row r="1744" spans="2:11" x14ac:dyDescent="0.2">
      <c r="B1744" s="897"/>
      <c r="C1744" s="897"/>
      <c r="E1744" s="898"/>
      <c r="G1744" s="900"/>
      <c r="H1744" s="901"/>
      <c r="I1744" s="901"/>
      <c r="J1744" s="901"/>
      <c r="K1744" s="901"/>
    </row>
    <row r="1745" spans="2:11" x14ac:dyDescent="0.2">
      <c r="B1745" s="897"/>
      <c r="C1745" s="897"/>
      <c r="E1745" s="898"/>
      <c r="G1745" s="900"/>
      <c r="H1745" s="901"/>
      <c r="I1745" s="901"/>
      <c r="J1745" s="901"/>
      <c r="K1745" s="901"/>
    </row>
    <row r="1746" spans="2:11" x14ac:dyDescent="0.2">
      <c r="B1746" s="897"/>
      <c r="C1746" s="897"/>
      <c r="E1746" s="898"/>
      <c r="G1746" s="900"/>
      <c r="H1746" s="901"/>
      <c r="I1746" s="901"/>
      <c r="J1746" s="901"/>
      <c r="K1746" s="901"/>
    </row>
    <row r="1747" spans="2:11" x14ac:dyDescent="0.2">
      <c r="B1747" s="897"/>
      <c r="C1747" s="897"/>
      <c r="E1747" s="898"/>
      <c r="G1747" s="900"/>
      <c r="H1747" s="901"/>
      <c r="I1747" s="901"/>
      <c r="J1747" s="901"/>
      <c r="K1747" s="901"/>
    </row>
    <row r="1748" spans="2:11" x14ac:dyDescent="0.2">
      <c r="B1748" s="897"/>
      <c r="C1748" s="897"/>
      <c r="E1748" s="898"/>
      <c r="G1748" s="900"/>
      <c r="H1748" s="901"/>
      <c r="I1748" s="901"/>
      <c r="J1748" s="901"/>
      <c r="K1748" s="901"/>
    </row>
    <row r="1749" spans="2:11" x14ac:dyDescent="0.2">
      <c r="B1749" s="897"/>
      <c r="C1749" s="897"/>
      <c r="E1749" s="898"/>
      <c r="G1749" s="900"/>
      <c r="H1749" s="901"/>
      <c r="I1749" s="901"/>
      <c r="J1749" s="901"/>
      <c r="K1749" s="901"/>
    </row>
    <row r="1750" spans="2:11" x14ac:dyDescent="0.2">
      <c r="B1750" s="897"/>
      <c r="C1750" s="897"/>
      <c r="E1750" s="898"/>
      <c r="G1750" s="900"/>
      <c r="H1750" s="901"/>
      <c r="I1750" s="901"/>
      <c r="J1750" s="901"/>
      <c r="K1750" s="901"/>
    </row>
    <row r="1751" spans="2:11" x14ac:dyDescent="0.2">
      <c r="B1751" s="897"/>
      <c r="C1751" s="897"/>
      <c r="E1751" s="898"/>
      <c r="G1751" s="900"/>
      <c r="H1751" s="901"/>
      <c r="I1751" s="901"/>
      <c r="J1751" s="901"/>
      <c r="K1751" s="901"/>
    </row>
    <row r="1752" spans="2:11" x14ac:dyDescent="0.2">
      <c r="B1752" s="897"/>
      <c r="C1752" s="897"/>
      <c r="E1752" s="898"/>
      <c r="G1752" s="900"/>
      <c r="H1752" s="901"/>
      <c r="I1752" s="901"/>
      <c r="J1752" s="901"/>
      <c r="K1752" s="901"/>
    </row>
    <row r="1753" spans="2:11" x14ac:dyDescent="0.2">
      <c r="B1753" s="897"/>
      <c r="C1753" s="897"/>
      <c r="E1753" s="898"/>
      <c r="G1753" s="900"/>
      <c r="H1753" s="901"/>
      <c r="I1753" s="901"/>
      <c r="J1753" s="901"/>
      <c r="K1753" s="901"/>
    </row>
    <row r="1754" spans="2:11" x14ac:dyDescent="0.2">
      <c r="B1754" s="897"/>
      <c r="C1754" s="897"/>
      <c r="E1754" s="898"/>
      <c r="G1754" s="900"/>
      <c r="H1754" s="901"/>
      <c r="I1754" s="901"/>
      <c r="J1754" s="901"/>
      <c r="K1754" s="901"/>
    </row>
    <row r="1755" spans="2:11" x14ac:dyDescent="0.2">
      <c r="B1755" s="897"/>
      <c r="C1755" s="897"/>
      <c r="E1755" s="898"/>
      <c r="G1755" s="900"/>
      <c r="H1755" s="901"/>
      <c r="I1755" s="901"/>
      <c r="J1755" s="901"/>
      <c r="K1755" s="901"/>
    </row>
    <row r="1756" spans="2:11" x14ac:dyDescent="0.2">
      <c r="B1756" s="897"/>
      <c r="C1756" s="897"/>
      <c r="E1756" s="898"/>
      <c r="G1756" s="900"/>
      <c r="H1756" s="901"/>
      <c r="I1756" s="901"/>
      <c r="J1756" s="901"/>
      <c r="K1756" s="901"/>
    </row>
    <row r="1757" spans="2:11" x14ac:dyDescent="0.2">
      <c r="B1757" s="897"/>
      <c r="C1757" s="897"/>
      <c r="E1757" s="898"/>
      <c r="G1757" s="900"/>
      <c r="H1757" s="901"/>
      <c r="I1757" s="901"/>
      <c r="J1757" s="901"/>
      <c r="K1757" s="901"/>
    </row>
    <row r="1758" spans="2:11" x14ac:dyDescent="0.2">
      <c r="B1758" s="897"/>
      <c r="C1758" s="897"/>
      <c r="E1758" s="898"/>
      <c r="G1758" s="900"/>
      <c r="H1758" s="901"/>
      <c r="I1758" s="901"/>
      <c r="J1758" s="901"/>
      <c r="K1758" s="901"/>
    </row>
    <row r="1759" spans="2:11" x14ac:dyDescent="0.2">
      <c r="B1759" s="897"/>
      <c r="C1759" s="897"/>
      <c r="E1759" s="898"/>
      <c r="G1759" s="900"/>
      <c r="H1759" s="901"/>
      <c r="I1759" s="901"/>
      <c r="J1759" s="901"/>
      <c r="K1759" s="901"/>
    </row>
    <row r="1760" spans="2:11" x14ac:dyDescent="0.2">
      <c r="B1760" s="897"/>
      <c r="C1760" s="897"/>
      <c r="E1760" s="898"/>
      <c r="G1760" s="900"/>
      <c r="H1760" s="901"/>
      <c r="I1760" s="901"/>
      <c r="J1760" s="901"/>
      <c r="K1760" s="901"/>
    </row>
    <row r="1761" spans="2:11" x14ac:dyDescent="0.2">
      <c r="B1761" s="897"/>
      <c r="C1761" s="897"/>
      <c r="E1761" s="898"/>
      <c r="G1761" s="900"/>
      <c r="H1761" s="901"/>
      <c r="I1761" s="901"/>
      <c r="J1761" s="901"/>
      <c r="K1761" s="901"/>
    </row>
    <row r="1762" spans="2:11" x14ac:dyDescent="0.2">
      <c r="B1762" s="897"/>
      <c r="C1762" s="897"/>
      <c r="E1762" s="898"/>
      <c r="G1762" s="900"/>
      <c r="H1762" s="901"/>
      <c r="I1762" s="901"/>
      <c r="J1762" s="901"/>
      <c r="K1762" s="901"/>
    </row>
    <row r="1763" spans="2:11" x14ac:dyDescent="0.2">
      <c r="B1763" s="897"/>
      <c r="C1763" s="897"/>
      <c r="E1763" s="898"/>
      <c r="G1763" s="900"/>
      <c r="H1763" s="901"/>
      <c r="I1763" s="901"/>
      <c r="J1763" s="901"/>
      <c r="K1763" s="901"/>
    </row>
    <row r="1764" spans="2:11" x14ac:dyDescent="0.2">
      <c r="B1764" s="897"/>
      <c r="C1764" s="897"/>
      <c r="E1764" s="898"/>
      <c r="G1764" s="900"/>
      <c r="H1764" s="901"/>
      <c r="I1764" s="901"/>
      <c r="J1764" s="901"/>
      <c r="K1764" s="901"/>
    </row>
    <row r="1765" spans="2:11" x14ac:dyDescent="0.2">
      <c r="B1765" s="897"/>
      <c r="C1765" s="897"/>
      <c r="E1765" s="898"/>
      <c r="G1765" s="900"/>
      <c r="H1765" s="901"/>
      <c r="I1765" s="901"/>
      <c r="J1765" s="901"/>
      <c r="K1765" s="901"/>
    </row>
    <row r="1766" spans="2:11" x14ac:dyDescent="0.2">
      <c r="B1766" s="897"/>
      <c r="C1766" s="897"/>
      <c r="E1766" s="898"/>
      <c r="G1766" s="900"/>
      <c r="H1766" s="901"/>
      <c r="I1766" s="901"/>
      <c r="J1766" s="901"/>
      <c r="K1766" s="901"/>
    </row>
    <row r="1767" spans="2:11" x14ac:dyDescent="0.2">
      <c r="B1767" s="897"/>
      <c r="C1767" s="897"/>
      <c r="E1767" s="898"/>
      <c r="G1767" s="900"/>
      <c r="H1767" s="901"/>
      <c r="I1767" s="901"/>
      <c r="J1767" s="901"/>
      <c r="K1767" s="901"/>
    </row>
    <row r="1768" spans="2:11" x14ac:dyDescent="0.2">
      <c r="B1768" s="897"/>
      <c r="C1768" s="897"/>
      <c r="E1768" s="898"/>
      <c r="G1768" s="900"/>
      <c r="H1768" s="901"/>
      <c r="I1768" s="901"/>
      <c r="J1768" s="901"/>
      <c r="K1768" s="901"/>
    </row>
    <row r="1769" spans="2:11" x14ac:dyDescent="0.2">
      <c r="B1769" s="897"/>
      <c r="C1769" s="897"/>
      <c r="E1769" s="898"/>
      <c r="G1769" s="900"/>
      <c r="H1769" s="901"/>
      <c r="I1769" s="901"/>
      <c r="J1769" s="901"/>
      <c r="K1769" s="901"/>
    </row>
    <row r="1770" spans="2:11" x14ac:dyDescent="0.2">
      <c r="B1770" s="897"/>
      <c r="C1770" s="897"/>
      <c r="E1770" s="898"/>
      <c r="G1770" s="900"/>
      <c r="H1770" s="901"/>
      <c r="I1770" s="901"/>
      <c r="J1770" s="901"/>
      <c r="K1770" s="901"/>
    </row>
    <row r="1771" spans="2:11" x14ac:dyDescent="0.2">
      <c r="B1771" s="897"/>
      <c r="C1771" s="897"/>
      <c r="E1771" s="898"/>
      <c r="G1771" s="900"/>
      <c r="H1771" s="901"/>
      <c r="I1771" s="901"/>
      <c r="J1771" s="901"/>
      <c r="K1771" s="901"/>
    </row>
    <row r="1772" spans="2:11" x14ac:dyDescent="0.2">
      <c r="B1772" s="897"/>
      <c r="C1772" s="897"/>
      <c r="E1772" s="898"/>
      <c r="G1772" s="900"/>
      <c r="H1772" s="901"/>
      <c r="I1772" s="901"/>
      <c r="J1772" s="901"/>
      <c r="K1772" s="901"/>
    </row>
    <row r="1773" spans="2:11" x14ac:dyDescent="0.2">
      <c r="B1773" s="897"/>
      <c r="C1773" s="897"/>
      <c r="E1773" s="898"/>
      <c r="G1773" s="900"/>
      <c r="H1773" s="901"/>
      <c r="I1773" s="901"/>
      <c r="J1773" s="901"/>
      <c r="K1773" s="901"/>
    </row>
    <row r="1774" spans="2:11" x14ac:dyDescent="0.2">
      <c r="B1774" s="897"/>
      <c r="C1774" s="897"/>
      <c r="E1774" s="898"/>
      <c r="G1774" s="900"/>
      <c r="H1774" s="901"/>
      <c r="I1774" s="901"/>
      <c r="J1774" s="901"/>
      <c r="K1774" s="901"/>
    </row>
    <row r="1775" spans="2:11" x14ac:dyDescent="0.2">
      <c r="B1775" s="897"/>
      <c r="C1775" s="897"/>
      <c r="E1775" s="898"/>
      <c r="G1775" s="900"/>
      <c r="H1775" s="901"/>
      <c r="I1775" s="901"/>
      <c r="J1775" s="901"/>
      <c r="K1775" s="901"/>
    </row>
    <row r="1776" spans="2:11" x14ac:dyDescent="0.2">
      <c r="B1776" s="897"/>
      <c r="C1776" s="897"/>
      <c r="E1776" s="898"/>
      <c r="G1776" s="900"/>
      <c r="H1776" s="901"/>
      <c r="I1776" s="901"/>
      <c r="J1776" s="901"/>
      <c r="K1776" s="901"/>
    </row>
    <row r="1777" spans="2:11" x14ac:dyDescent="0.2">
      <c r="B1777" s="897"/>
      <c r="C1777" s="897"/>
      <c r="E1777" s="898"/>
      <c r="G1777" s="900"/>
      <c r="H1777" s="901"/>
      <c r="I1777" s="901"/>
      <c r="J1777" s="901"/>
      <c r="K1777" s="901"/>
    </row>
    <row r="1778" spans="2:11" x14ac:dyDescent="0.2">
      <c r="B1778" s="897"/>
      <c r="C1778" s="897"/>
      <c r="E1778" s="898"/>
      <c r="G1778" s="900"/>
      <c r="H1778" s="901"/>
      <c r="I1778" s="901"/>
      <c r="J1778" s="901"/>
      <c r="K1778" s="901"/>
    </row>
    <row r="1779" spans="2:11" x14ac:dyDescent="0.2">
      <c r="B1779" s="897"/>
      <c r="C1779" s="897"/>
      <c r="E1779" s="898"/>
      <c r="G1779" s="900"/>
      <c r="H1779" s="901"/>
      <c r="I1779" s="901"/>
      <c r="J1779" s="901"/>
      <c r="K1779" s="901"/>
    </row>
    <row r="1780" spans="2:11" x14ac:dyDescent="0.2">
      <c r="B1780" s="897"/>
      <c r="C1780" s="897"/>
      <c r="E1780" s="898"/>
      <c r="G1780" s="900"/>
      <c r="H1780" s="901"/>
      <c r="I1780" s="901"/>
      <c r="J1780" s="901"/>
      <c r="K1780" s="901"/>
    </row>
    <row r="1781" spans="2:11" x14ac:dyDescent="0.2">
      <c r="B1781" s="897"/>
      <c r="C1781" s="897"/>
      <c r="E1781" s="898"/>
      <c r="G1781" s="900"/>
      <c r="H1781" s="901"/>
      <c r="I1781" s="901"/>
      <c r="J1781" s="901"/>
      <c r="K1781" s="901"/>
    </row>
    <row r="1782" spans="2:11" x14ac:dyDescent="0.2">
      <c r="B1782" s="897"/>
      <c r="C1782" s="897"/>
      <c r="E1782" s="898"/>
      <c r="G1782" s="900"/>
      <c r="H1782" s="901"/>
      <c r="I1782" s="901"/>
      <c r="J1782" s="901"/>
      <c r="K1782" s="901"/>
    </row>
    <row r="1783" spans="2:11" x14ac:dyDescent="0.2">
      <c r="B1783" s="897"/>
      <c r="C1783" s="897"/>
      <c r="E1783" s="898"/>
      <c r="G1783" s="900"/>
      <c r="H1783" s="901"/>
      <c r="I1783" s="901"/>
      <c r="J1783" s="901"/>
      <c r="K1783" s="901"/>
    </row>
    <row r="1784" spans="2:11" x14ac:dyDescent="0.2">
      <c r="B1784" s="897"/>
      <c r="C1784" s="897"/>
      <c r="E1784" s="898"/>
      <c r="G1784" s="900"/>
      <c r="H1784" s="901"/>
      <c r="I1784" s="901"/>
      <c r="J1784" s="901"/>
      <c r="K1784" s="901"/>
    </row>
    <row r="1785" spans="2:11" x14ac:dyDescent="0.2">
      <c r="B1785" s="897"/>
      <c r="C1785" s="897"/>
      <c r="E1785" s="898"/>
      <c r="G1785" s="900"/>
      <c r="H1785" s="901"/>
      <c r="I1785" s="901"/>
      <c r="J1785" s="901"/>
      <c r="K1785" s="901"/>
    </row>
    <row r="1786" spans="2:11" x14ac:dyDescent="0.2">
      <c r="B1786" s="897"/>
      <c r="C1786" s="897"/>
      <c r="E1786" s="898"/>
      <c r="G1786" s="900"/>
      <c r="H1786" s="901"/>
      <c r="I1786" s="901"/>
      <c r="J1786" s="901"/>
      <c r="K1786" s="901"/>
    </row>
    <row r="1787" spans="2:11" x14ac:dyDescent="0.2">
      <c r="B1787" s="897"/>
      <c r="C1787" s="897"/>
      <c r="E1787" s="898"/>
      <c r="G1787" s="900"/>
      <c r="H1787" s="901"/>
      <c r="I1787" s="901"/>
      <c r="J1787" s="901"/>
      <c r="K1787" s="901"/>
    </row>
    <row r="1788" spans="2:11" x14ac:dyDescent="0.2">
      <c r="B1788" s="897"/>
      <c r="C1788" s="897"/>
      <c r="E1788" s="898"/>
      <c r="G1788" s="900"/>
      <c r="H1788" s="901"/>
      <c r="I1788" s="901"/>
      <c r="J1788" s="901"/>
      <c r="K1788" s="901"/>
    </row>
    <row r="1789" spans="2:11" x14ac:dyDescent="0.2">
      <c r="B1789" s="897"/>
      <c r="C1789" s="897"/>
      <c r="E1789" s="898"/>
      <c r="G1789" s="900"/>
      <c r="H1789" s="901"/>
      <c r="I1789" s="901"/>
      <c r="J1789" s="901"/>
      <c r="K1789" s="901"/>
    </row>
    <row r="1790" spans="2:11" x14ac:dyDescent="0.2">
      <c r="B1790" s="897"/>
      <c r="C1790" s="897"/>
      <c r="E1790" s="898"/>
      <c r="G1790" s="900"/>
      <c r="H1790" s="901"/>
      <c r="I1790" s="901"/>
      <c r="J1790" s="901"/>
      <c r="K1790" s="901"/>
    </row>
    <row r="1791" spans="2:11" x14ac:dyDescent="0.2">
      <c r="B1791" s="897"/>
      <c r="C1791" s="897"/>
      <c r="E1791" s="898"/>
      <c r="G1791" s="900"/>
      <c r="H1791" s="901"/>
      <c r="I1791" s="901"/>
      <c r="J1791" s="901"/>
      <c r="K1791" s="901"/>
    </row>
    <row r="1792" spans="2:11" x14ac:dyDescent="0.2">
      <c r="B1792" s="897"/>
      <c r="C1792" s="897"/>
      <c r="E1792" s="898"/>
      <c r="G1792" s="900"/>
      <c r="H1792" s="901"/>
      <c r="I1792" s="901"/>
      <c r="J1792" s="901"/>
      <c r="K1792" s="901"/>
    </row>
    <row r="1793" spans="2:11" x14ac:dyDescent="0.2">
      <c r="B1793" s="897"/>
      <c r="C1793" s="897"/>
      <c r="E1793" s="898"/>
      <c r="G1793" s="900"/>
      <c r="H1793" s="901"/>
      <c r="I1793" s="901"/>
      <c r="J1793" s="901"/>
      <c r="K1793" s="901"/>
    </row>
    <row r="1794" spans="2:11" x14ac:dyDescent="0.2">
      <c r="B1794" s="897"/>
      <c r="C1794" s="897"/>
      <c r="E1794" s="898"/>
      <c r="G1794" s="900"/>
      <c r="H1794" s="901"/>
      <c r="I1794" s="901"/>
      <c r="J1794" s="901"/>
      <c r="K1794" s="901"/>
    </row>
    <row r="1795" spans="2:11" x14ac:dyDescent="0.2">
      <c r="B1795" s="897"/>
      <c r="C1795" s="897"/>
      <c r="E1795" s="898"/>
      <c r="G1795" s="900"/>
      <c r="H1795" s="901"/>
      <c r="I1795" s="901"/>
      <c r="J1795" s="901"/>
      <c r="K1795" s="901"/>
    </row>
    <row r="1796" spans="2:11" x14ac:dyDescent="0.2">
      <c r="B1796" s="897"/>
      <c r="C1796" s="897"/>
      <c r="E1796" s="898"/>
      <c r="G1796" s="900"/>
      <c r="H1796" s="901"/>
      <c r="I1796" s="901"/>
      <c r="J1796" s="901"/>
      <c r="K1796" s="901"/>
    </row>
    <row r="1797" spans="2:11" x14ac:dyDescent="0.2">
      <c r="B1797" s="897"/>
      <c r="C1797" s="897"/>
      <c r="E1797" s="898"/>
      <c r="G1797" s="900"/>
      <c r="H1797" s="901"/>
      <c r="I1797" s="901"/>
      <c r="J1797" s="901"/>
      <c r="K1797" s="901"/>
    </row>
    <row r="1798" spans="2:11" x14ac:dyDescent="0.2">
      <c r="B1798" s="897"/>
      <c r="C1798" s="897"/>
      <c r="E1798" s="898"/>
      <c r="G1798" s="900"/>
      <c r="H1798" s="901"/>
      <c r="I1798" s="901"/>
      <c r="J1798" s="901"/>
      <c r="K1798" s="901"/>
    </row>
    <row r="1799" spans="2:11" x14ac:dyDescent="0.2">
      <c r="B1799" s="897"/>
      <c r="C1799" s="897"/>
      <c r="E1799" s="898"/>
      <c r="G1799" s="900"/>
      <c r="H1799" s="901"/>
      <c r="I1799" s="901"/>
      <c r="J1799" s="901"/>
      <c r="K1799" s="901"/>
    </row>
    <row r="1800" spans="2:11" x14ac:dyDescent="0.2">
      <c r="B1800" s="897"/>
      <c r="C1800" s="897"/>
      <c r="E1800" s="898"/>
      <c r="G1800" s="900"/>
      <c r="H1800" s="901"/>
      <c r="I1800" s="901"/>
      <c r="J1800" s="901"/>
      <c r="K1800" s="901"/>
    </row>
    <row r="1801" spans="2:11" x14ac:dyDescent="0.2">
      <c r="B1801" s="897"/>
      <c r="C1801" s="897"/>
      <c r="E1801" s="898"/>
      <c r="G1801" s="900"/>
      <c r="H1801" s="901"/>
      <c r="I1801" s="901"/>
      <c r="J1801" s="901"/>
      <c r="K1801" s="901"/>
    </row>
    <row r="1802" spans="2:11" x14ac:dyDescent="0.2">
      <c r="B1802" s="897"/>
      <c r="C1802" s="897"/>
      <c r="E1802" s="898"/>
      <c r="G1802" s="900"/>
      <c r="H1802" s="901"/>
      <c r="I1802" s="901"/>
      <c r="J1802" s="901"/>
      <c r="K1802" s="901"/>
    </row>
    <row r="1803" spans="2:11" x14ac:dyDescent="0.2">
      <c r="B1803" s="897"/>
      <c r="C1803" s="897"/>
      <c r="E1803" s="898"/>
      <c r="G1803" s="900"/>
      <c r="H1803" s="901"/>
      <c r="I1803" s="901"/>
      <c r="J1803" s="901"/>
      <c r="K1803" s="901"/>
    </row>
    <row r="1804" spans="2:11" x14ac:dyDescent="0.2">
      <c r="B1804" s="897"/>
      <c r="C1804" s="897"/>
      <c r="E1804" s="898"/>
      <c r="G1804" s="900"/>
      <c r="H1804" s="901"/>
      <c r="I1804" s="901"/>
      <c r="J1804" s="901"/>
      <c r="K1804" s="901"/>
    </row>
    <row r="1805" spans="2:11" x14ac:dyDescent="0.2">
      <c r="B1805" s="897"/>
      <c r="C1805" s="897"/>
      <c r="E1805" s="898"/>
      <c r="G1805" s="900"/>
      <c r="H1805" s="901"/>
      <c r="I1805" s="901"/>
      <c r="J1805" s="901"/>
      <c r="K1805" s="901"/>
    </row>
    <row r="1806" spans="2:11" x14ac:dyDescent="0.2">
      <c r="B1806" s="897"/>
      <c r="C1806" s="897"/>
      <c r="E1806" s="898"/>
      <c r="G1806" s="900"/>
      <c r="H1806" s="901"/>
      <c r="I1806" s="901"/>
      <c r="J1806" s="901"/>
      <c r="K1806" s="901"/>
    </row>
    <row r="1807" spans="2:11" x14ac:dyDescent="0.2">
      <c r="B1807" s="897"/>
      <c r="C1807" s="897"/>
      <c r="E1807" s="898"/>
      <c r="G1807" s="900"/>
      <c r="H1807" s="901"/>
      <c r="I1807" s="901"/>
      <c r="J1807" s="901"/>
      <c r="K1807" s="901"/>
    </row>
    <row r="1808" spans="2:11" x14ac:dyDescent="0.2">
      <c r="B1808" s="897"/>
      <c r="C1808" s="897"/>
      <c r="E1808" s="898"/>
      <c r="G1808" s="900"/>
      <c r="H1808" s="901"/>
      <c r="I1808" s="901"/>
      <c r="J1808" s="901"/>
      <c r="K1808" s="901"/>
    </row>
    <row r="1809" spans="2:11" x14ac:dyDescent="0.2">
      <c r="B1809" s="897"/>
      <c r="C1809" s="897"/>
      <c r="E1809" s="898"/>
      <c r="G1809" s="900"/>
      <c r="H1809" s="901"/>
      <c r="I1809" s="901"/>
      <c r="J1809" s="901"/>
      <c r="K1809" s="901"/>
    </row>
    <row r="1810" spans="2:11" x14ac:dyDescent="0.2">
      <c r="B1810" s="897"/>
      <c r="C1810" s="897"/>
      <c r="E1810" s="898"/>
      <c r="G1810" s="900"/>
      <c r="H1810" s="901"/>
      <c r="I1810" s="901"/>
      <c r="J1810" s="901"/>
      <c r="K1810" s="901"/>
    </row>
    <row r="1811" spans="2:11" x14ac:dyDescent="0.2">
      <c r="B1811" s="897"/>
      <c r="C1811" s="897"/>
      <c r="E1811" s="898"/>
      <c r="G1811" s="900"/>
      <c r="H1811" s="901"/>
      <c r="I1811" s="901"/>
      <c r="J1811" s="901"/>
      <c r="K1811" s="901"/>
    </row>
    <row r="1812" spans="2:11" x14ac:dyDescent="0.2">
      <c r="B1812" s="897"/>
      <c r="C1812" s="897"/>
      <c r="E1812" s="898"/>
      <c r="G1812" s="900"/>
      <c r="H1812" s="901"/>
      <c r="I1812" s="901"/>
      <c r="J1812" s="901"/>
      <c r="K1812" s="901"/>
    </row>
    <row r="1813" spans="2:11" x14ac:dyDescent="0.2">
      <c r="B1813" s="897"/>
      <c r="C1813" s="897"/>
      <c r="E1813" s="898"/>
      <c r="G1813" s="900"/>
      <c r="H1813" s="901"/>
      <c r="I1813" s="901"/>
      <c r="J1813" s="901"/>
      <c r="K1813" s="901"/>
    </row>
    <row r="1814" spans="2:11" x14ac:dyDescent="0.2">
      <c r="B1814" s="897"/>
      <c r="C1814" s="897"/>
      <c r="E1814" s="898"/>
      <c r="G1814" s="900"/>
      <c r="H1814" s="901"/>
      <c r="I1814" s="901"/>
      <c r="J1814" s="901"/>
      <c r="K1814" s="901"/>
    </row>
    <row r="1815" spans="2:11" x14ac:dyDescent="0.2">
      <c r="B1815" s="897"/>
      <c r="C1815" s="897"/>
      <c r="E1815" s="898"/>
      <c r="G1815" s="900"/>
      <c r="H1815" s="901"/>
      <c r="I1815" s="901"/>
      <c r="J1815" s="901"/>
      <c r="K1815" s="901"/>
    </row>
    <row r="1816" spans="2:11" x14ac:dyDescent="0.2">
      <c r="B1816" s="897"/>
      <c r="C1816" s="897"/>
      <c r="E1816" s="898"/>
      <c r="G1816" s="900"/>
      <c r="H1816" s="901"/>
      <c r="I1816" s="901"/>
      <c r="J1816" s="901"/>
      <c r="K1816" s="901"/>
    </row>
    <row r="1817" spans="2:11" x14ac:dyDescent="0.2">
      <c r="B1817" s="897"/>
      <c r="C1817" s="897"/>
      <c r="E1817" s="898"/>
      <c r="G1817" s="900"/>
      <c r="H1817" s="901"/>
      <c r="I1817" s="901"/>
      <c r="J1817" s="901"/>
      <c r="K1817" s="901"/>
    </row>
    <row r="1818" spans="2:11" x14ac:dyDescent="0.2">
      <c r="B1818" s="897"/>
      <c r="C1818" s="897"/>
      <c r="E1818" s="898"/>
      <c r="G1818" s="900"/>
      <c r="H1818" s="901"/>
      <c r="I1818" s="901"/>
      <c r="J1818" s="901"/>
      <c r="K1818" s="901"/>
    </row>
    <row r="1819" spans="2:11" x14ac:dyDescent="0.2">
      <c r="B1819" s="897"/>
      <c r="C1819" s="897"/>
      <c r="E1819" s="898"/>
      <c r="G1819" s="900"/>
      <c r="H1819" s="901"/>
      <c r="I1819" s="901"/>
      <c r="J1819" s="901"/>
      <c r="K1819" s="901"/>
    </row>
    <row r="1820" spans="2:11" x14ac:dyDescent="0.2">
      <c r="B1820" s="897"/>
      <c r="C1820" s="897"/>
      <c r="E1820" s="898"/>
      <c r="G1820" s="900"/>
      <c r="H1820" s="901"/>
      <c r="I1820" s="901"/>
      <c r="J1820" s="901"/>
      <c r="K1820" s="901"/>
    </row>
    <row r="1821" spans="2:11" x14ac:dyDescent="0.2">
      <c r="B1821" s="897"/>
      <c r="C1821" s="897"/>
      <c r="E1821" s="898"/>
      <c r="G1821" s="900"/>
      <c r="H1821" s="901"/>
      <c r="I1821" s="901"/>
      <c r="J1821" s="901"/>
      <c r="K1821" s="901"/>
    </row>
    <row r="1822" spans="2:11" x14ac:dyDescent="0.2">
      <c r="B1822" s="897"/>
      <c r="C1822" s="897"/>
      <c r="E1822" s="898"/>
      <c r="G1822" s="900"/>
      <c r="H1822" s="901"/>
      <c r="I1822" s="901"/>
      <c r="J1822" s="901"/>
      <c r="K1822" s="901"/>
    </row>
    <row r="1823" spans="2:11" x14ac:dyDescent="0.2">
      <c r="B1823" s="897"/>
      <c r="C1823" s="897"/>
      <c r="E1823" s="898"/>
      <c r="G1823" s="900"/>
      <c r="H1823" s="901"/>
      <c r="I1823" s="901"/>
      <c r="J1823" s="901"/>
      <c r="K1823" s="901"/>
    </row>
    <row r="1824" spans="2:11" x14ac:dyDescent="0.2">
      <c r="B1824" s="897"/>
      <c r="C1824" s="897"/>
      <c r="E1824" s="898"/>
      <c r="G1824" s="900"/>
      <c r="H1824" s="901"/>
      <c r="I1824" s="901"/>
      <c r="J1824" s="901"/>
      <c r="K1824" s="901"/>
    </row>
    <row r="1825" spans="2:11" x14ac:dyDescent="0.2">
      <c r="B1825" s="897"/>
      <c r="C1825" s="897"/>
      <c r="E1825" s="898"/>
      <c r="G1825" s="900"/>
      <c r="H1825" s="901"/>
      <c r="I1825" s="901"/>
      <c r="J1825" s="901"/>
      <c r="K1825" s="901"/>
    </row>
    <row r="1826" spans="2:11" x14ac:dyDescent="0.2">
      <c r="B1826" s="897"/>
      <c r="C1826" s="897"/>
      <c r="E1826" s="898"/>
      <c r="G1826" s="900"/>
      <c r="H1826" s="901"/>
      <c r="I1826" s="901"/>
      <c r="J1826" s="901"/>
      <c r="K1826" s="901"/>
    </row>
    <row r="1827" spans="2:11" x14ac:dyDescent="0.2">
      <c r="B1827" s="897"/>
      <c r="C1827" s="897"/>
      <c r="E1827" s="898"/>
      <c r="G1827" s="900"/>
      <c r="H1827" s="901"/>
      <c r="I1827" s="901"/>
      <c r="J1827" s="901"/>
      <c r="K1827" s="901"/>
    </row>
    <row r="1828" spans="2:11" x14ac:dyDescent="0.2">
      <c r="B1828" s="897"/>
      <c r="C1828" s="897"/>
      <c r="E1828" s="898"/>
      <c r="G1828" s="900"/>
      <c r="H1828" s="901"/>
      <c r="I1828" s="901"/>
      <c r="J1828" s="901"/>
      <c r="K1828" s="901"/>
    </row>
    <row r="1829" spans="2:11" x14ac:dyDescent="0.2">
      <c r="B1829" s="897"/>
      <c r="C1829" s="897"/>
      <c r="E1829" s="898"/>
      <c r="G1829" s="900"/>
      <c r="H1829" s="901"/>
      <c r="I1829" s="901"/>
      <c r="J1829" s="901"/>
      <c r="K1829" s="901"/>
    </row>
    <row r="1830" spans="2:11" x14ac:dyDescent="0.2">
      <c r="B1830" s="897"/>
      <c r="C1830" s="897"/>
      <c r="E1830" s="898"/>
      <c r="G1830" s="900"/>
      <c r="H1830" s="901"/>
      <c r="I1830" s="901"/>
      <c r="J1830" s="901"/>
      <c r="K1830" s="901"/>
    </row>
    <row r="1831" spans="2:11" x14ac:dyDescent="0.2">
      <c r="B1831" s="897"/>
      <c r="C1831" s="897"/>
      <c r="E1831" s="898"/>
      <c r="G1831" s="900"/>
      <c r="H1831" s="901"/>
      <c r="I1831" s="901"/>
      <c r="J1831" s="901"/>
      <c r="K1831" s="901"/>
    </row>
    <row r="1832" spans="2:11" x14ac:dyDescent="0.2">
      <c r="B1832" s="897"/>
      <c r="C1832" s="897"/>
      <c r="E1832" s="898"/>
      <c r="G1832" s="900"/>
      <c r="H1832" s="901"/>
      <c r="I1832" s="901"/>
      <c r="J1832" s="901"/>
      <c r="K1832" s="901"/>
    </row>
    <row r="1833" spans="2:11" x14ac:dyDescent="0.2">
      <c r="B1833" s="897"/>
      <c r="C1833" s="897"/>
      <c r="E1833" s="898"/>
      <c r="G1833" s="900"/>
      <c r="H1833" s="901"/>
      <c r="I1833" s="901"/>
      <c r="J1833" s="901"/>
      <c r="K1833" s="901"/>
    </row>
    <row r="1834" spans="2:11" x14ac:dyDescent="0.2">
      <c r="B1834" s="897"/>
      <c r="C1834" s="897"/>
      <c r="E1834" s="898"/>
      <c r="G1834" s="900"/>
      <c r="H1834" s="901"/>
      <c r="I1834" s="901"/>
      <c r="J1834" s="901"/>
      <c r="K1834" s="901"/>
    </row>
    <row r="1835" spans="2:11" x14ac:dyDescent="0.2">
      <c r="B1835" s="897"/>
      <c r="C1835" s="897"/>
      <c r="E1835" s="898"/>
      <c r="G1835" s="900"/>
      <c r="H1835" s="901"/>
      <c r="I1835" s="901"/>
      <c r="J1835" s="901"/>
      <c r="K1835" s="901"/>
    </row>
    <row r="1836" spans="2:11" x14ac:dyDescent="0.2">
      <c r="B1836" s="897"/>
      <c r="C1836" s="897"/>
      <c r="E1836" s="898"/>
      <c r="G1836" s="900"/>
      <c r="H1836" s="901"/>
      <c r="I1836" s="901"/>
      <c r="J1836" s="901"/>
      <c r="K1836" s="901"/>
    </row>
    <row r="1837" spans="2:11" x14ac:dyDescent="0.2">
      <c r="B1837" s="897"/>
      <c r="C1837" s="897"/>
      <c r="E1837" s="898"/>
      <c r="G1837" s="900"/>
      <c r="H1837" s="901"/>
      <c r="I1837" s="901"/>
      <c r="J1837" s="901"/>
      <c r="K1837" s="901"/>
    </row>
    <row r="1838" spans="2:11" x14ac:dyDescent="0.2">
      <c r="B1838" s="897"/>
      <c r="C1838" s="897"/>
      <c r="E1838" s="898"/>
      <c r="G1838" s="900"/>
      <c r="H1838" s="901"/>
      <c r="I1838" s="901"/>
      <c r="J1838" s="901"/>
      <c r="K1838" s="901"/>
    </row>
    <row r="1839" spans="2:11" x14ac:dyDescent="0.2">
      <c r="B1839" s="897"/>
      <c r="C1839" s="897"/>
      <c r="E1839" s="898"/>
      <c r="G1839" s="900"/>
      <c r="H1839" s="901"/>
      <c r="I1839" s="901"/>
      <c r="J1839" s="901"/>
      <c r="K1839" s="901"/>
    </row>
    <row r="1840" spans="2:11" x14ac:dyDescent="0.2">
      <c r="B1840" s="897"/>
      <c r="C1840" s="897"/>
      <c r="E1840" s="898"/>
      <c r="G1840" s="900"/>
      <c r="H1840" s="901"/>
      <c r="I1840" s="901"/>
      <c r="J1840" s="901"/>
      <c r="K1840" s="901"/>
    </row>
    <row r="1841" spans="2:11" x14ac:dyDescent="0.2">
      <c r="B1841" s="897"/>
      <c r="C1841" s="897"/>
      <c r="E1841" s="898"/>
      <c r="G1841" s="900"/>
      <c r="H1841" s="901"/>
      <c r="I1841" s="901"/>
      <c r="J1841" s="901"/>
      <c r="K1841" s="901"/>
    </row>
    <row r="1842" spans="2:11" x14ac:dyDescent="0.2">
      <c r="B1842" s="897"/>
      <c r="C1842" s="897"/>
      <c r="E1842" s="898"/>
      <c r="G1842" s="900"/>
      <c r="H1842" s="901"/>
      <c r="I1842" s="901"/>
      <c r="J1842" s="901"/>
      <c r="K1842" s="901"/>
    </row>
    <row r="1843" spans="2:11" x14ac:dyDescent="0.2">
      <c r="B1843" s="897"/>
      <c r="C1843" s="897"/>
      <c r="E1843" s="898"/>
      <c r="G1843" s="900"/>
      <c r="H1843" s="901"/>
      <c r="I1843" s="901"/>
      <c r="J1843" s="901"/>
      <c r="K1843" s="901"/>
    </row>
    <row r="1844" spans="2:11" x14ac:dyDescent="0.2">
      <c r="B1844" s="897"/>
      <c r="C1844" s="897"/>
      <c r="E1844" s="898"/>
      <c r="G1844" s="900"/>
      <c r="H1844" s="901"/>
      <c r="I1844" s="901"/>
      <c r="J1844" s="901"/>
      <c r="K1844" s="901"/>
    </row>
    <row r="1845" spans="2:11" x14ac:dyDescent="0.2">
      <c r="B1845" s="897"/>
      <c r="C1845" s="897"/>
      <c r="E1845" s="898"/>
      <c r="G1845" s="900"/>
      <c r="H1845" s="901"/>
      <c r="I1845" s="901"/>
      <c r="J1845" s="901"/>
      <c r="K1845" s="901"/>
    </row>
    <row r="1846" spans="2:11" x14ac:dyDescent="0.2">
      <c r="B1846" s="897"/>
      <c r="C1846" s="897"/>
      <c r="E1846" s="898"/>
      <c r="G1846" s="900"/>
      <c r="H1846" s="901"/>
      <c r="I1846" s="901"/>
      <c r="J1846" s="901"/>
      <c r="K1846" s="901"/>
    </row>
    <row r="1847" spans="2:11" x14ac:dyDescent="0.2">
      <c r="B1847" s="897"/>
      <c r="C1847" s="897"/>
      <c r="E1847" s="898"/>
      <c r="G1847" s="900"/>
      <c r="H1847" s="901"/>
      <c r="I1847" s="901"/>
      <c r="J1847" s="901"/>
      <c r="K1847" s="901"/>
    </row>
    <row r="1848" spans="2:11" x14ac:dyDescent="0.2">
      <c r="B1848" s="897"/>
      <c r="C1848" s="897"/>
      <c r="E1848" s="898"/>
      <c r="G1848" s="900"/>
      <c r="H1848" s="901"/>
      <c r="I1848" s="901"/>
      <c r="J1848" s="901"/>
      <c r="K1848" s="901"/>
    </row>
    <row r="1849" spans="2:11" x14ac:dyDescent="0.2">
      <c r="B1849" s="897"/>
      <c r="C1849" s="897"/>
      <c r="E1849" s="898"/>
      <c r="G1849" s="900"/>
      <c r="H1849" s="901"/>
      <c r="I1849" s="901"/>
      <c r="J1849" s="901"/>
      <c r="K1849" s="901"/>
    </row>
    <row r="1850" spans="2:11" x14ac:dyDescent="0.2">
      <c r="B1850" s="897"/>
      <c r="C1850" s="897"/>
      <c r="E1850" s="898"/>
      <c r="G1850" s="900"/>
      <c r="H1850" s="901"/>
      <c r="I1850" s="901"/>
      <c r="J1850" s="901"/>
      <c r="K1850" s="901"/>
    </row>
    <row r="1851" spans="2:11" x14ac:dyDescent="0.2">
      <c r="B1851" s="897"/>
      <c r="C1851" s="897"/>
      <c r="E1851" s="898"/>
      <c r="G1851" s="900"/>
      <c r="H1851" s="901"/>
      <c r="I1851" s="901"/>
      <c r="J1851" s="901"/>
      <c r="K1851" s="901"/>
    </row>
    <row r="1852" spans="2:11" x14ac:dyDescent="0.2">
      <c r="B1852" s="897"/>
      <c r="C1852" s="897"/>
      <c r="E1852" s="898"/>
      <c r="G1852" s="900"/>
      <c r="H1852" s="901"/>
      <c r="I1852" s="901"/>
      <c r="J1852" s="901"/>
      <c r="K1852" s="901"/>
    </row>
    <row r="1853" spans="2:11" x14ac:dyDescent="0.2">
      <c r="B1853" s="897"/>
      <c r="C1853" s="897"/>
      <c r="E1853" s="898"/>
      <c r="G1853" s="900"/>
      <c r="H1853" s="901"/>
      <c r="I1853" s="901"/>
      <c r="J1853" s="901"/>
      <c r="K1853" s="901"/>
    </row>
    <row r="1854" spans="2:11" x14ac:dyDescent="0.2">
      <c r="B1854" s="897"/>
      <c r="C1854" s="897"/>
      <c r="E1854" s="898"/>
      <c r="G1854" s="900"/>
      <c r="K1854" s="901"/>
    </row>
    <row r="1855" spans="2:11" x14ac:dyDescent="0.2">
      <c r="B1855" s="897"/>
      <c r="C1855" s="897"/>
      <c r="E1855" s="898"/>
      <c r="G1855" s="900"/>
      <c r="K1855" s="901"/>
    </row>
    <row r="1856" spans="2:11" x14ac:dyDescent="0.2">
      <c r="B1856" s="897"/>
      <c r="C1856" s="897"/>
      <c r="E1856" s="898"/>
      <c r="G1856" s="900"/>
      <c r="K1856" s="901"/>
    </row>
    <row r="1857" spans="2:11" x14ac:dyDescent="0.2">
      <c r="B1857" s="897"/>
      <c r="C1857" s="897"/>
      <c r="E1857" s="898"/>
      <c r="G1857" s="900"/>
      <c r="K1857" s="901"/>
    </row>
    <row r="1858" spans="2:11" x14ac:dyDescent="0.2">
      <c r="B1858" s="897"/>
      <c r="C1858" s="897"/>
      <c r="E1858" s="898"/>
      <c r="G1858" s="900"/>
      <c r="K1858" s="901"/>
    </row>
    <row r="1859" spans="2:11" x14ac:dyDescent="0.2">
      <c r="B1859" s="897"/>
      <c r="C1859" s="897"/>
      <c r="E1859" s="898"/>
      <c r="G1859" s="900"/>
      <c r="K1859" s="901"/>
    </row>
    <row r="1860" spans="2:11" x14ac:dyDescent="0.2">
      <c r="B1860" s="897"/>
      <c r="C1860" s="897"/>
      <c r="E1860" s="898"/>
      <c r="G1860" s="900"/>
      <c r="K1860" s="901"/>
    </row>
    <row r="1861" spans="2:11" x14ac:dyDescent="0.2">
      <c r="B1861" s="897"/>
      <c r="C1861" s="897"/>
      <c r="E1861" s="898"/>
      <c r="G1861" s="900"/>
      <c r="K1861" s="901"/>
    </row>
    <row r="1862" spans="2:11" x14ac:dyDescent="0.2">
      <c r="B1862" s="897"/>
      <c r="C1862" s="897"/>
      <c r="E1862" s="898"/>
      <c r="G1862" s="900"/>
      <c r="K1862" s="901"/>
    </row>
    <row r="1863" spans="2:11" x14ac:dyDescent="0.2">
      <c r="B1863" s="897"/>
      <c r="C1863" s="897"/>
      <c r="E1863" s="898"/>
      <c r="G1863" s="900"/>
      <c r="K1863" s="901"/>
    </row>
    <row r="1864" spans="2:11" x14ac:dyDescent="0.2">
      <c r="B1864" s="897"/>
      <c r="C1864" s="897"/>
      <c r="E1864" s="898"/>
      <c r="G1864" s="900"/>
      <c r="K1864" s="901"/>
    </row>
    <row r="1865" spans="2:11" x14ac:dyDescent="0.2">
      <c r="B1865" s="897"/>
      <c r="C1865" s="897"/>
      <c r="E1865" s="898"/>
      <c r="G1865" s="900"/>
      <c r="K1865" s="901"/>
    </row>
    <row r="1866" spans="2:11" x14ac:dyDescent="0.2">
      <c r="B1866" s="897"/>
      <c r="C1866" s="897"/>
      <c r="E1866" s="898"/>
      <c r="G1866" s="900"/>
      <c r="K1866" s="901"/>
    </row>
    <row r="1867" spans="2:11" x14ac:dyDescent="0.2">
      <c r="B1867" s="897"/>
      <c r="C1867" s="897"/>
      <c r="E1867" s="898"/>
      <c r="G1867" s="900"/>
      <c r="K1867" s="901"/>
    </row>
    <row r="1868" spans="2:11" x14ac:dyDescent="0.2">
      <c r="B1868" s="897"/>
      <c r="C1868" s="897"/>
      <c r="E1868" s="898"/>
      <c r="G1868" s="900"/>
      <c r="K1868" s="901"/>
    </row>
    <row r="1869" spans="2:11" x14ac:dyDescent="0.2">
      <c r="B1869" s="897"/>
      <c r="C1869" s="897"/>
      <c r="E1869" s="898"/>
      <c r="G1869" s="900"/>
      <c r="K1869" s="901"/>
    </row>
    <row r="1870" spans="2:11" x14ac:dyDescent="0.2">
      <c r="B1870" s="897"/>
      <c r="C1870" s="897"/>
      <c r="E1870" s="898"/>
      <c r="G1870" s="900"/>
      <c r="K1870" s="901"/>
    </row>
    <row r="1871" spans="2:11" x14ac:dyDescent="0.2">
      <c r="B1871" s="897"/>
      <c r="C1871" s="897"/>
      <c r="E1871" s="898"/>
      <c r="G1871" s="900"/>
      <c r="K1871" s="901"/>
    </row>
    <row r="1872" spans="2:11" x14ac:dyDescent="0.2">
      <c r="B1872" s="897"/>
      <c r="C1872" s="897"/>
      <c r="E1872" s="898"/>
      <c r="G1872" s="900"/>
      <c r="K1872" s="901"/>
    </row>
    <row r="1873" spans="2:11" x14ac:dyDescent="0.2">
      <c r="B1873" s="897"/>
      <c r="C1873" s="897"/>
      <c r="E1873" s="898"/>
      <c r="G1873" s="900"/>
      <c r="K1873" s="901"/>
    </row>
    <row r="1874" spans="2:11" x14ac:dyDescent="0.2">
      <c r="B1874" s="897"/>
      <c r="C1874" s="897"/>
      <c r="E1874" s="898"/>
      <c r="G1874" s="900"/>
      <c r="K1874" s="901"/>
    </row>
    <row r="1875" spans="2:11" x14ac:dyDescent="0.2">
      <c r="B1875" s="897"/>
      <c r="C1875" s="897"/>
      <c r="E1875" s="898"/>
      <c r="G1875" s="900"/>
      <c r="K1875" s="901"/>
    </row>
    <row r="1876" spans="2:11" x14ac:dyDescent="0.2">
      <c r="B1876" s="897"/>
      <c r="C1876" s="897"/>
      <c r="E1876" s="898"/>
      <c r="G1876" s="900"/>
      <c r="K1876" s="901"/>
    </row>
    <row r="1877" spans="2:11" x14ac:dyDescent="0.2">
      <c r="B1877" s="897"/>
      <c r="C1877" s="897"/>
      <c r="E1877" s="898"/>
      <c r="G1877" s="900"/>
      <c r="K1877" s="901"/>
    </row>
    <row r="1878" spans="2:11" x14ac:dyDescent="0.2">
      <c r="B1878" s="897"/>
      <c r="C1878" s="897"/>
      <c r="E1878" s="898"/>
      <c r="G1878" s="900"/>
      <c r="K1878" s="901"/>
    </row>
    <row r="1879" spans="2:11" x14ac:dyDescent="0.2">
      <c r="B1879" s="897"/>
      <c r="C1879" s="897"/>
      <c r="E1879" s="898"/>
      <c r="G1879" s="900"/>
      <c r="K1879" s="901"/>
    </row>
    <row r="1880" spans="2:11" x14ac:dyDescent="0.2">
      <c r="B1880" s="897"/>
      <c r="C1880" s="897"/>
      <c r="E1880" s="898"/>
      <c r="G1880" s="900"/>
      <c r="K1880" s="901"/>
    </row>
    <row r="1881" spans="2:11" x14ac:dyDescent="0.2">
      <c r="B1881" s="897"/>
      <c r="C1881" s="897"/>
      <c r="E1881" s="898"/>
      <c r="G1881" s="900"/>
      <c r="K1881" s="901"/>
    </row>
    <row r="1882" spans="2:11" x14ac:dyDescent="0.2">
      <c r="B1882" s="897"/>
      <c r="C1882" s="897"/>
      <c r="E1882" s="898"/>
      <c r="G1882" s="900"/>
      <c r="K1882" s="901"/>
    </row>
    <row r="1883" spans="2:11" x14ac:dyDescent="0.2">
      <c r="B1883" s="897"/>
      <c r="C1883" s="897"/>
      <c r="E1883" s="898"/>
      <c r="G1883" s="900"/>
      <c r="K1883" s="901"/>
    </row>
    <row r="1884" spans="2:11" x14ac:dyDescent="0.2">
      <c r="B1884" s="897"/>
      <c r="C1884" s="897"/>
      <c r="E1884" s="898"/>
      <c r="G1884" s="900"/>
      <c r="K1884" s="901"/>
    </row>
    <row r="1885" spans="2:11" x14ac:dyDescent="0.2">
      <c r="B1885" s="897"/>
      <c r="C1885" s="897"/>
      <c r="E1885" s="898"/>
      <c r="G1885" s="900"/>
      <c r="K1885" s="901"/>
    </row>
    <row r="1886" spans="2:11" x14ac:dyDescent="0.2">
      <c r="B1886" s="897"/>
      <c r="C1886" s="897"/>
      <c r="E1886" s="898"/>
      <c r="G1886" s="900"/>
      <c r="K1886" s="901"/>
    </row>
    <row r="1887" spans="2:11" x14ac:dyDescent="0.2">
      <c r="B1887" s="897"/>
      <c r="C1887" s="897"/>
      <c r="E1887" s="898"/>
      <c r="G1887" s="900"/>
      <c r="K1887" s="901"/>
    </row>
    <row r="1888" spans="2:11" x14ac:dyDescent="0.2">
      <c r="B1888" s="897"/>
      <c r="C1888" s="897"/>
      <c r="E1888" s="898"/>
      <c r="G1888" s="900"/>
      <c r="K1888" s="901"/>
    </row>
    <row r="1889" spans="2:11" x14ac:dyDescent="0.2">
      <c r="B1889" s="897"/>
      <c r="C1889" s="897"/>
      <c r="E1889" s="898"/>
      <c r="G1889" s="900"/>
      <c r="K1889" s="901"/>
    </row>
    <row r="1890" spans="2:11" x14ac:dyDescent="0.2">
      <c r="B1890" s="897"/>
      <c r="C1890" s="897"/>
      <c r="E1890" s="898"/>
      <c r="G1890" s="900"/>
      <c r="K1890" s="901"/>
    </row>
    <row r="1891" spans="2:11" x14ac:dyDescent="0.2">
      <c r="B1891" s="897"/>
      <c r="C1891" s="897"/>
      <c r="E1891" s="898"/>
      <c r="G1891" s="900"/>
      <c r="K1891" s="901"/>
    </row>
    <row r="1892" spans="2:11" x14ac:dyDescent="0.2">
      <c r="B1892" s="897"/>
      <c r="C1892" s="897"/>
      <c r="E1892" s="898"/>
      <c r="G1892" s="900"/>
      <c r="K1892" s="901"/>
    </row>
    <row r="1893" spans="2:11" x14ac:dyDescent="0.2">
      <c r="B1893" s="897"/>
      <c r="C1893" s="897"/>
      <c r="E1893" s="898"/>
      <c r="G1893" s="900"/>
      <c r="K1893" s="901"/>
    </row>
    <row r="1894" spans="2:11" x14ac:dyDescent="0.2">
      <c r="B1894" s="897"/>
      <c r="C1894" s="897"/>
      <c r="E1894" s="898"/>
      <c r="G1894" s="900"/>
      <c r="K1894" s="901"/>
    </row>
    <row r="1895" spans="2:11" x14ac:dyDescent="0.2">
      <c r="B1895" s="897"/>
      <c r="C1895" s="897"/>
      <c r="E1895" s="898"/>
      <c r="G1895" s="900"/>
      <c r="K1895" s="901"/>
    </row>
    <row r="1896" spans="2:11" x14ac:dyDescent="0.2">
      <c r="B1896" s="897"/>
      <c r="C1896" s="897"/>
      <c r="E1896" s="898"/>
      <c r="G1896" s="900"/>
      <c r="K1896" s="901"/>
    </row>
    <row r="1897" spans="2:11" x14ac:dyDescent="0.2">
      <c r="B1897" s="897"/>
      <c r="C1897" s="897"/>
      <c r="E1897" s="898"/>
      <c r="G1897" s="900"/>
      <c r="K1897" s="901"/>
    </row>
    <row r="1898" spans="2:11" x14ac:dyDescent="0.2">
      <c r="B1898" s="897"/>
      <c r="C1898" s="897"/>
      <c r="E1898" s="898"/>
      <c r="G1898" s="900"/>
      <c r="K1898" s="901"/>
    </row>
    <row r="1899" spans="2:11" x14ac:dyDescent="0.2">
      <c r="B1899" s="897"/>
      <c r="C1899" s="897"/>
      <c r="E1899" s="898"/>
      <c r="G1899" s="900"/>
      <c r="K1899" s="901"/>
    </row>
    <row r="1900" spans="2:11" x14ac:dyDescent="0.2">
      <c r="B1900" s="897"/>
      <c r="C1900" s="897"/>
      <c r="E1900" s="898"/>
      <c r="G1900" s="900"/>
      <c r="K1900" s="901"/>
    </row>
    <row r="1901" spans="2:11" x14ac:dyDescent="0.2">
      <c r="B1901" s="897"/>
      <c r="C1901" s="897"/>
      <c r="E1901" s="898"/>
      <c r="G1901" s="900"/>
      <c r="K1901" s="901"/>
    </row>
    <row r="1902" spans="2:11" x14ac:dyDescent="0.2">
      <c r="B1902" s="897"/>
      <c r="C1902" s="897"/>
      <c r="E1902" s="898"/>
      <c r="G1902" s="900"/>
      <c r="K1902" s="901"/>
    </row>
    <row r="1903" spans="2:11" x14ac:dyDescent="0.2">
      <c r="B1903" s="897"/>
      <c r="C1903" s="897"/>
      <c r="E1903" s="898"/>
      <c r="G1903" s="900"/>
      <c r="K1903" s="901"/>
    </row>
    <row r="1904" spans="2:11" x14ac:dyDescent="0.2">
      <c r="B1904" s="897"/>
      <c r="C1904" s="897"/>
      <c r="E1904" s="898"/>
      <c r="G1904" s="900"/>
      <c r="K1904" s="901"/>
    </row>
    <row r="1905" spans="2:11" x14ac:dyDescent="0.2">
      <c r="B1905" s="897"/>
      <c r="C1905" s="897"/>
      <c r="E1905" s="898"/>
      <c r="G1905" s="900"/>
      <c r="K1905" s="901"/>
    </row>
    <row r="1906" spans="2:11" x14ac:dyDescent="0.2">
      <c r="B1906" s="897"/>
      <c r="C1906" s="897"/>
      <c r="E1906" s="898"/>
      <c r="G1906" s="900"/>
      <c r="K1906" s="901"/>
    </row>
    <row r="1907" spans="2:11" x14ac:dyDescent="0.2">
      <c r="B1907" s="897"/>
      <c r="C1907" s="897"/>
      <c r="E1907" s="898"/>
      <c r="G1907" s="900"/>
      <c r="K1907" s="901"/>
    </row>
    <row r="1908" spans="2:11" x14ac:dyDescent="0.2">
      <c r="B1908" s="897"/>
      <c r="C1908" s="897"/>
      <c r="E1908" s="898"/>
      <c r="G1908" s="900"/>
      <c r="K1908" s="901"/>
    </row>
    <row r="1909" spans="2:11" x14ac:dyDescent="0.2">
      <c r="B1909" s="897"/>
      <c r="C1909" s="897"/>
      <c r="E1909" s="898"/>
      <c r="G1909" s="900"/>
      <c r="K1909" s="901"/>
    </row>
    <row r="1910" spans="2:11" x14ac:dyDescent="0.2">
      <c r="B1910" s="897"/>
      <c r="C1910" s="897"/>
      <c r="E1910" s="898"/>
      <c r="G1910" s="900"/>
      <c r="K1910" s="901"/>
    </row>
    <row r="1911" spans="2:11" x14ac:dyDescent="0.2">
      <c r="B1911" s="897"/>
      <c r="C1911" s="897"/>
      <c r="E1911" s="898"/>
      <c r="G1911" s="900"/>
      <c r="K1911" s="901"/>
    </row>
    <row r="1912" spans="2:11" x14ac:dyDescent="0.2">
      <c r="B1912" s="897"/>
      <c r="C1912" s="897"/>
      <c r="E1912" s="898"/>
      <c r="G1912" s="900"/>
      <c r="K1912" s="901"/>
    </row>
    <row r="1913" spans="2:11" x14ac:dyDescent="0.2">
      <c r="B1913" s="897"/>
      <c r="C1913" s="897"/>
      <c r="E1913" s="898"/>
      <c r="G1913" s="900"/>
      <c r="K1913" s="901"/>
    </row>
    <row r="1914" spans="2:11" x14ac:dyDescent="0.2">
      <c r="B1914" s="897"/>
      <c r="C1914" s="897"/>
      <c r="E1914" s="898"/>
      <c r="G1914" s="900"/>
      <c r="K1914" s="901"/>
    </row>
    <row r="1915" spans="2:11" x14ac:dyDescent="0.2">
      <c r="B1915" s="897"/>
      <c r="C1915" s="897"/>
      <c r="E1915" s="898"/>
      <c r="G1915" s="900"/>
      <c r="K1915" s="901"/>
    </row>
    <row r="1916" spans="2:11" x14ac:dyDescent="0.2">
      <c r="B1916" s="897"/>
      <c r="C1916" s="897"/>
      <c r="E1916" s="898"/>
      <c r="G1916" s="900"/>
      <c r="K1916" s="901"/>
    </row>
    <row r="1917" spans="2:11" x14ac:dyDescent="0.2">
      <c r="B1917" s="897"/>
      <c r="C1917" s="897"/>
      <c r="E1917" s="898"/>
      <c r="G1917" s="900"/>
      <c r="K1917" s="901"/>
    </row>
    <row r="1918" spans="2:11" x14ac:dyDescent="0.2">
      <c r="B1918" s="897"/>
      <c r="C1918" s="897"/>
      <c r="E1918" s="898"/>
      <c r="G1918" s="900"/>
      <c r="K1918" s="901"/>
    </row>
    <row r="1919" spans="2:11" x14ac:dyDescent="0.2">
      <c r="B1919" s="897"/>
      <c r="C1919" s="897"/>
      <c r="E1919" s="898"/>
      <c r="G1919" s="900"/>
      <c r="K1919" s="901"/>
    </row>
    <row r="1920" spans="2:11" x14ac:dyDescent="0.2">
      <c r="B1920" s="897"/>
      <c r="C1920" s="897"/>
      <c r="E1920" s="898"/>
      <c r="G1920" s="900"/>
      <c r="K1920" s="901"/>
    </row>
    <row r="1921" spans="2:11" x14ac:dyDescent="0.2">
      <c r="B1921" s="897"/>
      <c r="C1921" s="897"/>
      <c r="E1921" s="898"/>
      <c r="G1921" s="900"/>
      <c r="K1921" s="901"/>
    </row>
    <row r="1922" spans="2:11" x14ac:dyDescent="0.2">
      <c r="B1922" s="897"/>
      <c r="C1922" s="897"/>
      <c r="E1922" s="898"/>
      <c r="G1922" s="900"/>
      <c r="K1922" s="901"/>
    </row>
    <row r="1923" spans="2:11" x14ac:dyDescent="0.2">
      <c r="B1923" s="897"/>
      <c r="C1923" s="897"/>
      <c r="E1923" s="898"/>
      <c r="G1923" s="900"/>
      <c r="K1923" s="901"/>
    </row>
    <row r="1924" spans="2:11" x14ac:dyDescent="0.2">
      <c r="B1924" s="897"/>
      <c r="C1924" s="897"/>
      <c r="E1924" s="898"/>
      <c r="G1924" s="900"/>
      <c r="K1924" s="901"/>
    </row>
    <row r="1925" spans="2:11" x14ac:dyDescent="0.2">
      <c r="B1925" s="897"/>
      <c r="C1925" s="897"/>
      <c r="E1925" s="898"/>
      <c r="G1925" s="900"/>
      <c r="K1925" s="901"/>
    </row>
    <row r="1926" spans="2:11" x14ac:dyDescent="0.2">
      <c r="B1926" s="897"/>
      <c r="C1926" s="897"/>
      <c r="E1926" s="898"/>
      <c r="G1926" s="900"/>
      <c r="K1926" s="901"/>
    </row>
    <row r="1927" spans="2:11" x14ac:dyDescent="0.2">
      <c r="B1927" s="897"/>
      <c r="C1927" s="897"/>
      <c r="E1927" s="898"/>
      <c r="G1927" s="900"/>
      <c r="K1927" s="901"/>
    </row>
    <row r="1928" spans="2:11" x14ac:dyDescent="0.2">
      <c r="B1928" s="897"/>
      <c r="C1928" s="897"/>
      <c r="E1928" s="898"/>
      <c r="G1928" s="900"/>
      <c r="K1928" s="901"/>
    </row>
    <row r="1929" spans="2:11" x14ac:dyDescent="0.2">
      <c r="B1929" s="897"/>
      <c r="C1929" s="897"/>
      <c r="E1929" s="898"/>
      <c r="G1929" s="900"/>
      <c r="K1929" s="901"/>
    </row>
    <row r="1930" spans="2:11" x14ac:dyDescent="0.2">
      <c r="B1930" s="897"/>
      <c r="C1930" s="897"/>
      <c r="E1930" s="898"/>
      <c r="G1930" s="900"/>
      <c r="K1930" s="901"/>
    </row>
    <row r="1931" spans="2:11" x14ac:dyDescent="0.2">
      <c r="B1931" s="897"/>
      <c r="C1931" s="897"/>
      <c r="E1931" s="898"/>
      <c r="G1931" s="900"/>
      <c r="K1931" s="901"/>
    </row>
    <row r="1932" spans="2:11" x14ac:dyDescent="0.2">
      <c r="B1932" s="897"/>
      <c r="C1932" s="897"/>
      <c r="E1932" s="898"/>
      <c r="G1932" s="900"/>
      <c r="K1932" s="901"/>
    </row>
    <row r="1933" spans="2:11" x14ac:dyDescent="0.2">
      <c r="B1933" s="897"/>
      <c r="C1933" s="897"/>
      <c r="E1933" s="898"/>
      <c r="G1933" s="900"/>
      <c r="K1933" s="901"/>
    </row>
    <row r="1934" spans="2:11" x14ac:dyDescent="0.2">
      <c r="B1934" s="897"/>
      <c r="C1934" s="897"/>
      <c r="E1934" s="898"/>
      <c r="G1934" s="900"/>
      <c r="K1934" s="901"/>
    </row>
    <row r="1935" spans="2:11" x14ac:dyDescent="0.2">
      <c r="B1935" s="897"/>
      <c r="C1935" s="897"/>
      <c r="E1935" s="898"/>
      <c r="G1935" s="900"/>
      <c r="K1935" s="901"/>
    </row>
    <row r="1936" spans="2:11" x14ac:dyDescent="0.2">
      <c r="B1936" s="897"/>
      <c r="C1936" s="897"/>
      <c r="E1936" s="898"/>
      <c r="G1936" s="900"/>
      <c r="K1936" s="901"/>
    </row>
    <row r="1937" spans="2:11" x14ac:dyDescent="0.2">
      <c r="B1937" s="897"/>
      <c r="C1937" s="897"/>
      <c r="E1937" s="898"/>
      <c r="G1937" s="900"/>
      <c r="K1937" s="901"/>
    </row>
    <row r="1938" spans="2:11" x14ac:dyDescent="0.2">
      <c r="B1938" s="897"/>
      <c r="C1938" s="897"/>
      <c r="E1938" s="898"/>
      <c r="G1938" s="900"/>
      <c r="K1938" s="901"/>
    </row>
    <row r="1939" spans="2:11" x14ac:dyDescent="0.2">
      <c r="B1939" s="897"/>
      <c r="C1939" s="897"/>
      <c r="E1939" s="898"/>
      <c r="G1939" s="900"/>
      <c r="K1939" s="901"/>
    </row>
    <row r="1940" spans="2:11" x14ac:dyDescent="0.2">
      <c r="B1940" s="897"/>
      <c r="C1940" s="897"/>
      <c r="E1940" s="898"/>
      <c r="G1940" s="900"/>
      <c r="K1940" s="901"/>
    </row>
    <row r="1941" spans="2:11" x14ac:dyDescent="0.2">
      <c r="B1941" s="897"/>
      <c r="C1941" s="897"/>
      <c r="E1941" s="898"/>
      <c r="G1941" s="900"/>
      <c r="K1941" s="901"/>
    </row>
    <row r="1942" spans="2:11" x14ac:dyDescent="0.2">
      <c r="B1942" s="897"/>
      <c r="C1942" s="897"/>
      <c r="E1942" s="898"/>
      <c r="G1942" s="900"/>
      <c r="K1942" s="901"/>
    </row>
    <row r="1943" spans="2:11" x14ac:dyDescent="0.2">
      <c r="B1943" s="897"/>
      <c r="C1943" s="897"/>
      <c r="E1943" s="898"/>
      <c r="G1943" s="900"/>
      <c r="K1943" s="901"/>
    </row>
    <row r="1944" spans="2:11" x14ac:dyDescent="0.2">
      <c r="B1944" s="897"/>
      <c r="C1944" s="897"/>
      <c r="E1944" s="898"/>
      <c r="G1944" s="900"/>
      <c r="K1944" s="901"/>
    </row>
    <row r="1945" spans="2:11" x14ac:dyDescent="0.2">
      <c r="B1945" s="897"/>
      <c r="C1945" s="897"/>
      <c r="E1945" s="898"/>
      <c r="G1945" s="900"/>
      <c r="K1945" s="901"/>
    </row>
    <row r="1946" spans="2:11" x14ac:dyDescent="0.2">
      <c r="B1946" s="897"/>
      <c r="C1946" s="897"/>
      <c r="E1946" s="898"/>
      <c r="G1946" s="900"/>
      <c r="K1946" s="901"/>
    </row>
    <row r="1947" spans="2:11" x14ac:dyDescent="0.2">
      <c r="B1947" s="897"/>
      <c r="C1947" s="897"/>
      <c r="E1947" s="898"/>
      <c r="G1947" s="900"/>
      <c r="K1947" s="901"/>
    </row>
    <row r="1948" spans="2:11" x14ac:dyDescent="0.2">
      <c r="B1948" s="897"/>
      <c r="C1948" s="897"/>
      <c r="E1948" s="898"/>
      <c r="G1948" s="900"/>
      <c r="K1948" s="901"/>
    </row>
    <row r="1949" spans="2:11" x14ac:dyDescent="0.2">
      <c r="B1949" s="897"/>
      <c r="C1949" s="897"/>
      <c r="E1949" s="898"/>
      <c r="G1949" s="900"/>
      <c r="K1949" s="901"/>
    </row>
    <row r="1950" spans="2:11" x14ac:dyDescent="0.2">
      <c r="B1950" s="897"/>
      <c r="C1950" s="897"/>
      <c r="E1950" s="898"/>
      <c r="G1950" s="900"/>
      <c r="K1950" s="901"/>
    </row>
    <row r="1951" spans="2:11" x14ac:dyDescent="0.2">
      <c r="B1951" s="897"/>
      <c r="C1951" s="897"/>
      <c r="E1951" s="898"/>
      <c r="G1951" s="900"/>
      <c r="K1951" s="901"/>
    </row>
    <row r="1952" spans="2:11" x14ac:dyDescent="0.2">
      <c r="B1952" s="897"/>
      <c r="C1952" s="897"/>
      <c r="E1952" s="898"/>
      <c r="G1952" s="900"/>
      <c r="K1952" s="901"/>
    </row>
    <row r="1953" spans="2:11" x14ac:dyDescent="0.2">
      <c r="B1953" s="897"/>
      <c r="C1953" s="897"/>
      <c r="E1953" s="898"/>
      <c r="G1953" s="900"/>
      <c r="K1953" s="901"/>
    </row>
    <row r="1954" spans="2:11" x14ac:dyDescent="0.2">
      <c r="B1954" s="897"/>
      <c r="C1954" s="897"/>
      <c r="E1954" s="898"/>
      <c r="G1954" s="900"/>
      <c r="K1954" s="901"/>
    </row>
    <row r="1955" spans="2:11" x14ac:dyDescent="0.2">
      <c r="B1955" s="897"/>
      <c r="C1955" s="897"/>
      <c r="E1955" s="898"/>
      <c r="G1955" s="900"/>
      <c r="K1955" s="901"/>
    </row>
    <row r="1956" spans="2:11" x14ac:dyDescent="0.2">
      <c r="B1956" s="897"/>
      <c r="C1956" s="897"/>
      <c r="E1956" s="898"/>
      <c r="G1956" s="900"/>
      <c r="K1956" s="901"/>
    </row>
    <row r="1957" spans="2:11" x14ac:dyDescent="0.2">
      <c r="B1957" s="897"/>
      <c r="C1957" s="897"/>
      <c r="E1957" s="898"/>
      <c r="G1957" s="900"/>
      <c r="K1957" s="901"/>
    </row>
    <row r="1958" spans="2:11" x14ac:dyDescent="0.2">
      <c r="B1958" s="897"/>
      <c r="C1958" s="897"/>
      <c r="E1958" s="898"/>
      <c r="G1958" s="900"/>
      <c r="K1958" s="901"/>
    </row>
    <row r="1959" spans="2:11" x14ac:dyDescent="0.2">
      <c r="B1959" s="897"/>
      <c r="C1959" s="897"/>
      <c r="E1959" s="898"/>
      <c r="G1959" s="900"/>
      <c r="K1959" s="901"/>
    </row>
    <row r="1960" spans="2:11" x14ac:dyDescent="0.2">
      <c r="B1960" s="897"/>
      <c r="C1960" s="897"/>
      <c r="E1960" s="898"/>
      <c r="G1960" s="900"/>
      <c r="K1960" s="901"/>
    </row>
    <row r="1961" spans="2:11" x14ac:dyDescent="0.2">
      <c r="B1961" s="897"/>
      <c r="C1961" s="897"/>
      <c r="E1961" s="898"/>
      <c r="G1961" s="900"/>
      <c r="K1961" s="901"/>
    </row>
    <row r="1962" spans="2:11" x14ac:dyDescent="0.2">
      <c r="B1962" s="897"/>
      <c r="C1962" s="897"/>
      <c r="E1962" s="898"/>
      <c r="G1962" s="900"/>
      <c r="K1962" s="901"/>
    </row>
    <row r="1963" spans="2:11" x14ac:dyDescent="0.2">
      <c r="B1963" s="897"/>
      <c r="C1963" s="897"/>
      <c r="E1963" s="898"/>
      <c r="G1963" s="900"/>
      <c r="K1963" s="901"/>
    </row>
    <row r="1964" spans="2:11" x14ac:dyDescent="0.2">
      <c r="B1964" s="897"/>
      <c r="C1964" s="897"/>
      <c r="E1964" s="898"/>
      <c r="G1964" s="900"/>
      <c r="K1964" s="901"/>
    </row>
    <row r="1965" spans="2:11" x14ac:dyDescent="0.2">
      <c r="B1965" s="897"/>
      <c r="C1965" s="897"/>
      <c r="E1965" s="898"/>
      <c r="G1965" s="900"/>
      <c r="K1965" s="901"/>
    </row>
    <row r="1966" spans="2:11" x14ac:dyDescent="0.2">
      <c r="B1966" s="897"/>
      <c r="C1966" s="897"/>
      <c r="E1966" s="898"/>
      <c r="G1966" s="900"/>
      <c r="K1966" s="901"/>
    </row>
    <row r="1967" spans="2:11" x14ac:dyDescent="0.2">
      <c r="B1967" s="897"/>
      <c r="C1967" s="897"/>
      <c r="E1967" s="898"/>
      <c r="G1967" s="900"/>
      <c r="K1967" s="901"/>
    </row>
    <row r="1968" spans="2:11" x14ac:dyDescent="0.2">
      <c r="B1968" s="897"/>
      <c r="C1968" s="897"/>
      <c r="E1968" s="898"/>
      <c r="G1968" s="900"/>
      <c r="K1968" s="901"/>
    </row>
    <row r="1969" spans="2:11" x14ac:dyDescent="0.2">
      <c r="B1969" s="897"/>
      <c r="C1969" s="897"/>
      <c r="E1969" s="898"/>
      <c r="G1969" s="900"/>
      <c r="K1969" s="901"/>
    </row>
    <row r="1970" spans="2:11" x14ac:dyDescent="0.2">
      <c r="B1970" s="897"/>
      <c r="C1970" s="897"/>
      <c r="E1970" s="898"/>
      <c r="G1970" s="900"/>
      <c r="K1970" s="901"/>
    </row>
    <row r="1971" spans="2:11" x14ac:dyDescent="0.2">
      <c r="B1971" s="897"/>
      <c r="C1971" s="897"/>
      <c r="E1971" s="898"/>
      <c r="G1971" s="900"/>
      <c r="K1971" s="901"/>
    </row>
    <row r="1972" spans="2:11" x14ac:dyDescent="0.2">
      <c r="B1972" s="897"/>
      <c r="C1972" s="897"/>
      <c r="E1972" s="898"/>
      <c r="G1972" s="900"/>
      <c r="K1972" s="901"/>
    </row>
    <row r="1973" spans="2:11" x14ac:dyDescent="0.2">
      <c r="B1973" s="897"/>
      <c r="C1973" s="897"/>
      <c r="E1973" s="898"/>
      <c r="G1973" s="900"/>
      <c r="K1973" s="901"/>
    </row>
    <row r="1974" spans="2:11" x14ac:dyDescent="0.2">
      <c r="B1974" s="897"/>
      <c r="C1974" s="897"/>
      <c r="E1974" s="898"/>
      <c r="G1974" s="900"/>
      <c r="K1974" s="901"/>
    </row>
    <row r="1975" spans="2:11" x14ac:dyDescent="0.2">
      <c r="B1975" s="897"/>
      <c r="C1975" s="897"/>
      <c r="E1975" s="898"/>
      <c r="G1975" s="900"/>
      <c r="K1975" s="901"/>
    </row>
    <row r="1976" spans="2:11" x14ac:dyDescent="0.2">
      <c r="B1976" s="897"/>
      <c r="C1976" s="897"/>
      <c r="E1976" s="898"/>
      <c r="G1976" s="900"/>
      <c r="K1976" s="901"/>
    </row>
    <row r="1977" spans="2:11" x14ac:dyDescent="0.2">
      <c r="B1977" s="897"/>
      <c r="C1977" s="897"/>
      <c r="E1977" s="898"/>
      <c r="G1977" s="900"/>
      <c r="K1977" s="901"/>
    </row>
    <row r="1978" spans="2:11" x14ac:dyDescent="0.2">
      <c r="B1978" s="897"/>
      <c r="C1978" s="897"/>
      <c r="E1978" s="898"/>
      <c r="G1978" s="900"/>
      <c r="K1978" s="901"/>
    </row>
    <row r="1979" spans="2:11" x14ac:dyDescent="0.2">
      <c r="B1979" s="897"/>
      <c r="C1979" s="897"/>
      <c r="E1979" s="898"/>
      <c r="G1979" s="900"/>
      <c r="K1979" s="901"/>
    </row>
    <row r="1980" spans="2:11" x14ac:dyDescent="0.2">
      <c r="B1980" s="897"/>
      <c r="C1980" s="897"/>
      <c r="E1980" s="898"/>
      <c r="G1980" s="900"/>
      <c r="K1980" s="901"/>
    </row>
    <row r="1981" spans="2:11" x14ac:dyDescent="0.2">
      <c r="B1981" s="897"/>
      <c r="C1981" s="897"/>
      <c r="E1981" s="898"/>
      <c r="G1981" s="900"/>
      <c r="K1981" s="901"/>
    </row>
    <row r="1982" spans="2:11" x14ac:dyDescent="0.2">
      <c r="B1982" s="897"/>
      <c r="C1982" s="897"/>
      <c r="E1982" s="898"/>
      <c r="G1982" s="900"/>
      <c r="K1982" s="901"/>
    </row>
    <row r="1983" spans="2:11" x14ac:dyDescent="0.2">
      <c r="B1983" s="897"/>
      <c r="C1983" s="897"/>
      <c r="E1983" s="898"/>
      <c r="G1983" s="900"/>
      <c r="K1983" s="901"/>
    </row>
    <row r="1984" spans="2:11" x14ac:dyDescent="0.2">
      <c r="B1984" s="897"/>
      <c r="C1984" s="897"/>
      <c r="E1984" s="898"/>
      <c r="G1984" s="900"/>
      <c r="K1984" s="901"/>
    </row>
    <row r="1985" spans="2:11" x14ac:dyDescent="0.2">
      <c r="B1985" s="897"/>
      <c r="C1985" s="897"/>
      <c r="E1985" s="898"/>
      <c r="G1985" s="900"/>
      <c r="K1985" s="901"/>
    </row>
    <row r="1986" spans="2:11" x14ac:dyDescent="0.2">
      <c r="B1986" s="897"/>
      <c r="C1986" s="897"/>
      <c r="E1986" s="898"/>
      <c r="G1986" s="900"/>
      <c r="K1986" s="901"/>
    </row>
    <row r="1987" spans="2:11" x14ac:dyDescent="0.2">
      <c r="B1987" s="897"/>
      <c r="C1987" s="897"/>
      <c r="E1987" s="898"/>
      <c r="G1987" s="900"/>
      <c r="K1987" s="901"/>
    </row>
    <row r="1988" spans="2:11" x14ac:dyDescent="0.2">
      <c r="B1988" s="897"/>
      <c r="C1988" s="897"/>
      <c r="E1988" s="898"/>
      <c r="G1988" s="900"/>
      <c r="K1988" s="901"/>
    </row>
    <row r="1989" spans="2:11" x14ac:dyDescent="0.2">
      <c r="B1989" s="897"/>
      <c r="C1989" s="897"/>
      <c r="E1989" s="898"/>
      <c r="G1989" s="900"/>
      <c r="K1989" s="901"/>
    </row>
    <row r="1990" spans="2:11" x14ac:dyDescent="0.2">
      <c r="B1990" s="897"/>
      <c r="C1990" s="897"/>
      <c r="E1990" s="898"/>
      <c r="G1990" s="900"/>
      <c r="K1990" s="901"/>
    </row>
    <row r="1991" spans="2:11" x14ac:dyDescent="0.2">
      <c r="B1991" s="897"/>
      <c r="C1991" s="897"/>
      <c r="E1991" s="898"/>
      <c r="G1991" s="900"/>
      <c r="K1991" s="901"/>
    </row>
    <row r="1992" spans="2:11" x14ac:dyDescent="0.2">
      <c r="B1992" s="897"/>
      <c r="C1992" s="897"/>
      <c r="E1992" s="898"/>
      <c r="G1992" s="900"/>
      <c r="K1992" s="901"/>
    </row>
    <row r="1993" spans="2:11" x14ac:dyDescent="0.2">
      <c r="B1993" s="897"/>
      <c r="C1993" s="897"/>
      <c r="E1993" s="898"/>
      <c r="G1993" s="900"/>
      <c r="K1993" s="901"/>
    </row>
    <row r="1994" spans="2:11" x14ac:dyDescent="0.2">
      <c r="B1994" s="897"/>
      <c r="C1994" s="897"/>
      <c r="E1994" s="898"/>
      <c r="G1994" s="900"/>
      <c r="K1994" s="901"/>
    </row>
    <row r="1995" spans="2:11" x14ac:dyDescent="0.2">
      <c r="B1995" s="897"/>
      <c r="C1995" s="897"/>
      <c r="E1995" s="898"/>
      <c r="G1995" s="900"/>
      <c r="K1995" s="901"/>
    </row>
    <row r="1996" spans="2:11" x14ac:dyDescent="0.2">
      <c r="B1996" s="897"/>
      <c r="C1996" s="897"/>
      <c r="E1996" s="898"/>
      <c r="G1996" s="900"/>
      <c r="K1996" s="901"/>
    </row>
    <row r="1997" spans="2:11" x14ac:dyDescent="0.2">
      <c r="B1997" s="897"/>
      <c r="C1997" s="897"/>
      <c r="E1997" s="898"/>
      <c r="G1997" s="900"/>
      <c r="K1997" s="901"/>
    </row>
    <row r="1998" spans="2:11" x14ac:dyDescent="0.2">
      <c r="B1998" s="897"/>
      <c r="C1998" s="897"/>
      <c r="E1998" s="898"/>
      <c r="G1998" s="900"/>
      <c r="K1998" s="901"/>
    </row>
    <row r="1999" spans="2:11" x14ac:dyDescent="0.2">
      <c r="B1999" s="897"/>
      <c r="C1999" s="897"/>
      <c r="E1999" s="898"/>
      <c r="G1999" s="900"/>
      <c r="K1999" s="901"/>
    </row>
    <row r="2000" spans="2:11" x14ac:dyDescent="0.2">
      <c r="B2000" s="897"/>
      <c r="C2000" s="897"/>
      <c r="E2000" s="898"/>
      <c r="G2000" s="900"/>
      <c r="K2000" s="901"/>
    </row>
    <row r="2001" spans="2:11" x14ac:dyDescent="0.2">
      <c r="B2001" s="897"/>
      <c r="C2001" s="897"/>
      <c r="E2001" s="898"/>
      <c r="G2001" s="900"/>
      <c r="K2001" s="901"/>
    </row>
    <row r="2002" spans="2:11" x14ac:dyDescent="0.2">
      <c r="B2002" s="897"/>
      <c r="C2002" s="897"/>
      <c r="E2002" s="898"/>
      <c r="G2002" s="900"/>
      <c r="K2002" s="901"/>
    </row>
    <row r="2003" spans="2:11" x14ac:dyDescent="0.2">
      <c r="B2003" s="897"/>
      <c r="C2003" s="897"/>
      <c r="E2003" s="898"/>
      <c r="G2003" s="900"/>
      <c r="K2003" s="901"/>
    </row>
    <row r="2004" spans="2:11" x14ac:dyDescent="0.2">
      <c r="B2004" s="897"/>
      <c r="C2004" s="897"/>
      <c r="E2004" s="898"/>
      <c r="G2004" s="900"/>
      <c r="K2004" s="901"/>
    </row>
    <row r="2005" spans="2:11" x14ac:dyDescent="0.2">
      <c r="B2005" s="897"/>
      <c r="C2005" s="897"/>
      <c r="E2005" s="898"/>
      <c r="G2005" s="900"/>
      <c r="K2005" s="901"/>
    </row>
    <row r="2006" spans="2:11" x14ac:dyDescent="0.2">
      <c r="B2006" s="897"/>
      <c r="C2006" s="897"/>
      <c r="E2006" s="898"/>
      <c r="G2006" s="900"/>
      <c r="K2006" s="901"/>
    </row>
    <row r="2007" spans="2:11" x14ac:dyDescent="0.2">
      <c r="B2007" s="897"/>
      <c r="C2007" s="897"/>
      <c r="E2007" s="898"/>
    </row>
    <row r="2008" spans="2:11" x14ac:dyDescent="0.2">
      <c r="B2008" s="897"/>
      <c r="C2008" s="897"/>
      <c r="E2008" s="898"/>
    </row>
    <row r="2009" spans="2:11" x14ac:dyDescent="0.2">
      <c r="B2009" s="897"/>
      <c r="C2009" s="897"/>
      <c r="E2009" s="898"/>
    </row>
    <row r="2010" spans="2:11" x14ac:dyDescent="0.2">
      <c r="B2010" s="897"/>
      <c r="C2010" s="897"/>
      <c r="E2010" s="898"/>
    </row>
    <row r="2011" spans="2:11" x14ac:dyDescent="0.2">
      <c r="B2011" s="897"/>
      <c r="C2011" s="897"/>
      <c r="E2011" s="898"/>
    </row>
    <row r="2012" spans="2:11" x14ac:dyDescent="0.2">
      <c r="B2012" s="897"/>
      <c r="C2012" s="897"/>
      <c r="E2012" s="898"/>
    </row>
    <row r="2013" spans="2:11" x14ac:dyDescent="0.2">
      <c r="B2013" s="897"/>
      <c r="C2013" s="897"/>
      <c r="E2013" s="898"/>
    </row>
    <row r="2014" spans="2:11" x14ac:dyDescent="0.2">
      <c r="B2014" s="897"/>
      <c r="C2014" s="897"/>
      <c r="E2014" s="898"/>
    </row>
    <row r="2015" spans="2:11" x14ac:dyDescent="0.2">
      <c r="B2015" s="897"/>
      <c r="C2015" s="897"/>
      <c r="E2015" s="898"/>
    </row>
    <row r="2016" spans="2:11" x14ac:dyDescent="0.2">
      <c r="B2016" s="897"/>
      <c r="C2016" s="897"/>
      <c r="E2016" s="898"/>
    </row>
    <row r="2017" spans="2:5" x14ac:dyDescent="0.2">
      <c r="B2017" s="897"/>
      <c r="C2017" s="897"/>
      <c r="E2017" s="898"/>
    </row>
    <row r="2018" spans="2:5" x14ac:dyDescent="0.2">
      <c r="B2018" s="897"/>
      <c r="C2018" s="897"/>
      <c r="E2018" s="898"/>
    </row>
    <row r="2019" spans="2:5" x14ac:dyDescent="0.2">
      <c r="B2019" s="897"/>
      <c r="C2019" s="897"/>
      <c r="E2019" s="898"/>
    </row>
    <row r="2020" spans="2:5" x14ac:dyDescent="0.2">
      <c r="B2020" s="897"/>
      <c r="C2020" s="897"/>
      <c r="E2020" s="898"/>
    </row>
    <row r="2021" spans="2:5" x14ac:dyDescent="0.2">
      <c r="B2021" s="897"/>
      <c r="C2021" s="897"/>
      <c r="E2021" s="898"/>
    </row>
    <row r="2022" spans="2:5" x14ac:dyDescent="0.2">
      <c r="B2022" s="897"/>
      <c r="C2022" s="897"/>
      <c r="E2022" s="898"/>
    </row>
    <row r="2023" spans="2:5" x14ac:dyDescent="0.2">
      <c r="B2023" s="897"/>
      <c r="C2023" s="897"/>
      <c r="E2023" s="898"/>
    </row>
    <row r="2024" spans="2:5" x14ac:dyDescent="0.2">
      <c r="B2024" s="897"/>
      <c r="C2024" s="897"/>
      <c r="E2024" s="898"/>
    </row>
    <row r="2025" spans="2:5" x14ac:dyDescent="0.2">
      <c r="B2025" s="897"/>
      <c r="C2025" s="897"/>
      <c r="E2025" s="898"/>
    </row>
    <row r="2026" spans="2:5" x14ac:dyDescent="0.2">
      <c r="B2026" s="897"/>
      <c r="C2026" s="897"/>
      <c r="E2026" s="898"/>
    </row>
    <row r="2027" spans="2:5" x14ac:dyDescent="0.2">
      <c r="B2027" s="897"/>
      <c r="C2027" s="897"/>
      <c r="E2027" s="898"/>
    </row>
    <row r="2028" spans="2:5" x14ac:dyDescent="0.2">
      <c r="B2028" s="897"/>
      <c r="C2028" s="897"/>
      <c r="E2028" s="898"/>
    </row>
    <row r="2029" spans="2:5" x14ac:dyDescent="0.2">
      <c r="B2029" s="897"/>
      <c r="C2029" s="897"/>
      <c r="E2029" s="898"/>
    </row>
    <row r="2030" spans="2:5" x14ac:dyDescent="0.2">
      <c r="B2030" s="897"/>
      <c r="C2030" s="897"/>
      <c r="E2030" s="898"/>
    </row>
    <row r="2031" spans="2:5" x14ac:dyDescent="0.2">
      <c r="B2031" s="897"/>
      <c r="C2031" s="897"/>
      <c r="E2031" s="898"/>
    </row>
    <row r="2032" spans="2:5" x14ac:dyDescent="0.2">
      <c r="B2032" s="897"/>
      <c r="C2032" s="897"/>
      <c r="E2032" s="898"/>
    </row>
    <row r="2033" spans="2:5" x14ac:dyDescent="0.2">
      <c r="B2033" s="897"/>
      <c r="C2033" s="897"/>
      <c r="E2033" s="898"/>
    </row>
    <row r="2034" spans="2:5" x14ac:dyDescent="0.2">
      <c r="B2034" s="897"/>
      <c r="C2034" s="897"/>
      <c r="E2034" s="898"/>
    </row>
    <row r="2035" spans="2:5" x14ac:dyDescent="0.2">
      <c r="B2035" s="897"/>
      <c r="C2035" s="897"/>
      <c r="E2035" s="898"/>
    </row>
    <row r="2036" spans="2:5" x14ac:dyDescent="0.2">
      <c r="B2036" s="897"/>
      <c r="C2036" s="897"/>
      <c r="E2036" s="898"/>
    </row>
    <row r="2037" spans="2:5" x14ac:dyDescent="0.2">
      <c r="B2037" s="897"/>
      <c r="C2037" s="897"/>
      <c r="E2037" s="898"/>
    </row>
    <row r="2038" spans="2:5" x14ac:dyDescent="0.2">
      <c r="B2038" s="897"/>
      <c r="C2038" s="897"/>
      <c r="E2038" s="898"/>
    </row>
    <row r="2039" spans="2:5" x14ac:dyDescent="0.2">
      <c r="B2039" s="897"/>
      <c r="C2039" s="897"/>
      <c r="E2039" s="898"/>
    </row>
    <row r="2040" spans="2:5" x14ac:dyDescent="0.2">
      <c r="B2040" s="897"/>
      <c r="C2040" s="897"/>
      <c r="E2040" s="898"/>
    </row>
    <row r="2041" spans="2:5" x14ac:dyDescent="0.2">
      <c r="B2041" s="897"/>
      <c r="C2041" s="897"/>
      <c r="E2041" s="898"/>
    </row>
    <row r="2042" spans="2:5" x14ac:dyDescent="0.2">
      <c r="B2042" s="897"/>
      <c r="C2042" s="897"/>
      <c r="E2042" s="898"/>
    </row>
    <row r="2043" spans="2:5" x14ac:dyDescent="0.2">
      <c r="B2043" s="897"/>
      <c r="C2043" s="897"/>
      <c r="E2043" s="898"/>
    </row>
    <row r="2044" spans="2:5" x14ac:dyDescent="0.2">
      <c r="B2044" s="897"/>
      <c r="C2044" s="897"/>
      <c r="E2044" s="898"/>
    </row>
    <row r="2045" spans="2:5" x14ac:dyDescent="0.2">
      <c r="B2045" s="897"/>
      <c r="C2045" s="897"/>
      <c r="E2045" s="898"/>
    </row>
    <row r="2046" spans="2:5" x14ac:dyDescent="0.2">
      <c r="B2046" s="897"/>
      <c r="C2046" s="897"/>
      <c r="E2046" s="898"/>
    </row>
    <row r="2047" spans="2:5" x14ac:dyDescent="0.2">
      <c r="B2047" s="897"/>
      <c r="C2047" s="897"/>
      <c r="E2047" s="898"/>
    </row>
    <row r="2048" spans="2:5" x14ac:dyDescent="0.2">
      <c r="B2048" s="897"/>
      <c r="C2048" s="897"/>
      <c r="E2048" s="898"/>
    </row>
    <row r="2049" spans="2:5" x14ac:dyDescent="0.2">
      <c r="B2049" s="897"/>
      <c r="C2049" s="897"/>
      <c r="E2049" s="898"/>
    </row>
    <row r="2050" spans="2:5" x14ac:dyDescent="0.2">
      <c r="B2050" s="897"/>
      <c r="C2050" s="897"/>
      <c r="E2050" s="898"/>
    </row>
    <row r="2051" spans="2:5" x14ac:dyDescent="0.2">
      <c r="B2051" s="897"/>
      <c r="C2051" s="897"/>
      <c r="E2051" s="898"/>
    </row>
    <row r="2052" spans="2:5" x14ac:dyDescent="0.2">
      <c r="B2052" s="897"/>
      <c r="C2052" s="897"/>
      <c r="E2052" s="898"/>
    </row>
    <row r="2053" spans="2:5" x14ac:dyDescent="0.2">
      <c r="B2053" s="897"/>
      <c r="C2053" s="897"/>
      <c r="E2053" s="898"/>
    </row>
    <row r="2054" spans="2:5" x14ac:dyDescent="0.2">
      <c r="B2054" s="897"/>
      <c r="C2054" s="897"/>
      <c r="E2054" s="898"/>
    </row>
    <row r="2055" spans="2:5" x14ac:dyDescent="0.2">
      <c r="B2055" s="897"/>
      <c r="C2055" s="897"/>
      <c r="E2055" s="898"/>
    </row>
    <row r="2056" spans="2:5" x14ac:dyDescent="0.2">
      <c r="B2056" s="897"/>
      <c r="C2056" s="897"/>
      <c r="E2056" s="898"/>
    </row>
    <row r="2057" spans="2:5" x14ac:dyDescent="0.2">
      <c r="B2057" s="897"/>
      <c r="C2057" s="897"/>
      <c r="E2057" s="898"/>
    </row>
    <row r="2058" spans="2:5" x14ac:dyDescent="0.2">
      <c r="B2058" s="897"/>
      <c r="C2058" s="897"/>
      <c r="E2058" s="898"/>
    </row>
    <row r="2059" spans="2:5" x14ac:dyDescent="0.2">
      <c r="B2059" s="897"/>
      <c r="C2059" s="897"/>
      <c r="E2059" s="898"/>
    </row>
    <row r="2060" spans="2:5" x14ac:dyDescent="0.2">
      <c r="B2060" s="897"/>
      <c r="C2060" s="897"/>
      <c r="E2060" s="898"/>
    </row>
    <row r="2061" spans="2:5" x14ac:dyDescent="0.2">
      <c r="B2061" s="897"/>
      <c r="C2061" s="897"/>
      <c r="E2061" s="898"/>
    </row>
    <row r="2062" spans="2:5" x14ac:dyDescent="0.2">
      <c r="B2062" s="897"/>
      <c r="C2062" s="897"/>
      <c r="E2062" s="898"/>
    </row>
    <row r="2063" spans="2:5" x14ac:dyDescent="0.2">
      <c r="B2063" s="897"/>
      <c r="C2063" s="897"/>
      <c r="E2063" s="898"/>
    </row>
    <row r="2064" spans="2:5" x14ac:dyDescent="0.2">
      <c r="B2064" s="897"/>
      <c r="C2064" s="897"/>
      <c r="E2064" s="898"/>
    </row>
    <row r="2065" spans="2:5" x14ac:dyDescent="0.2">
      <c r="B2065" s="897"/>
      <c r="C2065" s="897"/>
      <c r="E2065" s="898"/>
    </row>
    <row r="2066" spans="2:5" x14ac:dyDescent="0.2">
      <c r="B2066" s="897"/>
      <c r="C2066" s="897"/>
      <c r="E2066" s="898"/>
    </row>
    <row r="2067" spans="2:5" x14ac:dyDescent="0.2">
      <c r="B2067" s="897"/>
      <c r="C2067" s="897"/>
      <c r="E2067" s="898"/>
    </row>
    <row r="2068" spans="2:5" x14ac:dyDescent="0.2">
      <c r="B2068" s="897"/>
      <c r="C2068" s="897"/>
      <c r="E2068" s="898"/>
    </row>
    <row r="2069" spans="2:5" x14ac:dyDescent="0.2">
      <c r="B2069" s="897"/>
      <c r="C2069" s="897"/>
      <c r="E2069" s="898"/>
    </row>
    <row r="2070" spans="2:5" x14ac:dyDescent="0.2">
      <c r="B2070" s="897"/>
      <c r="C2070" s="897"/>
      <c r="E2070" s="898"/>
    </row>
    <row r="2071" spans="2:5" x14ac:dyDescent="0.2">
      <c r="B2071" s="897"/>
      <c r="C2071" s="897"/>
      <c r="E2071" s="898"/>
    </row>
    <row r="2072" spans="2:5" x14ac:dyDescent="0.2">
      <c r="B2072" s="897"/>
      <c r="C2072" s="897"/>
      <c r="E2072" s="898"/>
    </row>
    <row r="2073" spans="2:5" x14ac:dyDescent="0.2">
      <c r="B2073" s="897"/>
      <c r="C2073" s="897"/>
      <c r="E2073" s="898"/>
    </row>
    <row r="2074" spans="2:5" x14ac:dyDescent="0.2">
      <c r="B2074" s="897"/>
      <c r="C2074" s="897"/>
      <c r="E2074" s="898"/>
    </row>
    <row r="2075" spans="2:5" x14ac:dyDescent="0.2">
      <c r="B2075" s="897"/>
      <c r="C2075" s="897"/>
      <c r="E2075" s="898"/>
    </row>
    <row r="2076" spans="2:5" x14ac:dyDescent="0.2">
      <c r="B2076" s="897"/>
      <c r="C2076" s="897"/>
      <c r="E2076" s="898"/>
    </row>
    <row r="2077" spans="2:5" x14ac:dyDescent="0.2">
      <c r="B2077" s="897"/>
      <c r="C2077" s="897"/>
      <c r="E2077" s="898"/>
    </row>
    <row r="2078" spans="2:5" x14ac:dyDescent="0.2">
      <c r="B2078" s="897"/>
      <c r="C2078" s="897"/>
      <c r="E2078" s="898"/>
    </row>
    <row r="2079" spans="2:5" x14ac:dyDescent="0.2">
      <c r="B2079" s="897"/>
      <c r="C2079" s="897"/>
      <c r="E2079" s="898"/>
    </row>
    <row r="2080" spans="2:5" x14ac:dyDescent="0.2">
      <c r="B2080" s="897"/>
      <c r="C2080" s="897"/>
      <c r="E2080" s="898"/>
    </row>
    <row r="2081" spans="2:5" x14ac:dyDescent="0.2">
      <c r="B2081" s="897"/>
      <c r="C2081" s="897"/>
      <c r="E2081" s="898"/>
    </row>
    <row r="2082" spans="2:5" x14ac:dyDescent="0.2">
      <c r="B2082" s="897"/>
      <c r="C2082" s="897"/>
      <c r="E2082" s="898"/>
    </row>
    <row r="2083" spans="2:5" x14ac:dyDescent="0.2">
      <c r="B2083" s="897"/>
      <c r="C2083" s="897"/>
      <c r="E2083" s="898"/>
    </row>
    <row r="2084" spans="2:5" x14ac:dyDescent="0.2">
      <c r="B2084" s="897"/>
      <c r="C2084" s="897"/>
      <c r="E2084" s="898"/>
    </row>
    <row r="2085" spans="2:5" x14ac:dyDescent="0.2">
      <c r="B2085" s="897"/>
      <c r="C2085" s="897"/>
      <c r="E2085" s="898"/>
    </row>
    <row r="2086" spans="2:5" x14ac:dyDescent="0.2">
      <c r="B2086" s="897"/>
      <c r="C2086" s="897"/>
      <c r="E2086" s="898"/>
    </row>
    <row r="2087" spans="2:5" x14ac:dyDescent="0.2">
      <c r="B2087" s="897"/>
      <c r="C2087" s="897"/>
      <c r="E2087" s="898"/>
    </row>
    <row r="2088" spans="2:5" x14ac:dyDescent="0.2">
      <c r="B2088" s="897"/>
      <c r="C2088" s="897"/>
      <c r="E2088" s="898"/>
    </row>
    <row r="2089" spans="2:5" x14ac:dyDescent="0.2">
      <c r="B2089" s="897"/>
      <c r="C2089" s="897"/>
      <c r="E2089" s="898"/>
    </row>
    <row r="2090" spans="2:5" x14ac:dyDescent="0.2">
      <c r="B2090" s="897"/>
      <c r="C2090" s="897"/>
      <c r="E2090" s="898"/>
    </row>
    <row r="2091" spans="2:5" x14ac:dyDescent="0.2">
      <c r="B2091" s="897"/>
      <c r="C2091" s="897"/>
      <c r="E2091" s="898"/>
    </row>
    <row r="2092" spans="2:5" x14ac:dyDescent="0.2">
      <c r="B2092" s="897"/>
      <c r="C2092" s="897"/>
      <c r="E2092" s="898"/>
    </row>
    <row r="2093" spans="2:5" x14ac:dyDescent="0.2">
      <c r="B2093" s="897"/>
      <c r="C2093" s="897"/>
      <c r="E2093" s="898"/>
    </row>
    <row r="2094" spans="2:5" x14ac:dyDescent="0.2">
      <c r="B2094" s="897"/>
      <c r="C2094" s="897"/>
      <c r="E2094" s="898"/>
    </row>
    <row r="2095" spans="2:5" x14ac:dyDescent="0.2">
      <c r="B2095" s="897"/>
      <c r="C2095" s="897"/>
      <c r="E2095" s="898"/>
    </row>
    <row r="2096" spans="2:5" x14ac:dyDescent="0.2">
      <c r="B2096" s="897"/>
      <c r="C2096" s="897"/>
      <c r="E2096" s="898"/>
    </row>
    <row r="2097" spans="2:5" x14ac:dyDescent="0.2">
      <c r="B2097" s="897"/>
      <c r="C2097" s="897"/>
      <c r="E2097" s="898"/>
    </row>
    <row r="2098" spans="2:5" x14ac:dyDescent="0.2">
      <c r="B2098" s="897"/>
      <c r="C2098" s="897"/>
      <c r="E2098" s="898"/>
    </row>
    <row r="2099" spans="2:5" x14ac:dyDescent="0.2">
      <c r="B2099" s="897"/>
      <c r="C2099" s="897"/>
      <c r="E2099" s="898"/>
    </row>
    <row r="2100" spans="2:5" x14ac:dyDescent="0.2">
      <c r="B2100" s="897"/>
      <c r="C2100" s="897"/>
      <c r="E2100" s="898"/>
    </row>
    <row r="2101" spans="2:5" x14ac:dyDescent="0.2">
      <c r="B2101" s="897"/>
      <c r="C2101" s="897"/>
      <c r="E2101" s="898"/>
    </row>
    <row r="2102" spans="2:5" x14ac:dyDescent="0.2">
      <c r="B2102" s="897"/>
      <c r="C2102" s="897"/>
      <c r="E2102" s="898"/>
    </row>
    <row r="2103" spans="2:5" x14ac:dyDescent="0.2">
      <c r="B2103" s="897"/>
      <c r="C2103" s="897"/>
      <c r="E2103" s="898"/>
    </row>
    <row r="2104" spans="2:5" x14ac:dyDescent="0.2">
      <c r="B2104" s="897"/>
      <c r="C2104" s="897"/>
      <c r="E2104" s="898"/>
    </row>
    <row r="2105" spans="2:5" x14ac:dyDescent="0.2">
      <c r="B2105" s="897"/>
      <c r="C2105" s="897"/>
      <c r="E2105" s="898"/>
    </row>
    <row r="2106" spans="2:5" x14ac:dyDescent="0.2">
      <c r="B2106" s="897"/>
      <c r="C2106" s="897"/>
      <c r="E2106" s="898"/>
    </row>
    <row r="2107" spans="2:5" x14ac:dyDescent="0.2">
      <c r="B2107" s="897"/>
      <c r="C2107" s="897"/>
      <c r="E2107" s="898"/>
    </row>
    <row r="2108" spans="2:5" x14ac:dyDescent="0.2">
      <c r="B2108" s="897"/>
      <c r="C2108" s="897"/>
      <c r="E2108" s="898"/>
    </row>
    <row r="2109" spans="2:5" x14ac:dyDescent="0.2">
      <c r="B2109" s="897"/>
      <c r="C2109" s="897"/>
      <c r="E2109" s="898"/>
    </row>
    <row r="2110" spans="2:5" x14ac:dyDescent="0.2">
      <c r="B2110" s="897"/>
      <c r="C2110" s="897"/>
      <c r="E2110" s="898"/>
    </row>
    <row r="2111" spans="2:5" x14ac:dyDescent="0.2">
      <c r="B2111" s="897"/>
      <c r="C2111" s="897"/>
      <c r="E2111" s="898"/>
    </row>
    <row r="2112" spans="2:5" x14ac:dyDescent="0.2">
      <c r="B2112" s="897"/>
      <c r="C2112" s="897"/>
      <c r="E2112" s="898"/>
    </row>
    <row r="2113" spans="2:5" x14ac:dyDescent="0.2">
      <c r="B2113" s="897"/>
      <c r="C2113" s="897"/>
      <c r="E2113" s="898"/>
    </row>
    <row r="2114" spans="2:5" x14ac:dyDescent="0.2">
      <c r="B2114" s="897"/>
      <c r="C2114" s="897"/>
      <c r="E2114" s="898"/>
    </row>
    <row r="2115" spans="2:5" x14ac:dyDescent="0.2">
      <c r="B2115" s="897"/>
      <c r="C2115" s="897"/>
      <c r="E2115" s="898"/>
    </row>
    <row r="2116" spans="2:5" x14ac:dyDescent="0.2">
      <c r="B2116" s="897"/>
      <c r="C2116" s="897"/>
      <c r="E2116" s="898"/>
    </row>
    <row r="2117" spans="2:5" x14ac:dyDescent="0.2">
      <c r="B2117" s="897"/>
      <c r="C2117" s="897"/>
      <c r="E2117" s="898"/>
    </row>
    <row r="2118" spans="2:5" x14ac:dyDescent="0.2">
      <c r="B2118" s="897"/>
      <c r="C2118" s="897"/>
      <c r="E2118" s="898"/>
    </row>
    <row r="2119" spans="2:5" x14ac:dyDescent="0.2">
      <c r="B2119" s="897"/>
      <c r="C2119" s="897"/>
      <c r="E2119" s="898"/>
    </row>
    <row r="2120" spans="2:5" x14ac:dyDescent="0.2">
      <c r="B2120" s="897"/>
      <c r="C2120" s="897"/>
      <c r="E2120" s="898"/>
    </row>
    <row r="2121" spans="2:5" x14ac:dyDescent="0.2">
      <c r="B2121" s="897"/>
      <c r="C2121" s="897"/>
      <c r="E2121" s="898"/>
    </row>
    <row r="2122" spans="2:5" x14ac:dyDescent="0.2">
      <c r="B2122" s="897"/>
      <c r="C2122" s="897"/>
      <c r="E2122" s="898"/>
    </row>
    <row r="2123" spans="2:5" x14ac:dyDescent="0.2">
      <c r="B2123" s="897"/>
      <c r="C2123" s="897"/>
      <c r="E2123" s="898"/>
    </row>
    <row r="2124" spans="2:5" x14ac:dyDescent="0.2">
      <c r="B2124" s="897"/>
      <c r="C2124" s="897"/>
      <c r="E2124" s="898"/>
    </row>
    <row r="2125" spans="2:5" x14ac:dyDescent="0.2">
      <c r="B2125" s="897"/>
      <c r="C2125" s="897"/>
      <c r="E2125" s="898"/>
    </row>
    <row r="2126" spans="2:5" x14ac:dyDescent="0.2">
      <c r="B2126" s="897"/>
      <c r="C2126" s="897"/>
      <c r="E2126" s="898"/>
    </row>
    <row r="2127" spans="2:5" x14ac:dyDescent="0.2">
      <c r="B2127" s="897"/>
      <c r="C2127" s="897"/>
      <c r="E2127" s="898"/>
    </row>
    <row r="2128" spans="2:5" x14ac:dyDescent="0.2">
      <c r="B2128" s="897"/>
      <c r="C2128" s="897"/>
      <c r="E2128" s="898"/>
    </row>
    <row r="2129" spans="2:5" x14ac:dyDescent="0.2">
      <c r="B2129" s="897"/>
      <c r="C2129" s="897"/>
      <c r="E2129" s="898"/>
    </row>
    <row r="2130" spans="2:5" x14ac:dyDescent="0.2">
      <c r="B2130" s="897"/>
      <c r="C2130" s="897"/>
      <c r="E2130" s="898"/>
    </row>
    <row r="2131" spans="2:5" x14ac:dyDescent="0.2">
      <c r="B2131" s="897"/>
      <c r="C2131" s="897"/>
      <c r="E2131" s="898"/>
    </row>
    <row r="2132" spans="2:5" x14ac:dyDescent="0.2">
      <c r="B2132" s="897"/>
      <c r="C2132" s="897"/>
      <c r="E2132" s="898"/>
    </row>
    <row r="2133" spans="2:5" x14ac:dyDescent="0.2">
      <c r="B2133" s="897"/>
      <c r="C2133" s="897"/>
      <c r="E2133" s="898"/>
    </row>
    <row r="2134" spans="2:5" x14ac:dyDescent="0.2">
      <c r="B2134" s="897"/>
      <c r="C2134" s="897"/>
      <c r="E2134" s="898"/>
    </row>
    <row r="2135" spans="2:5" x14ac:dyDescent="0.2">
      <c r="B2135" s="897"/>
      <c r="C2135" s="897"/>
      <c r="E2135" s="898"/>
    </row>
    <row r="2136" spans="2:5" x14ac:dyDescent="0.2">
      <c r="B2136" s="897"/>
      <c r="C2136" s="897"/>
      <c r="E2136" s="898"/>
    </row>
    <row r="2137" spans="2:5" x14ac:dyDescent="0.2">
      <c r="B2137" s="897"/>
      <c r="C2137" s="897"/>
      <c r="E2137" s="898"/>
    </row>
    <row r="2138" spans="2:5" x14ac:dyDescent="0.2">
      <c r="B2138" s="897"/>
      <c r="C2138" s="897"/>
      <c r="E2138" s="898"/>
    </row>
    <row r="2139" spans="2:5" x14ac:dyDescent="0.2">
      <c r="B2139" s="897"/>
      <c r="C2139" s="897"/>
      <c r="E2139" s="898"/>
    </row>
    <row r="2140" spans="2:5" x14ac:dyDescent="0.2">
      <c r="B2140" s="897"/>
      <c r="C2140" s="897"/>
      <c r="E2140" s="898"/>
    </row>
    <row r="2141" spans="2:5" x14ac:dyDescent="0.2">
      <c r="B2141" s="897"/>
      <c r="C2141" s="897"/>
      <c r="E2141" s="898"/>
    </row>
    <row r="2142" spans="2:5" x14ac:dyDescent="0.2">
      <c r="B2142" s="897"/>
      <c r="C2142" s="897"/>
      <c r="E2142" s="898"/>
    </row>
    <row r="2143" spans="2:5" x14ac:dyDescent="0.2">
      <c r="B2143" s="897"/>
      <c r="C2143" s="897"/>
      <c r="E2143" s="898"/>
    </row>
    <row r="2144" spans="2:5" x14ac:dyDescent="0.2">
      <c r="B2144" s="897"/>
      <c r="C2144" s="897"/>
      <c r="E2144" s="898"/>
    </row>
    <row r="2145" spans="2:5" x14ac:dyDescent="0.2">
      <c r="B2145" s="897"/>
      <c r="C2145" s="897"/>
      <c r="E2145" s="898"/>
    </row>
    <row r="2146" spans="2:5" x14ac:dyDescent="0.2">
      <c r="B2146" s="897"/>
      <c r="C2146" s="897"/>
      <c r="E2146" s="898"/>
    </row>
    <row r="2147" spans="2:5" x14ac:dyDescent="0.2">
      <c r="B2147" s="897"/>
      <c r="C2147" s="897"/>
      <c r="E2147" s="898"/>
    </row>
    <row r="2148" spans="2:5" x14ac:dyDescent="0.2">
      <c r="B2148" s="897"/>
      <c r="C2148" s="897"/>
      <c r="E2148" s="898"/>
    </row>
    <row r="2149" spans="2:5" x14ac:dyDescent="0.2">
      <c r="B2149" s="897"/>
      <c r="C2149" s="897"/>
      <c r="E2149" s="898"/>
    </row>
    <row r="2150" spans="2:5" x14ac:dyDescent="0.2">
      <c r="B2150" s="897"/>
      <c r="C2150" s="897"/>
      <c r="E2150" s="898"/>
    </row>
    <row r="2151" spans="2:5" x14ac:dyDescent="0.2">
      <c r="B2151" s="897"/>
      <c r="C2151" s="897"/>
      <c r="E2151" s="898"/>
    </row>
    <row r="2152" spans="2:5" x14ac:dyDescent="0.2">
      <c r="B2152" s="897"/>
      <c r="C2152" s="897"/>
      <c r="E2152" s="898"/>
    </row>
    <row r="2153" spans="2:5" x14ac:dyDescent="0.2">
      <c r="B2153" s="897"/>
      <c r="C2153" s="897"/>
      <c r="E2153" s="898"/>
    </row>
    <row r="2154" spans="2:5" x14ac:dyDescent="0.2">
      <c r="B2154" s="897"/>
      <c r="C2154" s="897"/>
      <c r="E2154" s="898"/>
    </row>
    <row r="2155" spans="2:5" x14ac:dyDescent="0.2">
      <c r="B2155" s="897"/>
      <c r="C2155" s="897"/>
      <c r="E2155" s="898"/>
    </row>
    <row r="2156" spans="2:5" x14ac:dyDescent="0.2">
      <c r="B2156" s="897"/>
      <c r="C2156" s="897"/>
      <c r="E2156" s="898"/>
    </row>
    <row r="2157" spans="2:5" x14ac:dyDescent="0.2">
      <c r="B2157" s="897"/>
      <c r="C2157" s="897"/>
      <c r="E2157" s="898"/>
    </row>
    <row r="2158" spans="2:5" x14ac:dyDescent="0.2">
      <c r="B2158" s="897"/>
      <c r="C2158" s="897"/>
      <c r="E2158" s="898"/>
    </row>
    <row r="2159" spans="2:5" x14ac:dyDescent="0.2">
      <c r="B2159" s="897"/>
      <c r="C2159" s="897"/>
      <c r="E2159" s="898"/>
    </row>
    <row r="2160" spans="2:5" x14ac:dyDescent="0.2">
      <c r="B2160" s="897"/>
      <c r="C2160" s="897"/>
      <c r="E2160" s="898"/>
    </row>
    <row r="2161" spans="2:5" x14ac:dyDescent="0.2">
      <c r="B2161" s="897"/>
      <c r="C2161" s="897"/>
      <c r="E2161" s="898"/>
    </row>
    <row r="2162" spans="2:5" x14ac:dyDescent="0.2">
      <c r="B2162" s="897"/>
      <c r="C2162" s="897"/>
      <c r="E2162" s="898"/>
    </row>
    <row r="2163" spans="2:5" x14ac:dyDescent="0.2">
      <c r="B2163" s="897"/>
      <c r="C2163" s="897"/>
      <c r="E2163" s="898"/>
    </row>
    <row r="2164" spans="2:5" x14ac:dyDescent="0.2">
      <c r="B2164" s="897"/>
      <c r="C2164" s="897"/>
      <c r="E2164" s="898"/>
    </row>
    <row r="2165" spans="2:5" x14ac:dyDescent="0.2">
      <c r="B2165" s="897"/>
      <c r="C2165" s="897"/>
      <c r="E2165" s="898"/>
    </row>
    <row r="2166" spans="2:5" x14ac:dyDescent="0.2">
      <c r="B2166" s="897"/>
      <c r="C2166" s="897"/>
      <c r="E2166" s="898"/>
    </row>
    <row r="2167" spans="2:5" x14ac:dyDescent="0.2">
      <c r="B2167" s="897"/>
      <c r="C2167" s="897"/>
      <c r="E2167" s="898"/>
    </row>
    <row r="2168" spans="2:5" x14ac:dyDescent="0.2">
      <c r="B2168" s="897"/>
      <c r="C2168" s="897"/>
      <c r="E2168" s="898"/>
    </row>
    <row r="2169" spans="2:5" x14ac:dyDescent="0.2">
      <c r="B2169" s="897"/>
      <c r="C2169" s="897"/>
      <c r="E2169" s="898"/>
    </row>
    <row r="2170" spans="2:5" x14ac:dyDescent="0.2">
      <c r="B2170" s="897"/>
      <c r="C2170" s="897"/>
      <c r="E2170" s="898"/>
    </row>
    <row r="2171" spans="2:5" x14ac:dyDescent="0.2">
      <c r="B2171" s="897"/>
      <c r="C2171" s="897"/>
      <c r="E2171" s="898"/>
    </row>
    <row r="2172" spans="2:5" x14ac:dyDescent="0.2">
      <c r="B2172" s="897"/>
      <c r="C2172" s="897"/>
      <c r="E2172" s="898"/>
    </row>
    <row r="2173" spans="2:5" x14ac:dyDescent="0.2">
      <c r="B2173" s="897"/>
      <c r="C2173" s="897"/>
      <c r="E2173" s="898"/>
    </row>
    <row r="2174" spans="2:5" x14ac:dyDescent="0.2">
      <c r="B2174" s="897"/>
      <c r="C2174" s="897"/>
      <c r="E2174" s="898"/>
    </row>
    <row r="2175" spans="2:5" x14ac:dyDescent="0.2">
      <c r="B2175" s="897"/>
      <c r="C2175" s="897"/>
      <c r="E2175" s="898"/>
    </row>
    <row r="2176" spans="2:5" x14ac:dyDescent="0.2">
      <c r="B2176" s="897"/>
      <c r="C2176" s="897"/>
      <c r="E2176" s="898"/>
    </row>
    <row r="2177" spans="2:5" x14ac:dyDescent="0.2">
      <c r="B2177" s="897"/>
      <c r="C2177" s="897"/>
      <c r="E2177" s="898"/>
    </row>
    <row r="2178" spans="2:5" x14ac:dyDescent="0.2">
      <c r="B2178" s="897"/>
      <c r="C2178" s="897"/>
      <c r="E2178" s="898"/>
    </row>
    <row r="2179" spans="2:5" x14ac:dyDescent="0.2">
      <c r="B2179" s="897"/>
      <c r="C2179" s="897"/>
      <c r="E2179" s="898"/>
    </row>
    <row r="2180" spans="2:5" x14ac:dyDescent="0.2">
      <c r="B2180" s="897"/>
      <c r="C2180" s="897"/>
      <c r="E2180" s="898"/>
    </row>
    <row r="2181" spans="2:5" x14ac:dyDescent="0.2">
      <c r="B2181" s="897"/>
      <c r="C2181" s="897"/>
      <c r="E2181" s="898"/>
    </row>
    <row r="2182" spans="2:5" x14ac:dyDescent="0.2">
      <c r="B2182" s="897"/>
      <c r="C2182" s="897"/>
      <c r="E2182" s="898"/>
    </row>
    <row r="2183" spans="2:5" x14ac:dyDescent="0.2">
      <c r="B2183" s="897"/>
      <c r="C2183" s="897"/>
      <c r="E2183" s="898"/>
    </row>
    <row r="2184" spans="2:5" x14ac:dyDescent="0.2">
      <c r="B2184" s="897"/>
      <c r="C2184" s="897"/>
      <c r="E2184" s="898"/>
    </row>
    <row r="2185" spans="2:5" x14ac:dyDescent="0.2">
      <c r="B2185" s="897"/>
      <c r="C2185" s="897"/>
      <c r="E2185" s="898"/>
    </row>
    <row r="2186" spans="2:5" x14ac:dyDescent="0.2">
      <c r="B2186" s="897"/>
      <c r="C2186" s="897"/>
      <c r="E2186" s="898"/>
    </row>
    <row r="2187" spans="2:5" x14ac:dyDescent="0.2">
      <c r="B2187" s="897"/>
      <c r="C2187" s="897"/>
      <c r="E2187" s="898"/>
    </row>
    <row r="2188" spans="2:5" x14ac:dyDescent="0.2">
      <c r="B2188" s="897"/>
      <c r="C2188" s="897"/>
      <c r="E2188" s="898"/>
    </row>
    <row r="2189" spans="2:5" x14ac:dyDescent="0.2">
      <c r="B2189" s="897"/>
      <c r="C2189" s="897"/>
      <c r="E2189" s="898"/>
    </row>
    <row r="2190" spans="2:5" x14ac:dyDescent="0.2">
      <c r="B2190" s="897"/>
      <c r="C2190" s="897"/>
      <c r="E2190" s="898"/>
    </row>
    <row r="2191" spans="2:5" x14ac:dyDescent="0.2">
      <c r="B2191" s="897"/>
      <c r="C2191" s="897"/>
      <c r="E2191" s="898"/>
    </row>
    <row r="2192" spans="2:5" x14ac:dyDescent="0.2">
      <c r="B2192" s="897"/>
      <c r="C2192" s="897"/>
      <c r="E2192" s="898"/>
    </row>
    <row r="2193" spans="2:5" x14ac:dyDescent="0.2">
      <c r="B2193" s="897"/>
      <c r="C2193" s="897"/>
      <c r="E2193" s="898"/>
    </row>
    <row r="2194" spans="2:5" x14ac:dyDescent="0.2">
      <c r="B2194" s="897"/>
      <c r="C2194" s="897"/>
      <c r="E2194" s="898"/>
    </row>
    <row r="2195" spans="2:5" x14ac:dyDescent="0.2">
      <c r="B2195" s="897"/>
      <c r="C2195" s="897"/>
      <c r="E2195" s="898"/>
    </row>
    <row r="2196" spans="2:5" x14ac:dyDescent="0.2">
      <c r="B2196" s="897"/>
      <c r="C2196" s="897"/>
      <c r="E2196" s="898"/>
    </row>
    <row r="2197" spans="2:5" x14ac:dyDescent="0.2">
      <c r="B2197" s="897"/>
      <c r="C2197" s="897"/>
      <c r="E2197" s="898"/>
    </row>
    <row r="2198" spans="2:5" x14ac:dyDescent="0.2">
      <c r="B2198" s="897"/>
      <c r="C2198" s="897"/>
      <c r="E2198" s="898"/>
    </row>
    <row r="2199" spans="2:5" x14ac:dyDescent="0.2">
      <c r="B2199" s="897"/>
      <c r="C2199" s="897"/>
      <c r="E2199" s="898"/>
    </row>
    <row r="2200" spans="2:5" x14ac:dyDescent="0.2">
      <c r="B2200" s="897"/>
      <c r="C2200" s="897"/>
      <c r="E2200" s="898"/>
    </row>
    <row r="2201" spans="2:5" x14ac:dyDescent="0.2">
      <c r="B2201" s="897"/>
      <c r="C2201" s="897"/>
      <c r="E2201" s="898"/>
    </row>
    <row r="2202" spans="2:5" x14ac:dyDescent="0.2">
      <c r="B2202" s="897"/>
      <c r="C2202" s="897"/>
      <c r="E2202" s="898"/>
    </row>
    <row r="2203" spans="2:5" x14ac:dyDescent="0.2">
      <c r="B2203" s="897"/>
      <c r="C2203" s="897"/>
      <c r="E2203" s="898"/>
    </row>
    <row r="2204" spans="2:5" x14ac:dyDescent="0.2">
      <c r="B2204" s="897"/>
      <c r="C2204" s="897"/>
      <c r="E2204" s="898"/>
    </row>
    <row r="2205" spans="2:5" x14ac:dyDescent="0.2">
      <c r="B2205" s="897"/>
      <c r="C2205" s="897"/>
      <c r="E2205" s="898"/>
    </row>
    <row r="2206" spans="2:5" x14ac:dyDescent="0.2">
      <c r="B2206" s="897"/>
      <c r="C2206" s="897"/>
      <c r="E2206" s="898"/>
    </row>
    <row r="2207" spans="2:5" x14ac:dyDescent="0.2">
      <c r="B2207" s="897"/>
      <c r="C2207" s="897"/>
      <c r="E2207" s="898"/>
    </row>
    <row r="2208" spans="2:5" x14ac:dyDescent="0.2">
      <c r="B2208" s="897"/>
      <c r="C2208" s="897"/>
      <c r="E2208" s="898"/>
    </row>
    <row r="2209" spans="2:5" x14ac:dyDescent="0.2">
      <c r="B2209" s="897"/>
      <c r="C2209" s="897"/>
      <c r="E2209" s="898"/>
    </row>
    <row r="2210" spans="2:5" x14ac:dyDescent="0.2">
      <c r="B2210" s="897"/>
      <c r="C2210" s="897"/>
      <c r="E2210" s="898"/>
    </row>
    <row r="2211" spans="2:5" x14ac:dyDescent="0.2">
      <c r="B2211" s="897"/>
      <c r="C2211" s="897"/>
      <c r="E2211" s="898"/>
    </row>
    <row r="2212" spans="2:5" x14ac:dyDescent="0.2">
      <c r="B2212" s="897"/>
      <c r="C2212" s="897"/>
      <c r="E2212" s="898"/>
    </row>
    <row r="2213" spans="2:5" x14ac:dyDescent="0.2">
      <c r="B2213" s="897"/>
      <c r="C2213" s="897"/>
      <c r="E2213" s="898"/>
    </row>
    <row r="2214" spans="2:5" x14ac:dyDescent="0.2">
      <c r="B2214" s="897"/>
      <c r="C2214" s="897"/>
      <c r="E2214" s="898"/>
    </row>
    <row r="2215" spans="2:5" x14ac:dyDescent="0.2">
      <c r="B2215" s="897"/>
      <c r="C2215" s="897"/>
      <c r="E2215" s="898"/>
    </row>
    <row r="2216" spans="2:5" x14ac:dyDescent="0.2">
      <c r="B2216" s="897"/>
      <c r="C2216" s="897"/>
      <c r="E2216" s="898"/>
    </row>
    <row r="2217" spans="2:5" x14ac:dyDescent="0.2">
      <c r="B2217" s="897"/>
      <c r="C2217" s="897"/>
      <c r="E2217" s="898"/>
    </row>
    <row r="2218" spans="2:5" x14ac:dyDescent="0.2">
      <c r="B2218" s="897"/>
      <c r="C2218" s="897"/>
      <c r="E2218" s="898"/>
    </row>
    <row r="2219" spans="2:5" x14ac:dyDescent="0.2">
      <c r="B2219" s="897"/>
      <c r="C2219" s="897"/>
      <c r="E2219" s="898"/>
    </row>
    <row r="2220" spans="2:5" x14ac:dyDescent="0.2">
      <c r="B2220" s="897"/>
      <c r="C2220" s="897"/>
      <c r="E2220" s="898"/>
    </row>
    <row r="2221" spans="2:5" x14ac:dyDescent="0.2">
      <c r="B2221" s="897"/>
      <c r="C2221" s="897"/>
      <c r="E2221" s="898"/>
    </row>
    <row r="2222" spans="2:5" x14ac:dyDescent="0.2">
      <c r="B2222" s="897"/>
      <c r="C2222" s="897"/>
      <c r="E2222" s="898"/>
    </row>
    <row r="2223" spans="2:5" x14ac:dyDescent="0.2">
      <c r="B2223" s="897"/>
      <c r="C2223" s="897"/>
      <c r="E2223" s="898"/>
    </row>
    <row r="2224" spans="2:5" x14ac:dyDescent="0.2">
      <c r="B2224" s="897"/>
      <c r="C2224" s="897"/>
      <c r="E2224" s="898"/>
    </row>
    <row r="2225" spans="2:5" x14ac:dyDescent="0.2">
      <c r="B2225" s="897"/>
      <c r="C2225" s="897"/>
      <c r="E2225" s="898"/>
    </row>
    <row r="2226" spans="2:5" x14ac:dyDescent="0.2">
      <c r="B2226" s="897"/>
      <c r="C2226" s="897"/>
      <c r="E2226" s="898"/>
    </row>
    <row r="2227" spans="2:5" x14ac:dyDescent="0.2">
      <c r="B2227" s="897"/>
      <c r="C2227" s="897"/>
      <c r="E2227" s="898"/>
    </row>
    <row r="2228" spans="2:5" x14ac:dyDescent="0.2">
      <c r="B2228" s="897"/>
      <c r="C2228" s="897"/>
      <c r="E2228" s="898"/>
    </row>
    <row r="2229" spans="2:5" x14ac:dyDescent="0.2">
      <c r="B2229" s="897"/>
      <c r="C2229" s="897"/>
      <c r="E2229" s="898"/>
    </row>
    <row r="2230" spans="2:5" x14ac:dyDescent="0.2">
      <c r="B2230" s="897"/>
      <c r="C2230" s="897"/>
      <c r="E2230" s="898"/>
    </row>
    <row r="2231" spans="2:5" x14ac:dyDescent="0.2">
      <c r="B2231" s="897"/>
      <c r="C2231" s="897"/>
      <c r="E2231" s="898"/>
    </row>
    <row r="2232" spans="2:5" x14ac:dyDescent="0.2">
      <c r="B2232" s="897"/>
      <c r="C2232" s="897"/>
      <c r="E2232" s="898"/>
    </row>
    <row r="2233" spans="2:5" x14ac:dyDescent="0.2">
      <c r="B2233" s="897"/>
      <c r="C2233" s="897"/>
      <c r="E2233" s="898"/>
    </row>
    <row r="2234" spans="2:5" x14ac:dyDescent="0.2">
      <c r="B2234" s="897"/>
      <c r="C2234" s="897"/>
      <c r="E2234" s="898"/>
    </row>
    <row r="2235" spans="2:5" x14ac:dyDescent="0.2">
      <c r="B2235" s="897"/>
      <c r="C2235" s="897"/>
      <c r="E2235" s="898"/>
    </row>
    <row r="2236" spans="2:5" x14ac:dyDescent="0.2">
      <c r="B2236" s="897"/>
      <c r="C2236" s="897"/>
      <c r="E2236" s="898"/>
    </row>
    <row r="2237" spans="2:5" x14ac:dyDescent="0.2">
      <c r="B2237" s="897"/>
      <c r="C2237" s="897"/>
      <c r="E2237" s="898"/>
    </row>
    <row r="2238" spans="2:5" x14ac:dyDescent="0.2">
      <c r="B2238" s="897"/>
      <c r="C2238" s="897"/>
      <c r="E2238" s="898"/>
    </row>
    <row r="2239" spans="2:5" x14ac:dyDescent="0.2">
      <c r="B2239" s="897"/>
      <c r="C2239" s="897"/>
      <c r="E2239" s="898"/>
    </row>
    <row r="2240" spans="2:5" x14ac:dyDescent="0.2">
      <c r="B2240" s="897"/>
      <c r="C2240" s="897"/>
      <c r="E2240" s="898"/>
    </row>
    <row r="2241" spans="2:5" x14ac:dyDescent="0.2">
      <c r="B2241" s="897"/>
      <c r="C2241" s="897"/>
      <c r="E2241" s="898"/>
    </row>
    <row r="2242" spans="2:5" x14ac:dyDescent="0.2">
      <c r="B2242" s="897"/>
      <c r="C2242" s="897"/>
      <c r="E2242" s="898"/>
    </row>
    <row r="2243" spans="2:5" x14ac:dyDescent="0.2">
      <c r="B2243" s="897"/>
      <c r="C2243" s="897"/>
      <c r="E2243" s="898"/>
    </row>
    <row r="2244" spans="2:5" x14ac:dyDescent="0.2">
      <c r="B2244" s="897"/>
      <c r="C2244" s="897"/>
      <c r="E2244" s="898"/>
    </row>
    <row r="2245" spans="2:5" x14ac:dyDescent="0.2">
      <c r="B2245" s="897"/>
      <c r="C2245" s="897"/>
      <c r="E2245" s="898"/>
    </row>
    <row r="2246" spans="2:5" x14ac:dyDescent="0.2">
      <c r="B2246" s="897"/>
      <c r="C2246" s="897"/>
      <c r="E2246" s="898"/>
    </row>
    <row r="2247" spans="2:5" x14ac:dyDescent="0.2">
      <c r="B2247" s="897"/>
      <c r="C2247" s="897"/>
      <c r="E2247" s="898"/>
    </row>
    <row r="2248" spans="2:5" x14ac:dyDescent="0.2">
      <c r="B2248" s="897"/>
      <c r="C2248" s="897"/>
      <c r="E2248" s="898"/>
    </row>
    <row r="2249" spans="2:5" x14ac:dyDescent="0.2">
      <c r="B2249" s="897"/>
      <c r="C2249" s="897"/>
      <c r="E2249" s="898"/>
    </row>
    <row r="2250" spans="2:5" x14ac:dyDescent="0.2">
      <c r="B2250" s="897"/>
      <c r="C2250" s="897"/>
      <c r="E2250" s="898"/>
    </row>
    <row r="2251" spans="2:5" x14ac:dyDescent="0.2">
      <c r="B2251" s="897"/>
      <c r="C2251" s="897"/>
      <c r="E2251" s="898"/>
    </row>
    <row r="2252" spans="2:5" x14ac:dyDescent="0.2">
      <c r="B2252" s="897"/>
      <c r="C2252" s="897"/>
      <c r="E2252" s="898"/>
    </row>
    <row r="2253" spans="2:5" x14ac:dyDescent="0.2">
      <c r="B2253" s="897"/>
      <c r="C2253" s="897"/>
      <c r="E2253" s="898"/>
    </row>
    <row r="2254" spans="2:5" x14ac:dyDescent="0.2">
      <c r="B2254" s="897"/>
      <c r="C2254" s="897"/>
      <c r="E2254" s="898"/>
    </row>
    <row r="2255" spans="2:5" x14ac:dyDescent="0.2">
      <c r="B2255" s="897"/>
      <c r="C2255" s="897"/>
      <c r="E2255" s="898"/>
    </row>
    <row r="2256" spans="2:5" x14ac:dyDescent="0.2">
      <c r="B2256" s="897"/>
      <c r="C2256" s="897"/>
      <c r="E2256" s="898"/>
    </row>
    <row r="2257" spans="2:5" x14ac:dyDescent="0.2">
      <c r="B2257" s="897"/>
      <c r="C2257" s="897"/>
      <c r="E2257" s="898"/>
    </row>
    <row r="2258" spans="2:5" x14ac:dyDescent="0.2">
      <c r="B2258" s="897"/>
      <c r="C2258" s="897"/>
      <c r="E2258" s="898"/>
    </row>
    <row r="2259" spans="2:5" x14ac:dyDescent="0.2">
      <c r="B2259" s="897"/>
      <c r="C2259" s="897"/>
      <c r="E2259" s="898"/>
    </row>
    <row r="2260" spans="2:5" x14ac:dyDescent="0.2">
      <c r="B2260" s="897"/>
      <c r="C2260" s="897"/>
      <c r="E2260" s="898"/>
    </row>
    <row r="2261" spans="2:5" x14ac:dyDescent="0.2">
      <c r="B2261" s="897"/>
      <c r="C2261" s="897"/>
      <c r="E2261" s="898"/>
    </row>
    <row r="2262" spans="2:5" x14ac:dyDescent="0.2">
      <c r="B2262" s="897"/>
      <c r="C2262" s="897"/>
      <c r="E2262" s="898"/>
    </row>
    <row r="2263" spans="2:5" x14ac:dyDescent="0.2">
      <c r="B2263" s="897"/>
      <c r="C2263" s="897"/>
      <c r="E2263" s="898"/>
    </row>
    <row r="2264" spans="2:5" x14ac:dyDescent="0.2">
      <c r="B2264" s="897"/>
      <c r="C2264" s="897"/>
      <c r="E2264" s="898"/>
    </row>
    <row r="2265" spans="2:5" x14ac:dyDescent="0.2">
      <c r="B2265" s="897"/>
      <c r="C2265" s="897"/>
      <c r="E2265" s="898"/>
    </row>
    <row r="2266" spans="2:5" x14ac:dyDescent="0.2">
      <c r="B2266" s="897"/>
      <c r="C2266" s="897"/>
      <c r="E2266" s="898"/>
    </row>
    <row r="2267" spans="2:5" x14ac:dyDescent="0.2">
      <c r="B2267" s="897"/>
      <c r="C2267" s="897"/>
      <c r="E2267" s="898"/>
    </row>
    <row r="2268" spans="2:5" x14ac:dyDescent="0.2">
      <c r="B2268" s="897"/>
      <c r="C2268" s="897"/>
      <c r="E2268" s="898"/>
    </row>
    <row r="2269" spans="2:5" x14ac:dyDescent="0.2">
      <c r="B2269" s="897"/>
      <c r="C2269" s="897"/>
      <c r="E2269" s="898"/>
    </row>
    <row r="2270" spans="2:5" x14ac:dyDescent="0.2">
      <c r="B2270" s="897"/>
      <c r="C2270" s="897"/>
      <c r="E2270" s="898"/>
    </row>
    <row r="2271" spans="2:5" x14ac:dyDescent="0.2">
      <c r="B2271" s="897"/>
      <c r="C2271" s="897"/>
      <c r="E2271" s="898"/>
    </row>
    <row r="2272" spans="2:5" x14ac:dyDescent="0.2">
      <c r="B2272" s="897"/>
      <c r="C2272" s="897"/>
      <c r="E2272" s="898"/>
    </row>
    <row r="2273" spans="2:5" x14ac:dyDescent="0.2">
      <c r="B2273" s="897"/>
      <c r="C2273" s="897"/>
      <c r="E2273" s="898"/>
    </row>
    <row r="2274" spans="2:5" x14ac:dyDescent="0.2">
      <c r="B2274" s="897"/>
      <c r="C2274" s="897"/>
      <c r="E2274" s="898"/>
    </row>
    <row r="2275" spans="2:5" x14ac:dyDescent="0.2">
      <c r="B2275" s="897"/>
      <c r="C2275" s="897"/>
      <c r="E2275" s="898"/>
    </row>
    <row r="2276" spans="2:5" x14ac:dyDescent="0.2">
      <c r="B2276" s="897"/>
      <c r="C2276" s="897"/>
      <c r="E2276" s="898"/>
    </row>
    <row r="2277" spans="2:5" x14ac:dyDescent="0.2">
      <c r="B2277" s="897"/>
      <c r="C2277" s="897"/>
      <c r="E2277" s="898"/>
    </row>
    <row r="2278" spans="2:5" x14ac:dyDescent="0.2">
      <c r="B2278" s="897"/>
      <c r="C2278" s="897"/>
      <c r="E2278" s="898"/>
    </row>
    <row r="2279" spans="2:5" x14ac:dyDescent="0.2">
      <c r="B2279" s="897"/>
      <c r="C2279" s="897"/>
      <c r="E2279" s="898"/>
    </row>
    <row r="2280" spans="2:5" x14ac:dyDescent="0.2">
      <c r="B2280" s="897"/>
      <c r="C2280" s="897"/>
      <c r="E2280" s="898"/>
    </row>
    <row r="2281" spans="2:5" x14ac:dyDescent="0.2">
      <c r="B2281" s="897"/>
      <c r="C2281" s="897"/>
      <c r="E2281" s="898"/>
    </row>
    <row r="2282" spans="2:5" x14ac:dyDescent="0.2">
      <c r="B2282" s="897"/>
      <c r="C2282" s="897"/>
      <c r="E2282" s="898"/>
    </row>
    <row r="2283" spans="2:5" x14ac:dyDescent="0.2">
      <c r="B2283" s="897"/>
      <c r="C2283" s="897"/>
      <c r="E2283" s="898"/>
    </row>
    <row r="2284" spans="2:5" x14ac:dyDescent="0.2">
      <c r="B2284" s="897"/>
      <c r="C2284" s="897"/>
      <c r="E2284" s="898"/>
    </row>
    <row r="2285" spans="2:5" x14ac:dyDescent="0.2">
      <c r="B2285" s="897"/>
      <c r="C2285" s="897"/>
      <c r="E2285" s="898"/>
    </row>
    <row r="2286" spans="2:5" x14ac:dyDescent="0.2">
      <c r="B2286" s="897"/>
      <c r="C2286" s="897"/>
      <c r="E2286" s="898"/>
    </row>
    <row r="2287" spans="2:5" x14ac:dyDescent="0.2">
      <c r="B2287" s="897"/>
      <c r="C2287" s="897"/>
      <c r="E2287" s="898"/>
    </row>
    <row r="2288" spans="2:5" x14ac:dyDescent="0.2">
      <c r="B2288" s="897"/>
      <c r="C2288" s="897"/>
      <c r="E2288" s="898"/>
    </row>
    <row r="2289" spans="2:5" x14ac:dyDescent="0.2">
      <c r="B2289" s="897"/>
      <c r="C2289" s="897"/>
      <c r="E2289" s="898"/>
    </row>
    <row r="2290" spans="2:5" x14ac:dyDescent="0.2">
      <c r="B2290" s="897"/>
      <c r="C2290" s="897"/>
      <c r="E2290" s="898"/>
    </row>
    <row r="2291" spans="2:5" x14ac:dyDescent="0.2">
      <c r="B2291" s="897"/>
      <c r="C2291" s="897"/>
      <c r="E2291" s="898"/>
    </row>
    <row r="2292" spans="2:5" x14ac:dyDescent="0.2">
      <c r="B2292" s="897"/>
      <c r="C2292" s="897"/>
      <c r="E2292" s="898"/>
    </row>
    <row r="2293" spans="2:5" x14ac:dyDescent="0.2">
      <c r="B2293" s="897"/>
      <c r="C2293" s="897"/>
      <c r="E2293" s="898"/>
    </row>
    <row r="2294" spans="2:5" x14ac:dyDescent="0.2">
      <c r="B2294" s="897"/>
      <c r="C2294" s="897"/>
      <c r="E2294" s="898"/>
    </row>
    <row r="2295" spans="2:5" x14ac:dyDescent="0.2">
      <c r="B2295" s="897"/>
      <c r="C2295" s="897"/>
      <c r="E2295" s="898"/>
    </row>
    <row r="2296" spans="2:5" x14ac:dyDescent="0.2">
      <c r="B2296" s="897"/>
      <c r="C2296" s="897"/>
      <c r="E2296" s="898"/>
    </row>
    <row r="2297" spans="2:5" x14ac:dyDescent="0.2">
      <c r="B2297" s="897"/>
      <c r="C2297" s="897"/>
      <c r="E2297" s="898"/>
    </row>
    <row r="2298" spans="2:5" x14ac:dyDescent="0.2">
      <c r="B2298" s="897"/>
      <c r="C2298" s="897"/>
      <c r="E2298" s="898"/>
    </row>
    <row r="2299" spans="2:5" x14ac:dyDescent="0.2">
      <c r="B2299" s="897"/>
      <c r="C2299" s="897"/>
      <c r="E2299" s="898"/>
    </row>
    <row r="2300" spans="2:5" x14ac:dyDescent="0.2">
      <c r="B2300" s="897"/>
      <c r="C2300" s="897"/>
      <c r="E2300" s="898"/>
    </row>
    <row r="2301" spans="2:5" x14ac:dyDescent="0.2">
      <c r="B2301" s="897"/>
      <c r="C2301" s="897"/>
      <c r="E2301" s="898"/>
    </row>
    <row r="2302" spans="2:5" x14ac:dyDescent="0.2">
      <c r="B2302" s="897"/>
      <c r="C2302" s="897"/>
      <c r="E2302" s="898"/>
    </row>
    <row r="2303" spans="2:5" x14ac:dyDescent="0.2">
      <c r="B2303" s="897"/>
      <c r="C2303" s="897"/>
      <c r="E2303" s="898"/>
    </row>
    <row r="2304" spans="2:5" x14ac:dyDescent="0.2">
      <c r="B2304" s="897"/>
      <c r="C2304" s="897"/>
      <c r="E2304" s="898"/>
    </row>
    <row r="2305" spans="2:5" x14ac:dyDescent="0.2">
      <c r="B2305" s="897"/>
      <c r="C2305" s="897"/>
      <c r="E2305" s="898"/>
    </row>
    <row r="2306" spans="2:5" x14ac:dyDescent="0.2">
      <c r="B2306" s="897"/>
      <c r="C2306" s="897"/>
      <c r="E2306" s="898"/>
    </row>
    <row r="2307" spans="2:5" x14ac:dyDescent="0.2">
      <c r="B2307" s="897"/>
      <c r="C2307" s="897"/>
      <c r="E2307" s="898"/>
    </row>
    <row r="2308" spans="2:5" x14ac:dyDescent="0.2">
      <c r="B2308" s="897"/>
      <c r="C2308" s="897"/>
      <c r="E2308" s="898"/>
    </row>
    <row r="2309" spans="2:5" x14ac:dyDescent="0.2">
      <c r="B2309" s="897"/>
      <c r="C2309" s="897"/>
      <c r="E2309" s="898"/>
    </row>
    <row r="2310" spans="2:5" x14ac:dyDescent="0.2">
      <c r="B2310" s="897"/>
      <c r="C2310" s="897"/>
      <c r="E2310" s="898"/>
    </row>
    <row r="2311" spans="2:5" x14ac:dyDescent="0.2">
      <c r="B2311" s="897"/>
      <c r="C2311" s="897"/>
      <c r="E2311" s="898"/>
    </row>
    <row r="2312" spans="2:5" x14ac:dyDescent="0.2">
      <c r="B2312" s="897"/>
      <c r="C2312" s="897"/>
      <c r="E2312" s="898"/>
    </row>
    <row r="2313" spans="2:5" x14ac:dyDescent="0.2">
      <c r="B2313" s="897"/>
      <c r="C2313" s="897"/>
      <c r="E2313" s="898"/>
    </row>
    <row r="2314" spans="2:5" x14ac:dyDescent="0.2">
      <c r="B2314" s="897"/>
      <c r="C2314" s="897"/>
      <c r="E2314" s="898"/>
    </row>
    <row r="2315" spans="2:5" x14ac:dyDescent="0.2">
      <c r="B2315" s="897"/>
      <c r="C2315" s="897"/>
      <c r="E2315" s="898"/>
    </row>
    <row r="2316" spans="2:5" x14ac:dyDescent="0.2">
      <c r="B2316" s="897"/>
      <c r="C2316" s="897"/>
      <c r="E2316" s="898"/>
    </row>
    <row r="2317" spans="2:5" x14ac:dyDescent="0.2">
      <c r="B2317" s="897"/>
      <c r="C2317" s="897"/>
      <c r="E2317" s="898"/>
    </row>
    <row r="2318" spans="2:5" x14ac:dyDescent="0.2">
      <c r="B2318" s="897"/>
      <c r="C2318" s="897"/>
      <c r="E2318" s="898"/>
    </row>
    <row r="2319" spans="2:5" x14ac:dyDescent="0.2">
      <c r="B2319" s="897"/>
      <c r="C2319" s="897"/>
      <c r="E2319" s="898"/>
    </row>
    <row r="2320" spans="2:5" x14ac:dyDescent="0.2">
      <c r="B2320" s="897"/>
      <c r="C2320" s="897"/>
      <c r="E2320" s="898"/>
    </row>
    <row r="2321" spans="2:5" x14ac:dyDescent="0.2">
      <c r="B2321" s="897"/>
      <c r="C2321" s="897"/>
      <c r="E2321" s="898"/>
    </row>
    <row r="2322" spans="2:5" x14ac:dyDescent="0.2">
      <c r="B2322" s="897"/>
      <c r="C2322" s="897"/>
      <c r="E2322" s="898"/>
    </row>
    <row r="2323" spans="2:5" x14ac:dyDescent="0.2">
      <c r="B2323" s="897"/>
      <c r="C2323" s="897"/>
      <c r="E2323" s="898"/>
    </row>
    <row r="2324" spans="2:5" x14ac:dyDescent="0.2">
      <c r="B2324" s="897"/>
      <c r="C2324" s="897"/>
      <c r="E2324" s="898"/>
    </row>
    <row r="2325" spans="2:5" x14ac:dyDescent="0.2">
      <c r="B2325" s="897"/>
      <c r="C2325" s="897"/>
      <c r="E2325" s="898"/>
    </row>
    <row r="2326" spans="2:5" x14ac:dyDescent="0.2">
      <c r="B2326" s="897"/>
      <c r="C2326" s="897"/>
      <c r="E2326" s="898"/>
    </row>
    <row r="2327" spans="2:5" x14ac:dyDescent="0.2">
      <c r="B2327" s="897"/>
      <c r="C2327" s="897"/>
      <c r="E2327" s="898"/>
    </row>
    <row r="2328" spans="2:5" x14ac:dyDescent="0.2">
      <c r="B2328" s="897"/>
      <c r="C2328" s="897"/>
      <c r="E2328" s="898"/>
    </row>
    <row r="2329" spans="2:5" x14ac:dyDescent="0.2">
      <c r="B2329" s="897"/>
      <c r="C2329" s="897"/>
      <c r="E2329" s="898"/>
    </row>
    <row r="2330" spans="2:5" x14ac:dyDescent="0.2">
      <c r="B2330" s="897"/>
      <c r="C2330" s="897"/>
      <c r="E2330" s="898"/>
    </row>
    <row r="2331" spans="2:5" x14ac:dyDescent="0.2">
      <c r="B2331" s="897"/>
      <c r="C2331" s="897"/>
      <c r="E2331" s="898"/>
    </row>
    <row r="2332" spans="2:5" x14ac:dyDescent="0.2">
      <c r="B2332" s="897"/>
      <c r="C2332" s="897"/>
      <c r="E2332" s="898"/>
    </row>
    <row r="2333" spans="2:5" x14ac:dyDescent="0.2">
      <c r="B2333" s="897"/>
      <c r="C2333" s="897"/>
      <c r="E2333" s="898"/>
    </row>
    <row r="2334" spans="2:5" x14ac:dyDescent="0.2">
      <c r="B2334" s="897"/>
      <c r="C2334" s="897"/>
      <c r="E2334" s="898"/>
    </row>
    <row r="2335" spans="2:5" x14ac:dyDescent="0.2">
      <c r="B2335" s="897"/>
      <c r="C2335" s="897"/>
      <c r="E2335" s="898"/>
    </row>
    <row r="2336" spans="2:5" x14ac:dyDescent="0.2">
      <c r="B2336" s="897"/>
      <c r="C2336" s="897"/>
      <c r="E2336" s="898"/>
    </row>
    <row r="2337" spans="2:5" x14ac:dyDescent="0.2">
      <c r="B2337" s="897"/>
      <c r="C2337" s="897"/>
      <c r="E2337" s="898"/>
    </row>
    <row r="2338" spans="2:5" x14ac:dyDescent="0.2">
      <c r="B2338" s="897"/>
      <c r="C2338" s="897"/>
      <c r="E2338" s="898"/>
    </row>
    <row r="2339" spans="2:5" x14ac:dyDescent="0.2">
      <c r="B2339" s="897"/>
      <c r="C2339" s="897"/>
      <c r="E2339" s="898"/>
    </row>
    <row r="2340" spans="2:5" x14ac:dyDescent="0.2">
      <c r="B2340" s="897"/>
      <c r="C2340" s="897"/>
      <c r="E2340" s="898"/>
    </row>
    <row r="2341" spans="2:5" x14ac:dyDescent="0.2">
      <c r="B2341" s="897"/>
      <c r="C2341" s="897"/>
      <c r="E2341" s="898"/>
    </row>
    <row r="2342" spans="2:5" x14ac:dyDescent="0.2">
      <c r="B2342" s="897"/>
      <c r="C2342" s="897"/>
      <c r="E2342" s="898"/>
    </row>
    <row r="2343" spans="2:5" x14ac:dyDescent="0.2">
      <c r="B2343" s="897"/>
      <c r="C2343" s="897"/>
      <c r="E2343" s="898"/>
    </row>
    <row r="2344" spans="2:5" x14ac:dyDescent="0.2">
      <c r="B2344" s="897"/>
      <c r="C2344" s="897"/>
      <c r="E2344" s="898"/>
    </row>
    <row r="2345" spans="2:5" x14ac:dyDescent="0.2">
      <c r="B2345" s="897"/>
      <c r="C2345" s="897"/>
      <c r="E2345" s="898"/>
    </row>
    <row r="2346" spans="2:5" x14ac:dyDescent="0.2">
      <c r="B2346" s="897"/>
      <c r="C2346" s="897"/>
      <c r="E2346" s="898"/>
    </row>
    <row r="2347" spans="2:5" x14ac:dyDescent="0.2">
      <c r="B2347" s="897"/>
      <c r="C2347" s="897"/>
      <c r="E2347" s="898"/>
    </row>
    <row r="2348" spans="2:5" x14ac:dyDescent="0.2">
      <c r="B2348" s="897"/>
      <c r="C2348" s="897"/>
      <c r="E2348" s="898"/>
    </row>
    <row r="2349" spans="2:5" x14ac:dyDescent="0.2">
      <c r="B2349" s="897"/>
      <c r="C2349" s="897"/>
      <c r="E2349" s="898"/>
    </row>
    <row r="2350" spans="2:5" x14ac:dyDescent="0.2">
      <c r="B2350" s="897"/>
      <c r="C2350" s="897"/>
      <c r="E2350" s="898"/>
    </row>
    <row r="2351" spans="2:5" x14ac:dyDescent="0.2">
      <c r="B2351" s="897"/>
      <c r="C2351" s="897"/>
      <c r="E2351" s="898"/>
    </row>
    <row r="2352" spans="2:5" x14ac:dyDescent="0.2">
      <c r="B2352" s="897"/>
      <c r="C2352" s="897"/>
      <c r="E2352" s="898"/>
    </row>
    <row r="2353" spans="2:5" x14ac:dyDescent="0.2">
      <c r="B2353" s="897"/>
      <c r="C2353" s="897"/>
      <c r="E2353" s="898"/>
    </row>
    <row r="2354" spans="2:5" x14ac:dyDescent="0.2">
      <c r="B2354" s="897"/>
      <c r="C2354" s="897"/>
      <c r="E2354" s="898"/>
    </row>
    <row r="2355" spans="2:5" x14ac:dyDescent="0.2">
      <c r="B2355" s="897"/>
      <c r="C2355" s="897"/>
      <c r="E2355" s="898"/>
    </row>
    <row r="2356" spans="2:5" x14ac:dyDescent="0.2">
      <c r="B2356" s="897"/>
      <c r="C2356" s="897"/>
      <c r="E2356" s="898"/>
    </row>
    <row r="2357" spans="2:5" x14ac:dyDescent="0.2">
      <c r="B2357" s="897"/>
      <c r="C2357" s="897"/>
      <c r="E2357" s="898"/>
    </row>
    <row r="2358" spans="2:5" x14ac:dyDescent="0.2">
      <c r="B2358" s="897"/>
      <c r="C2358" s="897"/>
      <c r="E2358" s="898"/>
    </row>
    <row r="2359" spans="2:5" x14ac:dyDescent="0.2">
      <c r="B2359" s="897"/>
      <c r="C2359" s="897"/>
      <c r="E2359" s="898"/>
    </row>
    <row r="2360" spans="2:5" x14ac:dyDescent="0.2">
      <c r="B2360" s="897"/>
      <c r="C2360" s="897"/>
      <c r="E2360" s="898"/>
    </row>
    <row r="2361" spans="2:5" x14ac:dyDescent="0.2">
      <c r="B2361" s="897"/>
      <c r="C2361" s="897"/>
      <c r="E2361" s="898"/>
    </row>
    <row r="2362" spans="2:5" x14ac:dyDescent="0.2">
      <c r="B2362" s="897"/>
      <c r="C2362" s="897"/>
      <c r="E2362" s="898"/>
    </row>
    <row r="2363" spans="2:5" x14ac:dyDescent="0.2">
      <c r="B2363" s="897"/>
      <c r="C2363" s="897"/>
    </row>
    <row r="2364" spans="2:5" x14ac:dyDescent="0.2">
      <c r="B2364" s="897"/>
      <c r="C2364" s="897"/>
    </row>
    <row r="2365" spans="2:5" x14ac:dyDescent="0.2">
      <c r="B2365" s="897"/>
      <c r="C2365" s="897"/>
    </row>
    <row r="2366" spans="2:5" x14ac:dyDescent="0.2">
      <c r="B2366" s="897"/>
      <c r="C2366" s="897"/>
    </row>
  </sheetData>
  <mergeCells count="13">
    <mergeCell ref="B58:H58"/>
    <mergeCell ref="B53:I53"/>
    <mergeCell ref="B54:I54"/>
    <mergeCell ref="B55:H55"/>
    <mergeCell ref="B56:H56"/>
    <mergeCell ref="B57:I57"/>
    <mergeCell ref="B65:H65"/>
    <mergeCell ref="B59:H59"/>
    <mergeCell ref="B60:H60"/>
    <mergeCell ref="B61:H61"/>
    <mergeCell ref="B62:H62"/>
    <mergeCell ref="B63:H63"/>
    <mergeCell ref="B64:H64"/>
  </mergeCells>
  <hyperlinks>
    <hyperlink ref="E1" location="REKAPITULACE!A1" display="REKONSTRUKCE AREÁLU ZŠ HAPALOVA - MARIE HÜBNEROVÉ" xr:uid="{E373F0E3-F625-47D6-88D1-2C5828B7F531}"/>
  </hyperlinks>
  <pageMargins left="0.78740157480314965" right="0.59055118110236227" top="0.9055118110236221" bottom="0.59055118110236227" header="0.31496062992125984" footer="0.31496062992125984"/>
  <pageSetup paperSize="9" orientation="landscape" verticalDpi="4294967293"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90703-1F89-46F4-93E5-3CD1249F8B07}">
  <sheetPr codeName="List25">
    <pageSetUpPr fitToPage="1"/>
  </sheetPr>
  <dimension ref="A1:BG95"/>
  <sheetViews>
    <sheetView workbookViewId="0">
      <pane ySplit="11" topLeftCell="A12" activePane="bottomLeft" state="frozenSplit"/>
      <selection pane="bottomLeft" activeCell="D12" sqref="D12"/>
    </sheetView>
  </sheetViews>
  <sheetFormatPr defaultColWidth="11.5703125" defaultRowHeight="12.75" x14ac:dyDescent="0.25"/>
  <cols>
    <col min="1" max="1" width="3.7109375" style="711" customWidth="1"/>
    <col min="2" max="2" width="7.5703125" style="711" customWidth="1"/>
    <col min="3" max="3" width="14.28515625" style="711" customWidth="1"/>
    <col min="4" max="4" width="73.5703125" style="711" customWidth="1"/>
    <col min="5" max="5" width="4.28515625" style="711" customWidth="1"/>
    <col min="6" max="6" width="12.85546875" style="711" customWidth="1"/>
    <col min="7" max="7" width="12" style="711" customWidth="1"/>
    <col min="8" max="8" width="14.28515625" style="711" customWidth="1"/>
    <col min="9" max="10" width="11.7109375" style="711" customWidth="1"/>
    <col min="11" max="21" width="11.5703125" style="711"/>
    <col min="22" max="59" width="12.140625" style="711" hidden="1" customWidth="1"/>
    <col min="60" max="253" width="11.5703125" style="711"/>
    <col min="254" max="254" width="3.7109375" style="711" customWidth="1"/>
    <col min="255" max="255" width="7.5703125" style="711" customWidth="1"/>
    <col min="256" max="256" width="14.28515625" style="711" customWidth="1"/>
    <col min="257" max="257" width="73.5703125" style="711" customWidth="1"/>
    <col min="258" max="258" width="4.28515625" style="711" customWidth="1"/>
    <col min="259" max="259" width="12.85546875" style="711" customWidth="1"/>
    <col min="260" max="260" width="12" style="711" customWidth="1"/>
    <col min="261" max="263" width="14.28515625" style="711" customWidth="1"/>
    <col min="264" max="266" width="11.7109375" style="711" customWidth="1"/>
    <col min="267" max="277" width="11.5703125" style="711"/>
    <col min="278" max="315" width="0" style="711" hidden="1" customWidth="1"/>
    <col min="316" max="509" width="11.5703125" style="711"/>
    <col min="510" max="510" width="3.7109375" style="711" customWidth="1"/>
    <col min="511" max="511" width="7.5703125" style="711" customWidth="1"/>
    <col min="512" max="512" width="14.28515625" style="711" customWidth="1"/>
    <col min="513" max="513" width="73.5703125" style="711" customWidth="1"/>
    <col min="514" max="514" width="4.28515625" style="711" customWidth="1"/>
    <col min="515" max="515" width="12.85546875" style="711" customWidth="1"/>
    <col min="516" max="516" width="12" style="711" customWidth="1"/>
    <col min="517" max="519" width="14.28515625" style="711" customWidth="1"/>
    <col min="520" max="522" width="11.7109375" style="711" customWidth="1"/>
    <col min="523" max="533" width="11.5703125" style="711"/>
    <col min="534" max="571" width="0" style="711" hidden="1" customWidth="1"/>
    <col min="572" max="765" width="11.5703125" style="711"/>
    <col min="766" max="766" width="3.7109375" style="711" customWidth="1"/>
    <col min="767" max="767" width="7.5703125" style="711" customWidth="1"/>
    <col min="768" max="768" width="14.28515625" style="711" customWidth="1"/>
    <col min="769" max="769" width="73.5703125" style="711" customWidth="1"/>
    <col min="770" max="770" width="4.28515625" style="711" customWidth="1"/>
    <col min="771" max="771" width="12.85546875" style="711" customWidth="1"/>
    <col min="772" max="772" width="12" style="711" customWidth="1"/>
    <col min="773" max="775" width="14.28515625" style="711" customWidth="1"/>
    <col min="776" max="778" width="11.7109375" style="711" customWidth="1"/>
    <col min="779" max="789" width="11.5703125" style="711"/>
    <col min="790" max="827" width="0" style="711" hidden="1" customWidth="1"/>
    <col min="828" max="1021" width="11.5703125" style="711"/>
    <col min="1022" max="1022" width="3.7109375" style="711" customWidth="1"/>
    <col min="1023" max="1023" width="7.5703125" style="711" customWidth="1"/>
    <col min="1024" max="1024" width="14.28515625" style="711" customWidth="1"/>
    <col min="1025" max="1025" width="73.5703125" style="711" customWidth="1"/>
    <col min="1026" max="1026" width="4.28515625" style="711" customWidth="1"/>
    <col min="1027" max="1027" width="12.85546875" style="711" customWidth="1"/>
    <col min="1028" max="1028" width="12" style="711" customWidth="1"/>
    <col min="1029" max="1031" width="14.28515625" style="711" customWidth="1"/>
    <col min="1032" max="1034" width="11.7109375" style="711" customWidth="1"/>
    <col min="1035" max="1045" width="11.5703125" style="711"/>
    <col min="1046" max="1083" width="0" style="711" hidden="1" customWidth="1"/>
    <col min="1084" max="1277" width="11.5703125" style="711"/>
    <col min="1278" max="1278" width="3.7109375" style="711" customWidth="1"/>
    <col min="1279" max="1279" width="7.5703125" style="711" customWidth="1"/>
    <col min="1280" max="1280" width="14.28515625" style="711" customWidth="1"/>
    <col min="1281" max="1281" width="73.5703125" style="711" customWidth="1"/>
    <col min="1282" max="1282" width="4.28515625" style="711" customWidth="1"/>
    <col min="1283" max="1283" width="12.85546875" style="711" customWidth="1"/>
    <col min="1284" max="1284" width="12" style="711" customWidth="1"/>
    <col min="1285" max="1287" width="14.28515625" style="711" customWidth="1"/>
    <col min="1288" max="1290" width="11.7109375" style="711" customWidth="1"/>
    <col min="1291" max="1301" width="11.5703125" style="711"/>
    <col min="1302" max="1339" width="0" style="711" hidden="1" customWidth="1"/>
    <col min="1340" max="1533" width="11.5703125" style="711"/>
    <col min="1534" max="1534" width="3.7109375" style="711" customWidth="1"/>
    <col min="1535" max="1535" width="7.5703125" style="711" customWidth="1"/>
    <col min="1536" max="1536" width="14.28515625" style="711" customWidth="1"/>
    <col min="1537" max="1537" width="73.5703125" style="711" customWidth="1"/>
    <col min="1538" max="1538" width="4.28515625" style="711" customWidth="1"/>
    <col min="1539" max="1539" width="12.85546875" style="711" customWidth="1"/>
    <col min="1540" max="1540" width="12" style="711" customWidth="1"/>
    <col min="1541" max="1543" width="14.28515625" style="711" customWidth="1"/>
    <col min="1544" max="1546" width="11.7109375" style="711" customWidth="1"/>
    <col min="1547" max="1557" width="11.5703125" style="711"/>
    <col min="1558" max="1595" width="0" style="711" hidden="1" customWidth="1"/>
    <col min="1596" max="1789" width="11.5703125" style="711"/>
    <col min="1790" max="1790" width="3.7109375" style="711" customWidth="1"/>
    <col min="1791" max="1791" width="7.5703125" style="711" customWidth="1"/>
    <col min="1792" max="1792" width="14.28515625" style="711" customWidth="1"/>
    <col min="1793" max="1793" width="73.5703125" style="711" customWidth="1"/>
    <col min="1794" max="1794" width="4.28515625" style="711" customWidth="1"/>
    <col min="1795" max="1795" width="12.85546875" style="711" customWidth="1"/>
    <col min="1796" max="1796" width="12" style="711" customWidth="1"/>
    <col min="1797" max="1799" width="14.28515625" style="711" customWidth="1"/>
    <col min="1800" max="1802" width="11.7109375" style="711" customWidth="1"/>
    <col min="1803" max="1813" width="11.5703125" style="711"/>
    <col min="1814" max="1851" width="0" style="711" hidden="1" customWidth="1"/>
    <col min="1852" max="2045" width="11.5703125" style="711"/>
    <col min="2046" max="2046" width="3.7109375" style="711" customWidth="1"/>
    <col min="2047" max="2047" width="7.5703125" style="711" customWidth="1"/>
    <col min="2048" max="2048" width="14.28515625" style="711" customWidth="1"/>
    <col min="2049" max="2049" width="73.5703125" style="711" customWidth="1"/>
    <col min="2050" max="2050" width="4.28515625" style="711" customWidth="1"/>
    <col min="2051" max="2051" width="12.85546875" style="711" customWidth="1"/>
    <col min="2052" max="2052" width="12" style="711" customWidth="1"/>
    <col min="2053" max="2055" width="14.28515625" style="711" customWidth="1"/>
    <col min="2056" max="2058" width="11.7109375" style="711" customWidth="1"/>
    <col min="2059" max="2069" width="11.5703125" style="711"/>
    <col min="2070" max="2107" width="0" style="711" hidden="1" customWidth="1"/>
    <col min="2108" max="2301" width="11.5703125" style="711"/>
    <col min="2302" max="2302" width="3.7109375" style="711" customWidth="1"/>
    <col min="2303" max="2303" width="7.5703125" style="711" customWidth="1"/>
    <col min="2304" max="2304" width="14.28515625" style="711" customWidth="1"/>
    <col min="2305" max="2305" width="73.5703125" style="711" customWidth="1"/>
    <col min="2306" max="2306" width="4.28515625" style="711" customWidth="1"/>
    <col min="2307" max="2307" width="12.85546875" style="711" customWidth="1"/>
    <col min="2308" max="2308" width="12" style="711" customWidth="1"/>
    <col min="2309" max="2311" width="14.28515625" style="711" customWidth="1"/>
    <col min="2312" max="2314" width="11.7109375" style="711" customWidth="1"/>
    <col min="2315" max="2325" width="11.5703125" style="711"/>
    <col min="2326" max="2363" width="0" style="711" hidden="1" customWidth="1"/>
    <col min="2364" max="2557" width="11.5703125" style="711"/>
    <col min="2558" max="2558" width="3.7109375" style="711" customWidth="1"/>
    <col min="2559" max="2559" width="7.5703125" style="711" customWidth="1"/>
    <col min="2560" max="2560" width="14.28515625" style="711" customWidth="1"/>
    <col min="2561" max="2561" width="73.5703125" style="711" customWidth="1"/>
    <col min="2562" max="2562" width="4.28515625" style="711" customWidth="1"/>
    <col min="2563" max="2563" width="12.85546875" style="711" customWidth="1"/>
    <col min="2564" max="2564" width="12" style="711" customWidth="1"/>
    <col min="2565" max="2567" width="14.28515625" style="711" customWidth="1"/>
    <col min="2568" max="2570" width="11.7109375" style="711" customWidth="1"/>
    <col min="2571" max="2581" width="11.5703125" style="711"/>
    <col min="2582" max="2619" width="0" style="711" hidden="1" customWidth="1"/>
    <col min="2620" max="2813" width="11.5703125" style="711"/>
    <col min="2814" max="2814" width="3.7109375" style="711" customWidth="1"/>
    <col min="2815" max="2815" width="7.5703125" style="711" customWidth="1"/>
    <col min="2816" max="2816" width="14.28515625" style="711" customWidth="1"/>
    <col min="2817" max="2817" width="73.5703125" style="711" customWidth="1"/>
    <col min="2818" max="2818" width="4.28515625" style="711" customWidth="1"/>
    <col min="2819" max="2819" width="12.85546875" style="711" customWidth="1"/>
    <col min="2820" max="2820" width="12" style="711" customWidth="1"/>
    <col min="2821" max="2823" width="14.28515625" style="711" customWidth="1"/>
    <col min="2824" max="2826" width="11.7109375" style="711" customWidth="1"/>
    <col min="2827" max="2837" width="11.5703125" style="711"/>
    <col min="2838" max="2875" width="0" style="711" hidden="1" customWidth="1"/>
    <col min="2876" max="3069" width="11.5703125" style="711"/>
    <col min="3070" max="3070" width="3.7109375" style="711" customWidth="1"/>
    <col min="3071" max="3071" width="7.5703125" style="711" customWidth="1"/>
    <col min="3072" max="3072" width="14.28515625" style="711" customWidth="1"/>
    <col min="3073" max="3073" width="73.5703125" style="711" customWidth="1"/>
    <col min="3074" max="3074" width="4.28515625" style="711" customWidth="1"/>
    <col min="3075" max="3075" width="12.85546875" style="711" customWidth="1"/>
    <col min="3076" max="3076" width="12" style="711" customWidth="1"/>
    <col min="3077" max="3079" width="14.28515625" style="711" customWidth="1"/>
    <col min="3080" max="3082" width="11.7109375" style="711" customWidth="1"/>
    <col min="3083" max="3093" width="11.5703125" style="711"/>
    <col min="3094" max="3131" width="0" style="711" hidden="1" customWidth="1"/>
    <col min="3132" max="3325" width="11.5703125" style="711"/>
    <col min="3326" max="3326" width="3.7109375" style="711" customWidth="1"/>
    <col min="3327" max="3327" width="7.5703125" style="711" customWidth="1"/>
    <col min="3328" max="3328" width="14.28515625" style="711" customWidth="1"/>
    <col min="3329" max="3329" width="73.5703125" style="711" customWidth="1"/>
    <col min="3330" max="3330" width="4.28515625" style="711" customWidth="1"/>
    <col min="3331" max="3331" width="12.85546875" style="711" customWidth="1"/>
    <col min="3332" max="3332" width="12" style="711" customWidth="1"/>
    <col min="3333" max="3335" width="14.28515625" style="711" customWidth="1"/>
    <col min="3336" max="3338" width="11.7109375" style="711" customWidth="1"/>
    <col min="3339" max="3349" width="11.5703125" style="711"/>
    <col min="3350" max="3387" width="0" style="711" hidden="1" customWidth="1"/>
    <col min="3388" max="3581" width="11.5703125" style="711"/>
    <col min="3582" max="3582" width="3.7109375" style="711" customWidth="1"/>
    <col min="3583" max="3583" width="7.5703125" style="711" customWidth="1"/>
    <col min="3584" max="3584" width="14.28515625" style="711" customWidth="1"/>
    <col min="3585" max="3585" width="73.5703125" style="711" customWidth="1"/>
    <col min="3586" max="3586" width="4.28515625" style="711" customWidth="1"/>
    <col min="3587" max="3587" width="12.85546875" style="711" customWidth="1"/>
    <col min="3588" max="3588" width="12" style="711" customWidth="1"/>
    <col min="3589" max="3591" width="14.28515625" style="711" customWidth="1"/>
    <col min="3592" max="3594" width="11.7109375" style="711" customWidth="1"/>
    <col min="3595" max="3605" width="11.5703125" style="711"/>
    <col min="3606" max="3643" width="0" style="711" hidden="1" customWidth="1"/>
    <col min="3644" max="3837" width="11.5703125" style="711"/>
    <col min="3838" max="3838" width="3.7109375" style="711" customWidth="1"/>
    <col min="3839" max="3839" width="7.5703125" style="711" customWidth="1"/>
    <col min="3840" max="3840" width="14.28515625" style="711" customWidth="1"/>
    <col min="3841" max="3841" width="73.5703125" style="711" customWidth="1"/>
    <col min="3842" max="3842" width="4.28515625" style="711" customWidth="1"/>
    <col min="3843" max="3843" width="12.85546875" style="711" customWidth="1"/>
    <col min="3844" max="3844" width="12" style="711" customWidth="1"/>
    <col min="3845" max="3847" width="14.28515625" style="711" customWidth="1"/>
    <col min="3848" max="3850" width="11.7109375" style="711" customWidth="1"/>
    <col min="3851" max="3861" width="11.5703125" style="711"/>
    <col min="3862" max="3899" width="0" style="711" hidden="1" customWidth="1"/>
    <col min="3900" max="4093" width="11.5703125" style="711"/>
    <col min="4094" max="4094" width="3.7109375" style="711" customWidth="1"/>
    <col min="4095" max="4095" width="7.5703125" style="711" customWidth="1"/>
    <col min="4096" max="4096" width="14.28515625" style="711" customWidth="1"/>
    <col min="4097" max="4097" width="73.5703125" style="711" customWidth="1"/>
    <col min="4098" max="4098" width="4.28515625" style="711" customWidth="1"/>
    <col min="4099" max="4099" width="12.85546875" style="711" customWidth="1"/>
    <col min="4100" max="4100" width="12" style="711" customWidth="1"/>
    <col min="4101" max="4103" width="14.28515625" style="711" customWidth="1"/>
    <col min="4104" max="4106" width="11.7109375" style="711" customWidth="1"/>
    <col min="4107" max="4117" width="11.5703125" style="711"/>
    <col min="4118" max="4155" width="0" style="711" hidden="1" customWidth="1"/>
    <col min="4156" max="4349" width="11.5703125" style="711"/>
    <col min="4350" max="4350" width="3.7109375" style="711" customWidth="1"/>
    <col min="4351" max="4351" width="7.5703125" style="711" customWidth="1"/>
    <col min="4352" max="4352" width="14.28515625" style="711" customWidth="1"/>
    <col min="4353" max="4353" width="73.5703125" style="711" customWidth="1"/>
    <col min="4354" max="4354" width="4.28515625" style="711" customWidth="1"/>
    <col min="4355" max="4355" width="12.85546875" style="711" customWidth="1"/>
    <col min="4356" max="4356" width="12" style="711" customWidth="1"/>
    <col min="4357" max="4359" width="14.28515625" style="711" customWidth="1"/>
    <col min="4360" max="4362" width="11.7109375" style="711" customWidth="1"/>
    <col min="4363" max="4373" width="11.5703125" style="711"/>
    <col min="4374" max="4411" width="0" style="711" hidden="1" customWidth="1"/>
    <col min="4412" max="4605" width="11.5703125" style="711"/>
    <col min="4606" max="4606" width="3.7109375" style="711" customWidth="1"/>
    <col min="4607" max="4607" width="7.5703125" style="711" customWidth="1"/>
    <col min="4608" max="4608" width="14.28515625" style="711" customWidth="1"/>
    <col min="4609" max="4609" width="73.5703125" style="711" customWidth="1"/>
    <col min="4610" max="4610" width="4.28515625" style="711" customWidth="1"/>
    <col min="4611" max="4611" width="12.85546875" style="711" customWidth="1"/>
    <col min="4612" max="4612" width="12" style="711" customWidth="1"/>
    <col min="4613" max="4615" width="14.28515625" style="711" customWidth="1"/>
    <col min="4616" max="4618" width="11.7109375" style="711" customWidth="1"/>
    <col min="4619" max="4629" width="11.5703125" style="711"/>
    <col min="4630" max="4667" width="0" style="711" hidden="1" customWidth="1"/>
    <col min="4668" max="4861" width="11.5703125" style="711"/>
    <col min="4862" max="4862" width="3.7109375" style="711" customWidth="1"/>
    <col min="4863" max="4863" width="7.5703125" style="711" customWidth="1"/>
    <col min="4864" max="4864" width="14.28515625" style="711" customWidth="1"/>
    <col min="4865" max="4865" width="73.5703125" style="711" customWidth="1"/>
    <col min="4866" max="4866" width="4.28515625" style="711" customWidth="1"/>
    <col min="4867" max="4867" width="12.85546875" style="711" customWidth="1"/>
    <col min="4868" max="4868" width="12" style="711" customWidth="1"/>
    <col min="4869" max="4871" width="14.28515625" style="711" customWidth="1"/>
    <col min="4872" max="4874" width="11.7109375" style="711" customWidth="1"/>
    <col min="4875" max="4885" width="11.5703125" style="711"/>
    <col min="4886" max="4923" width="0" style="711" hidden="1" customWidth="1"/>
    <col min="4924" max="5117" width="11.5703125" style="711"/>
    <col min="5118" max="5118" width="3.7109375" style="711" customWidth="1"/>
    <col min="5119" max="5119" width="7.5703125" style="711" customWidth="1"/>
    <col min="5120" max="5120" width="14.28515625" style="711" customWidth="1"/>
    <col min="5121" max="5121" width="73.5703125" style="711" customWidth="1"/>
    <col min="5122" max="5122" width="4.28515625" style="711" customWidth="1"/>
    <col min="5123" max="5123" width="12.85546875" style="711" customWidth="1"/>
    <col min="5124" max="5124" width="12" style="711" customWidth="1"/>
    <col min="5125" max="5127" width="14.28515625" style="711" customWidth="1"/>
    <col min="5128" max="5130" width="11.7109375" style="711" customWidth="1"/>
    <col min="5131" max="5141" width="11.5703125" style="711"/>
    <col min="5142" max="5179" width="0" style="711" hidden="1" customWidth="1"/>
    <col min="5180" max="5373" width="11.5703125" style="711"/>
    <col min="5374" max="5374" width="3.7109375" style="711" customWidth="1"/>
    <col min="5375" max="5375" width="7.5703125" style="711" customWidth="1"/>
    <col min="5376" max="5376" width="14.28515625" style="711" customWidth="1"/>
    <col min="5377" max="5377" width="73.5703125" style="711" customWidth="1"/>
    <col min="5378" max="5378" width="4.28515625" style="711" customWidth="1"/>
    <col min="5379" max="5379" width="12.85546875" style="711" customWidth="1"/>
    <col min="5380" max="5380" width="12" style="711" customWidth="1"/>
    <col min="5381" max="5383" width="14.28515625" style="711" customWidth="1"/>
    <col min="5384" max="5386" width="11.7109375" style="711" customWidth="1"/>
    <col min="5387" max="5397" width="11.5703125" style="711"/>
    <col min="5398" max="5435" width="0" style="711" hidden="1" customWidth="1"/>
    <col min="5436" max="5629" width="11.5703125" style="711"/>
    <col min="5630" max="5630" width="3.7109375" style="711" customWidth="1"/>
    <col min="5631" max="5631" width="7.5703125" style="711" customWidth="1"/>
    <col min="5632" max="5632" width="14.28515625" style="711" customWidth="1"/>
    <col min="5633" max="5633" width="73.5703125" style="711" customWidth="1"/>
    <col min="5634" max="5634" width="4.28515625" style="711" customWidth="1"/>
    <col min="5635" max="5635" width="12.85546875" style="711" customWidth="1"/>
    <col min="5636" max="5636" width="12" style="711" customWidth="1"/>
    <col min="5637" max="5639" width="14.28515625" style="711" customWidth="1"/>
    <col min="5640" max="5642" width="11.7109375" style="711" customWidth="1"/>
    <col min="5643" max="5653" width="11.5703125" style="711"/>
    <col min="5654" max="5691" width="0" style="711" hidden="1" customWidth="1"/>
    <col min="5692" max="5885" width="11.5703125" style="711"/>
    <col min="5886" max="5886" width="3.7109375" style="711" customWidth="1"/>
    <col min="5887" max="5887" width="7.5703125" style="711" customWidth="1"/>
    <col min="5888" max="5888" width="14.28515625" style="711" customWidth="1"/>
    <col min="5889" max="5889" width="73.5703125" style="711" customWidth="1"/>
    <col min="5890" max="5890" width="4.28515625" style="711" customWidth="1"/>
    <col min="5891" max="5891" width="12.85546875" style="711" customWidth="1"/>
    <col min="5892" max="5892" width="12" style="711" customWidth="1"/>
    <col min="5893" max="5895" width="14.28515625" style="711" customWidth="1"/>
    <col min="5896" max="5898" width="11.7109375" style="711" customWidth="1"/>
    <col min="5899" max="5909" width="11.5703125" style="711"/>
    <col min="5910" max="5947" width="0" style="711" hidden="1" customWidth="1"/>
    <col min="5948" max="6141" width="11.5703125" style="711"/>
    <col min="6142" max="6142" width="3.7109375" style="711" customWidth="1"/>
    <col min="6143" max="6143" width="7.5703125" style="711" customWidth="1"/>
    <col min="6144" max="6144" width="14.28515625" style="711" customWidth="1"/>
    <col min="6145" max="6145" width="73.5703125" style="711" customWidth="1"/>
    <col min="6146" max="6146" width="4.28515625" style="711" customWidth="1"/>
    <col min="6147" max="6147" width="12.85546875" style="711" customWidth="1"/>
    <col min="6148" max="6148" width="12" style="711" customWidth="1"/>
    <col min="6149" max="6151" width="14.28515625" style="711" customWidth="1"/>
    <col min="6152" max="6154" width="11.7109375" style="711" customWidth="1"/>
    <col min="6155" max="6165" width="11.5703125" style="711"/>
    <col min="6166" max="6203" width="0" style="711" hidden="1" customWidth="1"/>
    <col min="6204" max="6397" width="11.5703125" style="711"/>
    <col min="6398" max="6398" width="3.7109375" style="711" customWidth="1"/>
    <col min="6399" max="6399" width="7.5703125" style="711" customWidth="1"/>
    <col min="6400" max="6400" width="14.28515625" style="711" customWidth="1"/>
    <col min="6401" max="6401" width="73.5703125" style="711" customWidth="1"/>
    <col min="6402" max="6402" width="4.28515625" style="711" customWidth="1"/>
    <col min="6403" max="6403" width="12.85546875" style="711" customWidth="1"/>
    <col min="6404" max="6404" width="12" style="711" customWidth="1"/>
    <col min="6405" max="6407" width="14.28515625" style="711" customWidth="1"/>
    <col min="6408" max="6410" width="11.7109375" style="711" customWidth="1"/>
    <col min="6411" max="6421" width="11.5703125" style="711"/>
    <col min="6422" max="6459" width="0" style="711" hidden="1" customWidth="1"/>
    <col min="6460" max="6653" width="11.5703125" style="711"/>
    <col min="6654" max="6654" width="3.7109375" style="711" customWidth="1"/>
    <col min="6655" max="6655" width="7.5703125" style="711" customWidth="1"/>
    <col min="6656" max="6656" width="14.28515625" style="711" customWidth="1"/>
    <col min="6657" max="6657" width="73.5703125" style="711" customWidth="1"/>
    <col min="6658" max="6658" width="4.28515625" style="711" customWidth="1"/>
    <col min="6659" max="6659" width="12.85546875" style="711" customWidth="1"/>
    <col min="6660" max="6660" width="12" style="711" customWidth="1"/>
    <col min="6661" max="6663" width="14.28515625" style="711" customWidth="1"/>
    <col min="6664" max="6666" width="11.7109375" style="711" customWidth="1"/>
    <col min="6667" max="6677" width="11.5703125" style="711"/>
    <col min="6678" max="6715" width="0" style="711" hidden="1" customWidth="1"/>
    <col min="6716" max="6909" width="11.5703125" style="711"/>
    <col min="6910" max="6910" width="3.7109375" style="711" customWidth="1"/>
    <col min="6911" max="6911" width="7.5703125" style="711" customWidth="1"/>
    <col min="6912" max="6912" width="14.28515625" style="711" customWidth="1"/>
    <col min="6913" max="6913" width="73.5703125" style="711" customWidth="1"/>
    <col min="6914" max="6914" width="4.28515625" style="711" customWidth="1"/>
    <col min="6915" max="6915" width="12.85546875" style="711" customWidth="1"/>
    <col min="6916" max="6916" width="12" style="711" customWidth="1"/>
    <col min="6917" max="6919" width="14.28515625" style="711" customWidth="1"/>
    <col min="6920" max="6922" width="11.7109375" style="711" customWidth="1"/>
    <col min="6923" max="6933" width="11.5703125" style="711"/>
    <col min="6934" max="6971" width="0" style="711" hidden="1" customWidth="1"/>
    <col min="6972" max="7165" width="11.5703125" style="711"/>
    <col min="7166" max="7166" width="3.7109375" style="711" customWidth="1"/>
    <col min="7167" max="7167" width="7.5703125" style="711" customWidth="1"/>
    <col min="7168" max="7168" width="14.28515625" style="711" customWidth="1"/>
    <col min="7169" max="7169" width="73.5703125" style="711" customWidth="1"/>
    <col min="7170" max="7170" width="4.28515625" style="711" customWidth="1"/>
    <col min="7171" max="7171" width="12.85546875" style="711" customWidth="1"/>
    <col min="7172" max="7172" width="12" style="711" customWidth="1"/>
    <col min="7173" max="7175" width="14.28515625" style="711" customWidth="1"/>
    <col min="7176" max="7178" width="11.7109375" style="711" customWidth="1"/>
    <col min="7179" max="7189" width="11.5703125" style="711"/>
    <col min="7190" max="7227" width="0" style="711" hidden="1" customWidth="1"/>
    <col min="7228" max="7421" width="11.5703125" style="711"/>
    <col min="7422" max="7422" width="3.7109375" style="711" customWidth="1"/>
    <col min="7423" max="7423" width="7.5703125" style="711" customWidth="1"/>
    <col min="7424" max="7424" width="14.28515625" style="711" customWidth="1"/>
    <col min="7425" max="7425" width="73.5703125" style="711" customWidth="1"/>
    <col min="7426" max="7426" width="4.28515625" style="711" customWidth="1"/>
    <col min="7427" max="7427" width="12.85546875" style="711" customWidth="1"/>
    <col min="7428" max="7428" width="12" style="711" customWidth="1"/>
    <col min="7429" max="7431" width="14.28515625" style="711" customWidth="1"/>
    <col min="7432" max="7434" width="11.7109375" style="711" customWidth="1"/>
    <col min="7435" max="7445" width="11.5703125" style="711"/>
    <col min="7446" max="7483" width="0" style="711" hidden="1" customWidth="1"/>
    <col min="7484" max="7677" width="11.5703125" style="711"/>
    <col min="7678" max="7678" width="3.7109375" style="711" customWidth="1"/>
    <col min="7679" max="7679" width="7.5703125" style="711" customWidth="1"/>
    <col min="7680" max="7680" width="14.28515625" style="711" customWidth="1"/>
    <col min="7681" max="7681" width="73.5703125" style="711" customWidth="1"/>
    <col min="7682" max="7682" width="4.28515625" style="711" customWidth="1"/>
    <col min="7683" max="7683" width="12.85546875" style="711" customWidth="1"/>
    <col min="7684" max="7684" width="12" style="711" customWidth="1"/>
    <col min="7685" max="7687" width="14.28515625" style="711" customWidth="1"/>
    <col min="7688" max="7690" width="11.7109375" style="711" customWidth="1"/>
    <col min="7691" max="7701" width="11.5703125" style="711"/>
    <col min="7702" max="7739" width="0" style="711" hidden="1" customWidth="1"/>
    <col min="7740" max="7933" width="11.5703125" style="711"/>
    <col min="7934" max="7934" width="3.7109375" style="711" customWidth="1"/>
    <col min="7935" max="7935" width="7.5703125" style="711" customWidth="1"/>
    <col min="7936" max="7936" width="14.28515625" style="711" customWidth="1"/>
    <col min="7937" max="7937" width="73.5703125" style="711" customWidth="1"/>
    <col min="7938" max="7938" width="4.28515625" style="711" customWidth="1"/>
    <col min="7939" max="7939" width="12.85546875" style="711" customWidth="1"/>
    <col min="7940" max="7940" width="12" style="711" customWidth="1"/>
    <col min="7941" max="7943" width="14.28515625" style="711" customWidth="1"/>
    <col min="7944" max="7946" width="11.7109375" style="711" customWidth="1"/>
    <col min="7947" max="7957" width="11.5703125" style="711"/>
    <col min="7958" max="7995" width="0" style="711" hidden="1" customWidth="1"/>
    <col min="7996" max="8189" width="11.5703125" style="711"/>
    <col min="8190" max="8190" width="3.7109375" style="711" customWidth="1"/>
    <col min="8191" max="8191" width="7.5703125" style="711" customWidth="1"/>
    <col min="8192" max="8192" width="14.28515625" style="711" customWidth="1"/>
    <col min="8193" max="8193" width="73.5703125" style="711" customWidth="1"/>
    <col min="8194" max="8194" width="4.28515625" style="711" customWidth="1"/>
    <col min="8195" max="8195" width="12.85546875" style="711" customWidth="1"/>
    <col min="8196" max="8196" width="12" style="711" customWidth="1"/>
    <col min="8197" max="8199" width="14.28515625" style="711" customWidth="1"/>
    <col min="8200" max="8202" width="11.7109375" style="711" customWidth="1"/>
    <col min="8203" max="8213" width="11.5703125" style="711"/>
    <col min="8214" max="8251" width="0" style="711" hidden="1" customWidth="1"/>
    <col min="8252" max="8445" width="11.5703125" style="711"/>
    <col min="8446" max="8446" width="3.7109375" style="711" customWidth="1"/>
    <col min="8447" max="8447" width="7.5703125" style="711" customWidth="1"/>
    <col min="8448" max="8448" width="14.28515625" style="711" customWidth="1"/>
    <col min="8449" max="8449" width="73.5703125" style="711" customWidth="1"/>
    <col min="8450" max="8450" width="4.28515625" style="711" customWidth="1"/>
    <col min="8451" max="8451" width="12.85546875" style="711" customWidth="1"/>
    <col min="8452" max="8452" width="12" style="711" customWidth="1"/>
    <col min="8453" max="8455" width="14.28515625" style="711" customWidth="1"/>
    <col min="8456" max="8458" width="11.7109375" style="711" customWidth="1"/>
    <col min="8459" max="8469" width="11.5703125" style="711"/>
    <col min="8470" max="8507" width="0" style="711" hidden="1" customWidth="1"/>
    <col min="8508" max="8701" width="11.5703125" style="711"/>
    <col min="8702" max="8702" width="3.7109375" style="711" customWidth="1"/>
    <col min="8703" max="8703" width="7.5703125" style="711" customWidth="1"/>
    <col min="8704" max="8704" width="14.28515625" style="711" customWidth="1"/>
    <col min="8705" max="8705" width="73.5703125" style="711" customWidth="1"/>
    <col min="8706" max="8706" width="4.28515625" style="711" customWidth="1"/>
    <col min="8707" max="8707" width="12.85546875" style="711" customWidth="1"/>
    <col min="8708" max="8708" width="12" style="711" customWidth="1"/>
    <col min="8709" max="8711" width="14.28515625" style="711" customWidth="1"/>
    <col min="8712" max="8714" width="11.7109375" style="711" customWidth="1"/>
    <col min="8715" max="8725" width="11.5703125" style="711"/>
    <col min="8726" max="8763" width="0" style="711" hidden="1" customWidth="1"/>
    <col min="8764" max="8957" width="11.5703125" style="711"/>
    <col min="8958" max="8958" width="3.7109375" style="711" customWidth="1"/>
    <col min="8959" max="8959" width="7.5703125" style="711" customWidth="1"/>
    <col min="8960" max="8960" width="14.28515625" style="711" customWidth="1"/>
    <col min="8961" max="8961" width="73.5703125" style="711" customWidth="1"/>
    <col min="8962" max="8962" width="4.28515625" style="711" customWidth="1"/>
    <col min="8963" max="8963" width="12.85546875" style="711" customWidth="1"/>
    <col min="8964" max="8964" width="12" style="711" customWidth="1"/>
    <col min="8965" max="8967" width="14.28515625" style="711" customWidth="1"/>
    <col min="8968" max="8970" width="11.7109375" style="711" customWidth="1"/>
    <col min="8971" max="8981" width="11.5703125" style="711"/>
    <col min="8982" max="9019" width="0" style="711" hidden="1" customWidth="1"/>
    <col min="9020" max="9213" width="11.5703125" style="711"/>
    <col min="9214" max="9214" width="3.7109375" style="711" customWidth="1"/>
    <col min="9215" max="9215" width="7.5703125" style="711" customWidth="1"/>
    <col min="9216" max="9216" width="14.28515625" style="711" customWidth="1"/>
    <col min="9217" max="9217" width="73.5703125" style="711" customWidth="1"/>
    <col min="9218" max="9218" width="4.28515625" style="711" customWidth="1"/>
    <col min="9219" max="9219" width="12.85546875" style="711" customWidth="1"/>
    <col min="9220" max="9220" width="12" style="711" customWidth="1"/>
    <col min="9221" max="9223" width="14.28515625" style="711" customWidth="1"/>
    <col min="9224" max="9226" width="11.7109375" style="711" customWidth="1"/>
    <col min="9227" max="9237" width="11.5703125" style="711"/>
    <col min="9238" max="9275" width="0" style="711" hidden="1" customWidth="1"/>
    <col min="9276" max="9469" width="11.5703125" style="711"/>
    <col min="9470" max="9470" width="3.7109375" style="711" customWidth="1"/>
    <col min="9471" max="9471" width="7.5703125" style="711" customWidth="1"/>
    <col min="9472" max="9472" width="14.28515625" style="711" customWidth="1"/>
    <col min="9473" max="9473" width="73.5703125" style="711" customWidth="1"/>
    <col min="9474" max="9474" width="4.28515625" style="711" customWidth="1"/>
    <col min="9475" max="9475" width="12.85546875" style="711" customWidth="1"/>
    <col min="9476" max="9476" width="12" style="711" customWidth="1"/>
    <col min="9477" max="9479" width="14.28515625" style="711" customWidth="1"/>
    <col min="9480" max="9482" width="11.7109375" style="711" customWidth="1"/>
    <col min="9483" max="9493" width="11.5703125" style="711"/>
    <col min="9494" max="9531" width="0" style="711" hidden="1" customWidth="1"/>
    <col min="9532" max="9725" width="11.5703125" style="711"/>
    <col min="9726" max="9726" width="3.7109375" style="711" customWidth="1"/>
    <col min="9727" max="9727" width="7.5703125" style="711" customWidth="1"/>
    <col min="9728" max="9728" width="14.28515625" style="711" customWidth="1"/>
    <col min="9729" max="9729" width="73.5703125" style="711" customWidth="1"/>
    <col min="9730" max="9730" width="4.28515625" style="711" customWidth="1"/>
    <col min="9731" max="9731" width="12.85546875" style="711" customWidth="1"/>
    <col min="9732" max="9732" width="12" style="711" customWidth="1"/>
    <col min="9733" max="9735" width="14.28515625" style="711" customWidth="1"/>
    <col min="9736" max="9738" width="11.7109375" style="711" customWidth="1"/>
    <col min="9739" max="9749" width="11.5703125" style="711"/>
    <col min="9750" max="9787" width="0" style="711" hidden="1" customWidth="1"/>
    <col min="9788" max="9981" width="11.5703125" style="711"/>
    <col min="9982" max="9982" width="3.7109375" style="711" customWidth="1"/>
    <col min="9983" max="9983" width="7.5703125" style="711" customWidth="1"/>
    <col min="9984" max="9984" width="14.28515625" style="711" customWidth="1"/>
    <col min="9985" max="9985" width="73.5703125" style="711" customWidth="1"/>
    <col min="9986" max="9986" width="4.28515625" style="711" customWidth="1"/>
    <col min="9987" max="9987" width="12.85546875" style="711" customWidth="1"/>
    <col min="9988" max="9988" width="12" style="711" customWidth="1"/>
    <col min="9989" max="9991" width="14.28515625" style="711" customWidth="1"/>
    <col min="9992" max="9994" width="11.7109375" style="711" customWidth="1"/>
    <col min="9995" max="10005" width="11.5703125" style="711"/>
    <col min="10006" max="10043" width="0" style="711" hidden="1" customWidth="1"/>
    <col min="10044" max="10237" width="11.5703125" style="711"/>
    <col min="10238" max="10238" width="3.7109375" style="711" customWidth="1"/>
    <col min="10239" max="10239" width="7.5703125" style="711" customWidth="1"/>
    <col min="10240" max="10240" width="14.28515625" style="711" customWidth="1"/>
    <col min="10241" max="10241" width="73.5703125" style="711" customWidth="1"/>
    <col min="10242" max="10242" width="4.28515625" style="711" customWidth="1"/>
    <col min="10243" max="10243" width="12.85546875" style="711" customWidth="1"/>
    <col min="10244" max="10244" width="12" style="711" customWidth="1"/>
    <col min="10245" max="10247" width="14.28515625" style="711" customWidth="1"/>
    <col min="10248" max="10250" width="11.7109375" style="711" customWidth="1"/>
    <col min="10251" max="10261" width="11.5703125" style="711"/>
    <col min="10262" max="10299" width="0" style="711" hidden="1" customWidth="1"/>
    <col min="10300" max="10493" width="11.5703125" style="711"/>
    <col min="10494" max="10494" width="3.7109375" style="711" customWidth="1"/>
    <col min="10495" max="10495" width="7.5703125" style="711" customWidth="1"/>
    <col min="10496" max="10496" width="14.28515625" style="711" customWidth="1"/>
    <col min="10497" max="10497" width="73.5703125" style="711" customWidth="1"/>
    <col min="10498" max="10498" width="4.28515625" style="711" customWidth="1"/>
    <col min="10499" max="10499" width="12.85546875" style="711" customWidth="1"/>
    <col min="10500" max="10500" width="12" style="711" customWidth="1"/>
    <col min="10501" max="10503" width="14.28515625" style="711" customWidth="1"/>
    <col min="10504" max="10506" width="11.7109375" style="711" customWidth="1"/>
    <col min="10507" max="10517" width="11.5703125" style="711"/>
    <col min="10518" max="10555" width="0" style="711" hidden="1" customWidth="1"/>
    <col min="10556" max="10749" width="11.5703125" style="711"/>
    <col min="10750" max="10750" width="3.7109375" style="711" customWidth="1"/>
    <col min="10751" max="10751" width="7.5703125" style="711" customWidth="1"/>
    <col min="10752" max="10752" width="14.28515625" style="711" customWidth="1"/>
    <col min="10753" max="10753" width="73.5703125" style="711" customWidth="1"/>
    <col min="10754" max="10754" width="4.28515625" style="711" customWidth="1"/>
    <col min="10755" max="10755" width="12.85546875" style="711" customWidth="1"/>
    <col min="10756" max="10756" width="12" style="711" customWidth="1"/>
    <col min="10757" max="10759" width="14.28515625" style="711" customWidth="1"/>
    <col min="10760" max="10762" width="11.7109375" style="711" customWidth="1"/>
    <col min="10763" max="10773" width="11.5703125" style="711"/>
    <col min="10774" max="10811" width="0" style="711" hidden="1" customWidth="1"/>
    <col min="10812" max="11005" width="11.5703125" style="711"/>
    <col min="11006" max="11006" width="3.7109375" style="711" customWidth="1"/>
    <col min="11007" max="11007" width="7.5703125" style="711" customWidth="1"/>
    <col min="11008" max="11008" width="14.28515625" style="711" customWidth="1"/>
    <col min="11009" max="11009" width="73.5703125" style="711" customWidth="1"/>
    <col min="11010" max="11010" width="4.28515625" style="711" customWidth="1"/>
    <col min="11011" max="11011" width="12.85546875" style="711" customWidth="1"/>
    <col min="11012" max="11012" width="12" style="711" customWidth="1"/>
    <col min="11013" max="11015" width="14.28515625" style="711" customWidth="1"/>
    <col min="11016" max="11018" width="11.7109375" style="711" customWidth="1"/>
    <col min="11019" max="11029" width="11.5703125" style="711"/>
    <col min="11030" max="11067" width="0" style="711" hidden="1" customWidth="1"/>
    <col min="11068" max="11261" width="11.5703125" style="711"/>
    <col min="11262" max="11262" width="3.7109375" style="711" customWidth="1"/>
    <col min="11263" max="11263" width="7.5703125" style="711" customWidth="1"/>
    <col min="11264" max="11264" width="14.28515625" style="711" customWidth="1"/>
    <col min="11265" max="11265" width="73.5703125" style="711" customWidth="1"/>
    <col min="11266" max="11266" width="4.28515625" style="711" customWidth="1"/>
    <col min="11267" max="11267" width="12.85546875" style="711" customWidth="1"/>
    <col min="11268" max="11268" width="12" style="711" customWidth="1"/>
    <col min="11269" max="11271" width="14.28515625" style="711" customWidth="1"/>
    <col min="11272" max="11274" width="11.7109375" style="711" customWidth="1"/>
    <col min="11275" max="11285" width="11.5703125" style="711"/>
    <col min="11286" max="11323" width="0" style="711" hidden="1" customWidth="1"/>
    <col min="11324" max="11517" width="11.5703125" style="711"/>
    <col min="11518" max="11518" width="3.7109375" style="711" customWidth="1"/>
    <col min="11519" max="11519" width="7.5703125" style="711" customWidth="1"/>
    <col min="11520" max="11520" width="14.28515625" style="711" customWidth="1"/>
    <col min="11521" max="11521" width="73.5703125" style="711" customWidth="1"/>
    <col min="11522" max="11522" width="4.28515625" style="711" customWidth="1"/>
    <col min="11523" max="11523" width="12.85546875" style="711" customWidth="1"/>
    <col min="11524" max="11524" width="12" style="711" customWidth="1"/>
    <col min="11525" max="11527" width="14.28515625" style="711" customWidth="1"/>
    <col min="11528" max="11530" width="11.7109375" style="711" customWidth="1"/>
    <col min="11531" max="11541" width="11.5703125" style="711"/>
    <col min="11542" max="11579" width="0" style="711" hidden="1" customWidth="1"/>
    <col min="11580" max="11773" width="11.5703125" style="711"/>
    <col min="11774" max="11774" width="3.7109375" style="711" customWidth="1"/>
    <col min="11775" max="11775" width="7.5703125" style="711" customWidth="1"/>
    <col min="11776" max="11776" width="14.28515625" style="711" customWidth="1"/>
    <col min="11777" max="11777" width="73.5703125" style="711" customWidth="1"/>
    <col min="11778" max="11778" width="4.28515625" style="711" customWidth="1"/>
    <col min="11779" max="11779" width="12.85546875" style="711" customWidth="1"/>
    <col min="11780" max="11780" width="12" style="711" customWidth="1"/>
    <col min="11781" max="11783" width="14.28515625" style="711" customWidth="1"/>
    <col min="11784" max="11786" width="11.7109375" style="711" customWidth="1"/>
    <col min="11787" max="11797" width="11.5703125" style="711"/>
    <col min="11798" max="11835" width="0" style="711" hidden="1" customWidth="1"/>
    <col min="11836" max="12029" width="11.5703125" style="711"/>
    <col min="12030" max="12030" width="3.7109375" style="711" customWidth="1"/>
    <col min="12031" max="12031" width="7.5703125" style="711" customWidth="1"/>
    <col min="12032" max="12032" width="14.28515625" style="711" customWidth="1"/>
    <col min="12033" max="12033" width="73.5703125" style="711" customWidth="1"/>
    <col min="12034" max="12034" width="4.28515625" style="711" customWidth="1"/>
    <col min="12035" max="12035" width="12.85546875" style="711" customWidth="1"/>
    <col min="12036" max="12036" width="12" style="711" customWidth="1"/>
    <col min="12037" max="12039" width="14.28515625" style="711" customWidth="1"/>
    <col min="12040" max="12042" width="11.7109375" style="711" customWidth="1"/>
    <col min="12043" max="12053" width="11.5703125" style="711"/>
    <col min="12054" max="12091" width="0" style="711" hidden="1" customWidth="1"/>
    <col min="12092" max="12285" width="11.5703125" style="711"/>
    <col min="12286" max="12286" width="3.7109375" style="711" customWidth="1"/>
    <col min="12287" max="12287" width="7.5703125" style="711" customWidth="1"/>
    <col min="12288" max="12288" width="14.28515625" style="711" customWidth="1"/>
    <col min="12289" max="12289" width="73.5703125" style="711" customWidth="1"/>
    <col min="12290" max="12290" width="4.28515625" style="711" customWidth="1"/>
    <col min="12291" max="12291" width="12.85546875" style="711" customWidth="1"/>
    <col min="12292" max="12292" width="12" style="711" customWidth="1"/>
    <col min="12293" max="12295" width="14.28515625" style="711" customWidth="1"/>
    <col min="12296" max="12298" width="11.7109375" style="711" customWidth="1"/>
    <col min="12299" max="12309" width="11.5703125" style="711"/>
    <col min="12310" max="12347" width="0" style="711" hidden="1" customWidth="1"/>
    <col min="12348" max="12541" width="11.5703125" style="711"/>
    <col min="12542" max="12542" width="3.7109375" style="711" customWidth="1"/>
    <col min="12543" max="12543" width="7.5703125" style="711" customWidth="1"/>
    <col min="12544" max="12544" width="14.28515625" style="711" customWidth="1"/>
    <col min="12545" max="12545" width="73.5703125" style="711" customWidth="1"/>
    <col min="12546" max="12546" width="4.28515625" style="711" customWidth="1"/>
    <col min="12547" max="12547" width="12.85546875" style="711" customWidth="1"/>
    <col min="12548" max="12548" width="12" style="711" customWidth="1"/>
    <col min="12549" max="12551" width="14.28515625" style="711" customWidth="1"/>
    <col min="12552" max="12554" width="11.7109375" style="711" customWidth="1"/>
    <col min="12555" max="12565" width="11.5703125" style="711"/>
    <col min="12566" max="12603" width="0" style="711" hidden="1" customWidth="1"/>
    <col min="12604" max="12797" width="11.5703125" style="711"/>
    <col min="12798" max="12798" width="3.7109375" style="711" customWidth="1"/>
    <col min="12799" max="12799" width="7.5703125" style="711" customWidth="1"/>
    <col min="12800" max="12800" width="14.28515625" style="711" customWidth="1"/>
    <col min="12801" max="12801" width="73.5703125" style="711" customWidth="1"/>
    <col min="12802" max="12802" width="4.28515625" style="711" customWidth="1"/>
    <col min="12803" max="12803" width="12.85546875" style="711" customWidth="1"/>
    <col min="12804" max="12804" width="12" style="711" customWidth="1"/>
    <col min="12805" max="12807" width="14.28515625" style="711" customWidth="1"/>
    <col min="12808" max="12810" width="11.7109375" style="711" customWidth="1"/>
    <col min="12811" max="12821" width="11.5703125" style="711"/>
    <col min="12822" max="12859" width="0" style="711" hidden="1" customWidth="1"/>
    <col min="12860" max="13053" width="11.5703125" style="711"/>
    <col min="13054" max="13054" width="3.7109375" style="711" customWidth="1"/>
    <col min="13055" max="13055" width="7.5703125" style="711" customWidth="1"/>
    <col min="13056" max="13056" width="14.28515625" style="711" customWidth="1"/>
    <col min="13057" max="13057" width="73.5703125" style="711" customWidth="1"/>
    <col min="13058" max="13058" width="4.28515625" style="711" customWidth="1"/>
    <col min="13059" max="13059" width="12.85546875" style="711" customWidth="1"/>
    <col min="13060" max="13060" width="12" style="711" customWidth="1"/>
    <col min="13061" max="13063" width="14.28515625" style="711" customWidth="1"/>
    <col min="13064" max="13066" width="11.7109375" style="711" customWidth="1"/>
    <col min="13067" max="13077" width="11.5703125" style="711"/>
    <col min="13078" max="13115" width="0" style="711" hidden="1" customWidth="1"/>
    <col min="13116" max="13309" width="11.5703125" style="711"/>
    <col min="13310" max="13310" width="3.7109375" style="711" customWidth="1"/>
    <col min="13311" max="13311" width="7.5703125" style="711" customWidth="1"/>
    <col min="13312" max="13312" width="14.28515625" style="711" customWidth="1"/>
    <col min="13313" max="13313" width="73.5703125" style="711" customWidth="1"/>
    <col min="13314" max="13314" width="4.28515625" style="711" customWidth="1"/>
    <col min="13315" max="13315" width="12.85546875" style="711" customWidth="1"/>
    <col min="13316" max="13316" width="12" style="711" customWidth="1"/>
    <col min="13317" max="13319" width="14.28515625" style="711" customWidth="1"/>
    <col min="13320" max="13322" width="11.7109375" style="711" customWidth="1"/>
    <col min="13323" max="13333" width="11.5703125" style="711"/>
    <col min="13334" max="13371" width="0" style="711" hidden="1" customWidth="1"/>
    <col min="13372" max="13565" width="11.5703125" style="711"/>
    <col min="13566" max="13566" width="3.7109375" style="711" customWidth="1"/>
    <col min="13567" max="13567" width="7.5703125" style="711" customWidth="1"/>
    <col min="13568" max="13568" width="14.28515625" style="711" customWidth="1"/>
    <col min="13569" max="13569" width="73.5703125" style="711" customWidth="1"/>
    <col min="13570" max="13570" width="4.28515625" style="711" customWidth="1"/>
    <col min="13571" max="13571" width="12.85546875" style="711" customWidth="1"/>
    <col min="13572" max="13572" width="12" style="711" customWidth="1"/>
    <col min="13573" max="13575" width="14.28515625" style="711" customWidth="1"/>
    <col min="13576" max="13578" width="11.7109375" style="711" customWidth="1"/>
    <col min="13579" max="13589" width="11.5703125" style="711"/>
    <col min="13590" max="13627" width="0" style="711" hidden="1" customWidth="1"/>
    <col min="13628" max="13821" width="11.5703125" style="711"/>
    <col min="13822" max="13822" width="3.7109375" style="711" customWidth="1"/>
    <col min="13823" max="13823" width="7.5703125" style="711" customWidth="1"/>
    <col min="13824" max="13824" width="14.28515625" style="711" customWidth="1"/>
    <col min="13825" max="13825" width="73.5703125" style="711" customWidth="1"/>
    <col min="13826" max="13826" width="4.28515625" style="711" customWidth="1"/>
    <col min="13827" max="13827" width="12.85546875" style="711" customWidth="1"/>
    <col min="13828" max="13828" width="12" style="711" customWidth="1"/>
    <col min="13829" max="13831" width="14.28515625" style="711" customWidth="1"/>
    <col min="13832" max="13834" width="11.7109375" style="711" customWidth="1"/>
    <col min="13835" max="13845" width="11.5703125" style="711"/>
    <col min="13846" max="13883" width="0" style="711" hidden="1" customWidth="1"/>
    <col min="13884" max="14077" width="11.5703125" style="711"/>
    <col min="14078" max="14078" width="3.7109375" style="711" customWidth="1"/>
    <col min="14079" max="14079" width="7.5703125" style="711" customWidth="1"/>
    <col min="14080" max="14080" width="14.28515625" style="711" customWidth="1"/>
    <col min="14081" max="14081" width="73.5703125" style="711" customWidth="1"/>
    <col min="14082" max="14082" width="4.28515625" style="711" customWidth="1"/>
    <col min="14083" max="14083" width="12.85546875" style="711" customWidth="1"/>
    <col min="14084" max="14084" width="12" style="711" customWidth="1"/>
    <col min="14085" max="14087" width="14.28515625" style="711" customWidth="1"/>
    <col min="14088" max="14090" width="11.7109375" style="711" customWidth="1"/>
    <col min="14091" max="14101" width="11.5703125" style="711"/>
    <col min="14102" max="14139" width="0" style="711" hidden="1" customWidth="1"/>
    <col min="14140" max="14333" width="11.5703125" style="711"/>
    <col min="14334" max="14334" width="3.7109375" style="711" customWidth="1"/>
    <col min="14335" max="14335" width="7.5703125" style="711" customWidth="1"/>
    <col min="14336" max="14336" width="14.28515625" style="711" customWidth="1"/>
    <col min="14337" max="14337" width="73.5703125" style="711" customWidth="1"/>
    <col min="14338" max="14338" width="4.28515625" style="711" customWidth="1"/>
    <col min="14339" max="14339" width="12.85546875" style="711" customWidth="1"/>
    <col min="14340" max="14340" width="12" style="711" customWidth="1"/>
    <col min="14341" max="14343" width="14.28515625" style="711" customWidth="1"/>
    <col min="14344" max="14346" width="11.7109375" style="711" customWidth="1"/>
    <col min="14347" max="14357" width="11.5703125" style="711"/>
    <col min="14358" max="14395" width="0" style="711" hidden="1" customWidth="1"/>
    <col min="14396" max="14589" width="11.5703125" style="711"/>
    <col min="14590" max="14590" width="3.7109375" style="711" customWidth="1"/>
    <col min="14591" max="14591" width="7.5703125" style="711" customWidth="1"/>
    <col min="14592" max="14592" width="14.28515625" style="711" customWidth="1"/>
    <col min="14593" max="14593" width="73.5703125" style="711" customWidth="1"/>
    <col min="14594" max="14594" width="4.28515625" style="711" customWidth="1"/>
    <col min="14595" max="14595" width="12.85546875" style="711" customWidth="1"/>
    <col min="14596" max="14596" width="12" style="711" customWidth="1"/>
    <col min="14597" max="14599" width="14.28515625" style="711" customWidth="1"/>
    <col min="14600" max="14602" width="11.7109375" style="711" customWidth="1"/>
    <col min="14603" max="14613" width="11.5703125" style="711"/>
    <col min="14614" max="14651" width="0" style="711" hidden="1" customWidth="1"/>
    <col min="14652" max="14845" width="11.5703125" style="711"/>
    <col min="14846" max="14846" width="3.7109375" style="711" customWidth="1"/>
    <col min="14847" max="14847" width="7.5703125" style="711" customWidth="1"/>
    <col min="14848" max="14848" width="14.28515625" style="711" customWidth="1"/>
    <col min="14849" max="14849" width="73.5703125" style="711" customWidth="1"/>
    <col min="14850" max="14850" width="4.28515625" style="711" customWidth="1"/>
    <col min="14851" max="14851" width="12.85546875" style="711" customWidth="1"/>
    <col min="14852" max="14852" width="12" style="711" customWidth="1"/>
    <col min="14853" max="14855" width="14.28515625" style="711" customWidth="1"/>
    <col min="14856" max="14858" width="11.7109375" style="711" customWidth="1"/>
    <col min="14859" max="14869" width="11.5703125" style="711"/>
    <col min="14870" max="14907" width="0" style="711" hidden="1" customWidth="1"/>
    <col min="14908" max="15101" width="11.5703125" style="711"/>
    <col min="15102" max="15102" width="3.7109375" style="711" customWidth="1"/>
    <col min="15103" max="15103" width="7.5703125" style="711" customWidth="1"/>
    <col min="15104" max="15104" width="14.28515625" style="711" customWidth="1"/>
    <col min="15105" max="15105" width="73.5703125" style="711" customWidth="1"/>
    <col min="15106" max="15106" width="4.28515625" style="711" customWidth="1"/>
    <col min="15107" max="15107" width="12.85546875" style="711" customWidth="1"/>
    <col min="15108" max="15108" width="12" style="711" customWidth="1"/>
    <col min="15109" max="15111" width="14.28515625" style="711" customWidth="1"/>
    <col min="15112" max="15114" width="11.7109375" style="711" customWidth="1"/>
    <col min="15115" max="15125" width="11.5703125" style="711"/>
    <col min="15126" max="15163" width="0" style="711" hidden="1" customWidth="1"/>
    <col min="15164" max="15357" width="11.5703125" style="711"/>
    <col min="15358" max="15358" width="3.7109375" style="711" customWidth="1"/>
    <col min="15359" max="15359" width="7.5703125" style="711" customWidth="1"/>
    <col min="15360" max="15360" width="14.28515625" style="711" customWidth="1"/>
    <col min="15361" max="15361" width="73.5703125" style="711" customWidth="1"/>
    <col min="15362" max="15362" width="4.28515625" style="711" customWidth="1"/>
    <col min="15363" max="15363" width="12.85546875" style="711" customWidth="1"/>
    <col min="15364" max="15364" width="12" style="711" customWidth="1"/>
    <col min="15365" max="15367" width="14.28515625" style="711" customWidth="1"/>
    <col min="15368" max="15370" width="11.7109375" style="711" customWidth="1"/>
    <col min="15371" max="15381" width="11.5703125" style="711"/>
    <col min="15382" max="15419" width="0" style="711" hidden="1" customWidth="1"/>
    <col min="15420" max="15613" width="11.5703125" style="711"/>
    <col min="15614" max="15614" width="3.7109375" style="711" customWidth="1"/>
    <col min="15615" max="15615" width="7.5703125" style="711" customWidth="1"/>
    <col min="15616" max="15616" width="14.28515625" style="711" customWidth="1"/>
    <col min="15617" max="15617" width="73.5703125" style="711" customWidth="1"/>
    <col min="15618" max="15618" width="4.28515625" style="711" customWidth="1"/>
    <col min="15619" max="15619" width="12.85546875" style="711" customWidth="1"/>
    <col min="15620" max="15620" width="12" style="711" customWidth="1"/>
    <col min="15621" max="15623" width="14.28515625" style="711" customWidth="1"/>
    <col min="15624" max="15626" width="11.7109375" style="711" customWidth="1"/>
    <col min="15627" max="15637" width="11.5703125" style="711"/>
    <col min="15638" max="15675" width="0" style="711" hidden="1" customWidth="1"/>
    <col min="15676" max="15869" width="11.5703125" style="711"/>
    <col min="15870" max="15870" width="3.7109375" style="711" customWidth="1"/>
    <col min="15871" max="15871" width="7.5703125" style="711" customWidth="1"/>
    <col min="15872" max="15872" width="14.28515625" style="711" customWidth="1"/>
    <col min="15873" max="15873" width="73.5703125" style="711" customWidth="1"/>
    <col min="15874" max="15874" width="4.28515625" style="711" customWidth="1"/>
    <col min="15875" max="15875" width="12.85546875" style="711" customWidth="1"/>
    <col min="15876" max="15876" width="12" style="711" customWidth="1"/>
    <col min="15877" max="15879" width="14.28515625" style="711" customWidth="1"/>
    <col min="15880" max="15882" width="11.7109375" style="711" customWidth="1"/>
    <col min="15883" max="15893" width="11.5703125" style="711"/>
    <col min="15894" max="15931" width="0" style="711" hidden="1" customWidth="1"/>
    <col min="15932" max="16125" width="11.5703125" style="711"/>
    <col min="16126" max="16126" width="3.7109375" style="711" customWidth="1"/>
    <col min="16127" max="16127" width="7.5703125" style="711" customWidth="1"/>
    <col min="16128" max="16128" width="14.28515625" style="711" customWidth="1"/>
    <col min="16129" max="16129" width="73.5703125" style="711" customWidth="1"/>
    <col min="16130" max="16130" width="4.28515625" style="711" customWidth="1"/>
    <col min="16131" max="16131" width="12.85546875" style="711" customWidth="1"/>
    <col min="16132" max="16132" width="12" style="711" customWidth="1"/>
    <col min="16133" max="16135" width="14.28515625" style="711" customWidth="1"/>
    <col min="16136" max="16138" width="11.7109375" style="711" customWidth="1"/>
    <col min="16139" max="16149" width="11.5703125" style="711"/>
    <col min="16150" max="16187" width="0" style="711" hidden="1" customWidth="1"/>
    <col min="16188" max="16384" width="11.5703125" style="711"/>
  </cols>
  <sheetData>
    <row r="1" spans="1:59" ht="72.95" customHeight="1" x14ac:dyDescent="0.35">
      <c r="A1" s="1652" t="s">
        <v>5200</v>
      </c>
      <c r="B1" s="1653"/>
      <c r="C1" s="1653"/>
      <c r="D1" s="1653"/>
      <c r="E1" s="1653"/>
      <c r="F1" s="1653"/>
      <c r="G1" s="1653"/>
      <c r="H1" s="1653"/>
      <c r="I1" s="1653"/>
      <c r="J1" s="1653"/>
    </row>
    <row r="2" spans="1:59" x14ac:dyDescent="0.25">
      <c r="A2" s="1654" t="s">
        <v>5201</v>
      </c>
      <c r="B2" s="1655"/>
      <c r="C2" s="1655"/>
      <c r="D2" s="1658" t="s">
        <v>5202</v>
      </c>
      <c r="E2" s="1660"/>
      <c r="F2" s="1655"/>
      <c r="G2" s="1660"/>
      <c r="H2" s="1655"/>
      <c r="I2" s="1655"/>
      <c r="J2" s="1655"/>
      <c r="K2" s="712"/>
    </row>
    <row r="3" spans="1:59" x14ac:dyDescent="0.25">
      <c r="A3" s="1656"/>
      <c r="B3" s="1657"/>
      <c r="C3" s="1657"/>
      <c r="D3" s="1659"/>
      <c r="E3" s="1657"/>
      <c r="F3" s="1657"/>
      <c r="G3" s="1657"/>
      <c r="H3" s="1657"/>
      <c r="I3" s="1657"/>
      <c r="J3" s="1657"/>
      <c r="K3" s="712"/>
    </row>
    <row r="4" spans="1:59" x14ac:dyDescent="0.25">
      <c r="A4" s="1664" t="s">
        <v>5203</v>
      </c>
      <c r="B4" s="1657"/>
      <c r="C4" s="1657"/>
      <c r="D4" s="1665" t="s">
        <v>5204</v>
      </c>
      <c r="E4" s="1661"/>
      <c r="F4" s="1657"/>
      <c r="G4" s="1661"/>
      <c r="H4" s="1657"/>
      <c r="I4" s="1657"/>
      <c r="J4" s="1657"/>
      <c r="K4" s="712"/>
    </row>
    <row r="5" spans="1:59" x14ac:dyDescent="0.25">
      <c r="A5" s="1656"/>
      <c r="B5" s="1657"/>
      <c r="C5" s="1657"/>
      <c r="D5" s="1657"/>
      <c r="E5" s="1657"/>
      <c r="F5" s="1657"/>
      <c r="G5" s="1657"/>
      <c r="H5" s="1657"/>
      <c r="I5" s="1657"/>
      <c r="J5" s="1657"/>
      <c r="K5" s="712"/>
    </row>
    <row r="6" spans="1:59" x14ac:dyDescent="0.25">
      <c r="A6" s="1664" t="s">
        <v>5205</v>
      </c>
      <c r="B6" s="1657"/>
      <c r="C6" s="1657"/>
      <c r="D6" s="1665" t="s">
        <v>5206</v>
      </c>
      <c r="E6" s="1661"/>
      <c r="F6" s="1657"/>
      <c r="G6" s="1661"/>
      <c r="H6" s="1657"/>
      <c r="I6" s="1657"/>
      <c r="J6" s="1657"/>
      <c r="K6" s="712"/>
    </row>
    <row r="7" spans="1:59" x14ac:dyDescent="0.25">
      <c r="A7" s="1656"/>
      <c r="B7" s="1657"/>
      <c r="C7" s="1657"/>
      <c r="D7" s="1657"/>
      <c r="E7" s="1657"/>
      <c r="F7" s="1657"/>
      <c r="G7" s="1657"/>
      <c r="H7" s="1657"/>
      <c r="I7" s="1657"/>
      <c r="J7" s="1657"/>
      <c r="K7" s="712"/>
    </row>
    <row r="8" spans="1:59" x14ac:dyDescent="0.25">
      <c r="A8" s="1664" t="s">
        <v>5207</v>
      </c>
      <c r="B8" s="1657"/>
      <c r="C8" s="1657"/>
      <c r="D8" s="1665">
        <v>8222935</v>
      </c>
      <c r="E8" s="1661"/>
      <c r="F8" s="1657"/>
      <c r="G8" s="1661"/>
      <c r="H8" s="1657"/>
      <c r="I8" s="1657"/>
      <c r="J8" s="1657"/>
      <c r="K8" s="712"/>
    </row>
    <row r="9" spans="1:59" ht="13.5" thickBot="1" x14ac:dyDescent="0.3">
      <c r="A9" s="1668"/>
      <c r="B9" s="1669"/>
      <c r="C9" s="1669"/>
      <c r="D9" s="1669"/>
      <c r="E9" s="1669"/>
      <c r="F9" s="1669"/>
      <c r="G9" s="1669"/>
      <c r="H9" s="1669"/>
      <c r="I9" s="1669"/>
      <c r="J9" s="1669"/>
      <c r="K9" s="712"/>
    </row>
    <row r="10" spans="1:59" x14ac:dyDescent="0.25">
      <c r="A10" s="713" t="s">
        <v>5208</v>
      </c>
      <c r="B10" s="714" t="s">
        <v>5209</v>
      </c>
      <c r="C10" s="714" t="s">
        <v>5210</v>
      </c>
      <c r="D10" s="714" t="s">
        <v>5211</v>
      </c>
      <c r="E10" s="714" t="s">
        <v>5212</v>
      </c>
      <c r="F10" s="715" t="s">
        <v>2962</v>
      </c>
      <c r="G10" s="716" t="s">
        <v>5213</v>
      </c>
      <c r="H10" s="1142"/>
      <c r="I10" s="1666" t="s">
        <v>5214</v>
      </c>
      <c r="J10" s="1667"/>
      <c r="K10" s="717"/>
    </row>
    <row r="11" spans="1:59" ht="13.5" thickBot="1" x14ac:dyDescent="0.3">
      <c r="A11" s="718" t="s">
        <v>5215</v>
      </c>
      <c r="B11" s="719" t="s">
        <v>5215</v>
      </c>
      <c r="C11" s="719" t="s">
        <v>5215</v>
      </c>
      <c r="D11" s="720" t="s">
        <v>5216</v>
      </c>
      <c r="E11" s="719" t="s">
        <v>5215</v>
      </c>
      <c r="F11" s="719" t="s">
        <v>5215</v>
      </c>
      <c r="G11" s="721" t="s">
        <v>5217</v>
      </c>
      <c r="H11" s="723" t="s">
        <v>178</v>
      </c>
      <c r="I11" s="722" t="s">
        <v>5213</v>
      </c>
      <c r="J11" s="723" t="s">
        <v>178</v>
      </c>
      <c r="K11" s="717"/>
      <c r="W11" s="724" t="s">
        <v>5218</v>
      </c>
      <c r="X11" s="724" t="s">
        <v>5219</v>
      </c>
      <c r="Y11" s="724" t="s">
        <v>5220</v>
      </c>
      <c r="Z11" s="724" t="s">
        <v>5221</v>
      </c>
      <c r="AA11" s="724" t="s">
        <v>5222</v>
      </c>
      <c r="AB11" s="724" t="s">
        <v>5223</v>
      </c>
      <c r="AC11" s="724" t="s">
        <v>5224</v>
      </c>
      <c r="AD11" s="724" t="s">
        <v>5225</v>
      </c>
      <c r="AE11" s="724" t="s">
        <v>5226</v>
      </c>
      <c r="BE11" s="724" t="s">
        <v>5227</v>
      </c>
      <c r="BF11" s="724" t="s">
        <v>5228</v>
      </c>
      <c r="BG11" s="724" t="s">
        <v>5229</v>
      </c>
    </row>
    <row r="12" spans="1:59" x14ac:dyDescent="0.25">
      <c r="A12" s="1180"/>
      <c r="B12" s="1181"/>
      <c r="C12" s="1181" t="s">
        <v>4518</v>
      </c>
      <c r="D12" s="1181" t="s">
        <v>5230</v>
      </c>
      <c r="E12" s="1180" t="s">
        <v>5215</v>
      </c>
      <c r="F12" s="1180" t="s">
        <v>5215</v>
      </c>
      <c r="G12" s="1180" t="s">
        <v>5215</v>
      </c>
      <c r="H12" s="1182">
        <f>SUM(H13:H21)</f>
        <v>0</v>
      </c>
      <c r="I12" s="1183"/>
      <c r="J12" s="1182">
        <f>SUM(J13:J21)</f>
        <v>1.6568000000000001</v>
      </c>
      <c r="AF12" s="724"/>
      <c r="AP12" s="729">
        <f>SUM(AG13:AG21)</f>
        <v>0</v>
      </c>
      <c r="AQ12" s="729">
        <f>SUM(AH13:AH21)</f>
        <v>0</v>
      </c>
      <c r="AR12" s="729">
        <f>SUM(AI13:AI21)</f>
        <v>0</v>
      </c>
    </row>
    <row r="13" spans="1:59" x14ac:dyDescent="0.25">
      <c r="A13" s="952" t="s">
        <v>179</v>
      </c>
      <c r="B13" s="952"/>
      <c r="C13" s="952" t="s">
        <v>5231</v>
      </c>
      <c r="D13" s="952" t="s">
        <v>5872</v>
      </c>
      <c r="E13" s="952" t="s">
        <v>374</v>
      </c>
      <c r="F13" s="953">
        <v>2</v>
      </c>
      <c r="G13" s="1200">
        <v>0</v>
      </c>
      <c r="H13" s="953">
        <f t="shared" ref="H13:H21" si="0">F13*G13</f>
        <v>0</v>
      </c>
      <c r="I13" s="953">
        <v>0</v>
      </c>
      <c r="J13" s="953">
        <f t="shared" ref="J13:J21" si="1">F13*I13</f>
        <v>0</v>
      </c>
      <c r="W13" s="732">
        <f t="shared" ref="W13:W21" si="2">IF(AN13="5",BG13,0)</f>
        <v>0</v>
      </c>
      <c r="Y13" s="732">
        <f t="shared" ref="Y13:Y21" si="3">IF(AN13="1",BE13,0)</f>
        <v>0</v>
      </c>
      <c r="Z13" s="732">
        <f t="shared" ref="Z13:Z21" si="4">IF(AN13="1",BF13,0)</f>
        <v>0</v>
      </c>
      <c r="AA13" s="732">
        <f t="shared" ref="AA13:AA21" si="5">IF(AN13="7",BE13,0)</f>
        <v>0</v>
      </c>
      <c r="AB13" s="732">
        <f t="shared" ref="AB13:AB21" si="6">IF(AN13="7",BF13,0)</f>
        <v>0</v>
      </c>
      <c r="AC13" s="732">
        <f t="shared" ref="AC13:AC21" si="7">IF(AN13="2",BE13,0)</f>
        <v>0</v>
      </c>
      <c r="AD13" s="732">
        <f t="shared" ref="AD13:AD21" si="8">IF(AN13="2",BF13,0)</f>
        <v>0</v>
      </c>
      <c r="AE13" s="732">
        <f t="shared" ref="AE13:AE21" si="9">IF(AN13="0",BG13,0)</f>
        <v>0</v>
      </c>
      <c r="AF13" s="724"/>
      <c r="AG13" s="730">
        <f t="shared" ref="AG13:AG21" si="10">IF(AK13=0,H13,0)</f>
        <v>0</v>
      </c>
      <c r="AH13" s="730">
        <f t="shared" ref="AH13:AH21" si="11">IF(AK13=15,H13,0)</f>
        <v>0</v>
      </c>
      <c r="AI13" s="730">
        <f t="shared" ref="AI13:AI21" si="12">IF(AK13=21,H13,0)</f>
        <v>0</v>
      </c>
      <c r="AK13" s="732">
        <v>21</v>
      </c>
      <c r="AL13" s="732">
        <f>G13*0</f>
        <v>0</v>
      </c>
      <c r="AM13" s="732">
        <f>G13*(1-0)</f>
        <v>0</v>
      </c>
      <c r="AN13" s="731" t="s">
        <v>179</v>
      </c>
      <c r="AS13" s="732">
        <f t="shared" ref="AS13:AS21" si="13">AT13+AU13</f>
        <v>0</v>
      </c>
      <c r="AT13" s="732">
        <f t="shared" ref="AT13:AT21" si="14">F13*AL13</f>
        <v>0</v>
      </c>
      <c r="AU13" s="732">
        <f t="shared" ref="AU13:AU21" si="15">F13*AM13</f>
        <v>0</v>
      </c>
      <c r="AV13" s="733" t="s">
        <v>5233</v>
      </c>
      <c r="AW13" s="733" t="s">
        <v>5233</v>
      </c>
      <c r="AX13" s="724" t="s">
        <v>5234</v>
      </c>
      <c r="AZ13" s="732">
        <f t="shared" ref="AZ13:AZ21" si="16">AT13+AU13</f>
        <v>0</v>
      </c>
      <c r="BA13" s="732">
        <f t="shared" ref="BA13:BA21" si="17">G13/(100-BB13)*100</f>
        <v>0</v>
      </c>
      <c r="BB13" s="732">
        <v>0</v>
      </c>
      <c r="BC13" s="732">
        <f t="shared" ref="BC13:BC21" si="18">J13</f>
        <v>0</v>
      </c>
      <c r="BE13" s="730">
        <f t="shared" ref="BE13:BE21" si="19">F13*AL13</f>
        <v>0</v>
      </c>
      <c r="BF13" s="730">
        <f t="shared" ref="BF13:BF21" si="20">F13*AM13</f>
        <v>0</v>
      </c>
      <c r="BG13" s="730">
        <f t="shared" ref="BG13:BG21" si="21">F13*G13</f>
        <v>0</v>
      </c>
    </row>
    <row r="14" spans="1:59" x14ac:dyDescent="0.25">
      <c r="A14" s="952" t="s">
        <v>251</v>
      </c>
      <c r="B14" s="952"/>
      <c r="C14" s="952" t="s">
        <v>5235</v>
      </c>
      <c r="D14" s="952" t="s">
        <v>5236</v>
      </c>
      <c r="E14" s="952" t="s">
        <v>130</v>
      </c>
      <c r="F14" s="953">
        <v>10.61</v>
      </c>
      <c r="G14" s="1200">
        <v>0</v>
      </c>
      <c r="H14" s="953">
        <f t="shared" si="0"/>
        <v>0</v>
      </c>
      <c r="I14" s="953">
        <v>0</v>
      </c>
      <c r="J14" s="953">
        <f t="shared" si="1"/>
        <v>0</v>
      </c>
      <c r="W14" s="732">
        <f t="shared" si="2"/>
        <v>0</v>
      </c>
      <c r="Y14" s="732">
        <f t="shared" si="3"/>
        <v>0</v>
      </c>
      <c r="Z14" s="732">
        <f t="shared" si="4"/>
        <v>0</v>
      </c>
      <c r="AA14" s="732">
        <f t="shared" si="5"/>
        <v>0</v>
      </c>
      <c r="AB14" s="732">
        <f t="shared" si="6"/>
        <v>0</v>
      </c>
      <c r="AC14" s="732">
        <f t="shared" si="7"/>
        <v>0</v>
      </c>
      <c r="AD14" s="732">
        <f t="shared" si="8"/>
        <v>0</v>
      </c>
      <c r="AE14" s="732">
        <f t="shared" si="9"/>
        <v>0</v>
      </c>
      <c r="AF14" s="724"/>
      <c r="AG14" s="730">
        <f t="shared" si="10"/>
        <v>0</v>
      </c>
      <c r="AH14" s="730">
        <f t="shared" si="11"/>
        <v>0</v>
      </c>
      <c r="AI14" s="730">
        <f t="shared" si="12"/>
        <v>0</v>
      </c>
      <c r="AK14" s="732">
        <v>21</v>
      </c>
      <c r="AL14" s="732">
        <f>G14*0</f>
        <v>0</v>
      </c>
      <c r="AM14" s="732">
        <f>G14*(1-0)</f>
        <v>0</v>
      </c>
      <c r="AN14" s="731" t="s">
        <v>179</v>
      </c>
      <c r="AS14" s="732">
        <f t="shared" si="13"/>
        <v>0</v>
      </c>
      <c r="AT14" s="732">
        <f t="shared" si="14"/>
        <v>0</v>
      </c>
      <c r="AU14" s="732">
        <f t="shared" si="15"/>
        <v>0</v>
      </c>
      <c r="AV14" s="733" t="s">
        <v>5233</v>
      </c>
      <c r="AW14" s="733" t="s">
        <v>5233</v>
      </c>
      <c r="AX14" s="724" t="s">
        <v>5234</v>
      </c>
      <c r="AZ14" s="732">
        <f t="shared" si="16"/>
        <v>0</v>
      </c>
      <c r="BA14" s="732">
        <f t="shared" si="17"/>
        <v>0</v>
      </c>
      <c r="BB14" s="732">
        <v>0</v>
      </c>
      <c r="BC14" s="732">
        <f t="shared" si="18"/>
        <v>0</v>
      </c>
      <c r="BE14" s="730">
        <f t="shared" si="19"/>
        <v>0</v>
      </c>
      <c r="BF14" s="730">
        <f t="shared" si="20"/>
        <v>0</v>
      </c>
      <c r="BG14" s="730">
        <f t="shared" si="21"/>
        <v>0</v>
      </c>
    </row>
    <row r="15" spans="1:59" x14ac:dyDescent="0.25">
      <c r="A15" s="952" t="s">
        <v>391</v>
      </c>
      <c r="B15" s="952"/>
      <c r="C15" s="952" t="s">
        <v>5237</v>
      </c>
      <c r="D15" s="952" t="s">
        <v>5238</v>
      </c>
      <c r="E15" s="952" t="s">
        <v>130</v>
      </c>
      <c r="F15" s="953">
        <v>25.12</v>
      </c>
      <c r="G15" s="1200">
        <v>0</v>
      </c>
      <c r="H15" s="953">
        <f t="shared" si="0"/>
        <v>0</v>
      </c>
      <c r="I15" s="953">
        <v>0</v>
      </c>
      <c r="J15" s="953">
        <f t="shared" si="1"/>
        <v>0</v>
      </c>
      <c r="W15" s="732">
        <f t="shared" si="2"/>
        <v>0</v>
      </c>
      <c r="Y15" s="732">
        <f t="shared" si="3"/>
        <v>0</v>
      </c>
      <c r="Z15" s="732">
        <f t="shared" si="4"/>
        <v>0</v>
      </c>
      <c r="AA15" s="732">
        <f t="shared" si="5"/>
        <v>0</v>
      </c>
      <c r="AB15" s="732">
        <f t="shared" si="6"/>
        <v>0</v>
      </c>
      <c r="AC15" s="732">
        <f t="shared" si="7"/>
        <v>0</v>
      </c>
      <c r="AD15" s="732">
        <f t="shared" si="8"/>
        <v>0</v>
      </c>
      <c r="AE15" s="732">
        <f t="shared" si="9"/>
        <v>0</v>
      </c>
      <c r="AF15" s="724"/>
      <c r="AG15" s="730">
        <f t="shared" si="10"/>
        <v>0</v>
      </c>
      <c r="AH15" s="730">
        <f t="shared" si="11"/>
        <v>0</v>
      </c>
      <c r="AI15" s="730">
        <f t="shared" si="12"/>
        <v>0</v>
      </c>
      <c r="AK15" s="732">
        <v>21</v>
      </c>
      <c r="AL15" s="732">
        <f>G15*1</f>
        <v>0</v>
      </c>
      <c r="AM15" s="732">
        <f>G15*(1-1)</f>
        <v>0</v>
      </c>
      <c r="AN15" s="731" t="s">
        <v>179</v>
      </c>
      <c r="AS15" s="732">
        <f t="shared" si="13"/>
        <v>0</v>
      </c>
      <c r="AT15" s="732">
        <f t="shared" si="14"/>
        <v>0</v>
      </c>
      <c r="AU15" s="732">
        <f t="shared" si="15"/>
        <v>0</v>
      </c>
      <c r="AV15" s="733" t="s">
        <v>5233</v>
      </c>
      <c r="AW15" s="733" t="s">
        <v>5233</v>
      </c>
      <c r="AX15" s="724" t="s">
        <v>5234</v>
      </c>
      <c r="AZ15" s="732">
        <f t="shared" si="16"/>
        <v>0</v>
      </c>
      <c r="BA15" s="732">
        <f t="shared" si="17"/>
        <v>0</v>
      </c>
      <c r="BB15" s="732">
        <v>0</v>
      </c>
      <c r="BC15" s="732">
        <f t="shared" si="18"/>
        <v>0</v>
      </c>
      <c r="BE15" s="730">
        <f t="shared" si="19"/>
        <v>0</v>
      </c>
      <c r="BF15" s="730">
        <f t="shared" si="20"/>
        <v>0</v>
      </c>
      <c r="BG15" s="730">
        <f t="shared" si="21"/>
        <v>0</v>
      </c>
    </row>
    <row r="16" spans="1:59" x14ac:dyDescent="0.25">
      <c r="A16" s="952" t="s">
        <v>742</v>
      </c>
      <c r="B16" s="952"/>
      <c r="C16" s="952" t="s">
        <v>5239</v>
      </c>
      <c r="D16" s="952" t="s">
        <v>5240</v>
      </c>
      <c r="E16" s="952" t="s">
        <v>130</v>
      </c>
      <c r="F16" s="953">
        <v>479.5</v>
      </c>
      <c r="G16" s="1200">
        <v>0</v>
      </c>
      <c r="H16" s="953">
        <f t="shared" si="0"/>
        <v>0</v>
      </c>
      <c r="I16" s="953">
        <v>0</v>
      </c>
      <c r="J16" s="953">
        <f t="shared" si="1"/>
        <v>0</v>
      </c>
      <c r="W16" s="732">
        <f t="shared" si="2"/>
        <v>0</v>
      </c>
      <c r="Y16" s="732">
        <f t="shared" si="3"/>
        <v>0</v>
      </c>
      <c r="Z16" s="732">
        <f t="shared" si="4"/>
        <v>0</v>
      </c>
      <c r="AA16" s="732">
        <f t="shared" si="5"/>
        <v>0</v>
      </c>
      <c r="AB16" s="732">
        <f t="shared" si="6"/>
        <v>0</v>
      </c>
      <c r="AC16" s="732">
        <f t="shared" si="7"/>
        <v>0</v>
      </c>
      <c r="AD16" s="732">
        <f t="shared" si="8"/>
        <v>0</v>
      </c>
      <c r="AE16" s="732">
        <f t="shared" si="9"/>
        <v>0</v>
      </c>
      <c r="AF16" s="724"/>
      <c r="AG16" s="730">
        <f t="shared" si="10"/>
        <v>0</v>
      </c>
      <c r="AH16" s="730">
        <f t="shared" si="11"/>
        <v>0</v>
      </c>
      <c r="AI16" s="730">
        <f t="shared" si="12"/>
        <v>0</v>
      </c>
      <c r="AK16" s="732">
        <v>21</v>
      </c>
      <c r="AL16" s="732">
        <f>G16*0</f>
        <v>0</v>
      </c>
      <c r="AM16" s="732">
        <f>G16*(1-0)</f>
        <v>0</v>
      </c>
      <c r="AN16" s="731" t="s">
        <v>179</v>
      </c>
      <c r="AS16" s="732">
        <f t="shared" si="13"/>
        <v>0</v>
      </c>
      <c r="AT16" s="732">
        <f t="shared" si="14"/>
        <v>0</v>
      </c>
      <c r="AU16" s="732">
        <f t="shared" si="15"/>
        <v>0</v>
      </c>
      <c r="AV16" s="733" t="s">
        <v>5233</v>
      </c>
      <c r="AW16" s="733" t="s">
        <v>5233</v>
      </c>
      <c r="AX16" s="724" t="s">
        <v>5234</v>
      </c>
      <c r="AZ16" s="732">
        <f t="shared" si="16"/>
        <v>0</v>
      </c>
      <c r="BA16" s="732">
        <f t="shared" si="17"/>
        <v>0</v>
      </c>
      <c r="BB16" s="732">
        <v>0</v>
      </c>
      <c r="BC16" s="732">
        <f t="shared" si="18"/>
        <v>0</v>
      </c>
      <c r="BE16" s="730">
        <f t="shared" si="19"/>
        <v>0</v>
      </c>
      <c r="BF16" s="730">
        <f t="shared" si="20"/>
        <v>0</v>
      </c>
      <c r="BG16" s="730">
        <f t="shared" si="21"/>
        <v>0</v>
      </c>
    </row>
    <row r="17" spans="1:59" x14ac:dyDescent="0.25">
      <c r="A17" s="952" t="s">
        <v>4098</v>
      </c>
      <c r="B17" s="952"/>
      <c r="C17" s="952" t="s">
        <v>5241</v>
      </c>
      <c r="D17" s="952" t="s">
        <v>5242</v>
      </c>
      <c r="E17" s="952" t="s">
        <v>374</v>
      </c>
      <c r="F17" s="953">
        <v>1</v>
      </c>
      <c r="G17" s="1200">
        <v>0</v>
      </c>
      <c r="H17" s="953">
        <f t="shared" si="0"/>
        <v>0</v>
      </c>
      <c r="I17" s="953">
        <v>0.5</v>
      </c>
      <c r="J17" s="953">
        <f t="shared" si="1"/>
        <v>0.5</v>
      </c>
      <c r="W17" s="732">
        <f t="shared" si="2"/>
        <v>0</v>
      </c>
      <c r="Y17" s="732">
        <f t="shared" si="3"/>
        <v>0</v>
      </c>
      <c r="Z17" s="732">
        <f t="shared" si="4"/>
        <v>0</v>
      </c>
      <c r="AA17" s="732">
        <f t="shared" si="5"/>
        <v>0</v>
      </c>
      <c r="AB17" s="732">
        <f t="shared" si="6"/>
        <v>0</v>
      </c>
      <c r="AC17" s="732">
        <f t="shared" si="7"/>
        <v>0</v>
      </c>
      <c r="AD17" s="732">
        <f t="shared" si="8"/>
        <v>0</v>
      </c>
      <c r="AE17" s="732">
        <f t="shared" si="9"/>
        <v>0</v>
      </c>
      <c r="AF17" s="724"/>
      <c r="AG17" s="730">
        <f t="shared" si="10"/>
        <v>0</v>
      </c>
      <c r="AH17" s="730">
        <f t="shared" si="11"/>
        <v>0</v>
      </c>
      <c r="AI17" s="730">
        <f t="shared" si="12"/>
        <v>0</v>
      </c>
      <c r="AK17" s="732">
        <v>21</v>
      </c>
      <c r="AL17" s="732">
        <f>G17*0</f>
        <v>0</v>
      </c>
      <c r="AM17" s="732">
        <f>G17*(1-0)</f>
        <v>0</v>
      </c>
      <c r="AN17" s="731" t="s">
        <v>179</v>
      </c>
      <c r="AS17" s="732">
        <f t="shared" si="13"/>
        <v>0</v>
      </c>
      <c r="AT17" s="732">
        <f t="shared" si="14"/>
        <v>0</v>
      </c>
      <c r="AU17" s="732">
        <f t="shared" si="15"/>
        <v>0</v>
      </c>
      <c r="AV17" s="733" t="s">
        <v>5233</v>
      </c>
      <c r="AW17" s="733" t="s">
        <v>5233</v>
      </c>
      <c r="AX17" s="724" t="s">
        <v>5234</v>
      </c>
      <c r="AZ17" s="732">
        <f t="shared" si="16"/>
        <v>0</v>
      </c>
      <c r="BA17" s="732">
        <f t="shared" si="17"/>
        <v>0</v>
      </c>
      <c r="BB17" s="732">
        <v>0</v>
      </c>
      <c r="BC17" s="732">
        <f t="shared" si="18"/>
        <v>0.5</v>
      </c>
      <c r="BE17" s="730">
        <f t="shared" si="19"/>
        <v>0</v>
      </c>
      <c r="BF17" s="730">
        <f t="shared" si="20"/>
        <v>0</v>
      </c>
      <c r="BG17" s="730">
        <f t="shared" si="21"/>
        <v>0</v>
      </c>
    </row>
    <row r="18" spans="1:59" x14ac:dyDescent="0.25">
      <c r="A18" s="952" t="s">
        <v>4100</v>
      </c>
      <c r="B18" s="952"/>
      <c r="C18" s="952" t="s">
        <v>5243</v>
      </c>
      <c r="D18" s="952" t="s">
        <v>5244</v>
      </c>
      <c r="E18" s="952" t="s">
        <v>261</v>
      </c>
      <c r="F18" s="953">
        <v>331.8</v>
      </c>
      <c r="G18" s="1200">
        <v>0</v>
      </c>
      <c r="H18" s="953">
        <f t="shared" si="0"/>
        <v>0</v>
      </c>
      <c r="I18" s="953">
        <v>1E-3</v>
      </c>
      <c r="J18" s="953">
        <f t="shared" si="1"/>
        <v>0.33180000000000004</v>
      </c>
      <c r="W18" s="732">
        <f t="shared" si="2"/>
        <v>0</v>
      </c>
      <c r="Y18" s="732">
        <f t="shared" si="3"/>
        <v>0</v>
      </c>
      <c r="Z18" s="732">
        <f t="shared" si="4"/>
        <v>0</v>
      </c>
      <c r="AA18" s="732">
        <f t="shared" si="5"/>
        <v>0</v>
      </c>
      <c r="AB18" s="732">
        <f t="shared" si="6"/>
        <v>0</v>
      </c>
      <c r="AC18" s="732">
        <f t="shared" si="7"/>
        <v>0</v>
      </c>
      <c r="AD18" s="732">
        <f t="shared" si="8"/>
        <v>0</v>
      </c>
      <c r="AE18" s="732">
        <f t="shared" si="9"/>
        <v>0</v>
      </c>
      <c r="AF18" s="724"/>
      <c r="AG18" s="730">
        <f t="shared" si="10"/>
        <v>0</v>
      </c>
      <c r="AH18" s="730">
        <f t="shared" si="11"/>
        <v>0</v>
      </c>
      <c r="AI18" s="730">
        <f t="shared" si="12"/>
        <v>0</v>
      </c>
      <c r="AK18" s="732">
        <v>21</v>
      </c>
      <c r="AL18" s="732">
        <f>G18*1</f>
        <v>0</v>
      </c>
      <c r="AM18" s="732">
        <f>G18*(1-1)</f>
        <v>0</v>
      </c>
      <c r="AN18" s="731" t="s">
        <v>179</v>
      </c>
      <c r="AS18" s="732">
        <f t="shared" si="13"/>
        <v>0</v>
      </c>
      <c r="AT18" s="732">
        <f t="shared" si="14"/>
        <v>0</v>
      </c>
      <c r="AU18" s="732">
        <f t="shared" si="15"/>
        <v>0</v>
      </c>
      <c r="AV18" s="733" t="s">
        <v>5233</v>
      </c>
      <c r="AW18" s="733" t="s">
        <v>5233</v>
      </c>
      <c r="AX18" s="724" t="s">
        <v>5234</v>
      </c>
      <c r="AZ18" s="732">
        <f t="shared" si="16"/>
        <v>0</v>
      </c>
      <c r="BA18" s="732">
        <f t="shared" si="17"/>
        <v>0</v>
      </c>
      <c r="BB18" s="732">
        <v>0</v>
      </c>
      <c r="BC18" s="732">
        <f t="shared" si="18"/>
        <v>0.33180000000000004</v>
      </c>
      <c r="BE18" s="730">
        <f t="shared" si="19"/>
        <v>0</v>
      </c>
      <c r="BF18" s="730">
        <f t="shared" si="20"/>
        <v>0</v>
      </c>
      <c r="BG18" s="730">
        <f t="shared" si="21"/>
        <v>0</v>
      </c>
    </row>
    <row r="19" spans="1:59" x14ac:dyDescent="0.25">
      <c r="A19" s="952" t="s">
        <v>4109</v>
      </c>
      <c r="B19" s="952"/>
      <c r="C19" s="952" t="s">
        <v>5245</v>
      </c>
      <c r="D19" s="952" t="s">
        <v>5246</v>
      </c>
      <c r="E19" s="952" t="s">
        <v>261</v>
      </c>
      <c r="F19" s="1432">
        <v>0</v>
      </c>
      <c r="G19" s="1200">
        <v>0</v>
      </c>
      <c r="H19" s="953">
        <f t="shared" si="0"/>
        <v>0</v>
      </c>
      <c r="I19" s="953">
        <v>0.03</v>
      </c>
      <c r="J19" s="953">
        <f t="shared" si="1"/>
        <v>0</v>
      </c>
      <c r="W19" s="732">
        <f t="shared" si="2"/>
        <v>0</v>
      </c>
      <c r="Y19" s="732">
        <f t="shared" si="3"/>
        <v>0</v>
      </c>
      <c r="Z19" s="732">
        <f t="shared" si="4"/>
        <v>0</v>
      </c>
      <c r="AA19" s="732">
        <f t="shared" si="5"/>
        <v>0</v>
      </c>
      <c r="AB19" s="732">
        <f t="shared" si="6"/>
        <v>0</v>
      </c>
      <c r="AC19" s="732">
        <f t="shared" si="7"/>
        <v>0</v>
      </c>
      <c r="AD19" s="732">
        <f t="shared" si="8"/>
        <v>0</v>
      </c>
      <c r="AE19" s="732">
        <f t="shared" si="9"/>
        <v>0</v>
      </c>
      <c r="AF19" s="724"/>
      <c r="AG19" s="730">
        <f t="shared" si="10"/>
        <v>0</v>
      </c>
      <c r="AH19" s="730">
        <f t="shared" si="11"/>
        <v>0</v>
      </c>
      <c r="AI19" s="730">
        <f t="shared" si="12"/>
        <v>0</v>
      </c>
      <c r="AK19" s="732">
        <v>21</v>
      </c>
      <c r="AL19" s="732">
        <f>G19*0</f>
        <v>0</v>
      </c>
      <c r="AM19" s="732">
        <f>G19*(1-0)</f>
        <v>0</v>
      </c>
      <c r="AN19" s="731" t="s">
        <v>179</v>
      </c>
      <c r="AS19" s="732">
        <f t="shared" si="13"/>
        <v>0</v>
      </c>
      <c r="AT19" s="732">
        <f t="shared" si="14"/>
        <v>0</v>
      </c>
      <c r="AU19" s="732">
        <f t="shared" si="15"/>
        <v>0</v>
      </c>
      <c r="AV19" s="733" t="s">
        <v>5233</v>
      </c>
      <c r="AW19" s="733" t="s">
        <v>5233</v>
      </c>
      <c r="AX19" s="724" t="s">
        <v>5234</v>
      </c>
      <c r="AZ19" s="732">
        <f t="shared" si="16"/>
        <v>0</v>
      </c>
      <c r="BA19" s="732">
        <f t="shared" si="17"/>
        <v>0</v>
      </c>
      <c r="BB19" s="732">
        <v>0</v>
      </c>
      <c r="BC19" s="732">
        <f t="shared" si="18"/>
        <v>0</v>
      </c>
      <c r="BE19" s="730">
        <f t="shared" si="19"/>
        <v>0</v>
      </c>
      <c r="BF19" s="730">
        <f t="shared" si="20"/>
        <v>0</v>
      </c>
      <c r="BG19" s="730">
        <f t="shared" si="21"/>
        <v>0</v>
      </c>
    </row>
    <row r="20" spans="1:59" x14ac:dyDescent="0.25">
      <c r="A20" s="952" t="s">
        <v>5247</v>
      </c>
      <c r="B20" s="952"/>
      <c r="C20" s="952" t="s">
        <v>5248</v>
      </c>
      <c r="D20" s="952" t="s">
        <v>5249</v>
      </c>
      <c r="E20" s="952" t="s">
        <v>261</v>
      </c>
      <c r="F20" s="1432">
        <v>0</v>
      </c>
      <c r="G20" s="1200">
        <v>0</v>
      </c>
      <c r="H20" s="953">
        <f t="shared" si="0"/>
        <v>0</v>
      </c>
      <c r="I20" s="953">
        <v>1E-3</v>
      </c>
      <c r="J20" s="953">
        <f t="shared" si="1"/>
        <v>0</v>
      </c>
      <c r="W20" s="732">
        <f t="shared" si="2"/>
        <v>0</v>
      </c>
      <c r="Y20" s="732">
        <f t="shared" si="3"/>
        <v>0</v>
      </c>
      <c r="Z20" s="732">
        <f t="shared" si="4"/>
        <v>0</v>
      </c>
      <c r="AA20" s="732">
        <f t="shared" si="5"/>
        <v>0</v>
      </c>
      <c r="AB20" s="732">
        <f t="shared" si="6"/>
        <v>0</v>
      </c>
      <c r="AC20" s="732">
        <f t="shared" si="7"/>
        <v>0</v>
      </c>
      <c r="AD20" s="732">
        <f t="shared" si="8"/>
        <v>0</v>
      </c>
      <c r="AE20" s="732">
        <f t="shared" si="9"/>
        <v>0</v>
      </c>
      <c r="AF20" s="724"/>
      <c r="AG20" s="730">
        <f t="shared" si="10"/>
        <v>0</v>
      </c>
      <c r="AH20" s="730">
        <f t="shared" si="11"/>
        <v>0</v>
      </c>
      <c r="AI20" s="730">
        <f t="shared" si="12"/>
        <v>0</v>
      </c>
      <c r="AK20" s="732">
        <v>21</v>
      </c>
      <c r="AL20" s="732">
        <f>G20*1</f>
        <v>0</v>
      </c>
      <c r="AM20" s="732">
        <f>G20*(1-1)</f>
        <v>0</v>
      </c>
      <c r="AN20" s="731" t="s">
        <v>179</v>
      </c>
      <c r="AS20" s="732">
        <f t="shared" si="13"/>
        <v>0</v>
      </c>
      <c r="AT20" s="732">
        <f t="shared" si="14"/>
        <v>0</v>
      </c>
      <c r="AU20" s="732">
        <f t="shared" si="15"/>
        <v>0</v>
      </c>
      <c r="AV20" s="733" t="s">
        <v>5233</v>
      </c>
      <c r="AW20" s="733" t="s">
        <v>5233</v>
      </c>
      <c r="AX20" s="724" t="s">
        <v>5234</v>
      </c>
      <c r="AZ20" s="732">
        <f t="shared" si="16"/>
        <v>0</v>
      </c>
      <c r="BA20" s="732">
        <f t="shared" si="17"/>
        <v>0</v>
      </c>
      <c r="BB20" s="732">
        <v>0</v>
      </c>
      <c r="BC20" s="732">
        <f t="shared" si="18"/>
        <v>0</v>
      </c>
      <c r="BE20" s="730">
        <f t="shared" si="19"/>
        <v>0</v>
      </c>
      <c r="BF20" s="730">
        <f t="shared" si="20"/>
        <v>0</v>
      </c>
      <c r="BG20" s="730">
        <f t="shared" si="21"/>
        <v>0</v>
      </c>
    </row>
    <row r="21" spans="1:59" x14ac:dyDescent="0.25">
      <c r="A21" s="952" t="s">
        <v>5250</v>
      </c>
      <c r="B21" s="952"/>
      <c r="C21" s="952" t="s">
        <v>5251</v>
      </c>
      <c r="D21" s="952" t="s">
        <v>5252</v>
      </c>
      <c r="E21" s="952" t="s">
        <v>383</v>
      </c>
      <c r="F21" s="953">
        <v>5.5</v>
      </c>
      <c r="G21" s="1200">
        <v>0</v>
      </c>
      <c r="H21" s="953">
        <f t="shared" si="0"/>
        <v>0</v>
      </c>
      <c r="I21" s="953">
        <v>0.15</v>
      </c>
      <c r="J21" s="953">
        <f t="shared" si="1"/>
        <v>0.82499999999999996</v>
      </c>
      <c r="W21" s="732">
        <f t="shared" si="2"/>
        <v>0</v>
      </c>
      <c r="Y21" s="732">
        <f t="shared" si="3"/>
        <v>0</v>
      </c>
      <c r="Z21" s="732">
        <f t="shared" si="4"/>
        <v>0</v>
      </c>
      <c r="AA21" s="732">
        <f t="shared" si="5"/>
        <v>0</v>
      </c>
      <c r="AB21" s="732">
        <f t="shared" si="6"/>
        <v>0</v>
      </c>
      <c r="AC21" s="732">
        <f t="shared" si="7"/>
        <v>0</v>
      </c>
      <c r="AD21" s="732">
        <f t="shared" si="8"/>
        <v>0</v>
      </c>
      <c r="AE21" s="732">
        <f t="shared" si="9"/>
        <v>0</v>
      </c>
      <c r="AF21" s="724"/>
      <c r="AG21" s="730">
        <f t="shared" si="10"/>
        <v>0</v>
      </c>
      <c r="AH21" s="730">
        <f t="shared" si="11"/>
        <v>0</v>
      </c>
      <c r="AI21" s="730">
        <f t="shared" si="12"/>
        <v>0</v>
      </c>
      <c r="AK21" s="732">
        <v>21</v>
      </c>
      <c r="AL21" s="732">
        <f>G21*1</f>
        <v>0</v>
      </c>
      <c r="AM21" s="732">
        <f>G21*(1-1)</f>
        <v>0</v>
      </c>
      <c r="AN21" s="731" t="s">
        <v>179</v>
      </c>
      <c r="AS21" s="732">
        <f t="shared" si="13"/>
        <v>0</v>
      </c>
      <c r="AT21" s="732">
        <f t="shared" si="14"/>
        <v>0</v>
      </c>
      <c r="AU21" s="732">
        <f t="shared" si="15"/>
        <v>0</v>
      </c>
      <c r="AV21" s="733" t="s">
        <v>5233</v>
      </c>
      <c r="AW21" s="733" t="s">
        <v>5233</v>
      </c>
      <c r="AX21" s="724" t="s">
        <v>5234</v>
      </c>
      <c r="AZ21" s="732">
        <f t="shared" si="16"/>
        <v>0</v>
      </c>
      <c r="BA21" s="732">
        <f t="shared" si="17"/>
        <v>0</v>
      </c>
      <c r="BB21" s="732">
        <v>0</v>
      </c>
      <c r="BC21" s="732">
        <f t="shared" si="18"/>
        <v>0.82499999999999996</v>
      </c>
      <c r="BE21" s="730">
        <f t="shared" si="19"/>
        <v>0</v>
      </c>
      <c r="BF21" s="730">
        <f t="shared" si="20"/>
        <v>0</v>
      </c>
      <c r="BG21" s="730">
        <f t="shared" si="21"/>
        <v>0</v>
      </c>
    </row>
    <row r="22" spans="1:59" x14ac:dyDescent="0.25">
      <c r="A22" s="954"/>
      <c r="B22" s="955"/>
      <c r="C22" s="955" t="s">
        <v>4227</v>
      </c>
      <c r="D22" s="955" t="s">
        <v>5253</v>
      </c>
      <c r="E22" s="954" t="s">
        <v>5215</v>
      </c>
      <c r="F22" s="954" t="s">
        <v>5215</v>
      </c>
      <c r="G22" s="954" t="s">
        <v>5215</v>
      </c>
      <c r="H22" s="956">
        <f>SUM(H23:H29)</f>
        <v>0</v>
      </c>
      <c r="I22" s="957"/>
      <c r="J22" s="956">
        <f>SUM(J23:J29)</f>
        <v>39.823300000000003</v>
      </c>
      <c r="AF22" s="724"/>
      <c r="AP22" s="729">
        <f>SUM(AG23:AG29)</f>
        <v>0</v>
      </c>
      <c r="AQ22" s="729">
        <f>SUM(AH23:AH29)</f>
        <v>0</v>
      </c>
      <c r="AR22" s="729">
        <f>SUM(AI23:AI29)</f>
        <v>0</v>
      </c>
    </row>
    <row r="23" spans="1:59" x14ac:dyDescent="0.25">
      <c r="A23" s="952" t="s">
        <v>4202</v>
      </c>
      <c r="B23" s="952"/>
      <c r="C23" s="952" t="s">
        <v>5254</v>
      </c>
      <c r="D23" s="952" t="s">
        <v>5255</v>
      </c>
      <c r="E23" s="952" t="s">
        <v>383</v>
      </c>
      <c r="F23" s="953">
        <v>22.1</v>
      </c>
      <c r="G23" s="1200">
        <v>0</v>
      </c>
      <c r="H23" s="953">
        <f t="shared" ref="H23:H29" si="22">F23*G23</f>
        <v>0</v>
      </c>
      <c r="I23" s="953">
        <v>0.14499999999999999</v>
      </c>
      <c r="J23" s="953">
        <f t="shared" ref="J23:J29" si="23">F23*I23</f>
        <v>3.2044999999999999</v>
      </c>
      <c r="W23" s="732">
        <f t="shared" ref="W23:W29" si="24">IF(AN23="5",BG23,0)</f>
        <v>0</v>
      </c>
      <c r="Y23" s="732">
        <f t="shared" ref="Y23:Y29" si="25">IF(AN23="1",BE23,0)</f>
        <v>0</v>
      </c>
      <c r="Z23" s="732">
        <f t="shared" ref="Z23:Z29" si="26">IF(AN23="1",BF23,0)</f>
        <v>0</v>
      </c>
      <c r="AA23" s="732">
        <f t="shared" ref="AA23:AA29" si="27">IF(AN23="7",BE23,0)</f>
        <v>0</v>
      </c>
      <c r="AB23" s="732">
        <f t="shared" ref="AB23:AB29" si="28">IF(AN23="7",BF23,0)</f>
        <v>0</v>
      </c>
      <c r="AC23" s="732">
        <f t="shared" ref="AC23:AC29" si="29">IF(AN23="2",BE23,0)</f>
        <v>0</v>
      </c>
      <c r="AD23" s="732">
        <f t="shared" ref="AD23:AD29" si="30">IF(AN23="2",BF23,0)</f>
        <v>0</v>
      </c>
      <c r="AE23" s="732">
        <f t="shared" ref="AE23:AE29" si="31">IF(AN23="0",BG23,0)</f>
        <v>0</v>
      </c>
      <c r="AF23" s="724"/>
      <c r="AG23" s="730">
        <f t="shared" ref="AG23:AG29" si="32">IF(AK23=0,H23,0)</f>
        <v>0</v>
      </c>
      <c r="AH23" s="730">
        <f t="shared" ref="AH23:AH29" si="33">IF(AK23=15,H23,0)</f>
        <v>0</v>
      </c>
      <c r="AI23" s="730">
        <f t="shared" ref="AI23:AI29" si="34">IF(AK23=21,H23,0)</f>
        <v>0</v>
      </c>
      <c r="AK23" s="732">
        <v>21</v>
      </c>
      <c r="AL23" s="732">
        <f t="shared" ref="AL23:AL29" si="35">G23*0</f>
        <v>0</v>
      </c>
      <c r="AM23" s="732">
        <f t="shared" ref="AM23:AM29" si="36">G23*(1-0)</f>
        <v>0</v>
      </c>
      <c r="AN23" s="731" t="s">
        <v>179</v>
      </c>
      <c r="AS23" s="732">
        <f t="shared" ref="AS23:AS29" si="37">AT23+AU23</f>
        <v>0</v>
      </c>
      <c r="AT23" s="732">
        <f t="shared" ref="AT23:AT29" si="38">F23*AL23</f>
        <v>0</v>
      </c>
      <c r="AU23" s="732">
        <f t="shared" ref="AU23:AU29" si="39">F23*AM23</f>
        <v>0</v>
      </c>
      <c r="AV23" s="733" t="s">
        <v>5256</v>
      </c>
      <c r="AW23" s="733" t="s">
        <v>5257</v>
      </c>
      <c r="AX23" s="724" t="s">
        <v>5234</v>
      </c>
      <c r="AZ23" s="732">
        <f t="shared" ref="AZ23:AZ29" si="40">AT23+AU23</f>
        <v>0</v>
      </c>
      <c r="BA23" s="732">
        <f t="shared" ref="BA23:BA29" si="41">G23/(100-BB23)*100</f>
        <v>0</v>
      </c>
      <c r="BB23" s="732">
        <v>0</v>
      </c>
      <c r="BC23" s="732">
        <f t="shared" ref="BC23:BC29" si="42">J23</f>
        <v>3.2044999999999999</v>
      </c>
      <c r="BE23" s="730">
        <f t="shared" ref="BE23:BE29" si="43">F23*AL23</f>
        <v>0</v>
      </c>
      <c r="BF23" s="730">
        <f t="shared" ref="BF23:BF29" si="44">F23*AM23</f>
        <v>0</v>
      </c>
      <c r="BG23" s="730">
        <f t="shared" ref="BG23:BG29" si="45">F23*G23</f>
        <v>0</v>
      </c>
    </row>
    <row r="24" spans="1:59" x14ac:dyDescent="0.25">
      <c r="A24" s="952" t="s">
        <v>4227</v>
      </c>
      <c r="B24" s="952"/>
      <c r="C24" s="952" t="s">
        <v>5258</v>
      </c>
      <c r="D24" s="952" t="s">
        <v>5259</v>
      </c>
      <c r="E24" s="952" t="s">
        <v>261</v>
      </c>
      <c r="F24" s="953">
        <v>16.2</v>
      </c>
      <c r="G24" s="1200">
        <v>0</v>
      </c>
      <c r="H24" s="953">
        <f t="shared" si="22"/>
        <v>0</v>
      </c>
      <c r="I24" s="953">
        <v>0.44</v>
      </c>
      <c r="J24" s="953">
        <f t="shared" si="23"/>
        <v>7.1280000000000001</v>
      </c>
      <c r="W24" s="732">
        <f t="shared" si="24"/>
        <v>0</v>
      </c>
      <c r="Y24" s="732">
        <f t="shared" si="25"/>
        <v>0</v>
      </c>
      <c r="Z24" s="732">
        <f t="shared" si="26"/>
        <v>0</v>
      </c>
      <c r="AA24" s="732">
        <f t="shared" si="27"/>
        <v>0</v>
      </c>
      <c r="AB24" s="732">
        <f t="shared" si="28"/>
        <v>0</v>
      </c>
      <c r="AC24" s="732">
        <f t="shared" si="29"/>
        <v>0</v>
      </c>
      <c r="AD24" s="732">
        <f t="shared" si="30"/>
        <v>0</v>
      </c>
      <c r="AE24" s="732">
        <f t="shared" si="31"/>
        <v>0</v>
      </c>
      <c r="AF24" s="724"/>
      <c r="AG24" s="730">
        <f t="shared" si="32"/>
        <v>0</v>
      </c>
      <c r="AH24" s="730">
        <f t="shared" si="33"/>
        <v>0</v>
      </c>
      <c r="AI24" s="730">
        <f t="shared" si="34"/>
        <v>0</v>
      </c>
      <c r="AK24" s="732">
        <v>21</v>
      </c>
      <c r="AL24" s="732">
        <f t="shared" si="35"/>
        <v>0</v>
      </c>
      <c r="AM24" s="732">
        <f t="shared" si="36"/>
        <v>0</v>
      </c>
      <c r="AN24" s="731" t="s">
        <v>179</v>
      </c>
      <c r="AS24" s="732">
        <f t="shared" si="37"/>
        <v>0</v>
      </c>
      <c r="AT24" s="732">
        <f t="shared" si="38"/>
        <v>0</v>
      </c>
      <c r="AU24" s="732">
        <f t="shared" si="39"/>
        <v>0</v>
      </c>
      <c r="AV24" s="733" t="s">
        <v>5256</v>
      </c>
      <c r="AW24" s="733" t="s">
        <v>5257</v>
      </c>
      <c r="AX24" s="724" t="s">
        <v>5234</v>
      </c>
      <c r="AZ24" s="732">
        <f t="shared" si="40"/>
        <v>0</v>
      </c>
      <c r="BA24" s="732">
        <f t="shared" si="41"/>
        <v>0</v>
      </c>
      <c r="BB24" s="732">
        <v>0</v>
      </c>
      <c r="BC24" s="732">
        <f t="shared" si="42"/>
        <v>7.1280000000000001</v>
      </c>
      <c r="BE24" s="730">
        <f t="shared" si="43"/>
        <v>0</v>
      </c>
      <c r="BF24" s="730">
        <f t="shared" si="44"/>
        <v>0</v>
      </c>
      <c r="BG24" s="730">
        <f t="shared" si="45"/>
        <v>0</v>
      </c>
    </row>
    <row r="25" spans="1:59" x14ac:dyDescent="0.25">
      <c r="A25" s="952" t="s">
        <v>4245</v>
      </c>
      <c r="B25" s="952"/>
      <c r="C25" s="952" t="s">
        <v>5260</v>
      </c>
      <c r="D25" s="952" t="s">
        <v>5261</v>
      </c>
      <c r="E25" s="952" t="s">
        <v>261</v>
      </c>
      <c r="F25" s="953">
        <v>16.2</v>
      </c>
      <c r="G25" s="1200">
        <v>0</v>
      </c>
      <c r="H25" s="953">
        <f t="shared" si="22"/>
        <v>0</v>
      </c>
      <c r="I25" s="953">
        <v>0.24</v>
      </c>
      <c r="J25" s="953">
        <f t="shared" si="23"/>
        <v>3.8879999999999999</v>
      </c>
      <c r="W25" s="732">
        <f t="shared" si="24"/>
        <v>0</v>
      </c>
      <c r="Y25" s="732">
        <f t="shared" si="25"/>
        <v>0</v>
      </c>
      <c r="Z25" s="732">
        <f t="shared" si="26"/>
        <v>0</v>
      </c>
      <c r="AA25" s="732">
        <f t="shared" si="27"/>
        <v>0</v>
      </c>
      <c r="AB25" s="732">
        <f t="shared" si="28"/>
        <v>0</v>
      </c>
      <c r="AC25" s="732">
        <f t="shared" si="29"/>
        <v>0</v>
      </c>
      <c r="AD25" s="732">
        <f t="shared" si="30"/>
        <v>0</v>
      </c>
      <c r="AE25" s="732">
        <f t="shared" si="31"/>
        <v>0</v>
      </c>
      <c r="AF25" s="724"/>
      <c r="AG25" s="730">
        <f t="shared" si="32"/>
        <v>0</v>
      </c>
      <c r="AH25" s="730">
        <f t="shared" si="33"/>
        <v>0</v>
      </c>
      <c r="AI25" s="730">
        <f t="shared" si="34"/>
        <v>0</v>
      </c>
      <c r="AK25" s="732">
        <v>21</v>
      </c>
      <c r="AL25" s="732">
        <f t="shared" si="35"/>
        <v>0</v>
      </c>
      <c r="AM25" s="732">
        <f t="shared" si="36"/>
        <v>0</v>
      </c>
      <c r="AN25" s="731" t="s">
        <v>179</v>
      </c>
      <c r="AS25" s="732">
        <f t="shared" si="37"/>
        <v>0</v>
      </c>
      <c r="AT25" s="732">
        <f t="shared" si="38"/>
        <v>0</v>
      </c>
      <c r="AU25" s="732">
        <f t="shared" si="39"/>
        <v>0</v>
      </c>
      <c r="AV25" s="733" t="s">
        <v>5256</v>
      </c>
      <c r="AW25" s="733" t="s">
        <v>5257</v>
      </c>
      <c r="AX25" s="724" t="s">
        <v>5234</v>
      </c>
      <c r="AZ25" s="732">
        <f t="shared" si="40"/>
        <v>0</v>
      </c>
      <c r="BA25" s="732">
        <f t="shared" si="41"/>
        <v>0</v>
      </c>
      <c r="BB25" s="732">
        <v>0</v>
      </c>
      <c r="BC25" s="732">
        <f t="shared" si="42"/>
        <v>3.8879999999999999</v>
      </c>
      <c r="BE25" s="730">
        <f t="shared" si="43"/>
        <v>0</v>
      </c>
      <c r="BF25" s="730">
        <f t="shared" si="44"/>
        <v>0</v>
      </c>
      <c r="BG25" s="730">
        <f t="shared" si="45"/>
        <v>0</v>
      </c>
    </row>
    <row r="26" spans="1:59" x14ac:dyDescent="0.25">
      <c r="A26" s="952" t="s">
        <v>4264</v>
      </c>
      <c r="B26" s="952"/>
      <c r="C26" s="952" t="s">
        <v>5262</v>
      </c>
      <c r="D26" s="952" t="s">
        <v>5263</v>
      </c>
      <c r="E26" s="952" t="s">
        <v>261</v>
      </c>
      <c r="F26" s="953">
        <v>22.7</v>
      </c>
      <c r="G26" s="1200">
        <v>0</v>
      </c>
      <c r="H26" s="953">
        <f t="shared" si="22"/>
        <v>0</v>
      </c>
      <c r="I26" s="953">
        <v>0.66</v>
      </c>
      <c r="J26" s="953">
        <f t="shared" si="23"/>
        <v>14.982000000000001</v>
      </c>
      <c r="W26" s="732">
        <f t="shared" si="24"/>
        <v>0</v>
      </c>
      <c r="Y26" s="732">
        <f t="shared" si="25"/>
        <v>0</v>
      </c>
      <c r="Z26" s="732">
        <f t="shared" si="26"/>
        <v>0</v>
      </c>
      <c r="AA26" s="732">
        <f t="shared" si="27"/>
        <v>0</v>
      </c>
      <c r="AB26" s="732">
        <f t="shared" si="28"/>
        <v>0</v>
      </c>
      <c r="AC26" s="732">
        <f t="shared" si="29"/>
        <v>0</v>
      </c>
      <c r="AD26" s="732">
        <f t="shared" si="30"/>
        <v>0</v>
      </c>
      <c r="AE26" s="732">
        <f t="shared" si="31"/>
        <v>0</v>
      </c>
      <c r="AF26" s="724"/>
      <c r="AG26" s="730">
        <f t="shared" si="32"/>
        <v>0</v>
      </c>
      <c r="AH26" s="730">
        <f t="shared" si="33"/>
        <v>0</v>
      </c>
      <c r="AI26" s="730">
        <f t="shared" si="34"/>
        <v>0</v>
      </c>
      <c r="AK26" s="732">
        <v>21</v>
      </c>
      <c r="AL26" s="732">
        <f t="shared" si="35"/>
        <v>0</v>
      </c>
      <c r="AM26" s="732">
        <f t="shared" si="36"/>
        <v>0</v>
      </c>
      <c r="AN26" s="731" t="s">
        <v>179</v>
      </c>
      <c r="AS26" s="732">
        <f t="shared" si="37"/>
        <v>0</v>
      </c>
      <c r="AT26" s="732">
        <f t="shared" si="38"/>
        <v>0</v>
      </c>
      <c r="AU26" s="732">
        <f t="shared" si="39"/>
        <v>0</v>
      </c>
      <c r="AV26" s="733" t="s">
        <v>5256</v>
      </c>
      <c r="AW26" s="733" t="s">
        <v>5257</v>
      </c>
      <c r="AX26" s="724" t="s">
        <v>5234</v>
      </c>
      <c r="AZ26" s="732">
        <f t="shared" si="40"/>
        <v>0</v>
      </c>
      <c r="BA26" s="732">
        <f t="shared" si="41"/>
        <v>0</v>
      </c>
      <c r="BB26" s="732">
        <v>0</v>
      </c>
      <c r="BC26" s="732">
        <f t="shared" si="42"/>
        <v>14.982000000000001</v>
      </c>
      <c r="BE26" s="730">
        <f t="shared" si="43"/>
        <v>0</v>
      </c>
      <c r="BF26" s="730">
        <f t="shared" si="44"/>
        <v>0</v>
      </c>
      <c r="BG26" s="730">
        <f t="shared" si="45"/>
        <v>0</v>
      </c>
    </row>
    <row r="27" spans="1:59" x14ac:dyDescent="0.25">
      <c r="A27" s="952" t="s">
        <v>4277</v>
      </c>
      <c r="B27" s="952"/>
      <c r="C27" s="952" t="s">
        <v>5264</v>
      </c>
      <c r="D27" s="952" t="s">
        <v>5265</v>
      </c>
      <c r="E27" s="952" t="s">
        <v>261</v>
      </c>
      <c r="F27" s="953">
        <v>22.7</v>
      </c>
      <c r="G27" s="1200">
        <v>0</v>
      </c>
      <c r="H27" s="953">
        <f t="shared" si="22"/>
        <v>0</v>
      </c>
      <c r="I27" s="953">
        <v>0.33</v>
      </c>
      <c r="J27" s="953">
        <f t="shared" si="23"/>
        <v>7.4910000000000005</v>
      </c>
      <c r="W27" s="732">
        <f t="shared" si="24"/>
        <v>0</v>
      </c>
      <c r="Y27" s="732">
        <f t="shared" si="25"/>
        <v>0</v>
      </c>
      <c r="Z27" s="732">
        <f t="shared" si="26"/>
        <v>0</v>
      </c>
      <c r="AA27" s="732">
        <f t="shared" si="27"/>
        <v>0</v>
      </c>
      <c r="AB27" s="732">
        <f t="shared" si="28"/>
        <v>0</v>
      </c>
      <c r="AC27" s="732">
        <f t="shared" si="29"/>
        <v>0</v>
      </c>
      <c r="AD27" s="732">
        <f t="shared" si="30"/>
        <v>0</v>
      </c>
      <c r="AE27" s="732">
        <f t="shared" si="31"/>
        <v>0</v>
      </c>
      <c r="AF27" s="724"/>
      <c r="AG27" s="730">
        <f t="shared" si="32"/>
        <v>0</v>
      </c>
      <c r="AH27" s="730">
        <f t="shared" si="33"/>
        <v>0</v>
      </c>
      <c r="AI27" s="730">
        <f t="shared" si="34"/>
        <v>0</v>
      </c>
      <c r="AK27" s="732">
        <v>21</v>
      </c>
      <c r="AL27" s="732">
        <f t="shared" si="35"/>
        <v>0</v>
      </c>
      <c r="AM27" s="732">
        <f t="shared" si="36"/>
        <v>0</v>
      </c>
      <c r="AN27" s="731" t="s">
        <v>179</v>
      </c>
      <c r="AS27" s="732">
        <f t="shared" si="37"/>
        <v>0</v>
      </c>
      <c r="AT27" s="732">
        <f t="shared" si="38"/>
        <v>0</v>
      </c>
      <c r="AU27" s="732">
        <f t="shared" si="39"/>
        <v>0</v>
      </c>
      <c r="AV27" s="733" t="s">
        <v>5256</v>
      </c>
      <c r="AW27" s="733" t="s">
        <v>5257</v>
      </c>
      <c r="AX27" s="724" t="s">
        <v>5234</v>
      </c>
      <c r="AZ27" s="732">
        <f t="shared" si="40"/>
        <v>0</v>
      </c>
      <c r="BA27" s="732">
        <f t="shared" si="41"/>
        <v>0</v>
      </c>
      <c r="BB27" s="732">
        <v>0</v>
      </c>
      <c r="BC27" s="732">
        <f t="shared" si="42"/>
        <v>7.4910000000000005</v>
      </c>
      <c r="BE27" s="730">
        <f t="shared" si="43"/>
        <v>0</v>
      </c>
      <c r="BF27" s="730">
        <f t="shared" si="44"/>
        <v>0</v>
      </c>
      <c r="BG27" s="730">
        <f t="shared" si="45"/>
        <v>0</v>
      </c>
    </row>
    <row r="28" spans="1:59" x14ac:dyDescent="0.25">
      <c r="A28" s="952" t="s">
        <v>5266</v>
      </c>
      <c r="B28" s="952"/>
      <c r="C28" s="952" t="s">
        <v>5267</v>
      </c>
      <c r="D28" s="952" t="s">
        <v>5268</v>
      </c>
      <c r="E28" s="952" t="s">
        <v>261</v>
      </c>
      <c r="F28" s="953">
        <v>2.2999999999999998</v>
      </c>
      <c r="G28" s="1200">
        <v>0</v>
      </c>
      <c r="H28" s="953">
        <f t="shared" si="22"/>
        <v>0</v>
      </c>
      <c r="I28" s="953">
        <v>0.58599999999999997</v>
      </c>
      <c r="J28" s="953">
        <f t="shared" si="23"/>
        <v>1.3477999999999999</v>
      </c>
      <c r="W28" s="732">
        <f t="shared" si="24"/>
        <v>0</v>
      </c>
      <c r="Y28" s="732">
        <f t="shared" si="25"/>
        <v>0</v>
      </c>
      <c r="Z28" s="732">
        <f t="shared" si="26"/>
        <v>0</v>
      </c>
      <c r="AA28" s="732">
        <f t="shared" si="27"/>
        <v>0</v>
      </c>
      <c r="AB28" s="732">
        <f t="shared" si="28"/>
        <v>0</v>
      </c>
      <c r="AC28" s="732">
        <f t="shared" si="29"/>
        <v>0</v>
      </c>
      <c r="AD28" s="732">
        <f t="shared" si="30"/>
        <v>0</v>
      </c>
      <c r="AE28" s="732">
        <f t="shared" si="31"/>
        <v>0</v>
      </c>
      <c r="AF28" s="724"/>
      <c r="AG28" s="730">
        <f t="shared" si="32"/>
        <v>0</v>
      </c>
      <c r="AH28" s="730">
        <f t="shared" si="33"/>
        <v>0</v>
      </c>
      <c r="AI28" s="730">
        <f t="shared" si="34"/>
        <v>0</v>
      </c>
      <c r="AK28" s="732">
        <v>21</v>
      </c>
      <c r="AL28" s="732">
        <f t="shared" si="35"/>
        <v>0</v>
      </c>
      <c r="AM28" s="732">
        <f t="shared" si="36"/>
        <v>0</v>
      </c>
      <c r="AN28" s="731" t="s">
        <v>179</v>
      </c>
      <c r="AS28" s="732">
        <f t="shared" si="37"/>
        <v>0</v>
      </c>
      <c r="AT28" s="732">
        <f t="shared" si="38"/>
        <v>0</v>
      </c>
      <c r="AU28" s="732">
        <f t="shared" si="39"/>
        <v>0</v>
      </c>
      <c r="AV28" s="733" t="s">
        <v>5256</v>
      </c>
      <c r="AW28" s="733" t="s">
        <v>5257</v>
      </c>
      <c r="AX28" s="724" t="s">
        <v>5234</v>
      </c>
      <c r="AZ28" s="732">
        <f t="shared" si="40"/>
        <v>0</v>
      </c>
      <c r="BA28" s="732">
        <f t="shared" si="41"/>
        <v>0</v>
      </c>
      <c r="BB28" s="732">
        <v>0</v>
      </c>
      <c r="BC28" s="732">
        <f t="shared" si="42"/>
        <v>1.3477999999999999</v>
      </c>
      <c r="BE28" s="730">
        <f t="shared" si="43"/>
        <v>0</v>
      </c>
      <c r="BF28" s="730">
        <f t="shared" si="44"/>
        <v>0</v>
      </c>
      <c r="BG28" s="730">
        <f t="shared" si="45"/>
        <v>0</v>
      </c>
    </row>
    <row r="29" spans="1:59" x14ac:dyDescent="0.25">
      <c r="A29" s="952" t="s">
        <v>5269</v>
      </c>
      <c r="B29" s="952"/>
      <c r="C29" s="952" t="s">
        <v>5270</v>
      </c>
      <c r="D29" s="952" t="s">
        <v>5271</v>
      </c>
      <c r="E29" s="952" t="s">
        <v>261</v>
      </c>
      <c r="F29" s="953">
        <v>16.2</v>
      </c>
      <c r="G29" s="1200">
        <v>0</v>
      </c>
      <c r="H29" s="953">
        <f t="shared" si="22"/>
        <v>0</v>
      </c>
      <c r="I29" s="953">
        <v>0.11</v>
      </c>
      <c r="J29" s="953">
        <f t="shared" si="23"/>
        <v>1.782</v>
      </c>
      <c r="W29" s="732">
        <f t="shared" si="24"/>
        <v>0</v>
      </c>
      <c r="Y29" s="732">
        <f t="shared" si="25"/>
        <v>0</v>
      </c>
      <c r="Z29" s="732">
        <f t="shared" si="26"/>
        <v>0</v>
      </c>
      <c r="AA29" s="732">
        <f t="shared" si="27"/>
        <v>0</v>
      </c>
      <c r="AB29" s="732">
        <f t="shared" si="28"/>
        <v>0</v>
      </c>
      <c r="AC29" s="732">
        <f t="shared" si="29"/>
        <v>0</v>
      </c>
      <c r="AD29" s="732">
        <f t="shared" si="30"/>
        <v>0</v>
      </c>
      <c r="AE29" s="732">
        <f t="shared" si="31"/>
        <v>0</v>
      </c>
      <c r="AF29" s="724"/>
      <c r="AG29" s="730">
        <f t="shared" si="32"/>
        <v>0</v>
      </c>
      <c r="AH29" s="730">
        <f t="shared" si="33"/>
        <v>0</v>
      </c>
      <c r="AI29" s="730">
        <f t="shared" si="34"/>
        <v>0</v>
      </c>
      <c r="AK29" s="732">
        <v>21</v>
      </c>
      <c r="AL29" s="732">
        <f t="shared" si="35"/>
        <v>0</v>
      </c>
      <c r="AM29" s="732">
        <f t="shared" si="36"/>
        <v>0</v>
      </c>
      <c r="AN29" s="731" t="s">
        <v>179</v>
      </c>
      <c r="AS29" s="732">
        <f t="shared" si="37"/>
        <v>0</v>
      </c>
      <c r="AT29" s="732">
        <f t="shared" si="38"/>
        <v>0</v>
      </c>
      <c r="AU29" s="732">
        <f t="shared" si="39"/>
        <v>0</v>
      </c>
      <c r="AV29" s="733" t="s">
        <v>5256</v>
      </c>
      <c r="AW29" s="733" t="s">
        <v>5257</v>
      </c>
      <c r="AX29" s="724" t="s">
        <v>5234</v>
      </c>
      <c r="AZ29" s="732">
        <f t="shared" si="40"/>
        <v>0</v>
      </c>
      <c r="BA29" s="732">
        <f t="shared" si="41"/>
        <v>0</v>
      </c>
      <c r="BB29" s="732">
        <v>0</v>
      </c>
      <c r="BC29" s="732">
        <f t="shared" si="42"/>
        <v>1.782</v>
      </c>
      <c r="BE29" s="730">
        <f t="shared" si="43"/>
        <v>0</v>
      </c>
      <c r="BF29" s="730">
        <f t="shared" si="44"/>
        <v>0</v>
      </c>
      <c r="BG29" s="730">
        <f t="shared" si="45"/>
        <v>0</v>
      </c>
    </row>
    <row r="30" spans="1:59" x14ac:dyDescent="0.25">
      <c r="A30" s="954"/>
      <c r="B30" s="955"/>
      <c r="C30" s="955" t="s">
        <v>4245</v>
      </c>
      <c r="D30" s="955" t="s">
        <v>5272</v>
      </c>
      <c r="E30" s="954" t="s">
        <v>5215</v>
      </c>
      <c r="F30" s="954" t="s">
        <v>5215</v>
      </c>
      <c r="G30" s="954" t="s">
        <v>5215</v>
      </c>
      <c r="H30" s="956">
        <f>SUM(H31:H32)</f>
        <v>0</v>
      </c>
      <c r="I30" s="957"/>
      <c r="J30" s="956">
        <f>SUM(J31:J32)</f>
        <v>0</v>
      </c>
      <c r="AF30" s="724"/>
      <c r="AP30" s="729">
        <f>SUM(AG31:AG32)</f>
        <v>0</v>
      </c>
      <c r="AQ30" s="729">
        <f>SUM(AH31:AH32)</f>
        <v>0</v>
      </c>
      <c r="AR30" s="729">
        <f>SUM(AI31:AI32)</f>
        <v>0</v>
      </c>
    </row>
    <row r="31" spans="1:59" x14ac:dyDescent="0.25">
      <c r="A31" s="952" t="s">
        <v>5273</v>
      </c>
      <c r="B31" s="952"/>
      <c r="C31" s="952" t="s">
        <v>5274</v>
      </c>
      <c r="D31" s="952" t="s">
        <v>5275</v>
      </c>
      <c r="E31" s="952" t="s">
        <v>183</v>
      </c>
      <c r="F31" s="953">
        <v>275.7</v>
      </c>
      <c r="G31" s="1200">
        <v>0</v>
      </c>
      <c r="H31" s="953">
        <f>F31*G31</f>
        <v>0</v>
      </c>
      <c r="I31" s="953">
        <v>0</v>
      </c>
      <c r="J31" s="953">
        <f>F31*I31</f>
        <v>0</v>
      </c>
      <c r="W31" s="732">
        <f>IF(AN31="5",BG31,0)</f>
        <v>0</v>
      </c>
      <c r="Y31" s="732">
        <f>IF(AN31="1",BE31,0)</f>
        <v>0</v>
      </c>
      <c r="Z31" s="732">
        <f>IF(AN31="1",BF31,0)</f>
        <v>0</v>
      </c>
      <c r="AA31" s="732">
        <f>IF(AN31="7",BE31,0)</f>
        <v>0</v>
      </c>
      <c r="AB31" s="732">
        <f>IF(AN31="7",BF31,0)</f>
        <v>0</v>
      </c>
      <c r="AC31" s="732">
        <f>IF(AN31="2",BE31,0)</f>
        <v>0</v>
      </c>
      <c r="AD31" s="732">
        <f>IF(AN31="2",BF31,0)</f>
        <v>0</v>
      </c>
      <c r="AE31" s="732">
        <f>IF(AN31="0",BG31,0)</f>
        <v>0</v>
      </c>
      <c r="AF31" s="724"/>
      <c r="AG31" s="730">
        <f>IF(AK31=0,H31,0)</f>
        <v>0</v>
      </c>
      <c r="AH31" s="730">
        <f>IF(AK31=15,H31,0)</f>
        <v>0</v>
      </c>
      <c r="AI31" s="730">
        <f>IF(AK31=21,H31,0)</f>
        <v>0</v>
      </c>
      <c r="AK31" s="732">
        <v>21</v>
      </c>
      <c r="AL31" s="732">
        <f>G31*0</f>
        <v>0</v>
      </c>
      <c r="AM31" s="732">
        <f>G31*(1-0)</f>
        <v>0</v>
      </c>
      <c r="AN31" s="731" t="s">
        <v>179</v>
      </c>
      <c r="AS31" s="732">
        <f>AT31+AU31</f>
        <v>0</v>
      </c>
      <c r="AT31" s="732">
        <f>F31*AL31</f>
        <v>0</v>
      </c>
      <c r="AU31" s="732">
        <f>F31*AM31</f>
        <v>0</v>
      </c>
      <c r="AV31" s="733" t="s">
        <v>5276</v>
      </c>
      <c r="AW31" s="733" t="s">
        <v>5257</v>
      </c>
      <c r="AX31" s="724" t="s">
        <v>5234</v>
      </c>
      <c r="AZ31" s="732">
        <f>AT31+AU31</f>
        <v>0</v>
      </c>
      <c r="BA31" s="732">
        <f>G31/(100-BB31)*100</f>
        <v>0</v>
      </c>
      <c r="BB31" s="732">
        <v>0</v>
      </c>
      <c r="BC31" s="732">
        <f>J31</f>
        <v>0</v>
      </c>
      <c r="BE31" s="730">
        <f>F31*AL31</f>
        <v>0</v>
      </c>
      <c r="BF31" s="730">
        <f>F31*AM31</f>
        <v>0</v>
      </c>
      <c r="BG31" s="730">
        <f>F31*G31</f>
        <v>0</v>
      </c>
    </row>
    <row r="32" spans="1:59" x14ac:dyDescent="0.25">
      <c r="A32" s="952" t="s">
        <v>5277</v>
      </c>
      <c r="B32" s="952"/>
      <c r="C32" s="952" t="s">
        <v>5278</v>
      </c>
      <c r="D32" s="952" t="s">
        <v>5279</v>
      </c>
      <c r="E32" s="952" t="s">
        <v>183</v>
      </c>
      <c r="F32" s="953">
        <v>36.200000000000003</v>
      </c>
      <c r="G32" s="1200">
        <v>0</v>
      </c>
      <c r="H32" s="953">
        <f>F32*G32</f>
        <v>0</v>
      </c>
      <c r="I32" s="953">
        <v>0</v>
      </c>
      <c r="J32" s="953">
        <f>F32*I32</f>
        <v>0</v>
      </c>
      <c r="W32" s="732">
        <f>IF(AN32="5",BG32,0)</f>
        <v>0</v>
      </c>
      <c r="Y32" s="732">
        <f>IF(AN32="1",BE32,0)</f>
        <v>0</v>
      </c>
      <c r="Z32" s="732">
        <f>IF(AN32="1",BF32,0)</f>
        <v>0</v>
      </c>
      <c r="AA32" s="732">
        <f>IF(AN32="7",BE32,0)</f>
        <v>0</v>
      </c>
      <c r="AB32" s="732">
        <f>IF(AN32="7",BF32,0)</f>
        <v>0</v>
      </c>
      <c r="AC32" s="732">
        <f>IF(AN32="2",BE32,0)</f>
        <v>0</v>
      </c>
      <c r="AD32" s="732">
        <f>IF(AN32="2",BF32,0)</f>
        <v>0</v>
      </c>
      <c r="AE32" s="732">
        <f>IF(AN32="0",BG32,0)</f>
        <v>0</v>
      </c>
      <c r="AF32" s="724"/>
      <c r="AG32" s="730">
        <f>IF(AK32=0,H32,0)</f>
        <v>0</v>
      </c>
      <c r="AH32" s="730">
        <f>IF(AK32=15,H32,0)</f>
        <v>0</v>
      </c>
      <c r="AI32" s="730">
        <f>IF(AK32=21,H32,0)</f>
        <v>0</v>
      </c>
      <c r="AK32" s="732">
        <v>21</v>
      </c>
      <c r="AL32" s="732">
        <f>G32*0</f>
        <v>0</v>
      </c>
      <c r="AM32" s="732">
        <f>G32*(1-0)</f>
        <v>0</v>
      </c>
      <c r="AN32" s="731" t="s">
        <v>179</v>
      </c>
      <c r="AS32" s="732">
        <f>AT32+AU32</f>
        <v>0</v>
      </c>
      <c r="AT32" s="732">
        <f>F32*AL32</f>
        <v>0</v>
      </c>
      <c r="AU32" s="732">
        <f>F32*AM32</f>
        <v>0</v>
      </c>
      <c r="AV32" s="733" t="s">
        <v>5276</v>
      </c>
      <c r="AW32" s="733" t="s">
        <v>5257</v>
      </c>
      <c r="AX32" s="724" t="s">
        <v>5234</v>
      </c>
      <c r="AZ32" s="732">
        <f>AT32+AU32</f>
        <v>0</v>
      </c>
      <c r="BA32" s="732">
        <f>G32/(100-BB32)*100</f>
        <v>0</v>
      </c>
      <c r="BB32" s="732">
        <v>0</v>
      </c>
      <c r="BC32" s="732">
        <f>J32</f>
        <v>0</v>
      </c>
      <c r="BE32" s="730">
        <f>F32*AL32</f>
        <v>0</v>
      </c>
      <c r="BF32" s="730">
        <f>F32*AM32</f>
        <v>0</v>
      </c>
      <c r="BG32" s="730">
        <f>F32*G32</f>
        <v>0</v>
      </c>
    </row>
    <row r="33" spans="1:59" x14ac:dyDescent="0.25">
      <c r="A33" s="954"/>
      <c r="B33" s="955"/>
      <c r="C33" s="955" t="s">
        <v>4264</v>
      </c>
      <c r="D33" s="955" t="s">
        <v>5280</v>
      </c>
      <c r="E33" s="954" t="s">
        <v>5215</v>
      </c>
      <c r="F33" s="954" t="s">
        <v>5215</v>
      </c>
      <c r="G33" s="954" t="s">
        <v>5215</v>
      </c>
      <c r="H33" s="956">
        <f>SUM(H34:H35)</f>
        <v>0</v>
      </c>
      <c r="I33" s="957"/>
      <c r="J33" s="956">
        <f>SUM(J34:J35)</f>
        <v>0</v>
      </c>
      <c r="AF33" s="724"/>
      <c r="AP33" s="729">
        <f>SUM(AG34:AG35)</f>
        <v>0</v>
      </c>
      <c r="AQ33" s="729">
        <f>SUM(AH34:AH35)</f>
        <v>0</v>
      </c>
      <c r="AR33" s="729">
        <f>SUM(AI34:AI35)</f>
        <v>0</v>
      </c>
    </row>
    <row r="34" spans="1:59" x14ac:dyDescent="0.25">
      <c r="A34" s="952" t="s">
        <v>5281</v>
      </c>
      <c r="B34" s="952"/>
      <c r="C34" s="952" t="s">
        <v>5282</v>
      </c>
      <c r="D34" s="952" t="s">
        <v>5283</v>
      </c>
      <c r="E34" s="952" t="s">
        <v>383</v>
      </c>
      <c r="F34" s="953">
        <v>5.75</v>
      </c>
      <c r="G34" s="1200">
        <v>0</v>
      </c>
      <c r="H34" s="953">
        <f>F34*G34</f>
        <v>0</v>
      </c>
      <c r="I34" s="953">
        <v>0</v>
      </c>
      <c r="J34" s="953">
        <f>F34*I34</f>
        <v>0</v>
      </c>
      <c r="W34" s="732">
        <f>IF(AN34="5",BG34,0)</f>
        <v>0</v>
      </c>
      <c r="Y34" s="732">
        <f>IF(AN34="1",BE34,0)</f>
        <v>0</v>
      </c>
      <c r="Z34" s="732">
        <f>IF(AN34="1",BF34,0)</f>
        <v>0</v>
      </c>
      <c r="AA34" s="732">
        <f>IF(AN34="7",BE34,0)</f>
        <v>0</v>
      </c>
      <c r="AB34" s="732">
        <f>IF(AN34="7",BF34,0)</f>
        <v>0</v>
      </c>
      <c r="AC34" s="732">
        <f>IF(AN34="2",BE34,0)</f>
        <v>0</v>
      </c>
      <c r="AD34" s="732">
        <f>IF(AN34="2",BF34,0)</f>
        <v>0</v>
      </c>
      <c r="AE34" s="732">
        <f>IF(AN34="0",BG34,0)</f>
        <v>0</v>
      </c>
      <c r="AF34" s="724"/>
      <c r="AG34" s="730">
        <f>IF(AK34=0,H34,0)</f>
        <v>0</v>
      </c>
      <c r="AH34" s="730">
        <f>IF(AK34=15,H34,0)</f>
        <v>0</v>
      </c>
      <c r="AI34" s="730">
        <f>IF(AK34=21,H34,0)</f>
        <v>0</v>
      </c>
      <c r="AK34" s="732">
        <v>21</v>
      </c>
      <c r="AL34" s="732">
        <f>G34*0</f>
        <v>0</v>
      </c>
      <c r="AM34" s="732">
        <f>G34*(1-0)</f>
        <v>0</v>
      </c>
      <c r="AN34" s="731" t="s">
        <v>179</v>
      </c>
      <c r="AS34" s="732">
        <f>AT34+AU34</f>
        <v>0</v>
      </c>
      <c r="AT34" s="732">
        <f>F34*AL34</f>
        <v>0</v>
      </c>
      <c r="AU34" s="732">
        <f>F34*AM34</f>
        <v>0</v>
      </c>
      <c r="AV34" s="733" t="s">
        <v>5284</v>
      </c>
      <c r="AW34" s="733" t="s">
        <v>5257</v>
      </c>
      <c r="AX34" s="724" t="s">
        <v>5234</v>
      </c>
      <c r="AZ34" s="732">
        <f>AT34+AU34</f>
        <v>0</v>
      </c>
      <c r="BA34" s="732">
        <f>G34/(100-BB34)*100</f>
        <v>0</v>
      </c>
      <c r="BB34" s="732">
        <v>0</v>
      </c>
      <c r="BC34" s="732">
        <f>J34</f>
        <v>0</v>
      </c>
      <c r="BE34" s="730">
        <f>F34*AL34</f>
        <v>0</v>
      </c>
      <c r="BF34" s="730">
        <f>F34*AM34</f>
        <v>0</v>
      </c>
      <c r="BG34" s="730">
        <f>F34*G34</f>
        <v>0</v>
      </c>
    </row>
    <row r="35" spans="1:59" x14ac:dyDescent="0.25">
      <c r="A35" s="952" t="s">
        <v>5285</v>
      </c>
      <c r="B35" s="952"/>
      <c r="C35" s="952" t="s">
        <v>5286</v>
      </c>
      <c r="D35" s="952" t="s">
        <v>5287</v>
      </c>
      <c r="E35" s="952" t="s">
        <v>183</v>
      </c>
      <c r="F35" s="953">
        <v>2</v>
      </c>
      <c r="G35" s="1200">
        <v>0</v>
      </c>
      <c r="H35" s="953">
        <f>F35*G35</f>
        <v>0</v>
      </c>
      <c r="I35" s="953">
        <v>0</v>
      </c>
      <c r="J35" s="953">
        <f>F35*I35</f>
        <v>0</v>
      </c>
      <c r="W35" s="732">
        <f>IF(AN35="5",BG35,0)</f>
        <v>0</v>
      </c>
      <c r="Y35" s="732">
        <f>IF(AN35="1",BE35,0)</f>
        <v>0</v>
      </c>
      <c r="Z35" s="732">
        <f>IF(AN35="1",BF35,0)</f>
        <v>0</v>
      </c>
      <c r="AA35" s="732">
        <f>IF(AN35="7",BE35,0)</f>
        <v>0</v>
      </c>
      <c r="AB35" s="732">
        <f>IF(AN35="7",BF35,0)</f>
        <v>0</v>
      </c>
      <c r="AC35" s="732">
        <f>IF(AN35="2",BE35,0)</f>
        <v>0</v>
      </c>
      <c r="AD35" s="732">
        <f>IF(AN35="2",BF35,0)</f>
        <v>0</v>
      </c>
      <c r="AE35" s="732">
        <f>IF(AN35="0",BG35,0)</f>
        <v>0</v>
      </c>
      <c r="AF35" s="724"/>
      <c r="AG35" s="730">
        <f>IF(AK35=0,H35,0)</f>
        <v>0</v>
      </c>
      <c r="AH35" s="730">
        <f>IF(AK35=15,H35,0)</f>
        <v>0</v>
      </c>
      <c r="AI35" s="730">
        <f>IF(AK35=21,H35,0)</f>
        <v>0</v>
      </c>
      <c r="AK35" s="732">
        <v>21</v>
      </c>
      <c r="AL35" s="732">
        <f>G35*0</f>
        <v>0</v>
      </c>
      <c r="AM35" s="732">
        <f>G35*(1-0)</f>
        <v>0</v>
      </c>
      <c r="AN35" s="731" t="s">
        <v>179</v>
      </c>
      <c r="AS35" s="732">
        <f>AT35+AU35</f>
        <v>0</v>
      </c>
      <c r="AT35" s="732">
        <f>F35*AL35</f>
        <v>0</v>
      </c>
      <c r="AU35" s="732">
        <f>F35*AM35</f>
        <v>0</v>
      </c>
      <c r="AV35" s="733" t="s">
        <v>5284</v>
      </c>
      <c r="AW35" s="733" t="s">
        <v>5257</v>
      </c>
      <c r="AX35" s="724" t="s">
        <v>5234</v>
      </c>
      <c r="AZ35" s="732">
        <f>AT35+AU35</f>
        <v>0</v>
      </c>
      <c r="BA35" s="732">
        <f>G35/(100-BB35)*100</f>
        <v>0</v>
      </c>
      <c r="BB35" s="732">
        <v>0</v>
      </c>
      <c r="BC35" s="732">
        <f>J35</f>
        <v>0</v>
      </c>
      <c r="BE35" s="730">
        <f>F35*AL35</f>
        <v>0</v>
      </c>
      <c r="BF35" s="730">
        <f>F35*AM35</f>
        <v>0</v>
      </c>
      <c r="BG35" s="730">
        <f>F35*G35</f>
        <v>0</v>
      </c>
    </row>
    <row r="36" spans="1:59" x14ac:dyDescent="0.25">
      <c r="A36" s="954"/>
      <c r="B36" s="955"/>
      <c r="C36" s="955" t="s">
        <v>5269</v>
      </c>
      <c r="D36" s="955" t="s">
        <v>5288</v>
      </c>
      <c r="E36" s="954" t="s">
        <v>5215</v>
      </c>
      <c r="F36" s="954" t="s">
        <v>5215</v>
      </c>
      <c r="G36" s="954" t="s">
        <v>5215</v>
      </c>
      <c r="H36" s="956">
        <f>SUM(H37:H38)</f>
        <v>0</v>
      </c>
      <c r="I36" s="957"/>
      <c r="J36" s="956">
        <f>SUM(J37:J38)</f>
        <v>0</v>
      </c>
      <c r="AF36" s="724"/>
      <c r="AP36" s="729">
        <f>SUM(AG37:AG38)</f>
        <v>0</v>
      </c>
      <c r="AQ36" s="729">
        <f>SUM(AH37:AH38)</f>
        <v>0</v>
      </c>
      <c r="AR36" s="729">
        <f>SUM(AI37:AI38)</f>
        <v>0</v>
      </c>
    </row>
    <row r="37" spans="1:59" x14ac:dyDescent="0.25">
      <c r="A37" s="952" t="s">
        <v>5289</v>
      </c>
      <c r="B37" s="952"/>
      <c r="C37" s="952" t="s">
        <v>5290</v>
      </c>
      <c r="D37" s="952" t="s">
        <v>5291</v>
      </c>
      <c r="E37" s="952" t="s">
        <v>183</v>
      </c>
      <c r="F37" s="953">
        <v>299.75</v>
      </c>
      <c r="G37" s="1200">
        <v>0</v>
      </c>
      <c r="H37" s="953">
        <f>F37*G37</f>
        <v>0</v>
      </c>
      <c r="I37" s="953">
        <v>0</v>
      </c>
      <c r="J37" s="953">
        <f>F37*I37</f>
        <v>0</v>
      </c>
      <c r="W37" s="732">
        <f>IF(AN37="5",BG37,0)</f>
        <v>0</v>
      </c>
      <c r="Y37" s="732">
        <f>IF(AN37="1",BE37,0)</f>
        <v>0</v>
      </c>
      <c r="Z37" s="732">
        <f>IF(AN37="1",BF37,0)</f>
        <v>0</v>
      </c>
      <c r="AA37" s="732">
        <f>IF(AN37="7",BE37,0)</f>
        <v>0</v>
      </c>
      <c r="AB37" s="732">
        <f>IF(AN37="7",BF37,0)</f>
        <v>0</v>
      </c>
      <c r="AC37" s="732">
        <f>IF(AN37="2",BE37,0)</f>
        <v>0</v>
      </c>
      <c r="AD37" s="732">
        <f>IF(AN37="2",BF37,0)</f>
        <v>0</v>
      </c>
      <c r="AE37" s="732">
        <f>IF(AN37="0",BG37,0)</f>
        <v>0</v>
      </c>
      <c r="AF37" s="724"/>
      <c r="AG37" s="730">
        <f>IF(AK37=0,H37,0)</f>
        <v>0</v>
      </c>
      <c r="AH37" s="730">
        <f>IF(AK37=15,H37,0)</f>
        <v>0</v>
      </c>
      <c r="AI37" s="730">
        <f>IF(AK37=21,H37,0)</f>
        <v>0</v>
      </c>
      <c r="AK37" s="732">
        <v>21</v>
      </c>
      <c r="AL37" s="732">
        <f>G37*0</f>
        <v>0</v>
      </c>
      <c r="AM37" s="732">
        <f>G37*(1-0)</f>
        <v>0</v>
      </c>
      <c r="AN37" s="731" t="s">
        <v>179</v>
      </c>
      <c r="AS37" s="732">
        <f>AT37+AU37</f>
        <v>0</v>
      </c>
      <c r="AT37" s="732">
        <f>F37*AL37</f>
        <v>0</v>
      </c>
      <c r="AU37" s="732">
        <f>F37*AM37</f>
        <v>0</v>
      </c>
      <c r="AV37" s="733" t="s">
        <v>5292</v>
      </c>
      <c r="AW37" s="733" t="s">
        <v>5257</v>
      </c>
      <c r="AX37" s="724" t="s">
        <v>5234</v>
      </c>
      <c r="AZ37" s="732">
        <f>AT37+AU37</f>
        <v>0</v>
      </c>
      <c r="BA37" s="732">
        <f>G37/(100-BB37)*100</f>
        <v>0</v>
      </c>
      <c r="BB37" s="732">
        <v>0</v>
      </c>
      <c r="BC37" s="732">
        <f>J37</f>
        <v>0</v>
      </c>
      <c r="BE37" s="730">
        <f>F37*AL37</f>
        <v>0</v>
      </c>
      <c r="BF37" s="730">
        <f>F37*AM37</f>
        <v>0</v>
      </c>
      <c r="BG37" s="730">
        <f>F37*G37</f>
        <v>0</v>
      </c>
    </row>
    <row r="38" spans="1:59" x14ac:dyDescent="0.25">
      <c r="A38" s="952" t="s">
        <v>379</v>
      </c>
      <c r="B38" s="952"/>
      <c r="C38" s="952" t="s">
        <v>5293</v>
      </c>
      <c r="D38" s="952" t="s">
        <v>5294</v>
      </c>
      <c r="E38" s="952" t="s">
        <v>183</v>
      </c>
      <c r="F38" s="953">
        <v>1199</v>
      </c>
      <c r="G38" s="1200">
        <v>0</v>
      </c>
      <c r="H38" s="953">
        <f>F38*G38</f>
        <v>0</v>
      </c>
      <c r="I38" s="953">
        <v>0</v>
      </c>
      <c r="J38" s="953">
        <f>F38*I38</f>
        <v>0</v>
      </c>
      <c r="W38" s="732">
        <f>IF(AN38="5",BG38,0)</f>
        <v>0</v>
      </c>
      <c r="Y38" s="732">
        <f>IF(AN38="1",BE38,0)</f>
        <v>0</v>
      </c>
      <c r="Z38" s="732">
        <f>IF(AN38="1",BF38,0)</f>
        <v>0</v>
      </c>
      <c r="AA38" s="732">
        <f>IF(AN38="7",BE38,0)</f>
        <v>0</v>
      </c>
      <c r="AB38" s="732">
        <f>IF(AN38="7",BF38,0)</f>
        <v>0</v>
      </c>
      <c r="AC38" s="732">
        <f>IF(AN38="2",BE38,0)</f>
        <v>0</v>
      </c>
      <c r="AD38" s="732">
        <f>IF(AN38="2",BF38,0)</f>
        <v>0</v>
      </c>
      <c r="AE38" s="732">
        <f>IF(AN38="0",BG38,0)</f>
        <v>0</v>
      </c>
      <c r="AF38" s="724"/>
      <c r="AG38" s="730">
        <f>IF(AK38=0,H38,0)</f>
        <v>0</v>
      </c>
      <c r="AH38" s="730">
        <f>IF(AK38=15,H38,0)</f>
        <v>0</v>
      </c>
      <c r="AI38" s="730">
        <f>IF(AK38=21,H38,0)</f>
        <v>0</v>
      </c>
      <c r="AK38" s="732">
        <v>21</v>
      </c>
      <c r="AL38" s="732">
        <f>G38*0</f>
        <v>0</v>
      </c>
      <c r="AM38" s="732">
        <f>G38*(1-0)</f>
        <v>0</v>
      </c>
      <c r="AN38" s="731" t="s">
        <v>179</v>
      </c>
      <c r="AS38" s="732">
        <f>AT38+AU38</f>
        <v>0</v>
      </c>
      <c r="AT38" s="732">
        <f>F38*AL38</f>
        <v>0</v>
      </c>
      <c r="AU38" s="732">
        <f>F38*AM38</f>
        <v>0</v>
      </c>
      <c r="AV38" s="733" t="s">
        <v>5292</v>
      </c>
      <c r="AW38" s="733" t="s">
        <v>5257</v>
      </c>
      <c r="AX38" s="724" t="s">
        <v>5234</v>
      </c>
      <c r="AZ38" s="732">
        <f>AT38+AU38</f>
        <v>0</v>
      </c>
      <c r="BA38" s="732">
        <f>G38/(100-BB38)*100</f>
        <v>0</v>
      </c>
      <c r="BB38" s="732">
        <v>0</v>
      </c>
      <c r="BC38" s="732">
        <f>J38</f>
        <v>0</v>
      </c>
      <c r="BE38" s="730">
        <f>F38*AL38</f>
        <v>0</v>
      </c>
      <c r="BF38" s="730">
        <f>F38*AM38</f>
        <v>0</v>
      </c>
      <c r="BG38" s="730">
        <f>F38*G38</f>
        <v>0</v>
      </c>
    </row>
    <row r="39" spans="1:59" x14ac:dyDescent="0.25">
      <c r="A39" s="954"/>
      <c r="B39" s="955"/>
      <c r="C39" s="955" t="s">
        <v>5273</v>
      </c>
      <c r="D39" s="955" t="s">
        <v>5295</v>
      </c>
      <c r="E39" s="954" t="s">
        <v>5215</v>
      </c>
      <c r="F39" s="954" t="s">
        <v>5215</v>
      </c>
      <c r="G39" s="954" t="s">
        <v>5215</v>
      </c>
      <c r="H39" s="956">
        <f>SUM(H40:H41)</f>
        <v>0</v>
      </c>
      <c r="I39" s="957"/>
      <c r="J39" s="956">
        <f>SUM(J40:J41)</f>
        <v>13.1</v>
      </c>
      <c r="AF39" s="724"/>
      <c r="AP39" s="729">
        <f>SUM(AG40:AG41)</f>
        <v>0</v>
      </c>
      <c r="AQ39" s="729">
        <f>SUM(AH40:AH41)</f>
        <v>0</v>
      </c>
      <c r="AR39" s="729">
        <f>SUM(AI40:AI41)</f>
        <v>0</v>
      </c>
    </row>
    <row r="40" spans="1:59" x14ac:dyDescent="0.25">
      <c r="A40" s="952" t="s">
        <v>5296</v>
      </c>
      <c r="B40" s="952"/>
      <c r="C40" s="952" t="s">
        <v>218</v>
      </c>
      <c r="D40" s="952" t="s">
        <v>5297</v>
      </c>
      <c r="E40" s="952" t="s">
        <v>183</v>
      </c>
      <c r="F40" s="953">
        <v>7.25</v>
      </c>
      <c r="G40" s="1200">
        <v>0</v>
      </c>
      <c r="H40" s="953">
        <f>F40*G40</f>
        <v>0</v>
      </c>
      <c r="I40" s="953">
        <v>0</v>
      </c>
      <c r="J40" s="953">
        <f>F40*I40</f>
        <v>0</v>
      </c>
      <c r="W40" s="732">
        <f>IF(AN40="5",BG40,0)</f>
        <v>0</v>
      </c>
      <c r="Y40" s="732">
        <f>IF(AN40="1",BE40,0)</f>
        <v>0</v>
      </c>
      <c r="Z40" s="732">
        <f>IF(AN40="1",BF40,0)</f>
        <v>0</v>
      </c>
      <c r="AA40" s="732">
        <f>IF(AN40="7",BE40,0)</f>
        <v>0</v>
      </c>
      <c r="AB40" s="732">
        <f>IF(AN40="7",BF40,0)</f>
        <v>0</v>
      </c>
      <c r="AC40" s="732">
        <f>IF(AN40="2",BE40,0)</f>
        <v>0</v>
      </c>
      <c r="AD40" s="732">
        <f>IF(AN40="2",BF40,0)</f>
        <v>0</v>
      </c>
      <c r="AE40" s="732">
        <f>IF(AN40="0",BG40,0)</f>
        <v>0</v>
      </c>
      <c r="AF40" s="724"/>
      <c r="AG40" s="730">
        <f>IF(AK40=0,H40,0)</f>
        <v>0</v>
      </c>
      <c r="AH40" s="730">
        <f>IF(AK40=15,H40,0)</f>
        <v>0</v>
      </c>
      <c r="AI40" s="730">
        <f>IF(AK40=21,H40,0)</f>
        <v>0</v>
      </c>
      <c r="AK40" s="732">
        <v>21</v>
      </c>
      <c r="AL40" s="732">
        <f>G40*0</f>
        <v>0</v>
      </c>
      <c r="AM40" s="732">
        <f>G40*(1-0)</f>
        <v>0</v>
      </c>
      <c r="AN40" s="731" t="s">
        <v>179</v>
      </c>
      <c r="AS40" s="732">
        <f>AT40+AU40</f>
        <v>0</v>
      </c>
      <c r="AT40" s="732">
        <f>F40*AL40</f>
        <v>0</v>
      </c>
      <c r="AU40" s="732">
        <f>F40*AM40</f>
        <v>0</v>
      </c>
      <c r="AV40" s="733" t="s">
        <v>5298</v>
      </c>
      <c r="AW40" s="733" t="s">
        <v>5257</v>
      </c>
      <c r="AX40" s="724" t="s">
        <v>5234</v>
      </c>
      <c r="AZ40" s="732">
        <f>AT40+AU40</f>
        <v>0</v>
      </c>
      <c r="BA40" s="732">
        <f>G40/(100-BB40)*100</f>
        <v>0</v>
      </c>
      <c r="BB40" s="732">
        <v>0</v>
      </c>
      <c r="BC40" s="732">
        <f>J40</f>
        <v>0</v>
      </c>
      <c r="BE40" s="730">
        <f>F40*AL40</f>
        <v>0</v>
      </c>
      <c r="BF40" s="730">
        <f>F40*AM40</f>
        <v>0</v>
      </c>
      <c r="BG40" s="730">
        <f>F40*G40</f>
        <v>0</v>
      </c>
    </row>
    <row r="41" spans="1:59" x14ac:dyDescent="0.25">
      <c r="A41" s="952" t="s">
        <v>5299</v>
      </c>
      <c r="B41" s="952"/>
      <c r="C41" s="952" t="s">
        <v>5300</v>
      </c>
      <c r="D41" s="952" t="s">
        <v>5301</v>
      </c>
      <c r="E41" s="952" t="s">
        <v>5302</v>
      </c>
      <c r="F41" s="953">
        <v>13.1</v>
      </c>
      <c r="G41" s="1200">
        <v>0</v>
      </c>
      <c r="H41" s="953">
        <f>F41*G41</f>
        <v>0</v>
      </c>
      <c r="I41" s="953">
        <v>1</v>
      </c>
      <c r="J41" s="953">
        <f>F41*I41</f>
        <v>13.1</v>
      </c>
      <c r="W41" s="732">
        <f>IF(AN41="5",BG41,0)</f>
        <v>0</v>
      </c>
      <c r="Y41" s="732">
        <f>IF(AN41="1",BE41,0)</f>
        <v>0</v>
      </c>
      <c r="Z41" s="732">
        <f>IF(AN41="1",BF41,0)</f>
        <v>0</v>
      </c>
      <c r="AA41" s="732">
        <f>IF(AN41="7",BE41,0)</f>
        <v>0</v>
      </c>
      <c r="AB41" s="732">
        <f>IF(AN41="7",BF41,0)</f>
        <v>0</v>
      </c>
      <c r="AC41" s="732">
        <f>IF(AN41="2",BE41,0)</f>
        <v>0</v>
      </c>
      <c r="AD41" s="732">
        <f>IF(AN41="2",BF41,0)</f>
        <v>0</v>
      </c>
      <c r="AE41" s="732">
        <f>IF(AN41="0",BG41,0)</f>
        <v>0</v>
      </c>
      <c r="AF41" s="724"/>
      <c r="AG41" s="734">
        <f>IF(AK41=0,H41,0)</f>
        <v>0</v>
      </c>
      <c r="AH41" s="734">
        <f>IF(AK41=15,H41,0)</f>
        <v>0</v>
      </c>
      <c r="AI41" s="734">
        <f>IF(AK41=21,H41,0)</f>
        <v>0</v>
      </c>
      <c r="AK41" s="732">
        <v>21</v>
      </c>
      <c r="AL41" s="732">
        <f>G41*1</f>
        <v>0</v>
      </c>
      <c r="AM41" s="732">
        <f>G41*(1-1)</f>
        <v>0</v>
      </c>
      <c r="AN41" s="735" t="s">
        <v>179</v>
      </c>
      <c r="AS41" s="732">
        <f>AT41+AU41</f>
        <v>0</v>
      </c>
      <c r="AT41" s="732">
        <f>F41*AL41</f>
        <v>0</v>
      </c>
      <c r="AU41" s="732">
        <f>F41*AM41</f>
        <v>0</v>
      </c>
      <c r="AV41" s="733" t="s">
        <v>5298</v>
      </c>
      <c r="AW41" s="733" t="s">
        <v>5257</v>
      </c>
      <c r="AX41" s="724" t="s">
        <v>5234</v>
      </c>
      <c r="AZ41" s="732">
        <f>AT41+AU41</f>
        <v>0</v>
      </c>
      <c r="BA41" s="732">
        <f>G41/(100-BB41)*100</f>
        <v>0</v>
      </c>
      <c r="BB41" s="732">
        <v>0</v>
      </c>
      <c r="BC41" s="732">
        <f>J41</f>
        <v>13.1</v>
      </c>
      <c r="BE41" s="734">
        <f>F41*AL41</f>
        <v>0</v>
      </c>
      <c r="BF41" s="734">
        <f>F41*AM41</f>
        <v>0</v>
      </c>
      <c r="BG41" s="734">
        <f>F41*G41</f>
        <v>0</v>
      </c>
    </row>
    <row r="42" spans="1:59" x14ac:dyDescent="0.25">
      <c r="A42" s="954"/>
      <c r="B42" s="955"/>
      <c r="C42" s="955" t="s">
        <v>5277</v>
      </c>
      <c r="D42" s="955" t="s">
        <v>5303</v>
      </c>
      <c r="E42" s="954" t="s">
        <v>5215</v>
      </c>
      <c r="F42" s="954" t="s">
        <v>5215</v>
      </c>
      <c r="G42" s="954" t="s">
        <v>5215</v>
      </c>
      <c r="H42" s="956">
        <f>SUM(H43:H45)</f>
        <v>0</v>
      </c>
      <c r="I42" s="957"/>
      <c r="J42" s="956">
        <f>SUM(J43:J45)</f>
        <v>0</v>
      </c>
      <c r="AF42" s="724"/>
      <c r="AP42" s="729">
        <f>SUM(AG43:AG45)</f>
        <v>0</v>
      </c>
      <c r="AQ42" s="729">
        <f>SUM(AH43:AH45)</f>
        <v>0</v>
      </c>
      <c r="AR42" s="729">
        <f>SUM(AI43:AI45)</f>
        <v>0</v>
      </c>
    </row>
    <row r="43" spans="1:59" x14ac:dyDescent="0.25">
      <c r="A43" s="952" t="s">
        <v>5304</v>
      </c>
      <c r="B43" s="952"/>
      <c r="C43" s="952" t="s">
        <v>5305</v>
      </c>
      <c r="D43" s="952" t="s">
        <v>5306</v>
      </c>
      <c r="E43" s="952" t="s">
        <v>261</v>
      </c>
      <c r="F43" s="953">
        <v>331.8</v>
      </c>
      <c r="G43" s="1200">
        <v>0</v>
      </c>
      <c r="H43" s="953">
        <f>F43*G43</f>
        <v>0</v>
      </c>
      <c r="I43" s="953">
        <v>0</v>
      </c>
      <c r="J43" s="953">
        <f>F43*I43</f>
        <v>0</v>
      </c>
      <c r="W43" s="732">
        <f>IF(AN43="5",BG43,0)</f>
        <v>0</v>
      </c>
      <c r="Y43" s="732">
        <f>IF(AN43="1",BE43,0)</f>
        <v>0</v>
      </c>
      <c r="Z43" s="732">
        <f>IF(AN43="1",BF43,0)</f>
        <v>0</v>
      </c>
      <c r="AA43" s="732">
        <f>IF(AN43="7",BE43,0)</f>
        <v>0</v>
      </c>
      <c r="AB43" s="732">
        <f>IF(AN43="7",BF43,0)</f>
        <v>0</v>
      </c>
      <c r="AC43" s="732">
        <f>IF(AN43="2",BE43,0)</f>
        <v>0</v>
      </c>
      <c r="AD43" s="732">
        <f>IF(AN43="2",BF43,0)</f>
        <v>0</v>
      </c>
      <c r="AE43" s="732">
        <f>IF(AN43="0",BG43,0)</f>
        <v>0</v>
      </c>
      <c r="AF43" s="724"/>
      <c r="AG43" s="730">
        <f>IF(AK43=0,H43,0)</f>
        <v>0</v>
      </c>
      <c r="AH43" s="730">
        <f>IF(AK43=15,H43,0)</f>
        <v>0</v>
      </c>
      <c r="AI43" s="730">
        <f>IF(AK43=21,H43,0)</f>
        <v>0</v>
      </c>
      <c r="AK43" s="732">
        <v>21</v>
      </c>
      <c r="AL43" s="732">
        <f>G43*0</f>
        <v>0</v>
      </c>
      <c r="AM43" s="732">
        <f>G43*(1-0)</f>
        <v>0</v>
      </c>
      <c r="AN43" s="731" t="s">
        <v>179</v>
      </c>
      <c r="AS43" s="732">
        <f>AT43+AU43</f>
        <v>0</v>
      </c>
      <c r="AT43" s="732">
        <f>F43*AL43</f>
        <v>0</v>
      </c>
      <c r="AU43" s="732">
        <f>F43*AM43</f>
        <v>0</v>
      </c>
      <c r="AV43" s="733" t="s">
        <v>5307</v>
      </c>
      <c r="AW43" s="733" t="s">
        <v>5257</v>
      </c>
      <c r="AX43" s="724" t="s">
        <v>5234</v>
      </c>
      <c r="AZ43" s="732">
        <f>AT43+AU43</f>
        <v>0</v>
      </c>
      <c r="BA43" s="732">
        <f>G43/(100-BB43)*100</f>
        <v>0</v>
      </c>
      <c r="BB43" s="732">
        <v>0</v>
      </c>
      <c r="BC43" s="732">
        <f>J43</f>
        <v>0</v>
      </c>
      <c r="BE43" s="730">
        <f>F43*AL43</f>
        <v>0</v>
      </c>
      <c r="BF43" s="730">
        <f>F43*AM43</f>
        <v>0</v>
      </c>
      <c r="BG43" s="730">
        <f>F43*G43</f>
        <v>0</v>
      </c>
    </row>
    <row r="44" spans="1:59" x14ac:dyDescent="0.25">
      <c r="A44" s="952" t="s">
        <v>5308</v>
      </c>
      <c r="B44" s="952"/>
      <c r="C44" s="952" t="s">
        <v>5309</v>
      </c>
      <c r="D44" s="952" t="s">
        <v>5310</v>
      </c>
      <c r="E44" s="952" t="s">
        <v>261</v>
      </c>
      <c r="F44" s="953">
        <v>88</v>
      </c>
      <c r="G44" s="1200">
        <v>0</v>
      </c>
      <c r="H44" s="953">
        <f>F44*G44</f>
        <v>0</v>
      </c>
      <c r="I44" s="953">
        <v>0</v>
      </c>
      <c r="J44" s="953">
        <f>F44*I44</f>
        <v>0</v>
      </c>
      <c r="W44" s="732">
        <f>IF(AN44="5",BG44,0)</f>
        <v>0</v>
      </c>
      <c r="Y44" s="732">
        <f>IF(AN44="1",BE44,0)</f>
        <v>0</v>
      </c>
      <c r="Z44" s="732">
        <f>IF(AN44="1",BF44,0)</f>
        <v>0</v>
      </c>
      <c r="AA44" s="732">
        <f>IF(AN44="7",BE44,0)</f>
        <v>0</v>
      </c>
      <c r="AB44" s="732">
        <f>IF(AN44="7",BF44,0)</f>
        <v>0</v>
      </c>
      <c r="AC44" s="732">
        <f>IF(AN44="2",BE44,0)</f>
        <v>0</v>
      </c>
      <c r="AD44" s="732">
        <f>IF(AN44="2",BF44,0)</f>
        <v>0</v>
      </c>
      <c r="AE44" s="732">
        <f>IF(AN44="0",BG44,0)</f>
        <v>0</v>
      </c>
      <c r="AF44" s="724"/>
      <c r="AG44" s="730">
        <f>IF(AK44=0,H44,0)</f>
        <v>0</v>
      </c>
      <c r="AH44" s="730">
        <f>IF(AK44=15,H44,0)</f>
        <v>0</v>
      </c>
      <c r="AI44" s="730">
        <f>IF(AK44=21,H44,0)</f>
        <v>0</v>
      </c>
      <c r="AK44" s="732">
        <v>21</v>
      </c>
      <c r="AL44" s="732">
        <f>G44*0</f>
        <v>0</v>
      </c>
      <c r="AM44" s="732">
        <f>G44*(1-0)</f>
        <v>0</v>
      </c>
      <c r="AN44" s="731" t="s">
        <v>179</v>
      </c>
      <c r="AS44" s="732">
        <f>AT44+AU44</f>
        <v>0</v>
      </c>
      <c r="AT44" s="732">
        <f>F44*AL44</f>
        <v>0</v>
      </c>
      <c r="AU44" s="732">
        <f>F44*AM44</f>
        <v>0</v>
      </c>
      <c r="AV44" s="733" t="s">
        <v>5307</v>
      </c>
      <c r="AW44" s="733" t="s">
        <v>5257</v>
      </c>
      <c r="AX44" s="724" t="s">
        <v>5234</v>
      </c>
      <c r="AZ44" s="732">
        <f>AT44+AU44</f>
        <v>0</v>
      </c>
      <c r="BA44" s="732">
        <f>G44/(100-BB44)*100</f>
        <v>0</v>
      </c>
      <c r="BB44" s="732">
        <v>0</v>
      </c>
      <c r="BC44" s="732">
        <f>J44</f>
        <v>0</v>
      </c>
      <c r="BE44" s="730">
        <f>F44*AL44</f>
        <v>0</v>
      </c>
      <c r="BF44" s="730">
        <f>F44*AM44</f>
        <v>0</v>
      </c>
      <c r="BG44" s="730">
        <f>F44*G44</f>
        <v>0</v>
      </c>
    </row>
    <row r="45" spans="1:59" x14ac:dyDescent="0.25">
      <c r="A45" s="952" t="s">
        <v>5311</v>
      </c>
      <c r="B45" s="952"/>
      <c r="C45" s="952" t="s">
        <v>5312</v>
      </c>
      <c r="D45" s="952" t="s">
        <v>5313</v>
      </c>
      <c r="E45" s="952" t="s">
        <v>261</v>
      </c>
      <c r="F45" s="953">
        <v>88</v>
      </c>
      <c r="G45" s="1200">
        <v>0</v>
      </c>
      <c r="H45" s="953">
        <f>F45*G45</f>
        <v>0</v>
      </c>
      <c r="I45" s="953">
        <v>0</v>
      </c>
      <c r="J45" s="953">
        <f>F45*I45</f>
        <v>0</v>
      </c>
      <c r="W45" s="732">
        <f>IF(AN45="5",BG45,0)</f>
        <v>0</v>
      </c>
      <c r="Y45" s="732">
        <f>IF(AN45="1",BE45,0)</f>
        <v>0</v>
      </c>
      <c r="Z45" s="732">
        <f>IF(AN45="1",BF45,0)</f>
        <v>0</v>
      </c>
      <c r="AA45" s="732">
        <f>IF(AN45="7",BE45,0)</f>
        <v>0</v>
      </c>
      <c r="AB45" s="732">
        <f>IF(AN45="7",BF45,0)</f>
        <v>0</v>
      </c>
      <c r="AC45" s="732">
        <f>IF(AN45="2",BE45,0)</f>
        <v>0</v>
      </c>
      <c r="AD45" s="732">
        <f>IF(AN45="2",BF45,0)</f>
        <v>0</v>
      </c>
      <c r="AE45" s="732">
        <f>IF(AN45="0",BG45,0)</f>
        <v>0</v>
      </c>
      <c r="AF45" s="724"/>
      <c r="AG45" s="730">
        <f>IF(AK45=0,H45,0)</f>
        <v>0</v>
      </c>
      <c r="AH45" s="730">
        <f>IF(AK45=15,H45,0)</f>
        <v>0</v>
      </c>
      <c r="AI45" s="730">
        <f>IF(AK45=21,H45,0)</f>
        <v>0</v>
      </c>
      <c r="AK45" s="732">
        <v>21</v>
      </c>
      <c r="AL45" s="732">
        <f>G45*0</f>
        <v>0</v>
      </c>
      <c r="AM45" s="732">
        <f>G45*(1-0)</f>
        <v>0</v>
      </c>
      <c r="AN45" s="731" t="s">
        <v>179</v>
      </c>
      <c r="AS45" s="732">
        <f>AT45+AU45</f>
        <v>0</v>
      </c>
      <c r="AT45" s="732">
        <f>F45*AL45</f>
        <v>0</v>
      </c>
      <c r="AU45" s="732">
        <f>F45*AM45</f>
        <v>0</v>
      </c>
      <c r="AV45" s="733" t="s">
        <v>5307</v>
      </c>
      <c r="AW45" s="733" t="s">
        <v>5257</v>
      </c>
      <c r="AX45" s="724" t="s">
        <v>5234</v>
      </c>
      <c r="AZ45" s="732">
        <f>AT45+AU45</f>
        <v>0</v>
      </c>
      <c r="BA45" s="732">
        <f>G45/(100-BB45)*100</f>
        <v>0</v>
      </c>
      <c r="BB45" s="732">
        <v>0</v>
      </c>
      <c r="BC45" s="732">
        <f>J45</f>
        <v>0</v>
      </c>
      <c r="BE45" s="730">
        <f>F45*AL45</f>
        <v>0</v>
      </c>
      <c r="BF45" s="730">
        <f>F45*AM45</f>
        <v>0</v>
      </c>
      <c r="BG45" s="730">
        <f>F45*G45</f>
        <v>0</v>
      </c>
    </row>
    <row r="46" spans="1:59" x14ac:dyDescent="0.25">
      <c r="A46" s="954"/>
      <c r="B46" s="955"/>
      <c r="C46" s="955" t="s">
        <v>5314</v>
      </c>
      <c r="D46" s="955" t="s">
        <v>5315</v>
      </c>
      <c r="E46" s="954" t="s">
        <v>5215</v>
      </c>
      <c r="F46" s="954" t="s">
        <v>5215</v>
      </c>
      <c r="G46" s="954" t="s">
        <v>5215</v>
      </c>
      <c r="H46" s="956">
        <f>SUM(H47:H54)</f>
        <v>0</v>
      </c>
      <c r="I46" s="957"/>
      <c r="J46" s="956">
        <f>SUM(J47:J54)</f>
        <v>241.43432100000007</v>
      </c>
      <c r="AF46" s="724"/>
      <c r="AP46" s="729">
        <f>SUM(AG47:AG54)</f>
        <v>0</v>
      </c>
      <c r="AQ46" s="729">
        <f>SUM(AH47:AH54)</f>
        <v>0</v>
      </c>
      <c r="AR46" s="729">
        <f>SUM(AI47:AI54)</f>
        <v>0</v>
      </c>
    </row>
    <row r="47" spans="1:59" x14ac:dyDescent="0.25">
      <c r="A47" s="952" t="s">
        <v>5316</v>
      </c>
      <c r="B47" s="952"/>
      <c r="C47" s="952" t="s">
        <v>5317</v>
      </c>
      <c r="D47" s="952" t="s">
        <v>5318</v>
      </c>
      <c r="E47" s="952" t="s">
        <v>183</v>
      </c>
      <c r="F47" s="953">
        <v>11.2</v>
      </c>
      <c r="G47" s="1200">
        <v>0</v>
      </c>
      <c r="H47" s="953">
        <f t="shared" ref="H47:H54" si="46">F47*G47</f>
        <v>0</v>
      </c>
      <c r="I47" s="953">
        <v>0</v>
      </c>
      <c r="J47" s="953">
        <f t="shared" ref="J47:J54" si="47">F47*I47</f>
        <v>0</v>
      </c>
      <c r="W47" s="732">
        <f t="shared" ref="W47:W54" si="48">IF(AN47="5",BG47,0)</f>
        <v>0</v>
      </c>
      <c r="Y47" s="732">
        <f t="shared" ref="Y47:Y54" si="49">IF(AN47="1",BE47,0)</f>
        <v>0</v>
      </c>
      <c r="Z47" s="732">
        <f t="shared" ref="Z47:Z54" si="50">IF(AN47="1",BF47,0)</f>
        <v>0</v>
      </c>
      <c r="AA47" s="732">
        <f t="shared" ref="AA47:AA54" si="51">IF(AN47="7",BE47,0)</f>
        <v>0</v>
      </c>
      <c r="AB47" s="732">
        <f t="shared" ref="AB47:AB54" si="52">IF(AN47="7",BF47,0)</f>
        <v>0</v>
      </c>
      <c r="AC47" s="732">
        <f t="shared" ref="AC47:AC54" si="53">IF(AN47="2",BE47,0)</f>
        <v>0</v>
      </c>
      <c r="AD47" s="732">
        <f t="shared" ref="AD47:AD54" si="54">IF(AN47="2",BF47,0)</f>
        <v>0</v>
      </c>
      <c r="AE47" s="732">
        <f t="shared" ref="AE47:AE54" si="55">IF(AN47="0",BG47,0)</f>
        <v>0</v>
      </c>
      <c r="AF47" s="724"/>
      <c r="AG47" s="730">
        <f t="shared" ref="AG47:AG54" si="56">IF(AK47=0,H47,0)</f>
        <v>0</v>
      </c>
      <c r="AH47" s="730">
        <f t="shared" ref="AH47:AH54" si="57">IF(AK47=15,H47,0)</f>
        <v>0</v>
      </c>
      <c r="AI47" s="730">
        <f t="shared" ref="AI47:AI54" si="58">IF(AK47=21,H47,0)</f>
        <v>0</v>
      </c>
      <c r="AK47" s="732">
        <v>21</v>
      </c>
      <c r="AL47" s="732">
        <f>G47*0</f>
        <v>0</v>
      </c>
      <c r="AM47" s="732">
        <f>G47*(1-0)</f>
        <v>0</v>
      </c>
      <c r="AN47" s="731" t="s">
        <v>179</v>
      </c>
      <c r="AS47" s="732">
        <f t="shared" ref="AS47:AS54" si="59">AT47+AU47</f>
        <v>0</v>
      </c>
      <c r="AT47" s="732">
        <f t="shared" ref="AT47:AT54" si="60">F47*AL47</f>
        <v>0</v>
      </c>
      <c r="AU47" s="732">
        <f t="shared" ref="AU47:AU54" si="61">F47*AM47</f>
        <v>0</v>
      </c>
      <c r="AV47" s="733" t="s">
        <v>5319</v>
      </c>
      <c r="AW47" s="733" t="s">
        <v>5320</v>
      </c>
      <c r="AX47" s="724" t="s">
        <v>5234</v>
      </c>
      <c r="AZ47" s="732">
        <f t="shared" ref="AZ47:AZ54" si="62">AT47+AU47</f>
        <v>0</v>
      </c>
      <c r="BA47" s="732">
        <f t="shared" ref="BA47:BA54" si="63">G47/(100-BB47)*100</f>
        <v>0</v>
      </c>
      <c r="BB47" s="732">
        <v>0</v>
      </c>
      <c r="BC47" s="732">
        <f t="shared" ref="BC47:BC54" si="64">J47</f>
        <v>0</v>
      </c>
      <c r="BE47" s="730">
        <f t="shared" ref="BE47:BE54" si="65">F47*AL47</f>
        <v>0</v>
      </c>
      <c r="BF47" s="730">
        <f t="shared" ref="BF47:BF54" si="66">F47*AM47</f>
        <v>0</v>
      </c>
      <c r="BG47" s="730">
        <f t="shared" ref="BG47:BG54" si="67">F47*G47</f>
        <v>0</v>
      </c>
    </row>
    <row r="48" spans="1:59" x14ac:dyDescent="0.25">
      <c r="A48" s="952" t="s">
        <v>5321</v>
      </c>
      <c r="B48" s="952"/>
      <c r="C48" s="952" t="s">
        <v>5322</v>
      </c>
      <c r="D48" s="952" t="s">
        <v>5323</v>
      </c>
      <c r="E48" s="952" t="s">
        <v>261</v>
      </c>
      <c r="F48" s="953">
        <v>301.10000000000002</v>
      </c>
      <c r="G48" s="1200">
        <v>0</v>
      </c>
      <c r="H48" s="953">
        <f t="shared" si="46"/>
        <v>0</v>
      </c>
      <c r="I48" s="953">
        <v>0.27994000000000002</v>
      </c>
      <c r="J48" s="953">
        <f t="shared" si="47"/>
        <v>84.289934000000017</v>
      </c>
      <c r="W48" s="732">
        <f t="shared" si="48"/>
        <v>0</v>
      </c>
      <c r="Y48" s="732">
        <f t="shared" si="49"/>
        <v>0</v>
      </c>
      <c r="Z48" s="732">
        <f t="shared" si="50"/>
        <v>0</v>
      </c>
      <c r="AA48" s="732">
        <f t="shared" si="51"/>
        <v>0</v>
      </c>
      <c r="AB48" s="732">
        <f t="shared" si="52"/>
        <v>0</v>
      </c>
      <c r="AC48" s="732">
        <f t="shared" si="53"/>
        <v>0</v>
      </c>
      <c r="AD48" s="732">
        <f t="shared" si="54"/>
        <v>0</v>
      </c>
      <c r="AE48" s="732">
        <f t="shared" si="55"/>
        <v>0</v>
      </c>
      <c r="AF48" s="724"/>
      <c r="AG48" s="730">
        <f t="shared" si="56"/>
        <v>0</v>
      </c>
      <c r="AH48" s="730">
        <f t="shared" si="57"/>
        <v>0</v>
      </c>
      <c r="AI48" s="730">
        <f t="shared" si="58"/>
        <v>0</v>
      </c>
      <c r="AK48" s="732">
        <v>21</v>
      </c>
      <c r="AL48" s="732">
        <f>G48*0.866775067750677</f>
        <v>0</v>
      </c>
      <c r="AM48" s="732">
        <f>G48*(1-0.866775067750677)</f>
        <v>0</v>
      </c>
      <c r="AN48" s="731" t="s">
        <v>179</v>
      </c>
      <c r="AS48" s="732">
        <f t="shared" si="59"/>
        <v>0</v>
      </c>
      <c r="AT48" s="732">
        <f t="shared" si="60"/>
        <v>0</v>
      </c>
      <c r="AU48" s="732">
        <f t="shared" si="61"/>
        <v>0</v>
      </c>
      <c r="AV48" s="733" t="s">
        <v>5319</v>
      </c>
      <c r="AW48" s="733" t="s">
        <v>5320</v>
      </c>
      <c r="AX48" s="724" t="s">
        <v>5234</v>
      </c>
      <c r="AZ48" s="732">
        <f t="shared" si="62"/>
        <v>0</v>
      </c>
      <c r="BA48" s="732">
        <f t="shared" si="63"/>
        <v>0</v>
      </c>
      <c r="BB48" s="732">
        <v>0</v>
      </c>
      <c r="BC48" s="732">
        <f t="shared" si="64"/>
        <v>84.289934000000017</v>
      </c>
      <c r="BE48" s="730">
        <f t="shared" si="65"/>
        <v>0</v>
      </c>
      <c r="BF48" s="730">
        <f t="shared" si="66"/>
        <v>0</v>
      </c>
      <c r="BG48" s="730">
        <f t="shared" si="67"/>
        <v>0</v>
      </c>
    </row>
    <row r="49" spans="1:59" x14ac:dyDescent="0.25">
      <c r="A49" s="952" t="s">
        <v>5324</v>
      </c>
      <c r="B49" s="952"/>
      <c r="C49" s="952" t="s">
        <v>5325</v>
      </c>
      <c r="D49" s="952" t="s">
        <v>5326</v>
      </c>
      <c r="E49" s="952" t="s">
        <v>261</v>
      </c>
      <c r="F49" s="953">
        <v>8</v>
      </c>
      <c r="G49" s="1200">
        <v>0</v>
      </c>
      <c r="H49" s="953">
        <f t="shared" si="46"/>
        <v>0</v>
      </c>
      <c r="I49" s="953">
        <v>0.441</v>
      </c>
      <c r="J49" s="953">
        <f t="shared" si="47"/>
        <v>3.528</v>
      </c>
      <c r="W49" s="732">
        <f t="shared" si="48"/>
        <v>0</v>
      </c>
      <c r="Y49" s="732">
        <f t="shared" si="49"/>
        <v>0</v>
      </c>
      <c r="Z49" s="732">
        <f t="shared" si="50"/>
        <v>0</v>
      </c>
      <c r="AA49" s="732">
        <f t="shared" si="51"/>
        <v>0</v>
      </c>
      <c r="AB49" s="732">
        <f t="shared" si="52"/>
        <v>0</v>
      </c>
      <c r="AC49" s="732">
        <f t="shared" si="53"/>
        <v>0</v>
      </c>
      <c r="AD49" s="732">
        <f t="shared" si="54"/>
        <v>0</v>
      </c>
      <c r="AE49" s="732">
        <f t="shared" si="55"/>
        <v>0</v>
      </c>
      <c r="AF49" s="724"/>
      <c r="AG49" s="730">
        <f t="shared" si="56"/>
        <v>0</v>
      </c>
      <c r="AH49" s="730">
        <f t="shared" si="57"/>
        <v>0</v>
      </c>
      <c r="AI49" s="730">
        <f t="shared" si="58"/>
        <v>0</v>
      </c>
      <c r="AK49" s="732">
        <v>21</v>
      </c>
      <c r="AL49" s="732">
        <f>G49*0.867894761263978</f>
        <v>0</v>
      </c>
      <c r="AM49" s="732">
        <f>G49*(1-0.867894761263978)</f>
        <v>0</v>
      </c>
      <c r="AN49" s="731" t="s">
        <v>179</v>
      </c>
      <c r="AS49" s="732">
        <f t="shared" si="59"/>
        <v>0</v>
      </c>
      <c r="AT49" s="732">
        <f t="shared" si="60"/>
        <v>0</v>
      </c>
      <c r="AU49" s="732">
        <f t="shared" si="61"/>
        <v>0</v>
      </c>
      <c r="AV49" s="733" t="s">
        <v>5319</v>
      </c>
      <c r="AW49" s="733" t="s">
        <v>5320</v>
      </c>
      <c r="AX49" s="724" t="s">
        <v>5234</v>
      </c>
      <c r="AZ49" s="732">
        <f t="shared" si="62"/>
        <v>0</v>
      </c>
      <c r="BA49" s="732">
        <f t="shared" si="63"/>
        <v>0</v>
      </c>
      <c r="BB49" s="732">
        <v>0</v>
      </c>
      <c r="BC49" s="732">
        <f t="shared" si="64"/>
        <v>3.528</v>
      </c>
      <c r="BE49" s="730">
        <f t="shared" si="65"/>
        <v>0</v>
      </c>
      <c r="BF49" s="730">
        <f t="shared" si="66"/>
        <v>0</v>
      </c>
      <c r="BG49" s="730">
        <f t="shared" si="67"/>
        <v>0</v>
      </c>
    </row>
    <row r="50" spans="1:59" x14ac:dyDescent="0.25">
      <c r="A50" s="952" t="s">
        <v>5327</v>
      </c>
      <c r="B50" s="952"/>
      <c r="C50" s="952" t="s">
        <v>5328</v>
      </c>
      <c r="D50" s="952" t="s">
        <v>5329</v>
      </c>
      <c r="E50" s="952" t="s">
        <v>261</v>
      </c>
      <c r="F50" s="953">
        <v>268.39999999999998</v>
      </c>
      <c r="G50" s="1200">
        <v>0</v>
      </c>
      <c r="H50" s="953">
        <f t="shared" si="46"/>
        <v>0</v>
      </c>
      <c r="I50" s="953">
        <v>0.48574000000000001</v>
      </c>
      <c r="J50" s="953">
        <f t="shared" si="47"/>
        <v>130.37261599999999</v>
      </c>
      <c r="W50" s="732">
        <f t="shared" si="48"/>
        <v>0</v>
      </c>
      <c r="Y50" s="732">
        <f t="shared" si="49"/>
        <v>0</v>
      </c>
      <c r="Z50" s="732">
        <f t="shared" si="50"/>
        <v>0</v>
      </c>
      <c r="AA50" s="732">
        <f t="shared" si="51"/>
        <v>0</v>
      </c>
      <c r="AB50" s="732">
        <f t="shared" si="52"/>
        <v>0</v>
      </c>
      <c r="AC50" s="732">
        <f t="shared" si="53"/>
        <v>0</v>
      </c>
      <c r="AD50" s="732">
        <f t="shared" si="54"/>
        <v>0</v>
      </c>
      <c r="AE50" s="732">
        <f t="shared" si="55"/>
        <v>0</v>
      </c>
      <c r="AF50" s="724"/>
      <c r="AG50" s="730">
        <f t="shared" si="56"/>
        <v>0</v>
      </c>
      <c r="AH50" s="730">
        <f t="shared" si="57"/>
        <v>0</v>
      </c>
      <c r="AI50" s="730">
        <f t="shared" si="58"/>
        <v>0</v>
      </c>
      <c r="AK50" s="732">
        <v>21</v>
      </c>
      <c r="AL50" s="732">
        <f>G50*0.8</f>
        <v>0</v>
      </c>
      <c r="AM50" s="732">
        <f>G50*(1-0.8)</f>
        <v>0</v>
      </c>
      <c r="AN50" s="731" t="s">
        <v>179</v>
      </c>
      <c r="AS50" s="732">
        <f t="shared" si="59"/>
        <v>0</v>
      </c>
      <c r="AT50" s="732">
        <f t="shared" si="60"/>
        <v>0</v>
      </c>
      <c r="AU50" s="732">
        <f t="shared" si="61"/>
        <v>0</v>
      </c>
      <c r="AV50" s="733" t="s">
        <v>5319</v>
      </c>
      <c r="AW50" s="733" t="s">
        <v>5320</v>
      </c>
      <c r="AX50" s="724" t="s">
        <v>5234</v>
      </c>
      <c r="AZ50" s="732">
        <f t="shared" si="62"/>
        <v>0</v>
      </c>
      <c r="BA50" s="732">
        <f t="shared" si="63"/>
        <v>0</v>
      </c>
      <c r="BB50" s="732">
        <v>0</v>
      </c>
      <c r="BC50" s="732">
        <f t="shared" si="64"/>
        <v>130.37261599999999</v>
      </c>
      <c r="BE50" s="730">
        <f t="shared" si="65"/>
        <v>0</v>
      </c>
      <c r="BF50" s="730">
        <f t="shared" si="66"/>
        <v>0</v>
      </c>
      <c r="BG50" s="730">
        <f t="shared" si="67"/>
        <v>0</v>
      </c>
    </row>
    <row r="51" spans="1:59" x14ac:dyDescent="0.25">
      <c r="A51" s="952" t="s">
        <v>5330</v>
      </c>
      <c r="B51" s="952"/>
      <c r="C51" s="952" t="s">
        <v>5322</v>
      </c>
      <c r="D51" s="952" t="s">
        <v>5331</v>
      </c>
      <c r="E51" s="952" t="s">
        <v>261</v>
      </c>
      <c r="F51" s="953">
        <v>22.7</v>
      </c>
      <c r="G51" s="1200">
        <v>0</v>
      </c>
      <c r="H51" s="953">
        <f t="shared" si="46"/>
        <v>0</v>
      </c>
      <c r="I51" s="953">
        <v>0.378</v>
      </c>
      <c r="J51" s="953">
        <f t="shared" si="47"/>
        <v>8.5806000000000004</v>
      </c>
      <c r="W51" s="732">
        <f t="shared" si="48"/>
        <v>0</v>
      </c>
      <c r="Y51" s="732">
        <f t="shared" si="49"/>
        <v>0</v>
      </c>
      <c r="Z51" s="732">
        <f t="shared" si="50"/>
        <v>0</v>
      </c>
      <c r="AA51" s="732">
        <f t="shared" si="51"/>
        <v>0</v>
      </c>
      <c r="AB51" s="732">
        <f t="shared" si="52"/>
        <v>0</v>
      </c>
      <c r="AC51" s="732">
        <f t="shared" si="53"/>
        <v>0</v>
      </c>
      <c r="AD51" s="732">
        <f t="shared" si="54"/>
        <v>0</v>
      </c>
      <c r="AE51" s="732">
        <f t="shared" si="55"/>
        <v>0</v>
      </c>
      <c r="AF51" s="724"/>
      <c r="AG51" s="730">
        <f t="shared" si="56"/>
        <v>0</v>
      </c>
      <c r="AH51" s="730">
        <f t="shared" si="57"/>
        <v>0</v>
      </c>
      <c r="AI51" s="730">
        <f t="shared" si="58"/>
        <v>0</v>
      </c>
      <c r="AK51" s="732">
        <v>21</v>
      </c>
      <c r="AL51" s="732">
        <f>G51*0.866775067750677</f>
        <v>0</v>
      </c>
      <c r="AM51" s="732">
        <f>G51*(1-0.866775067750677)</f>
        <v>0</v>
      </c>
      <c r="AN51" s="731" t="s">
        <v>179</v>
      </c>
      <c r="AS51" s="732">
        <f t="shared" si="59"/>
        <v>0</v>
      </c>
      <c r="AT51" s="732">
        <f t="shared" si="60"/>
        <v>0</v>
      </c>
      <c r="AU51" s="732">
        <f t="shared" si="61"/>
        <v>0</v>
      </c>
      <c r="AV51" s="733" t="s">
        <v>5319</v>
      </c>
      <c r="AW51" s="733" t="s">
        <v>5320</v>
      </c>
      <c r="AX51" s="724" t="s">
        <v>5234</v>
      </c>
      <c r="AZ51" s="732">
        <f t="shared" si="62"/>
        <v>0</v>
      </c>
      <c r="BA51" s="732">
        <f t="shared" si="63"/>
        <v>0</v>
      </c>
      <c r="BB51" s="732">
        <v>0</v>
      </c>
      <c r="BC51" s="732">
        <f t="shared" si="64"/>
        <v>8.5806000000000004</v>
      </c>
      <c r="BE51" s="730">
        <f t="shared" si="65"/>
        <v>0</v>
      </c>
      <c r="BF51" s="730">
        <f t="shared" si="66"/>
        <v>0</v>
      </c>
      <c r="BG51" s="730">
        <f t="shared" si="67"/>
        <v>0</v>
      </c>
    </row>
    <row r="52" spans="1:59" x14ac:dyDescent="0.25">
      <c r="A52" s="952" t="s">
        <v>5332</v>
      </c>
      <c r="B52" s="952"/>
      <c r="C52" s="952" t="s">
        <v>5333</v>
      </c>
      <c r="D52" s="952" t="s">
        <v>5334</v>
      </c>
      <c r="E52" s="952" t="s">
        <v>261</v>
      </c>
      <c r="F52" s="953">
        <v>22.7</v>
      </c>
      <c r="G52" s="1200">
        <v>0</v>
      </c>
      <c r="H52" s="953">
        <f t="shared" si="46"/>
        <v>0</v>
      </c>
      <c r="I52" s="953">
        <v>0.21099999999999999</v>
      </c>
      <c r="J52" s="953">
        <f t="shared" si="47"/>
        <v>4.7896999999999998</v>
      </c>
      <c r="W52" s="732">
        <f t="shared" si="48"/>
        <v>0</v>
      </c>
      <c r="Y52" s="732">
        <f t="shared" si="49"/>
        <v>0</v>
      </c>
      <c r="Z52" s="732">
        <f t="shared" si="50"/>
        <v>0</v>
      </c>
      <c r="AA52" s="732">
        <f t="shared" si="51"/>
        <v>0</v>
      </c>
      <c r="AB52" s="732">
        <f t="shared" si="52"/>
        <v>0</v>
      </c>
      <c r="AC52" s="732">
        <f t="shared" si="53"/>
        <v>0</v>
      </c>
      <c r="AD52" s="732">
        <f t="shared" si="54"/>
        <v>0</v>
      </c>
      <c r="AE52" s="732">
        <f t="shared" si="55"/>
        <v>0</v>
      </c>
      <c r="AF52" s="724"/>
      <c r="AG52" s="730">
        <f t="shared" si="56"/>
        <v>0</v>
      </c>
      <c r="AH52" s="730">
        <f t="shared" si="57"/>
        <v>0</v>
      </c>
      <c r="AI52" s="730">
        <f t="shared" si="58"/>
        <v>0</v>
      </c>
      <c r="AK52" s="732">
        <v>21</v>
      </c>
      <c r="AL52" s="732">
        <f>G52*0.817651663405088</f>
        <v>0</v>
      </c>
      <c r="AM52" s="732">
        <f>G52*(1-0.817651663405088)</f>
        <v>0</v>
      </c>
      <c r="AN52" s="731" t="s">
        <v>179</v>
      </c>
      <c r="AS52" s="732">
        <f t="shared" si="59"/>
        <v>0</v>
      </c>
      <c r="AT52" s="732">
        <f t="shared" si="60"/>
        <v>0</v>
      </c>
      <c r="AU52" s="732">
        <f t="shared" si="61"/>
        <v>0</v>
      </c>
      <c r="AV52" s="733" t="s">
        <v>5319</v>
      </c>
      <c r="AW52" s="733" t="s">
        <v>5320</v>
      </c>
      <c r="AX52" s="724" t="s">
        <v>5234</v>
      </c>
      <c r="AZ52" s="732">
        <f t="shared" si="62"/>
        <v>0</v>
      </c>
      <c r="BA52" s="732">
        <f t="shared" si="63"/>
        <v>0</v>
      </c>
      <c r="BB52" s="732">
        <v>0</v>
      </c>
      <c r="BC52" s="732">
        <f t="shared" si="64"/>
        <v>4.7896999999999998</v>
      </c>
      <c r="BE52" s="730">
        <f t="shared" si="65"/>
        <v>0</v>
      </c>
      <c r="BF52" s="730">
        <f t="shared" si="66"/>
        <v>0</v>
      </c>
      <c r="BG52" s="730">
        <f t="shared" si="67"/>
        <v>0</v>
      </c>
    </row>
    <row r="53" spans="1:59" x14ac:dyDescent="0.25">
      <c r="A53" s="952" t="s">
        <v>5335</v>
      </c>
      <c r="B53" s="952"/>
      <c r="C53" s="952" t="s">
        <v>5336</v>
      </c>
      <c r="D53" s="952" t="s">
        <v>5337</v>
      </c>
      <c r="E53" s="952" t="s">
        <v>261</v>
      </c>
      <c r="F53" s="953">
        <v>22.7</v>
      </c>
      <c r="G53" s="1200">
        <v>0</v>
      </c>
      <c r="H53" s="953">
        <f t="shared" si="46"/>
        <v>0</v>
      </c>
      <c r="I53" s="953">
        <v>0.36834</v>
      </c>
      <c r="J53" s="953">
        <f t="shared" si="47"/>
        <v>8.3613179999999989</v>
      </c>
      <c r="W53" s="732">
        <f t="shared" si="48"/>
        <v>0</v>
      </c>
      <c r="Y53" s="732">
        <f t="shared" si="49"/>
        <v>0</v>
      </c>
      <c r="Z53" s="732">
        <f t="shared" si="50"/>
        <v>0</v>
      </c>
      <c r="AA53" s="732">
        <f t="shared" si="51"/>
        <v>0</v>
      </c>
      <c r="AB53" s="732">
        <f t="shared" si="52"/>
        <v>0</v>
      </c>
      <c r="AC53" s="732">
        <f t="shared" si="53"/>
        <v>0</v>
      </c>
      <c r="AD53" s="732">
        <f t="shared" si="54"/>
        <v>0</v>
      </c>
      <c r="AE53" s="732">
        <f t="shared" si="55"/>
        <v>0</v>
      </c>
      <c r="AF53" s="724"/>
      <c r="AG53" s="730">
        <f t="shared" si="56"/>
        <v>0</v>
      </c>
      <c r="AH53" s="730">
        <f t="shared" si="57"/>
        <v>0</v>
      </c>
      <c r="AI53" s="730">
        <f t="shared" si="58"/>
        <v>0</v>
      </c>
      <c r="AK53" s="732">
        <v>21</v>
      </c>
      <c r="AL53" s="732">
        <f>G53*0.758721227621483</f>
        <v>0</v>
      </c>
      <c r="AM53" s="732">
        <f>G53*(1-0.758721227621483)</f>
        <v>0</v>
      </c>
      <c r="AN53" s="731" t="s">
        <v>179</v>
      </c>
      <c r="AS53" s="732">
        <f t="shared" si="59"/>
        <v>0</v>
      </c>
      <c r="AT53" s="732">
        <f t="shared" si="60"/>
        <v>0</v>
      </c>
      <c r="AU53" s="732">
        <f t="shared" si="61"/>
        <v>0</v>
      </c>
      <c r="AV53" s="733" t="s">
        <v>5319</v>
      </c>
      <c r="AW53" s="733" t="s">
        <v>5320</v>
      </c>
      <c r="AX53" s="724" t="s">
        <v>5234</v>
      </c>
      <c r="AZ53" s="732">
        <f t="shared" si="62"/>
        <v>0</v>
      </c>
      <c r="BA53" s="732">
        <f t="shared" si="63"/>
        <v>0</v>
      </c>
      <c r="BB53" s="732">
        <v>0</v>
      </c>
      <c r="BC53" s="732">
        <f t="shared" si="64"/>
        <v>8.3613179999999989</v>
      </c>
      <c r="BE53" s="730">
        <f t="shared" si="65"/>
        <v>0</v>
      </c>
      <c r="BF53" s="730">
        <f t="shared" si="66"/>
        <v>0</v>
      </c>
      <c r="BG53" s="730">
        <f t="shared" si="67"/>
        <v>0</v>
      </c>
    </row>
    <row r="54" spans="1:59" x14ac:dyDescent="0.25">
      <c r="A54" s="952" t="s">
        <v>5338</v>
      </c>
      <c r="B54" s="952"/>
      <c r="C54" s="952" t="s">
        <v>5339</v>
      </c>
      <c r="D54" s="952" t="s">
        <v>5340</v>
      </c>
      <c r="E54" s="952" t="s">
        <v>261</v>
      </c>
      <c r="F54" s="953">
        <v>3.7</v>
      </c>
      <c r="G54" s="1200">
        <v>0</v>
      </c>
      <c r="H54" s="953">
        <f t="shared" si="46"/>
        <v>0</v>
      </c>
      <c r="I54" s="953">
        <v>0.40869</v>
      </c>
      <c r="J54" s="953">
        <f t="shared" si="47"/>
        <v>1.5121530000000001</v>
      </c>
      <c r="W54" s="732">
        <f t="shared" si="48"/>
        <v>0</v>
      </c>
      <c r="Y54" s="732">
        <f t="shared" si="49"/>
        <v>0</v>
      </c>
      <c r="Z54" s="732">
        <f t="shared" si="50"/>
        <v>0</v>
      </c>
      <c r="AA54" s="732">
        <f t="shared" si="51"/>
        <v>0</v>
      </c>
      <c r="AB54" s="732">
        <f t="shared" si="52"/>
        <v>0</v>
      </c>
      <c r="AC54" s="732">
        <f t="shared" si="53"/>
        <v>0</v>
      </c>
      <c r="AD54" s="732">
        <f t="shared" si="54"/>
        <v>0</v>
      </c>
      <c r="AE54" s="732">
        <f t="shared" si="55"/>
        <v>0</v>
      </c>
      <c r="AF54" s="724"/>
      <c r="AG54" s="730">
        <f t="shared" si="56"/>
        <v>0</v>
      </c>
      <c r="AH54" s="730">
        <f t="shared" si="57"/>
        <v>0</v>
      </c>
      <c r="AI54" s="730">
        <f t="shared" si="58"/>
        <v>0</v>
      </c>
      <c r="AK54" s="732">
        <v>21</v>
      </c>
      <c r="AL54" s="732">
        <f>G54*0.877400722021661</f>
        <v>0</v>
      </c>
      <c r="AM54" s="732">
        <f>G54*(1-0.877400722021661)</f>
        <v>0</v>
      </c>
      <c r="AN54" s="731" t="s">
        <v>179</v>
      </c>
      <c r="AS54" s="732">
        <f t="shared" si="59"/>
        <v>0</v>
      </c>
      <c r="AT54" s="732">
        <f t="shared" si="60"/>
        <v>0</v>
      </c>
      <c r="AU54" s="732">
        <f t="shared" si="61"/>
        <v>0</v>
      </c>
      <c r="AV54" s="733" t="s">
        <v>5319</v>
      </c>
      <c r="AW54" s="733" t="s">
        <v>5320</v>
      </c>
      <c r="AX54" s="724" t="s">
        <v>5234</v>
      </c>
      <c r="AZ54" s="732">
        <f t="shared" si="62"/>
        <v>0</v>
      </c>
      <c r="BA54" s="732">
        <f t="shared" si="63"/>
        <v>0</v>
      </c>
      <c r="BB54" s="732">
        <v>0</v>
      </c>
      <c r="BC54" s="732">
        <f t="shared" si="64"/>
        <v>1.5121530000000001</v>
      </c>
      <c r="BE54" s="730">
        <f t="shared" si="65"/>
        <v>0</v>
      </c>
      <c r="BF54" s="730">
        <f t="shared" si="66"/>
        <v>0</v>
      </c>
      <c r="BG54" s="730">
        <f t="shared" si="67"/>
        <v>0</v>
      </c>
    </row>
    <row r="55" spans="1:59" x14ac:dyDescent="0.25">
      <c r="A55" s="954"/>
      <c r="B55" s="955"/>
      <c r="C55" s="955" t="s">
        <v>5341</v>
      </c>
      <c r="D55" s="955" t="s">
        <v>5342</v>
      </c>
      <c r="E55" s="954" t="s">
        <v>5215</v>
      </c>
      <c r="F55" s="954" t="s">
        <v>5215</v>
      </c>
      <c r="G55" s="954" t="s">
        <v>5215</v>
      </c>
      <c r="H55" s="956">
        <f>SUM(H56:H60)</f>
        <v>0</v>
      </c>
      <c r="I55" s="957"/>
      <c r="J55" s="956">
        <f>SUM(J56:J60)</f>
        <v>6.4700390000000008</v>
      </c>
      <c r="AF55" s="724"/>
      <c r="AP55" s="729">
        <f>SUM(AG56:AG60)</f>
        <v>0</v>
      </c>
      <c r="AQ55" s="729">
        <f>SUM(AH56:AH60)</f>
        <v>0</v>
      </c>
      <c r="AR55" s="729">
        <f>SUM(AI56:AI60)</f>
        <v>0</v>
      </c>
    </row>
    <row r="56" spans="1:59" x14ac:dyDescent="0.25">
      <c r="A56" s="952" t="s">
        <v>5343</v>
      </c>
      <c r="B56" s="952"/>
      <c r="C56" s="952" t="s">
        <v>5344</v>
      </c>
      <c r="D56" s="952" t="s">
        <v>5345</v>
      </c>
      <c r="E56" s="952" t="s">
        <v>261</v>
      </c>
      <c r="F56" s="953">
        <v>45.4</v>
      </c>
      <c r="G56" s="1200">
        <v>0</v>
      </c>
      <c r="H56" s="953">
        <f>F56*G56</f>
        <v>0</v>
      </c>
      <c r="I56" s="953">
        <v>6.0999999999999997E-4</v>
      </c>
      <c r="J56" s="953">
        <f>F56*I56</f>
        <v>2.7693999999999996E-2</v>
      </c>
      <c r="W56" s="732">
        <f>IF(AN56="5",BG56,0)</f>
        <v>0</v>
      </c>
      <c r="Y56" s="732">
        <f>IF(AN56="1",BE56,0)</f>
        <v>0</v>
      </c>
      <c r="Z56" s="732">
        <f>IF(AN56="1",BF56,0)</f>
        <v>0</v>
      </c>
      <c r="AA56" s="732">
        <f>IF(AN56="7",BE56,0)</f>
        <v>0</v>
      </c>
      <c r="AB56" s="732">
        <f>IF(AN56="7",BF56,0)</f>
        <v>0</v>
      </c>
      <c r="AC56" s="732">
        <f>IF(AN56="2",BE56,0)</f>
        <v>0</v>
      </c>
      <c r="AD56" s="732">
        <f>IF(AN56="2",BF56,0)</f>
        <v>0</v>
      </c>
      <c r="AE56" s="732">
        <f>IF(AN56="0",BG56,0)</f>
        <v>0</v>
      </c>
      <c r="AF56" s="724"/>
      <c r="AG56" s="730">
        <f>IF(AK56=0,H56,0)</f>
        <v>0</v>
      </c>
      <c r="AH56" s="730">
        <f>IF(AK56=15,H56,0)</f>
        <v>0</v>
      </c>
      <c r="AI56" s="730">
        <f>IF(AK56=21,H56,0)</f>
        <v>0</v>
      </c>
      <c r="AK56" s="732">
        <v>21</v>
      </c>
      <c r="AL56" s="732">
        <f>G56*0.922222222222222</f>
        <v>0</v>
      </c>
      <c r="AM56" s="732">
        <f>G56*(1-0.922222222222222)</f>
        <v>0</v>
      </c>
      <c r="AN56" s="731" t="s">
        <v>179</v>
      </c>
      <c r="AS56" s="732">
        <f>AT56+AU56</f>
        <v>0</v>
      </c>
      <c r="AT56" s="732">
        <f>F56*AL56</f>
        <v>0</v>
      </c>
      <c r="AU56" s="732">
        <f>F56*AM56</f>
        <v>0</v>
      </c>
      <c r="AV56" s="733" t="s">
        <v>5346</v>
      </c>
      <c r="AW56" s="733" t="s">
        <v>5320</v>
      </c>
      <c r="AX56" s="724" t="s">
        <v>5234</v>
      </c>
      <c r="AZ56" s="732">
        <f>AT56+AU56</f>
        <v>0</v>
      </c>
      <c r="BA56" s="732">
        <f>G56/(100-BB56)*100</f>
        <v>0</v>
      </c>
      <c r="BB56" s="732">
        <v>0</v>
      </c>
      <c r="BC56" s="732">
        <f>J56</f>
        <v>2.7693999999999996E-2</v>
      </c>
      <c r="BE56" s="730">
        <f>F56*AL56</f>
        <v>0</v>
      </c>
      <c r="BF56" s="730">
        <f>F56*AM56</f>
        <v>0</v>
      </c>
      <c r="BG56" s="730">
        <f>F56*G56</f>
        <v>0</v>
      </c>
    </row>
    <row r="57" spans="1:59" x14ac:dyDescent="0.25">
      <c r="A57" s="952" t="s">
        <v>5347</v>
      </c>
      <c r="B57" s="952"/>
      <c r="C57" s="952" t="s">
        <v>5348</v>
      </c>
      <c r="D57" s="952" t="s">
        <v>5349</v>
      </c>
      <c r="E57" s="952" t="s">
        <v>261</v>
      </c>
      <c r="F57" s="953">
        <v>22.7</v>
      </c>
      <c r="G57" s="1200">
        <v>0</v>
      </c>
      <c r="H57" s="953">
        <f>F57*G57</f>
        <v>0</v>
      </c>
      <c r="I57" s="953">
        <v>0.15559000000000001</v>
      </c>
      <c r="J57" s="953">
        <f>F57*I57</f>
        <v>3.5318930000000002</v>
      </c>
      <c r="W57" s="732">
        <f>IF(AN57="5",BG57,0)</f>
        <v>0</v>
      </c>
      <c r="Y57" s="732">
        <f>IF(AN57="1",BE57,0)</f>
        <v>0</v>
      </c>
      <c r="Z57" s="732">
        <f>IF(AN57="1",BF57,0)</f>
        <v>0</v>
      </c>
      <c r="AA57" s="732">
        <f>IF(AN57="7",BE57,0)</f>
        <v>0</v>
      </c>
      <c r="AB57" s="732">
        <f>IF(AN57="7",BF57,0)</f>
        <v>0</v>
      </c>
      <c r="AC57" s="732">
        <f>IF(AN57="2",BE57,0)</f>
        <v>0</v>
      </c>
      <c r="AD57" s="732">
        <f>IF(AN57="2",BF57,0)</f>
        <v>0</v>
      </c>
      <c r="AE57" s="732">
        <f>IF(AN57="0",BG57,0)</f>
        <v>0</v>
      </c>
      <c r="AF57" s="724"/>
      <c r="AG57" s="730">
        <f>IF(AK57=0,H57,0)</f>
        <v>0</v>
      </c>
      <c r="AH57" s="730">
        <f>IF(AK57=15,H57,0)</f>
        <v>0</v>
      </c>
      <c r="AI57" s="730">
        <f>IF(AK57=21,H57,0)</f>
        <v>0</v>
      </c>
      <c r="AK57" s="732">
        <v>21</v>
      </c>
      <c r="AL57" s="732">
        <f>G57*0.879307159353349</f>
        <v>0</v>
      </c>
      <c r="AM57" s="732">
        <f>G57*(1-0.879307159353349)</f>
        <v>0</v>
      </c>
      <c r="AN57" s="731" t="s">
        <v>179</v>
      </c>
      <c r="AS57" s="732">
        <f>AT57+AU57</f>
        <v>0</v>
      </c>
      <c r="AT57" s="732">
        <f>F57*AL57</f>
        <v>0</v>
      </c>
      <c r="AU57" s="732">
        <f>F57*AM57</f>
        <v>0</v>
      </c>
      <c r="AV57" s="733" t="s">
        <v>5346</v>
      </c>
      <c r="AW57" s="733" t="s">
        <v>5320</v>
      </c>
      <c r="AX57" s="724" t="s">
        <v>5234</v>
      </c>
      <c r="AZ57" s="732">
        <f>AT57+AU57</f>
        <v>0</v>
      </c>
      <c r="BA57" s="732">
        <f>G57/(100-BB57)*100</f>
        <v>0</v>
      </c>
      <c r="BB57" s="732">
        <v>0</v>
      </c>
      <c r="BC57" s="732">
        <f>J57</f>
        <v>3.5318930000000002</v>
      </c>
      <c r="BE57" s="730">
        <f>F57*AL57</f>
        <v>0</v>
      </c>
      <c r="BF57" s="730">
        <f>F57*AM57</f>
        <v>0</v>
      </c>
      <c r="BG57" s="730">
        <f>F57*G57</f>
        <v>0</v>
      </c>
    </row>
    <row r="58" spans="1:59" x14ac:dyDescent="0.25">
      <c r="A58" s="952" t="s">
        <v>5350</v>
      </c>
      <c r="B58" s="952"/>
      <c r="C58" s="952" t="s">
        <v>5351</v>
      </c>
      <c r="D58" s="952" t="s">
        <v>5352</v>
      </c>
      <c r="E58" s="952" t="s">
        <v>261</v>
      </c>
      <c r="F58" s="953">
        <v>22.7</v>
      </c>
      <c r="G58" s="1200">
        <v>0</v>
      </c>
      <c r="H58" s="953">
        <f>F58*G58</f>
        <v>0</v>
      </c>
      <c r="I58" s="953">
        <v>0.10373</v>
      </c>
      <c r="J58" s="953">
        <f>F58*I58</f>
        <v>2.3546710000000002</v>
      </c>
      <c r="W58" s="732">
        <f>IF(AN58="5",BG58,0)</f>
        <v>0</v>
      </c>
      <c r="Y58" s="732">
        <f>IF(AN58="1",BE58,0)</f>
        <v>0</v>
      </c>
      <c r="Z58" s="732">
        <f>IF(AN58="1",BF58,0)</f>
        <v>0</v>
      </c>
      <c r="AA58" s="732">
        <f>IF(AN58="7",BE58,0)</f>
        <v>0</v>
      </c>
      <c r="AB58" s="732">
        <f>IF(AN58="7",BF58,0)</f>
        <v>0</v>
      </c>
      <c r="AC58" s="732">
        <f>IF(AN58="2",BE58,0)</f>
        <v>0</v>
      </c>
      <c r="AD58" s="732">
        <f>IF(AN58="2",BF58,0)</f>
        <v>0</v>
      </c>
      <c r="AE58" s="732">
        <f>IF(AN58="0",BG58,0)</f>
        <v>0</v>
      </c>
      <c r="AF58" s="724"/>
      <c r="AG58" s="730">
        <f>IF(AK58=0,H58,0)</f>
        <v>0</v>
      </c>
      <c r="AH58" s="730">
        <f>IF(AK58=15,H58,0)</f>
        <v>0</v>
      </c>
      <c r="AI58" s="730">
        <f>IF(AK58=21,H58,0)</f>
        <v>0</v>
      </c>
      <c r="AK58" s="732">
        <v>21</v>
      </c>
      <c r="AL58" s="732">
        <f>G58*0.757285714285714</f>
        <v>0</v>
      </c>
      <c r="AM58" s="732">
        <f>G58*(1-0.757285714285714)</f>
        <v>0</v>
      </c>
      <c r="AN58" s="731" t="s">
        <v>179</v>
      </c>
      <c r="AS58" s="732">
        <f>AT58+AU58</f>
        <v>0</v>
      </c>
      <c r="AT58" s="732">
        <f>F58*AL58</f>
        <v>0</v>
      </c>
      <c r="AU58" s="732">
        <f>F58*AM58</f>
        <v>0</v>
      </c>
      <c r="AV58" s="733" t="s">
        <v>5346</v>
      </c>
      <c r="AW58" s="733" t="s">
        <v>5320</v>
      </c>
      <c r="AX58" s="724" t="s">
        <v>5234</v>
      </c>
      <c r="AZ58" s="732">
        <f>AT58+AU58</f>
        <v>0</v>
      </c>
      <c r="BA58" s="732">
        <f>G58/(100-BB58)*100</f>
        <v>0</v>
      </c>
      <c r="BB58" s="732">
        <v>0</v>
      </c>
      <c r="BC58" s="732">
        <f>J58</f>
        <v>2.3546710000000002</v>
      </c>
      <c r="BE58" s="730">
        <f>F58*AL58</f>
        <v>0</v>
      </c>
      <c r="BF58" s="730">
        <f>F58*AM58</f>
        <v>0</v>
      </c>
      <c r="BG58" s="730">
        <f>F58*G58</f>
        <v>0</v>
      </c>
    </row>
    <row r="59" spans="1:59" x14ac:dyDescent="0.25">
      <c r="A59" s="952" t="s">
        <v>5353</v>
      </c>
      <c r="B59" s="952"/>
      <c r="C59" s="952" t="s">
        <v>5354</v>
      </c>
      <c r="D59" s="952" t="s">
        <v>5355</v>
      </c>
      <c r="E59" s="952" t="s">
        <v>261</v>
      </c>
      <c r="F59" s="953">
        <v>22.7</v>
      </c>
      <c r="G59" s="1200">
        <v>0</v>
      </c>
      <c r="H59" s="953">
        <f>F59*G59</f>
        <v>0</v>
      </c>
      <c r="I59" s="953">
        <v>6.5199999999999998E-3</v>
      </c>
      <c r="J59" s="953">
        <f>F59*I59</f>
        <v>0.148004</v>
      </c>
      <c r="W59" s="732">
        <f>IF(AN59="5",BG59,0)</f>
        <v>0</v>
      </c>
      <c r="Y59" s="732">
        <f>IF(AN59="1",BE59,0)</f>
        <v>0</v>
      </c>
      <c r="Z59" s="732">
        <f>IF(AN59="1",BF59,0)</f>
        <v>0</v>
      </c>
      <c r="AA59" s="732">
        <f>IF(AN59="7",BE59,0)</f>
        <v>0</v>
      </c>
      <c r="AB59" s="732">
        <f>IF(AN59="7",BF59,0)</f>
        <v>0</v>
      </c>
      <c r="AC59" s="732">
        <f>IF(AN59="2",BE59,0)</f>
        <v>0</v>
      </c>
      <c r="AD59" s="732">
        <f>IF(AN59="2",BF59,0)</f>
        <v>0</v>
      </c>
      <c r="AE59" s="732">
        <f>IF(AN59="0",BG59,0)</f>
        <v>0</v>
      </c>
      <c r="AF59" s="724"/>
      <c r="AG59" s="730">
        <f>IF(AK59=0,H59,0)</f>
        <v>0</v>
      </c>
      <c r="AH59" s="730">
        <f>IF(AK59=15,H59,0)</f>
        <v>0</v>
      </c>
      <c r="AI59" s="730">
        <f>IF(AK59=21,H59,0)</f>
        <v>0</v>
      </c>
      <c r="AK59" s="732">
        <v>21</v>
      </c>
      <c r="AL59" s="732">
        <f>G59*0.929061969233756</f>
        <v>0</v>
      </c>
      <c r="AM59" s="732">
        <f>G59*(1-0.929061969233756)</f>
        <v>0</v>
      </c>
      <c r="AN59" s="731" t="s">
        <v>179</v>
      </c>
      <c r="AS59" s="732">
        <f>AT59+AU59</f>
        <v>0</v>
      </c>
      <c r="AT59" s="732">
        <f>F59*AL59</f>
        <v>0</v>
      </c>
      <c r="AU59" s="732">
        <f>F59*AM59</f>
        <v>0</v>
      </c>
      <c r="AV59" s="733" t="s">
        <v>5346</v>
      </c>
      <c r="AW59" s="733" t="s">
        <v>5320</v>
      </c>
      <c r="AX59" s="724" t="s">
        <v>5234</v>
      </c>
      <c r="AZ59" s="732">
        <f>AT59+AU59</f>
        <v>0</v>
      </c>
      <c r="BA59" s="732">
        <f>G59/(100-BB59)*100</f>
        <v>0</v>
      </c>
      <c r="BB59" s="732">
        <v>0</v>
      </c>
      <c r="BC59" s="732">
        <f>J59</f>
        <v>0.148004</v>
      </c>
      <c r="BE59" s="730">
        <f>F59*AL59</f>
        <v>0</v>
      </c>
      <c r="BF59" s="730">
        <f>F59*AM59</f>
        <v>0</v>
      </c>
      <c r="BG59" s="730">
        <f>F59*G59</f>
        <v>0</v>
      </c>
    </row>
    <row r="60" spans="1:59" x14ac:dyDescent="0.25">
      <c r="A60" s="952" t="s">
        <v>5356</v>
      </c>
      <c r="B60" s="952"/>
      <c r="C60" s="952" t="s">
        <v>5357</v>
      </c>
      <c r="D60" s="952" t="s">
        <v>5358</v>
      </c>
      <c r="E60" s="952" t="s">
        <v>261</v>
      </c>
      <c r="F60" s="953">
        <v>3.7</v>
      </c>
      <c r="G60" s="1200">
        <v>0</v>
      </c>
      <c r="H60" s="953">
        <f>F60*G60</f>
        <v>0</v>
      </c>
      <c r="I60" s="953">
        <v>0.11021</v>
      </c>
      <c r="J60" s="953">
        <f>F60*I60</f>
        <v>0.40777700000000006</v>
      </c>
      <c r="W60" s="732">
        <f>IF(AN60="5",BG60,0)</f>
        <v>0</v>
      </c>
      <c r="Y60" s="732">
        <f>IF(AN60="1",BE60,0)</f>
        <v>0</v>
      </c>
      <c r="Z60" s="732">
        <f>IF(AN60="1",BF60,0)</f>
        <v>0</v>
      </c>
      <c r="AA60" s="732">
        <f>IF(AN60="7",BE60,0)</f>
        <v>0</v>
      </c>
      <c r="AB60" s="732">
        <f>IF(AN60="7",BF60,0)</f>
        <v>0</v>
      </c>
      <c r="AC60" s="732">
        <f>IF(AN60="2",BE60,0)</f>
        <v>0</v>
      </c>
      <c r="AD60" s="732">
        <f>IF(AN60="2",BF60,0)</f>
        <v>0</v>
      </c>
      <c r="AE60" s="732">
        <f>IF(AN60="0",BG60,0)</f>
        <v>0</v>
      </c>
      <c r="AF60" s="724"/>
      <c r="AG60" s="730">
        <f>IF(AK60=0,H60,0)</f>
        <v>0</v>
      </c>
      <c r="AH60" s="730">
        <f>IF(AK60=15,H60,0)</f>
        <v>0</v>
      </c>
      <c r="AI60" s="730">
        <f>IF(AK60=21,H60,0)</f>
        <v>0</v>
      </c>
      <c r="AK60" s="732">
        <v>21</v>
      </c>
      <c r="AL60" s="732">
        <f>G60*0.566071524142877</f>
        <v>0</v>
      </c>
      <c r="AM60" s="732">
        <f>G60*(1-0.566071524142877)</f>
        <v>0</v>
      </c>
      <c r="AN60" s="731" t="s">
        <v>179</v>
      </c>
      <c r="AS60" s="732">
        <f>AT60+AU60</f>
        <v>0</v>
      </c>
      <c r="AT60" s="732">
        <f>F60*AL60</f>
        <v>0</v>
      </c>
      <c r="AU60" s="732">
        <f>F60*AM60</f>
        <v>0</v>
      </c>
      <c r="AV60" s="733" t="s">
        <v>5346</v>
      </c>
      <c r="AW60" s="733" t="s">
        <v>5320</v>
      </c>
      <c r="AX60" s="724" t="s">
        <v>5234</v>
      </c>
      <c r="AZ60" s="732">
        <f>AT60+AU60</f>
        <v>0</v>
      </c>
      <c r="BA60" s="732">
        <f>G60/(100-BB60)*100</f>
        <v>0</v>
      </c>
      <c r="BB60" s="732">
        <v>0</v>
      </c>
      <c r="BC60" s="732">
        <f>J60</f>
        <v>0.40777700000000006</v>
      </c>
      <c r="BE60" s="730">
        <f>F60*AL60</f>
        <v>0</v>
      </c>
      <c r="BF60" s="730">
        <f>F60*AM60</f>
        <v>0</v>
      </c>
      <c r="BG60" s="730">
        <f>F60*G60</f>
        <v>0</v>
      </c>
    </row>
    <row r="61" spans="1:59" x14ac:dyDescent="0.25">
      <c r="A61" s="954"/>
      <c r="B61" s="955"/>
      <c r="C61" s="955" t="s">
        <v>5359</v>
      </c>
      <c r="D61" s="955" t="s">
        <v>5360</v>
      </c>
      <c r="E61" s="954" t="s">
        <v>5215</v>
      </c>
      <c r="F61" s="954" t="s">
        <v>5215</v>
      </c>
      <c r="G61" s="954" t="s">
        <v>5215</v>
      </c>
      <c r="H61" s="956">
        <f>SUM(H62:H69)</f>
        <v>0</v>
      </c>
      <c r="I61" s="957"/>
      <c r="J61" s="956">
        <f>SUM(J62:J69)</f>
        <v>65.19034400000001</v>
      </c>
      <c r="AF61" s="724"/>
      <c r="AP61" s="729">
        <f>SUM(AG62:AG69)</f>
        <v>0</v>
      </c>
      <c r="AQ61" s="729">
        <f>SUM(AH62:AH69)</f>
        <v>0</v>
      </c>
      <c r="AR61" s="729">
        <f>SUM(AI62:AI69)</f>
        <v>0</v>
      </c>
    </row>
    <row r="62" spans="1:59" x14ac:dyDescent="0.25">
      <c r="A62" s="952" t="s">
        <v>5361</v>
      </c>
      <c r="B62" s="952"/>
      <c r="C62" s="952" t="s">
        <v>5362</v>
      </c>
      <c r="D62" s="952" t="s">
        <v>5363</v>
      </c>
      <c r="E62" s="952" t="s">
        <v>261</v>
      </c>
      <c r="F62" s="953">
        <v>268.10000000000002</v>
      </c>
      <c r="G62" s="1200">
        <v>0</v>
      </c>
      <c r="H62" s="953">
        <f t="shared" ref="H62:H69" si="68">F62*G62</f>
        <v>0</v>
      </c>
      <c r="I62" s="953">
        <v>7.3899999999999993E-2</v>
      </c>
      <c r="J62" s="953">
        <f t="shared" ref="J62:J69" si="69">F62*I62</f>
        <v>19.81259</v>
      </c>
      <c r="W62" s="732">
        <f t="shared" ref="W62:W69" si="70">IF(AN62="5",BG62,0)</f>
        <v>0</v>
      </c>
      <c r="Y62" s="732">
        <f t="shared" ref="Y62:Y69" si="71">IF(AN62="1",BE62,0)</f>
        <v>0</v>
      </c>
      <c r="Z62" s="732">
        <f t="shared" ref="Z62:Z69" si="72">IF(AN62="1",BF62,0)</f>
        <v>0</v>
      </c>
      <c r="AA62" s="732">
        <f t="shared" ref="AA62:AA69" si="73">IF(AN62="7",BE62,0)</f>
        <v>0</v>
      </c>
      <c r="AB62" s="732">
        <f t="shared" ref="AB62:AB69" si="74">IF(AN62="7",BF62,0)</f>
        <v>0</v>
      </c>
      <c r="AC62" s="732">
        <f t="shared" ref="AC62:AC69" si="75">IF(AN62="2",BE62,0)</f>
        <v>0</v>
      </c>
      <c r="AD62" s="732">
        <f t="shared" ref="AD62:AD69" si="76">IF(AN62="2",BF62,0)</f>
        <v>0</v>
      </c>
      <c r="AE62" s="732">
        <f t="shared" ref="AE62:AE69" si="77">IF(AN62="0",BG62,0)</f>
        <v>0</v>
      </c>
      <c r="AF62" s="724"/>
      <c r="AG62" s="730">
        <f t="shared" ref="AG62:AG69" si="78">IF(AK62=0,H62,0)</f>
        <v>0</v>
      </c>
      <c r="AH62" s="730">
        <f t="shared" ref="AH62:AH69" si="79">IF(AK62=15,H62,0)</f>
        <v>0</v>
      </c>
      <c r="AI62" s="730">
        <f t="shared" ref="AI62:AI69" si="80">IF(AK62=21,H62,0)</f>
        <v>0</v>
      </c>
      <c r="AK62" s="732">
        <v>21</v>
      </c>
      <c r="AL62" s="732">
        <f>G62*0.151081081081081</f>
        <v>0</v>
      </c>
      <c r="AM62" s="732">
        <f>G62*(1-0.151081081081081)</f>
        <v>0</v>
      </c>
      <c r="AN62" s="731" t="s">
        <v>179</v>
      </c>
      <c r="AS62" s="732">
        <f t="shared" ref="AS62:AS69" si="81">AT62+AU62</f>
        <v>0</v>
      </c>
      <c r="AT62" s="732">
        <f t="shared" ref="AT62:AT69" si="82">F62*AL62</f>
        <v>0</v>
      </c>
      <c r="AU62" s="732">
        <f t="shared" ref="AU62:AU69" si="83">F62*AM62</f>
        <v>0</v>
      </c>
      <c r="AV62" s="733" t="s">
        <v>5364</v>
      </c>
      <c r="AW62" s="733" t="s">
        <v>5320</v>
      </c>
      <c r="AX62" s="724" t="s">
        <v>5234</v>
      </c>
      <c r="AZ62" s="732">
        <f t="shared" ref="AZ62:AZ69" si="84">AT62+AU62</f>
        <v>0</v>
      </c>
      <c r="BA62" s="732">
        <f t="shared" ref="BA62:BA69" si="85">G62/(100-BB62)*100</f>
        <v>0</v>
      </c>
      <c r="BB62" s="732">
        <v>0</v>
      </c>
      <c r="BC62" s="732">
        <f t="shared" ref="BC62:BC69" si="86">J62</f>
        <v>19.81259</v>
      </c>
      <c r="BE62" s="730">
        <f t="shared" ref="BE62:BE69" si="87">F62*AL62</f>
        <v>0</v>
      </c>
      <c r="BF62" s="730">
        <f t="shared" ref="BF62:BF69" si="88">F62*AM62</f>
        <v>0</v>
      </c>
      <c r="BG62" s="730">
        <f t="shared" ref="BG62:BG69" si="89">F62*G62</f>
        <v>0</v>
      </c>
    </row>
    <row r="63" spans="1:59" x14ac:dyDescent="0.25">
      <c r="A63" s="952" t="s">
        <v>5365</v>
      </c>
      <c r="B63" s="952"/>
      <c r="C63" s="952" t="s">
        <v>5366</v>
      </c>
      <c r="D63" s="952" t="s">
        <v>5367</v>
      </c>
      <c r="E63" s="952" t="s">
        <v>261</v>
      </c>
      <c r="F63" s="953">
        <v>10.3</v>
      </c>
      <c r="G63" s="1200">
        <v>0</v>
      </c>
      <c r="H63" s="953">
        <f t="shared" si="68"/>
        <v>0</v>
      </c>
      <c r="I63" s="953">
        <v>0.17244999999999999</v>
      </c>
      <c r="J63" s="953">
        <f t="shared" si="69"/>
        <v>1.776235</v>
      </c>
      <c r="W63" s="732">
        <f t="shared" si="70"/>
        <v>0</v>
      </c>
      <c r="Y63" s="732">
        <f t="shared" si="71"/>
        <v>0</v>
      </c>
      <c r="Z63" s="732">
        <f t="shared" si="72"/>
        <v>0</v>
      </c>
      <c r="AA63" s="732">
        <f t="shared" si="73"/>
        <v>0</v>
      </c>
      <c r="AB63" s="732">
        <f t="shared" si="74"/>
        <v>0</v>
      </c>
      <c r="AC63" s="732">
        <f t="shared" si="75"/>
        <v>0</v>
      </c>
      <c r="AD63" s="732">
        <f t="shared" si="76"/>
        <v>0</v>
      </c>
      <c r="AE63" s="732">
        <f t="shared" si="77"/>
        <v>0</v>
      </c>
      <c r="AF63" s="724"/>
      <c r="AG63" s="734">
        <f t="shared" si="78"/>
        <v>0</v>
      </c>
      <c r="AH63" s="734">
        <f t="shared" si="79"/>
        <v>0</v>
      </c>
      <c r="AI63" s="734">
        <f t="shared" si="80"/>
        <v>0</v>
      </c>
      <c r="AK63" s="732">
        <v>21</v>
      </c>
      <c r="AL63" s="732">
        <f>G63*1</f>
        <v>0</v>
      </c>
      <c r="AM63" s="732">
        <f>G63*(1-1)</f>
        <v>0</v>
      </c>
      <c r="AN63" s="735" t="s">
        <v>179</v>
      </c>
      <c r="AS63" s="732">
        <f t="shared" si="81"/>
        <v>0</v>
      </c>
      <c r="AT63" s="732">
        <f t="shared" si="82"/>
        <v>0</v>
      </c>
      <c r="AU63" s="732">
        <f t="shared" si="83"/>
        <v>0</v>
      </c>
      <c r="AV63" s="733" t="s">
        <v>5364</v>
      </c>
      <c r="AW63" s="733" t="s">
        <v>5320</v>
      </c>
      <c r="AX63" s="724" t="s">
        <v>5234</v>
      </c>
      <c r="AZ63" s="732">
        <f t="shared" si="84"/>
        <v>0</v>
      </c>
      <c r="BA63" s="732">
        <f t="shared" si="85"/>
        <v>0</v>
      </c>
      <c r="BB63" s="732">
        <v>0</v>
      </c>
      <c r="BC63" s="732">
        <f t="shared" si="86"/>
        <v>1.776235</v>
      </c>
      <c r="BE63" s="734">
        <f t="shared" si="87"/>
        <v>0</v>
      </c>
      <c r="BF63" s="734">
        <f t="shared" si="88"/>
        <v>0</v>
      </c>
      <c r="BG63" s="734">
        <f t="shared" si="89"/>
        <v>0</v>
      </c>
    </row>
    <row r="64" spans="1:59" x14ac:dyDescent="0.25">
      <c r="A64" s="952" t="s">
        <v>874</v>
      </c>
      <c r="B64" s="952"/>
      <c r="C64" s="952" t="s">
        <v>5368</v>
      </c>
      <c r="D64" s="952" t="s">
        <v>5369</v>
      </c>
      <c r="E64" s="952" t="s">
        <v>261</v>
      </c>
      <c r="F64" s="953">
        <v>2.6</v>
      </c>
      <c r="G64" s="1200">
        <v>0</v>
      </c>
      <c r="H64" s="953">
        <f t="shared" si="68"/>
        <v>0</v>
      </c>
      <c r="I64" s="953">
        <v>0.17599999999999999</v>
      </c>
      <c r="J64" s="953">
        <f t="shared" si="69"/>
        <v>0.45760000000000001</v>
      </c>
      <c r="W64" s="732">
        <f t="shared" si="70"/>
        <v>0</v>
      </c>
      <c r="Y64" s="732">
        <f t="shared" si="71"/>
        <v>0</v>
      </c>
      <c r="Z64" s="732">
        <f t="shared" si="72"/>
        <v>0</v>
      </c>
      <c r="AA64" s="732">
        <f t="shared" si="73"/>
        <v>0</v>
      </c>
      <c r="AB64" s="732">
        <f t="shared" si="74"/>
        <v>0</v>
      </c>
      <c r="AC64" s="732">
        <f t="shared" si="75"/>
        <v>0</v>
      </c>
      <c r="AD64" s="732">
        <f t="shared" si="76"/>
        <v>0</v>
      </c>
      <c r="AE64" s="732">
        <f t="shared" si="77"/>
        <v>0</v>
      </c>
      <c r="AF64" s="724"/>
      <c r="AG64" s="734">
        <f t="shared" si="78"/>
        <v>0</v>
      </c>
      <c r="AH64" s="734">
        <f t="shared" si="79"/>
        <v>0</v>
      </c>
      <c r="AI64" s="734">
        <f t="shared" si="80"/>
        <v>0</v>
      </c>
      <c r="AK64" s="732">
        <v>21</v>
      </c>
      <c r="AL64" s="732">
        <f>G64*1</f>
        <v>0</v>
      </c>
      <c r="AM64" s="732">
        <f>G64*(1-1)</f>
        <v>0</v>
      </c>
      <c r="AN64" s="735" t="s">
        <v>179</v>
      </c>
      <c r="AS64" s="732">
        <f t="shared" si="81"/>
        <v>0</v>
      </c>
      <c r="AT64" s="732">
        <f t="shared" si="82"/>
        <v>0</v>
      </c>
      <c r="AU64" s="732">
        <f t="shared" si="83"/>
        <v>0</v>
      </c>
      <c r="AV64" s="733" t="s">
        <v>5364</v>
      </c>
      <c r="AW64" s="733" t="s">
        <v>5320</v>
      </c>
      <c r="AX64" s="724" t="s">
        <v>5234</v>
      </c>
      <c r="AZ64" s="732">
        <f t="shared" si="84"/>
        <v>0</v>
      </c>
      <c r="BA64" s="732">
        <f t="shared" si="85"/>
        <v>0</v>
      </c>
      <c r="BB64" s="732">
        <v>0</v>
      </c>
      <c r="BC64" s="732">
        <f t="shared" si="86"/>
        <v>0.45760000000000001</v>
      </c>
      <c r="BE64" s="734">
        <f t="shared" si="87"/>
        <v>0</v>
      </c>
      <c r="BF64" s="734">
        <f t="shared" si="88"/>
        <v>0</v>
      </c>
      <c r="BG64" s="734">
        <f t="shared" si="89"/>
        <v>0</v>
      </c>
    </row>
    <row r="65" spans="1:59" x14ac:dyDescent="0.25">
      <c r="A65" s="952" t="s">
        <v>5370</v>
      </c>
      <c r="B65" s="952"/>
      <c r="C65" s="952" t="s">
        <v>5371</v>
      </c>
      <c r="D65" s="952" t="s">
        <v>5372</v>
      </c>
      <c r="E65" s="952" t="s">
        <v>261</v>
      </c>
      <c r="F65" s="953">
        <v>134.5</v>
      </c>
      <c r="G65" s="1200">
        <v>0</v>
      </c>
      <c r="H65" s="953">
        <f t="shared" si="68"/>
        <v>0</v>
      </c>
      <c r="I65" s="953">
        <v>0.17244999999999999</v>
      </c>
      <c r="J65" s="953">
        <f t="shared" si="69"/>
        <v>23.194524999999999</v>
      </c>
      <c r="W65" s="732">
        <f t="shared" si="70"/>
        <v>0</v>
      </c>
      <c r="Y65" s="732">
        <f t="shared" si="71"/>
        <v>0</v>
      </c>
      <c r="Z65" s="732">
        <f t="shared" si="72"/>
        <v>0</v>
      </c>
      <c r="AA65" s="732">
        <f t="shared" si="73"/>
        <v>0</v>
      </c>
      <c r="AB65" s="732">
        <f t="shared" si="74"/>
        <v>0</v>
      </c>
      <c r="AC65" s="732">
        <f t="shared" si="75"/>
        <v>0</v>
      </c>
      <c r="AD65" s="732">
        <f t="shared" si="76"/>
        <v>0</v>
      </c>
      <c r="AE65" s="732">
        <f t="shared" si="77"/>
        <v>0</v>
      </c>
      <c r="AF65" s="724"/>
      <c r="AG65" s="734">
        <f t="shared" si="78"/>
        <v>0</v>
      </c>
      <c r="AH65" s="734">
        <f t="shared" si="79"/>
        <v>0</v>
      </c>
      <c r="AI65" s="734">
        <f t="shared" si="80"/>
        <v>0</v>
      </c>
      <c r="AK65" s="732">
        <v>21</v>
      </c>
      <c r="AL65" s="732">
        <f>G65*1</f>
        <v>0</v>
      </c>
      <c r="AM65" s="732">
        <f>G65*(1-1)</f>
        <v>0</v>
      </c>
      <c r="AN65" s="735" t="s">
        <v>179</v>
      </c>
      <c r="AS65" s="732">
        <f t="shared" si="81"/>
        <v>0</v>
      </c>
      <c r="AT65" s="732">
        <f t="shared" si="82"/>
        <v>0</v>
      </c>
      <c r="AU65" s="732">
        <f t="shared" si="83"/>
        <v>0</v>
      </c>
      <c r="AV65" s="733" t="s">
        <v>5364</v>
      </c>
      <c r="AW65" s="733" t="s">
        <v>5320</v>
      </c>
      <c r="AX65" s="724" t="s">
        <v>5234</v>
      </c>
      <c r="AZ65" s="732">
        <f t="shared" si="84"/>
        <v>0</v>
      </c>
      <c r="BA65" s="732">
        <f t="shared" si="85"/>
        <v>0</v>
      </c>
      <c r="BB65" s="732">
        <v>0</v>
      </c>
      <c r="BC65" s="732">
        <f t="shared" si="86"/>
        <v>23.194524999999999</v>
      </c>
      <c r="BE65" s="734">
        <f t="shared" si="87"/>
        <v>0</v>
      </c>
      <c r="BF65" s="734">
        <f t="shared" si="88"/>
        <v>0</v>
      </c>
      <c r="BG65" s="734">
        <f t="shared" si="89"/>
        <v>0</v>
      </c>
    </row>
    <row r="66" spans="1:59" x14ac:dyDescent="0.25">
      <c r="A66" s="952" t="s">
        <v>5373</v>
      </c>
      <c r="B66" s="952"/>
      <c r="C66" s="952" t="s">
        <v>5374</v>
      </c>
      <c r="D66" s="952" t="s">
        <v>5375</v>
      </c>
      <c r="E66" s="952" t="s">
        <v>261</v>
      </c>
      <c r="F66" s="953">
        <v>120.7</v>
      </c>
      <c r="G66" s="1200">
        <v>0</v>
      </c>
      <c r="H66" s="953">
        <f t="shared" si="68"/>
        <v>0</v>
      </c>
      <c r="I66" s="953">
        <v>0.152</v>
      </c>
      <c r="J66" s="953">
        <f t="shared" si="69"/>
        <v>18.346399999999999</v>
      </c>
      <c r="W66" s="732">
        <f t="shared" si="70"/>
        <v>0</v>
      </c>
      <c r="Y66" s="732">
        <f t="shared" si="71"/>
        <v>0</v>
      </c>
      <c r="Z66" s="732">
        <f t="shared" si="72"/>
        <v>0</v>
      </c>
      <c r="AA66" s="732">
        <f t="shared" si="73"/>
        <v>0</v>
      </c>
      <c r="AB66" s="732">
        <f t="shared" si="74"/>
        <v>0</v>
      </c>
      <c r="AC66" s="732">
        <f t="shared" si="75"/>
        <v>0</v>
      </c>
      <c r="AD66" s="732">
        <f t="shared" si="76"/>
        <v>0</v>
      </c>
      <c r="AE66" s="732">
        <f t="shared" si="77"/>
        <v>0</v>
      </c>
      <c r="AF66" s="724"/>
      <c r="AG66" s="734">
        <f t="shared" si="78"/>
        <v>0</v>
      </c>
      <c r="AH66" s="734">
        <f t="shared" si="79"/>
        <v>0</v>
      </c>
      <c r="AI66" s="734">
        <f t="shared" si="80"/>
        <v>0</v>
      </c>
      <c r="AK66" s="732">
        <v>21</v>
      </c>
      <c r="AL66" s="732">
        <f>G66*1</f>
        <v>0</v>
      </c>
      <c r="AM66" s="732">
        <f>G66*(1-1)</f>
        <v>0</v>
      </c>
      <c r="AN66" s="735" t="s">
        <v>179</v>
      </c>
      <c r="AS66" s="732">
        <f t="shared" si="81"/>
        <v>0</v>
      </c>
      <c r="AT66" s="732">
        <f t="shared" si="82"/>
        <v>0</v>
      </c>
      <c r="AU66" s="732">
        <f t="shared" si="83"/>
        <v>0</v>
      </c>
      <c r="AV66" s="733" t="s">
        <v>5364</v>
      </c>
      <c r="AW66" s="733" t="s">
        <v>5320</v>
      </c>
      <c r="AX66" s="724" t="s">
        <v>5234</v>
      </c>
      <c r="AZ66" s="732">
        <f t="shared" si="84"/>
        <v>0</v>
      </c>
      <c r="BA66" s="732">
        <f t="shared" si="85"/>
        <v>0</v>
      </c>
      <c r="BB66" s="732">
        <v>0</v>
      </c>
      <c r="BC66" s="732">
        <f t="shared" si="86"/>
        <v>18.346399999999999</v>
      </c>
      <c r="BE66" s="734">
        <f t="shared" si="87"/>
        <v>0</v>
      </c>
      <c r="BF66" s="734">
        <f t="shared" si="88"/>
        <v>0</v>
      </c>
      <c r="BG66" s="734">
        <f t="shared" si="89"/>
        <v>0</v>
      </c>
    </row>
    <row r="67" spans="1:59" x14ac:dyDescent="0.25">
      <c r="A67" s="952" t="s">
        <v>5376</v>
      </c>
      <c r="B67" s="952"/>
      <c r="C67" s="952" t="s">
        <v>5377</v>
      </c>
      <c r="D67" s="952" t="s">
        <v>5378</v>
      </c>
      <c r="E67" s="952" t="s">
        <v>261</v>
      </c>
      <c r="F67" s="953">
        <v>4.3</v>
      </c>
      <c r="G67" s="1200">
        <v>0</v>
      </c>
      <c r="H67" s="953">
        <f t="shared" si="68"/>
        <v>0</v>
      </c>
      <c r="I67" s="953">
        <v>7.3899999999999993E-2</v>
      </c>
      <c r="J67" s="953">
        <f t="shared" si="69"/>
        <v>0.31776999999999994</v>
      </c>
      <c r="W67" s="732">
        <f t="shared" si="70"/>
        <v>0</v>
      </c>
      <c r="Y67" s="732">
        <f t="shared" si="71"/>
        <v>0</v>
      </c>
      <c r="Z67" s="732">
        <f t="shared" si="72"/>
        <v>0</v>
      </c>
      <c r="AA67" s="732">
        <f t="shared" si="73"/>
        <v>0</v>
      </c>
      <c r="AB67" s="732">
        <f t="shared" si="74"/>
        <v>0</v>
      </c>
      <c r="AC67" s="732">
        <f t="shared" si="75"/>
        <v>0</v>
      </c>
      <c r="AD67" s="732">
        <f t="shared" si="76"/>
        <v>0</v>
      </c>
      <c r="AE67" s="732">
        <f t="shared" si="77"/>
        <v>0</v>
      </c>
      <c r="AF67" s="724"/>
      <c r="AG67" s="730">
        <f t="shared" si="78"/>
        <v>0</v>
      </c>
      <c r="AH67" s="730">
        <f t="shared" si="79"/>
        <v>0</v>
      </c>
      <c r="AI67" s="730">
        <f t="shared" si="80"/>
        <v>0</v>
      </c>
      <c r="AK67" s="732">
        <v>21</v>
      </c>
      <c r="AL67" s="732">
        <f>G67*0.158742393509128</f>
        <v>0</v>
      </c>
      <c r="AM67" s="732">
        <f>G67*(1-0.158742393509128)</f>
        <v>0</v>
      </c>
      <c r="AN67" s="731" t="s">
        <v>179</v>
      </c>
      <c r="AS67" s="732">
        <f t="shared" si="81"/>
        <v>0</v>
      </c>
      <c r="AT67" s="732">
        <f t="shared" si="82"/>
        <v>0</v>
      </c>
      <c r="AU67" s="732">
        <f t="shared" si="83"/>
        <v>0</v>
      </c>
      <c r="AV67" s="733" t="s">
        <v>5364</v>
      </c>
      <c r="AW67" s="733" t="s">
        <v>5320</v>
      </c>
      <c r="AX67" s="724" t="s">
        <v>5234</v>
      </c>
      <c r="AZ67" s="732">
        <f t="shared" si="84"/>
        <v>0</v>
      </c>
      <c r="BA67" s="732">
        <f t="shared" si="85"/>
        <v>0</v>
      </c>
      <c r="BB67" s="732">
        <v>0</v>
      </c>
      <c r="BC67" s="732">
        <f t="shared" si="86"/>
        <v>0.31776999999999994</v>
      </c>
      <c r="BE67" s="730">
        <f t="shared" si="87"/>
        <v>0</v>
      </c>
      <c r="BF67" s="730">
        <f t="shared" si="88"/>
        <v>0</v>
      </c>
      <c r="BG67" s="730">
        <f t="shared" si="89"/>
        <v>0</v>
      </c>
    </row>
    <row r="68" spans="1:59" x14ac:dyDescent="0.25">
      <c r="A68" s="952" t="s">
        <v>5379</v>
      </c>
      <c r="B68" s="952"/>
      <c r="C68" s="952" t="s">
        <v>5380</v>
      </c>
      <c r="D68" s="952" t="s">
        <v>5381</v>
      </c>
      <c r="E68" s="952" t="s">
        <v>261</v>
      </c>
      <c r="F68" s="953">
        <v>4.3</v>
      </c>
      <c r="G68" s="1200">
        <v>0</v>
      </c>
      <c r="H68" s="953">
        <f t="shared" si="68"/>
        <v>0</v>
      </c>
      <c r="I68" s="953">
        <v>0.13100000000000001</v>
      </c>
      <c r="J68" s="953">
        <f t="shared" si="69"/>
        <v>0.56330000000000002</v>
      </c>
      <c r="W68" s="732">
        <f t="shared" si="70"/>
        <v>0</v>
      </c>
      <c r="Y68" s="732">
        <f t="shared" si="71"/>
        <v>0</v>
      </c>
      <c r="Z68" s="732">
        <f t="shared" si="72"/>
        <v>0</v>
      </c>
      <c r="AA68" s="732">
        <f t="shared" si="73"/>
        <v>0</v>
      </c>
      <c r="AB68" s="732">
        <f t="shared" si="74"/>
        <v>0</v>
      </c>
      <c r="AC68" s="732">
        <f t="shared" si="75"/>
        <v>0</v>
      </c>
      <c r="AD68" s="732">
        <f t="shared" si="76"/>
        <v>0</v>
      </c>
      <c r="AE68" s="732">
        <f t="shared" si="77"/>
        <v>0</v>
      </c>
      <c r="AF68" s="724"/>
      <c r="AG68" s="734">
        <f t="shared" si="78"/>
        <v>0</v>
      </c>
      <c r="AH68" s="734">
        <f t="shared" si="79"/>
        <v>0</v>
      </c>
      <c r="AI68" s="734">
        <f t="shared" si="80"/>
        <v>0</v>
      </c>
      <c r="AK68" s="732">
        <v>21</v>
      </c>
      <c r="AL68" s="732">
        <f>G68*1</f>
        <v>0</v>
      </c>
      <c r="AM68" s="732">
        <f>G68*(1-1)</f>
        <v>0</v>
      </c>
      <c r="AN68" s="735" t="s">
        <v>179</v>
      </c>
      <c r="AS68" s="732">
        <f t="shared" si="81"/>
        <v>0</v>
      </c>
      <c r="AT68" s="732">
        <f t="shared" si="82"/>
        <v>0</v>
      </c>
      <c r="AU68" s="732">
        <f t="shared" si="83"/>
        <v>0</v>
      </c>
      <c r="AV68" s="733" t="s">
        <v>5364</v>
      </c>
      <c r="AW68" s="733" t="s">
        <v>5320</v>
      </c>
      <c r="AX68" s="724" t="s">
        <v>5234</v>
      </c>
      <c r="AZ68" s="732">
        <f t="shared" si="84"/>
        <v>0</v>
      </c>
      <c r="BA68" s="732">
        <f t="shared" si="85"/>
        <v>0</v>
      </c>
      <c r="BB68" s="732">
        <v>0</v>
      </c>
      <c r="BC68" s="732">
        <f t="shared" si="86"/>
        <v>0.56330000000000002</v>
      </c>
      <c r="BE68" s="734">
        <f t="shared" si="87"/>
        <v>0</v>
      </c>
      <c r="BF68" s="734">
        <f t="shared" si="88"/>
        <v>0</v>
      </c>
      <c r="BG68" s="734">
        <f t="shared" si="89"/>
        <v>0</v>
      </c>
    </row>
    <row r="69" spans="1:59" x14ac:dyDescent="0.25">
      <c r="A69" s="952" t="s">
        <v>5382</v>
      </c>
      <c r="B69" s="952"/>
      <c r="C69" s="952" t="s">
        <v>5383</v>
      </c>
      <c r="D69" s="952" t="s">
        <v>5384</v>
      </c>
      <c r="E69" s="952" t="s">
        <v>261</v>
      </c>
      <c r="F69" s="953">
        <v>2.2999999999999998</v>
      </c>
      <c r="G69" s="1200">
        <v>0</v>
      </c>
      <c r="H69" s="953">
        <f t="shared" si="68"/>
        <v>0</v>
      </c>
      <c r="I69" s="953">
        <v>0.31387999999999999</v>
      </c>
      <c r="J69" s="953">
        <f t="shared" si="69"/>
        <v>0.7219239999999999</v>
      </c>
      <c r="W69" s="732">
        <f t="shared" si="70"/>
        <v>0</v>
      </c>
      <c r="Y69" s="732">
        <f t="shared" si="71"/>
        <v>0</v>
      </c>
      <c r="Z69" s="732">
        <f t="shared" si="72"/>
        <v>0</v>
      </c>
      <c r="AA69" s="732">
        <f t="shared" si="73"/>
        <v>0</v>
      </c>
      <c r="AB69" s="732">
        <f t="shared" si="74"/>
        <v>0</v>
      </c>
      <c r="AC69" s="732">
        <f t="shared" si="75"/>
        <v>0</v>
      </c>
      <c r="AD69" s="732">
        <f t="shared" si="76"/>
        <v>0</v>
      </c>
      <c r="AE69" s="732">
        <f t="shared" si="77"/>
        <v>0</v>
      </c>
      <c r="AF69" s="724"/>
      <c r="AG69" s="730">
        <f t="shared" si="78"/>
        <v>0</v>
      </c>
      <c r="AH69" s="730">
        <f t="shared" si="79"/>
        <v>0</v>
      </c>
      <c r="AI69" s="730">
        <f t="shared" si="80"/>
        <v>0</v>
      </c>
      <c r="AK69" s="732">
        <v>21</v>
      </c>
      <c r="AL69" s="732">
        <f>G69*0.418825482315939</f>
        <v>0</v>
      </c>
      <c r="AM69" s="732">
        <f>G69*(1-0.418825482315939)</f>
        <v>0</v>
      </c>
      <c r="AN69" s="731" t="s">
        <v>179</v>
      </c>
      <c r="AS69" s="732">
        <f t="shared" si="81"/>
        <v>0</v>
      </c>
      <c r="AT69" s="732">
        <f t="shared" si="82"/>
        <v>0</v>
      </c>
      <c r="AU69" s="732">
        <f t="shared" si="83"/>
        <v>0</v>
      </c>
      <c r="AV69" s="733" t="s">
        <v>5364</v>
      </c>
      <c r="AW69" s="733" t="s">
        <v>5320</v>
      </c>
      <c r="AX69" s="724" t="s">
        <v>5234</v>
      </c>
      <c r="AZ69" s="732">
        <f t="shared" si="84"/>
        <v>0</v>
      </c>
      <c r="BA69" s="732">
        <f t="shared" si="85"/>
        <v>0</v>
      </c>
      <c r="BB69" s="732">
        <v>0</v>
      </c>
      <c r="BC69" s="732">
        <f t="shared" si="86"/>
        <v>0.7219239999999999</v>
      </c>
      <c r="BE69" s="730">
        <f t="shared" si="87"/>
        <v>0</v>
      </c>
      <c r="BF69" s="730">
        <f t="shared" si="88"/>
        <v>0</v>
      </c>
      <c r="BG69" s="730">
        <f t="shared" si="89"/>
        <v>0</v>
      </c>
    </row>
    <row r="70" spans="1:59" x14ac:dyDescent="0.25">
      <c r="A70" s="954"/>
      <c r="B70" s="955"/>
      <c r="C70" s="955" t="s">
        <v>5385</v>
      </c>
      <c r="D70" s="955" t="s">
        <v>5386</v>
      </c>
      <c r="E70" s="954" t="s">
        <v>5215</v>
      </c>
      <c r="F70" s="954" t="s">
        <v>5215</v>
      </c>
      <c r="G70" s="954" t="s">
        <v>5215</v>
      </c>
      <c r="H70" s="956">
        <f>SUM(H71:H71)</f>
        <v>0</v>
      </c>
      <c r="I70" s="957"/>
      <c r="J70" s="956">
        <f>SUM(J71:J71)</f>
        <v>5.4599999999999996E-3</v>
      </c>
      <c r="AF70" s="724"/>
      <c r="AP70" s="729">
        <f>SUM(AG71:AG71)</f>
        <v>0</v>
      </c>
      <c r="AQ70" s="729">
        <f>SUM(AH71:AH71)</f>
        <v>0</v>
      </c>
      <c r="AR70" s="729">
        <f>SUM(AI71:AI71)</f>
        <v>0</v>
      </c>
    </row>
    <row r="71" spans="1:59" x14ac:dyDescent="0.25">
      <c r="A71" s="952" t="s">
        <v>5387</v>
      </c>
      <c r="B71" s="952"/>
      <c r="C71" s="952" t="s">
        <v>5388</v>
      </c>
      <c r="D71" s="952" t="s">
        <v>5389</v>
      </c>
      <c r="E71" s="952" t="s">
        <v>374</v>
      </c>
      <c r="F71" s="953">
        <v>2</v>
      </c>
      <c r="G71" s="1200">
        <v>0</v>
      </c>
      <c r="H71" s="953">
        <f>F71*G71</f>
        <v>0</v>
      </c>
      <c r="I71" s="953">
        <v>2.7299999999999998E-3</v>
      </c>
      <c r="J71" s="953">
        <f>F71*I71</f>
        <v>5.4599999999999996E-3</v>
      </c>
      <c r="W71" s="732">
        <f>IF(AN71="5",BG71,0)</f>
        <v>0</v>
      </c>
      <c r="Y71" s="732">
        <f>IF(AN71="1",BE71,0)</f>
        <v>0</v>
      </c>
      <c r="Z71" s="732">
        <f>IF(AN71="1",BF71,0)</f>
        <v>0</v>
      </c>
      <c r="AA71" s="732">
        <f>IF(AN71="7",BE71,0)</f>
        <v>0</v>
      </c>
      <c r="AB71" s="732">
        <f>IF(AN71="7",BF71,0)</f>
        <v>0</v>
      </c>
      <c r="AC71" s="732">
        <f>IF(AN71="2",BE71,0)</f>
        <v>0</v>
      </c>
      <c r="AD71" s="732">
        <f>IF(AN71="2",BF71,0)</f>
        <v>0</v>
      </c>
      <c r="AE71" s="732">
        <f>IF(AN71="0",BG71,0)</f>
        <v>0</v>
      </c>
      <c r="AF71" s="724"/>
      <c r="AG71" s="730">
        <f>IF(AK71=0,H71,0)</f>
        <v>0</v>
      </c>
      <c r="AH71" s="730">
        <f>IF(AK71=15,H71,0)</f>
        <v>0</v>
      </c>
      <c r="AI71" s="730">
        <f>IF(AK71=21,H71,0)</f>
        <v>0</v>
      </c>
      <c r="AK71" s="732">
        <v>21</v>
      </c>
      <c r="AL71" s="732">
        <f>G71*0.0280091743119266</f>
        <v>0</v>
      </c>
      <c r="AM71" s="732">
        <f>G71*(1-0.0280091743119266)</f>
        <v>0</v>
      </c>
      <c r="AN71" s="731" t="s">
        <v>179</v>
      </c>
      <c r="AS71" s="732">
        <f>AT71+AU71</f>
        <v>0</v>
      </c>
      <c r="AT71" s="732">
        <f>F71*AL71</f>
        <v>0</v>
      </c>
      <c r="AU71" s="732">
        <f>F71*AM71</f>
        <v>0</v>
      </c>
      <c r="AV71" s="733" t="s">
        <v>5390</v>
      </c>
      <c r="AW71" s="733" t="s">
        <v>5391</v>
      </c>
      <c r="AX71" s="724" t="s">
        <v>5234</v>
      </c>
      <c r="AZ71" s="732">
        <f>AT71+AU71</f>
        <v>0</v>
      </c>
      <c r="BA71" s="732">
        <f>G71/(100-BB71)*100</f>
        <v>0</v>
      </c>
      <c r="BB71" s="732">
        <v>0</v>
      </c>
      <c r="BC71" s="732">
        <f>J71</f>
        <v>5.4599999999999996E-3</v>
      </c>
      <c r="BE71" s="730">
        <f>F71*AL71</f>
        <v>0</v>
      </c>
      <c r="BF71" s="730">
        <f>F71*AM71</f>
        <v>0</v>
      </c>
      <c r="BG71" s="730">
        <f>F71*G71</f>
        <v>0</v>
      </c>
    </row>
    <row r="72" spans="1:59" x14ac:dyDescent="0.25">
      <c r="A72" s="954"/>
      <c r="B72" s="955"/>
      <c r="C72" s="955" t="s">
        <v>5392</v>
      </c>
      <c r="D72" s="955" t="s">
        <v>5393</v>
      </c>
      <c r="E72" s="954" t="s">
        <v>5215</v>
      </c>
      <c r="F72" s="954" t="s">
        <v>5215</v>
      </c>
      <c r="G72" s="954" t="s">
        <v>5215</v>
      </c>
      <c r="H72" s="956">
        <f>SUM(H73:H74)</f>
        <v>0</v>
      </c>
      <c r="I72" s="957"/>
      <c r="J72" s="956">
        <f>SUM(J73:J74)</f>
        <v>1.771E-2</v>
      </c>
      <c r="AF72" s="724"/>
      <c r="AP72" s="729">
        <f>SUM(AG73:AG74)</f>
        <v>0</v>
      </c>
      <c r="AQ72" s="729">
        <f>SUM(AH73:AH74)</f>
        <v>0</v>
      </c>
      <c r="AR72" s="729">
        <f>SUM(AI73:AI74)</f>
        <v>0</v>
      </c>
    </row>
    <row r="73" spans="1:59" x14ac:dyDescent="0.25">
      <c r="A73" s="952" t="s">
        <v>5394</v>
      </c>
      <c r="B73" s="952"/>
      <c r="C73" s="952" t="s">
        <v>5395</v>
      </c>
      <c r="D73" s="952" t="s">
        <v>5396</v>
      </c>
      <c r="E73" s="952" t="s">
        <v>383</v>
      </c>
      <c r="F73" s="953">
        <v>23</v>
      </c>
      <c r="G73" s="1200">
        <v>0</v>
      </c>
      <c r="H73" s="953">
        <f>F73*G73</f>
        <v>0</v>
      </c>
      <c r="I73" s="953">
        <v>0</v>
      </c>
      <c r="J73" s="953">
        <f>F73*I73</f>
        <v>0</v>
      </c>
      <c r="W73" s="732">
        <f>IF(AN73="5",BG73,0)</f>
        <v>0</v>
      </c>
      <c r="Y73" s="732">
        <f>IF(AN73="1",BE73,0)</f>
        <v>0</v>
      </c>
      <c r="Z73" s="732">
        <f>IF(AN73="1",BF73,0)</f>
        <v>0</v>
      </c>
      <c r="AA73" s="732">
        <f>IF(AN73="7",BE73,0)</f>
        <v>0</v>
      </c>
      <c r="AB73" s="732">
        <f>IF(AN73="7",BF73,0)</f>
        <v>0</v>
      </c>
      <c r="AC73" s="732">
        <f>IF(AN73="2",BE73,0)</f>
        <v>0</v>
      </c>
      <c r="AD73" s="732">
        <f>IF(AN73="2",BF73,0)</f>
        <v>0</v>
      </c>
      <c r="AE73" s="732">
        <f>IF(AN73="0",BG73,0)</f>
        <v>0</v>
      </c>
      <c r="AF73" s="724"/>
      <c r="AG73" s="730">
        <f>IF(AK73=0,H73,0)</f>
        <v>0</v>
      </c>
      <c r="AH73" s="730">
        <f>IF(AK73=15,H73,0)</f>
        <v>0</v>
      </c>
      <c r="AI73" s="730">
        <f>IF(AK73=21,H73,0)</f>
        <v>0</v>
      </c>
      <c r="AK73" s="732">
        <v>21</v>
      </c>
      <c r="AL73" s="732">
        <f>G73*0</f>
        <v>0</v>
      </c>
      <c r="AM73" s="732">
        <f>G73*(1-0)</f>
        <v>0</v>
      </c>
      <c r="AN73" s="731" t="s">
        <v>179</v>
      </c>
      <c r="AS73" s="732">
        <f>AT73+AU73</f>
        <v>0</v>
      </c>
      <c r="AT73" s="732">
        <f>F73*AL73</f>
        <v>0</v>
      </c>
      <c r="AU73" s="732">
        <f>F73*AM73</f>
        <v>0</v>
      </c>
      <c r="AV73" s="733" t="s">
        <v>5397</v>
      </c>
      <c r="AW73" s="733" t="s">
        <v>5391</v>
      </c>
      <c r="AX73" s="724" t="s">
        <v>5234</v>
      </c>
      <c r="AZ73" s="732">
        <f>AT73+AU73</f>
        <v>0</v>
      </c>
      <c r="BA73" s="732">
        <f>G73/(100-BB73)*100</f>
        <v>0</v>
      </c>
      <c r="BB73" s="732">
        <v>0</v>
      </c>
      <c r="BC73" s="732">
        <f>J73</f>
        <v>0</v>
      </c>
      <c r="BE73" s="730">
        <f>F73*AL73</f>
        <v>0</v>
      </c>
      <c r="BF73" s="730">
        <f>F73*AM73</f>
        <v>0</v>
      </c>
      <c r="BG73" s="730">
        <f>F73*G73</f>
        <v>0</v>
      </c>
    </row>
    <row r="74" spans="1:59" x14ac:dyDescent="0.25">
      <c r="A74" s="952" t="s">
        <v>5398</v>
      </c>
      <c r="B74" s="952"/>
      <c r="C74" s="952" t="s">
        <v>5399</v>
      </c>
      <c r="D74" s="952" t="s">
        <v>5400</v>
      </c>
      <c r="E74" s="952" t="s">
        <v>383</v>
      </c>
      <c r="F74" s="953">
        <v>23</v>
      </c>
      <c r="G74" s="1200">
        <v>0</v>
      </c>
      <c r="H74" s="953">
        <f>F74*G74</f>
        <v>0</v>
      </c>
      <c r="I74" s="953">
        <v>7.6999999999999996E-4</v>
      </c>
      <c r="J74" s="953">
        <f>F74*I74</f>
        <v>1.771E-2</v>
      </c>
      <c r="W74" s="732">
        <f>IF(AN74="5",BG74,0)</f>
        <v>0</v>
      </c>
      <c r="Y74" s="732">
        <f>IF(AN74="1",BE74,0)</f>
        <v>0</v>
      </c>
      <c r="Z74" s="732">
        <f>IF(AN74="1",BF74,0)</f>
        <v>0</v>
      </c>
      <c r="AA74" s="732">
        <f>IF(AN74="7",BE74,0)</f>
        <v>0</v>
      </c>
      <c r="AB74" s="732">
        <f>IF(AN74="7",BF74,0)</f>
        <v>0</v>
      </c>
      <c r="AC74" s="732">
        <f>IF(AN74="2",BE74,0)</f>
        <v>0</v>
      </c>
      <c r="AD74" s="732">
        <f>IF(AN74="2",BF74,0)</f>
        <v>0</v>
      </c>
      <c r="AE74" s="732">
        <f>IF(AN74="0",BG74,0)</f>
        <v>0</v>
      </c>
      <c r="AF74" s="724"/>
      <c r="AG74" s="734">
        <f>IF(AK74=0,H74,0)</f>
        <v>0</v>
      </c>
      <c r="AH74" s="734">
        <f>IF(AK74=15,H74,0)</f>
        <v>0</v>
      </c>
      <c r="AI74" s="734">
        <f>IF(AK74=21,H74,0)</f>
        <v>0</v>
      </c>
      <c r="AK74" s="732">
        <v>21</v>
      </c>
      <c r="AL74" s="732">
        <f>G74*1</f>
        <v>0</v>
      </c>
      <c r="AM74" s="732">
        <f>G74*(1-1)</f>
        <v>0</v>
      </c>
      <c r="AN74" s="735" t="s">
        <v>179</v>
      </c>
      <c r="AS74" s="732">
        <f>AT74+AU74</f>
        <v>0</v>
      </c>
      <c r="AT74" s="732">
        <f>F74*AL74</f>
        <v>0</v>
      </c>
      <c r="AU74" s="732">
        <f>F74*AM74</f>
        <v>0</v>
      </c>
      <c r="AV74" s="733" t="s">
        <v>5397</v>
      </c>
      <c r="AW74" s="733" t="s">
        <v>5391</v>
      </c>
      <c r="AX74" s="724" t="s">
        <v>5234</v>
      </c>
      <c r="AZ74" s="732">
        <f>AT74+AU74</f>
        <v>0</v>
      </c>
      <c r="BA74" s="732">
        <f>G74/(100-BB74)*100</f>
        <v>0</v>
      </c>
      <c r="BB74" s="732">
        <v>0</v>
      </c>
      <c r="BC74" s="732">
        <f>J74</f>
        <v>1.771E-2</v>
      </c>
      <c r="BE74" s="734">
        <f>F74*AL74</f>
        <v>0</v>
      </c>
      <c r="BF74" s="734">
        <f>F74*AM74</f>
        <v>0</v>
      </c>
      <c r="BG74" s="734">
        <f>F74*G74</f>
        <v>0</v>
      </c>
    </row>
    <row r="75" spans="1:59" x14ac:dyDescent="0.25">
      <c r="A75" s="954"/>
      <c r="B75" s="955"/>
      <c r="C75" s="955" t="s">
        <v>5401</v>
      </c>
      <c r="D75" s="955" t="s">
        <v>5402</v>
      </c>
      <c r="E75" s="954" t="s">
        <v>5215</v>
      </c>
      <c r="F75" s="954" t="s">
        <v>5215</v>
      </c>
      <c r="G75" s="954" t="s">
        <v>5215</v>
      </c>
      <c r="H75" s="956">
        <f>SUM(H76:H85)</f>
        <v>0</v>
      </c>
      <c r="I75" s="957"/>
      <c r="J75" s="956">
        <f>SUM(J76:J85)</f>
        <v>30.063194999999993</v>
      </c>
      <c r="AF75" s="724"/>
      <c r="AP75" s="729">
        <f>SUM(AG76:AG85)</f>
        <v>0</v>
      </c>
      <c r="AQ75" s="729">
        <f>SUM(AH76:AH85)</f>
        <v>0</v>
      </c>
      <c r="AR75" s="729">
        <f>SUM(AI76:AI85)</f>
        <v>0</v>
      </c>
    </row>
    <row r="76" spans="1:59" x14ac:dyDescent="0.25">
      <c r="A76" s="952" t="s">
        <v>5403</v>
      </c>
      <c r="B76" s="952"/>
      <c r="C76" s="952" t="s">
        <v>5404</v>
      </c>
      <c r="D76" s="952" t="s">
        <v>5405</v>
      </c>
      <c r="E76" s="952" t="s">
        <v>383</v>
      </c>
      <c r="F76" s="953">
        <v>33.700000000000003</v>
      </c>
      <c r="G76" s="1200">
        <v>0</v>
      </c>
      <c r="H76" s="953">
        <f t="shared" ref="H76:H85" si="90">F76*G76</f>
        <v>0</v>
      </c>
      <c r="I76" s="953">
        <v>6.3869999999999996E-2</v>
      </c>
      <c r="J76" s="953">
        <f t="shared" ref="J76:J85" si="91">F76*I76</f>
        <v>2.1524190000000001</v>
      </c>
      <c r="W76" s="732">
        <f t="shared" ref="W76:W85" si="92">IF(AN76="5",BG76,0)</f>
        <v>0</v>
      </c>
      <c r="Y76" s="732">
        <f t="shared" ref="Y76:Y85" si="93">IF(AN76="1",BE76,0)</f>
        <v>0</v>
      </c>
      <c r="Z76" s="732">
        <f t="shared" ref="Z76:Z85" si="94">IF(AN76="1",BF76,0)</f>
        <v>0</v>
      </c>
      <c r="AA76" s="732">
        <f t="shared" ref="AA76:AA85" si="95">IF(AN76="7",BE76,0)</f>
        <v>0</v>
      </c>
      <c r="AB76" s="732">
        <f t="shared" ref="AB76:AB85" si="96">IF(AN76="7",BF76,0)</f>
        <v>0</v>
      </c>
      <c r="AC76" s="732">
        <f t="shared" ref="AC76:AC85" si="97">IF(AN76="2",BE76,0)</f>
        <v>0</v>
      </c>
      <c r="AD76" s="732">
        <f t="shared" ref="AD76:AD85" si="98">IF(AN76="2",BF76,0)</f>
        <v>0</v>
      </c>
      <c r="AE76" s="732">
        <f t="shared" ref="AE76:AE85" si="99">IF(AN76="0",BG76,0)</f>
        <v>0</v>
      </c>
      <c r="AF76" s="724"/>
      <c r="AG76" s="730">
        <f t="shared" ref="AG76:AG85" si="100">IF(AK76=0,H76,0)</f>
        <v>0</v>
      </c>
      <c r="AH76" s="730">
        <f t="shared" ref="AH76:AH85" si="101">IF(AK76=15,H76,0)</f>
        <v>0</v>
      </c>
      <c r="AI76" s="730">
        <f t="shared" ref="AI76:AI85" si="102">IF(AK76=21,H76,0)</f>
        <v>0</v>
      </c>
      <c r="AK76" s="732">
        <v>21</v>
      </c>
      <c r="AL76" s="732">
        <f>G76*0.59972850678733</f>
        <v>0</v>
      </c>
      <c r="AM76" s="732">
        <f>G76*(1-0.59972850678733)</f>
        <v>0</v>
      </c>
      <c r="AN76" s="731" t="s">
        <v>179</v>
      </c>
      <c r="AS76" s="732">
        <f t="shared" ref="AS76:AS85" si="103">AT76+AU76</f>
        <v>0</v>
      </c>
      <c r="AT76" s="732">
        <f t="shared" ref="AT76:AT85" si="104">F76*AL76</f>
        <v>0</v>
      </c>
      <c r="AU76" s="732">
        <f t="shared" ref="AU76:AU85" si="105">F76*AM76</f>
        <v>0</v>
      </c>
      <c r="AV76" s="733" t="s">
        <v>5406</v>
      </c>
      <c r="AW76" s="733" t="s">
        <v>5407</v>
      </c>
      <c r="AX76" s="724" t="s">
        <v>5234</v>
      </c>
      <c r="AZ76" s="732">
        <f t="shared" ref="AZ76:AZ85" si="106">AT76+AU76</f>
        <v>0</v>
      </c>
      <c r="BA76" s="732">
        <f t="shared" ref="BA76:BA85" si="107">G76/(100-BB76)*100</f>
        <v>0</v>
      </c>
      <c r="BB76" s="732">
        <v>0</v>
      </c>
      <c r="BC76" s="732">
        <f t="shared" ref="BC76:BC85" si="108">J76</f>
        <v>2.1524190000000001</v>
      </c>
      <c r="BE76" s="730">
        <f t="shared" ref="BE76:BE85" si="109">F76*AL76</f>
        <v>0</v>
      </c>
      <c r="BF76" s="730">
        <f t="shared" ref="BF76:BF85" si="110">F76*AM76</f>
        <v>0</v>
      </c>
      <c r="BG76" s="730">
        <f t="shared" ref="BG76:BG85" si="111">F76*G76</f>
        <v>0</v>
      </c>
    </row>
    <row r="77" spans="1:59" x14ac:dyDescent="0.25">
      <c r="A77" s="952" t="s">
        <v>5408</v>
      </c>
      <c r="B77" s="952"/>
      <c r="C77" s="952" t="s">
        <v>5409</v>
      </c>
      <c r="D77" s="952" t="s">
        <v>5410</v>
      </c>
      <c r="E77" s="952" t="s">
        <v>383</v>
      </c>
      <c r="F77" s="953">
        <v>111.1</v>
      </c>
      <c r="G77" s="1200">
        <v>0</v>
      </c>
      <c r="H77" s="953">
        <f t="shared" si="90"/>
        <v>0</v>
      </c>
      <c r="I77" s="953">
        <v>0.17732999999999999</v>
      </c>
      <c r="J77" s="953">
        <f t="shared" si="91"/>
        <v>19.701362999999997</v>
      </c>
      <c r="W77" s="732">
        <f t="shared" si="92"/>
        <v>0</v>
      </c>
      <c r="Y77" s="732">
        <f t="shared" si="93"/>
        <v>0</v>
      </c>
      <c r="Z77" s="732">
        <f t="shared" si="94"/>
        <v>0</v>
      </c>
      <c r="AA77" s="732">
        <f t="shared" si="95"/>
        <v>0</v>
      </c>
      <c r="AB77" s="732">
        <f t="shared" si="96"/>
        <v>0</v>
      </c>
      <c r="AC77" s="732">
        <f t="shared" si="97"/>
        <v>0</v>
      </c>
      <c r="AD77" s="732">
        <f t="shared" si="98"/>
        <v>0</v>
      </c>
      <c r="AE77" s="732">
        <f t="shared" si="99"/>
        <v>0</v>
      </c>
      <c r="AF77" s="724"/>
      <c r="AG77" s="730">
        <f t="shared" si="100"/>
        <v>0</v>
      </c>
      <c r="AH77" s="730">
        <f t="shared" si="101"/>
        <v>0</v>
      </c>
      <c r="AI77" s="730">
        <f t="shared" si="102"/>
        <v>0</v>
      </c>
      <c r="AK77" s="732">
        <v>21</v>
      </c>
      <c r="AL77" s="732">
        <f>G77*0.492216404886562</f>
        <v>0</v>
      </c>
      <c r="AM77" s="732">
        <f>G77*(1-0.492216404886562)</f>
        <v>0</v>
      </c>
      <c r="AN77" s="731" t="s">
        <v>179</v>
      </c>
      <c r="AS77" s="732">
        <f t="shared" si="103"/>
        <v>0</v>
      </c>
      <c r="AT77" s="732">
        <f t="shared" si="104"/>
        <v>0</v>
      </c>
      <c r="AU77" s="732">
        <f t="shared" si="105"/>
        <v>0</v>
      </c>
      <c r="AV77" s="733" t="s">
        <v>5406</v>
      </c>
      <c r="AW77" s="733" t="s">
        <v>5407</v>
      </c>
      <c r="AX77" s="724" t="s">
        <v>5234</v>
      </c>
      <c r="AZ77" s="732">
        <f t="shared" si="106"/>
        <v>0</v>
      </c>
      <c r="BA77" s="732">
        <f t="shared" si="107"/>
        <v>0</v>
      </c>
      <c r="BB77" s="732">
        <v>0</v>
      </c>
      <c r="BC77" s="732">
        <f t="shared" si="108"/>
        <v>19.701362999999997</v>
      </c>
      <c r="BE77" s="730">
        <f t="shared" si="109"/>
        <v>0</v>
      </c>
      <c r="BF77" s="730">
        <f t="shared" si="110"/>
        <v>0</v>
      </c>
      <c r="BG77" s="730">
        <f t="shared" si="111"/>
        <v>0</v>
      </c>
    </row>
    <row r="78" spans="1:59" x14ac:dyDescent="0.25">
      <c r="A78" s="952" t="s">
        <v>5411</v>
      </c>
      <c r="B78" s="952"/>
      <c r="C78" s="952" t="s">
        <v>5412</v>
      </c>
      <c r="D78" s="952" t="s">
        <v>5413</v>
      </c>
      <c r="E78" s="952" t="s">
        <v>374</v>
      </c>
      <c r="F78" s="953">
        <v>39.9</v>
      </c>
      <c r="G78" s="1200">
        <v>0</v>
      </c>
      <c r="H78" s="953">
        <f t="shared" si="90"/>
        <v>0</v>
      </c>
      <c r="I78" s="953">
        <v>0</v>
      </c>
      <c r="J78" s="953">
        <f t="shared" si="91"/>
        <v>0</v>
      </c>
      <c r="W78" s="732">
        <f t="shared" si="92"/>
        <v>0</v>
      </c>
      <c r="Y78" s="732">
        <f t="shared" si="93"/>
        <v>0</v>
      </c>
      <c r="Z78" s="732">
        <f t="shared" si="94"/>
        <v>0</v>
      </c>
      <c r="AA78" s="732">
        <f t="shared" si="95"/>
        <v>0</v>
      </c>
      <c r="AB78" s="732">
        <f t="shared" si="96"/>
        <v>0</v>
      </c>
      <c r="AC78" s="732">
        <f t="shared" si="97"/>
        <v>0</v>
      </c>
      <c r="AD78" s="732">
        <f t="shared" si="98"/>
        <v>0</v>
      </c>
      <c r="AE78" s="732">
        <f t="shared" si="99"/>
        <v>0</v>
      </c>
      <c r="AF78" s="724"/>
      <c r="AG78" s="734">
        <f t="shared" si="100"/>
        <v>0</v>
      </c>
      <c r="AH78" s="734">
        <f t="shared" si="101"/>
        <v>0</v>
      </c>
      <c r="AI78" s="734">
        <f t="shared" si="102"/>
        <v>0</v>
      </c>
      <c r="AK78" s="732">
        <v>21</v>
      </c>
      <c r="AL78" s="732">
        <f>G78*1</f>
        <v>0</v>
      </c>
      <c r="AM78" s="732">
        <f>G78*(1-1)</f>
        <v>0</v>
      </c>
      <c r="AN78" s="735" t="s">
        <v>179</v>
      </c>
      <c r="AS78" s="732">
        <f t="shared" si="103"/>
        <v>0</v>
      </c>
      <c r="AT78" s="732">
        <f t="shared" si="104"/>
        <v>0</v>
      </c>
      <c r="AU78" s="732">
        <f t="shared" si="105"/>
        <v>0</v>
      </c>
      <c r="AV78" s="733" t="s">
        <v>5406</v>
      </c>
      <c r="AW78" s="733" t="s">
        <v>5407</v>
      </c>
      <c r="AX78" s="724" t="s">
        <v>5234</v>
      </c>
      <c r="AZ78" s="732">
        <f t="shared" si="106"/>
        <v>0</v>
      </c>
      <c r="BA78" s="732">
        <f t="shared" si="107"/>
        <v>0</v>
      </c>
      <c r="BB78" s="732">
        <v>0</v>
      </c>
      <c r="BC78" s="732">
        <f t="shared" si="108"/>
        <v>0</v>
      </c>
      <c r="BE78" s="734">
        <f t="shared" si="109"/>
        <v>0</v>
      </c>
      <c r="BF78" s="734">
        <f t="shared" si="110"/>
        <v>0</v>
      </c>
      <c r="BG78" s="734">
        <f t="shared" si="111"/>
        <v>0</v>
      </c>
    </row>
    <row r="79" spans="1:59" x14ac:dyDescent="0.25">
      <c r="A79" s="952" t="s">
        <v>5414</v>
      </c>
      <c r="B79" s="952"/>
      <c r="C79" s="952" t="s">
        <v>5415</v>
      </c>
      <c r="D79" s="952" t="s">
        <v>5416</v>
      </c>
      <c r="E79" s="952" t="s">
        <v>374</v>
      </c>
      <c r="F79" s="953">
        <v>69.2</v>
      </c>
      <c r="G79" s="1200">
        <v>0</v>
      </c>
      <c r="H79" s="953">
        <f t="shared" si="90"/>
        <v>0</v>
      </c>
      <c r="I79" s="953">
        <v>0.08</v>
      </c>
      <c r="J79" s="953">
        <f t="shared" si="91"/>
        <v>5.5360000000000005</v>
      </c>
      <c r="W79" s="732">
        <f t="shared" si="92"/>
        <v>0</v>
      </c>
      <c r="Y79" s="732">
        <f t="shared" si="93"/>
        <v>0</v>
      </c>
      <c r="Z79" s="732">
        <f t="shared" si="94"/>
        <v>0</v>
      </c>
      <c r="AA79" s="732">
        <f t="shared" si="95"/>
        <v>0</v>
      </c>
      <c r="AB79" s="732">
        <f t="shared" si="96"/>
        <v>0</v>
      </c>
      <c r="AC79" s="732">
        <f t="shared" si="97"/>
        <v>0</v>
      </c>
      <c r="AD79" s="732">
        <f t="shared" si="98"/>
        <v>0</v>
      </c>
      <c r="AE79" s="732">
        <f t="shared" si="99"/>
        <v>0</v>
      </c>
      <c r="AF79" s="724"/>
      <c r="AG79" s="734">
        <f t="shared" si="100"/>
        <v>0</v>
      </c>
      <c r="AH79" s="734">
        <f t="shared" si="101"/>
        <v>0</v>
      </c>
      <c r="AI79" s="734">
        <f t="shared" si="102"/>
        <v>0</v>
      </c>
      <c r="AK79" s="732">
        <v>21</v>
      </c>
      <c r="AL79" s="732">
        <f>G79*1</f>
        <v>0</v>
      </c>
      <c r="AM79" s="732">
        <f>G79*(1-1)</f>
        <v>0</v>
      </c>
      <c r="AN79" s="735" t="s">
        <v>179</v>
      </c>
      <c r="AS79" s="732">
        <f t="shared" si="103"/>
        <v>0</v>
      </c>
      <c r="AT79" s="732">
        <f t="shared" si="104"/>
        <v>0</v>
      </c>
      <c r="AU79" s="732">
        <f t="shared" si="105"/>
        <v>0</v>
      </c>
      <c r="AV79" s="733" t="s">
        <v>5406</v>
      </c>
      <c r="AW79" s="733" t="s">
        <v>5407</v>
      </c>
      <c r="AX79" s="724" t="s">
        <v>5234</v>
      </c>
      <c r="AZ79" s="732">
        <f t="shared" si="106"/>
        <v>0</v>
      </c>
      <c r="BA79" s="732">
        <f t="shared" si="107"/>
        <v>0</v>
      </c>
      <c r="BB79" s="732">
        <v>0</v>
      </c>
      <c r="BC79" s="732">
        <f t="shared" si="108"/>
        <v>5.5360000000000005</v>
      </c>
      <c r="BE79" s="734">
        <f t="shared" si="109"/>
        <v>0</v>
      </c>
      <c r="BF79" s="734">
        <f t="shared" si="110"/>
        <v>0</v>
      </c>
      <c r="BG79" s="734">
        <f t="shared" si="111"/>
        <v>0</v>
      </c>
    </row>
    <row r="80" spans="1:59" x14ac:dyDescent="0.25">
      <c r="A80" s="952" t="s">
        <v>5314</v>
      </c>
      <c r="B80" s="952"/>
      <c r="C80" s="952" t="s">
        <v>5417</v>
      </c>
      <c r="D80" s="952" t="s">
        <v>5418</v>
      </c>
      <c r="E80" s="952" t="s">
        <v>374</v>
      </c>
      <c r="F80" s="953">
        <v>2</v>
      </c>
      <c r="G80" s="1200">
        <v>0</v>
      </c>
      <c r="H80" s="953">
        <f t="shared" si="90"/>
        <v>0</v>
      </c>
      <c r="I80" s="953">
        <v>6.7000000000000004E-2</v>
      </c>
      <c r="J80" s="953">
        <f t="shared" si="91"/>
        <v>0.13400000000000001</v>
      </c>
      <c r="W80" s="732">
        <f t="shared" si="92"/>
        <v>0</v>
      </c>
      <c r="Y80" s="732">
        <f t="shared" si="93"/>
        <v>0</v>
      </c>
      <c r="Z80" s="732">
        <f t="shared" si="94"/>
        <v>0</v>
      </c>
      <c r="AA80" s="732">
        <f t="shared" si="95"/>
        <v>0</v>
      </c>
      <c r="AB80" s="732">
        <f t="shared" si="96"/>
        <v>0</v>
      </c>
      <c r="AC80" s="732">
        <f t="shared" si="97"/>
        <v>0</v>
      </c>
      <c r="AD80" s="732">
        <f t="shared" si="98"/>
        <v>0</v>
      </c>
      <c r="AE80" s="732">
        <f t="shared" si="99"/>
        <v>0</v>
      </c>
      <c r="AF80" s="724"/>
      <c r="AG80" s="734">
        <f t="shared" si="100"/>
        <v>0</v>
      </c>
      <c r="AH80" s="734">
        <f t="shared" si="101"/>
        <v>0</v>
      </c>
      <c r="AI80" s="734">
        <f t="shared" si="102"/>
        <v>0</v>
      </c>
      <c r="AK80" s="732">
        <v>21</v>
      </c>
      <c r="AL80" s="732">
        <f>G80*1</f>
        <v>0</v>
      </c>
      <c r="AM80" s="732">
        <f>G80*(1-1)</f>
        <v>0</v>
      </c>
      <c r="AN80" s="735" t="s">
        <v>179</v>
      </c>
      <c r="AS80" s="732">
        <f t="shared" si="103"/>
        <v>0</v>
      </c>
      <c r="AT80" s="732">
        <f t="shared" si="104"/>
        <v>0</v>
      </c>
      <c r="AU80" s="732">
        <f t="shared" si="105"/>
        <v>0</v>
      </c>
      <c r="AV80" s="733" t="s">
        <v>5406</v>
      </c>
      <c r="AW80" s="733" t="s">
        <v>5407</v>
      </c>
      <c r="AX80" s="724" t="s">
        <v>5234</v>
      </c>
      <c r="AZ80" s="732">
        <f t="shared" si="106"/>
        <v>0</v>
      </c>
      <c r="BA80" s="732">
        <f t="shared" si="107"/>
        <v>0</v>
      </c>
      <c r="BB80" s="732">
        <v>0</v>
      </c>
      <c r="BC80" s="732">
        <f t="shared" si="108"/>
        <v>0.13400000000000001</v>
      </c>
      <c r="BE80" s="734">
        <f t="shared" si="109"/>
        <v>0</v>
      </c>
      <c r="BF80" s="734">
        <f t="shared" si="110"/>
        <v>0</v>
      </c>
      <c r="BG80" s="734">
        <f t="shared" si="111"/>
        <v>0</v>
      </c>
    </row>
    <row r="81" spans="1:59" x14ac:dyDescent="0.25">
      <c r="A81" s="952" t="s">
        <v>5341</v>
      </c>
      <c r="B81" s="952"/>
      <c r="C81" s="952" t="s">
        <v>5419</v>
      </c>
      <c r="D81" s="952" t="s">
        <v>5420</v>
      </c>
      <c r="E81" s="952" t="s">
        <v>383</v>
      </c>
      <c r="F81" s="953">
        <v>5.55</v>
      </c>
      <c r="G81" s="1200">
        <v>0</v>
      </c>
      <c r="H81" s="953">
        <f t="shared" si="90"/>
        <v>0</v>
      </c>
      <c r="I81" s="953">
        <v>0.10598</v>
      </c>
      <c r="J81" s="953">
        <f t="shared" si="91"/>
        <v>0.58818899999999996</v>
      </c>
      <c r="W81" s="732">
        <f t="shared" si="92"/>
        <v>0</v>
      </c>
      <c r="Y81" s="732">
        <f t="shared" si="93"/>
        <v>0</v>
      </c>
      <c r="Z81" s="732">
        <f t="shared" si="94"/>
        <v>0</v>
      </c>
      <c r="AA81" s="732">
        <f t="shared" si="95"/>
        <v>0</v>
      </c>
      <c r="AB81" s="732">
        <f t="shared" si="96"/>
        <v>0</v>
      </c>
      <c r="AC81" s="732">
        <f t="shared" si="97"/>
        <v>0</v>
      </c>
      <c r="AD81" s="732">
        <f t="shared" si="98"/>
        <v>0</v>
      </c>
      <c r="AE81" s="732">
        <f t="shared" si="99"/>
        <v>0</v>
      </c>
      <c r="AF81" s="724"/>
      <c r="AG81" s="730">
        <f t="shared" si="100"/>
        <v>0</v>
      </c>
      <c r="AH81" s="730">
        <f t="shared" si="101"/>
        <v>0</v>
      </c>
      <c r="AI81" s="730">
        <f t="shared" si="102"/>
        <v>0</v>
      </c>
      <c r="AK81" s="732">
        <v>21</v>
      </c>
      <c r="AL81" s="732">
        <f>G81*0.563712907867616</f>
        <v>0</v>
      </c>
      <c r="AM81" s="732">
        <f>G81*(1-0.563712907867616)</f>
        <v>0</v>
      </c>
      <c r="AN81" s="731" t="s">
        <v>179</v>
      </c>
      <c r="AS81" s="732">
        <f t="shared" si="103"/>
        <v>0</v>
      </c>
      <c r="AT81" s="732">
        <f t="shared" si="104"/>
        <v>0</v>
      </c>
      <c r="AU81" s="732">
        <f t="shared" si="105"/>
        <v>0</v>
      </c>
      <c r="AV81" s="733" t="s">
        <v>5406</v>
      </c>
      <c r="AW81" s="733" t="s">
        <v>5407</v>
      </c>
      <c r="AX81" s="724" t="s">
        <v>5234</v>
      </c>
      <c r="AZ81" s="732">
        <f t="shared" si="106"/>
        <v>0</v>
      </c>
      <c r="BA81" s="732">
        <f t="shared" si="107"/>
        <v>0</v>
      </c>
      <c r="BB81" s="732">
        <v>0</v>
      </c>
      <c r="BC81" s="732">
        <f t="shared" si="108"/>
        <v>0.58818899999999996</v>
      </c>
      <c r="BE81" s="730">
        <f t="shared" si="109"/>
        <v>0</v>
      </c>
      <c r="BF81" s="730">
        <f t="shared" si="110"/>
        <v>0</v>
      </c>
      <c r="BG81" s="730">
        <f t="shared" si="111"/>
        <v>0</v>
      </c>
    </row>
    <row r="82" spans="1:59" x14ac:dyDescent="0.25">
      <c r="A82" s="952" t="s">
        <v>5421</v>
      </c>
      <c r="B82" s="952"/>
      <c r="C82" s="952" t="s">
        <v>5422</v>
      </c>
      <c r="D82" s="952" t="s">
        <v>5423</v>
      </c>
      <c r="E82" s="952" t="s">
        <v>374</v>
      </c>
      <c r="F82" s="953">
        <v>5.55</v>
      </c>
      <c r="G82" s="1200">
        <v>0</v>
      </c>
      <c r="H82" s="953">
        <f t="shared" si="90"/>
        <v>0</v>
      </c>
      <c r="I82" s="953">
        <v>0.06</v>
      </c>
      <c r="J82" s="953">
        <f t="shared" si="91"/>
        <v>0.33299999999999996</v>
      </c>
      <c r="W82" s="732">
        <f t="shared" si="92"/>
        <v>0</v>
      </c>
      <c r="Y82" s="732">
        <f t="shared" si="93"/>
        <v>0</v>
      </c>
      <c r="Z82" s="732">
        <f t="shared" si="94"/>
        <v>0</v>
      </c>
      <c r="AA82" s="732">
        <f t="shared" si="95"/>
        <v>0</v>
      </c>
      <c r="AB82" s="732">
        <f t="shared" si="96"/>
        <v>0</v>
      </c>
      <c r="AC82" s="732">
        <f t="shared" si="97"/>
        <v>0</v>
      </c>
      <c r="AD82" s="732">
        <f t="shared" si="98"/>
        <v>0</v>
      </c>
      <c r="AE82" s="732">
        <f t="shared" si="99"/>
        <v>0</v>
      </c>
      <c r="AF82" s="724"/>
      <c r="AG82" s="734">
        <f t="shared" si="100"/>
        <v>0</v>
      </c>
      <c r="AH82" s="734">
        <f t="shared" si="101"/>
        <v>0</v>
      </c>
      <c r="AI82" s="734">
        <f t="shared" si="102"/>
        <v>0</v>
      </c>
      <c r="AK82" s="732">
        <v>21</v>
      </c>
      <c r="AL82" s="732">
        <f>G82*1</f>
        <v>0</v>
      </c>
      <c r="AM82" s="732">
        <f>G82*(1-1)</f>
        <v>0</v>
      </c>
      <c r="AN82" s="735" t="s">
        <v>179</v>
      </c>
      <c r="AS82" s="732">
        <f t="shared" si="103"/>
        <v>0</v>
      </c>
      <c r="AT82" s="732">
        <f t="shared" si="104"/>
        <v>0</v>
      </c>
      <c r="AU82" s="732">
        <f t="shared" si="105"/>
        <v>0</v>
      </c>
      <c r="AV82" s="733" t="s">
        <v>5406</v>
      </c>
      <c r="AW82" s="733" t="s">
        <v>5407</v>
      </c>
      <c r="AX82" s="724" t="s">
        <v>5234</v>
      </c>
      <c r="AZ82" s="732">
        <f t="shared" si="106"/>
        <v>0</v>
      </c>
      <c r="BA82" s="732">
        <f t="shared" si="107"/>
        <v>0</v>
      </c>
      <c r="BB82" s="732">
        <v>0</v>
      </c>
      <c r="BC82" s="732">
        <f t="shared" si="108"/>
        <v>0.33299999999999996</v>
      </c>
      <c r="BE82" s="734">
        <f t="shared" si="109"/>
        <v>0</v>
      </c>
      <c r="BF82" s="734">
        <f t="shared" si="110"/>
        <v>0</v>
      </c>
      <c r="BG82" s="734">
        <f t="shared" si="111"/>
        <v>0</v>
      </c>
    </row>
    <row r="83" spans="1:59" x14ac:dyDescent="0.25">
      <c r="A83" s="952" t="s">
        <v>5359</v>
      </c>
      <c r="B83" s="952"/>
      <c r="C83" s="952" t="s">
        <v>5424</v>
      </c>
      <c r="D83" s="952" t="s">
        <v>5425</v>
      </c>
      <c r="E83" s="952" t="s">
        <v>383</v>
      </c>
      <c r="F83" s="953">
        <v>33.700000000000003</v>
      </c>
      <c r="G83" s="1200">
        <v>0</v>
      </c>
      <c r="H83" s="953">
        <f t="shared" si="90"/>
        <v>0</v>
      </c>
      <c r="I83" s="953">
        <v>2.0000000000000002E-5</v>
      </c>
      <c r="J83" s="953">
        <f t="shared" si="91"/>
        <v>6.7400000000000012E-4</v>
      </c>
      <c r="W83" s="732">
        <f t="shared" si="92"/>
        <v>0</v>
      </c>
      <c r="Y83" s="732">
        <f t="shared" si="93"/>
        <v>0</v>
      </c>
      <c r="Z83" s="732">
        <f t="shared" si="94"/>
        <v>0</v>
      </c>
      <c r="AA83" s="732">
        <f t="shared" si="95"/>
        <v>0</v>
      </c>
      <c r="AB83" s="732">
        <f t="shared" si="96"/>
        <v>0</v>
      </c>
      <c r="AC83" s="732">
        <f t="shared" si="97"/>
        <v>0</v>
      </c>
      <c r="AD83" s="732">
        <f t="shared" si="98"/>
        <v>0</v>
      </c>
      <c r="AE83" s="732">
        <f t="shared" si="99"/>
        <v>0</v>
      </c>
      <c r="AF83" s="724"/>
      <c r="AG83" s="730">
        <f t="shared" si="100"/>
        <v>0</v>
      </c>
      <c r="AH83" s="730">
        <f t="shared" si="101"/>
        <v>0</v>
      </c>
      <c r="AI83" s="730">
        <f t="shared" si="102"/>
        <v>0</v>
      </c>
      <c r="AK83" s="732">
        <v>21</v>
      </c>
      <c r="AL83" s="732">
        <f>G83*0.262096774193548</f>
        <v>0</v>
      </c>
      <c r="AM83" s="732">
        <f>G83*(1-0.262096774193548)</f>
        <v>0</v>
      </c>
      <c r="AN83" s="731" t="s">
        <v>179</v>
      </c>
      <c r="AS83" s="732">
        <f t="shared" si="103"/>
        <v>0</v>
      </c>
      <c r="AT83" s="732">
        <f t="shared" si="104"/>
        <v>0</v>
      </c>
      <c r="AU83" s="732">
        <f t="shared" si="105"/>
        <v>0</v>
      </c>
      <c r="AV83" s="733" t="s">
        <v>5406</v>
      </c>
      <c r="AW83" s="733" t="s">
        <v>5407</v>
      </c>
      <c r="AX83" s="724" t="s">
        <v>5234</v>
      </c>
      <c r="AZ83" s="732">
        <f t="shared" si="106"/>
        <v>0</v>
      </c>
      <c r="BA83" s="732">
        <f t="shared" si="107"/>
        <v>0</v>
      </c>
      <c r="BB83" s="732">
        <v>0</v>
      </c>
      <c r="BC83" s="732">
        <f t="shared" si="108"/>
        <v>6.7400000000000012E-4</v>
      </c>
      <c r="BE83" s="730">
        <f t="shared" si="109"/>
        <v>0</v>
      </c>
      <c r="BF83" s="730">
        <f t="shared" si="110"/>
        <v>0</v>
      </c>
      <c r="BG83" s="730">
        <f t="shared" si="111"/>
        <v>0</v>
      </c>
    </row>
    <row r="84" spans="1:59" x14ac:dyDescent="0.25">
      <c r="A84" s="952" t="s">
        <v>5426</v>
      </c>
      <c r="B84" s="952"/>
      <c r="C84" s="952" t="s">
        <v>5427</v>
      </c>
      <c r="D84" s="952" t="s">
        <v>5428</v>
      </c>
      <c r="E84" s="952" t="s">
        <v>261</v>
      </c>
      <c r="F84" s="953">
        <v>1</v>
      </c>
      <c r="G84" s="1200">
        <v>0</v>
      </c>
      <c r="H84" s="953">
        <f t="shared" si="90"/>
        <v>0</v>
      </c>
      <c r="I84" s="953">
        <v>7.6000000000000004E-4</v>
      </c>
      <c r="J84" s="953">
        <f t="shared" si="91"/>
        <v>7.6000000000000004E-4</v>
      </c>
      <c r="W84" s="732">
        <f t="shared" si="92"/>
        <v>0</v>
      </c>
      <c r="Y84" s="732">
        <f t="shared" si="93"/>
        <v>0</v>
      </c>
      <c r="Z84" s="732">
        <f t="shared" si="94"/>
        <v>0</v>
      </c>
      <c r="AA84" s="732">
        <f t="shared" si="95"/>
        <v>0</v>
      </c>
      <c r="AB84" s="732">
        <f t="shared" si="96"/>
        <v>0</v>
      </c>
      <c r="AC84" s="732">
        <f t="shared" si="97"/>
        <v>0</v>
      </c>
      <c r="AD84" s="732">
        <f t="shared" si="98"/>
        <v>0</v>
      </c>
      <c r="AE84" s="732">
        <f t="shared" si="99"/>
        <v>0</v>
      </c>
      <c r="AF84" s="724"/>
      <c r="AG84" s="730">
        <f t="shared" si="100"/>
        <v>0</v>
      </c>
      <c r="AH84" s="730">
        <f t="shared" si="101"/>
        <v>0</v>
      </c>
      <c r="AI84" s="730">
        <f t="shared" si="102"/>
        <v>0</v>
      </c>
      <c r="AK84" s="732">
        <v>21</v>
      </c>
      <c r="AL84" s="732">
        <f>G84*0.400385622607845</f>
        <v>0</v>
      </c>
      <c r="AM84" s="732">
        <f>G84*(1-0.400385622607845)</f>
        <v>0</v>
      </c>
      <c r="AN84" s="731" t="s">
        <v>179</v>
      </c>
      <c r="AS84" s="732">
        <f t="shared" si="103"/>
        <v>0</v>
      </c>
      <c r="AT84" s="732">
        <f t="shared" si="104"/>
        <v>0</v>
      </c>
      <c r="AU84" s="732">
        <f t="shared" si="105"/>
        <v>0</v>
      </c>
      <c r="AV84" s="733" t="s">
        <v>5406</v>
      </c>
      <c r="AW84" s="733" t="s">
        <v>5407</v>
      </c>
      <c r="AX84" s="724" t="s">
        <v>5234</v>
      </c>
      <c r="AZ84" s="732">
        <f t="shared" si="106"/>
        <v>0</v>
      </c>
      <c r="BA84" s="732">
        <f t="shared" si="107"/>
        <v>0</v>
      </c>
      <c r="BB84" s="732">
        <v>0</v>
      </c>
      <c r="BC84" s="732">
        <f t="shared" si="108"/>
        <v>7.6000000000000004E-4</v>
      </c>
      <c r="BE84" s="730">
        <f t="shared" si="109"/>
        <v>0</v>
      </c>
      <c r="BF84" s="730">
        <f t="shared" si="110"/>
        <v>0</v>
      </c>
      <c r="BG84" s="730">
        <f t="shared" si="111"/>
        <v>0</v>
      </c>
    </row>
    <row r="85" spans="1:59" x14ac:dyDescent="0.25">
      <c r="A85" s="952" t="s">
        <v>929</v>
      </c>
      <c r="B85" s="952"/>
      <c r="C85" s="952" t="s">
        <v>5429</v>
      </c>
      <c r="D85" s="952" t="s">
        <v>5430</v>
      </c>
      <c r="E85" s="952" t="s">
        <v>374</v>
      </c>
      <c r="F85" s="953">
        <v>1</v>
      </c>
      <c r="G85" s="1200">
        <v>0</v>
      </c>
      <c r="H85" s="953">
        <f t="shared" si="90"/>
        <v>0</v>
      </c>
      <c r="I85" s="953">
        <v>1.6167899999999999</v>
      </c>
      <c r="J85" s="953">
        <f t="shared" si="91"/>
        <v>1.6167899999999999</v>
      </c>
      <c r="W85" s="732">
        <f t="shared" si="92"/>
        <v>0</v>
      </c>
      <c r="Y85" s="732">
        <f t="shared" si="93"/>
        <v>0</v>
      </c>
      <c r="Z85" s="732">
        <f t="shared" si="94"/>
        <v>0</v>
      </c>
      <c r="AA85" s="732">
        <f t="shared" si="95"/>
        <v>0</v>
      </c>
      <c r="AB85" s="732">
        <f t="shared" si="96"/>
        <v>0</v>
      </c>
      <c r="AC85" s="732">
        <f t="shared" si="97"/>
        <v>0</v>
      </c>
      <c r="AD85" s="732">
        <f t="shared" si="98"/>
        <v>0</v>
      </c>
      <c r="AE85" s="732">
        <f t="shared" si="99"/>
        <v>0</v>
      </c>
      <c r="AF85" s="724"/>
      <c r="AG85" s="730">
        <f t="shared" si="100"/>
        <v>0</v>
      </c>
      <c r="AH85" s="730">
        <f t="shared" si="101"/>
        <v>0</v>
      </c>
      <c r="AI85" s="730">
        <f t="shared" si="102"/>
        <v>0</v>
      </c>
      <c r="AK85" s="732">
        <v>21</v>
      </c>
      <c r="AL85" s="732">
        <f>G85*0.846552197802198</f>
        <v>0</v>
      </c>
      <c r="AM85" s="732">
        <f>G85*(1-0.846552197802198)</f>
        <v>0</v>
      </c>
      <c r="AN85" s="731" t="s">
        <v>179</v>
      </c>
      <c r="AS85" s="732">
        <f t="shared" si="103"/>
        <v>0</v>
      </c>
      <c r="AT85" s="732">
        <f t="shared" si="104"/>
        <v>0</v>
      </c>
      <c r="AU85" s="732">
        <f t="shared" si="105"/>
        <v>0</v>
      </c>
      <c r="AV85" s="733" t="s">
        <v>5406</v>
      </c>
      <c r="AW85" s="733" t="s">
        <v>5407</v>
      </c>
      <c r="AX85" s="724" t="s">
        <v>5234</v>
      </c>
      <c r="AZ85" s="732">
        <f t="shared" si="106"/>
        <v>0</v>
      </c>
      <c r="BA85" s="732">
        <f t="shared" si="107"/>
        <v>0</v>
      </c>
      <c r="BB85" s="732">
        <v>0</v>
      </c>
      <c r="BC85" s="732">
        <f t="shared" si="108"/>
        <v>1.6167899999999999</v>
      </c>
      <c r="BE85" s="730">
        <f t="shared" si="109"/>
        <v>0</v>
      </c>
      <c r="BF85" s="730">
        <f t="shared" si="110"/>
        <v>0</v>
      </c>
      <c r="BG85" s="730">
        <f t="shared" si="111"/>
        <v>0</v>
      </c>
    </row>
    <row r="86" spans="1:59" x14ac:dyDescent="0.25">
      <c r="A86" s="954"/>
      <c r="B86" s="955"/>
      <c r="C86" s="955" t="s">
        <v>5431</v>
      </c>
      <c r="D86" s="955" t="s">
        <v>5432</v>
      </c>
      <c r="E86" s="954" t="s">
        <v>5215</v>
      </c>
      <c r="F86" s="954" t="s">
        <v>5215</v>
      </c>
      <c r="G86" s="954" t="s">
        <v>5215</v>
      </c>
      <c r="H86" s="956">
        <f>SUM(H87:H88)</f>
        <v>0</v>
      </c>
      <c r="I86" s="957"/>
      <c r="J86" s="956">
        <f>SUM(J87:J88)</f>
        <v>0</v>
      </c>
      <c r="AF86" s="724"/>
      <c r="AP86" s="729">
        <f>SUM(AG87:AG88)</f>
        <v>0</v>
      </c>
      <c r="AQ86" s="729">
        <f>SUM(AH87:AH88)</f>
        <v>0</v>
      </c>
      <c r="AR86" s="729">
        <f>SUM(AI87:AI88)</f>
        <v>0</v>
      </c>
    </row>
    <row r="87" spans="1:59" x14ac:dyDescent="0.25">
      <c r="A87" s="952" t="s">
        <v>1161</v>
      </c>
      <c r="B87" s="952"/>
      <c r="C87" s="952" t="s">
        <v>5433</v>
      </c>
      <c r="D87" s="952" t="s">
        <v>5434</v>
      </c>
      <c r="E87" s="952" t="s">
        <v>130</v>
      </c>
      <c r="F87" s="953">
        <v>10.61</v>
      </c>
      <c r="G87" s="1200">
        <v>0</v>
      </c>
      <c r="H87" s="953">
        <f>F87*G87</f>
        <v>0</v>
      </c>
      <c r="I87" s="953">
        <v>0</v>
      </c>
      <c r="J87" s="953">
        <f>F87*I87</f>
        <v>0</v>
      </c>
      <c r="W87" s="732">
        <f>IF(AN87="5",BG87,0)</f>
        <v>0</v>
      </c>
      <c r="Y87" s="732">
        <f>IF(AN87="1",BE87,0)</f>
        <v>0</v>
      </c>
      <c r="Z87" s="732">
        <f>IF(AN87="1",BF87,0)</f>
        <v>0</v>
      </c>
      <c r="AA87" s="732">
        <f>IF(AN87="7",BE87,0)</f>
        <v>0</v>
      </c>
      <c r="AB87" s="732">
        <f>IF(AN87="7",BF87,0)</f>
        <v>0</v>
      </c>
      <c r="AC87" s="732">
        <f>IF(AN87="2",BE87,0)</f>
        <v>0</v>
      </c>
      <c r="AD87" s="732">
        <f>IF(AN87="2",BF87,0)</f>
        <v>0</v>
      </c>
      <c r="AE87" s="732">
        <f>IF(AN87="0",BG87,0)</f>
        <v>0</v>
      </c>
      <c r="AF87" s="724"/>
      <c r="AG87" s="730">
        <f>IF(AK87=0,H87,0)</f>
        <v>0</v>
      </c>
      <c r="AH87" s="730">
        <f>IF(AK87=15,H87,0)</f>
        <v>0</v>
      </c>
      <c r="AI87" s="730">
        <f>IF(AK87=21,H87,0)</f>
        <v>0</v>
      </c>
      <c r="AK87" s="732">
        <v>21</v>
      </c>
      <c r="AL87" s="732">
        <f>G87*0</f>
        <v>0</v>
      </c>
      <c r="AM87" s="732">
        <f>G87*(1-0)</f>
        <v>0</v>
      </c>
      <c r="AN87" s="731" t="s">
        <v>4098</v>
      </c>
      <c r="AS87" s="732">
        <f>AT87+AU87</f>
        <v>0</v>
      </c>
      <c r="AT87" s="732">
        <f>F87*AL87</f>
        <v>0</v>
      </c>
      <c r="AU87" s="732">
        <f>F87*AM87</f>
        <v>0</v>
      </c>
      <c r="AV87" s="733" t="s">
        <v>5435</v>
      </c>
      <c r="AW87" s="733" t="s">
        <v>5407</v>
      </c>
      <c r="AX87" s="724" t="s">
        <v>5234</v>
      </c>
      <c r="AZ87" s="732">
        <f>AT87+AU87</f>
        <v>0</v>
      </c>
      <c r="BA87" s="732">
        <f>G87/(100-BB87)*100</f>
        <v>0</v>
      </c>
      <c r="BB87" s="732">
        <v>0</v>
      </c>
      <c r="BC87" s="732">
        <f>J87</f>
        <v>0</v>
      </c>
      <c r="BE87" s="730">
        <f>F87*AL87</f>
        <v>0</v>
      </c>
      <c r="BF87" s="730">
        <f>F87*AM87</f>
        <v>0</v>
      </c>
      <c r="BG87" s="730">
        <f>F87*G87</f>
        <v>0</v>
      </c>
    </row>
    <row r="88" spans="1:59" x14ac:dyDescent="0.25">
      <c r="A88" s="952" t="s">
        <v>1267</v>
      </c>
      <c r="B88" s="952"/>
      <c r="C88" s="952" t="s">
        <v>5436</v>
      </c>
      <c r="D88" s="952" t="s">
        <v>5437</v>
      </c>
      <c r="E88" s="952" t="s">
        <v>130</v>
      </c>
      <c r="F88" s="953">
        <v>212.2</v>
      </c>
      <c r="G88" s="1200">
        <v>0</v>
      </c>
      <c r="H88" s="953">
        <f>F88*G88</f>
        <v>0</v>
      </c>
      <c r="I88" s="953">
        <v>0</v>
      </c>
      <c r="J88" s="953">
        <f>F88*I88</f>
        <v>0</v>
      </c>
      <c r="W88" s="732">
        <f>IF(AN88="5",BG88,0)</f>
        <v>0</v>
      </c>
      <c r="Y88" s="732">
        <f>IF(AN88="1",BE88,0)</f>
        <v>0</v>
      </c>
      <c r="Z88" s="732">
        <f>IF(AN88="1",BF88,0)</f>
        <v>0</v>
      </c>
      <c r="AA88" s="732">
        <f>IF(AN88="7",BE88,0)</f>
        <v>0</v>
      </c>
      <c r="AB88" s="732">
        <f>IF(AN88="7",BF88,0)</f>
        <v>0</v>
      </c>
      <c r="AC88" s="732">
        <f>IF(AN88="2",BE88,0)</f>
        <v>0</v>
      </c>
      <c r="AD88" s="732">
        <f>IF(AN88="2",BF88,0)</f>
        <v>0</v>
      </c>
      <c r="AE88" s="732">
        <f>IF(AN88="0",BG88,0)</f>
        <v>0</v>
      </c>
      <c r="AF88" s="724"/>
      <c r="AG88" s="730">
        <f>IF(AK88=0,H88,0)</f>
        <v>0</v>
      </c>
      <c r="AH88" s="730">
        <f>IF(AK88=15,H88,0)</f>
        <v>0</v>
      </c>
      <c r="AI88" s="730">
        <f>IF(AK88=21,H88,0)</f>
        <v>0</v>
      </c>
      <c r="AK88" s="732">
        <v>21</v>
      </c>
      <c r="AL88" s="732">
        <f>G88*0</f>
        <v>0</v>
      </c>
      <c r="AM88" s="732">
        <f>G88*(1-0)</f>
        <v>0</v>
      </c>
      <c r="AN88" s="731" t="s">
        <v>4098</v>
      </c>
      <c r="AS88" s="732">
        <f>AT88+AU88</f>
        <v>0</v>
      </c>
      <c r="AT88" s="732">
        <f>F88*AL88</f>
        <v>0</v>
      </c>
      <c r="AU88" s="732">
        <f>F88*AM88</f>
        <v>0</v>
      </c>
      <c r="AV88" s="733" t="s">
        <v>5435</v>
      </c>
      <c r="AW88" s="733" t="s">
        <v>5407</v>
      </c>
      <c r="AX88" s="724" t="s">
        <v>5234</v>
      </c>
      <c r="AZ88" s="732">
        <f>AT88+AU88</f>
        <v>0</v>
      </c>
      <c r="BA88" s="732">
        <f>G88/(100-BB88)*100</f>
        <v>0</v>
      </c>
      <c r="BB88" s="732">
        <v>0</v>
      </c>
      <c r="BC88" s="732">
        <f>J88</f>
        <v>0</v>
      </c>
      <c r="BE88" s="730">
        <f>F88*AL88</f>
        <v>0</v>
      </c>
      <c r="BF88" s="730">
        <f>F88*AM88</f>
        <v>0</v>
      </c>
      <c r="BG88" s="730">
        <f>F88*G88</f>
        <v>0</v>
      </c>
    </row>
    <row r="89" spans="1:59" x14ac:dyDescent="0.25">
      <c r="A89" s="954"/>
      <c r="B89" s="955"/>
      <c r="C89" s="955" t="s">
        <v>5438</v>
      </c>
      <c r="D89" s="955" t="s">
        <v>5432</v>
      </c>
      <c r="E89" s="954" t="s">
        <v>5215</v>
      </c>
      <c r="F89" s="954" t="s">
        <v>5215</v>
      </c>
      <c r="G89" s="954" t="s">
        <v>5215</v>
      </c>
      <c r="H89" s="956">
        <f>SUM(H90:H92)</f>
        <v>0</v>
      </c>
      <c r="I89" s="957"/>
      <c r="J89" s="956">
        <f>SUM(J90:J92)</f>
        <v>0</v>
      </c>
      <c r="AF89" s="724"/>
      <c r="AP89" s="729">
        <f>SUM(AG90:AG92)</f>
        <v>0</v>
      </c>
      <c r="AQ89" s="729">
        <f>SUM(AH90:AH92)</f>
        <v>0</v>
      </c>
      <c r="AR89" s="729">
        <f>SUM(AI90:AI92)</f>
        <v>0</v>
      </c>
    </row>
    <row r="90" spans="1:59" x14ac:dyDescent="0.25">
      <c r="A90" s="952" t="s">
        <v>5439</v>
      </c>
      <c r="B90" s="952"/>
      <c r="C90" s="952" t="s">
        <v>5433</v>
      </c>
      <c r="D90" s="952" t="s">
        <v>5440</v>
      </c>
      <c r="E90" s="952" t="s">
        <v>130</v>
      </c>
      <c r="F90" s="953">
        <v>25.12</v>
      </c>
      <c r="G90" s="1200">
        <v>0</v>
      </c>
      <c r="H90" s="953">
        <f>F90*G90</f>
        <v>0</v>
      </c>
      <c r="I90" s="953">
        <v>0</v>
      </c>
      <c r="J90" s="953">
        <f>F90*I90</f>
        <v>0</v>
      </c>
      <c r="W90" s="732">
        <f>IF(AN90="5",BG90,0)</f>
        <v>0</v>
      </c>
      <c r="Y90" s="732">
        <f>IF(AN90="1",BE90,0)</f>
        <v>0</v>
      </c>
      <c r="Z90" s="732">
        <f>IF(AN90="1",BF90,0)</f>
        <v>0</v>
      </c>
      <c r="AA90" s="732">
        <f>IF(AN90="7",BE90,0)</f>
        <v>0</v>
      </c>
      <c r="AB90" s="732">
        <f>IF(AN90="7",BF90,0)</f>
        <v>0</v>
      </c>
      <c r="AC90" s="732">
        <f>IF(AN90="2",BE90,0)</f>
        <v>0</v>
      </c>
      <c r="AD90" s="732">
        <f>IF(AN90="2",BF90,0)</f>
        <v>0</v>
      </c>
      <c r="AE90" s="732">
        <f>IF(AN90="0",BG90,0)</f>
        <v>0</v>
      </c>
      <c r="AF90" s="724"/>
      <c r="AG90" s="730">
        <f>IF(AK90=0,H90,0)</f>
        <v>0</v>
      </c>
      <c r="AH90" s="730">
        <f>IF(AK90=15,H90,0)</f>
        <v>0</v>
      </c>
      <c r="AI90" s="730">
        <f>IF(AK90=21,H90,0)</f>
        <v>0</v>
      </c>
      <c r="AK90" s="732">
        <v>21</v>
      </c>
      <c r="AL90" s="732">
        <f>G90*0</f>
        <v>0</v>
      </c>
      <c r="AM90" s="732">
        <f>G90*(1-0)</f>
        <v>0</v>
      </c>
      <c r="AN90" s="731" t="s">
        <v>4098</v>
      </c>
      <c r="AS90" s="732">
        <f>AT90+AU90</f>
        <v>0</v>
      </c>
      <c r="AT90" s="732">
        <f>F90*AL90</f>
        <v>0</v>
      </c>
      <c r="AU90" s="732">
        <f>F90*AM90</f>
        <v>0</v>
      </c>
      <c r="AV90" s="733" t="s">
        <v>5441</v>
      </c>
      <c r="AW90" s="733" t="s">
        <v>5407</v>
      </c>
      <c r="AX90" s="724" t="s">
        <v>5234</v>
      </c>
      <c r="AZ90" s="732">
        <f>AT90+AU90</f>
        <v>0</v>
      </c>
      <c r="BA90" s="732">
        <f>G90/(100-BB90)*100</f>
        <v>0</v>
      </c>
      <c r="BB90" s="732">
        <v>0</v>
      </c>
      <c r="BC90" s="732">
        <f>J90</f>
        <v>0</v>
      </c>
      <c r="BE90" s="730">
        <f>F90*AL90</f>
        <v>0</v>
      </c>
      <c r="BF90" s="730">
        <f>F90*AM90</f>
        <v>0</v>
      </c>
      <c r="BG90" s="730">
        <f>F90*G90</f>
        <v>0</v>
      </c>
    </row>
    <row r="91" spans="1:59" x14ac:dyDescent="0.25">
      <c r="A91" s="952" t="s">
        <v>5442</v>
      </c>
      <c r="B91" s="952"/>
      <c r="C91" s="952" t="s">
        <v>5436</v>
      </c>
      <c r="D91" s="952" t="s">
        <v>5443</v>
      </c>
      <c r="E91" s="952" t="s">
        <v>130</v>
      </c>
      <c r="F91" s="953">
        <v>502.4</v>
      </c>
      <c r="G91" s="1200">
        <v>0</v>
      </c>
      <c r="H91" s="953">
        <f>F91*G91</f>
        <v>0</v>
      </c>
      <c r="I91" s="953">
        <v>0</v>
      </c>
      <c r="J91" s="953">
        <f>F91*I91</f>
        <v>0</v>
      </c>
      <c r="W91" s="732">
        <f>IF(AN91="5",BG91,0)</f>
        <v>0</v>
      </c>
      <c r="Y91" s="732">
        <f>IF(AN91="1",BE91,0)</f>
        <v>0</v>
      </c>
      <c r="Z91" s="732">
        <f>IF(AN91="1",BF91,0)</f>
        <v>0</v>
      </c>
      <c r="AA91" s="732">
        <f>IF(AN91="7",BE91,0)</f>
        <v>0</v>
      </c>
      <c r="AB91" s="732">
        <f>IF(AN91="7",BF91,0)</f>
        <v>0</v>
      </c>
      <c r="AC91" s="732">
        <f>IF(AN91="2",BE91,0)</f>
        <v>0</v>
      </c>
      <c r="AD91" s="732">
        <f>IF(AN91="2",BF91,0)</f>
        <v>0</v>
      </c>
      <c r="AE91" s="732">
        <f>IF(AN91="0",BG91,0)</f>
        <v>0</v>
      </c>
      <c r="AF91" s="724"/>
      <c r="AG91" s="730">
        <f>IF(AK91=0,H91,0)</f>
        <v>0</v>
      </c>
      <c r="AH91" s="730">
        <f>IF(AK91=15,H91,0)</f>
        <v>0</v>
      </c>
      <c r="AI91" s="730">
        <f>IF(AK91=21,H91,0)</f>
        <v>0</v>
      </c>
      <c r="AK91" s="732">
        <v>21</v>
      </c>
      <c r="AL91" s="732">
        <f>G91*0</f>
        <v>0</v>
      </c>
      <c r="AM91" s="732">
        <f>G91*(1-0)</f>
        <v>0</v>
      </c>
      <c r="AN91" s="731" t="s">
        <v>4098</v>
      </c>
      <c r="AS91" s="732">
        <f>AT91+AU91</f>
        <v>0</v>
      </c>
      <c r="AT91" s="732">
        <f>F91*AL91</f>
        <v>0</v>
      </c>
      <c r="AU91" s="732">
        <f>F91*AM91</f>
        <v>0</v>
      </c>
      <c r="AV91" s="733" t="s">
        <v>5441</v>
      </c>
      <c r="AW91" s="733" t="s">
        <v>5407</v>
      </c>
      <c r="AX91" s="724" t="s">
        <v>5234</v>
      </c>
      <c r="AZ91" s="732">
        <f>AT91+AU91</f>
        <v>0</v>
      </c>
      <c r="BA91" s="732">
        <f>G91/(100-BB91)*100</f>
        <v>0</v>
      </c>
      <c r="BB91" s="732">
        <v>0</v>
      </c>
      <c r="BC91" s="732">
        <f>J91</f>
        <v>0</v>
      </c>
      <c r="BE91" s="730">
        <f>F91*AL91</f>
        <v>0</v>
      </c>
      <c r="BF91" s="730">
        <f>F91*AM91</f>
        <v>0</v>
      </c>
      <c r="BG91" s="730">
        <f>F91*G91</f>
        <v>0</v>
      </c>
    </row>
    <row r="92" spans="1:59" x14ac:dyDescent="0.25">
      <c r="A92" s="958" t="s">
        <v>5444</v>
      </c>
      <c r="B92" s="958"/>
      <c r="C92" s="958" t="s">
        <v>5445</v>
      </c>
      <c r="D92" s="958" t="s">
        <v>5446</v>
      </c>
      <c r="E92" s="958" t="s">
        <v>130</v>
      </c>
      <c r="F92" s="959">
        <v>406.89116999999999</v>
      </c>
      <c r="G92" s="1201">
        <v>0</v>
      </c>
      <c r="H92" s="959">
        <f>F92*G92</f>
        <v>0</v>
      </c>
      <c r="I92" s="959">
        <v>0</v>
      </c>
      <c r="J92" s="959">
        <f>F92*I92</f>
        <v>0</v>
      </c>
      <c r="W92" s="732">
        <f>IF(AN92="5",BG92,0)</f>
        <v>0</v>
      </c>
      <c r="Y92" s="732">
        <f>IF(AN92="1",BE92,0)</f>
        <v>0</v>
      </c>
      <c r="Z92" s="732">
        <f>IF(AN92="1",BF92,0)</f>
        <v>0</v>
      </c>
      <c r="AA92" s="732">
        <f>IF(AN92="7",BE92,0)</f>
        <v>0</v>
      </c>
      <c r="AB92" s="732">
        <f>IF(AN92="7",BF92,0)</f>
        <v>0</v>
      </c>
      <c r="AC92" s="732">
        <f>IF(AN92="2",BE92,0)</f>
        <v>0</v>
      </c>
      <c r="AD92" s="732">
        <f>IF(AN92="2",BF92,0)</f>
        <v>0</v>
      </c>
      <c r="AE92" s="732">
        <f>IF(AN92="0",BG92,0)</f>
        <v>0</v>
      </c>
      <c r="AF92" s="724"/>
      <c r="AG92" s="730">
        <f>IF(AK92=0,H92,0)</f>
        <v>0</v>
      </c>
      <c r="AH92" s="730">
        <f>IF(AK92=15,H92,0)</f>
        <v>0</v>
      </c>
      <c r="AI92" s="730">
        <f>IF(AK92=21,H92,0)</f>
        <v>0</v>
      </c>
      <c r="AK92" s="732">
        <v>21</v>
      </c>
      <c r="AL92" s="732">
        <f>G92*0</f>
        <v>0</v>
      </c>
      <c r="AM92" s="732">
        <f>G92*(1-0)</f>
        <v>0</v>
      </c>
      <c r="AN92" s="731" t="s">
        <v>4098</v>
      </c>
      <c r="AS92" s="732">
        <f>AT92+AU92</f>
        <v>0</v>
      </c>
      <c r="AT92" s="732">
        <f>F92*AL92</f>
        <v>0</v>
      </c>
      <c r="AU92" s="732">
        <f>F92*AM92</f>
        <v>0</v>
      </c>
      <c r="AV92" s="733" t="s">
        <v>5441</v>
      </c>
      <c r="AW92" s="733" t="s">
        <v>5407</v>
      </c>
      <c r="AX92" s="724" t="s">
        <v>5234</v>
      </c>
      <c r="AZ92" s="732">
        <f>AT92+AU92</f>
        <v>0</v>
      </c>
      <c r="BA92" s="732">
        <f>G92/(100-BB92)*100</f>
        <v>0</v>
      </c>
      <c r="BB92" s="732">
        <v>0</v>
      </c>
      <c r="BC92" s="732">
        <f>J92</f>
        <v>0</v>
      </c>
      <c r="BE92" s="730">
        <f>F92*AL92</f>
        <v>0</v>
      </c>
      <c r="BF92" s="730">
        <f>F92*AM92</f>
        <v>0</v>
      </c>
      <c r="BG92" s="730">
        <f>F92*G92</f>
        <v>0</v>
      </c>
    </row>
    <row r="93" spans="1:59" x14ac:dyDescent="0.25">
      <c r="A93" s="736"/>
      <c r="B93" s="736"/>
      <c r="C93" s="736"/>
      <c r="D93" s="736"/>
      <c r="E93" s="736"/>
      <c r="F93" s="736"/>
      <c r="G93" s="736"/>
      <c r="H93" s="737">
        <f>H12+H22+H30+H33+H36+H39+H42+H46+H55+H61+H70+H72+H75+H86+H89</f>
        <v>0</v>
      </c>
      <c r="I93" s="736"/>
      <c r="J93" s="736"/>
    </row>
    <row r="94" spans="1:59" ht="11.25" customHeight="1" x14ac:dyDescent="0.25">
      <c r="A94" s="738" t="s">
        <v>5448</v>
      </c>
    </row>
    <row r="95" spans="1:59" x14ac:dyDescent="0.25">
      <c r="A95" s="1665"/>
      <c r="B95" s="1657"/>
      <c r="C95" s="1657"/>
      <c r="D95" s="1657"/>
      <c r="E95" s="1657"/>
      <c r="F95" s="1657"/>
      <c r="G95" s="1657"/>
      <c r="H95" s="1657"/>
      <c r="I95" s="1657"/>
      <c r="J95" s="1657"/>
    </row>
  </sheetData>
  <mergeCells count="23">
    <mergeCell ref="I10:J10"/>
    <mergeCell ref="A95:J95"/>
    <mergeCell ref="A8:C9"/>
    <mergeCell ref="D8:D9"/>
    <mergeCell ref="E8:F9"/>
    <mergeCell ref="G8:G9"/>
    <mergeCell ref="H8:J9"/>
    <mergeCell ref="H6:J7"/>
    <mergeCell ref="A4:C5"/>
    <mergeCell ref="D4:D5"/>
    <mergeCell ref="E4:F5"/>
    <mergeCell ref="G4:G5"/>
    <mergeCell ref="H4:J5"/>
    <mergeCell ref="A6:C7"/>
    <mergeCell ref="D6:D7"/>
    <mergeCell ref="E6:F7"/>
    <mergeCell ref="G6:G7"/>
    <mergeCell ref="A1:J1"/>
    <mergeCell ref="A2:C3"/>
    <mergeCell ref="D2:D3"/>
    <mergeCell ref="E2:F3"/>
    <mergeCell ref="G2:G3"/>
    <mergeCell ref="H2:J3"/>
  </mergeCells>
  <hyperlinks>
    <hyperlink ref="D2:D3" location="REKAPITULACE!A1" display="REKONSTRUKCE AREÁLU ZŠ HAPALOVA - MARIE HÜBNEROVÉ - PARKOVIŠTĚ" xr:uid="{8488C3B0-0CF4-4F62-8C3B-5DC09B47C15E}"/>
  </hyperlinks>
  <pageMargins left="0.39400000000000002" right="0.39400000000000002" top="0.59099999999999997" bottom="0.59099999999999997" header="0.5" footer="0.5"/>
  <pageSetup paperSize="0" fitToHeight="0"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9FF07-B28C-414B-A5ED-1850BEE5DE88}">
  <sheetPr codeName="List26">
    <outlinePr summaryBelow="0"/>
  </sheetPr>
  <dimension ref="A1:K4996"/>
  <sheetViews>
    <sheetView zoomScaleNormal="100" workbookViewId="0">
      <pane ySplit="7" topLeftCell="A8" activePane="bottomLeft" state="frozen"/>
      <selection pane="bottomLeft" activeCell="C10" sqref="C10:G10"/>
    </sheetView>
  </sheetViews>
  <sheetFormatPr defaultColWidth="9.140625" defaultRowHeight="12.75" outlineLevelRow="1" x14ac:dyDescent="0.2"/>
  <cols>
    <col min="1" max="1" width="3.42578125" style="110" customWidth="1"/>
    <col min="2" max="2" width="12.5703125" style="189" customWidth="1"/>
    <col min="3" max="3" width="63.28515625" style="189" customWidth="1"/>
    <col min="4" max="4" width="4.85546875" style="110" customWidth="1"/>
    <col min="5" max="5" width="10.5703125" style="110" customWidth="1"/>
    <col min="6" max="6" width="9.85546875" style="110" customWidth="1"/>
    <col min="7" max="7" width="12.7109375" style="110" customWidth="1"/>
    <col min="8" max="11" width="8.7109375" style="110" customWidth="1"/>
    <col min="12" max="16384" width="9.140625" style="110"/>
  </cols>
  <sheetData>
    <row r="1" spans="1:11" ht="15.75" customHeight="1" x14ac:dyDescent="0.25">
      <c r="A1" s="1512" t="s">
        <v>2956</v>
      </c>
      <c r="B1" s="1512"/>
      <c r="C1" s="1512"/>
      <c r="D1" s="1512"/>
      <c r="E1" s="1512"/>
      <c r="F1" s="1512"/>
      <c r="G1" s="1512"/>
    </row>
    <row r="2" spans="1:11" ht="24.95" customHeight="1" x14ac:dyDescent="0.2">
      <c r="A2" s="767" t="s">
        <v>76</v>
      </c>
      <c r="B2" s="768" t="s">
        <v>2957</v>
      </c>
      <c r="C2" s="1646" t="s">
        <v>2958</v>
      </c>
      <c r="D2" s="1647"/>
      <c r="E2" s="1647"/>
      <c r="F2" s="1647"/>
      <c r="G2" s="1648"/>
    </row>
    <row r="3" spans="1:11" ht="24.95" customHeight="1" x14ac:dyDescent="0.2">
      <c r="A3" s="767" t="s">
        <v>78</v>
      </c>
      <c r="B3" s="768" t="s">
        <v>5497</v>
      </c>
      <c r="C3" s="1649" t="s">
        <v>5498</v>
      </c>
      <c r="D3" s="1650"/>
      <c r="E3" s="1650"/>
      <c r="F3" s="1650"/>
      <c r="G3" s="1651"/>
    </row>
    <row r="4" spans="1:11" ht="24.95" customHeight="1" x14ac:dyDescent="0.2">
      <c r="A4" s="769" t="s">
        <v>79</v>
      </c>
      <c r="B4" s="770" t="s">
        <v>2961</v>
      </c>
      <c r="C4" s="1687" t="s">
        <v>5498</v>
      </c>
      <c r="D4" s="1688"/>
      <c r="E4" s="1688"/>
      <c r="F4" s="1688"/>
      <c r="G4" s="1689"/>
    </row>
    <row r="5" spans="1:11" x14ac:dyDescent="0.2">
      <c r="D5" s="109"/>
    </row>
    <row r="6" spans="1:11" ht="38.25" x14ac:dyDescent="0.2">
      <c r="A6" s="771" t="s">
        <v>80</v>
      </c>
      <c r="B6" s="772" t="s">
        <v>81</v>
      </c>
      <c r="C6" s="772" t="s">
        <v>82</v>
      </c>
      <c r="D6" s="773" t="s">
        <v>83</v>
      </c>
      <c r="E6" s="771" t="s">
        <v>2962</v>
      </c>
      <c r="F6" s="774" t="s">
        <v>2963</v>
      </c>
      <c r="G6" s="771" t="s">
        <v>178</v>
      </c>
      <c r="H6" s="775" t="s">
        <v>2966</v>
      </c>
      <c r="I6" s="775" t="s">
        <v>2967</v>
      </c>
      <c r="J6" s="775" t="s">
        <v>2968</v>
      </c>
      <c r="K6" s="775" t="s">
        <v>2969</v>
      </c>
    </row>
    <row r="7" spans="1:11" hidden="1" x14ac:dyDescent="0.2">
      <c r="A7" s="174"/>
      <c r="B7" s="175"/>
      <c r="C7" s="175"/>
      <c r="D7" s="177"/>
      <c r="E7" s="197"/>
      <c r="F7" s="178"/>
      <c r="G7" s="178"/>
      <c r="H7" s="178"/>
      <c r="I7" s="178"/>
      <c r="J7" s="178"/>
      <c r="K7" s="178"/>
    </row>
    <row r="8" spans="1:11" x14ac:dyDescent="0.2">
      <c r="A8" s="776" t="s">
        <v>89</v>
      </c>
      <c r="B8" s="777" t="s">
        <v>179</v>
      </c>
      <c r="C8" s="778" t="s">
        <v>180</v>
      </c>
      <c r="D8" s="779"/>
      <c r="E8" s="780"/>
      <c r="F8" s="781"/>
      <c r="G8" s="781">
        <f>SUM(G9,G11:G15,G17,G19,G21)</f>
        <v>0</v>
      </c>
      <c r="H8" s="781"/>
      <c r="I8" s="781">
        <f>SUM(I9:I23)</f>
        <v>0.06</v>
      </c>
      <c r="J8" s="781"/>
      <c r="K8" s="781">
        <f>SUM(K9:K23)</f>
        <v>0</v>
      </c>
    </row>
    <row r="9" spans="1:11" ht="22.5" outlineLevel="1" x14ac:dyDescent="0.2">
      <c r="A9" s="204">
        <v>1</v>
      </c>
      <c r="B9" s="653" t="s">
        <v>2970</v>
      </c>
      <c r="C9" s="782" t="s">
        <v>2971</v>
      </c>
      <c r="D9" s="654" t="s">
        <v>183</v>
      </c>
      <c r="E9" s="655">
        <v>67</v>
      </c>
      <c r="F9" s="656">
        <v>0</v>
      </c>
      <c r="G9" s="657">
        <f>ROUND(E9*F9,2)</f>
        <v>0</v>
      </c>
      <c r="H9" s="657">
        <v>0</v>
      </c>
      <c r="I9" s="657">
        <f>ROUND(E9*H9,2)</f>
        <v>0</v>
      </c>
      <c r="J9" s="657">
        <v>0</v>
      </c>
      <c r="K9" s="657">
        <f>ROUND(E9*J9,2)</f>
        <v>0</v>
      </c>
    </row>
    <row r="10" spans="1:11" outlineLevel="1" x14ac:dyDescent="0.2">
      <c r="A10" s="211"/>
      <c r="B10" s="212"/>
      <c r="C10" s="1672" t="s">
        <v>2972</v>
      </c>
      <c r="D10" s="1673"/>
      <c r="E10" s="1673"/>
      <c r="F10" s="1673"/>
      <c r="G10" s="1673"/>
      <c r="H10" s="153"/>
      <c r="I10" s="153"/>
      <c r="J10" s="153"/>
      <c r="K10" s="153"/>
    </row>
    <row r="11" spans="1:11" outlineLevel="1" x14ac:dyDescent="0.2">
      <c r="A11" s="783">
        <v>2</v>
      </c>
      <c r="B11" s="784" t="s">
        <v>2973</v>
      </c>
      <c r="C11" s="785" t="s">
        <v>2974</v>
      </c>
      <c r="D11" s="786" t="s">
        <v>2975</v>
      </c>
      <c r="E11" s="787">
        <v>23</v>
      </c>
      <c r="F11" s="788">
        <v>0</v>
      </c>
      <c r="G11" s="789">
        <f>ROUND(E11*F11,2)</f>
        <v>0</v>
      </c>
      <c r="H11" s="789">
        <v>0</v>
      </c>
      <c r="I11" s="789">
        <f>ROUND(E11*H11,2)</f>
        <v>0</v>
      </c>
      <c r="J11" s="789">
        <v>0</v>
      </c>
      <c r="K11" s="789">
        <f>ROUND(E11*J11,2)</f>
        <v>0</v>
      </c>
    </row>
    <row r="12" spans="1:11" outlineLevel="1" x14ac:dyDescent="0.2">
      <c r="A12" s="783">
        <v>3</v>
      </c>
      <c r="B12" s="784" t="s">
        <v>5499</v>
      </c>
      <c r="C12" s="785" t="s">
        <v>5500</v>
      </c>
      <c r="D12" s="786" t="s">
        <v>2978</v>
      </c>
      <c r="E12" s="787">
        <v>1</v>
      </c>
      <c r="F12" s="788">
        <v>0</v>
      </c>
      <c r="G12" s="789">
        <f>ROUND(E12*F12,2)</f>
        <v>0</v>
      </c>
      <c r="H12" s="789">
        <v>0</v>
      </c>
      <c r="I12" s="789">
        <f>ROUND(E12*H12,2)</f>
        <v>0</v>
      </c>
      <c r="J12" s="789">
        <v>0</v>
      </c>
      <c r="K12" s="789">
        <f>ROUND(E12*J12,2)</f>
        <v>0</v>
      </c>
    </row>
    <row r="13" spans="1:11" outlineLevel="1" x14ac:dyDescent="0.2">
      <c r="A13" s="783">
        <v>4</v>
      </c>
      <c r="B13" s="784" t="s">
        <v>5501</v>
      </c>
      <c r="C13" s="785" t="s">
        <v>5502</v>
      </c>
      <c r="D13" s="786" t="s">
        <v>2978</v>
      </c>
      <c r="E13" s="787">
        <v>1</v>
      </c>
      <c r="F13" s="788">
        <v>0</v>
      </c>
      <c r="G13" s="789">
        <f>ROUND(E13*F13,2)</f>
        <v>0</v>
      </c>
      <c r="H13" s="789">
        <v>0</v>
      </c>
      <c r="I13" s="789">
        <f>ROUND(E13*H13,2)</f>
        <v>0</v>
      </c>
      <c r="J13" s="789">
        <v>0</v>
      </c>
      <c r="K13" s="789">
        <f>ROUND(E13*J13,2)</f>
        <v>0</v>
      </c>
    </row>
    <row r="14" spans="1:11" outlineLevel="1" x14ac:dyDescent="0.2">
      <c r="A14" s="783">
        <v>5</v>
      </c>
      <c r="B14" s="784" t="s">
        <v>2979</v>
      </c>
      <c r="C14" s="785" t="s">
        <v>2980</v>
      </c>
      <c r="D14" s="786" t="s">
        <v>2981</v>
      </c>
      <c r="E14" s="787">
        <v>20</v>
      </c>
      <c r="F14" s="788">
        <v>0</v>
      </c>
      <c r="G14" s="789">
        <f>ROUND(E14*F14,2)</f>
        <v>0</v>
      </c>
      <c r="H14" s="789">
        <v>0</v>
      </c>
      <c r="I14" s="789">
        <f>ROUND(E14*H14,2)</f>
        <v>0</v>
      </c>
      <c r="J14" s="789">
        <v>0</v>
      </c>
      <c r="K14" s="789">
        <f>ROUND(E14*J14,2)</f>
        <v>0</v>
      </c>
    </row>
    <row r="15" spans="1:11" outlineLevel="1" x14ac:dyDescent="0.2">
      <c r="A15" s="204">
        <v>6</v>
      </c>
      <c r="B15" s="653" t="s">
        <v>2982</v>
      </c>
      <c r="C15" s="782" t="s">
        <v>2983</v>
      </c>
      <c r="D15" s="654" t="s">
        <v>183</v>
      </c>
      <c r="E15" s="655">
        <v>5</v>
      </c>
      <c r="F15" s="656">
        <v>0</v>
      </c>
      <c r="G15" s="657">
        <f>ROUND(E15*F15,2)</f>
        <v>0</v>
      </c>
      <c r="H15" s="657">
        <v>0</v>
      </c>
      <c r="I15" s="657">
        <f>ROUND(E15*H15,2)</f>
        <v>0</v>
      </c>
      <c r="J15" s="657">
        <v>0</v>
      </c>
      <c r="K15" s="657">
        <f>ROUND(E15*J15,2)</f>
        <v>0</v>
      </c>
    </row>
    <row r="16" spans="1:11" outlineLevel="1" x14ac:dyDescent="0.2">
      <c r="A16" s="211"/>
      <c r="B16" s="212"/>
      <c r="C16" s="1672" t="s">
        <v>2984</v>
      </c>
      <c r="D16" s="1673"/>
      <c r="E16" s="1673"/>
      <c r="F16" s="1673"/>
      <c r="G16" s="1673"/>
      <c r="H16" s="153"/>
      <c r="I16" s="153"/>
      <c r="J16" s="153"/>
      <c r="K16" s="153"/>
    </row>
    <row r="17" spans="1:11" ht="22.5" outlineLevel="1" x14ac:dyDescent="0.2">
      <c r="A17" s="204">
        <v>7</v>
      </c>
      <c r="B17" s="653" t="s">
        <v>2985</v>
      </c>
      <c r="C17" s="782" t="s">
        <v>2986</v>
      </c>
      <c r="D17" s="654" t="s">
        <v>261</v>
      </c>
      <c r="E17" s="655">
        <v>56</v>
      </c>
      <c r="F17" s="656">
        <v>0</v>
      </c>
      <c r="G17" s="657">
        <f>ROUND(E17*F17,2)</f>
        <v>0</v>
      </c>
      <c r="H17" s="657">
        <v>9.8999999999999999E-4</v>
      </c>
      <c r="I17" s="657">
        <f>ROUND(E17*H17,2)</f>
        <v>0.06</v>
      </c>
      <c r="J17" s="657">
        <v>0</v>
      </c>
      <c r="K17" s="657">
        <f>ROUND(E17*J17,2)</f>
        <v>0</v>
      </c>
    </row>
    <row r="18" spans="1:11" outlineLevel="1" x14ac:dyDescent="0.2">
      <c r="A18" s="211"/>
      <c r="B18" s="212"/>
      <c r="C18" s="1672" t="s">
        <v>2987</v>
      </c>
      <c r="D18" s="1673"/>
      <c r="E18" s="1673"/>
      <c r="F18" s="1673"/>
      <c r="G18" s="1673"/>
      <c r="H18" s="153"/>
      <c r="I18" s="153"/>
      <c r="J18" s="153"/>
      <c r="K18" s="153"/>
    </row>
    <row r="19" spans="1:11" outlineLevel="1" x14ac:dyDescent="0.2">
      <c r="A19" s="204">
        <v>8</v>
      </c>
      <c r="B19" s="653" t="s">
        <v>2988</v>
      </c>
      <c r="C19" s="782" t="s">
        <v>2989</v>
      </c>
      <c r="D19" s="654" t="s">
        <v>183</v>
      </c>
      <c r="E19" s="655">
        <v>67</v>
      </c>
      <c r="F19" s="656">
        <v>0</v>
      </c>
      <c r="G19" s="657">
        <f>ROUND(E19*F19,2)</f>
        <v>0</v>
      </c>
      <c r="H19" s="657">
        <v>0</v>
      </c>
      <c r="I19" s="657">
        <f>ROUND(E19*H19,2)</f>
        <v>0</v>
      </c>
      <c r="J19" s="657">
        <v>0</v>
      </c>
      <c r="K19" s="657">
        <f>ROUND(E19*J19,2)</f>
        <v>0</v>
      </c>
    </row>
    <row r="20" spans="1:11" outlineLevel="1" x14ac:dyDescent="0.2">
      <c r="A20" s="211"/>
      <c r="B20" s="212"/>
      <c r="C20" s="1672" t="s">
        <v>3345</v>
      </c>
      <c r="D20" s="1673"/>
      <c r="E20" s="1673"/>
      <c r="F20" s="1673"/>
      <c r="G20" s="1673"/>
      <c r="H20" s="153"/>
      <c r="I20" s="153"/>
      <c r="J20" s="153"/>
      <c r="K20" s="153"/>
    </row>
    <row r="21" spans="1:11" ht="22.5" outlineLevel="1" x14ac:dyDescent="0.2">
      <c r="A21" s="204">
        <v>9</v>
      </c>
      <c r="B21" s="653" t="s">
        <v>218</v>
      </c>
      <c r="C21" s="782" t="s">
        <v>2991</v>
      </c>
      <c r="D21" s="654" t="s">
        <v>183</v>
      </c>
      <c r="E21" s="655">
        <v>67</v>
      </c>
      <c r="F21" s="656">
        <v>0</v>
      </c>
      <c r="G21" s="657">
        <f>ROUND(E21*F21,2)</f>
        <v>0</v>
      </c>
      <c r="H21" s="657">
        <v>0</v>
      </c>
      <c r="I21" s="657">
        <f>ROUND(E21*H21,2)</f>
        <v>0</v>
      </c>
      <c r="J21" s="657">
        <v>0</v>
      </c>
      <c r="K21" s="657">
        <f>ROUND(E21*J21,2)</f>
        <v>0</v>
      </c>
    </row>
    <row r="22" spans="1:11" outlineLevel="1" x14ac:dyDescent="0.2">
      <c r="A22" s="211"/>
      <c r="B22" s="212"/>
      <c r="C22" s="1672" t="s">
        <v>2992</v>
      </c>
      <c r="D22" s="1673"/>
      <c r="E22" s="1673"/>
      <c r="F22" s="1673"/>
      <c r="G22" s="1673"/>
      <c r="H22" s="153"/>
      <c r="I22" s="153"/>
      <c r="J22" s="153"/>
      <c r="K22" s="153"/>
    </row>
    <row r="23" spans="1:11" outlineLevel="1" x14ac:dyDescent="0.2">
      <c r="A23" s="211"/>
      <c r="B23" s="212"/>
      <c r="C23" s="1589" t="s">
        <v>2993</v>
      </c>
      <c r="D23" s="1590"/>
      <c r="E23" s="1590"/>
      <c r="F23" s="1590"/>
      <c r="G23" s="1590"/>
      <c r="H23" s="153"/>
      <c r="I23" s="153"/>
      <c r="J23" s="153"/>
      <c r="K23" s="153"/>
    </row>
    <row r="24" spans="1:11" x14ac:dyDescent="0.2">
      <c r="A24" s="776" t="s">
        <v>89</v>
      </c>
      <c r="B24" s="777" t="s">
        <v>251</v>
      </c>
      <c r="C24" s="778" t="s">
        <v>5503</v>
      </c>
      <c r="D24" s="779"/>
      <c r="E24" s="780"/>
      <c r="F24" s="781"/>
      <c r="G24" s="781">
        <f>SUM(G25)</f>
        <v>0</v>
      </c>
      <c r="H24" s="781"/>
      <c r="I24" s="781">
        <f>SUM(I25:I26)</f>
        <v>7.58</v>
      </c>
      <c r="J24" s="781"/>
      <c r="K24" s="781">
        <f>SUM(K25:K26)</f>
        <v>0</v>
      </c>
    </row>
    <row r="25" spans="1:11" outlineLevel="1" x14ac:dyDescent="0.2">
      <c r="A25" s="204">
        <v>10</v>
      </c>
      <c r="B25" s="653" t="s">
        <v>279</v>
      </c>
      <c r="C25" s="782" t="s">
        <v>5504</v>
      </c>
      <c r="D25" s="654" t="s">
        <v>183</v>
      </c>
      <c r="E25" s="655">
        <v>3</v>
      </c>
      <c r="F25" s="656">
        <v>0</v>
      </c>
      <c r="G25" s="657">
        <f>ROUND(E25*F25,2)</f>
        <v>0</v>
      </c>
      <c r="H25" s="657">
        <v>2.5249999999999999</v>
      </c>
      <c r="I25" s="657">
        <f>ROUND(E25*H25,2)</f>
        <v>7.58</v>
      </c>
      <c r="J25" s="657">
        <v>0</v>
      </c>
      <c r="K25" s="657">
        <f>ROUND(E25*J25,2)</f>
        <v>0</v>
      </c>
    </row>
    <row r="26" spans="1:11" outlineLevel="1" x14ac:dyDescent="0.2">
      <c r="A26" s="211"/>
      <c r="B26" s="212"/>
      <c r="C26" s="1672" t="s">
        <v>5505</v>
      </c>
      <c r="D26" s="1673"/>
      <c r="E26" s="1673"/>
      <c r="F26" s="1673"/>
      <c r="G26" s="1673"/>
      <c r="H26" s="153"/>
      <c r="I26" s="153"/>
      <c r="J26" s="153"/>
      <c r="K26" s="153"/>
    </row>
    <row r="27" spans="1:11" x14ac:dyDescent="0.2">
      <c r="A27" s="776" t="s">
        <v>89</v>
      </c>
      <c r="B27" s="777" t="s">
        <v>2040</v>
      </c>
      <c r="C27" s="778" t="s">
        <v>2041</v>
      </c>
      <c r="D27" s="779"/>
      <c r="E27" s="780"/>
      <c r="F27" s="781"/>
      <c r="G27" s="781">
        <f>SUM(G28:G40)</f>
        <v>0</v>
      </c>
      <c r="H27" s="781"/>
      <c r="I27" s="781">
        <f>SUM(I28:I40)</f>
        <v>1.6700000000000004</v>
      </c>
      <c r="J27" s="781"/>
      <c r="K27" s="781">
        <f>SUM(K28:K40)</f>
        <v>0</v>
      </c>
    </row>
    <row r="28" spans="1:11" outlineLevel="1" x14ac:dyDescent="0.2">
      <c r="A28" s="783">
        <v>11</v>
      </c>
      <c r="B28" s="784" t="s">
        <v>5506</v>
      </c>
      <c r="C28" s="785" t="s">
        <v>5507</v>
      </c>
      <c r="D28" s="786" t="s">
        <v>374</v>
      </c>
      <c r="E28" s="787">
        <v>1</v>
      </c>
      <c r="F28" s="788">
        <v>0</v>
      </c>
      <c r="G28" s="789">
        <f t="shared" ref="G28:G40" si="0">ROUND(E28*F28,2)</f>
        <v>0</v>
      </c>
      <c r="H28" s="789">
        <v>0.40105000000000002</v>
      </c>
      <c r="I28" s="789">
        <f t="shared" ref="I28:I40" si="1">ROUND(E28*H28,2)</f>
        <v>0.4</v>
      </c>
      <c r="J28" s="789">
        <v>0</v>
      </c>
      <c r="K28" s="789">
        <f t="shared" ref="K28:K40" si="2">ROUND(E28*J28,2)</f>
        <v>0</v>
      </c>
    </row>
    <row r="29" spans="1:11" outlineLevel="1" x14ac:dyDescent="0.2">
      <c r="A29" s="783">
        <v>12</v>
      </c>
      <c r="B29" s="784" t="s">
        <v>5508</v>
      </c>
      <c r="C29" s="785" t="s">
        <v>5509</v>
      </c>
      <c r="D29" s="786" t="s">
        <v>2978</v>
      </c>
      <c r="E29" s="787">
        <v>1</v>
      </c>
      <c r="F29" s="788">
        <v>0</v>
      </c>
      <c r="G29" s="789">
        <f t="shared" si="0"/>
        <v>0</v>
      </c>
      <c r="H29" s="789">
        <v>6.1420000000000002E-2</v>
      </c>
      <c r="I29" s="789">
        <f t="shared" si="1"/>
        <v>0.06</v>
      </c>
      <c r="J29" s="789">
        <v>0</v>
      </c>
      <c r="K29" s="789">
        <f t="shared" si="2"/>
        <v>0</v>
      </c>
    </row>
    <row r="30" spans="1:11" ht="22.5" outlineLevel="1" x14ac:dyDescent="0.2">
      <c r="A30" s="783">
        <v>13</v>
      </c>
      <c r="B30" s="784" t="s">
        <v>5510</v>
      </c>
      <c r="C30" s="785" t="s">
        <v>5511</v>
      </c>
      <c r="D30" s="786" t="s">
        <v>374</v>
      </c>
      <c r="E30" s="787">
        <v>1</v>
      </c>
      <c r="F30" s="788">
        <v>0</v>
      </c>
      <c r="G30" s="789">
        <f t="shared" si="0"/>
        <v>0</v>
      </c>
      <c r="H30" s="789">
        <v>1.227E-2</v>
      </c>
      <c r="I30" s="789">
        <f t="shared" si="1"/>
        <v>0.01</v>
      </c>
      <c r="J30" s="789">
        <v>0</v>
      </c>
      <c r="K30" s="789">
        <f t="shared" si="2"/>
        <v>0</v>
      </c>
    </row>
    <row r="31" spans="1:11" ht="22.5" outlineLevel="1" x14ac:dyDescent="0.2">
      <c r="A31" s="783">
        <v>14</v>
      </c>
      <c r="B31" s="784" t="s">
        <v>3060</v>
      </c>
      <c r="C31" s="785" t="s">
        <v>5512</v>
      </c>
      <c r="D31" s="786" t="s">
        <v>383</v>
      </c>
      <c r="E31" s="787">
        <v>8</v>
      </c>
      <c r="F31" s="788">
        <v>0</v>
      </c>
      <c r="G31" s="789">
        <f t="shared" si="0"/>
        <v>0</v>
      </c>
      <c r="H31" s="789">
        <v>2.5200000000000001E-3</v>
      </c>
      <c r="I31" s="789">
        <f t="shared" si="1"/>
        <v>0.02</v>
      </c>
      <c r="J31" s="789">
        <v>0</v>
      </c>
      <c r="K31" s="789">
        <f t="shared" si="2"/>
        <v>0</v>
      </c>
    </row>
    <row r="32" spans="1:11" ht="22.5" outlineLevel="1" x14ac:dyDescent="0.2">
      <c r="A32" s="783">
        <v>15</v>
      </c>
      <c r="B32" s="784" t="s">
        <v>3062</v>
      </c>
      <c r="C32" s="785" t="s">
        <v>5513</v>
      </c>
      <c r="D32" s="786" t="s">
        <v>383</v>
      </c>
      <c r="E32" s="787">
        <v>20</v>
      </c>
      <c r="F32" s="788">
        <v>0</v>
      </c>
      <c r="G32" s="789">
        <f t="shared" si="0"/>
        <v>0</v>
      </c>
      <c r="H32" s="789">
        <v>3.5699999999999998E-3</v>
      </c>
      <c r="I32" s="789">
        <f t="shared" si="1"/>
        <v>7.0000000000000007E-2</v>
      </c>
      <c r="J32" s="789">
        <v>0</v>
      </c>
      <c r="K32" s="789">
        <f t="shared" si="2"/>
        <v>0</v>
      </c>
    </row>
    <row r="33" spans="1:11" outlineLevel="1" x14ac:dyDescent="0.2">
      <c r="A33" s="783">
        <v>16</v>
      </c>
      <c r="B33" s="1307" t="s">
        <v>5898</v>
      </c>
      <c r="C33" s="1308" t="s">
        <v>5899</v>
      </c>
      <c r="D33" s="786" t="s">
        <v>2978</v>
      </c>
      <c r="E33" s="787">
        <v>1</v>
      </c>
      <c r="F33" s="788">
        <v>0</v>
      </c>
      <c r="G33" s="789">
        <f t="shared" si="0"/>
        <v>0</v>
      </c>
      <c r="H33" s="789">
        <v>6.1420000000000002E-2</v>
      </c>
      <c r="I33" s="789">
        <f t="shared" si="1"/>
        <v>0.06</v>
      </c>
      <c r="J33" s="789">
        <v>0</v>
      </c>
      <c r="K33" s="789">
        <f t="shared" si="2"/>
        <v>0</v>
      </c>
    </row>
    <row r="34" spans="1:11" outlineLevel="1" x14ac:dyDescent="0.2">
      <c r="A34" s="783">
        <v>17</v>
      </c>
      <c r="B34" s="784" t="s">
        <v>5514</v>
      </c>
      <c r="C34" s="785" t="s">
        <v>5515</v>
      </c>
      <c r="D34" s="786" t="s">
        <v>2978</v>
      </c>
      <c r="E34" s="787">
        <v>1</v>
      </c>
      <c r="F34" s="788">
        <v>0</v>
      </c>
      <c r="G34" s="789">
        <f t="shared" si="0"/>
        <v>0</v>
      </c>
      <c r="H34" s="789">
        <v>6.1420000000000002E-2</v>
      </c>
      <c r="I34" s="789">
        <f t="shared" si="1"/>
        <v>0.06</v>
      </c>
      <c r="J34" s="789">
        <v>0</v>
      </c>
      <c r="K34" s="789">
        <f t="shared" si="2"/>
        <v>0</v>
      </c>
    </row>
    <row r="35" spans="1:11" outlineLevel="1" x14ac:dyDescent="0.2">
      <c r="A35" s="783">
        <v>18</v>
      </c>
      <c r="B35" s="784" t="s">
        <v>5516</v>
      </c>
      <c r="C35" s="785" t="s">
        <v>5517</v>
      </c>
      <c r="D35" s="786" t="s">
        <v>2978</v>
      </c>
      <c r="E35" s="787">
        <v>1</v>
      </c>
      <c r="F35" s="788">
        <v>0</v>
      </c>
      <c r="G35" s="789">
        <f t="shared" si="0"/>
        <v>0</v>
      </c>
      <c r="H35" s="789">
        <v>6.1420000000000002E-2</v>
      </c>
      <c r="I35" s="789">
        <f t="shared" si="1"/>
        <v>0.06</v>
      </c>
      <c r="J35" s="789">
        <v>0</v>
      </c>
      <c r="K35" s="789">
        <f t="shared" si="2"/>
        <v>0</v>
      </c>
    </row>
    <row r="36" spans="1:11" outlineLevel="1" x14ac:dyDescent="0.2">
      <c r="A36" s="783">
        <v>19</v>
      </c>
      <c r="B36" s="784" t="s">
        <v>5518</v>
      </c>
      <c r="C36" s="785" t="s">
        <v>5519</v>
      </c>
      <c r="D36" s="786" t="s">
        <v>374</v>
      </c>
      <c r="E36" s="787">
        <v>1</v>
      </c>
      <c r="F36" s="788">
        <v>0</v>
      </c>
      <c r="G36" s="789">
        <f t="shared" si="0"/>
        <v>0</v>
      </c>
      <c r="H36" s="789">
        <v>6.5300000000000002E-3</v>
      </c>
      <c r="I36" s="789">
        <f t="shared" si="1"/>
        <v>0.01</v>
      </c>
      <c r="J36" s="789">
        <v>0</v>
      </c>
      <c r="K36" s="789">
        <f t="shared" si="2"/>
        <v>0</v>
      </c>
    </row>
    <row r="37" spans="1:11" outlineLevel="1" x14ac:dyDescent="0.2">
      <c r="A37" s="783">
        <v>20</v>
      </c>
      <c r="B37" s="784" t="s">
        <v>5520</v>
      </c>
      <c r="C37" s="785" t="s">
        <v>5521</v>
      </c>
      <c r="D37" s="786" t="s">
        <v>374</v>
      </c>
      <c r="E37" s="787">
        <v>1</v>
      </c>
      <c r="F37" s="788">
        <v>0</v>
      </c>
      <c r="G37" s="789">
        <f t="shared" si="0"/>
        <v>0</v>
      </c>
      <c r="H37" s="789">
        <v>2.7220000000000001E-2</v>
      </c>
      <c r="I37" s="789">
        <f t="shared" si="1"/>
        <v>0.03</v>
      </c>
      <c r="J37" s="789">
        <v>0</v>
      </c>
      <c r="K37" s="789">
        <f t="shared" si="2"/>
        <v>0</v>
      </c>
    </row>
    <row r="38" spans="1:11" outlineLevel="1" x14ac:dyDescent="0.2">
      <c r="A38" s="783">
        <v>21</v>
      </c>
      <c r="B38" s="784" t="s">
        <v>5522</v>
      </c>
      <c r="C38" s="785" t="s">
        <v>5523</v>
      </c>
      <c r="D38" s="786" t="s">
        <v>374</v>
      </c>
      <c r="E38" s="787">
        <v>1</v>
      </c>
      <c r="F38" s="788">
        <v>0</v>
      </c>
      <c r="G38" s="789">
        <f t="shared" si="0"/>
        <v>0</v>
      </c>
      <c r="H38" s="789">
        <v>1.2999999999999999E-2</v>
      </c>
      <c r="I38" s="789">
        <f t="shared" si="1"/>
        <v>0.01</v>
      </c>
      <c r="J38" s="789">
        <v>0</v>
      </c>
      <c r="K38" s="789">
        <f t="shared" si="2"/>
        <v>0</v>
      </c>
    </row>
    <row r="39" spans="1:11" outlineLevel="1" x14ac:dyDescent="0.2">
      <c r="A39" s="783">
        <v>22</v>
      </c>
      <c r="B39" s="1307" t="s">
        <v>5900</v>
      </c>
      <c r="C39" s="1308" t="s">
        <v>5901</v>
      </c>
      <c r="D39" s="1309" t="s">
        <v>2978</v>
      </c>
      <c r="E39" s="1310">
        <v>1</v>
      </c>
      <c r="F39" s="788">
        <v>0</v>
      </c>
      <c r="G39" s="789">
        <f t="shared" si="0"/>
        <v>0</v>
      </c>
      <c r="H39" s="789">
        <v>0.505</v>
      </c>
      <c r="I39" s="789">
        <f t="shared" si="1"/>
        <v>0.51</v>
      </c>
      <c r="J39" s="789">
        <v>0</v>
      </c>
      <c r="K39" s="789">
        <f t="shared" si="2"/>
        <v>0</v>
      </c>
    </row>
    <row r="40" spans="1:11" outlineLevel="1" x14ac:dyDescent="0.2">
      <c r="A40" s="783">
        <v>23</v>
      </c>
      <c r="B40" s="1307" t="s">
        <v>5902</v>
      </c>
      <c r="C40" s="1308" t="s">
        <v>5903</v>
      </c>
      <c r="D40" s="1309" t="s">
        <v>374</v>
      </c>
      <c r="E40" s="1310">
        <v>1</v>
      </c>
      <c r="F40" s="1311">
        <v>0</v>
      </c>
      <c r="G40" s="789">
        <f t="shared" si="0"/>
        <v>0</v>
      </c>
      <c r="H40" s="789">
        <v>0.37</v>
      </c>
      <c r="I40" s="789">
        <f t="shared" si="1"/>
        <v>0.37</v>
      </c>
      <c r="J40" s="789">
        <v>0</v>
      </c>
      <c r="K40" s="789">
        <f t="shared" si="2"/>
        <v>0</v>
      </c>
    </row>
    <row r="41" spans="1:11" x14ac:dyDescent="0.2">
      <c r="A41" s="776" t="s">
        <v>89</v>
      </c>
      <c r="B41" s="777" t="s">
        <v>3321</v>
      </c>
      <c r="C41" s="778" t="s">
        <v>3322</v>
      </c>
      <c r="D41" s="779"/>
      <c r="E41" s="780"/>
      <c r="F41" s="781"/>
      <c r="G41" s="781">
        <f>SUM(G42:G46)</f>
        <v>0</v>
      </c>
      <c r="H41" s="781"/>
      <c r="I41" s="781">
        <f>SUM(I42:I46)</f>
        <v>0</v>
      </c>
      <c r="J41" s="781"/>
      <c r="K41" s="781">
        <f>SUM(K42:K46)</f>
        <v>0</v>
      </c>
    </row>
    <row r="42" spans="1:11" outlineLevel="1" x14ac:dyDescent="0.2">
      <c r="A42" s="783">
        <v>26</v>
      </c>
      <c r="B42" s="784" t="s">
        <v>3323</v>
      </c>
      <c r="C42" s="785" t="s">
        <v>3324</v>
      </c>
      <c r="D42" s="786" t="s">
        <v>3325</v>
      </c>
      <c r="E42" s="787">
        <v>16</v>
      </c>
      <c r="F42" s="788">
        <v>0</v>
      </c>
      <c r="G42" s="789">
        <f t="shared" ref="G42:G46" si="3">ROUND(E42*F42,2)</f>
        <v>0</v>
      </c>
      <c r="H42" s="789">
        <v>0</v>
      </c>
      <c r="I42" s="789">
        <f t="shared" ref="I42:I46" si="4">ROUND(E42*H42,2)</f>
        <v>0</v>
      </c>
      <c r="J42" s="789">
        <v>0</v>
      </c>
      <c r="K42" s="789">
        <f t="shared" ref="K42:K46" si="5">ROUND(E42*J42,2)</f>
        <v>0</v>
      </c>
    </row>
    <row r="43" spans="1:11" outlineLevel="1" x14ac:dyDescent="0.2">
      <c r="A43" s="783">
        <v>27</v>
      </c>
      <c r="B43" s="784" t="s">
        <v>3326</v>
      </c>
      <c r="C43" s="785" t="s">
        <v>3327</v>
      </c>
      <c r="D43" s="786" t="s">
        <v>3325</v>
      </c>
      <c r="E43" s="787">
        <v>4</v>
      </c>
      <c r="F43" s="788">
        <v>0</v>
      </c>
      <c r="G43" s="789">
        <f t="shared" si="3"/>
        <v>0</v>
      </c>
      <c r="H43" s="789">
        <v>0</v>
      </c>
      <c r="I43" s="789">
        <f t="shared" si="4"/>
        <v>0</v>
      </c>
      <c r="J43" s="789">
        <v>0</v>
      </c>
      <c r="K43" s="789">
        <f t="shared" si="5"/>
        <v>0</v>
      </c>
    </row>
    <row r="44" spans="1:11" outlineLevel="1" x14ac:dyDescent="0.2">
      <c r="A44" s="783">
        <v>28</v>
      </c>
      <c r="B44" s="784" t="s">
        <v>3334</v>
      </c>
      <c r="C44" s="785" t="s">
        <v>3335</v>
      </c>
      <c r="D44" s="786" t="s">
        <v>3325</v>
      </c>
      <c r="E44" s="787">
        <v>8</v>
      </c>
      <c r="F44" s="788">
        <v>0</v>
      </c>
      <c r="G44" s="789">
        <f t="shared" si="3"/>
        <v>0</v>
      </c>
      <c r="H44" s="789">
        <v>0</v>
      </c>
      <c r="I44" s="789">
        <f t="shared" si="4"/>
        <v>0</v>
      </c>
      <c r="J44" s="789">
        <v>0</v>
      </c>
      <c r="K44" s="789">
        <f t="shared" si="5"/>
        <v>0</v>
      </c>
    </row>
    <row r="45" spans="1:11" ht="22.5" outlineLevel="1" x14ac:dyDescent="0.2">
      <c r="A45" s="783">
        <v>29</v>
      </c>
      <c r="B45" s="784" t="s">
        <v>3336</v>
      </c>
      <c r="C45" s="785" t="s">
        <v>3403</v>
      </c>
      <c r="D45" s="786" t="s">
        <v>1707</v>
      </c>
      <c r="E45" s="787">
        <v>1</v>
      </c>
      <c r="F45" s="788">
        <v>0</v>
      </c>
      <c r="G45" s="789">
        <f t="shared" si="3"/>
        <v>0</v>
      </c>
      <c r="H45" s="789">
        <v>0</v>
      </c>
      <c r="I45" s="789">
        <f t="shared" si="4"/>
        <v>0</v>
      </c>
      <c r="J45" s="789">
        <v>0</v>
      </c>
      <c r="K45" s="789">
        <f t="shared" si="5"/>
        <v>0</v>
      </c>
    </row>
    <row r="46" spans="1:11" outlineLevel="1" x14ac:dyDescent="0.2">
      <c r="A46" s="204">
        <v>32</v>
      </c>
      <c r="B46" s="653" t="s">
        <v>3342</v>
      </c>
      <c r="C46" s="782" t="s">
        <v>3343</v>
      </c>
      <c r="D46" s="654" t="s">
        <v>3325</v>
      </c>
      <c r="E46" s="655">
        <v>16</v>
      </c>
      <c r="F46" s="656">
        <v>0</v>
      </c>
      <c r="G46" s="657">
        <f t="shared" si="3"/>
        <v>0</v>
      </c>
      <c r="H46" s="657">
        <v>0</v>
      </c>
      <c r="I46" s="657">
        <f t="shared" si="4"/>
        <v>0</v>
      </c>
      <c r="J46" s="657">
        <v>0</v>
      </c>
      <c r="K46" s="657">
        <f t="shared" si="5"/>
        <v>0</v>
      </c>
    </row>
    <row r="47" spans="1:11" x14ac:dyDescent="0.2">
      <c r="A47" s="174"/>
      <c r="B47" s="175"/>
      <c r="C47" s="176"/>
      <c r="D47" s="177"/>
      <c r="E47" s="174"/>
      <c r="F47" s="174"/>
      <c r="G47" s="174"/>
      <c r="H47" s="174"/>
      <c r="I47" s="174"/>
      <c r="J47" s="174"/>
      <c r="K47" s="174"/>
    </row>
    <row r="48" spans="1:11" x14ac:dyDescent="0.2">
      <c r="A48" s="220"/>
      <c r="B48" s="790" t="s">
        <v>178</v>
      </c>
      <c r="C48" s="791"/>
      <c r="D48" s="792"/>
      <c r="E48" s="793"/>
      <c r="F48" s="793"/>
      <c r="G48" s="794">
        <f>G8+G24+G27+G41</f>
        <v>0</v>
      </c>
      <c r="H48" s="174"/>
      <c r="I48" s="174"/>
      <c r="J48" s="174"/>
      <c r="K48" s="174"/>
    </row>
    <row r="49" spans="3:4" x14ac:dyDescent="0.2">
      <c r="C49" s="226"/>
      <c r="D49" s="109"/>
    </row>
    <row r="50" spans="3:4" x14ac:dyDescent="0.2">
      <c r="D50" s="109"/>
    </row>
    <row r="51" spans="3:4" x14ac:dyDescent="0.2">
      <c r="D51" s="109"/>
    </row>
    <row r="52" spans="3:4" x14ac:dyDescent="0.2">
      <c r="D52" s="109"/>
    </row>
    <row r="53" spans="3:4" x14ac:dyDescent="0.2">
      <c r="D53" s="109"/>
    </row>
    <row r="54" spans="3:4" x14ac:dyDescent="0.2">
      <c r="D54" s="109"/>
    </row>
    <row r="55" spans="3:4" x14ac:dyDescent="0.2">
      <c r="D55" s="109"/>
    </row>
    <row r="56" spans="3:4" x14ac:dyDescent="0.2">
      <c r="D56" s="109"/>
    </row>
    <row r="57" spans="3:4" x14ac:dyDescent="0.2">
      <c r="D57" s="109"/>
    </row>
    <row r="58" spans="3:4" x14ac:dyDescent="0.2">
      <c r="D58" s="109"/>
    </row>
    <row r="59" spans="3:4" x14ac:dyDescent="0.2">
      <c r="D59" s="109"/>
    </row>
    <row r="60" spans="3:4" x14ac:dyDescent="0.2">
      <c r="D60" s="109"/>
    </row>
    <row r="61" spans="3:4" x14ac:dyDescent="0.2">
      <c r="D61" s="109"/>
    </row>
    <row r="62" spans="3:4" x14ac:dyDescent="0.2">
      <c r="D62" s="109"/>
    </row>
    <row r="63" spans="3:4" x14ac:dyDescent="0.2">
      <c r="D63" s="109"/>
    </row>
    <row r="64" spans="3:4" x14ac:dyDescent="0.2">
      <c r="D64" s="109"/>
    </row>
    <row r="65" spans="4:4" x14ac:dyDescent="0.2">
      <c r="D65" s="109"/>
    </row>
    <row r="66" spans="4:4" x14ac:dyDescent="0.2">
      <c r="D66" s="109"/>
    </row>
    <row r="67" spans="4:4" x14ac:dyDescent="0.2">
      <c r="D67" s="109"/>
    </row>
    <row r="68" spans="4:4" x14ac:dyDescent="0.2">
      <c r="D68" s="109"/>
    </row>
    <row r="69" spans="4:4" x14ac:dyDescent="0.2">
      <c r="D69" s="109"/>
    </row>
    <row r="70" spans="4:4" x14ac:dyDescent="0.2">
      <c r="D70" s="109"/>
    </row>
    <row r="71" spans="4:4" x14ac:dyDescent="0.2">
      <c r="D71" s="109"/>
    </row>
    <row r="72" spans="4:4" x14ac:dyDescent="0.2">
      <c r="D72" s="109"/>
    </row>
    <row r="73" spans="4:4" x14ac:dyDescent="0.2">
      <c r="D73" s="109"/>
    </row>
    <row r="74" spans="4:4" x14ac:dyDescent="0.2">
      <c r="D74" s="109"/>
    </row>
    <row r="75" spans="4:4" x14ac:dyDescent="0.2">
      <c r="D75" s="109"/>
    </row>
    <row r="76" spans="4:4" x14ac:dyDescent="0.2">
      <c r="D76" s="109"/>
    </row>
    <row r="77" spans="4:4" x14ac:dyDescent="0.2">
      <c r="D77" s="109"/>
    </row>
    <row r="78" spans="4:4" x14ac:dyDescent="0.2">
      <c r="D78" s="109"/>
    </row>
    <row r="79" spans="4:4" x14ac:dyDescent="0.2">
      <c r="D79" s="109"/>
    </row>
    <row r="80" spans="4:4" x14ac:dyDescent="0.2">
      <c r="D80" s="109"/>
    </row>
    <row r="81" spans="4:4" x14ac:dyDescent="0.2">
      <c r="D81" s="109"/>
    </row>
    <row r="82" spans="4:4" x14ac:dyDescent="0.2">
      <c r="D82" s="109"/>
    </row>
    <row r="83" spans="4:4" x14ac:dyDescent="0.2">
      <c r="D83" s="109"/>
    </row>
    <row r="84" spans="4:4" x14ac:dyDescent="0.2">
      <c r="D84" s="109"/>
    </row>
    <row r="85" spans="4:4" x14ac:dyDescent="0.2">
      <c r="D85" s="109"/>
    </row>
    <row r="86" spans="4:4" x14ac:dyDescent="0.2">
      <c r="D86" s="109"/>
    </row>
    <row r="87" spans="4:4" x14ac:dyDescent="0.2">
      <c r="D87" s="109"/>
    </row>
    <row r="88" spans="4:4" x14ac:dyDescent="0.2">
      <c r="D88" s="109"/>
    </row>
    <row r="89" spans="4:4" x14ac:dyDescent="0.2">
      <c r="D89" s="109"/>
    </row>
    <row r="90" spans="4:4" x14ac:dyDescent="0.2">
      <c r="D90" s="109"/>
    </row>
    <row r="91" spans="4:4" x14ac:dyDescent="0.2">
      <c r="D91" s="109"/>
    </row>
    <row r="92" spans="4:4" x14ac:dyDescent="0.2">
      <c r="D92" s="109"/>
    </row>
    <row r="93" spans="4:4" x14ac:dyDescent="0.2">
      <c r="D93" s="109"/>
    </row>
    <row r="94" spans="4:4" x14ac:dyDescent="0.2">
      <c r="D94" s="109"/>
    </row>
    <row r="95" spans="4:4" x14ac:dyDescent="0.2">
      <c r="D95" s="109"/>
    </row>
    <row r="96" spans="4:4" x14ac:dyDescent="0.2">
      <c r="D96" s="109"/>
    </row>
    <row r="97" spans="4:4" x14ac:dyDescent="0.2">
      <c r="D97" s="109"/>
    </row>
    <row r="98" spans="4:4" x14ac:dyDescent="0.2">
      <c r="D98" s="109"/>
    </row>
    <row r="99" spans="4:4" x14ac:dyDescent="0.2">
      <c r="D99" s="109"/>
    </row>
    <row r="100" spans="4:4" x14ac:dyDescent="0.2">
      <c r="D100" s="109"/>
    </row>
    <row r="101" spans="4:4" x14ac:dyDescent="0.2">
      <c r="D101" s="109"/>
    </row>
    <row r="102" spans="4:4" x14ac:dyDescent="0.2">
      <c r="D102" s="109"/>
    </row>
    <row r="103" spans="4:4" x14ac:dyDescent="0.2">
      <c r="D103" s="109"/>
    </row>
    <row r="104" spans="4:4" x14ac:dyDescent="0.2">
      <c r="D104" s="109"/>
    </row>
    <row r="105" spans="4:4" x14ac:dyDescent="0.2">
      <c r="D105" s="109"/>
    </row>
    <row r="106" spans="4:4" x14ac:dyDescent="0.2">
      <c r="D106" s="109"/>
    </row>
    <row r="107" spans="4:4" x14ac:dyDescent="0.2">
      <c r="D107" s="109"/>
    </row>
    <row r="108" spans="4:4" x14ac:dyDescent="0.2">
      <c r="D108" s="109"/>
    </row>
    <row r="109" spans="4:4" x14ac:dyDescent="0.2">
      <c r="D109" s="109"/>
    </row>
    <row r="110" spans="4:4" x14ac:dyDescent="0.2">
      <c r="D110" s="109"/>
    </row>
    <row r="111" spans="4:4" x14ac:dyDescent="0.2">
      <c r="D111" s="109"/>
    </row>
    <row r="112" spans="4:4" x14ac:dyDescent="0.2">
      <c r="D112" s="109"/>
    </row>
    <row r="113" spans="4:4" x14ac:dyDescent="0.2">
      <c r="D113" s="109"/>
    </row>
    <row r="114" spans="4:4" x14ac:dyDescent="0.2">
      <c r="D114" s="109"/>
    </row>
    <row r="115" spans="4:4" x14ac:dyDescent="0.2">
      <c r="D115" s="109"/>
    </row>
    <row r="116" spans="4:4" x14ac:dyDescent="0.2">
      <c r="D116" s="109"/>
    </row>
    <row r="117" spans="4:4" x14ac:dyDescent="0.2">
      <c r="D117" s="109"/>
    </row>
    <row r="118" spans="4:4" x14ac:dyDescent="0.2">
      <c r="D118" s="109"/>
    </row>
    <row r="119" spans="4:4" x14ac:dyDescent="0.2">
      <c r="D119" s="109"/>
    </row>
    <row r="120" spans="4:4" x14ac:dyDescent="0.2">
      <c r="D120" s="109"/>
    </row>
    <row r="121" spans="4:4" x14ac:dyDescent="0.2">
      <c r="D121" s="109"/>
    </row>
    <row r="122" spans="4:4" x14ac:dyDescent="0.2">
      <c r="D122" s="109"/>
    </row>
    <row r="123" spans="4:4" x14ac:dyDescent="0.2">
      <c r="D123" s="109"/>
    </row>
    <row r="124" spans="4:4" x14ac:dyDescent="0.2">
      <c r="D124" s="109"/>
    </row>
    <row r="125" spans="4:4" x14ac:dyDescent="0.2">
      <c r="D125" s="109"/>
    </row>
    <row r="126" spans="4:4" x14ac:dyDescent="0.2">
      <c r="D126" s="109"/>
    </row>
    <row r="127" spans="4:4" x14ac:dyDescent="0.2">
      <c r="D127" s="109"/>
    </row>
    <row r="128" spans="4:4" x14ac:dyDescent="0.2">
      <c r="D128" s="109"/>
    </row>
    <row r="129" spans="4:4" x14ac:dyDescent="0.2">
      <c r="D129" s="109"/>
    </row>
    <row r="130" spans="4:4" x14ac:dyDescent="0.2">
      <c r="D130" s="109"/>
    </row>
    <row r="131" spans="4:4" x14ac:dyDescent="0.2">
      <c r="D131" s="109"/>
    </row>
    <row r="132" spans="4:4" x14ac:dyDescent="0.2">
      <c r="D132" s="109"/>
    </row>
    <row r="133" spans="4:4" x14ac:dyDescent="0.2">
      <c r="D133" s="109"/>
    </row>
    <row r="134" spans="4:4" x14ac:dyDescent="0.2">
      <c r="D134" s="109"/>
    </row>
    <row r="135" spans="4:4" x14ac:dyDescent="0.2">
      <c r="D135" s="109"/>
    </row>
    <row r="136" spans="4:4" x14ac:dyDescent="0.2">
      <c r="D136" s="109"/>
    </row>
    <row r="137" spans="4:4" x14ac:dyDescent="0.2">
      <c r="D137" s="109"/>
    </row>
    <row r="138" spans="4:4" x14ac:dyDescent="0.2">
      <c r="D138" s="109"/>
    </row>
    <row r="139" spans="4:4" x14ac:dyDescent="0.2">
      <c r="D139" s="109"/>
    </row>
    <row r="140" spans="4:4" x14ac:dyDescent="0.2">
      <c r="D140" s="109"/>
    </row>
    <row r="141" spans="4:4" x14ac:dyDescent="0.2">
      <c r="D141" s="109"/>
    </row>
    <row r="142" spans="4:4" x14ac:dyDescent="0.2">
      <c r="D142" s="109"/>
    </row>
    <row r="143" spans="4:4" x14ac:dyDescent="0.2">
      <c r="D143" s="109"/>
    </row>
    <row r="144" spans="4:4" x14ac:dyDescent="0.2">
      <c r="D144" s="109"/>
    </row>
    <row r="145" spans="4:4" x14ac:dyDescent="0.2">
      <c r="D145" s="109"/>
    </row>
    <row r="146" spans="4:4" x14ac:dyDescent="0.2">
      <c r="D146" s="109"/>
    </row>
    <row r="147" spans="4:4" x14ac:dyDescent="0.2">
      <c r="D147" s="109"/>
    </row>
    <row r="148" spans="4:4" x14ac:dyDescent="0.2">
      <c r="D148" s="109"/>
    </row>
    <row r="149" spans="4:4" x14ac:dyDescent="0.2">
      <c r="D149" s="109"/>
    </row>
    <row r="150" spans="4:4" x14ac:dyDescent="0.2">
      <c r="D150" s="109"/>
    </row>
    <row r="151" spans="4:4" x14ac:dyDescent="0.2">
      <c r="D151" s="109"/>
    </row>
    <row r="152" spans="4:4" x14ac:dyDescent="0.2">
      <c r="D152" s="109"/>
    </row>
    <row r="153" spans="4:4" x14ac:dyDescent="0.2">
      <c r="D153" s="109"/>
    </row>
    <row r="154" spans="4:4" x14ac:dyDescent="0.2">
      <c r="D154" s="109"/>
    </row>
    <row r="155" spans="4:4" x14ac:dyDescent="0.2">
      <c r="D155" s="109"/>
    </row>
    <row r="156" spans="4:4" x14ac:dyDescent="0.2">
      <c r="D156" s="109"/>
    </row>
    <row r="157" spans="4:4" x14ac:dyDescent="0.2">
      <c r="D157" s="109"/>
    </row>
    <row r="158" spans="4:4" x14ac:dyDescent="0.2">
      <c r="D158" s="109"/>
    </row>
    <row r="159" spans="4:4" x14ac:dyDescent="0.2">
      <c r="D159" s="109"/>
    </row>
    <row r="160" spans="4:4" x14ac:dyDescent="0.2">
      <c r="D160" s="109"/>
    </row>
    <row r="161" spans="4:4" x14ac:dyDescent="0.2">
      <c r="D161" s="109"/>
    </row>
    <row r="162" spans="4:4" x14ac:dyDescent="0.2">
      <c r="D162" s="109"/>
    </row>
    <row r="163" spans="4:4" x14ac:dyDescent="0.2">
      <c r="D163" s="109"/>
    </row>
    <row r="164" spans="4:4" x14ac:dyDescent="0.2">
      <c r="D164" s="109"/>
    </row>
    <row r="165" spans="4:4" x14ac:dyDescent="0.2">
      <c r="D165" s="109"/>
    </row>
    <row r="166" spans="4:4" x14ac:dyDescent="0.2">
      <c r="D166" s="109"/>
    </row>
    <row r="167" spans="4:4" x14ac:dyDescent="0.2">
      <c r="D167" s="109"/>
    </row>
    <row r="168" spans="4:4" x14ac:dyDescent="0.2">
      <c r="D168" s="109"/>
    </row>
    <row r="169" spans="4:4" x14ac:dyDescent="0.2">
      <c r="D169" s="109"/>
    </row>
    <row r="170" spans="4:4" x14ac:dyDescent="0.2">
      <c r="D170" s="109"/>
    </row>
    <row r="171" spans="4:4" x14ac:dyDescent="0.2">
      <c r="D171" s="109"/>
    </row>
    <row r="172" spans="4:4" x14ac:dyDescent="0.2">
      <c r="D172" s="109"/>
    </row>
    <row r="173" spans="4:4" x14ac:dyDescent="0.2">
      <c r="D173" s="109"/>
    </row>
    <row r="174" spans="4:4" x14ac:dyDescent="0.2">
      <c r="D174" s="109"/>
    </row>
    <row r="175" spans="4:4" x14ac:dyDescent="0.2">
      <c r="D175" s="109"/>
    </row>
    <row r="176" spans="4:4" x14ac:dyDescent="0.2">
      <c r="D176" s="109"/>
    </row>
    <row r="177" spans="4:4" x14ac:dyDescent="0.2">
      <c r="D177" s="109"/>
    </row>
    <row r="178" spans="4:4" x14ac:dyDescent="0.2">
      <c r="D178" s="109"/>
    </row>
    <row r="179" spans="4:4" x14ac:dyDescent="0.2">
      <c r="D179" s="109"/>
    </row>
    <row r="180" spans="4:4" x14ac:dyDescent="0.2">
      <c r="D180" s="109"/>
    </row>
    <row r="181" spans="4:4" x14ac:dyDescent="0.2">
      <c r="D181" s="109"/>
    </row>
    <row r="182" spans="4:4" x14ac:dyDescent="0.2">
      <c r="D182" s="109"/>
    </row>
    <row r="183" spans="4:4" x14ac:dyDescent="0.2">
      <c r="D183" s="109"/>
    </row>
    <row r="184" spans="4:4" x14ac:dyDescent="0.2">
      <c r="D184" s="109"/>
    </row>
    <row r="185" spans="4:4" x14ac:dyDescent="0.2">
      <c r="D185" s="109"/>
    </row>
    <row r="186" spans="4:4" x14ac:dyDescent="0.2">
      <c r="D186" s="109"/>
    </row>
    <row r="187" spans="4:4" x14ac:dyDescent="0.2">
      <c r="D187" s="109"/>
    </row>
    <row r="188" spans="4:4" x14ac:dyDescent="0.2">
      <c r="D188" s="109"/>
    </row>
    <row r="189" spans="4:4" x14ac:dyDescent="0.2">
      <c r="D189" s="109"/>
    </row>
    <row r="190" spans="4:4" x14ac:dyDescent="0.2">
      <c r="D190" s="109"/>
    </row>
    <row r="191" spans="4:4" x14ac:dyDescent="0.2">
      <c r="D191" s="109"/>
    </row>
    <row r="192" spans="4:4" x14ac:dyDescent="0.2">
      <c r="D192" s="109"/>
    </row>
    <row r="193" spans="4:4" x14ac:dyDescent="0.2">
      <c r="D193" s="109"/>
    </row>
    <row r="194" spans="4:4" x14ac:dyDescent="0.2">
      <c r="D194" s="109"/>
    </row>
    <row r="195" spans="4:4" x14ac:dyDescent="0.2">
      <c r="D195" s="109"/>
    </row>
    <row r="196" spans="4:4" x14ac:dyDescent="0.2">
      <c r="D196" s="109"/>
    </row>
    <row r="197" spans="4:4" x14ac:dyDescent="0.2">
      <c r="D197" s="109"/>
    </row>
    <row r="198" spans="4:4" x14ac:dyDescent="0.2">
      <c r="D198" s="109"/>
    </row>
    <row r="199" spans="4:4" x14ac:dyDescent="0.2">
      <c r="D199" s="109"/>
    </row>
    <row r="200" spans="4:4" x14ac:dyDescent="0.2">
      <c r="D200" s="109"/>
    </row>
    <row r="201" spans="4:4" x14ac:dyDescent="0.2">
      <c r="D201" s="109"/>
    </row>
    <row r="202" spans="4:4" x14ac:dyDescent="0.2">
      <c r="D202" s="109"/>
    </row>
    <row r="203" spans="4:4" x14ac:dyDescent="0.2">
      <c r="D203" s="109"/>
    </row>
    <row r="204" spans="4:4" x14ac:dyDescent="0.2">
      <c r="D204" s="109"/>
    </row>
    <row r="205" spans="4:4" x14ac:dyDescent="0.2">
      <c r="D205" s="109"/>
    </row>
    <row r="206" spans="4:4" x14ac:dyDescent="0.2">
      <c r="D206" s="109"/>
    </row>
    <row r="207" spans="4:4" x14ac:dyDescent="0.2">
      <c r="D207" s="109"/>
    </row>
    <row r="208" spans="4:4" x14ac:dyDescent="0.2">
      <c r="D208" s="109"/>
    </row>
    <row r="209" spans="4:4" x14ac:dyDescent="0.2">
      <c r="D209" s="109"/>
    </row>
    <row r="210" spans="4:4" x14ac:dyDescent="0.2">
      <c r="D210" s="109"/>
    </row>
    <row r="211" spans="4:4" x14ac:dyDescent="0.2">
      <c r="D211" s="109"/>
    </row>
    <row r="212" spans="4:4" x14ac:dyDescent="0.2">
      <c r="D212" s="109"/>
    </row>
    <row r="213" spans="4:4" x14ac:dyDescent="0.2">
      <c r="D213" s="109"/>
    </row>
    <row r="214" spans="4:4" x14ac:dyDescent="0.2">
      <c r="D214" s="109"/>
    </row>
    <row r="215" spans="4:4" x14ac:dyDescent="0.2">
      <c r="D215" s="109"/>
    </row>
    <row r="216" spans="4:4" x14ac:dyDescent="0.2">
      <c r="D216" s="109"/>
    </row>
    <row r="217" spans="4:4" x14ac:dyDescent="0.2">
      <c r="D217" s="109"/>
    </row>
    <row r="218" spans="4:4" x14ac:dyDescent="0.2">
      <c r="D218" s="109"/>
    </row>
    <row r="219" spans="4:4" x14ac:dyDescent="0.2">
      <c r="D219" s="109"/>
    </row>
    <row r="220" spans="4:4" x14ac:dyDescent="0.2">
      <c r="D220" s="109"/>
    </row>
    <row r="221" spans="4:4" x14ac:dyDescent="0.2">
      <c r="D221" s="109"/>
    </row>
    <row r="222" spans="4:4" x14ac:dyDescent="0.2">
      <c r="D222" s="109"/>
    </row>
    <row r="223" spans="4:4" x14ac:dyDescent="0.2">
      <c r="D223" s="109"/>
    </row>
    <row r="224" spans="4:4" x14ac:dyDescent="0.2">
      <c r="D224" s="109"/>
    </row>
    <row r="225" spans="4:4" x14ac:dyDescent="0.2">
      <c r="D225" s="109"/>
    </row>
    <row r="226" spans="4:4" x14ac:dyDescent="0.2">
      <c r="D226" s="109"/>
    </row>
    <row r="227" spans="4:4" x14ac:dyDescent="0.2">
      <c r="D227" s="109"/>
    </row>
    <row r="228" spans="4:4" x14ac:dyDescent="0.2">
      <c r="D228" s="109"/>
    </row>
    <row r="229" spans="4:4" x14ac:dyDescent="0.2">
      <c r="D229" s="109"/>
    </row>
    <row r="230" spans="4:4" x14ac:dyDescent="0.2">
      <c r="D230" s="109"/>
    </row>
    <row r="231" spans="4:4" x14ac:dyDescent="0.2">
      <c r="D231" s="109"/>
    </row>
    <row r="232" spans="4:4" x14ac:dyDescent="0.2">
      <c r="D232" s="109"/>
    </row>
    <row r="233" spans="4:4" x14ac:dyDescent="0.2">
      <c r="D233" s="109"/>
    </row>
    <row r="234" spans="4:4" x14ac:dyDescent="0.2">
      <c r="D234" s="109"/>
    </row>
    <row r="235" spans="4:4" x14ac:dyDescent="0.2">
      <c r="D235" s="109"/>
    </row>
    <row r="236" spans="4:4" x14ac:dyDescent="0.2">
      <c r="D236" s="109"/>
    </row>
    <row r="237" spans="4:4" x14ac:dyDescent="0.2">
      <c r="D237" s="109"/>
    </row>
    <row r="238" spans="4:4" x14ac:dyDescent="0.2">
      <c r="D238" s="109"/>
    </row>
    <row r="239" spans="4:4" x14ac:dyDescent="0.2">
      <c r="D239" s="109"/>
    </row>
    <row r="240" spans="4:4" x14ac:dyDescent="0.2">
      <c r="D240" s="109"/>
    </row>
    <row r="241" spans="4:4" x14ac:dyDescent="0.2">
      <c r="D241" s="109"/>
    </row>
    <row r="242" spans="4:4" x14ac:dyDescent="0.2">
      <c r="D242" s="109"/>
    </row>
    <row r="243" spans="4:4" x14ac:dyDescent="0.2">
      <c r="D243" s="109"/>
    </row>
    <row r="244" spans="4:4" x14ac:dyDescent="0.2">
      <c r="D244" s="109"/>
    </row>
    <row r="245" spans="4:4" x14ac:dyDescent="0.2">
      <c r="D245" s="109"/>
    </row>
    <row r="246" spans="4:4" x14ac:dyDescent="0.2">
      <c r="D246" s="109"/>
    </row>
    <row r="247" spans="4:4" x14ac:dyDescent="0.2">
      <c r="D247" s="109"/>
    </row>
    <row r="248" spans="4:4" x14ac:dyDescent="0.2">
      <c r="D248" s="109"/>
    </row>
    <row r="249" spans="4:4" x14ac:dyDescent="0.2">
      <c r="D249" s="109"/>
    </row>
    <row r="250" spans="4:4" x14ac:dyDescent="0.2">
      <c r="D250" s="109"/>
    </row>
    <row r="251" spans="4:4" x14ac:dyDescent="0.2">
      <c r="D251" s="109"/>
    </row>
    <row r="252" spans="4:4" x14ac:dyDescent="0.2">
      <c r="D252" s="109"/>
    </row>
    <row r="253" spans="4:4" x14ac:dyDescent="0.2">
      <c r="D253" s="109"/>
    </row>
    <row r="254" spans="4:4" x14ac:dyDescent="0.2">
      <c r="D254" s="109"/>
    </row>
    <row r="255" spans="4:4" x14ac:dyDescent="0.2">
      <c r="D255" s="109"/>
    </row>
    <row r="256" spans="4:4" x14ac:dyDescent="0.2">
      <c r="D256" s="109"/>
    </row>
    <row r="257" spans="4:4" x14ac:dyDescent="0.2">
      <c r="D257" s="109"/>
    </row>
    <row r="258" spans="4:4" x14ac:dyDescent="0.2">
      <c r="D258" s="109"/>
    </row>
    <row r="259" spans="4:4" x14ac:dyDescent="0.2">
      <c r="D259" s="109"/>
    </row>
    <row r="260" spans="4:4" x14ac:dyDescent="0.2">
      <c r="D260" s="109"/>
    </row>
    <row r="261" spans="4:4" x14ac:dyDescent="0.2">
      <c r="D261" s="109"/>
    </row>
    <row r="262" spans="4:4" x14ac:dyDescent="0.2">
      <c r="D262" s="109"/>
    </row>
    <row r="263" spans="4:4" x14ac:dyDescent="0.2">
      <c r="D263" s="109"/>
    </row>
    <row r="264" spans="4:4" x14ac:dyDescent="0.2">
      <c r="D264" s="109"/>
    </row>
    <row r="265" spans="4:4" x14ac:dyDescent="0.2">
      <c r="D265" s="109"/>
    </row>
    <row r="266" spans="4:4" x14ac:dyDescent="0.2">
      <c r="D266" s="109"/>
    </row>
    <row r="267" spans="4:4" x14ac:dyDescent="0.2">
      <c r="D267" s="109"/>
    </row>
    <row r="268" spans="4:4" x14ac:dyDescent="0.2">
      <c r="D268" s="109"/>
    </row>
    <row r="269" spans="4:4" x14ac:dyDescent="0.2">
      <c r="D269" s="109"/>
    </row>
    <row r="270" spans="4:4" x14ac:dyDescent="0.2">
      <c r="D270" s="109"/>
    </row>
    <row r="271" spans="4:4" x14ac:dyDescent="0.2">
      <c r="D271" s="109"/>
    </row>
    <row r="272" spans="4:4" x14ac:dyDescent="0.2">
      <c r="D272" s="109"/>
    </row>
    <row r="273" spans="4:4" x14ac:dyDescent="0.2">
      <c r="D273" s="109"/>
    </row>
    <row r="274" spans="4:4" x14ac:dyDescent="0.2">
      <c r="D274" s="109"/>
    </row>
    <row r="275" spans="4:4" x14ac:dyDescent="0.2">
      <c r="D275" s="109"/>
    </row>
    <row r="276" spans="4:4" x14ac:dyDescent="0.2">
      <c r="D276" s="109"/>
    </row>
    <row r="277" spans="4:4" x14ac:dyDescent="0.2">
      <c r="D277" s="109"/>
    </row>
    <row r="278" spans="4:4" x14ac:dyDescent="0.2">
      <c r="D278" s="109"/>
    </row>
    <row r="279" spans="4:4" x14ac:dyDescent="0.2">
      <c r="D279" s="109"/>
    </row>
    <row r="280" spans="4:4" x14ac:dyDescent="0.2">
      <c r="D280" s="109"/>
    </row>
    <row r="281" spans="4:4" x14ac:dyDescent="0.2">
      <c r="D281" s="109"/>
    </row>
    <row r="282" spans="4:4" x14ac:dyDescent="0.2">
      <c r="D282" s="109"/>
    </row>
    <row r="283" spans="4:4" x14ac:dyDescent="0.2">
      <c r="D283" s="109"/>
    </row>
    <row r="284" spans="4:4" x14ac:dyDescent="0.2">
      <c r="D284" s="109"/>
    </row>
    <row r="285" spans="4:4" x14ac:dyDescent="0.2">
      <c r="D285" s="109"/>
    </row>
    <row r="286" spans="4:4" x14ac:dyDescent="0.2">
      <c r="D286" s="109"/>
    </row>
    <row r="287" spans="4:4" x14ac:dyDescent="0.2">
      <c r="D287" s="109"/>
    </row>
    <row r="288" spans="4:4" x14ac:dyDescent="0.2">
      <c r="D288" s="109"/>
    </row>
    <row r="289" spans="4:4" x14ac:dyDescent="0.2">
      <c r="D289" s="109"/>
    </row>
    <row r="290" spans="4:4" x14ac:dyDescent="0.2">
      <c r="D290" s="109"/>
    </row>
    <row r="291" spans="4:4" x14ac:dyDescent="0.2">
      <c r="D291" s="109"/>
    </row>
    <row r="292" spans="4:4" x14ac:dyDescent="0.2">
      <c r="D292" s="109"/>
    </row>
    <row r="293" spans="4:4" x14ac:dyDescent="0.2">
      <c r="D293" s="109"/>
    </row>
    <row r="294" spans="4:4" x14ac:dyDescent="0.2">
      <c r="D294" s="109"/>
    </row>
    <row r="295" spans="4:4" x14ac:dyDescent="0.2">
      <c r="D295" s="109"/>
    </row>
    <row r="296" spans="4:4" x14ac:dyDescent="0.2">
      <c r="D296" s="109"/>
    </row>
    <row r="297" spans="4:4" x14ac:dyDescent="0.2">
      <c r="D297" s="109"/>
    </row>
    <row r="298" spans="4:4" x14ac:dyDescent="0.2">
      <c r="D298" s="109"/>
    </row>
    <row r="299" spans="4:4" x14ac:dyDescent="0.2">
      <c r="D299" s="109"/>
    </row>
    <row r="300" spans="4:4" x14ac:dyDescent="0.2">
      <c r="D300" s="109"/>
    </row>
    <row r="301" spans="4:4" x14ac:dyDescent="0.2">
      <c r="D301" s="109"/>
    </row>
    <row r="302" spans="4:4" x14ac:dyDescent="0.2">
      <c r="D302" s="109"/>
    </row>
    <row r="303" spans="4:4" x14ac:dyDescent="0.2">
      <c r="D303" s="109"/>
    </row>
    <row r="304" spans="4:4" x14ac:dyDescent="0.2">
      <c r="D304" s="109"/>
    </row>
    <row r="305" spans="4:4" x14ac:dyDescent="0.2">
      <c r="D305" s="109"/>
    </row>
    <row r="306" spans="4:4" x14ac:dyDescent="0.2">
      <c r="D306" s="109"/>
    </row>
    <row r="307" spans="4:4" x14ac:dyDescent="0.2">
      <c r="D307" s="109"/>
    </row>
    <row r="308" spans="4:4" x14ac:dyDescent="0.2">
      <c r="D308" s="109"/>
    </row>
    <row r="309" spans="4:4" x14ac:dyDescent="0.2">
      <c r="D309" s="109"/>
    </row>
    <row r="310" spans="4:4" x14ac:dyDescent="0.2">
      <c r="D310" s="109"/>
    </row>
    <row r="311" spans="4:4" x14ac:dyDescent="0.2">
      <c r="D311" s="109"/>
    </row>
    <row r="312" spans="4:4" x14ac:dyDescent="0.2">
      <c r="D312" s="109"/>
    </row>
    <row r="313" spans="4:4" x14ac:dyDescent="0.2">
      <c r="D313" s="109"/>
    </row>
    <row r="314" spans="4:4" x14ac:dyDescent="0.2">
      <c r="D314" s="109"/>
    </row>
    <row r="315" spans="4:4" x14ac:dyDescent="0.2">
      <c r="D315" s="109"/>
    </row>
    <row r="316" spans="4:4" x14ac:dyDescent="0.2">
      <c r="D316" s="109"/>
    </row>
    <row r="317" spans="4:4" x14ac:dyDescent="0.2">
      <c r="D317" s="109"/>
    </row>
    <row r="318" spans="4:4" x14ac:dyDescent="0.2">
      <c r="D318" s="109"/>
    </row>
    <row r="319" spans="4:4" x14ac:dyDescent="0.2">
      <c r="D319" s="109"/>
    </row>
    <row r="320" spans="4:4" x14ac:dyDescent="0.2">
      <c r="D320" s="109"/>
    </row>
    <row r="321" spans="4:4" x14ac:dyDescent="0.2">
      <c r="D321" s="109"/>
    </row>
    <row r="322" spans="4:4" x14ac:dyDescent="0.2">
      <c r="D322" s="109"/>
    </row>
    <row r="323" spans="4:4" x14ac:dyDescent="0.2">
      <c r="D323" s="109"/>
    </row>
    <row r="324" spans="4:4" x14ac:dyDescent="0.2">
      <c r="D324" s="109"/>
    </row>
    <row r="325" spans="4:4" x14ac:dyDescent="0.2">
      <c r="D325" s="109"/>
    </row>
    <row r="326" spans="4:4" x14ac:dyDescent="0.2">
      <c r="D326" s="109"/>
    </row>
    <row r="327" spans="4:4" x14ac:dyDescent="0.2">
      <c r="D327" s="109"/>
    </row>
    <row r="328" spans="4:4" x14ac:dyDescent="0.2">
      <c r="D328" s="109"/>
    </row>
    <row r="329" spans="4:4" x14ac:dyDescent="0.2">
      <c r="D329" s="109"/>
    </row>
    <row r="330" spans="4:4" x14ac:dyDescent="0.2">
      <c r="D330" s="109"/>
    </row>
    <row r="331" spans="4:4" x14ac:dyDescent="0.2">
      <c r="D331" s="109"/>
    </row>
    <row r="332" spans="4:4" x14ac:dyDescent="0.2">
      <c r="D332" s="109"/>
    </row>
    <row r="333" spans="4:4" x14ac:dyDescent="0.2">
      <c r="D333" s="109"/>
    </row>
    <row r="334" spans="4:4" x14ac:dyDescent="0.2">
      <c r="D334" s="109"/>
    </row>
    <row r="335" spans="4:4" x14ac:dyDescent="0.2">
      <c r="D335" s="109"/>
    </row>
    <row r="336" spans="4:4" x14ac:dyDescent="0.2">
      <c r="D336" s="109"/>
    </row>
    <row r="337" spans="4:4" x14ac:dyDescent="0.2">
      <c r="D337" s="109"/>
    </row>
    <row r="338" spans="4:4" x14ac:dyDescent="0.2">
      <c r="D338" s="109"/>
    </row>
    <row r="339" spans="4:4" x14ac:dyDescent="0.2">
      <c r="D339" s="109"/>
    </row>
    <row r="340" spans="4:4" x14ac:dyDescent="0.2">
      <c r="D340" s="109"/>
    </row>
    <row r="341" spans="4:4" x14ac:dyDescent="0.2">
      <c r="D341" s="109"/>
    </row>
    <row r="342" spans="4:4" x14ac:dyDescent="0.2">
      <c r="D342" s="109"/>
    </row>
    <row r="343" spans="4:4" x14ac:dyDescent="0.2">
      <c r="D343" s="109"/>
    </row>
    <row r="344" spans="4:4" x14ac:dyDescent="0.2">
      <c r="D344" s="109"/>
    </row>
    <row r="345" spans="4:4" x14ac:dyDescent="0.2">
      <c r="D345" s="109"/>
    </row>
    <row r="346" spans="4:4" x14ac:dyDescent="0.2">
      <c r="D346" s="109"/>
    </row>
    <row r="347" spans="4:4" x14ac:dyDescent="0.2">
      <c r="D347" s="109"/>
    </row>
    <row r="348" spans="4:4" x14ac:dyDescent="0.2">
      <c r="D348" s="109"/>
    </row>
    <row r="349" spans="4:4" x14ac:dyDescent="0.2">
      <c r="D349" s="109"/>
    </row>
    <row r="350" spans="4:4" x14ac:dyDescent="0.2">
      <c r="D350" s="109"/>
    </row>
    <row r="351" spans="4:4" x14ac:dyDescent="0.2">
      <c r="D351" s="109"/>
    </row>
    <row r="352" spans="4:4" x14ac:dyDescent="0.2">
      <c r="D352" s="109"/>
    </row>
    <row r="353" spans="4:4" x14ac:dyDescent="0.2">
      <c r="D353" s="109"/>
    </row>
    <row r="354" spans="4:4" x14ac:dyDescent="0.2">
      <c r="D354" s="109"/>
    </row>
    <row r="355" spans="4:4" x14ac:dyDescent="0.2">
      <c r="D355" s="109"/>
    </row>
    <row r="356" spans="4:4" x14ac:dyDescent="0.2">
      <c r="D356" s="109"/>
    </row>
    <row r="357" spans="4:4" x14ac:dyDescent="0.2">
      <c r="D357" s="109"/>
    </row>
    <row r="358" spans="4:4" x14ac:dyDescent="0.2">
      <c r="D358" s="109"/>
    </row>
    <row r="359" spans="4:4" x14ac:dyDescent="0.2">
      <c r="D359" s="109"/>
    </row>
    <row r="360" spans="4:4" x14ac:dyDescent="0.2">
      <c r="D360" s="109"/>
    </row>
    <row r="361" spans="4:4" x14ac:dyDescent="0.2">
      <c r="D361" s="109"/>
    </row>
    <row r="362" spans="4:4" x14ac:dyDescent="0.2">
      <c r="D362" s="109"/>
    </row>
    <row r="363" spans="4:4" x14ac:dyDescent="0.2">
      <c r="D363" s="109"/>
    </row>
    <row r="364" spans="4:4" x14ac:dyDescent="0.2">
      <c r="D364" s="109"/>
    </row>
    <row r="365" spans="4:4" x14ac:dyDescent="0.2">
      <c r="D365" s="109"/>
    </row>
    <row r="366" spans="4:4" x14ac:dyDescent="0.2">
      <c r="D366" s="109"/>
    </row>
    <row r="367" spans="4:4" x14ac:dyDescent="0.2">
      <c r="D367" s="109"/>
    </row>
    <row r="368" spans="4:4" x14ac:dyDescent="0.2">
      <c r="D368" s="109"/>
    </row>
    <row r="369" spans="4:4" x14ac:dyDescent="0.2">
      <c r="D369" s="109"/>
    </row>
    <row r="370" spans="4:4" x14ac:dyDescent="0.2">
      <c r="D370" s="109"/>
    </row>
    <row r="371" spans="4:4" x14ac:dyDescent="0.2">
      <c r="D371" s="109"/>
    </row>
    <row r="372" spans="4:4" x14ac:dyDescent="0.2">
      <c r="D372" s="109"/>
    </row>
    <row r="373" spans="4:4" x14ac:dyDescent="0.2">
      <c r="D373" s="109"/>
    </row>
    <row r="374" spans="4:4" x14ac:dyDescent="0.2">
      <c r="D374" s="109"/>
    </row>
    <row r="375" spans="4:4" x14ac:dyDescent="0.2">
      <c r="D375" s="109"/>
    </row>
    <row r="376" spans="4:4" x14ac:dyDescent="0.2">
      <c r="D376" s="109"/>
    </row>
    <row r="377" spans="4:4" x14ac:dyDescent="0.2">
      <c r="D377" s="109"/>
    </row>
    <row r="378" spans="4:4" x14ac:dyDescent="0.2">
      <c r="D378" s="109"/>
    </row>
    <row r="379" spans="4:4" x14ac:dyDescent="0.2">
      <c r="D379" s="109"/>
    </row>
    <row r="380" spans="4:4" x14ac:dyDescent="0.2">
      <c r="D380" s="109"/>
    </row>
    <row r="381" spans="4:4" x14ac:dyDescent="0.2">
      <c r="D381" s="109"/>
    </row>
    <row r="382" spans="4:4" x14ac:dyDescent="0.2">
      <c r="D382" s="109"/>
    </row>
    <row r="383" spans="4:4" x14ac:dyDescent="0.2">
      <c r="D383" s="109"/>
    </row>
    <row r="384" spans="4:4" x14ac:dyDescent="0.2">
      <c r="D384" s="109"/>
    </row>
    <row r="385" spans="4:4" x14ac:dyDescent="0.2">
      <c r="D385" s="109"/>
    </row>
    <row r="386" spans="4:4" x14ac:dyDescent="0.2">
      <c r="D386" s="109"/>
    </row>
    <row r="387" spans="4:4" x14ac:dyDescent="0.2">
      <c r="D387" s="109"/>
    </row>
    <row r="388" spans="4:4" x14ac:dyDescent="0.2">
      <c r="D388" s="109"/>
    </row>
    <row r="389" spans="4:4" x14ac:dyDescent="0.2">
      <c r="D389" s="109"/>
    </row>
    <row r="390" spans="4:4" x14ac:dyDescent="0.2">
      <c r="D390" s="109"/>
    </row>
    <row r="391" spans="4:4" x14ac:dyDescent="0.2">
      <c r="D391" s="109"/>
    </row>
    <row r="392" spans="4:4" x14ac:dyDescent="0.2">
      <c r="D392" s="109"/>
    </row>
    <row r="393" spans="4:4" x14ac:dyDescent="0.2">
      <c r="D393" s="109"/>
    </row>
    <row r="394" spans="4:4" x14ac:dyDescent="0.2">
      <c r="D394" s="109"/>
    </row>
    <row r="395" spans="4:4" x14ac:dyDescent="0.2">
      <c r="D395" s="109"/>
    </row>
    <row r="396" spans="4:4" x14ac:dyDescent="0.2">
      <c r="D396" s="109"/>
    </row>
    <row r="397" spans="4:4" x14ac:dyDescent="0.2">
      <c r="D397" s="109"/>
    </row>
    <row r="398" spans="4:4" x14ac:dyDescent="0.2">
      <c r="D398" s="109"/>
    </row>
    <row r="399" spans="4:4" x14ac:dyDescent="0.2">
      <c r="D399" s="109"/>
    </row>
    <row r="400" spans="4:4" x14ac:dyDescent="0.2">
      <c r="D400" s="109"/>
    </row>
    <row r="401" spans="4:4" x14ac:dyDescent="0.2">
      <c r="D401" s="109"/>
    </row>
    <row r="402" spans="4:4" x14ac:dyDescent="0.2">
      <c r="D402" s="109"/>
    </row>
    <row r="403" spans="4:4" x14ac:dyDescent="0.2">
      <c r="D403" s="109"/>
    </row>
    <row r="404" spans="4:4" x14ac:dyDescent="0.2">
      <c r="D404" s="109"/>
    </row>
    <row r="405" spans="4:4" x14ac:dyDescent="0.2">
      <c r="D405" s="109"/>
    </row>
    <row r="406" spans="4:4" x14ac:dyDescent="0.2">
      <c r="D406" s="109"/>
    </row>
    <row r="407" spans="4:4" x14ac:dyDescent="0.2">
      <c r="D407" s="109"/>
    </row>
    <row r="408" spans="4:4" x14ac:dyDescent="0.2">
      <c r="D408" s="109"/>
    </row>
    <row r="409" spans="4:4" x14ac:dyDescent="0.2">
      <c r="D409" s="109"/>
    </row>
    <row r="410" spans="4:4" x14ac:dyDescent="0.2">
      <c r="D410" s="109"/>
    </row>
    <row r="411" spans="4:4" x14ac:dyDescent="0.2">
      <c r="D411" s="109"/>
    </row>
    <row r="412" spans="4:4" x14ac:dyDescent="0.2">
      <c r="D412" s="109"/>
    </row>
    <row r="413" spans="4:4" x14ac:dyDescent="0.2">
      <c r="D413" s="109"/>
    </row>
    <row r="414" spans="4:4" x14ac:dyDescent="0.2">
      <c r="D414" s="109"/>
    </row>
    <row r="415" spans="4:4" x14ac:dyDescent="0.2">
      <c r="D415" s="109"/>
    </row>
    <row r="416" spans="4:4" x14ac:dyDescent="0.2">
      <c r="D416" s="109"/>
    </row>
    <row r="417" spans="4:4" x14ac:dyDescent="0.2">
      <c r="D417" s="109"/>
    </row>
    <row r="418" spans="4:4" x14ac:dyDescent="0.2">
      <c r="D418" s="109"/>
    </row>
    <row r="419" spans="4:4" x14ac:dyDescent="0.2">
      <c r="D419" s="109"/>
    </row>
    <row r="420" spans="4:4" x14ac:dyDescent="0.2">
      <c r="D420" s="109"/>
    </row>
    <row r="421" spans="4:4" x14ac:dyDescent="0.2">
      <c r="D421" s="109"/>
    </row>
    <row r="422" spans="4:4" x14ac:dyDescent="0.2">
      <c r="D422" s="109"/>
    </row>
    <row r="423" spans="4:4" x14ac:dyDescent="0.2">
      <c r="D423" s="109"/>
    </row>
    <row r="424" spans="4:4" x14ac:dyDescent="0.2">
      <c r="D424" s="109"/>
    </row>
    <row r="425" spans="4:4" x14ac:dyDescent="0.2">
      <c r="D425" s="109"/>
    </row>
    <row r="426" spans="4:4" x14ac:dyDescent="0.2">
      <c r="D426" s="109"/>
    </row>
    <row r="427" spans="4:4" x14ac:dyDescent="0.2">
      <c r="D427" s="109"/>
    </row>
    <row r="428" spans="4:4" x14ac:dyDescent="0.2">
      <c r="D428" s="109"/>
    </row>
    <row r="429" spans="4:4" x14ac:dyDescent="0.2">
      <c r="D429" s="109"/>
    </row>
    <row r="430" spans="4:4" x14ac:dyDescent="0.2">
      <c r="D430" s="109"/>
    </row>
    <row r="431" spans="4:4" x14ac:dyDescent="0.2">
      <c r="D431" s="109"/>
    </row>
    <row r="432" spans="4:4" x14ac:dyDescent="0.2">
      <c r="D432" s="109"/>
    </row>
    <row r="433" spans="4:4" x14ac:dyDescent="0.2">
      <c r="D433" s="109"/>
    </row>
    <row r="434" spans="4:4" x14ac:dyDescent="0.2">
      <c r="D434" s="109"/>
    </row>
    <row r="435" spans="4:4" x14ac:dyDescent="0.2">
      <c r="D435" s="109"/>
    </row>
    <row r="436" spans="4:4" x14ac:dyDescent="0.2">
      <c r="D436" s="109"/>
    </row>
    <row r="437" spans="4:4" x14ac:dyDescent="0.2">
      <c r="D437" s="109"/>
    </row>
    <row r="438" spans="4:4" x14ac:dyDescent="0.2">
      <c r="D438" s="109"/>
    </row>
    <row r="439" spans="4:4" x14ac:dyDescent="0.2">
      <c r="D439" s="109"/>
    </row>
    <row r="440" spans="4:4" x14ac:dyDescent="0.2">
      <c r="D440" s="109"/>
    </row>
    <row r="441" spans="4:4" x14ac:dyDescent="0.2">
      <c r="D441" s="109"/>
    </row>
    <row r="442" spans="4:4" x14ac:dyDescent="0.2">
      <c r="D442" s="109"/>
    </row>
    <row r="443" spans="4:4" x14ac:dyDescent="0.2">
      <c r="D443" s="109"/>
    </row>
    <row r="444" spans="4:4" x14ac:dyDescent="0.2">
      <c r="D444" s="109"/>
    </row>
    <row r="445" spans="4:4" x14ac:dyDescent="0.2">
      <c r="D445" s="109"/>
    </row>
    <row r="446" spans="4:4" x14ac:dyDescent="0.2">
      <c r="D446" s="109"/>
    </row>
    <row r="447" spans="4:4" x14ac:dyDescent="0.2">
      <c r="D447" s="109"/>
    </row>
    <row r="448" spans="4:4" x14ac:dyDescent="0.2">
      <c r="D448" s="109"/>
    </row>
    <row r="449" spans="4:4" x14ac:dyDescent="0.2">
      <c r="D449" s="109"/>
    </row>
    <row r="450" spans="4:4" x14ac:dyDescent="0.2">
      <c r="D450" s="109"/>
    </row>
    <row r="451" spans="4:4" x14ac:dyDescent="0.2">
      <c r="D451" s="109"/>
    </row>
    <row r="452" spans="4:4" x14ac:dyDescent="0.2">
      <c r="D452" s="109"/>
    </row>
    <row r="453" spans="4:4" x14ac:dyDescent="0.2">
      <c r="D453" s="109"/>
    </row>
    <row r="454" spans="4:4" x14ac:dyDescent="0.2">
      <c r="D454" s="109"/>
    </row>
    <row r="455" spans="4:4" x14ac:dyDescent="0.2">
      <c r="D455" s="109"/>
    </row>
    <row r="456" spans="4:4" x14ac:dyDescent="0.2">
      <c r="D456" s="109"/>
    </row>
    <row r="457" spans="4:4" x14ac:dyDescent="0.2">
      <c r="D457" s="109"/>
    </row>
    <row r="458" spans="4:4" x14ac:dyDescent="0.2">
      <c r="D458" s="109"/>
    </row>
    <row r="459" spans="4:4" x14ac:dyDescent="0.2">
      <c r="D459" s="109"/>
    </row>
    <row r="460" spans="4:4" x14ac:dyDescent="0.2">
      <c r="D460" s="109"/>
    </row>
    <row r="461" spans="4:4" x14ac:dyDescent="0.2">
      <c r="D461" s="109"/>
    </row>
    <row r="462" spans="4:4" x14ac:dyDescent="0.2">
      <c r="D462" s="109"/>
    </row>
    <row r="463" spans="4:4" x14ac:dyDescent="0.2">
      <c r="D463" s="109"/>
    </row>
    <row r="464" spans="4:4" x14ac:dyDescent="0.2">
      <c r="D464" s="109"/>
    </row>
    <row r="465" spans="4:4" x14ac:dyDescent="0.2">
      <c r="D465" s="109"/>
    </row>
    <row r="466" spans="4:4" x14ac:dyDescent="0.2">
      <c r="D466" s="109"/>
    </row>
    <row r="467" spans="4:4" x14ac:dyDescent="0.2">
      <c r="D467" s="109"/>
    </row>
    <row r="468" spans="4:4" x14ac:dyDescent="0.2">
      <c r="D468" s="109"/>
    </row>
    <row r="469" spans="4:4" x14ac:dyDescent="0.2">
      <c r="D469" s="109"/>
    </row>
    <row r="470" spans="4:4" x14ac:dyDescent="0.2">
      <c r="D470" s="109"/>
    </row>
    <row r="471" spans="4:4" x14ac:dyDescent="0.2">
      <c r="D471" s="109"/>
    </row>
    <row r="472" spans="4:4" x14ac:dyDescent="0.2">
      <c r="D472" s="109"/>
    </row>
    <row r="473" spans="4:4" x14ac:dyDescent="0.2">
      <c r="D473" s="109"/>
    </row>
    <row r="474" spans="4:4" x14ac:dyDescent="0.2">
      <c r="D474" s="109"/>
    </row>
    <row r="475" spans="4:4" x14ac:dyDescent="0.2">
      <c r="D475" s="109"/>
    </row>
    <row r="476" spans="4:4" x14ac:dyDescent="0.2">
      <c r="D476" s="109"/>
    </row>
    <row r="477" spans="4:4" x14ac:dyDescent="0.2">
      <c r="D477" s="109"/>
    </row>
    <row r="478" spans="4:4" x14ac:dyDescent="0.2">
      <c r="D478" s="109"/>
    </row>
    <row r="479" spans="4:4" x14ac:dyDescent="0.2">
      <c r="D479" s="109"/>
    </row>
    <row r="480" spans="4:4" x14ac:dyDescent="0.2">
      <c r="D480" s="109"/>
    </row>
    <row r="481" spans="4:4" x14ac:dyDescent="0.2">
      <c r="D481" s="109"/>
    </row>
    <row r="482" spans="4:4" x14ac:dyDescent="0.2">
      <c r="D482" s="109"/>
    </row>
    <row r="483" spans="4:4" x14ac:dyDescent="0.2">
      <c r="D483" s="109"/>
    </row>
    <row r="484" spans="4:4" x14ac:dyDescent="0.2">
      <c r="D484" s="109"/>
    </row>
    <row r="485" spans="4:4" x14ac:dyDescent="0.2">
      <c r="D485" s="109"/>
    </row>
    <row r="486" spans="4:4" x14ac:dyDescent="0.2">
      <c r="D486" s="109"/>
    </row>
    <row r="487" spans="4:4" x14ac:dyDescent="0.2">
      <c r="D487" s="109"/>
    </row>
    <row r="488" spans="4:4" x14ac:dyDescent="0.2">
      <c r="D488" s="109"/>
    </row>
    <row r="489" spans="4:4" x14ac:dyDescent="0.2">
      <c r="D489" s="109"/>
    </row>
    <row r="490" spans="4:4" x14ac:dyDescent="0.2">
      <c r="D490" s="109"/>
    </row>
    <row r="491" spans="4:4" x14ac:dyDescent="0.2">
      <c r="D491" s="109"/>
    </row>
    <row r="492" spans="4:4" x14ac:dyDescent="0.2">
      <c r="D492" s="109"/>
    </row>
    <row r="493" spans="4:4" x14ac:dyDescent="0.2">
      <c r="D493" s="109"/>
    </row>
    <row r="494" spans="4:4" x14ac:dyDescent="0.2">
      <c r="D494" s="109"/>
    </row>
    <row r="495" spans="4:4" x14ac:dyDescent="0.2">
      <c r="D495" s="109"/>
    </row>
    <row r="496" spans="4:4" x14ac:dyDescent="0.2">
      <c r="D496" s="109"/>
    </row>
    <row r="497" spans="4:4" x14ac:dyDescent="0.2">
      <c r="D497" s="109"/>
    </row>
    <row r="498" spans="4:4" x14ac:dyDescent="0.2">
      <c r="D498" s="109"/>
    </row>
    <row r="499" spans="4:4" x14ac:dyDescent="0.2">
      <c r="D499" s="109"/>
    </row>
    <row r="500" spans="4:4" x14ac:dyDescent="0.2">
      <c r="D500" s="109"/>
    </row>
    <row r="501" spans="4:4" x14ac:dyDescent="0.2">
      <c r="D501" s="109"/>
    </row>
    <row r="502" spans="4:4" x14ac:dyDescent="0.2">
      <c r="D502" s="109"/>
    </row>
    <row r="503" spans="4:4" x14ac:dyDescent="0.2">
      <c r="D503" s="109"/>
    </row>
    <row r="504" spans="4:4" x14ac:dyDescent="0.2">
      <c r="D504" s="109"/>
    </row>
    <row r="505" spans="4:4" x14ac:dyDescent="0.2">
      <c r="D505" s="109"/>
    </row>
    <row r="506" spans="4:4" x14ac:dyDescent="0.2">
      <c r="D506" s="109"/>
    </row>
    <row r="507" spans="4:4" x14ac:dyDescent="0.2">
      <c r="D507" s="109"/>
    </row>
    <row r="508" spans="4:4" x14ac:dyDescent="0.2">
      <c r="D508" s="109"/>
    </row>
    <row r="509" spans="4:4" x14ac:dyDescent="0.2">
      <c r="D509" s="109"/>
    </row>
    <row r="510" spans="4:4" x14ac:dyDescent="0.2">
      <c r="D510" s="109"/>
    </row>
    <row r="511" spans="4:4" x14ac:dyDescent="0.2">
      <c r="D511" s="109"/>
    </row>
    <row r="512" spans="4:4" x14ac:dyDescent="0.2">
      <c r="D512" s="109"/>
    </row>
    <row r="513" spans="4:4" x14ac:dyDescent="0.2">
      <c r="D513" s="109"/>
    </row>
    <row r="514" spans="4:4" x14ac:dyDescent="0.2">
      <c r="D514" s="109"/>
    </row>
    <row r="515" spans="4:4" x14ac:dyDescent="0.2">
      <c r="D515" s="109"/>
    </row>
    <row r="516" spans="4:4" x14ac:dyDescent="0.2">
      <c r="D516" s="109"/>
    </row>
    <row r="517" spans="4:4" x14ac:dyDescent="0.2">
      <c r="D517" s="109"/>
    </row>
    <row r="518" spans="4:4" x14ac:dyDescent="0.2">
      <c r="D518" s="109"/>
    </row>
    <row r="519" spans="4:4" x14ac:dyDescent="0.2">
      <c r="D519" s="109"/>
    </row>
    <row r="520" spans="4:4" x14ac:dyDescent="0.2">
      <c r="D520" s="109"/>
    </row>
    <row r="521" spans="4:4" x14ac:dyDescent="0.2">
      <c r="D521" s="109"/>
    </row>
    <row r="522" spans="4:4" x14ac:dyDescent="0.2">
      <c r="D522" s="109"/>
    </row>
    <row r="523" spans="4:4" x14ac:dyDescent="0.2">
      <c r="D523" s="109"/>
    </row>
    <row r="524" spans="4:4" x14ac:dyDescent="0.2">
      <c r="D524" s="109"/>
    </row>
    <row r="525" spans="4:4" x14ac:dyDescent="0.2">
      <c r="D525" s="109"/>
    </row>
    <row r="526" spans="4:4" x14ac:dyDescent="0.2">
      <c r="D526" s="109"/>
    </row>
    <row r="527" spans="4:4" x14ac:dyDescent="0.2">
      <c r="D527" s="109"/>
    </row>
    <row r="528" spans="4:4" x14ac:dyDescent="0.2">
      <c r="D528" s="109"/>
    </row>
    <row r="529" spans="4:4" x14ac:dyDescent="0.2">
      <c r="D529" s="109"/>
    </row>
    <row r="530" spans="4:4" x14ac:dyDescent="0.2">
      <c r="D530" s="109"/>
    </row>
    <row r="531" spans="4:4" x14ac:dyDescent="0.2">
      <c r="D531" s="109"/>
    </row>
    <row r="532" spans="4:4" x14ac:dyDescent="0.2">
      <c r="D532" s="109"/>
    </row>
    <row r="533" spans="4:4" x14ac:dyDescent="0.2">
      <c r="D533" s="109"/>
    </row>
    <row r="534" spans="4:4" x14ac:dyDescent="0.2">
      <c r="D534" s="109"/>
    </row>
    <row r="535" spans="4:4" x14ac:dyDescent="0.2">
      <c r="D535" s="109"/>
    </row>
    <row r="536" spans="4:4" x14ac:dyDescent="0.2">
      <c r="D536" s="109"/>
    </row>
    <row r="537" spans="4:4" x14ac:dyDescent="0.2">
      <c r="D537" s="109"/>
    </row>
    <row r="538" spans="4:4" x14ac:dyDescent="0.2">
      <c r="D538" s="109"/>
    </row>
    <row r="539" spans="4:4" x14ac:dyDescent="0.2">
      <c r="D539" s="109"/>
    </row>
    <row r="540" spans="4:4" x14ac:dyDescent="0.2">
      <c r="D540" s="109"/>
    </row>
    <row r="541" spans="4:4" x14ac:dyDescent="0.2">
      <c r="D541" s="109"/>
    </row>
    <row r="542" spans="4:4" x14ac:dyDescent="0.2">
      <c r="D542" s="109"/>
    </row>
    <row r="543" spans="4:4" x14ac:dyDescent="0.2">
      <c r="D543" s="109"/>
    </row>
    <row r="544" spans="4:4" x14ac:dyDescent="0.2">
      <c r="D544" s="109"/>
    </row>
    <row r="545" spans="4:4" x14ac:dyDescent="0.2">
      <c r="D545" s="109"/>
    </row>
    <row r="546" spans="4:4" x14ac:dyDescent="0.2">
      <c r="D546" s="109"/>
    </row>
    <row r="547" spans="4:4" x14ac:dyDescent="0.2">
      <c r="D547" s="109"/>
    </row>
    <row r="548" spans="4:4" x14ac:dyDescent="0.2">
      <c r="D548" s="109"/>
    </row>
    <row r="549" spans="4:4" x14ac:dyDescent="0.2">
      <c r="D549" s="109"/>
    </row>
    <row r="550" spans="4:4" x14ac:dyDescent="0.2">
      <c r="D550" s="109"/>
    </row>
    <row r="551" spans="4:4" x14ac:dyDescent="0.2">
      <c r="D551" s="109"/>
    </row>
    <row r="552" spans="4:4" x14ac:dyDescent="0.2">
      <c r="D552" s="109"/>
    </row>
    <row r="553" spans="4:4" x14ac:dyDescent="0.2">
      <c r="D553" s="109"/>
    </row>
    <row r="554" spans="4:4" x14ac:dyDescent="0.2">
      <c r="D554" s="109"/>
    </row>
    <row r="555" spans="4:4" x14ac:dyDescent="0.2">
      <c r="D555" s="109"/>
    </row>
    <row r="556" spans="4:4" x14ac:dyDescent="0.2">
      <c r="D556" s="109"/>
    </row>
    <row r="557" spans="4:4" x14ac:dyDescent="0.2">
      <c r="D557" s="109"/>
    </row>
    <row r="558" spans="4:4" x14ac:dyDescent="0.2">
      <c r="D558" s="109"/>
    </row>
    <row r="559" spans="4:4" x14ac:dyDescent="0.2">
      <c r="D559" s="109"/>
    </row>
    <row r="560" spans="4:4" x14ac:dyDescent="0.2">
      <c r="D560" s="109"/>
    </row>
    <row r="561" spans="4:4" x14ac:dyDescent="0.2">
      <c r="D561" s="109"/>
    </row>
    <row r="562" spans="4:4" x14ac:dyDescent="0.2">
      <c r="D562" s="109"/>
    </row>
    <row r="563" spans="4:4" x14ac:dyDescent="0.2">
      <c r="D563" s="109"/>
    </row>
    <row r="564" spans="4:4" x14ac:dyDescent="0.2">
      <c r="D564" s="109"/>
    </row>
    <row r="565" spans="4:4" x14ac:dyDescent="0.2">
      <c r="D565" s="109"/>
    </row>
    <row r="566" spans="4:4" x14ac:dyDescent="0.2">
      <c r="D566" s="109"/>
    </row>
    <row r="567" spans="4:4" x14ac:dyDescent="0.2">
      <c r="D567" s="109"/>
    </row>
    <row r="568" spans="4:4" x14ac:dyDescent="0.2">
      <c r="D568" s="109"/>
    </row>
    <row r="569" spans="4:4" x14ac:dyDescent="0.2">
      <c r="D569" s="109"/>
    </row>
    <row r="570" spans="4:4" x14ac:dyDescent="0.2">
      <c r="D570" s="109"/>
    </row>
    <row r="571" spans="4:4" x14ac:dyDescent="0.2">
      <c r="D571" s="109"/>
    </row>
    <row r="572" spans="4:4" x14ac:dyDescent="0.2">
      <c r="D572" s="109"/>
    </row>
    <row r="573" spans="4:4" x14ac:dyDescent="0.2">
      <c r="D573" s="109"/>
    </row>
    <row r="574" spans="4:4" x14ac:dyDescent="0.2">
      <c r="D574" s="109"/>
    </row>
    <row r="575" spans="4:4" x14ac:dyDescent="0.2">
      <c r="D575" s="109"/>
    </row>
    <row r="576" spans="4:4" x14ac:dyDescent="0.2">
      <c r="D576" s="109"/>
    </row>
    <row r="577" spans="4:4" x14ac:dyDescent="0.2">
      <c r="D577" s="109"/>
    </row>
    <row r="578" spans="4:4" x14ac:dyDescent="0.2">
      <c r="D578" s="109"/>
    </row>
    <row r="579" spans="4:4" x14ac:dyDescent="0.2">
      <c r="D579" s="109"/>
    </row>
    <row r="580" spans="4:4" x14ac:dyDescent="0.2">
      <c r="D580" s="109"/>
    </row>
    <row r="581" spans="4:4" x14ac:dyDescent="0.2">
      <c r="D581" s="109"/>
    </row>
    <row r="582" spans="4:4" x14ac:dyDescent="0.2">
      <c r="D582" s="109"/>
    </row>
    <row r="583" spans="4:4" x14ac:dyDescent="0.2">
      <c r="D583" s="109"/>
    </row>
    <row r="584" spans="4:4" x14ac:dyDescent="0.2">
      <c r="D584" s="109"/>
    </row>
    <row r="585" spans="4:4" x14ac:dyDescent="0.2">
      <c r="D585" s="109"/>
    </row>
    <row r="586" spans="4:4" x14ac:dyDescent="0.2">
      <c r="D586" s="109"/>
    </row>
    <row r="587" spans="4:4" x14ac:dyDescent="0.2">
      <c r="D587" s="109"/>
    </row>
    <row r="588" spans="4:4" x14ac:dyDescent="0.2">
      <c r="D588" s="109"/>
    </row>
    <row r="589" spans="4:4" x14ac:dyDescent="0.2">
      <c r="D589" s="109"/>
    </row>
    <row r="590" spans="4:4" x14ac:dyDescent="0.2">
      <c r="D590" s="109"/>
    </row>
    <row r="591" spans="4:4" x14ac:dyDescent="0.2">
      <c r="D591" s="109"/>
    </row>
    <row r="592" spans="4:4" x14ac:dyDescent="0.2">
      <c r="D592" s="109"/>
    </row>
    <row r="593" spans="4:4" x14ac:dyDescent="0.2">
      <c r="D593" s="109"/>
    </row>
    <row r="594" spans="4:4" x14ac:dyDescent="0.2">
      <c r="D594" s="109"/>
    </row>
    <row r="595" spans="4:4" x14ac:dyDescent="0.2">
      <c r="D595" s="109"/>
    </row>
    <row r="596" spans="4:4" x14ac:dyDescent="0.2">
      <c r="D596" s="109"/>
    </row>
    <row r="597" spans="4:4" x14ac:dyDescent="0.2">
      <c r="D597" s="109"/>
    </row>
    <row r="598" spans="4:4" x14ac:dyDescent="0.2">
      <c r="D598" s="109"/>
    </row>
    <row r="599" spans="4:4" x14ac:dyDescent="0.2">
      <c r="D599" s="109"/>
    </row>
    <row r="600" spans="4:4" x14ac:dyDescent="0.2">
      <c r="D600" s="109"/>
    </row>
    <row r="601" spans="4:4" x14ac:dyDescent="0.2">
      <c r="D601" s="109"/>
    </row>
    <row r="602" spans="4:4" x14ac:dyDescent="0.2">
      <c r="D602" s="109"/>
    </row>
    <row r="603" spans="4:4" x14ac:dyDescent="0.2">
      <c r="D603" s="109"/>
    </row>
    <row r="604" spans="4:4" x14ac:dyDescent="0.2">
      <c r="D604" s="109"/>
    </row>
    <row r="605" spans="4:4" x14ac:dyDescent="0.2">
      <c r="D605" s="109"/>
    </row>
    <row r="606" spans="4:4" x14ac:dyDescent="0.2">
      <c r="D606" s="109"/>
    </row>
    <row r="607" spans="4:4" x14ac:dyDescent="0.2">
      <c r="D607" s="109"/>
    </row>
    <row r="608" spans="4:4" x14ac:dyDescent="0.2">
      <c r="D608" s="109"/>
    </row>
    <row r="609" spans="4:4" x14ac:dyDescent="0.2">
      <c r="D609" s="109"/>
    </row>
    <row r="610" spans="4:4" x14ac:dyDescent="0.2">
      <c r="D610" s="109"/>
    </row>
    <row r="611" spans="4:4" x14ac:dyDescent="0.2">
      <c r="D611" s="109"/>
    </row>
    <row r="612" spans="4:4" x14ac:dyDescent="0.2">
      <c r="D612" s="109"/>
    </row>
    <row r="613" spans="4:4" x14ac:dyDescent="0.2">
      <c r="D613" s="109"/>
    </row>
    <row r="614" spans="4:4" x14ac:dyDescent="0.2">
      <c r="D614" s="109"/>
    </row>
    <row r="615" spans="4:4" x14ac:dyDescent="0.2">
      <c r="D615" s="109"/>
    </row>
    <row r="616" spans="4:4" x14ac:dyDescent="0.2">
      <c r="D616" s="109"/>
    </row>
    <row r="617" spans="4:4" x14ac:dyDescent="0.2">
      <c r="D617" s="109"/>
    </row>
    <row r="618" spans="4:4" x14ac:dyDescent="0.2">
      <c r="D618" s="109"/>
    </row>
    <row r="619" spans="4:4" x14ac:dyDescent="0.2">
      <c r="D619" s="109"/>
    </row>
    <row r="620" spans="4:4" x14ac:dyDescent="0.2">
      <c r="D620" s="109"/>
    </row>
    <row r="621" spans="4:4" x14ac:dyDescent="0.2">
      <c r="D621" s="109"/>
    </row>
    <row r="622" spans="4:4" x14ac:dyDescent="0.2">
      <c r="D622" s="109"/>
    </row>
    <row r="623" spans="4:4" x14ac:dyDescent="0.2">
      <c r="D623" s="109"/>
    </row>
    <row r="624" spans="4:4" x14ac:dyDescent="0.2">
      <c r="D624" s="109"/>
    </row>
    <row r="625" spans="4:4" x14ac:dyDescent="0.2">
      <c r="D625" s="109"/>
    </row>
    <row r="626" spans="4:4" x14ac:dyDescent="0.2">
      <c r="D626" s="109"/>
    </row>
    <row r="627" spans="4:4" x14ac:dyDescent="0.2">
      <c r="D627" s="109"/>
    </row>
    <row r="628" spans="4:4" x14ac:dyDescent="0.2">
      <c r="D628" s="109"/>
    </row>
    <row r="629" spans="4:4" x14ac:dyDescent="0.2">
      <c r="D629" s="109"/>
    </row>
    <row r="630" spans="4:4" x14ac:dyDescent="0.2">
      <c r="D630" s="109"/>
    </row>
    <row r="631" spans="4:4" x14ac:dyDescent="0.2">
      <c r="D631" s="109"/>
    </row>
    <row r="632" spans="4:4" x14ac:dyDescent="0.2">
      <c r="D632" s="109"/>
    </row>
    <row r="633" spans="4:4" x14ac:dyDescent="0.2">
      <c r="D633" s="109"/>
    </row>
    <row r="634" spans="4:4" x14ac:dyDescent="0.2">
      <c r="D634" s="109"/>
    </row>
    <row r="635" spans="4:4" x14ac:dyDescent="0.2">
      <c r="D635" s="109"/>
    </row>
    <row r="636" spans="4:4" x14ac:dyDescent="0.2">
      <c r="D636" s="109"/>
    </row>
    <row r="637" spans="4:4" x14ac:dyDescent="0.2">
      <c r="D637" s="109"/>
    </row>
    <row r="638" spans="4:4" x14ac:dyDescent="0.2">
      <c r="D638" s="109"/>
    </row>
    <row r="639" spans="4:4" x14ac:dyDescent="0.2">
      <c r="D639" s="109"/>
    </row>
    <row r="640" spans="4:4" x14ac:dyDescent="0.2">
      <c r="D640" s="109"/>
    </row>
    <row r="641" spans="4:4" x14ac:dyDescent="0.2">
      <c r="D641" s="109"/>
    </row>
    <row r="642" spans="4:4" x14ac:dyDescent="0.2">
      <c r="D642" s="109"/>
    </row>
    <row r="643" spans="4:4" x14ac:dyDescent="0.2">
      <c r="D643" s="109"/>
    </row>
    <row r="644" spans="4:4" x14ac:dyDescent="0.2">
      <c r="D644" s="109"/>
    </row>
    <row r="645" spans="4:4" x14ac:dyDescent="0.2">
      <c r="D645" s="109"/>
    </row>
    <row r="646" spans="4:4" x14ac:dyDescent="0.2">
      <c r="D646" s="109"/>
    </row>
    <row r="647" spans="4:4" x14ac:dyDescent="0.2">
      <c r="D647" s="109"/>
    </row>
    <row r="648" spans="4:4" x14ac:dyDescent="0.2">
      <c r="D648" s="109"/>
    </row>
    <row r="649" spans="4:4" x14ac:dyDescent="0.2">
      <c r="D649" s="109"/>
    </row>
    <row r="650" spans="4:4" x14ac:dyDescent="0.2">
      <c r="D650" s="109"/>
    </row>
    <row r="651" spans="4:4" x14ac:dyDescent="0.2">
      <c r="D651" s="109"/>
    </row>
    <row r="652" spans="4:4" x14ac:dyDescent="0.2">
      <c r="D652" s="109"/>
    </row>
    <row r="653" spans="4:4" x14ac:dyDescent="0.2">
      <c r="D653" s="109"/>
    </row>
    <row r="654" spans="4:4" x14ac:dyDescent="0.2">
      <c r="D654" s="109"/>
    </row>
    <row r="655" spans="4:4" x14ac:dyDescent="0.2">
      <c r="D655" s="109"/>
    </row>
    <row r="656" spans="4:4" x14ac:dyDescent="0.2">
      <c r="D656" s="109"/>
    </row>
    <row r="657" spans="4:4" x14ac:dyDescent="0.2">
      <c r="D657" s="109"/>
    </row>
    <row r="658" spans="4:4" x14ac:dyDescent="0.2">
      <c r="D658" s="109"/>
    </row>
    <row r="659" spans="4:4" x14ac:dyDescent="0.2">
      <c r="D659" s="109"/>
    </row>
    <row r="660" spans="4:4" x14ac:dyDescent="0.2">
      <c r="D660" s="109"/>
    </row>
    <row r="661" spans="4:4" x14ac:dyDescent="0.2">
      <c r="D661" s="109"/>
    </row>
    <row r="662" spans="4:4" x14ac:dyDescent="0.2">
      <c r="D662" s="109"/>
    </row>
    <row r="663" spans="4:4" x14ac:dyDescent="0.2">
      <c r="D663" s="109"/>
    </row>
    <row r="664" spans="4:4" x14ac:dyDescent="0.2">
      <c r="D664" s="109"/>
    </row>
    <row r="665" spans="4:4" x14ac:dyDescent="0.2">
      <c r="D665" s="109"/>
    </row>
    <row r="666" spans="4:4" x14ac:dyDescent="0.2">
      <c r="D666" s="109"/>
    </row>
    <row r="667" spans="4:4" x14ac:dyDescent="0.2">
      <c r="D667" s="109"/>
    </row>
    <row r="668" spans="4:4" x14ac:dyDescent="0.2">
      <c r="D668" s="109"/>
    </row>
    <row r="669" spans="4:4" x14ac:dyDescent="0.2">
      <c r="D669" s="109"/>
    </row>
    <row r="670" spans="4:4" x14ac:dyDescent="0.2">
      <c r="D670" s="109"/>
    </row>
    <row r="671" spans="4:4" x14ac:dyDescent="0.2">
      <c r="D671" s="109"/>
    </row>
    <row r="672" spans="4:4" x14ac:dyDescent="0.2">
      <c r="D672" s="109"/>
    </row>
    <row r="673" spans="4:4" x14ac:dyDescent="0.2">
      <c r="D673" s="109"/>
    </row>
    <row r="674" spans="4:4" x14ac:dyDescent="0.2">
      <c r="D674" s="109"/>
    </row>
    <row r="675" spans="4:4" x14ac:dyDescent="0.2">
      <c r="D675" s="109"/>
    </row>
    <row r="676" spans="4:4" x14ac:dyDescent="0.2">
      <c r="D676" s="109"/>
    </row>
    <row r="677" spans="4:4" x14ac:dyDescent="0.2">
      <c r="D677" s="109"/>
    </row>
    <row r="678" spans="4:4" x14ac:dyDescent="0.2">
      <c r="D678" s="109"/>
    </row>
    <row r="679" spans="4:4" x14ac:dyDescent="0.2">
      <c r="D679" s="109"/>
    </row>
    <row r="680" spans="4:4" x14ac:dyDescent="0.2">
      <c r="D680" s="109"/>
    </row>
    <row r="681" spans="4:4" x14ac:dyDescent="0.2">
      <c r="D681" s="109"/>
    </row>
    <row r="682" spans="4:4" x14ac:dyDescent="0.2">
      <c r="D682" s="109"/>
    </row>
    <row r="683" spans="4:4" x14ac:dyDescent="0.2">
      <c r="D683" s="109"/>
    </row>
    <row r="684" spans="4:4" x14ac:dyDescent="0.2">
      <c r="D684" s="109"/>
    </row>
    <row r="685" spans="4:4" x14ac:dyDescent="0.2">
      <c r="D685" s="109"/>
    </row>
    <row r="686" spans="4:4" x14ac:dyDescent="0.2">
      <c r="D686" s="109"/>
    </row>
    <row r="687" spans="4:4" x14ac:dyDescent="0.2">
      <c r="D687" s="109"/>
    </row>
    <row r="688" spans="4:4" x14ac:dyDescent="0.2">
      <c r="D688" s="109"/>
    </row>
    <row r="689" spans="4:4" x14ac:dyDescent="0.2">
      <c r="D689" s="109"/>
    </row>
    <row r="690" spans="4:4" x14ac:dyDescent="0.2">
      <c r="D690" s="109"/>
    </row>
    <row r="691" spans="4:4" x14ac:dyDescent="0.2">
      <c r="D691" s="109"/>
    </row>
    <row r="692" spans="4:4" x14ac:dyDescent="0.2">
      <c r="D692" s="109"/>
    </row>
    <row r="693" spans="4:4" x14ac:dyDescent="0.2">
      <c r="D693" s="109"/>
    </row>
    <row r="694" spans="4:4" x14ac:dyDescent="0.2">
      <c r="D694" s="109"/>
    </row>
    <row r="695" spans="4:4" x14ac:dyDescent="0.2">
      <c r="D695" s="109"/>
    </row>
    <row r="696" spans="4:4" x14ac:dyDescent="0.2">
      <c r="D696" s="109"/>
    </row>
    <row r="697" spans="4:4" x14ac:dyDescent="0.2">
      <c r="D697" s="109"/>
    </row>
    <row r="698" spans="4:4" x14ac:dyDescent="0.2">
      <c r="D698" s="109"/>
    </row>
    <row r="699" spans="4:4" x14ac:dyDescent="0.2">
      <c r="D699" s="109"/>
    </row>
    <row r="700" spans="4:4" x14ac:dyDescent="0.2">
      <c r="D700" s="109"/>
    </row>
    <row r="701" spans="4:4" x14ac:dyDescent="0.2">
      <c r="D701" s="109"/>
    </row>
    <row r="702" spans="4:4" x14ac:dyDescent="0.2">
      <c r="D702" s="109"/>
    </row>
    <row r="703" spans="4:4" x14ac:dyDescent="0.2">
      <c r="D703" s="109"/>
    </row>
    <row r="704" spans="4:4" x14ac:dyDescent="0.2">
      <c r="D704" s="109"/>
    </row>
    <row r="705" spans="4:4" x14ac:dyDescent="0.2">
      <c r="D705" s="109"/>
    </row>
    <row r="706" spans="4:4" x14ac:dyDescent="0.2">
      <c r="D706" s="109"/>
    </row>
    <row r="707" spans="4:4" x14ac:dyDescent="0.2">
      <c r="D707" s="109"/>
    </row>
    <row r="708" spans="4:4" x14ac:dyDescent="0.2">
      <c r="D708" s="109"/>
    </row>
    <row r="709" spans="4:4" x14ac:dyDescent="0.2">
      <c r="D709" s="109"/>
    </row>
    <row r="710" spans="4:4" x14ac:dyDescent="0.2">
      <c r="D710" s="109"/>
    </row>
    <row r="711" spans="4:4" x14ac:dyDescent="0.2">
      <c r="D711" s="109"/>
    </row>
    <row r="712" spans="4:4" x14ac:dyDescent="0.2">
      <c r="D712" s="109"/>
    </row>
    <row r="713" spans="4:4" x14ac:dyDescent="0.2">
      <c r="D713" s="109"/>
    </row>
    <row r="714" spans="4:4" x14ac:dyDescent="0.2">
      <c r="D714" s="109"/>
    </row>
    <row r="715" spans="4:4" x14ac:dyDescent="0.2">
      <c r="D715" s="109"/>
    </row>
    <row r="716" spans="4:4" x14ac:dyDescent="0.2">
      <c r="D716" s="109"/>
    </row>
    <row r="717" spans="4:4" x14ac:dyDescent="0.2">
      <c r="D717" s="109"/>
    </row>
    <row r="718" spans="4:4" x14ac:dyDescent="0.2">
      <c r="D718" s="109"/>
    </row>
    <row r="719" spans="4:4" x14ac:dyDescent="0.2">
      <c r="D719" s="109"/>
    </row>
    <row r="720" spans="4:4" x14ac:dyDescent="0.2">
      <c r="D720" s="109"/>
    </row>
    <row r="721" spans="4:4" x14ac:dyDescent="0.2">
      <c r="D721" s="109"/>
    </row>
    <row r="722" spans="4:4" x14ac:dyDescent="0.2">
      <c r="D722" s="109"/>
    </row>
    <row r="723" spans="4:4" x14ac:dyDescent="0.2">
      <c r="D723" s="109"/>
    </row>
    <row r="724" spans="4:4" x14ac:dyDescent="0.2">
      <c r="D724" s="109"/>
    </row>
    <row r="725" spans="4:4" x14ac:dyDescent="0.2">
      <c r="D725" s="109"/>
    </row>
    <row r="726" spans="4:4" x14ac:dyDescent="0.2">
      <c r="D726" s="109"/>
    </row>
    <row r="727" spans="4:4" x14ac:dyDescent="0.2">
      <c r="D727" s="109"/>
    </row>
    <row r="728" spans="4:4" x14ac:dyDescent="0.2">
      <c r="D728" s="109"/>
    </row>
    <row r="729" spans="4:4" x14ac:dyDescent="0.2">
      <c r="D729" s="109"/>
    </row>
    <row r="730" spans="4:4" x14ac:dyDescent="0.2">
      <c r="D730" s="109"/>
    </row>
    <row r="731" spans="4:4" x14ac:dyDescent="0.2">
      <c r="D731" s="109"/>
    </row>
    <row r="732" spans="4:4" x14ac:dyDescent="0.2">
      <c r="D732" s="109"/>
    </row>
    <row r="733" spans="4:4" x14ac:dyDescent="0.2">
      <c r="D733" s="109"/>
    </row>
    <row r="734" spans="4:4" x14ac:dyDescent="0.2">
      <c r="D734" s="109"/>
    </row>
    <row r="735" spans="4:4" x14ac:dyDescent="0.2">
      <c r="D735" s="109"/>
    </row>
    <row r="736" spans="4:4" x14ac:dyDescent="0.2">
      <c r="D736" s="109"/>
    </row>
    <row r="737" spans="4:4" x14ac:dyDescent="0.2">
      <c r="D737" s="109"/>
    </row>
    <row r="738" spans="4:4" x14ac:dyDescent="0.2">
      <c r="D738" s="109"/>
    </row>
    <row r="739" spans="4:4" x14ac:dyDescent="0.2">
      <c r="D739" s="109"/>
    </row>
    <row r="740" spans="4:4" x14ac:dyDescent="0.2">
      <c r="D740" s="109"/>
    </row>
    <row r="741" spans="4:4" x14ac:dyDescent="0.2">
      <c r="D741" s="109"/>
    </row>
    <row r="742" spans="4:4" x14ac:dyDescent="0.2">
      <c r="D742" s="109"/>
    </row>
    <row r="743" spans="4:4" x14ac:dyDescent="0.2">
      <c r="D743" s="109"/>
    </row>
    <row r="744" spans="4:4" x14ac:dyDescent="0.2">
      <c r="D744" s="109"/>
    </row>
    <row r="745" spans="4:4" x14ac:dyDescent="0.2">
      <c r="D745" s="109"/>
    </row>
    <row r="746" spans="4:4" x14ac:dyDescent="0.2">
      <c r="D746" s="109"/>
    </row>
    <row r="747" spans="4:4" x14ac:dyDescent="0.2">
      <c r="D747" s="109"/>
    </row>
    <row r="748" spans="4:4" x14ac:dyDescent="0.2">
      <c r="D748" s="109"/>
    </row>
    <row r="749" spans="4:4" x14ac:dyDescent="0.2">
      <c r="D749" s="109"/>
    </row>
    <row r="750" spans="4:4" x14ac:dyDescent="0.2">
      <c r="D750" s="109"/>
    </row>
    <row r="751" spans="4:4" x14ac:dyDescent="0.2">
      <c r="D751" s="109"/>
    </row>
    <row r="752" spans="4:4" x14ac:dyDescent="0.2">
      <c r="D752" s="109"/>
    </row>
    <row r="753" spans="4:4" x14ac:dyDescent="0.2">
      <c r="D753" s="109"/>
    </row>
    <row r="754" spans="4:4" x14ac:dyDescent="0.2">
      <c r="D754" s="109"/>
    </row>
    <row r="755" spans="4:4" x14ac:dyDescent="0.2">
      <c r="D755" s="109"/>
    </row>
    <row r="756" spans="4:4" x14ac:dyDescent="0.2">
      <c r="D756" s="109"/>
    </row>
    <row r="757" spans="4:4" x14ac:dyDescent="0.2">
      <c r="D757" s="109"/>
    </row>
    <row r="758" spans="4:4" x14ac:dyDescent="0.2">
      <c r="D758" s="109"/>
    </row>
    <row r="759" spans="4:4" x14ac:dyDescent="0.2">
      <c r="D759" s="109"/>
    </row>
    <row r="760" spans="4:4" x14ac:dyDescent="0.2">
      <c r="D760" s="109"/>
    </row>
    <row r="761" spans="4:4" x14ac:dyDescent="0.2">
      <c r="D761" s="109"/>
    </row>
    <row r="762" spans="4:4" x14ac:dyDescent="0.2">
      <c r="D762" s="109"/>
    </row>
    <row r="763" spans="4:4" x14ac:dyDescent="0.2">
      <c r="D763" s="109"/>
    </row>
    <row r="764" spans="4:4" x14ac:dyDescent="0.2">
      <c r="D764" s="109"/>
    </row>
    <row r="765" spans="4:4" x14ac:dyDescent="0.2">
      <c r="D765" s="109"/>
    </row>
    <row r="766" spans="4:4" x14ac:dyDescent="0.2">
      <c r="D766" s="109"/>
    </row>
    <row r="767" spans="4:4" x14ac:dyDescent="0.2">
      <c r="D767" s="109"/>
    </row>
    <row r="768" spans="4:4" x14ac:dyDescent="0.2">
      <c r="D768" s="109"/>
    </row>
    <row r="769" spans="4:4" x14ac:dyDescent="0.2">
      <c r="D769" s="109"/>
    </row>
    <row r="770" spans="4:4" x14ac:dyDescent="0.2">
      <c r="D770" s="109"/>
    </row>
    <row r="771" spans="4:4" x14ac:dyDescent="0.2">
      <c r="D771" s="109"/>
    </row>
    <row r="772" spans="4:4" x14ac:dyDescent="0.2">
      <c r="D772" s="109"/>
    </row>
    <row r="773" spans="4:4" x14ac:dyDescent="0.2">
      <c r="D773" s="109"/>
    </row>
    <row r="774" spans="4:4" x14ac:dyDescent="0.2">
      <c r="D774" s="109"/>
    </row>
    <row r="775" spans="4:4" x14ac:dyDescent="0.2">
      <c r="D775" s="109"/>
    </row>
    <row r="776" spans="4:4" x14ac:dyDescent="0.2">
      <c r="D776" s="109"/>
    </row>
    <row r="777" spans="4:4" x14ac:dyDescent="0.2">
      <c r="D777" s="109"/>
    </row>
    <row r="778" spans="4:4" x14ac:dyDescent="0.2">
      <c r="D778" s="109"/>
    </row>
    <row r="779" spans="4:4" x14ac:dyDescent="0.2">
      <c r="D779" s="109"/>
    </row>
    <row r="780" spans="4:4" x14ac:dyDescent="0.2">
      <c r="D780" s="109"/>
    </row>
    <row r="781" spans="4:4" x14ac:dyDescent="0.2">
      <c r="D781" s="109"/>
    </row>
    <row r="782" spans="4:4" x14ac:dyDescent="0.2">
      <c r="D782" s="109"/>
    </row>
    <row r="783" spans="4:4" x14ac:dyDescent="0.2">
      <c r="D783" s="109"/>
    </row>
    <row r="784" spans="4:4" x14ac:dyDescent="0.2">
      <c r="D784" s="109"/>
    </row>
    <row r="785" spans="4:4" x14ac:dyDescent="0.2">
      <c r="D785" s="109"/>
    </row>
    <row r="786" spans="4:4" x14ac:dyDescent="0.2">
      <c r="D786" s="109"/>
    </row>
    <row r="787" spans="4:4" x14ac:dyDescent="0.2">
      <c r="D787" s="109"/>
    </row>
    <row r="788" spans="4:4" x14ac:dyDescent="0.2">
      <c r="D788" s="109"/>
    </row>
    <row r="789" spans="4:4" x14ac:dyDescent="0.2">
      <c r="D789" s="109"/>
    </row>
    <row r="790" spans="4:4" x14ac:dyDescent="0.2">
      <c r="D790" s="109"/>
    </row>
    <row r="791" spans="4:4" x14ac:dyDescent="0.2">
      <c r="D791" s="109"/>
    </row>
    <row r="792" spans="4:4" x14ac:dyDescent="0.2">
      <c r="D792" s="109"/>
    </row>
    <row r="793" spans="4:4" x14ac:dyDescent="0.2">
      <c r="D793" s="109"/>
    </row>
    <row r="794" spans="4:4" x14ac:dyDescent="0.2">
      <c r="D794" s="109"/>
    </row>
    <row r="795" spans="4:4" x14ac:dyDescent="0.2">
      <c r="D795" s="109"/>
    </row>
    <row r="796" spans="4:4" x14ac:dyDescent="0.2">
      <c r="D796" s="109"/>
    </row>
    <row r="797" spans="4:4" x14ac:dyDescent="0.2">
      <c r="D797" s="109"/>
    </row>
    <row r="798" spans="4:4" x14ac:dyDescent="0.2">
      <c r="D798" s="109"/>
    </row>
    <row r="799" spans="4:4" x14ac:dyDescent="0.2">
      <c r="D799" s="109"/>
    </row>
    <row r="800" spans="4:4" x14ac:dyDescent="0.2">
      <c r="D800" s="109"/>
    </row>
    <row r="801" spans="4:4" x14ac:dyDescent="0.2">
      <c r="D801" s="109"/>
    </row>
    <row r="802" spans="4:4" x14ac:dyDescent="0.2">
      <c r="D802" s="109"/>
    </row>
    <row r="803" spans="4:4" x14ac:dyDescent="0.2">
      <c r="D803" s="109"/>
    </row>
    <row r="804" spans="4:4" x14ac:dyDescent="0.2">
      <c r="D804" s="109"/>
    </row>
    <row r="805" spans="4:4" x14ac:dyDescent="0.2">
      <c r="D805" s="109"/>
    </row>
    <row r="806" spans="4:4" x14ac:dyDescent="0.2">
      <c r="D806" s="109"/>
    </row>
    <row r="807" spans="4:4" x14ac:dyDescent="0.2">
      <c r="D807" s="109"/>
    </row>
    <row r="808" spans="4:4" x14ac:dyDescent="0.2">
      <c r="D808" s="109"/>
    </row>
    <row r="809" spans="4:4" x14ac:dyDescent="0.2">
      <c r="D809" s="109"/>
    </row>
    <row r="810" spans="4:4" x14ac:dyDescent="0.2">
      <c r="D810" s="109"/>
    </row>
    <row r="811" spans="4:4" x14ac:dyDescent="0.2">
      <c r="D811" s="109"/>
    </row>
    <row r="812" spans="4:4" x14ac:dyDescent="0.2">
      <c r="D812" s="109"/>
    </row>
    <row r="813" spans="4:4" x14ac:dyDescent="0.2">
      <c r="D813" s="109"/>
    </row>
    <row r="814" spans="4:4" x14ac:dyDescent="0.2">
      <c r="D814" s="109"/>
    </row>
    <row r="815" spans="4:4" x14ac:dyDescent="0.2">
      <c r="D815" s="109"/>
    </row>
    <row r="816" spans="4:4" x14ac:dyDescent="0.2">
      <c r="D816" s="109"/>
    </row>
    <row r="817" spans="4:4" x14ac:dyDescent="0.2">
      <c r="D817" s="109"/>
    </row>
    <row r="818" spans="4:4" x14ac:dyDescent="0.2">
      <c r="D818" s="109"/>
    </row>
    <row r="819" spans="4:4" x14ac:dyDescent="0.2">
      <c r="D819" s="109"/>
    </row>
    <row r="820" spans="4:4" x14ac:dyDescent="0.2">
      <c r="D820" s="109"/>
    </row>
    <row r="821" spans="4:4" x14ac:dyDescent="0.2">
      <c r="D821" s="109"/>
    </row>
    <row r="822" spans="4:4" x14ac:dyDescent="0.2">
      <c r="D822" s="109"/>
    </row>
    <row r="823" spans="4:4" x14ac:dyDescent="0.2">
      <c r="D823" s="109"/>
    </row>
    <row r="824" spans="4:4" x14ac:dyDescent="0.2">
      <c r="D824" s="109"/>
    </row>
    <row r="825" spans="4:4" x14ac:dyDescent="0.2">
      <c r="D825" s="109"/>
    </row>
    <row r="826" spans="4:4" x14ac:dyDescent="0.2">
      <c r="D826" s="109"/>
    </row>
    <row r="827" spans="4:4" x14ac:dyDescent="0.2">
      <c r="D827" s="109"/>
    </row>
    <row r="828" spans="4:4" x14ac:dyDescent="0.2">
      <c r="D828" s="109"/>
    </row>
    <row r="829" spans="4:4" x14ac:dyDescent="0.2">
      <c r="D829" s="109"/>
    </row>
    <row r="830" spans="4:4" x14ac:dyDescent="0.2">
      <c r="D830" s="109"/>
    </row>
    <row r="831" spans="4:4" x14ac:dyDescent="0.2">
      <c r="D831" s="109"/>
    </row>
    <row r="832" spans="4:4" x14ac:dyDescent="0.2">
      <c r="D832" s="109"/>
    </row>
    <row r="833" spans="4:4" x14ac:dyDescent="0.2">
      <c r="D833" s="109"/>
    </row>
    <row r="834" spans="4:4" x14ac:dyDescent="0.2">
      <c r="D834" s="109"/>
    </row>
    <row r="835" spans="4:4" x14ac:dyDescent="0.2">
      <c r="D835" s="109"/>
    </row>
    <row r="836" spans="4:4" x14ac:dyDescent="0.2">
      <c r="D836" s="109"/>
    </row>
    <row r="837" spans="4:4" x14ac:dyDescent="0.2">
      <c r="D837" s="109"/>
    </row>
    <row r="838" spans="4:4" x14ac:dyDescent="0.2">
      <c r="D838" s="109"/>
    </row>
    <row r="839" spans="4:4" x14ac:dyDescent="0.2">
      <c r="D839" s="109"/>
    </row>
    <row r="840" spans="4:4" x14ac:dyDescent="0.2">
      <c r="D840" s="109"/>
    </row>
    <row r="841" spans="4:4" x14ac:dyDescent="0.2">
      <c r="D841" s="109"/>
    </row>
    <row r="842" spans="4:4" x14ac:dyDescent="0.2">
      <c r="D842" s="109"/>
    </row>
    <row r="843" spans="4:4" x14ac:dyDescent="0.2">
      <c r="D843" s="109"/>
    </row>
    <row r="844" spans="4:4" x14ac:dyDescent="0.2">
      <c r="D844" s="109"/>
    </row>
    <row r="845" spans="4:4" x14ac:dyDescent="0.2">
      <c r="D845" s="109"/>
    </row>
    <row r="846" spans="4:4" x14ac:dyDescent="0.2">
      <c r="D846" s="109"/>
    </row>
    <row r="847" spans="4:4" x14ac:dyDescent="0.2">
      <c r="D847" s="109"/>
    </row>
    <row r="848" spans="4:4" x14ac:dyDescent="0.2">
      <c r="D848" s="109"/>
    </row>
    <row r="849" spans="4:4" x14ac:dyDescent="0.2">
      <c r="D849" s="109"/>
    </row>
    <row r="850" spans="4:4" x14ac:dyDescent="0.2">
      <c r="D850" s="109"/>
    </row>
    <row r="851" spans="4:4" x14ac:dyDescent="0.2">
      <c r="D851" s="109"/>
    </row>
    <row r="852" spans="4:4" x14ac:dyDescent="0.2">
      <c r="D852" s="109"/>
    </row>
    <row r="853" spans="4:4" x14ac:dyDescent="0.2">
      <c r="D853" s="109"/>
    </row>
    <row r="854" spans="4:4" x14ac:dyDescent="0.2">
      <c r="D854" s="109"/>
    </row>
    <row r="855" spans="4:4" x14ac:dyDescent="0.2">
      <c r="D855" s="109"/>
    </row>
    <row r="856" spans="4:4" x14ac:dyDescent="0.2">
      <c r="D856" s="109"/>
    </row>
    <row r="857" spans="4:4" x14ac:dyDescent="0.2">
      <c r="D857" s="109"/>
    </row>
    <row r="858" spans="4:4" x14ac:dyDescent="0.2">
      <c r="D858" s="109"/>
    </row>
    <row r="859" spans="4:4" x14ac:dyDescent="0.2">
      <c r="D859" s="109"/>
    </row>
    <row r="860" spans="4:4" x14ac:dyDescent="0.2">
      <c r="D860" s="109"/>
    </row>
    <row r="861" spans="4:4" x14ac:dyDescent="0.2">
      <c r="D861" s="109"/>
    </row>
    <row r="862" spans="4:4" x14ac:dyDescent="0.2">
      <c r="D862" s="109"/>
    </row>
    <row r="863" spans="4:4" x14ac:dyDescent="0.2">
      <c r="D863" s="109"/>
    </row>
    <row r="864" spans="4:4" x14ac:dyDescent="0.2">
      <c r="D864" s="109"/>
    </row>
    <row r="865" spans="4:4" x14ac:dyDescent="0.2">
      <c r="D865" s="109"/>
    </row>
    <row r="866" spans="4:4" x14ac:dyDescent="0.2">
      <c r="D866" s="109"/>
    </row>
    <row r="867" spans="4:4" x14ac:dyDescent="0.2">
      <c r="D867" s="109"/>
    </row>
    <row r="868" spans="4:4" x14ac:dyDescent="0.2">
      <c r="D868" s="109"/>
    </row>
    <row r="869" spans="4:4" x14ac:dyDescent="0.2">
      <c r="D869" s="109"/>
    </row>
    <row r="870" spans="4:4" x14ac:dyDescent="0.2">
      <c r="D870" s="109"/>
    </row>
    <row r="871" spans="4:4" x14ac:dyDescent="0.2">
      <c r="D871" s="109"/>
    </row>
    <row r="872" spans="4:4" x14ac:dyDescent="0.2">
      <c r="D872" s="109"/>
    </row>
    <row r="873" spans="4:4" x14ac:dyDescent="0.2">
      <c r="D873" s="109"/>
    </row>
    <row r="874" spans="4:4" x14ac:dyDescent="0.2">
      <c r="D874" s="109"/>
    </row>
    <row r="875" spans="4:4" x14ac:dyDescent="0.2">
      <c r="D875" s="109"/>
    </row>
    <row r="876" spans="4:4" x14ac:dyDescent="0.2">
      <c r="D876" s="109"/>
    </row>
    <row r="877" spans="4:4" x14ac:dyDescent="0.2">
      <c r="D877" s="109"/>
    </row>
    <row r="878" spans="4:4" x14ac:dyDescent="0.2">
      <c r="D878" s="109"/>
    </row>
    <row r="879" spans="4:4" x14ac:dyDescent="0.2">
      <c r="D879" s="109"/>
    </row>
    <row r="880" spans="4:4" x14ac:dyDescent="0.2">
      <c r="D880" s="109"/>
    </row>
    <row r="881" spans="4:4" x14ac:dyDescent="0.2">
      <c r="D881" s="109"/>
    </row>
    <row r="882" spans="4:4" x14ac:dyDescent="0.2">
      <c r="D882" s="109"/>
    </row>
    <row r="883" spans="4:4" x14ac:dyDescent="0.2">
      <c r="D883" s="109"/>
    </row>
    <row r="884" spans="4:4" x14ac:dyDescent="0.2">
      <c r="D884" s="109"/>
    </row>
    <row r="885" spans="4:4" x14ac:dyDescent="0.2">
      <c r="D885" s="109"/>
    </row>
    <row r="886" spans="4:4" x14ac:dyDescent="0.2">
      <c r="D886" s="109"/>
    </row>
    <row r="887" spans="4:4" x14ac:dyDescent="0.2">
      <c r="D887" s="109"/>
    </row>
    <row r="888" spans="4:4" x14ac:dyDescent="0.2">
      <c r="D888" s="109"/>
    </row>
    <row r="889" spans="4:4" x14ac:dyDescent="0.2">
      <c r="D889" s="109"/>
    </row>
    <row r="890" spans="4:4" x14ac:dyDescent="0.2">
      <c r="D890" s="109"/>
    </row>
    <row r="891" spans="4:4" x14ac:dyDescent="0.2">
      <c r="D891" s="109"/>
    </row>
    <row r="892" spans="4:4" x14ac:dyDescent="0.2">
      <c r="D892" s="109"/>
    </row>
    <row r="893" spans="4:4" x14ac:dyDescent="0.2">
      <c r="D893" s="109"/>
    </row>
    <row r="894" spans="4:4" x14ac:dyDescent="0.2">
      <c r="D894" s="109"/>
    </row>
    <row r="895" spans="4:4" x14ac:dyDescent="0.2">
      <c r="D895" s="109"/>
    </row>
    <row r="896" spans="4:4" x14ac:dyDescent="0.2">
      <c r="D896" s="109"/>
    </row>
    <row r="897" spans="4:4" x14ac:dyDescent="0.2">
      <c r="D897" s="109"/>
    </row>
    <row r="898" spans="4:4" x14ac:dyDescent="0.2">
      <c r="D898" s="109"/>
    </row>
    <row r="899" spans="4:4" x14ac:dyDescent="0.2">
      <c r="D899" s="109"/>
    </row>
    <row r="900" spans="4:4" x14ac:dyDescent="0.2">
      <c r="D900" s="109"/>
    </row>
    <row r="901" spans="4:4" x14ac:dyDescent="0.2">
      <c r="D901" s="109"/>
    </row>
    <row r="902" spans="4:4" x14ac:dyDescent="0.2">
      <c r="D902" s="109"/>
    </row>
    <row r="903" spans="4:4" x14ac:dyDescent="0.2">
      <c r="D903" s="109"/>
    </row>
    <row r="904" spans="4:4" x14ac:dyDescent="0.2">
      <c r="D904" s="109"/>
    </row>
    <row r="905" spans="4:4" x14ac:dyDescent="0.2">
      <c r="D905" s="109"/>
    </row>
    <row r="906" spans="4:4" x14ac:dyDescent="0.2">
      <c r="D906" s="109"/>
    </row>
    <row r="907" spans="4:4" x14ac:dyDescent="0.2">
      <c r="D907" s="109"/>
    </row>
    <row r="908" spans="4:4" x14ac:dyDescent="0.2">
      <c r="D908" s="109"/>
    </row>
    <row r="909" spans="4:4" x14ac:dyDescent="0.2">
      <c r="D909" s="109"/>
    </row>
    <row r="910" spans="4:4" x14ac:dyDescent="0.2">
      <c r="D910" s="109"/>
    </row>
    <row r="911" spans="4:4" x14ac:dyDescent="0.2">
      <c r="D911" s="109"/>
    </row>
    <row r="912" spans="4:4" x14ac:dyDescent="0.2">
      <c r="D912" s="109"/>
    </row>
    <row r="913" spans="4:4" x14ac:dyDescent="0.2">
      <c r="D913" s="109"/>
    </row>
    <row r="914" spans="4:4" x14ac:dyDescent="0.2">
      <c r="D914" s="109"/>
    </row>
    <row r="915" spans="4:4" x14ac:dyDescent="0.2">
      <c r="D915" s="109"/>
    </row>
    <row r="916" spans="4:4" x14ac:dyDescent="0.2">
      <c r="D916" s="109"/>
    </row>
    <row r="917" spans="4:4" x14ac:dyDescent="0.2">
      <c r="D917" s="109"/>
    </row>
    <row r="918" spans="4:4" x14ac:dyDescent="0.2">
      <c r="D918" s="109"/>
    </row>
    <row r="919" spans="4:4" x14ac:dyDescent="0.2">
      <c r="D919" s="109"/>
    </row>
    <row r="920" spans="4:4" x14ac:dyDescent="0.2">
      <c r="D920" s="109"/>
    </row>
    <row r="921" spans="4:4" x14ac:dyDescent="0.2">
      <c r="D921" s="109"/>
    </row>
    <row r="922" spans="4:4" x14ac:dyDescent="0.2">
      <c r="D922" s="109"/>
    </row>
    <row r="923" spans="4:4" x14ac:dyDescent="0.2">
      <c r="D923" s="109"/>
    </row>
    <row r="924" spans="4:4" x14ac:dyDescent="0.2">
      <c r="D924" s="109"/>
    </row>
    <row r="925" spans="4:4" x14ac:dyDescent="0.2">
      <c r="D925" s="109"/>
    </row>
    <row r="926" spans="4:4" x14ac:dyDescent="0.2">
      <c r="D926" s="109"/>
    </row>
    <row r="927" spans="4:4" x14ac:dyDescent="0.2">
      <c r="D927" s="109"/>
    </row>
    <row r="928" spans="4:4" x14ac:dyDescent="0.2">
      <c r="D928" s="109"/>
    </row>
    <row r="929" spans="4:4" x14ac:dyDescent="0.2">
      <c r="D929" s="109"/>
    </row>
    <row r="930" spans="4:4" x14ac:dyDescent="0.2">
      <c r="D930" s="109"/>
    </row>
    <row r="931" spans="4:4" x14ac:dyDescent="0.2">
      <c r="D931" s="109"/>
    </row>
    <row r="932" spans="4:4" x14ac:dyDescent="0.2">
      <c r="D932" s="109"/>
    </row>
    <row r="933" spans="4:4" x14ac:dyDescent="0.2">
      <c r="D933" s="109"/>
    </row>
    <row r="934" spans="4:4" x14ac:dyDescent="0.2">
      <c r="D934" s="109"/>
    </row>
    <row r="935" spans="4:4" x14ac:dyDescent="0.2">
      <c r="D935" s="109"/>
    </row>
    <row r="936" spans="4:4" x14ac:dyDescent="0.2">
      <c r="D936" s="109"/>
    </row>
    <row r="937" spans="4:4" x14ac:dyDescent="0.2">
      <c r="D937" s="109"/>
    </row>
    <row r="938" spans="4:4" x14ac:dyDescent="0.2">
      <c r="D938" s="109"/>
    </row>
    <row r="939" spans="4:4" x14ac:dyDescent="0.2">
      <c r="D939" s="109"/>
    </row>
    <row r="940" spans="4:4" x14ac:dyDescent="0.2">
      <c r="D940" s="109"/>
    </row>
    <row r="941" spans="4:4" x14ac:dyDescent="0.2">
      <c r="D941" s="109"/>
    </row>
    <row r="942" spans="4:4" x14ac:dyDescent="0.2">
      <c r="D942" s="109"/>
    </row>
    <row r="943" spans="4:4" x14ac:dyDescent="0.2">
      <c r="D943" s="109"/>
    </row>
    <row r="944" spans="4:4" x14ac:dyDescent="0.2">
      <c r="D944" s="109"/>
    </row>
    <row r="945" spans="4:4" x14ac:dyDescent="0.2">
      <c r="D945" s="109"/>
    </row>
    <row r="946" spans="4:4" x14ac:dyDescent="0.2">
      <c r="D946" s="109"/>
    </row>
    <row r="947" spans="4:4" x14ac:dyDescent="0.2">
      <c r="D947" s="109"/>
    </row>
    <row r="948" spans="4:4" x14ac:dyDescent="0.2">
      <c r="D948" s="109"/>
    </row>
    <row r="949" spans="4:4" x14ac:dyDescent="0.2">
      <c r="D949" s="109"/>
    </row>
    <row r="950" spans="4:4" x14ac:dyDescent="0.2">
      <c r="D950" s="109"/>
    </row>
    <row r="951" spans="4:4" x14ac:dyDescent="0.2">
      <c r="D951" s="109"/>
    </row>
    <row r="952" spans="4:4" x14ac:dyDescent="0.2">
      <c r="D952" s="109"/>
    </row>
    <row r="953" spans="4:4" x14ac:dyDescent="0.2">
      <c r="D953" s="109"/>
    </row>
    <row r="954" spans="4:4" x14ac:dyDescent="0.2">
      <c r="D954" s="109"/>
    </row>
    <row r="955" spans="4:4" x14ac:dyDescent="0.2">
      <c r="D955" s="109"/>
    </row>
    <row r="956" spans="4:4" x14ac:dyDescent="0.2">
      <c r="D956" s="109"/>
    </row>
    <row r="957" spans="4:4" x14ac:dyDescent="0.2">
      <c r="D957" s="109"/>
    </row>
    <row r="958" spans="4:4" x14ac:dyDescent="0.2">
      <c r="D958" s="109"/>
    </row>
    <row r="959" spans="4:4" x14ac:dyDescent="0.2">
      <c r="D959" s="109"/>
    </row>
    <row r="960" spans="4:4" x14ac:dyDescent="0.2">
      <c r="D960" s="109"/>
    </row>
    <row r="961" spans="4:4" x14ac:dyDescent="0.2">
      <c r="D961" s="109"/>
    </row>
    <row r="962" spans="4:4" x14ac:dyDescent="0.2">
      <c r="D962" s="109"/>
    </row>
    <row r="963" spans="4:4" x14ac:dyDescent="0.2">
      <c r="D963" s="109"/>
    </row>
    <row r="964" spans="4:4" x14ac:dyDescent="0.2">
      <c r="D964" s="109"/>
    </row>
    <row r="965" spans="4:4" x14ac:dyDescent="0.2">
      <c r="D965" s="109"/>
    </row>
    <row r="966" spans="4:4" x14ac:dyDescent="0.2">
      <c r="D966" s="109"/>
    </row>
    <row r="967" spans="4:4" x14ac:dyDescent="0.2">
      <c r="D967" s="109"/>
    </row>
    <row r="968" spans="4:4" x14ac:dyDescent="0.2">
      <c r="D968" s="109"/>
    </row>
    <row r="969" spans="4:4" x14ac:dyDescent="0.2">
      <c r="D969" s="109"/>
    </row>
    <row r="970" spans="4:4" x14ac:dyDescent="0.2">
      <c r="D970" s="109"/>
    </row>
    <row r="971" spans="4:4" x14ac:dyDescent="0.2">
      <c r="D971" s="109"/>
    </row>
    <row r="972" spans="4:4" x14ac:dyDescent="0.2">
      <c r="D972" s="109"/>
    </row>
    <row r="973" spans="4:4" x14ac:dyDescent="0.2">
      <c r="D973" s="109"/>
    </row>
    <row r="974" spans="4:4" x14ac:dyDescent="0.2">
      <c r="D974" s="109"/>
    </row>
    <row r="975" spans="4:4" x14ac:dyDescent="0.2">
      <c r="D975" s="109"/>
    </row>
    <row r="976" spans="4:4" x14ac:dyDescent="0.2">
      <c r="D976" s="109"/>
    </row>
    <row r="977" spans="4:4" x14ac:dyDescent="0.2">
      <c r="D977" s="109"/>
    </row>
    <row r="978" spans="4:4" x14ac:dyDescent="0.2">
      <c r="D978" s="109"/>
    </row>
    <row r="979" spans="4:4" x14ac:dyDescent="0.2">
      <c r="D979" s="109"/>
    </row>
    <row r="980" spans="4:4" x14ac:dyDescent="0.2">
      <c r="D980" s="109"/>
    </row>
    <row r="981" spans="4:4" x14ac:dyDescent="0.2">
      <c r="D981" s="109"/>
    </row>
    <row r="982" spans="4:4" x14ac:dyDescent="0.2">
      <c r="D982" s="109"/>
    </row>
    <row r="983" spans="4:4" x14ac:dyDescent="0.2">
      <c r="D983" s="109"/>
    </row>
    <row r="984" spans="4:4" x14ac:dyDescent="0.2">
      <c r="D984" s="109"/>
    </row>
    <row r="985" spans="4:4" x14ac:dyDescent="0.2">
      <c r="D985" s="109"/>
    </row>
    <row r="986" spans="4:4" x14ac:dyDescent="0.2">
      <c r="D986" s="109"/>
    </row>
    <row r="987" spans="4:4" x14ac:dyDescent="0.2">
      <c r="D987" s="109"/>
    </row>
    <row r="988" spans="4:4" x14ac:dyDescent="0.2">
      <c r="D988" s="109"/>
    </row>
    <row r="989" spans="4:4" x14ac:dyDescent="0.2">
      <c r="D989" s="109"/>
    </row>
    <row r="990" spans="4:4" x14ac:dyDescent="0.2">
      <c r="D990" s="109"/>
    </row>
    <row r="991" spans="4:4" x14ac:dyDescent="0.2">
      <c r="D991" s="109"/>
    </row>
    <row r="992" spans="4:4" x14ac:dyDescent="0.2">
      <c r="D992" s="109"/>
    </row>
    <row r="993" spans="4:4" x14ac:dyDescent="0.2">
      <c r="D993" s="109"/>
    </row>
    <row r="994" spans="4:4" x14ac:dyDescent="0.2">
      <c r="D994" s="109"/>
    </row>
    <row r="995" spans="4:4" x14ac:dyDescent="0.2">
      <c r="D995" s="109"/>
    </row>
    <row r="996" spans="4:4" x14ac:dyDescent="0.2">
      <c r="D996" s="109"/>
    </row>
    <row r="997" spans="4:4" x14ac:dyDescent="0.2">
      <c r="D997" s="109"/>
    </row>
    <row r="998" spans="4:4" x14ac:dyDescent="0.2">
      <c r="D998" s="109"/>
    </row>
    <row r="999" spans="4:4" x14ac:dyDescent="0.2">
      <c r="D999" s="109"/>
    </row>
    <row r="1000" spans="4:4" x14ac:dyDescent="0.2">
      <c r="D1000" s="109"/>
    </row>
    <row r="1001" spans="4:4" x14ac:dyDescent="0.2">
      <c r="D1001" s="109"/>
    </row>
    <row r="1002" spans="4:4" x14ac:dyDescent="0.2">
      <c r="D1002" s="109"/>
    </row>
    <row r="1003" spans="4:4" x14ac:dyDescent="0.2">
      <c r="D1003" s="109"/>
    </row>
    <row r="1004" spans="4:4" x14ac:dyDescent="0.2">
      <c r="D1004" s="109"/>
    </row>
    <row r="1005" spans="4:4" x14ac:dyDescent="0.2">
      <c r="D1005" s="109"/>
    </row>
    <row r="1006" spans="4:4" x14ac:dyDescent="0.2">
      <c r="D1006" s="109"/>
    </row>
    <row r="1007" spans="4:4" x14ac:dyDescent="0.2">
      <c r="D1007" s="109"/>
    </row>
    <row r="1008" spans="4:4" x14ac:dyDescent="0.2">
      <c r="D1008" s="109"/>
    </row>
    <row r="1009" spans="4:4" x14ac:dyDescent="0.2">
      <c r="D1009" s="109"/>
    </row>
    <row r="1010" spans="4:4" x14ac:dyDescent="0.2">
      <c r="D1010" s="109"/>
    </row>
    <row r="1011" spans="4:4" x14ac:dyDescent="0.2">
      <c r="D1011" s="109"/>
    </row>
    <row r="1012" spans="4:4" x14ac:dyDescent="0.2">
      <c r="D1012" s="109"/>
    </row>
    <row r="1013" spans="4:4" x14ac:dyDescent="0.2">
      <c r="D1013" s="109"/>
    </row>
    <row r="1014" spans="4:4" x14ac:dyDescent="0.2">
      <c r="D1014" s="109"/>
    </row>
    <row r="1015" spans="4:4" x14ac:dyDescent="0.2">
      <c r="D1015" s="109"/>
    </row>
    <row r="1016" spans="4:4" x14ac:dyDescent="0.2">
      <c r="D1016" s="109"/>
    </row>
    <row r="1017" spans="4:4" x14ac:dyDescent="0.2">
      <c r="D1017" s="109"/>
    </row>
    <row r="1018" spans="4:4" x14ac:dyDescent="0.2">
      <c r="D1018" s="109"/>
    </row>
    <row r="1019" spans="4:4" x14ac:dyDescent="0.2">
      <c r="D1019" s="109"/>
    </row>
    <row r="1020" spans="4:4" x14ac:dyDescent="0.2">
      <c r="D1020" s="109"/>
    </row>
    <row r="1021" spans="4:4" x14ac:dyDescent="0.2">
      <c r="D1021" s="109"/>
    </row>
    <row r="1022" spans="4:4" x14ac:dyDescent="0.2">
      <c r="D1022" s="109"/>
    </row>
    <row r="1023" spans="4:4" x14ac:dyDescent="0.2">
      <c r="D1023" s="109"/>
    </row>
    <row r="1024" spans="4:4" x14ac:dyDescent="0.2">
      <c r="D1024" s="109"/>
    </row>
    <row r="1025" spans="4:4" x14ac:dyDescent="0.2">
      <c r="D1025" s="109"/>
    </row>
    <row r="1026" spans="4:4" x14ac:dyDescent="0.2">
      <c r="D1026" s="109"/>
    </row>
    <row r="1027" spans="4:4" x14ac:dyDescent="0.2">
      <c r="D1027" s="109"/>
    </row>
    <row r="1028" spans="4:4" x14ac:dyDescent="0.2">
      <c r="D1028" s="109"/>
    </row>
    <row r="1029" spans="4:4" x14ac:dyDescent="0.2">
      <c r="D1029" s="109"/>
    </row>
    <row r="1030" spans="4:4" x14ac:dyDescent="0.2">
      <c r="D1030" s="109"/>
    </row>
    <row r="1031" spans="4:4" x14ac:dyDescent="0.2">
      <c r="D1031" s="109"/>
    </row>
    <row r="1032" spans="4:4" x14ac:dyDescent="0.2">
      <c r="D1032" s="109"/>
    </row>
    <row r="1033" spans="4:4" x14ac:dyDescent="0.2">
      <c r="D1033" s="109"/>
    </row>
    <row r="1034" spans="4:4" x14ac:dyDescent="0.2">
      <c r="D1034" s="109"/>
    </row>
    <row r="1035" spans="4:4" x14ac:dyDescent="0.2">
      <c r="D1035" s="109"/>
    </row>
    <row r="1036" spans="4:4" x14ac:dyDescent="0.2">
      <c r="D1036" s="109"/>
    </row>
    <row r="1037" spans="4:4" x14ac:dyDescent="0.2">
      <c r="D1037" s="109"/>
    </row>
    <row r="1038" spans="4:4" x14ac:dyDescent="0.2">
      <c r="D1038" s="109"/>
    </row>
    <row r="1039" spans="4:4" x14ac:dyDescent="0.2">
      <c r="D1039" s="109"/>
    </row>
    <row r="1040" spans="4:4" x14ac:dyDescent="0.2">
      <c r="D1040" s="109"/>
    </row>
    <row r="1041" spans="4:4" x14ac:dyDescent="0.2">
      <c r="D1041" s="109"/>
    </row>
    <row r="1042" spans="4:4" x14ac:dyDescent="0.2">
      <c r="D1042" s="109"/>
    </row>
    <row r="1043" spans="4:4" x14ac:dyDescent="0.2">
      <c r="D1043" s="109"/>
    </row>
    <row r="1044" spans="4:4" x14ac:dyDescent="0.2">
      <c r="D1044" s="109"/>
    </row>
    <row r="1045" spans="4:4" x14ac:dyDescent="0.2">
      <c r="D1045" s="109"/>
    </row>
    <row r="1046" spans="4:4" x14ac:dyDescent="0.2">
      <c r="D1046" s="109"/>
    </row>
    <row r="1047" spans="4:4" x14ac:dyDescent="0.2">
      <c r="D1047" s="109"/>
    </row>
    <row r="1048" spans="4:4" x14ac:dyDescent="0.2">
      <c r="D1048" s="109"/>
    </row>
    <row r="1049" spans="4:4" x14ac:dyDescent="0.2">
      <c r="D1049" s="109"/>
    </row>
    <row r="1050" spans="4:4" x14ac:dyDescent="0.2">
      <c r="D1050" s="109"/>
    </row>
    <row r="1051" spans="4:4" x14ac:dyDescent="0.2">
      <c r="D1051" s="109"/>
    </row>
    <row r="1052" spans="4:4" x14ac:dyDescent="0.2">
      <c r="D1052" s="109"/>
    </row>
    <row r="1053" spans="4:4" x14ac:dyDescent="0.2">
      <c r="D1053" s="109"/>
    </row>
    <row r="1054" spans="4:4" x14ac:dyDescent="0.2">
      <c r="D1054" s="109"/>
    </row>
    <row r="1055" spans="4:4" x14ac:dyDescent="0.2">
      <c r="D1055" s="109"/>
    </row>
    <row r="1056" spans="4:4" x14ac:dyDescent="0.2">
      <c r="D1056" s="109"/>
    </row>
    <row r="1057" spans="4:4" x14ac:dyDescent="0.2">
      <c r="D1057" s="109"/>
    </row>
    <row r="1058" spans="4:4" x14ac:dyDescent="0.2">
      <c r="D1058" s="109"/>
    </row>
    <row r="1059" spans="4:4" x14ac:dyDescent="0.2">
      <c r="D1059" s="109"/>
    </row>
    <row r="1060" spans="4:4" x14ac:dyDescent="0.2">
      <c r="D1060" s="109"/>
    </row>
    <row r="1061" spans="4:4" x14ac:dyDescent="0.2">
      <c r="D1061" s="109"/>
    </row>
    <row r="1062" spans="4:4" x14ac:dyDescent="0.2">
      <c r="D1062" s="109"/>
    </row>
    <row r="1063" spans="4:4" x14ac:dyDescent="0.2">
      <c r="D1063" s="109"/>
    </row>
    <row r="1064" spans="4:4" x14ac:dyDescent="0.2">
      <c r="D1064" s="109"/>
    </row>
    <row r="1065" spans="4:4" x14ac:dyDescent="0.2">
      <c r="D1065" s="109"/>
    </row>
    <row r="1066" spans="4:4" x14ac:dyDescent="0.2">
      <c r="D1066" s="109"/>
    </row>
    <row r="1067" spans="4:4" x14ac:dyDescent="0.2">
      <c r="D1067" s="109"/>
    </row>
    <row r="1068" spans="4:4" x14ac:dyDescent="0.2">
      <c r="D1068" s="109"/>
    </row>
    <row r="1069" spans="4:4" x14ac:dyDescent="0.2">
      <c r="D1069" s="109"/>
    </row>
    <row r="1070" spans="4:4" x14ac:dyDescent="0.2">
      <c r="D1070" s="109"/>
    </row>
    <row r="1071" spans="4:4" x14ac:dyDescent="0.2">
      <c r="D1071" s="109"/>
    </row>
    <row r="1072" spans="4:4" x14ac:dyDescent="0.2">
      <c r="D1072" s="109"/>
    </row>
    <row r="1073" spans="4:4" x14ac:dyDescent="0.2">
      <c r="D1073" s="109"/>
    </row>
    <row r="1074" spans="4:4" x14ac:dyDescent="0.2">
      <c r="D1074" s="109"/>
    </row>
    <row r="1075" spans="4:4" x14ac:dyDescent="0.2">
      <c r="D1075" s="109"/>
    </row>
    <row r="1076" spans="4:4" x14ac:dyDescent="0.2">
      <c r="D1076" s="109"/>
    </row>
    <row r="1077" spans="4:4" x14ac:dyDescent="0.2">
      <c r="D1077" s="109"/>
    </row>
    <row r="1078" spans="4:4" x14ac:dyDescent="0.2">
      <c r="D1078" s="109"/>
    </row>
    <row r="1079" spans="4:4" x14ac:dyDescent="0.2">
      <c r="D1079" s="109"/>
    </row>
    <row r="1080" spans="4:4" x14ac:dyDescent="0.2">
      <c r="D1080" s="109"/>
    </row>
    <row r="1081" spans="4:4" x14ac:dyDescent="0.2">
      <c r="D1081" s="109"/>
    </row>
    <row r="1082" spans="4:4" x14ac:dyDescent="0.2">
      <c r="D1082" s="109"/>
    </row>
    <row r="1083" spans="4:4" x14ac:dyDescent="0.2">
      <c r="D1083" s="109"/>
    </row>
    <row r="1084" spans="4:4" x14ac:dyDescent="0.2">
      <c r="D1084" s="109"/>
    </row>
    <row r="1085" spans="4:4" x14ac:dyDescent="0.2">
      <c r="D1085" s="109"/>
    </row>
    <row r="1086" spans="4:4" x14ac:dyDescent="0.2">
      <c r="D1086" s="109"/>
    </row>
    <row r="1087" spans="4:4" x14ac:dyDescent="0.2">
      <c r="D1087" s="109"/>
    </row>
    <row r="1088" spans="4:4" x14ac:dyDescent="0.2">
      <c r="D1088" s="109"/>
    </row>
    <row r="1089" spans="4:4" x14ac:dyDescent="0.2">
      <c r="D1089" s="109"/>
    </row>
    <row r="1090" spans="4:4" x14ac:dyDescent="0.2">
      <c r="D1090" s="109"/>
    </row>
    <row r="1091" spans="4:4" x14ac:dyDescent="0.2">
      <c r="D1091" s="109"/>
    </row>
    <row r="1092" spans="4:4" x14ac:dyDescent="0.2">
      <c r="D1092" s="109"/>
    </row>
    <row r="1093" spans="4:4" x14ac:dyDescent="0.2">
      <c r="D1093" s="109"/>
    </row>
    <row r="1094" spans="4:4" x14ac:dyDescent="0.2">
      <c r="D1094" s="109"/>
    </row>
    <row r="1095" spans="4:4" x14ac:dyDescent="0.2">
      <c r="D1095" s="109"/>
    </row>
    <row r="1096" spans="4:4" x14ac:dyDescent="0.2">
      <c r="D1096" s="109"/>
    </row>
    <row r="1097" spans="4:4" x14ac:dyDescent="0.2">
      <c r="D1097" s="109"/>
    </row>
    <row r="1098" spans="4:4" x14ac:dyDescent="0.2">
      <c r="D1098" s="109"/>
    </row>
    <row r="1099" spans="4:4" x14ac:dyDescent="0.2">
      <c r="D1099" s="109"/>
    </row>
    <row r="1100" spans="4:4" x14ac:dyDescent="0.2">
      <c r="D1100" s="109"/>
    </row>
    <row r="1101" spans="4:4" x14ac:dyDescent="0.2">
      <c r="D1101" s="109"/>
    </row>
    <row r="1102" spans="4:4" x14ac:dyDescent="0.2">
      <c r="D1102" s="109"/>
    </row>
    <row r="1103" spans="4:4" x14ac:dyDescent="0.2">
      <c r="D1103" s="109"/>
    </row>
    <row r="1104" spans="4:4" x14ac:dyDescent="0.2">
      <c r="D1104" s="109"/>
    </row>
    <row r="1105" spans="4:4" x14ac:dyDescent="0.2">
      <c r="D1105" s="109"/>
    </row>
    <row r="1106" spans="4:4" x14ac:dyDescent="0.2">
      <c r="D1106" s="109"/>
    </row>
    <row r="1107" spans="4:4" x14ac:dyDescent="0.2">
      <c r="D1107" s="109"/>
    </row>
    <row r="1108" spans="4:4" x14ac:dyDescent="0.2">
      <c r="D1108" s="109"/>
    </row>
    <row r="1109" spans="4:4" x14ac:dyDescent="0.2">
      <c r="D1109" s="109"/>
    </row>
    <row r="1110" spans="4:4" x14ac:dyDescent="0.2">
      <c r="D1110" s="109"/>
    </row>
    <row r="1111" spans="4:4" x14ac:dyDescent="0.2">
      <c r="D1111" s="109"/>
    </row>
    <row r="1112" spans="4:4" x14ac:dyDescent="0.2">
      <c r="D1112" s="109"/>
    </row>
    <row r="1113" spans="4:4" x14ac:dyDescent="0.2">
      <c r="D1113" s="109"/>
    </row>
    <row r="1114" spans="4:4" x14ac:dyDescent="0.2">
      <c r="D1114" s="109"/>
    </row>
    <row r="1115" spans="4:4" x14ac:dyDescent="0.2">
      <c r="D1115" s="109"/>
    </row>
    <row r="1116" spans="4:4" x14ac:dyDescent="0.2">
      <c r="D1116" s="109"/>
    </row>
    <row r="1117" spans="4:4" x14ac:dyDescent="0.2">
      <c r="D1117" s="109"/>
    </row>
    <row r="1118" spans="4:4" x14ac:dyDescent="0.2">
      <c r="D1118" s="109"/>
    </row>
    <row r="1119" spans="4:4" x14ac:dyDescent="0.2">
      <c r="D1119" s="109"/>
    </row>
    <row r="1120" spans="4:4" x14ac:dyDescent="0.2">
      <c r="D1120" s="109"/>
    </row>
    <row r="1121" spans="4:4" x14ac:dyDescent="0.2">
      <c r="D1121" s="109"/>
    </row>
    <row r="1122" spans="4:4" x14ac:dyDescent="0.2">
      <c r="D1122" s="109"/>
    </row>
    <row r="1123" spans="4:4" x14ac:dyDescent="0.2">
      <c r="D1123" s="109"/>
    </row>
    <row r="1124" spans="4:4" x14ac:dyDescent="0.2">
      <c r="D1124" s="109"/>
    </row>
    <row r="1125" spans="4:4" x14ac:dyDescent="0.2">
      <c r="D1125" s="109"/>
    </row>
    <row r="1126" spans="4:4" x14ac:dyDescent="0.2">
      <c r="D1126" s="109"/>
    </row>
    <row r="1127" spans="4:4" x14ac:dyDescent="0.2">
      <c r="D1127" s="109"/>
    </row>
    <row r="1128" spans="4:4" x14ac:dyDescent="0.2">
      <c r="D1128" s="109"/>
    </row>
    <row r="1129" spans="4:4" x14ac:dyDescent="0.2">
      <c r="D1129" s="109"/>
    </row>
    <row r="1130" spans="4:4" x14ac:dyDescent="0.2">
      <c r="D1130" s="109"/>
    </row>
    <row r="1131" spans="4:4" x14ac:dyDescent="0.2">
      <c r="D1131" s="109"/>
    </row>
    <row r="1132" spans="4:4" x14ac:dyDescent="0.2">
      <c r="D1132" s="109"/>
    </row>
    <row r="1133" spans="4:4" x14ac:dyDescent="0.2">
      <c r="D1133" s="109"/>
    </row>
    <row r="1134" spans="4:4" x14ac:dyDescent="0.2">
      <c r="D1134" s="109"/>
    </row>
    <row r="1135" spans="4:4" x14ac:dyDescent="0.2">
      <c r="D1135" s="109"/>
    </row>
    <row r="1136" spans="4:4" x14ac:dyDescent="0.2">
      <c r="D1136" s="109"/>
    </row>
    <row r="1137" spans="4:4" x14ac:dyDescent="0.2">
      <c r="D1137" s="109"/>
    </row>
    <row r="1138" spans="4:4" x14ac:dyDescent="0.2">
      <c r="D1138" s="109"/>
    </row>
    <row r="1139" spans="4:4" x14ac:dyDescent="0.2">
      <c r="D1139" s="109"/>
    </row>
    <row r="1140" spans="4:4" x14ac:dyDescent="0.2">
      <c r="D1140" s="109"/>
    </row>
    <row r="1141" spans="4:4" x14ac:dyDescent="0.2">
      <c r="D1141" s="109"/>
    </row>
    <row r="1142" spans="4:4" x14ac:dyDescent="0.2">
      <c r="D1142" s="109"/>
    </row>
    <row r="1143" spans="4:4" x14ac:dyDescent="0.2">
      <c r="D1143" s="109"/>
    </row>
    <row r="1144" spans="4:4" x14ac:dyDescent="0.2">
      <c r="D1144" s="109"/>
    </row>
    <row r="1145" spans="4:4" x14ac:dyDescent="0.2">
      <c r="D1145" s="109"/>
    </row>
    <row r="1146" spans="4:4" x14ac:dyDescent="0.2">
      <c r="D1146" s="109"/>
    </row>
    <row r="1147" spans="4:4" x14ac:dyDescent="0.2">
      <c r="D1147" s="109"/>
    </row>
    <row r="1148" spans="4:4" x14ac:dyDescent="0.2">
      <c r="D1148" s="109"/>
    </row>
    <row r="1149" spans="4:4" x14ac:dyDescent="0.2">
      <c r="D1149" s="109"/>
    </row>
    <row r="1150" spans="4:4" x14ac:dyDescent="0.2">
      <c r="D1150" s="109"/>
    </row>
    <row r="1151" spans="4:4" x14ac:dyDescent="0.2">
      <c r="D1151" s="109"/>
    </row>
    <row r="1152" spans="4:4" x14ac:dyDescent="0.2">
      <c r="D1152" s="109"/>
    </row>
    <row r="1153" spans="4:4" x14ac:dyDescent="0.2">
      <c r="D1153" s="109"/>
    </row>
    <row r="1154" spans="4:4" x14ac:dyDescent="0.2">
      <c r="D1154" s="109"/>
    </row>
    <row r="1155" spans="4:4" x14ac:dyDescent="0.2">
      <c r="D1155" s="109"/>
    </row>
    <row r="1156" spans="4:4" x14ac:dyDescent="0.2">
      <c r="D1156" s="109"/>
    </row>
    <row r="1157" spans="4:4" x14ac:dyDescent="0.2">
      <c r="D1157" s="109"/>
    </row>
    <row r="1158" spans="4:4" x14ac:dyDescent="0.2">
      <c r="D1158" s="109"/>
    </row>
    <row r="1159" spans="4:4" x14ac:dyDescent="0.2">
      <c r="D1159" s="109"/>
    </row>
    <row r="1160" spans="4:4" x14ac:dyDescent="0.2">
      <c r="D1160" s="109"/>
    </row>
    <row r="1161" spans="4:4" x14ac:dyDescent="0.2">
      <c r="D1161" s="109"/>
    </row>
    <row r="1162" spans="4:4" x14ac:dyDescent="0.2">
      <c r="D1162" s="109"/>
    </row>
    <row r="1163" spans="4:4" x14ac:dyDescent="0.2">
      <c r="D1163" s="109"/>
    </row>
    <row r="1164" spans="4:4" x14ac:dyDescent="0.2">
      <c r="D1164" s="109"/>
    </row>
    <row r="1165" spans="4:4" x14ac:dyDescent="0.2">
      <c r="D1165" s="109"/>
    </row>
    <row r="1166" spans="4:4" x14ac:dyDescent="0.2">
      <c r="D1166" s="109"/>
    </row>
    <row r="1167" spans="4:4" x14ac:dyDescent="0.2">
      <c r="D1167" s="109"/>
    </row>
    <row r="1168" spans="4:4" x14ac:dyDescent="0.2">
      <c r="D1168" s="109"/>
    </row>
    <row r="1169" spans="4:4" x14ac:dyDescent="0.2">
      <c r="D1169" s="109"/>
    </row>
    <row r="1170" spans="4:4" x14ac:dyDescent="0.2">
      <c r="D1170" s="109"/>
    </row>
    <row r="1171" spans="4:4" x14ac:dyDescent="0.2">
      <c r="D1171" s="109"/>
    </row>
    <row r="1172" spans="4:4" x14ac:dyDescent="0.2">
      <c r="D1172" s="109"/>
    </row>
    <row r="1173" spans="4:4" x14ac:dyDescent="0.2">
      <c r="D1173" s="109"/>
    </row>
    <row r="1174" spans="4:4" x14ac:dyDescent="0.2">
      <c r="D1174" s="109"/>
    </row>
    <row r="1175" spans="4:4" x14ac:dyDescent="0.2">
      <c r="D1175" s="109"/>
    </row>
    <row r="1176" spans="4:4" x14ac:dyDescent="0.2">
      <c r="D1176" s="109"/>
    </row>
    <row r="1177" spans="4:4" x14ac:dyDescent="0.2">
      <c r="D1177" s="109"/>
    </row>
    <row r="1178" spans="4:4" x14ac:dyDescent="0.2">
      <c r="D1178" s="109"/>
    </row>
    <row r="1179" spans="4:4" x14ac:dyDescent="0.2">
      <c r="D1179" s="109"/>
    </row>
    <row r="1180" spans="4:4" x14ac:dyDescent="0.2">
      <c r="D1180" s="109"/>
    </row>
    <row r="1181" spans="4:4" x14ac:dyDescent="0.2">
      <c r="D1181" s="109"/>
    </row>
    <row r="1182" spans="4:4" x14ac:dyDescent="0.2">
      <c r="D1182" s="109"/>
    </row>
    <row r="1183" spans="4:4" x14ac:dyDescent="0.2">
      <c r="D1183" s="109"/>
    </row>
    <row r="1184" spans="4:4" x14ac:dyDescent="0.2">
      <c r="D1184" s="109"/>
    </row>
    <row r="1185" spans="4:4" x14ac:dyDescent="0.2">
      <c r="D1185" s="109"/>
    </row>
    <row r="1186" spans="4:4" x14ac:dyDescent="0.2">
      <c r="D1186" s="109"/>
    </row>
    <row r="1187" spans="4:4" x14ac:dyDescent="0.2">
      <c r="D1187" s="109"/>
    </row>
    <row r="1188" spans="4:4" x14ac:dyDescent="0.2">
      <c r="D1188" s="109"/>
    </row>
    <row r="1189" spans="4:4" x14ac:dyDescent="0.2">
      <c r="D1189" s="109"/>
    </row>
    <row r="1190" spans="4:4" x14ac:dyDescent="0.2">
      <c r="D1190" s="109"/>
    </row>
    <row r="1191" spans="4:4" x14ac:dyDescent="0.2">
      <c r="D1191" s="109"/>
    </row>
    <row r="1192" spans="4:4" x14ac:dyDescent="0.2">
      <c r="D1192" s="109"/>
    </row>
    <row r="1193" spans="4:4" x14ac:dyDescent="0.2">
      <c r="D1193" s="109"/>
    </row>
    <row r="1194" spans="4:4" x14ac:dyDescent="0.2">
      <c r="D1194" s="109"/>
    </row>
    <row r="1195" spans="4:4" x14ac:dyDescent="0.2">
      <c r="D1195" s="109"/>
    </row>
    <row r="1196" spans="4:4" x14ac:dyDescent="0.2">
      <c r="D1196" s="109"/>
    </row>
    <row r="1197" spans="4:4" x14ac:dyDescent="0.2">
      <c r="D1197" s="109"/>
    </row>
    <row r="1198" spans="4:4" x14ac:dyDescent="0.2">
      <c r="D1198" s="109"/>
    </row>
    <row r="1199" spans="4:4" x14ac:dyDescent="0.2">
      <c r="D1199" s="109"/>
    </row>
    <row r="1200" spans="4:4" x14ac:dyDescent="0.2">
      <c r="D1200" s="109"/>
    </row>
    <row r="1201" spans="4:4" x14ac:dyDescent="0.2">
      <c r="D1201" s="109"/>
    </row>
    <row r="1202" spans="4:4" x14ac:dyDescent="0.2">
      <c r="D1202" s="109"/>
    </row>
    <row r="1203" spans="4:4" x14ac:dyDescent="0.2">
      <c r="D1203" s="109"/>
    </row>
    <row r="1204" spans="4:4" x14ac:dyDescent="0.2">
      <c r="D1204" s="109"/>
    </row>
    <row r="1205" spans="4:4" x14ac:dyDescent="0.2">
      <c r="D1205" s="109"/>
    </row>
    <row r="1206" spans="4:4" x14ac:dyDescent="0.2">
      <c r="D1206" s="109"/>
    </row>
    <row r="1207" spans="4:4" x14ac:dyDescent="0.2">
      <c r="D1207" s="109"/>
    </row>
    <row r="1208" spans="4:4" x14ac:dyDescent="0.2">
      <c r="D1208" s="109"/>
    </row>
    <row r="1209" spans="4:4" x14ac:dyDescent="0.2">
      <c r="D1209" s="109"/>
    </row>
    <row r="1210" spans="4:4" x14ac:dyDescent="0.2">
      <c r="D1210" s="109"/>
    </row>
    <row r="1211" spans="4:4" x14ac:dyDescent="0.2">
      <c r="D1211" s="109"/>
    </row>
    <row r="1212" spans="4:4" x14ac:dyDescent="0.2">
      <c r="D1212" s="109"/>
    </row>
    <row r="1213" spans="4:4" x14ac:dyDescent="0.2">
      <c r="D1213" s="109"/>
    </row>
    <row r="1214" spans="4:4" x14ac:dyDescent="0.2">
      <c r="D1214" s="109"/>
    </row>
    <row r="1215" spans="4:4" x14ac:dyDescent="0.2">
      <c r="D1215" s="109"/>
    </row>
    <row r="1216" spans="4:4" x14ac:dyDescent="0.2">
      <c r="D1216" s="109"/>
    </row>
    <row r="1217" spans="4:4" x14ac:dyDescent="0.2">
      <c r="D1217" s="109"/>
    </row>
    <row r="1218" spans="4:4" x14ac:dyDescent="0.2">
      <c r="D1218" s="109"/>
    </row>
    <row r="1219" spans="4:4" x14ac:dyDescent="0.2">
      <c r="D1219" s="109"/>
    </row>
    <row r="1220" spans="4:4" x14ac:dyDescent="0.2">
      <c r="D1220" s="109"/>
    </row>
    <row r="1221" spans="4:4" x14ac:dyDescent="0.2">
      <c r="D1221" s="109"/>
    </row>
    <row r="1222" spans="4:4" x14ac:dyDescent="0.2">
      <c r="D1222" s="109"/>
    </row>
    <row r="1223" spans="4:4" x14ac:dyDescent="0.2">
      <c r="D1223" s="109"/>
    </row>
    <row r="1224" spans="4:4" x14ac:dyDescent="0.2">
      <c r="D1224" s="109"/>
    </row>
    <row r="1225" spans="4:4" x14ac:dyDescent="0.2">
      <c r="D1225" s="109"/>
    </row>
    <row r="1226" spans="4:4" x14ac:dyDescent="0.2">
      <c r="D1226" s="109"/>
    </row>
    <row r="1227" spans="4:4" x14ac:dyDescent="0.2">
      <c r="D1227" s="109"/>
    </row>
    <row r="1228" spans="4:4" x14ac:dyDescent="0.2">
      <c r="D1228" s="109"/>
    </row>
    <row r="1229" spans="4:4" x14ac:dyDescent="0.2">
      <c r="D1229" s="109"/>
    </row>
    <row r="1230" spans="4:4" x14ac:dyDescent="0.2">
      <c r="D1230" s="109"/>
    </row>
    <row r="1231" spans="4:4" x14ac:dyDescent="0.2">
      <c r="D1231" s="109"/>
    </row>
    <row r="1232" spans="4:4" x14ac:dyDescent="0.2">
      <c r="D1232" s="109"/>
    </row>
    <row r="1233" spans="4:4" x14ac:dyDescent="0.2">
      <c r="D1233" s="109"/>
    </row>
    <row r="1234" spans="4:4" x14ac:dyDescent="0.2">
      <c r="D1234" s="109"/>
    </row>
    <row r="1235" spans="4:4" x14ac:dyDescent="0.2">
      <c r="D1235" s="109"/>
    </row>
    <row r="1236" spans="4:4" x14ac:dyDescent="0.2">
      <c r="D1236" s="109"/>
    </row>
    <row r="1237" spans="4:4" x14ac:dyDescent="0.2">
      <c r="D1237" s="109"/>
    </row>
    <row r="1238" spans="4:4" x14ac:dyDescent="0.2">
      <c r="D1238" s="109"/>
    </row>
    <row r="1239" spans="4:4" x14ac:dyDescent="0.2">
      <c r="D1239" s="109"/>
    </row>
    <row r="1240" spans="4:4" x14ac:dyDescent="0.2">
      <c r="D1240" s="109"/>
    </row>
    <row r="1241" spans="4:4" x14ac:dyDescent="0.2">
      <c r="D1241" s="109"/>
    </row>
    <row r="1242" spans="4:4" x14ac:dyDescent="0.2">
      <c r="D1242" s="109"/>
    </row>
    <row r="1243" spans="4:4" x14ac:dyDescent="0.2">
      <c r="D1243" s="109"/>
    </row>
    <row r="1244" spans="4:4" x14ac:dyDescent="0.2">
      <c r="D1244" s="109"/>
    </row>
    <row r="1245" spans="4:4" x14ac:dyDescent="0.2">
      <c r="D1245" s="109"/>
    </row>
    <row r="1246" spans="4:4" x14ac:dyDescent="0.2">
      <c r="D1246" s="109"/>
    </row>
    <row r="1247" spans="4:4" x14ac:dyDescent="0.2">
      <c r="D1247" s="109"/>
    </row>
    <row r="1248" spans="4:4" x14ac:dyDescent="0.2">
      <c r="D1248" s="109"/>
    </row>
    <row r="1249" spans="4:4" x14ac:dyDescent="0.2">
      <c r="D1249" s="109"/>
    </row>
    <row r="1250" spans="4:4" x14ac:dyDescent="0.2">
      <c r="D1250" s="109"/>
    </row>
    <row r="1251" spans="4:4" x14ac:dyDescent="0.2">
      <c r="D1251" s="109"/>
    </row>
    <row r="1252" spans="4:4" x14ac:dyDescent="0.2">
      <c r="D1252" s="109"/>
    </row>
    <row r="1253" spans="4:4" x14ac:dyDescent="0.2">
      <c r="D1253" s="109"/>
    </row>
    <row r="1254" spans="4:4" x14ac:dyDescent="0.2">
      <c r="D1254" s="109"/>
    </row>
    <row r="1255" spans="4:4" x14ac:dyDescent="0.2">
      <c r="D1255" s="109"/>
    </row>
    <row r="1256" spans="4:4" x14ac:dyDescent="0.2">
      <c r="D1256" s="109"/>
    </row>
    <row r="1257" spans="4:4" x14ac:dyDescent="0.2">
      <c r="D1257" s="109"/>
    </row>
    <row r="1258" spans="4:4" x14ac:dyDescent="0.2">
      <c r="D1258" s="109"/>
    </row>
    <row r="1259" spans="4:4" x14ac:dyDescent="0.2">
      <c r="D1259" s="109"/>
    </row>
    <row r="1260" spans="4:4" x14ac:dyDescent="0.2">
      <c r="D1260" s="109"/>
    </row>
    <row r="1261" spans="4:4" x14ac:dyDescent="0.2">
      <c r="D1261" s="109"/>
    </row>
    <row r="1262" spans="4:4" x14ac:dyDescent="0.2">
      <c r="D1262" s="109"/>
    </row>
    <row r="1263" spans="4:4" x14ac:dyDescent="0.2">
      <c r="D1263" s="109"/>
    </row>
    <row r="1264" spans="4:4" x14ac:dyDescent="0.2">
      <c r="D1264" s="109"/>
    </row>
    <row r="1265" spans="4:4" x14ac:dyDescent="0.2">
      <c r="D1265" s="109"/>
    </row>
    <row r="1266" spans="4:4" x14ac:dyDescent="0.2">
      <c r="D1266" s="109"/>
    </row>
    <row r="1267" spans="4:4" x14ac:dyDescent="0.2">
      <c r="D1267" s="109"/>
    </row>
    <row r="1268" spans="4:4" x14ac:dyDescent="0.2">
      <c r="D1268" s="109"/>
    </row>
    <row r="1269" spans="4:4" x14ac:dyDescent="0.2">
      <c r="D1269" s="109"/>
    </row>
    <row r="1270" spans="4:4" x14ac:dyDescent="0.2">
      <c r="D1270" s="109"/>
    </row>
    <row r="1271" spans="4:4" x14ac:dyDescent="0.2">
      <c r="D1271" s="109"/>
    </row>
    <row r="1272" spans="4:4" x14ac:dyDescent="0.2">
      <c r="D1272" s="109"/>
    </row>
    <row r="1273" spans="4:4" x14ac:dyDescent="0.2">
      <c r="D1273" s="109"/>
    </row>
    <row r="1274" spans="4:4" x14ac:dyDescent="0.2">
      <c r="D1274" s="109"/>
    </row>
    <row r="1275" spans="4:4" x14ac:dyDescent="0.2">
      <c r="D1275" s="109"/>
    </row>
    <row r="1276" spans="4:4" x14ac:dyDescent="0.2">
      <c r="D1276" s="109"/>
    </row>
    <row r="1277" spans="4:4" x14ac:dyDescent="0.2">
      <c r="D1277" s="109"/>
    </row>
    <row r="1278" spans="4:4" x14ac:dyDescent="0.2">
      <c r="D1278" s="109"/>
    </row>
    <row r="1279" spans="4:4" x14ac:dyDescent="0.2">
      <c r="D1279" s="109"/>
    </row>
    <row r="1280" spans="4:4" x14ac:dyDescent="0.2">
      <c r="D1280" s="109"/>
    </row>
    <row r="1281" spans="4:4" x14ac:dyDescent="0.2">
      <c r="D1281" s="109"/>
    </row>
    <row r="1282" spans="4:4" x14ac:dyDescent="0.2">
      <c r="D1282" s="109"/>
    </row>
    <row r="1283" spans="4:4" x14ac:dyDescent="0.2">
      <c r="D1283" s="109"/>
    </row>
    <row r="1284" spans="4:4" x14ac:dyDescent="0.2">
      <c r="D1284" s="109"/>
    </row>
    <row r="1285" spans="4:4" x14ac:dyDescent="0.2">
      <c r="D1285" s="109"/>
    </row>
    <row r="1286" spans="4:4" x14ac:dyDescent="0.2">
      <c r="D1286" s="109"/>
    </row>
    <row r="1287" spans="4:4" x14ac:dyDescent="0.2">
      <c r="D1287" s="109"/>
    </row>
    <row r="1288" spans="4:4" x14ac:dyDescent="0.2">
      <c r="D1288" s="109"/>
    </row>
    <row r="1289" spans="4:4" x14ac:dyDescent="0.2">
      <c r="D1289" s="109"/>
    </row>
    <row r="1290" spans="4:4" x14ac:dyDescent="0.2">
      <c r="D1290" s="109"/>
    </row>
    <row r="1291" spans="4:4" x14ac:dyDescent="0.2">
      <c r="D1291" s="109"/>
    </row>
    <row r="1292" spans="4:4" x14ac:dyDescent="0.2">
      <c r="D1292" s="109"/>
    </row>
    <row r="1293" spans="4:4" x14ac:dyDescent="0.2">
      <c r="D1293" s="109"/>
    </row>
    <row r="1294" spans="4:4" x14ac:dyDescent="0.2">
      <c r="D1294" s="109"/>
    </row>
    <row r="1295" spans="4:4" x14ac:dyDescent="0.2">
      <c r="D1295" s="109"/>
    </row>
    <row r="1296" spans="4:4" x14ac:dyDescent="0.2">
      <c r="D1296" s="109"/>
    </row>
    <row r="1297" spans="4:4" x14ac:dyDescent="0.2">
      <c r="D1297" s="109"/>
    </row>
    <row r="1298" spans="4:4" x14ac:dyDescent="0.2">
      <c r="D1298" s="109"/>
    </row>
    <row r="1299" spans="4:4" x14ac:dyDescent="0.2">
      <c r="D1299" s="109"/>
    </row>
    <row r="1300" spans="4:4" x14ac:dyDescent="0.2">
      <c r="D1300" s="109"/>
    </row>
    <row r="1301" spans="4:4" x14ac:dyDescent="0.2">
      <c r="D1301" s="109"/>
    </row>
    <row r="1302" spans="4:4" x14ac:dyDescent="0.2">
      <c r="D1302" s="109"/>
    </row>
    <row r="1303" spans="4:4" x14ac:dyDescent="0.2">
      <c r="D1303" s="109"/>
    </row>
    <row r="1304" spans="4:4" x14ac:dyDescent="0.2">
      <c r="D1304" s="109"/>
    </row>
    <row r="1305" spans="4:4" x14ac:dyDescent="0.2">
      <c r="D1305" s="109"/>
    </row>
    <row r="1306" spans="4:4" x14ac:dyDescent="0.2">
      <c r="D1306" s="109"/>
    </row>
    <row r="1307" spans="4:4" x14ac:dyDescent="0.2">
      <c r="D1307" s="109"/>
    </row>
    <row r="1308" spans="4:4" x14ac:dyDescent="0.2">
      <c r="D1308" s="109"/>
    </row>
    <row r="1309" spans="4:4" x14ac:dyDescent="0.2">
      <c r="D1309" s="109"/>
    </row>
    <row r="1310" spans="4:4" x14ac:dyDescent="0.2">
      <c r="D1310" s="109"/>
    </row>
    <row r="1311" spans="4:4" x14ac:dyDescent="0.2">
      <c r="D1311" s="109"/>
    </row>
    <row r="1312" spans="4:4" x14ac:dyDescent="0.2">
      <c r="D1312" s="109"/>
    </row>
    <row r="1313" spans="4:4" x14ac:dyDescent="0.2">
      <c r="D1313" s="109"/>
    </row>
    <row r="1314" spans="4:4" x14ac:dyDescent="0.2">
      <c r="D1314" s="109"/>
    </row>
    <row r="1315" spans="4:4" x14ac:dyDescent="0.2">
      <c r="D1315" s="109"/>
    </row>
    <row r="1316" spans="4:4" x14ac:dyDescent="0.2">
      <c r="D1316" s="109"/>
    </row>
    <row r="1317" spans="4:4" x14ac:dyDescent="0.2">
      <c r="D1317" s="109"/>
    </row>
    <row r="1318" spans="4:4" x14ac:dyDescent="0.2">
      <c r="D1318" s="109"/>
    </row>
    <row r="1319" spans="4:4" x14ac:dyDescent="0.2">
      <c r="D1319" s="109"/>
    </row>
    <row r="1320" spans="4:4" x14ac:dyDescent="0.2">
      <c r="D1320" s="109"/>
    </row>
    <row r="1321" spans="4:4" x14ac:dyDescent="0.2">
      <c r="D1321" s="109"/>
    </row>
    <row r="1322" spans="4:4" x14ac:dyDescent="0.2">
      <c r="D1322" s="109"/>
    </row>
    <row r="1323" spans="4:4" x14ac:dyDescent="0.2">
      <c r="D1323" s="109"/>
    </row>
    <row r="1324" spans="4:4" x14ac:dyDescent="0.2">
      <c r="D1324" s="109"/>
    </row>
    <row r="1325" spans="4:4" x14ac:dyDescent="0.2">
      <c r="D1325" s="109"/>
    </row>
    <row r="1326" spans="4:4" x14ac:dyDescent="0.2">
      <c r="D1326" s="109"/>
    </row>
    <row r="1327" spans="4:4" x14ac:dyDescent="0.2">
      <c r="D1327" s="109"/>
    </row>
    <row r="1328" spans="4:4" x14ac:dyDescent="0.2">
      <c r="D1328" s="109"/>
    </row>
    <row r="1329" spans="4:4" x14ac:dyDescent="0.2">
      <c r="D1329" s="109"/>
    </row>
    <row r="1330" spans="4:4" x14ac:dyDescent="0.2">
      <c r="D1330" s="109"/>
    </row>
    <row r="1331" spans="4:4" x14ac:dyDescent="0.2">
      <c r="D1331" s="109"/>
    </row>
    <row r="1332" spans="4:4" x14ac:dyDescent="0.2">
      <c r="D1332" s="109"/>
    </row>
    <row r="1333" spans="4:4" x14ac:dyDescent="0.2">
      <c r="D1333" s="109"/>
    </row>
    <row r="1334" spans="4:4" x14ac:dyDescent="0.2">
      <c r="D1334" s="109"/>
    </row>
    <row r="1335" spans="4:4" x14ac:dyDescent="0.2">
      <c r="D1335" s="109"/>
    </row>
    <row r="1336" spans="4:4" x14ac:dyDescent="0.2">
      <c r="D1336" s="109"/>
    </row>
    <row r="1337" spans="4:4" x14ac:dyDescent="0.2">
      <c r="D1337" s="109"/>
    </row>
    <row r="1338" spans="4:4" x14ac:dyDescent="0.2">
      <c r="D1338" s="109"/>
    </row>
    <row r="1339" spans="4:4" x14ac:dyDescent="0.2">
      <c r="D1339" s="109"/>
    </row>
    <row r="1340" spans="4:4" x14ac:dyDescent="0.2">
      <c r="D1340" s="109"/>
    </row>
    <row r="1341" spans="4:4" x14ac:dyDescent="0.2">
      <c r="D1341" s="109"/>
    </row>
    <row r="1342" spans="4:4" x14ac:dyDescent="0.2">
      <c r="D1342" s="109"/>
    </row>
    <row r="1343" spans="4:4" x14ac:dyDescent="0.2">
      <c r="D1343" s="109"/>
    </row>
    <row r="1344" spans="4:4" x14ac:dyDescent="0.2">
      <c r="D1344" s="109"/>
    </row>
    <row r="1345" spans="4:4" x14ac:dyDescent="0.2">
      <c r="D1345" s="109"/>
    </row>
    <row r="1346" spans="4:4" x14ac:dyDescent="0.2">
      <c r="D1346" s="109"/>
    </row>
    <row r="1347" spans="4:4" x14ac:dyDescent="0.2">
      <c r="D1347" s="109"/>
    </row>
    <row r="1348" spans="4:4" x14ac:dyDescent="0.2">
      <c r="D1348" s="109"/>
    </row>
    <row r="1349" spans="4:4" x14ac:dyDescent="0.2">
      <c r="D1349" s="109"/>
    </row>
    <row r="1350" spans="4:4" x14ac:dyDescent="0.2">
      <c r="D1350" s="109"/>
    </row>
    <row r="1351" spans="4:4" x14ac:dyDescent="0.2">
      <c r="D1351" s="109"/>
    </row>
    <row r="1352" spans="4:4" x14ac:dyDescent="0.2">
      <c r="D1352" s="109"/>
    </row>
    <row r="1353" spans="4:4" x14ac:dyDescent="0.2">
      <c r="D1353" s="109"/>
    </row>
    <row r="1354" spans="4:4" x14ac:dyDescent="0.2">
      <c r="D1354" s="109"/>
    </row>
    <row r="1355" spans="4:4" x14ac:dyDescent="0.2">
      <c r="D1355" s="109"/>
    </row>
    <row r="1356" spans="4:4" x14ac:dyDescent="0.2">
      <c r="D1356" s="109"/>
    </row>
    <row r="1357" spans="4:4" x14ac:dyDescent="0.2">
      <c r="D1357" s="109"/>
    </row>
    <row r="1358" spans="4:4" x14ac:dyDescent="0.2">
      <c r="D1358" s="109"/>
    </row>
    <row r="1359" spans="4:4" x14ac:dyDescent="0.2">
      <c r="D1359" s="109"/>
    </row>
    <row r="1360" spans="4:4" x14ac:dyDescent="0.2">
      <c r="D1360" s="109"/>
    </row>
    <row r="1361" spans="4:4" x14ac:dyDescent="0.2">
      <c r="D1361" s="109"/>
    </row>
    <row r="1362" spans="4:4" x14ac:dyDescent="0.2">
      <c r="D1362" s="109"/>
    </row>
    <row r="1363" spans="4:4" x14ac:dyDescent="0.2">
      <c r="D1363" s="109"/>
    </row>
    <row r="1364" spans="4:4" x14ac:dyDescent="0.2">
      <c r="D1364" s="109"/>
    </row>
    <row r="1365" spans="4:4" x14ac:dyDescent="0.2">
      <c r="D1365" s="109"/>
    </row>
    <row r="1366" spans="4:4" x14ac:dyDescent="0.2">
      <c r="D1366" s="109"/>
    </row>
    <row r="1367" spans="4:4" x14ac:dyDescent="0.2">
      <c r="D1367" s="109"/>
    </row>
    <row r="1368" spans="4:4" x14ac:dyDescent="0.2">
      <c r="D1368" s="109"/>
    </row>
    <row r="1369" spans="4:4" x14ac:dyDescent="0.2">
      <c r="D1369" s="109"/>
    </row>
    <row r="1370" spans="4:4" x14ac:dyDescent="0.2">
      <c r="D1370" s="109"/>
    </row>
    <row r="1371" spans="4:4" x14ac:dyDescent="0.2">
      <c r="D1371" s="109"/>
    </row>
    <row r="1372" spans="4:4" x14ac:dyDescent="0.2">
      <c r="D1372" s="109"/>
    </row>
    <row r="1373" spans="4:4" x14ac:dyDescent="0.2">
      <c r="D1373" s="109"/>
    </row>
    <row r="1374" spans="4:4" x14ac:dyDescent="0.2">
      <c r="D1374" s="109"/>
    </row>
    <row r="1375" spans="4:4" x14ac:dyDescent="0.2">
      <c r="D1375" s="109"/>
    </row>
    <row r="1376" spans="4:4" x14ac:dyDescent="0.2">
      <c r="D1376" s="109"/>
    </row>
    <row r="1377" spans="4:4" x14ac:dyDescent="0.2">
      <c r="D1377" s="109"/>
    </row>
    <row r="1378" spans="4:4" x14ac:dyDescent="0.2">
      <c r="D1378" s="109"/>
    </row>
    <row r="1379" spans="4:4" x14ac:dyDescent="0.2">
      <c r="D1379" s="109"/>
    </row>
    <row r="1380" spans="4:4" x14ac:dyDescent="0.2">
      <c r="D1380" s="109"/>
    </row>
    <row r="1381" spans="4:4" x14ac:dyDescent="0.2">
      <c r="D1381" s="109"/>
    </row>
    <row r="1382" spans="4:4" x14ac:dyDescent="0.2">
      <c r="D1382" s="109"/>
    </row>
    <row r="1383" spans="4:4" x14ac:dyDescent="0.2">
      <c r="D1383" s="109"/>
    </row>
    <row r="1384" spans="4:4" x14ac:dyDescent="0.2">
      <c r="D1384" s="109"/>
    </row>
    <row r="1385" spans="4:4" x14ac:dyDescent="0.2">
      <c r="D1385" s="109"/>
    </row>
    <row r="1386" spans="4:4" x14ac:dyDescent="0.2">
      <c r="D1386" s="109"/>
    </row>
    <row r="1387" spans="4:4" x14ac:dyDescent="0.2">
      <c r="D1387" s="109"/>
    </row>
    <row r="1388" spans="4:4" x14ac:dyDescent="0.2">
      <c r="D1388" s="109"/>
    </row>
    <row r="1389" spans="4:4" x14ac:dyDescent="0.2">
      <c r="D1389" s="109"/>
    </row>
    <row r="1390" spans="4:4" x14ac:dyDescent="0.2">
      <c r="D1390" s="109"/>
    </row>
    <row r="1391" spans="4:4" x14ac:dyDescent="0.2">
      <c r="D1391" s="109"/>
    </row>
    <row r="1392" spans="4:4" x14ac:dyDescent="0.2">
      <c r="D1392" s="109"/>
    </row>
    <row r="1393" spans="4:4" x14ac:dyDescent="0.2">
      <c r="D1393" s="109"/>
    </row>
    <row r="1394" spans="4:4" x14ac:dyDescent="0.2">
      <c r="D1394" s="109"/>
    </row>
    <row r="1395" spans="4:4" x14ac:dyDescent="0.2">
      <c r="D1395" s="109"/>
    </row>
    <row r="1396" spans="4:4" x14ac:dyDescent="0.2">
      <c r="D1396" s="109"/>
    </row>
    <row r="1397" spans="4:4" x14ac:dyDescent="0.2">
      <c r="D1397" s="109"/>
    </row>
    <row r="1398" spans="4:4" x14ac:dyDescent="0.2">
      <c r="D1398" s="109"/>
    </row>
    <row r="1399" spans="4:4" x14ac:dyDescent="0.2">
      <c r="D1399" s="109"/>
    </row>
    <row r="1400" spans="4:4" x14ac:dyDescent="0.2">
      <c r="D1400" s="109"/>
    </row>
    <row r="1401" spans="4:4" x14ac:dyDescent="0.2">
      <c r="D1401" s="109"/>
    </row>
    <row r="1402" spans="4:4" x14ac:dyDescent="0.2">
      <c r="D1402" s="109"/>
    </row>
    <row r="1403" spans="4:4" x14ac:dyDescent="0.2">
      <c r="D1403" s="109"/>
    </row>
    <row r="1404" spans="4:4" x14ac:dyDescent="0.2">
      <c r="D1404" s="109"/>
    </row>
    <row r="1405" spans="4:4" x14ac:dyDescent="0.2">
      <c r="D1405" s="109"/>
    </row>
    <row r="1406" spans="4:4" x14ac:dyDescent="0.2">
      <c r="D1406" s="109"/>
    </row>
    <row r="1407" spans="4:4" x14ac:dyDescent="0.2">
      <c r="D1407" s="109"/>
    </row>
    <row r="1408" spans="4:4" x14ac:dyDescent="0.2">
      <c r="D1408" s="109"/>
    </row>
    <row r="1409" spans="4:4" x14ac:dyDescent="0.2">
      <c r="D1409" s="109"/>
    </row>
    <row r="1410" spans="4:4" x14ac:dyDescent="0.2">
      <c r="D1410" s="109"/>
    </row>
    <row r="1411" spans="4:4" x14ac:dyDescent="0.2">
      <c r="D1411" s="109"/>
    </row>
    <row r="1412" spans="4:4" x14ac:dyDescent="0.2">
      <c r="D1412" s="109"/>
    </row>
    <row r="1413" spans="4:4" x14ac:dyDescent="0.2">
      <c r="D1413" s="109"/>
    </row>
    <row r="1414" spans="4:4" x14ac:dyDescent="0.2">
      <c r="D1414" s="109"/>
    </row>
    <row r="1415" spans="4:4" x14ac:dyDescent="0.2">
      <c r="D1415" s="109"/>
    </row>
    <row r="1416" spans="4:4" x14ac:dyDescent="0.2">
      <c r="D1416" s="109"/>
    </row>
    <row r="1417" spans="4:4" x14ac:dyDescent="0.2">
      <c r="D1417" s="109"/>
    </row>
    <row r="1418" spans="4:4" x14ac:dyDescent="0.2">
      <c r="D1418" s="109"/>
    </row>
    <row r="1419" spans="4:4" x14ac:dyDescent="0.2">
      <c r="D1419" s="109"/>
    </row>
    <row r="1420" spans="4:4" x14ac:dyDescent="0.2">
      <c r="D1420" s="109"/>
    </row>
    <row r="1421" spans="4:4" x14ac:dyDescent="0.2">
      <c r="D1421" s="109"/>
    </row>
    <row r="1422" spans="4:4" x14ac:dyDescent="0.2">
      <c r="D1422" s="109"/>
    </row>
    <row r="1423" spans="4:4" x14ac:dyDescent="0.2">
      <c r="D1423" s="109"/>
    </row>
    <row r="1424" spans="4:4" x14ac:dyDescent="0.2">
      <c r="D1424" s="109"/>
    </row>
    <row r="1425" spans="4:4" x14ac:dyDescent="0.2">
      <c r="D1425" s="109"/>
    </row>
    <row r="1426" spans="4:4" x14ac:dyDescent="0.2">
      <c r="D1426" s="109"/>
    </row>
    <row r="1427" spans="4:4" x14ac:dyDescent="0.2">
      <c r="D1427" s="109"/>
    </row>
    <row r="1428" spans="4:4" x14ac:dyDescent="0.2">
      <c r="D1428" s="109"/>
    </row>
    <row r="1429" spans="4:4" x14ac:dyDescent="0.2">
      <c r="D1429" s="109"/>
    </row>
    <row r="1430" spans="4:4" x14ac:dyDescent="0.2">
      <c r="D1430" s="109"/>
    </row>
    <row r="1431" spans="4:4" x14ac:dyDescent="0.2">
      <c r="D1431" s="109"/>
    </row>
    <row r="1432" spans="4:4" x14ac:dyDescent="0.2">
      <c r="D1432" s="109"/>
    </row>
    <row r="1433" spans="4:4" x14ac:dyDescent="0.2">
      <c r="D1433" s="109"/>
    </row>
    <row r="1434" spans="4:4" x14ac:dyDescent="0.2">
      <c r="D1434" s="109"/>
    </row>
    <row r="1435" spans="4:4" x14ac:dyDescent="0.2">
      <c r="D1435" s="109"/>
    </row>
    <row r="1436" spans="4:4" x14ac:dyDescent="0.2">
      <c r="D1436" s="109"/>
    </row>
    <row r="1437" spans="4:4" x14ac:dyDescent="0.2">
      <c r="D1437" s="109"/>
    </row>
    <row r="1438" spans="4:4" x14ac:dyDescent="0.2">
      <c r="D1438" s="109"/>
    </row>
    <row r="1439" spans="4:4" x14ac:dyDescent="0.2">
      <c r="D1439" s="109"/>
    </row>
    <row r="1440" spans="4:4" x14ac:dyDescent="0.2">
      <c r="D1440" s="109"/>
    </row>
    <row r="1441" spans="4:4" x14ac:dyDescent="0.2">
      <c r="D1441" s="109"/>
    </row>
    <row r="1442" spans="4:4" x14ac:dyDescent="0.2">
      <c r="D1442" s="109"/>
    </row>
    <row r="1443" spans="4:4" x14ac:dyDescent="0.2">
      <c r="D1443" s="109"/>
    </row>
    <row r="1444" spans="4:4" x14ac:dyDescent="0.2">
      <c r="D1444" s="109"/>
    </row>
    <row r="1445" spans="4:4" x14ac:dyDescent="0.2">
      <c r="D1445" s="109"/>
    </row>
    <row r="1446" spans="4:4" x14ac:dyDescent="0.2">
      <c r="D1446" s="109"/>
    </row>
    <row r="1447" spans="4:4" x14ac:dyDescent="0.2">
      <c r="D1447" s="109"/>
    </row>
    <row r="1448" spans="4:4" x14ac:dyDescent="0.2">
      <c r="D1448" s="109"/>
    </row>
    <row r="1449" spans="4:4" x14ac:dyDescent="0.2">
      <c r="D1449" s="109"/>
    </row>
    <row r="1450" spans="4:4" x14ac:dyDescent="0.2">
      <c r="D1450" s="109"/>
    </row>
    <row r="1451" spans="4:4" x14ac:dyDescent="0.2">
      <c r="D1451" s="109"/>
    </row>
    <row r="1452" spans="4:4" x14ac:dyDescent="0.2">
      <c r="D1452" s="109"/>
    </row>
    <row r="1453" spans="4:4" x14ac:dyDescent="0.2">
      <c r="D1453" s="109"/>
    </row>
    <row r="1454" spans="4:4" x14ac:dyDescent="0.2">
      <c r="D1454" s="109"/>
    </row>
    <row r="1455" spans="4:4" x14ac:dyDescent="0.2">
      <c r="D1455" s="109"/>
    </row>
    <row r="1456" spans="4:4" x14ac:dyDescent="0.2">
      <c r="D1456" s="109"/>
    </row>
    <row r="1457" spans="4:4" x14ac:dyDescent="0.2">
      <c r="D1457" s="109"/>
    </row>
    <row r="1458" spans="4:4" x14ac:dyDescent="0.2">
      <c r="D1458" s="109"/>
    </row>
    <row r="1459" spans="4:4" x14ac:dyDescent="0.2">
      <c r="D1459" s="109"/>
    </row>
    <row r="1460" spans="4:4" x14ac:dyDescent="0.2">
      <c r="D1460" s="109"/>
    </row>
    <row r="1461" spans="4:4" x14ac:dyDescent="0.2">
      <c r="D1461" s="109"/>
    </row>
    <row r="1462" spans="4:4" x14ac:dyDescent="0.2">
      <c r="D1462" s="109"/>
    </row>
    <row r="1463" spans="4:4" x14ac:dyDescent="0.2">
      <c r="D1463" s="109"/>
    </row>
    <row r="1464" spans="4:4" x14ac:dyDescent="0.2">
      <c r="D1464" s="109"/>
    </row>
    <row r="1465" spans="4:4" x14ac:dyDescent="0.2">
      <c r="D1465" s="109"/>
    </row>
    <row r="1466" spans="4:4" x14ac:dyDescent="0.2">
      <c r="D1466" s="109"/>
    </row>
    <row r="1467" spans="4:4" x14ac:dyDescent="0.2">
      <c r="D1467" s="109"/>
    </row>
    <row r="1468" spans="4:4" x14ac:dyDescent="0.2">
      <c r="D1468" s="109"/>
    </row>
    <row r="1469" spans="4:4" x14ac:dyDescent="0.2">
      <c r="D1469" s="109"/>
    </row>
    <row r="1470" spans="4:4" x14ac:dyDescent="0.2">
      <c r="D1470" s="109"/>
    </row>
    <row r="1471" spans="4:4" x14ac:dyDescent="0.2">
      <c r="D1471" s="109"/>
    </row>
    <row r="1472" spans="4:4" x14ac:dyDescent="0.2">
      <c r="D1472" s="109"/>
    </row>
    <row r="1473" spans="4:4" x14ac:dyDescent="0.2">
      <c r="D1473" s="109"/>
    </row>
    <row r="1474" spans="4:4" x14ac:dyDescent="0.2">
      <c r="D1474" s="109"/>
    </row>
    <row r="1475" spans="4:4" x14ac:dyDescent="0.2">
      <c r="D1475" s="109"/>
    </row>
    <row r="1476" spans="4:4" x14ac:dyDescent="0.2">
      <c r="D1476" s="109"/>
    </row>
    <row r="1477" spans="4:4" x14ac:dyDescent="0.2">
      <c r="D1477" s="109"/>
    </row>
    <row r="1478" spans="4:4" x14ac:dyDescent="0.2">
      <c r="D1478" s="109"/>
    </row>
    <row r="1479" spans="4:4" x14ac:dyDescent="0.2">
      <c r="D1479" s="109"/>
    </row>
    <row r="1480" spans="4:4" x14ac:dyDescent="0.2">
      <c r="D1480" s="109"/>
    </row>
    <row r="1481" spans="4:4" x14ac:dyDescent="0.2">
      <c r="D1481" s="109"/>
    </row>
    <row r="1482" spans="4:4" x14ac:dyDescent="0.2">
      <c r="D1482" s="109"/>
    </row>
    <row r="1483" spans="4:4" x14ac:dyDescent="0.2">
      <c r="D1483" s="109"/>
    </row>
    <row r="1484" spans="4:4" x14ac:dyDescent="0.2">
      <c r="D1484" s="109"/>
    </row>
    <row r="1485" spans="4:4" x14ac:dyDescent="0.2">
      <c r="D1485" s="109"/>
    </row>
    <row r="1486" spans="4:4" x14ac:dyDescent="0.2">
      <c r="D1486" s="109"/>
    </row>
    <row r="1487" spans="4:4" x14ac:dyDescent="0.2">
      <c r="D1487" s="109"/>
    </row>
    <row r="1488" spans="4:4" x14ac:dyDescent="0.2">
      <c r="D1488" s="109"/>
    </row>
    <row r="1489" spans="4:4" x14ac:dyDescent="0.2">
      <c r="D1489" s="109"/>
    </row>
    <row r="1490" spans="4:4" x14ac:dyDescent="0.2">
      <c r="D1490" s="109"/>
    </row>
    <row r="1491" spans="4:4" x14ac:dyDescent="0.2">
      <c r="D1491" s="109"/>
    </row>
    <row r="1492" spans="4:4" x14ac:dyDescent="0.2">
      <c r="D1492" s="109"/>
    </row>
    <row r="1493" spans="4:4" x14ac:dyDescent="0.2">
      <c r="D1493" s="109"/>
    </row>
    <row r="1494" spans="4:4" x14ac:dyDescent="0.2">
      <c r="D1494" s="109"/>
    </row>
    <row r="1495" spans="4:4" x14ac:dyDescent="0.2">
      <c r="D1495" s="109"/>
    </row>
    <row r="1496" spans="4:4" x14ac:dyDescent="0.2">
      <c r="D1496" s="109"/>
    </row>
    <row r="1497" spans="4:4" x14ac:dyDescent="0.2">
      <c r="D1497" s="109"/>
    </row>
    <row r="1498" spans="4:4" x14ac:dyDescent="0.2">
      <c r="D1498" s="109"/>
    </row>
    <row r="1499" spans="4:4" x14ac:dyDescent="0.2">
      <c r="D1499" s="109"/>
    </row>
    <row r="1500" spans="4:4" x14ac:dyDescent="0.2">
      <c r="D1500" s="109"/>
    </row>
    <row r="1501" spans="4:4" x14ac:dyDescent="0.2">
      <c r="D1501" s="109"/>
    </row>
    <row r="1502" spans="4:4" x14ac:dyDescent="0.2">
      <c r="D1502" s="109"/>
    </row>
    <row r="1503" spans="4:4" x14ac:dyDescent="0.2">
      <c r="D1503" s="109"/>
    </row>
    <row r="1504" spans="4:4" x14ac:dyDescent="0.2">
      <c r="D1504" s="109"/>
    </row>
    <row r="1505" spans="4:4" x14ac:dyDescent="0.2">
      <c r="D1505" s="109"/>
    </row>
    <row r="1506" spans="4:4" x14ac:dyDescent="0.2">
      <c r="D1506" s="109"/>
    </row>
    <row r="1507" spans="4:4" x14ac:dyDescent="0.2">
      <c r="D1507" s="109"/>
    </row>
    <row r="1508" spans="4:4" x14ac:dyDescent="0.2">
      <c r="D1508" s="109"/>
    </row>
    <row r="1509" spans="4:4" x14ac:dyDescent="0.2">
      <c r="D1509" s="109"/>
    </row>
    <row r="1510" spans="4:4" x14ac:dyDescent="0.2">
      <c r="D1510" s="109"/>
    </row>
    <row r="1511" spans="4:4" x14ac:dyDescent="0.2">
      <c r="D1511" s="109"/>
    </row>
    <row r="1512" spans="4:4" x14ac:dyDescent="0.2">
      <c r="D1512" s="109"/>
    </row>
    <row r="1513" spans="4:4" x14ac:dyDescent="0.2">
      <c r="D1513" s="109"/>
    </row>
    <row r="1514" spans="4:4" x14ac:dyDescent="0.2">
      <c r="D1514" s="109"/>
    </row>
    <row r="1515" spans="4:4" x14ac:dyDescent="0.2">
      <c r="D1515" s="109"/>
    </row>
    <row r="1516" spans="4:4" x14ac:dyDescent="0.2">
      <c r="D1516" s="109"/>
    </row>
    <row r="1517" spans="4:4" x14ac:dyDescent="0.2">
      <c r="D1517" s="109"/>
    </row>
    <row r="1518" spans="4:4" x14ac:dyDescent="0.2">
      <c r="D1518" s="109"/>
    </row>
    <row r="1519" spans="4:4" x14ac:dyDescent="0.2">
      <c r="D1519" s="109"/>
    </row>
    <row r="1520" spans="4:4" x14ac:dyDescent="0.2">
      <c r="D1520" s="109"/>
    </row>
    <row r="1521" spans="4:4" x14ac:dyDescent="0.2">
      <c r="D1521" s="109"/>
    </row>
    <row r="1522" spans="4:4" x14ac:dyDescent="0.2">
      <c r="D1522" s="109"/>
    </row>
    <row r="1523" spans="4:4" x14ac:dyDescent="0.2">
      <c r="D1523" s="109"/>
    </row>
    <row r="1524" spans="4:4" x14ac:dyDescent="0.2">
      <c r="D1524" s="109"/>
    </row>
    <row r="1525" spans="4:4" x14ac:dyDescent="0.2">
      <c r="D1525" s="109"/>
    </row>
    <row r="1526" spans="4:4" x14ac:dyDescent="0.2">
      <c r="D1526" s="109"/>
    </row>
    <row r="1527" spans="4:4" x14ac:dyDescent="0.2">
      <c r="D1527" s="109"/>
    </row>
    <row r="1528" spans="4:4" x14ac:dyDescent="0.2">
      <c r="D1528" s="109"/>
    </row>
    <row r="1529" spans="4:4" x14ac:dyDescent="0.2">
      <c r="D1529" s="109"/>
    </row>
    <row r="1530" spans="4:4" x14ac:dyDescent="0.2">
      <c r="D1530" s="109"/>
    </row>
    <row r="1531" spans="4:4" x14ac:dyDescent="0.2">
      <c r="D1531" s="109"/>
    </row>
    <row r="1532" spans="4:4" x14ac:dyDescent="0.2">
      <c r="D1532" s="109"/>
    </row>
    <row r="1533" spans="4:4" x14ac:dyDescent="0.2">
      <c r="D1533" s="109"/>
    </row>
    <row r="1534" spans="4:4" x14ac:dyDescent="0.2">
      <c r="D1534" s="109"/>
    </row>
    <row r="1535" spans="4:4" x14ac:dyDescent="0.2">
      <c r="D1535" s="109"/>
    </row>
    <row r="1536" spans="4:4" x14ac:dyDescent="0.2">
      <c r="D1536" s="109"/>
    </row>
    <row r="1537" spans="4:4" x14ac:dyDescent="0.2">
      <c r="D1537" s="109"/>
    </row>
    <row r="1538" spans="4:4" x14ac:dyDescent="0.2">
      <c r="D1538" s="109"/>
    </row>
    <row r="1539" spans="4:4" x14ac:dyDescent="0.2">
      <c r="D1539" s="109"/>
    </row>
    <row r="1540" spans="4:4" x14ac:dyDescent="0.2">
      <c r="D1540" s="109"/>
    </row>
    <row r="1541" spans="4:4" x14ac:dyDescent="0.2">
      <c r="D1541" s="109"/>
    </row>
    <row r="1542" spans="4:4" x14ac:dyDescent="0.2">
      <c r="D1542" s="109"/>
    </row>
    <row r="1543" spans="4:4" x14ac:dyDescent="0.2">
      <c r="D1543" s="109"/>
    </row>
    <row r="1544" spans="4:4" x14ac:dyDescent="0.2">
      <c r="D1544" s="109"/>
    </row>
    <row r="1545" spans="4:4" x14ac:dyDescent="0.2">
      <c r="D1545" s="109"/>
    </row>
    <row r="1546" spans="4:4" x14ac:dyDescent="0.2">
      <c r="D1546" s="109"/>
    </row>
    <row r="1547" spans="4:4" x14ac:dyDescent="0.2">
      <c r="D1547" s="109"/>
    </row>
    <row r="1548" spans="4:4" x14ac:dyDescent="0.2">
      <c r="D1548" s="109"/>
    </row>
    <row r="1549" spans="4:4" x14ac:dyDescent="0.2">
      <c r="D1549" s="109"/>
    </row>
    <row r="1550" spans="4:4" x14ac:dyDescent="0.2">
      <c r="D1550" s="109"/>
    </row>
    <row r="1551" spans="4:4" x14ac:dyDescent="0.2">
      <c r="D1551" s="109"/>
    </row>
    <row r="1552" spans="4:4" x14ac:dyDescent="0.2">
      <c r="D1552" s="109"/>
    </row>
    <row r="1553" spans="4:4" x14ac:dyDescent="0.2">
      <c r="D1553" s="109"/>
    </row>
    <row r="1554" spans="4:4" x14ac:dyDescent="0.2">
      <c r="D1554" s="109"/>
    </row>
    <row r="1555" spans="4:4" x14ac:dyDescent="0.2">
      <c r="D1555" s="109"/>
    </row>
    <row r="1556" spans="4:4" x14ac:dyDescent="0.2">
      <c r="D1556" s="109"/>
    </row>
    <row r="1557" spans="4:4" x14ac:dyDescent="0.2">
      <c r="D1557" s="109"/>
    </row>
    <row r="1558" spans="4:4" x14ac:dyDescent="0.2">
      <c r="D1558" s="109"/>
    </row>
    <row r="1559" spans="4:4" x14ac:dyDescent="0.2">
      <c r="D1559" s="109"/>
    </row>
    <row r="1560" spans="4:4" x14ac:dyDescent="0.2">
      <c r="D1560" s="109"/>
    </row>
    <row r="1561" spans="4:4" x14ac:dyDescent="0.2">
      <c r="D1561" s="109"/>
    </row>
    <row r="1562" spans="4:4" x14ac:dyDescent="0.2">
      <c r="D1562" s="109"/>
    </row>
    <row r="1563" spans="4:4" x14ac:dyDescent="0.2">
      <c r="D1563" s="109"/>
    </row>
    <row r="1564" spans="4:4" x14ac:dyDescent="0.2">
      <c r="D1564" s="109"/>
    </row>
    <row r="1565" spans="4:4" x14ac:dyDescent="0.2">
      <c r="D1565" s="109"/>
    </row>
    <row r="1566" spans="4:4" x14ac:dyDescent="0.2">
      <c r="D1566" s="109"/>
    </row>
    <row r="1567" spans="4:4" x14ac:dyDescent="0.2">
      <c r="D1567" s="109"/>
    </row>
    <row r="1568" spans="4:4" x14ac:dyDescent="0.2">
      <c r="D1568" s="109"/>
    </row>
    <row r="1569" spans="4:4" x14ac:dyDescent="0.2">
      <c r="D1569" s="109"/>
    </row>
    <row r="1570" spans="4:4" x14ac:dyDescent="0.2">
      <c r="D1570" s="109"/>
    </row>
    <row r="1571" spans="4:4" x14ac:dyDescent="0.2">
      <c r="D1571" s="109"/>
    </row>
    <row r="1572" spans="4:4" x14ac:dyDescent="0.2">
      <c r="D1572" s="109"/>
    </row>
    <row r="1573" spans="4:4" x14ac:dyDescent="0.2">
      <c r="D1573" s="109"/>
    </row>
    <row r="1574" spans="4:4" x14ac:dyDescent="0.2">
      <c r="D1574" s="109"/>
    </row>
    <row r="1575" spans="4:4" x14ac:dyDescent="0.2">
      <c r="D1575" s="109"/>
    </row>
    <row r="1576" spans="4:4" x14ac:dyDescent="0.2">
      <c r="D1576" s="109"/>
    </row>
    <row r="1577" spans="4:4" x14ac:dyDescent="0.2">
      <c r="D1577" s="109"/>
    </row>
    <row r="1578" spans="4:4" x14ac:dyDescent="0.2">
      <c r="D1578" s="109"/>
    </row>
    <row r="1579" spans="4:4" x14ac:dyDescent="0.2">
      <c r="D1579" s="109"/>
    </row>
    <row r="1580" spans="4:4" x14ac:dyDescent="0.2">
      <c r="D1580" s="109"/>
    </row>
    <row r="1581" spans="4:4" x14ac:dyDescent="0.2">
      <c r="D1581" s="109"/>
    </row>
    <row r="1582" spans="4:4" x14ac:dyDescent="0.2">
      <c r="D1582" s="109"/>
    </row>
    <row r="1583" spans="4:4" x14ac:dyDescent="0.2">
      <c r="D1583" s="109"/>
    </row>
    <row r="1584" spans="4:4" x14ac:dyDescent="0.2">
      <c r="D1584" s="109"/>
    </row>
    <row r="1585" spans="4:4" x14ac:dyDescent="0.2">
      <c r="D1585" s="109"/>
    </row>
    <row r="1586" spans="4:4" x14ac:dyDescent="0.2">
      <c r="D1586" s="109"/>
    </row>
    <row r="1587" spans="4:4" x14ac:dyDescent="0.2">
      <c r="D1587" s="109"/>
    </row>
    <row r="1588" spans="4:4" x14ac:dyDescent="0.2">
      <c r="D1588" s="109"/>
    </row>
    <row r="1589" spans="4:4" x14ac:dyDescent="0.2">
      <c r="D1589" s="109"/>
    </row>
    <row r="1590" spans="4:4" x14ac:dyDescent="0.2">
      <c r="D1590" s="109"/>
    </row>
    <row r="1591" spans="4:4" x14ac:dyDescent="0.2">
      <c r="D1591" s="109"/>
    </row>
    <row r="1592" spans="4:4" x14ac:dyDescent="0.2">
      <c r="D1592" s="109"/>
    </row>
    <row r="1593" spans="4:4" x14ac:dyDescent="0.2">
      <c r="D1593" s="109"/>
    </row>
    <row r="1594" spans="4:4" x14ac:dyDescent="0.2">
      <c r="D1594" s="109"/>
    </row>
    <row r="1595" spans="4:4" x14ac:dyDescent="0.2">
      <c r="D1595" s="109"/>
    </row>
    <row r="1596" spans="4:4" x14ac:dyDescent="0.2">
      <c r="D1596" s="109"/>
    </row>
    <row r="1597" spans="4:4" x14ac:dyDescent="0.2">
      <c r="D1597" s="109"/>
    </row>
    <row r="1598" spans="4:4" x14ac:dyDescent="0.2">
      <c r="D1598" s="109"/>
    </row>
    <row r="1599" spans="4:4" x14ac:dyDescent="0.2">
      <c r="D1599" s="109"/>
    </row>
    <row r="1600" spans="4:4" x14ac:dyDescent="0.2">
      <c r="D1600" s="109"/>
    </row>
    <row r="1601" spans="4:4" x14ac:dyDescent="0.2">
      <c r="D1601" s="109"/>
    </row>
    <row r="1602" spans="4:4" x14ac:dyDescent="0.2">
      <c r="D1602" s="109"/>
    </row>
    <row r="1603" spans="4:4" x14ac:dyDescent="0.2">
      <c r="D1603" s="109"/>
    </row>
    <row r="1604" spans="4:4" x14ac:dyDescent="0.2">
      <c r="D1604" s="109"/>
    </row>
    <row r="1605" spans="4:4" x14ac:dyDescent="0.2">
      <c r="D1605" s="109"/>
    </row>
    <row r="1606" spans="4:4" x14ac:dyDescent="0.2">
      <c r="D1606" s="109"/>
    </row>
    <row r="1607" spans="4:4" x14ac:dyDescent="0.2">
      <c r="D1607" s="109"/>
    </row>
    <row r="1608" spans="4:4" x14ac:dyDescent="0.2">
      <c r="D1608" s="109"/>
    </row>
    <row r="1609" spans="4:4" x14ac:dyDescent="0.2">
      <c r="D1609" s="109"/>
    </row>
    <row r="1610" spans="4:4" x14ac:dyDescent="0.2">
      <c r="D1610" s="109"/>
    </row>
    <row r="1611" spans="4:4" x14ac:dyDescent="0.2">
      <c r="D1611" s="109"/>
    </row>
    <row r="1612" spans="4:4" x14ac:dyDescent="0.2">
      <c r="D1612" s="109"/>
    </row>
    <row r="1613" spans="4:4" x14ac:dyDescent="0.2">
      <c r="D1613" s="109"/>
    </row>
    <row r="1614" spans="4:4" x14ac:dyDescent="0.2">
      <c r="D1614" s="109"/>
    </row>
    <row r="1615" spans="4:4" x14ac:dyDescent="0.2">
      <c r="D1615" s="109"/>
    </row>
    <row r="1616" spans="4:4" x14ac:dyDescent="0.2">
      <c r="D1616" s="109"/>
    </row>
    <row r="1617" spans="4:4" x14ac:dyDescent="0.2">
      <c r="D1617" s="109"/>
    </row>
    <row r="1618" spans="4:4" x14ac:dyDescent="0.2">
      <c r="D1618" s="109"/>
    </row>
    <row r="1619" spans="4:4" x14ac:dyDescent="0.2">
      <c r="D1619" s="109"/>
    </row>
    <row r="1620" spans="4:4" x14ac:dyDescent="0.2">
      <c r="D1620" s="109"/>
    </row>
    <row r="1621" spans="4:4" x14ac:dyDescent="0.2">
      <c r="D1621" s="109"/>
    </row>
    <row r="1622" spans="4:4" x14ac:dyDescent="0.2">
      <c r="D1622" s="109"/>
    </row>
    <row r="1623" spans="4:4" x14ac:dyDescent="0.2">
      <c r="D1623" s="109"/>
    </row>
    <row r="1624" spans="4:4" x14ac:dyDescent="0.2">
      <c r="D1624" s="109"/>
    </row>
    <row r="1625" spans="4:4" x14ac:dyDescent="0.2">
      <c r="D1625" s="109"/>
    </row>
    <row r="1626" spans="4:4" x14ac:dyDescent="0.2">
      <c r="D1626" s="109"/>
    </row>
    <row r="1627" spans="4:4" x14ac:dyDescent="0.2">
      <c r="D1627" s="109"/>
    </row>
    <row r="1628" spans="4:4" x14ac:dyDescent="0.2">
      <c r="D1628" s="109"/>
    </row>
    <row r="1629" spans="4:4" x14ac:dyDescent="0.2">
      <c r="D1629" s="109"/>
    </row>
    <row r="1630" spans="4:4" x14ac:dyDescent="0.2">
      <c r="D1630" s="109"/>
    </row>
    <row r="1631" spans="4:4" x14ac:dyDescent="0.2">
      <c r="D1631" s="109"/>
    </row>
    <row r="1632" spans="4:4" x14ac:dyDescent="0.2">
      <c r="D1632" s="109"/>
    </row>
    <row r="1633" spans="4:4" x14ac:dyDescent="0.2">
      <c r="D1633" s="109"/>
    </row>
    <row r="1634" spans="4:4" x14ac:dyDescent="0.2">
      <c r="D1634" s="109"/>
    </row>
    <row r="1635" spans="4:4" x14ac:dyDescent="0.2">
      <c r="D1635" s="109"/>
    </row>
    <row r="1636" spans="4:4" x14ac:dyDescent="0.2">
      <c r="D1636" s="109"/>
    </row>
    <row r="1637" spans="4:4" x14ac:dyDescent="0.2">
      <c r="D1637" s="109"/>
    </row>
    <row r="1638" spans="4:4" x14ac:dyDescent="0.2">
      <c r="D1638" s="109"/>
    </row>
    <row r="1639" spans="4:4" x14ac:dyDescent="0.2">
      <c r="D1639" s="109"/>
    </row>
    <row r="1640" spans="4:4" x14ac:dyDescent="0.2">
      <c r="D1640" s="109"/>
    </row>
    <row r="1641" spans="4:4" x14ac:dyDescent="0.2">
      <c r="D1641" s="109"/>
    </row>
    <row r="1642" spans="4:4" x14ac:dyDescent="0.2">
      <c r="D1642" s="109"/>
    </row>
    <row r="1643" spans="4:4" x14ac:dyDescent="0.2">
      <c r="D1643" s="109"/>
    </row>
    <row r="1644" spans="4:4" x14ac:dyDescent="0.2">
      <c r="D1644" s="109"/>
    </row>
    <row r="1645" spans="4:4" x14ac:dyDescent="0.2">
      <c r="D1645" s="109"/>
    </row>
    <row r="1646" spans="4:4" x14ac:dyDescent="0.2">
      <c r="D1646" s="109"/>
    </row>
    <row r="1647" spans="4:4" x14ac:dyDescent="0.2">
      <c r="D1647" s="109"/>
    </row>
    <row r="1648" spans="4:4" x14ac:dyDescent="0.2">
      <c r="D1648" s="109"/>
    </row>
    <row r="1649" spans="4:4" x14ac:dyDescent="0.2">
      <c r="D1649" s="109"/>
    </row>
    <row r="1650" spans="4:4" x14ac:dyDescent="0.2">
      <c r="D1650" s="109"/>
    </row>
    <row r="1651" spans="4:4" x14ac:dyDescent="0.2">
      <c r="D1651" s="109"/>
    </row>
    <row r="1652" spans="4:4" x14ac:dyDescent="0.2">
      <c r="D1652" s="109"/>
    </row>
    <row r="1653" spans="4:4" x14ac:dyDescent="0.2">
      <c r="D1653" s="109"/>
    </row>
    <row r="1654" spans="4:4" x14ac:dyDescent="0.2">
      <c r="D1654" s="109"/>
    </row>
    <row r="1655" spans="4:4" x14ac:dyDescent="0.2">
      <c r="D1655" s="109"/>
    </row>
    <row r="1656" spans="4:4" x14ac:dyDescent="0.2">
      <c r="D1656" s="109"/>
    </row>
    <row r="1657" spans="4:4" x14ac:dyDescent="0.2">
      <c r="D1657" s="109"/>
    </row>
    <row r="1658" spans="4:4" x14ac:dyDescent="0.2">
      <c r="D1658" s="109"/>
    </row>
    <row r="1659" spans="4:4" x14ac:dyDescent="0.2">
      <c r="D1659" s="109"/>
    </row>
    <row r="1660" spans="4:4" x14ac:dyDescent="0.2">
      <c r="D1660" s="109"/>
    </row>
    <row r="1661" spans="4:4" x14ac:dyDescent="0.2">
      <c r="D1661" s="109"/>
    </row>
    <row r="1662" spans="4:4" x14ac:dyDescent="0.2">
      <c r="D1662" s="109"/>
    </row>
    <row r="1663" spans="4:4" x14ac:dyDescent="0.2">
      <c r="D1663" s="109"/>
    </row>
    <row r="1664" spans="4:4" x14ac:dyDescent="0.2">
      <c r="D1664" s="109"/>
    </row>
    <row r="1665" spans="4:4" x14ac:dyDescent="0.2">
      <c r="D1665" s="109"/>
    </row>
    <row r="1666" spans="4:4" x14ac:dyDescent="0.2">
      <c r="D1666" s="109"/>
    </row>
    <row r="1667" spans="4:4" x14ac:dyDescent="0.2">
      <c r="D1667" s="109"/>
    </row>
    <row r="1668" spans="4:4" x14ac:dyDescent="0.2">
      <c r="D1668" s="109"/>
    </row>
    <row r="1669" spans="4:4" x14ac:dyDescent="0.2">
      <c r="D1669" s="109"/>
    </row>
    <row r="1670" spans="4:4" x14ac:dyDescent="0.2">
      <c r="D1670" s="109"/>
    </row>
    <row r="1671" spans="4:4" x14ac:dyDescent="0.2">
      <c r="D1671" s="109"/>
    </row>
    <row r="1672" spans="4:4" x14ac:dyDescent="0.2">
      <c r="D1672" s="109"/>
    </row>
    <row r="1673" spans="4:4" x14ac:dyDescent="0.2">
      <c r="D1673" s="109"/>
    </row>
    <row r="1674" spans="4:4" x14ac:dyDescent="0.2">
      <c r="D1674" s="109"/>
    </row>
    <row r="1675" spans="4:4" x14ac:dyDescent="0.2">
      <c r="D1675" s="109"/>
    </row>
    <row r="1676" spans="4:4" x14ac:dyDescent="0.2">
      <c r="D1676" s="109"/>
    </row>
    <row r="1677" spans="4:4" x14ac:dyDescent="0.2">
      <c r="D1677" s="109"/>
    </row>
    <row r="1678" spans="4:4" x14ac:dyDescent="0.2">
      <c r="D1678" s="109"/>
    </row>
    <row r="1679" spans="4:4" x14ac:dyDescent="0.2">
      <c r="D1679" s="109"/>
    </row>
    <row r="1680" spans="4:4" x14ac:dyDescent="0.2">
      <c r="D1680" s="109"/>
    </row>
    <row r="1681" spans="4:4" x14ac:dyDescent="0.2">
      <c r="D1681" s="109"/>
    </row>
    <row r="1682" spans="4:4" x14ac:dyDescent="0.2">
      <c r="D1682" s="109"/>
    </row>
    <row r="1683" spans="4:4" x14ac:dyDescent="0.2">
      <c r="D1683" s="109"/>
    </row>
    <row r="1684" spans="4:4" x14ac:dyDescent="0.2">
      <c r="D1684" s="109"/>
    </row>
    <row r="1685" spans="4:4" x14ac:dyDescent="0.2">
      <c r="D1685" s="109"/>
    </row>
    <row r="1686" spans="4:4" x14ac:dyDescent="0.2">
      <c r="D1686" s="109"/>
    </row>
    <row r="1687" spans="4:4" x14ac:dyDescent="0.2">
      <c r="D1687" s="109"/>
    </row>
    <row r="1688" spans="4:4" x14ac:dyDescent="0.2">
      <c r="D1688" s="109"/>
    </row>
    <row r="1689" spans="4:4" x14ac:dyDescent="0.2">
      <c r="D1689" s="109"/>
    </row>
    <row r="1690" spans="4:4" x14ac:dyDescent="0.2">
      <c r="D1690" s="109"/>
    </row>
    <row r="1691" spans="4:4" x14ac:dyDescent="0.2">
      <c r="D1691" s="109"/>
    </row>
    <row r="1692" spans="4:4" x14ac:dyDescent="0.2">
      <c r="D1692" s="109"/>
    </row>
    <row r="1693" spans="4:4" x14ac:dyDescent="0.2">
      <c r="D1693" s="109"/>
    </row>
    <row r="1694" spans="4:4" x14ac:dyDescent="0.2">
      <c r="D1694" s="109"/>
    </row>
    <row r="1695" spans="4:4" x14ac:dyDescent="0.2">
      <c r="D1695" s="109"/>
    </row>
    <row r="1696" spans="4:4" x14ac:dyDescent="0.2">
      <c r="D1696" s="109"/>
    </row>
    <row r="1697" spans="4:4" x14ac:dyDescent="0.2">
      <c r="D1697" s="109"/>
    </row>
    <row r="1698" spans="4:4" x14ac:dyDescent="0.2">
      <c r="D1698" s="109"/>
    </row>
    <row r="1699" spans="4:4" x14ac:dyDescent="0.2">
      <c r="D1699" s="109"/>
    </row>
    <row r="1700" spans="4:4" x14ac:dyDescent="0.2">
      <c r="D1700" s="109"/>
    </row>
    <row r="1701" spans="4:4" x14ac:dyDescent="0.2">
      <c r="D1701" s="109"/>
    </row>
    <row r="1702" spans="4:4" x14ac:dyDescent="0.2">
      <c r="D1702" s="109"/>
    </row>
    <row r="1703" spans="4:4" x14ac:dyDescent="0.2">
      <c r="D1703" s="109"/>
    </row>
    <row r="1704" spans="4:4" x14ac:dyDescent="0.2">
      <c r="D1704" s="109"/>
    </row>
    <row r="1705" spans="4:4" x14ac:dyDescent="0.2">
      <c r="D1705" s="109"/>
    </row>
    <row r="1706" spans="4:4" x14ac:dyDescent="0.2">
      <c r="D1706" s="109"/>
    </row>
    <row r="1707" spans="4:4" x14ac:dyDescent="0.2">
      <c r="D1707" s="109"/>
    </row>
    <row r="1708" spans="4:4" x14ac:dyDescent="0.2">
      <c r="D1708" s="109"/>
    </row>
    <row r="1709" spans="4:4" x14ac:dyDescent="0.2">
      <c r="D1709" s="109"/>
    </row>
    <row r="1710" spans="4:4" x14ac:dyDescent="0.2">
      <c r="D1710" s="109"/>
    </row>
    <row r="1711" spans="4:4" x14ac:dyDescent="0.2">
      <c r="D1711" s="109"/>
    </row>
    <row r="1712" spans="4:4" x14ac:dyDescent="0.2">
      <c r="D1712" s="109"/>
    </row>
    <row r="1713" spans="4:4" x14ac:dyDescent="0.2">
      <c r="D1713" s="109"/>
    </row>
    <row r="1714" spans="4:4" x14ac:dyDescent="0.2">
      <c r="D1714" s="109"/>
    </row>
    <row r="1715" spans="4:4" x14ac:dyDescent="0.2">
      <c r="D1715" s="109"/>
    </row>
    <row r="1716" spans="4:4" x14ac:dyDescent="0.2">
      <c r="D1716" s="109"/>
    </row>
    <row r="1717" spans="4:4" x14ac:dyDescent="0.2">
      <c r="D1717" s="109"/>
    </row>
    <row r="1718" spans="4:4" x14ac:dyDescent="0.2">
      <c r="D1718" s="109"/>
    </row>
    <row r="1719" spans="4:4" x14ac:dyDescent="0.2">
      <c r="D1719" s="109"/>
    </row>
    <row r="1720" spans="4:4" x14ac:dyDescent="0.2">
      <c r="D1720" s="109"/>
    </row>
    <row r="1721" spans="4:4" x14ac:dyDescent="0.2">
      <c r="D1721" s="109"/>
    </row>
    <row r="1722" spans="4:4" x14ac:dyDescent="0.2">
      <c r="D1722" s="109"/>
    </row>
    <row r="1723" spans="4:4" x14ac:dyDescent="0.2">
      <c r="D1723" s="109"/>
    </row>
    <row r="1724" spans="4:4" x14ac:dyDescent="0.2">
      <c r="D1724" s="109"/>
    </row>
    <row r="1725" spans="4:4" x14ac:dyDescent="0.2">
      <c r="D1725" s="109"/>
    </row>
    <row r="1726" spans="4:4" x14ac:dyDescent="0.2">
      <c r="D1726" s="109"/>
    </row>
    <row r="1727" spans="4:4" x14ac:dyDescent="0.2">
      <c r="D1727" s="109"/>
    </row>
    <row r="1728" spans="4:4" x14ac:dyDescent="0.2">
      <c r="D1728" s="109"/>
    </row>
    <row r="1729" spans="4:4" x14ac:dyDescent="0.2">
      <c r="D1729" s="109"/>
    </row>
    <row r="1730" spans="4:4" x14ac:dyDescent="0.2">
      <c r="D1730" s="109"/>
    </row>
    <row r="1731" spans="4:4" x14ac:dyDescent="0.2">
      <c r="D1731" s="109"/>
    </row>
    <row r="1732" spans="4:4" x14ac:dyDescent="0.2">
      <c r="D1732" s="109"/>
    </row>
    <row r="1733" spans="4:4" x14ac:dyDescent="0.2">
      <c r="D1733" s="109"/>
    </row>
    <row r="1734" spans="4:4" x14ac:dyDescent="0.2">
      <c r="D1734" s="109"/>
    </row>
    <row r="1735" spans="4:4" x14ac:dyDescent="0.2">
      <c r="D1735" s="109"/>
    </row>
    <row r="1736" spans="4:4" x14ac:dyDescent="0.2">
      <c r="D1736" s="109"/>
    </row>
    <row r="1737" spans="4:4" x14ac:dyDescent="0.2">
      <c r="D1737" s="109"/>
    </row>
    <row r="1738" spans="4:4" x14ac:dyDescent="0.2">
      <c r="D1738" s="109"/>
    </row>
    <row r="1739" spans="4:4" x14ac:dyDescent="0.2">
      <c r="D1739" s="109"/>
    </row>
    <row r="1740" spans="4:4" x14ac:dyDescent="0.2">
      <c r="D1740" s="109"/>
    </row>
    <row r="1741" spans="4:4" x14ac:dyDescent="0.2">
      <c r="D1741" s="109"/>
    </row>
    <row r="1742" spans="4:4" x14ac:dyDescent="0.2">
      <c r="D1742" s="109"/>
    </row>
    <row r="1743" spans="4:4" x14ac:dyDescent="0.2">
      <c r="D1743" s="109"/>
    </row>
    <row r="1744" spans="4:4" x14ac:dyDescent="0.2">
      <c r="D1744" s="109"/>
    </row>
    <row r="1745" spans="4:4" x14ac:dyDescent="0.2">
      <c r="D1745" s="109"/>
    </row>
    <row r="1746" spans="4:4" x14ac:dyDescent="0.2">
      <c r="D1746" s="109"/>
    </row>
    <row r="1747" spans="4:4" x14ac:dyDescent="0.2">
      <c r="D1747" s="109"/>
    </row>
    <row r="1748" spans="4:4" x14ac:dyDescent="0.2">
      <c r="D1748" s="109"/>
    </row>
    <row r="1749" spans="4:4" x14ac:dyDescent="0.2">
      <c r="D1749" s="109"/>
    </row>
    <row r="1750" spans="4:4" x14ac:dyDescent="0.2">
      <c r="D1750" s="109"/>
    </row>
    <row r="1751" spans="4:4" x14ac:dyDescent="0.2">
      <c r="D1751" s="109"/>
    </row>
    <row r="1752" spans="4:4" x14ac:dyDescent="0.2">
      <c r="D1752" s="109"/>
    </row>
    <row r="1753" spans="4:4" x14ac:dyDescent="0.2">
      <c r="D1753" s="109"/>
    </row>
    <row r="1754" spans="4:4" x14ac:dyDescent="0.2">
      <c r="D1754" s="109"/>
    </row>
    <row r="1755" spans="4:4" x14ac:dyDescent="0.2">
      <c r="D1755" s="109"/>
    </row>
    <row r="1756" spans="4:4" x14ac:dyDescent="0.2">
      <c r="D1756" s="109"/>
    </row>
    <row r="1757" spans="4:4" x14ac:dyDescent="0.2">
      <c r="D1757" s="109"/>
    </row>
    <row r="1758" spans="4:4" x14ac:dyDescent="0.2">
      <c r="D1758" s="109"/>
    </row>
    <row r="1759" spans="4:4" x14ac:dyDescent="0.2">
      <c r="D1759" s="109"/>
    </row>
    <row r="1760" spans="4:4" x14ac:dyDescent="0.2">
      <c r="D1760" s="109"/>
    </row>
    <row r="1761" spans="4:4" x14ac:dyDescent="0.2">
      <c r="D1761" s="109"/>
    </row>
    <row r="1762" spans="4:4" x14ac:dyDescent="0.2">
      <c r="D1762" s="109"/>
    </row>
    <row r="1763" spans="4:4" x14ac:dyDescent="0.2">
      <c r="D1763" s="109"/>
    </row>
    <row r="1764" spans="4:4" x14ac:dyDescent="0.2">
      <c r="D1764" s="109"/>
    </row>
    <row r="1765" spans="4:4" x14ac:dyDescent="0.2">
      <c r="D1765" s="109"/>
    </row>
    <row r="1766" spans="4:4" x14ac:dyDescent="0.2">
      <c r="D1766" s="109"/>
    </row>
    <row r="1767" spans="4:4" x14ac:dyDescent="0.2">
      <c r="D1767" s="109"/>
    </row>
    <row r="1768" spans="4:4" x14ac:dyDescent="0.2">
      <c r="D1768" s="109"/>
    </row>
    <row r="1769" spans="4:4" x14ac:dyDescent="0.2">
      <c r="D1769" s="109"/>
    </row>
    <row r="1770" spans="4:4" x14ac:dyDescent="0.2">
      <c r="D1770" s="109"/>
    </row>
    <row r="1771" spans="4:4" x14ac:dyDescent="0.2">
      <c r="D1771" s="109"/>
    </row>
    <row r="1772" spans="4:4" x14ac:dyDescent="0.2">
      <c r="D1772" s="109"/>
    </row>
    <row r="1773" spans="4:4" x14ac:dyDescent="0.2">
      <c r="D1773" s="109"/>
    </row>
    <row r="1774" spans="4:4" x14ac:dyDescent="0.2">
      <c r="D1774" s="109"/>
    </row>
    <row r="1775" spans="4:4" x14ac:dyDescent="0.2">
      <c r="D1775" s="109"/>
    </row>
    <row r="1776" spans="4:4" x14ac:dyDescent="0.2">
      <c r="D1776" s="109"/>
    </row>
    <row r="1777" spans="4:4" x14ac:dyDescent="0.2">
      <c r="D1777" s="109"/>
    </row>
    <row r="1778" spans="4:4" x14ac:dyDescent="0.2">
      <c r="D1778" s="109"/>
    </row>
    <row r="1779" spans="4:4" x14ac:dyDescent="0.2">
      <c r="D1779" s="109"/>
    </row>
    <row r="1780" spans="4:4" x14ac:dyDescent="0.2">
      <c r="D1780" s="109"/>
    </row>
    <row r="1781" spans="4:4" x14ac:dyDescent="0.2">
      <c r="D1781" s="109"/>
    </row>
    <row r="1782" spans="4:4" x14ac:dyDescent="0.2">
      <c r="D1782" s="109"/>
    </row>
    <row r="1783" spans="4:4" x14ac:dyDescent="0.2">
      <c r="D1783" s="109"/>
    </row>
    <row r="1784" spans="4:4" x14ac:dyDescent="0.2">
      <c r="D1784" s="109"/>
    </row>
    <row r="1785" spans="4:4" x14ac:dyDescent="0.2">
      <c r="D1785" s="109"/>
    </row>
    <row r="1786" spans="4:4" x14ac:dyDescent="0.2">
      <c r="D1786" s="109"/>
    </row>
    <row r="1787" spans="4:4" x14ac:dyDescent="0.2">
      <c r="D1787" s="109"/>
    </row>
    <row r="1788" spans="4:4" x14ac:dyDescent="0.2">
      <c r="D1788" s="109"/>
    </row>
    <row r="1789" spans="4:4" x14ac:dyDescent="0.2">
      <c r="D1789" s="109"/>
    </row>
    <row r="1790" spans="4:4" x14ac:dyDescent="0.2">
      <c r="D1790" s="109"/>
    </row>
    <row r="1791" spans="4:4" x14ac:dyDescent="0.2">
      <c r="D1791" s="109"/>
    </row>
    <row r="1792" spans="4:4" x14ac:dyDescent="0.2">
      <c r="D1792" s="109"/>
    </row>
    <row r="1793" spans="4:4" x14ac:dyDescent="0.2">
      <c r="D1793" s="109"/>
    </row>
    <row r="1794" spans="4:4" x14ac:dyDescent="0.2">
      <c r="D1794" s="109"/>
    </row>
    <row r="1795" spans="4:4" x14ac:dyDescent="0.2">
      <c r="D1795" s="109"/>
    </row>
    <row r="1796" spans="4:4" x14ac:dyDescent="0.2">
      <c r="D1796" s="109"/>
    </row>
    <row r="1797" spans="4:4" x14ac:dyDescent="0.2">
      <c r="D1797" s="109"/>
    </row>
    <row r="1798" spans="4:4" x14ac:dyDescent="0.2">
      <c r="D1798" s="109"/>
    </row>
    <row r="1799" spans="4:4" x14ac:dyDescent="0.2">
      <c r="D1799" s="109"/>
    </row>
    <row r="1800" spans="4:4" x14ac:dyDescent="0.2">
      <c r="D1800" s="109"/>
    </row>
    <row r="1801" spans="4:4" x14ac:dyDescent="0.2">
      <c r="D1801" s="109"/>
    </row>
    <row r="1802" spans="4:4" x14ac:dyDescent="0.2">
      <c r="D1802" s="109"/>
    </row>
    <row r="1803" spans="4:4" x14ac:dyDescent="0.2">
      <c r="D1803" s="109"/>
    </row>
    <row r="1804" spans="4:4" x14ac:dyDescent="0.2">
      <c r="D1804" s="109"/>
    </row>
    <row r="1805" spans="4:4" x14ac:dyDescent="0.2">
      <c r="D1805" s="109"/>
    </row>
    <row r="1806" spans="4:4" x14ac:dyDescent="0.2">
      <c r="D1806" s="109"/>
    </row>
    <row r="1807" spans="4:4" x14ac:dyDescent="0.2">
      <c r="D1807" s="109"/>
    </row>
    <row r="1808" spans="4:4" x14ac:dyDescent="0.2">
      <c r="D1808" s="109"/>
    </row>
    <row r="1809" spans="4:4" x14ac:dyDescent="0.2">
      <c r="D1809" s="109"/>
    </row>
    <row r="1810" spans="4:4" x14ac:dyDescent="0.2">
      <c r="D1810" s="109"/>
    </row>
    <row r="1811" spans="4:4" x14ac:dyDescent="0.2">
      <c r="D1811" s="109"/>
    </row>
    <row r="1812" spans="4:4" x14ac:dyDescent="0.2">
      <c r="D1812" s="109"/>
    </row>
    <row r="1813" spans="4:4" x14ac:dyDescent="0.2">
      <c r="D1813" s="109"/>
    </row>
    <row r="1814" spans="4:4" x14ac:dyDescent="0.2">
      <c r="D1814" s="109"/>
    </row>
    <row r="1815" spans="4:4" x14ac:dyDescent="0.2">
      <c r="D1815" s="109"/>
    </row>
    <row r="1816" spans="4:4" x14ac:dyDescent="0.2">
      <c r="D1816" s="109"/>
    </row>
    <row r="1817" spans="4:4" x14ac:dyDescent="0.2">
      <c r="D1817" s="109"/>
    </row>
    <row r="1818" spans="4:4" x14ac:dyDescent="0.2">
      <c r="D1818" s="109"/>
    </row>
    <row r="1819" spans="4:4" x14ac:dyDescent="0.2">
      <c r="D1819" s="109"/>
    </row>
    <row r="1820" spans="4:4" x14ac:dyDescent="0.2">
      <c r="D1820" s="109"/>
    </row>
    <row r="1821" spans="4:4" x14ac:dyDescent="0.2">
      <c r="D1821" s="109"/>
    </row>
    <row r="1822" spans="4:4" x14ac:dyDescent="0.2">
      <c r="D1822" s="109"/>
    </row>
    <row r="1823" spans="4:4" x14ac:dyDescent="0.2">
      <c r="D1823" s="109"/>
    </row>
    <row r="1824" spans="4:4" x14ac:dyDescent="0.2">
      <c r="D1824" s="109"/>
    </row>
    <row r="1825" spans="4:4" x14ac:dyDescent="0.2">
      <c r="D1825" s="109"/>
    </row>
    <row r="1826" spans="4:4" x14ac:dyDescent="0.2">
      <c r="D1826" s="109"/>
    </row>
    <row r="1827" spans="4:4" x14ac:dyDescent="0.2">
      <c r="D1827" s="109"/>
    </row>
    <row r="1828" spans="4:4" x14ac:dyDescent="0.2">
      <c r="D1828" s="109"/>
    </row>
    <row r="1829" spans="4:4" x14ac:dyDescent="0.2">
      <c r="D1829" s="109"/>
    </row>
    <row r="1830" spans="4:4" x14ac:dyDescent="0.2">
      <c r="D1830" s="109"/>
    </row>
    <row r="1831" spans="4:4" x14ac:dyDescent="0.2">
      <c r="D1831" s="109"/>
    </row>
    <row r="1832" spans="4:4" x14ac:dyDescent="0.2">
      <c r="D1832" s="109"/>
    </row>
    <row r="1833" spans="4:4" x14ac:dyDescent="0.2">
      <c r="D1833" s="109"/>
    </row>
    <row r="1834" spans="4:4" x14ac:dyDescent="0.2">
      <c r="D1834" s="109"/>
    </row>
    <row r="1835" spans="4:4" x14ac:dyDescent="0.2">
      <c r="D1835" s="109"/>
    </row>
    <row r="1836" spans="4:4" x14ac:dyDescent="0.2">
      <c r="D1836" s="109"/>
    </row>
    <row r="1837" spans="4:4" x14ac:dyDescent="0.2">
      <c r="D1837" s="109"/>
    </row>
    <row r="1838" spans="4:4" x14ac:dyDescent="0.2">
      <c r="D1838" s="109"/>
    </row>
    <row r="1839" spans="4:4" x14ac:dyDescent="0.2">
      <c r="D1839" s="109"/>
    </row>
    <row r="1840" spans="4:4" x14ac:dyDescent="0.2">
      <c r="D1840" s="109"/>
    </row>
    <row r="1841" spans="4:4" x14ac:dyDescent="0.2">
      <c r="D1841" s="109"/>
    </row>
    <row r="1842" spans="4:4" x14ac:dyDescent="0.2">
      <c r="D1842" s="109"/>
    </row>
    <row r="1843" spans="4:4" x14ac:dyDescent="0.2">
      <c r="D1843" s="109"/>
    </row>
    <row r="1844" spans="4:4" x14ac:dyDescent="0.2">
      <c r="D1844" s="109"/>
    </row>
    <row r="1845" spans="4:4" x14ac:dyDescent="0.2">
      <c r="D1845" s="109"/>
    </row>
    <row r="1846" spans="4:4" x14ac:dyDescent="0.2">
      <c r="D1846" s="109"/>
    </row>
    <row r="1847" spans="4:4" x14ac:dyDescent="0.2">
      <c r="D1847" s="109"/>
    </row>
    <row r="1848" spans="4:4" x14ac:dyDescent="0.2">
      <c r="D1848" s="109"/>
    </row>
    <row r="1849" spans="4:4" x14ac:dyDescent="0.2">
      <c r="D1849" s="109"/>
    </row>
    <row r="1850" spans="4:4" x14ac:dyDescent="0.2">
      <c r="D1850" s="109"/>
    </row>
    <row r="1851" spans="4:4" x14ac:dyDescent="0.2">
      <c r="D1851" s="109"/>
    </row>
    <row r="1852" spans="4:4" x14ac:dyDescent="0.2">
      <c r="D1852" s="109"/>
    </row>
    <row r="1853" spans="4:4" x14ac:dyDescent="0.2">
      <c r="D1853" s="109"/>
    </row>
    <row r="1854" spans="4:4" x14ac:dyDescent="0.2">
      <c r="D1854" s="109"/>
    </row>
    <row r="1855" spans="4:4" x14ac:dyDescent="0.2">
      <c r="D1855" s="109"/>
    </row>
    <row r="1856" spans="4:4" x14ac:dyDescent="0.2">
      <c r="D1856" s="109"/>
    </row>
    <row r="1857" spans="4:4" x14ac:dyDescent="0.2">
      <c r="D1857" s="109"/>
    </row>
    <row r="1858" spans="4:4" x14ac:dyDescent="0.2">
      <c r="D1858" s="109"/>
    </row>
    <row r="1859" spans="4:4" x14ac:dyDescent="0.2">
      <c r="D1859" s="109"/>
    </row>
    <row r="1860" spans="4:4" x14ac:dyDescent="0.2">
      <c r="D1860" s="109"/>
    </row>
    <row r="1861" spans="4:4" x14ac:dyDescent="0.2">
      <c r="D1861" s="109"/>
    </row>
    <row r="1862" spans="4:4" x14ac:dyDescent="0.2">
      <c r="D1862" s="109"/>
    </row>
    <row r="1863" spans="4:4" x14ac:dyDescent="0.2">
      <c r="D1863" s="109"/>
    </row>
    <row r="1864" spans="4:4" x14ac:dyDescent="0.2">
      <c r="D1864" s="109"/>
    </row>
    <row r="1865" spans="4:4" x14ac:dyDescent="0.2">
      <c r="D1865" s="109"/>
    </row>
    <row r="1866" spans="4:4" x14ac:dyDescent="0.2">
      <c r="D1866" s="109"/>
    </row>
    <row r="1867" spans="4:4" x14ac:dyDescent="0.2">
      <c r="D1867" s="109"/>
    </row>
    <row r="1868" spans="4:4" x14ac:dyDescent="0.2">
      <c r="D1868" s="109"/>
    </row>
    <row r="1869" spans="4:4" x14ac:dyDescent="0.2">
      <c r="D1869" s="109"/>
    </row>
    <row r="1870" spans="4:4" x14ac:dyDescent="0.2">
      <c r="D1870" s="109"/>
    </row>
    <row r="1871" spans="4:4" x14ac:dyDescent="0.2">
      <c r="D1871" s="109"/>
    </row>
    <row r="1872" spans="4:4" x14ac:dyDescent="0.2">
      <c r="D1872" s="109"/>
    </row>
    <row r="1873" spans="4:4" x14ac:dyDescent="0.2">
      <c r="D1873" s="109"/>
    </row>
    <row r="1874" spans="4:4" x14ac:dyDescent="0.2">
      <c r="D1874" s="109"/>
    </row>
    <row r="1875" spans="4:4" x14ac:dyDescent="0.2">
      <c r="D1875" s="109"/>
    </row>
    <row r="1876" spans="4:4" x14ac:dyDescent="0.2">
      <c r="D1876" s="109"/>
    </row>
    <row r="1877" spans="4:4" x14ac:dyDescent="0.2">
      <c r="D1877" s="109"/>
    </row>
    <row r="1878" spans="4:4" x14ac:dyDescent="0.2">
      <c r="D1878" s="109"/>
    </row>
    <row r="1879" spans="4:4" x14ac:dyDescent="0.2">
      <c r="D1879" s="109"/>
    </row>
    <row r="1880" spans="4:4" x14ac:dyDescent="0.2">
      <c r="D1880" s="109"/>
    </row>
    <row r="1881" spans="4:4" x14ac:dyDescent="0.2">
      <c r="D1881" s="109"/>
    </row>
    <row r="1882" spans="4:4" x14ac:dyDescent="0.2">
      <c r="D1882" s="109"/>
    </row>
    <row r="1883" spans="4:4" x14ac:dyDescent="0.2">
      <c r="D1883" s="109"/>
    </row>
    <row r="1884" spans="4:4" x14ac:dyDescent="0.2">
      <c r="D1884" s="109"/>
    </row>
    <row r="1885" spans="4:4" x14ac:dyDescent="0.2">
      <c r="D1885" s="109"/>
    </row>
    <row r="1886" spans="4:4" x14ac:dyDescent="0.2">
      <c r="D1886" s="109"/>
    </row>
    <row r="1887" spans="4:4" x14ac:dyDescent="0.2">
      <c r="D1887" s="109"/>
    </row>
    <row r="1888" spans="4:4" x14ac:dyDescent="0.2">
      <c r="D1888" s="109"/>
    </row>
    <row r="1889" spans="4:4" x14ac:dyDescent="0.2">
      <c r="D1889" s="109"/>
    </row>
    <row r="1890" spans="4:4" x14ac:dyDescent="0.2">
      <c r="D1890" s="109"/>
    </row>
    <row r="1891" spans="4:4" x14ac:dyDescent="0.2">
      <c r="D1891" s="109"/>
    </row>
    <row r="1892" spans="4:4" x14ac:dyDescent="0.2">
      <c r="D1892" s="109"/>
    </row>
    <row r="1893" spans="4:4" x14ac:dyDescent="0.2">
      <c r="D1893" s="109"/>
    </row>
    <row r="1894" spans="4:4" x14ac:dyDescent="0.2">
      <c r="D1894" s="109"/>
    </row>
    <row r="1895" spans="4:4" x14ac:dyDescent="0.2">
      <c r="D1895" s="109"/>
    </row>
    <row r="1896" spans="4:4" x14ac:dyDescent="0.2">
      <c r="D1896" s="109"/>
    </row>
    <row r="1897" spans="4:4" x14ac:dyDescent="0.2">
      <c r="D1897" s="109"/>
    </row>
    <row r="1898" spans="4:4" x14ac:dyDescent="0.2">
      <c r="D1898" s="109"/>
    </row>
    <row r="1899" spans="4:4" x14ac:dyDescent="0.2">
      <c r="D1899" s="109"/>
    </row>
    <row r="1900" spans="4:4" x14ac:dyDescent="0.2">
      <c r="D1900" s="109"/>
    </row>
    <row r="1901" spans="4:4" x14ac:dyDescent="0.2">
      <c r="D1901" s="109"/>
    </row>
    <row r="1902" spans="4:4" x14ac:dyDescent="0.2">
      <c r="D1902" s="109"/>
    </row>
    <row r="1903" spans="4:4" x14ac:dyDescent="0.2">
      <c r="D1903" s="109"/>
    </row>
    <row r="1904" spans="4:4" x14ac:dyDescent="0.2">
      <c r="D1904" s="109"/>
    </row>
    <row r="1905" spans="4:4" x14ac:dyDescent="0.2">
      <c r="D1905" s="109"/>
    </row>
    <row r="1906" spans="4:4" x14ac:dyDescent="0.2">
      <c r="D1906" s="109"/>
    </row>
    <row r="1907" spans="4:4" x14ac:dyDescent="0.2">
      <c r="D1907" s="109"/>
    </row>
    <row r="1908" spans="4:4" x14ac:dyDescent="0.2">
      <c r="D1908" s="109"/>
    </row>
    <row r="1909" spans="4:4" x14ac:dyDescent="0.2">
      <c r="D1909" s="109"/>
    </row>
    <row r="1910" spans="4:4" x14ac:dyDescent="0.2">
      <c r="D1910" s="109"/>
    </row>
    <row r="1911" spans="4:4" x14ac:dyDescent="0.2">
      <c r="D1911" s="109"/>
    </row>
    <row r="1912" spans="4:4" x14ac:dyDescent="0.2">
      <c r="D1912" s="109"/>
    </row>
    <row r="1913" spans="4:4" x14ac:dyDescent="0.2">
      <c r="D1913" s="109"/>
    </row>
    <row r="1914" spans="4:4" x14ac:dyDescent="0.2">
      <c r="D1914" s="109"/>
    </row>
    <row r="1915" spans="4:4" x14ac:dyDescent="0.2">
      <c r="D1915" s="109"/>
    </row>
    <row r="1916" spans="4:4" x14ac:dyDescent="0.2">
      <c r="D1916" s="109"/>
    </row>
    <row r="1917" spans="4:4" x14ac:dyDescent="0.2">
      <c r="D1917" s="109"/>
    </row>
    <row r="1918" spans="4:4" x14ac:dyDescent="0.2">
      <c r="D1918" s="109"/>
    </row>
    <row r="1919" spans="4:4" x14ac:dyDescent="0.2">
      <c r="D1919" s="109"/>
    </row>
    <row r="1920" spans="4:4" x14ac:dyDescent="0.2">
      <c r="D1920" s="109"/>
    </row>
    <row r="1921" spans="4:4" x14ac:dyDescent="0.2">
      <c r="D1921" s="109"/>
    </row>
    <row r="1922" spans="4:4" x14ac:dyDescent="0.2">
      <c r="D1922" s="109"/>
    </row>
    <row r="1923" spans="4:4" x14ac:dyDescent="0.2">
      <c r="D1923" s="109"/>
    </row>
    <row r="1924" spans="4:4" x14ac:dyDescent="0.2">
      <c r="D1924" s="109"/>
    </row>
    <row r="1925" spans="4:4" x14ac:dyDescent="0.2">
      <c r="D1925" s="109"/>
    </row>
    <row r="1926" spans="4:4" x14ac:dyDescent="0.2">
      <c r="D1926" s="109"/>
    </row>
    <row r="1927" spans="4:4" x14ac:dyDescent="0.2">
      <c r="D1927" s="109"/>
    </row>
    <row r="1928" spans="4:4" x14ac:dyDescent="0.2">
      <c r="D1928" s="109"/>
    </row>
    <row r="1929" spans="4:4" x14ac:dyDescent="0.2">
      <c r="D1929" s="109"/>
    </row>
    <row r="1930" spans="4:4" x14ac:dyDescent="0.2">
      <c r="D1930" s="109"/>
    </row>
    <row r="1931" spans="4:4" x14ac:dyDescent="0.2">
      <c r="D1931" s="109"/>
    </row>
    <row r="1932" spans="4:4" x14ac:dyDescent="0.2">
      <c r="D1932" s="109"/>
    </row>
    <row r="1933" spans="4:4" x14ac:dyDescent="0.2">
      <c r="D1933" s="109"/>
    </row>
    <row r="1934" spans="4:4" x14ac:dyDescent="0.2">
      <c r="D1934" s="109"/>
    </row>
    <row r="1935" spans="4:4" x14ac:dyDescent="0.2">
      <c r="D1935" s="109"/>
    </row>
    <row r="1936" spans="4:4" x14ac:dyDescent="0.2">
      <c r="D1936" s="109"/>
    </row>
    <row r="1937" spans="4:4" x14ac:dyDescent="0.2">
      <c r="D1937" s="109"/>
    </row>
    <row r="1938" spans="4:4" x14ac:dyDescent="0.2">
      <c r="D1938" s="109"/>
    </row>
    <row r="1939" spans="4:4" x14ac:dyDescent="0.2">
      <c r="D1939" s="109"/>
    </row>
    <row r="1940" spans="4:4" x14ac:dyDescent="0.2">
      <c r="D1940" s="109"/>
    </row>
    <row r="1941" spans="4:4" x14ac:dyDescent="0.2">
      <c r="D1941" s="109"/>
    </row>
    <row r="1942" spans="4:4" x14ac:dyDescent="0.2">
      <c r="D1942" s="109"/>
    </row>
    <row r="1943" spans="4:4" x14ac:dyDescent="0.2">
      <c r="D1943" s="109"/>
    </row>
    <row r="1944" spans="4:4" x14ac:dyDescent="0.2">
      <c r="D1944" s="109"/>
    </row>
    <row r="1945" spans="4:4" x14ac:dyDescent="0.2">
      <c r="D1945" s="109"/>
    </row>
    <row r="1946" spans="4:4" x14ac:dyDescent="0.2">
      <c r="D1946" s="109"/>
    </row>
    <row r="1947" spans="4:4" x14ac:dyDescent="0.2">
      <c r="D1947" s="109"/>
    </row>
    <row r="1948" spans="4:4" x14ac:dyDescent="0.2">
      <c r="D1948" s="109"/>
    </row>
    <row r="1949" spans="4:4" x14ac:dyDescent="0.2">
      <c r="D1949" s="109"/>
    </row>
    <row r="1950" spans="4:4" x14ac:dyDescent="0.2">
      <c r="D1950" s="109"/>
    </row>
    <row r="1951" spans="4:4" x14ac:dyDescent="0.2">
      <c r="D1951" s="109"/>
    </row>
    <row r="1952" spans="4:4" x14ac:dyDescent="0.2">
      <c r="D1952" s="109"/>
    </row>
    <row r="1953" spans="4:4" x14ac:dyDescent="0.2">
      <c r="D1953" s="109"/>
    </row>
    <row r="1954" spans="4:4" x14ac:dyDescent="0.2">
      <c r="D1954" s="109"/>
    </row>
    <row r="1955" spans="4:4" x14ac:dyDescent="0.2">
      <c r="D1955" s="109"/>
    </row>
    <row r="1956" spans="4:4" x14ac:dyDescent="0.2">
      <c r="D1956" s="109"/>
    </row>
    <row r="1957" spans="4:4" x14ac:dyDescent="0.2">
      <c r="D1957" s="109"/>
    </row>
    <row r="1958" spans="4:4" x14ac:dyDescent="0.2">
      <c r="D1958" s="109"/>
    </row>
    <row r="1959" spans="4:4" x14ac:dyDescent="0.2">
      <c r="D1959" s="109"/>
    </row>
    <row r="1960" spans="4:4" x14ac:dyDescent="0.2">
      <c r="D1960" s="109"/>
    </row>
    <row r="1961" spans="4:4" x14ac:dyDescent="0.2">
      <c r="D1961" s="109"/>
    </row>
    <row r="1962" spans="4:4" x14ac:dyDescent="0.2">
      <c r="D1962" s="109"/>
    </row>
    <row r="1963" spans="4:4" x14ac:dyDescent="0.2">
      <c r="D1963" s="109"/>
    </row>
    <row r="1964" spans="4:4" x14ac:dyDescent="0.2">
      <c r="D1964" s="109"/>
    </row>
    <row r="1965" spans="4:4" x14ac:dyDescent="0.2">
      <c r="D1965" s="109"/>
    </row>
    <row r="1966" spans="4:4" x14ac:dyDescent="0.2">
      <c r="D1966" s="109"/>
    </row>
    <row r="1967" spans="4:4" x14ac:dyDescent="0.2">
      <c r="D1967" s="109"/>
    </row>
    <row r="1968" spans="4:4" x14ac:dyDescent="0.2">
      <c r="D1968" s="109"/>
    </row>
    <row r="1969" spans="4:4" x14ac:dyDescent="0.2">
      <c r="D1969" s="109"/>
    </row>
    <row r="1970" spans="4:4" x14ac:dyDescent="0.2">
      <c r="D1970" s="109"/>
    </row>
    <row r="1971" spans="4:4" x14ac:dyDescent="0.2">
      <c r="D1971" s="109"/>
    </row>
    <row r="1972" spans="4:4" x14ac:dyDescent="0.2">
      <c r="D1972" s="109"/>
    </row>
    <row r="1973" spans="4:4" x14ac:dyDescent="0.2">
      <c r="D1973" s="109"/>
    </row>
    <row r="1974" spans="4:4" x14ac:dyDescent="0.2">
      <c r="D1974" s="109"/>
    </row>
    <row r="1975" spans="4:4" x14ac:dyDescent="0.2">
      <c r="D1975" s="109"/>
    </row>
    <row r="1976" spans="4:4" x14ac:dyDescent="0.2">
      <c r="D1976" s="109"/>
    </row>
    <row r="1977" spans="4:4" x14ac:dyDescent="0.2">
      <c r="D1977" s="109"/>
    </row>
    <row r="1978" spans="4:4" x14ac:dyDescent="0.2">
      <c r="D1978" s="109"/>
    </row>
    <row r="1979" spans="4:4" x14ac:dyDescent="0.2">
      <c r="D1979" s="109"/>
    </row>
    <row r="1980" spans="4:4" x14ac:dyDescent="0.2">
      <c r="D1980" s="109"/>
    </row>
    <row r="1981" spans="4:4" x14ac:dyDescent="0.2">
      <c r="D1981" s="109"/>
    </row>
    <row r="1982" spans="4:4" x14ac:dyDescent="0.2">
      <c r="D1982" s="109"/>
    </row>
    <row r="1983" spans="4:4" x14ac:dyDescent="0.2">
      <c r="D1983" s="109"/>
    </row>
    <row r="1984" spans="4:4" x14ac:dyDescent="0.2">
      <c r="D1984" s="109"/>
    </row>
    <row r="1985" spans="4:4" x14ac:dyDescent="0.2">
      <c r="D1985" s="109"/>
    </row>
    <row r="1986" spans="4:4" x14ac:dyDescent="0.2">
      <c r="D1986" s="109"/>
    </row>
    <row r="1987" spans="4:4" x14ac:dyDescent="0.2">
      <c r="D1987" s="109"/>
    </row>
    <row r="1988" spans="4:4" x14ac:dyDescent="0.2">
      <c r="D1988" s="109"/>
    </row>
    <row r="1989" spans="4:4" x14ac:dyDescent="0.2">
      <c r="D1989" s="109"/>
    </row>
    <row r="1990" spans="4:4" x14ac:dyDescent="0.2">
      <c r="D1990" s="109"/>
    </row>
    <row r="1991" spans="4:4" x14ac:dyDescent="0.2">
      <c r="D1991" s="109"/>
    </row>
    <row r="1992" spans="4:4" x14ac:dyDescent="0.2">
      <c r="D1992" s="109"/>
    </row>
    <row r="1993" spans="4:4" x14ac:dyDescent="0.2">
      <c r="D1993" s="109"/>
    </row>
    <row r="1994" spans="4:4" x14ac:dyDescent="0.2">
      <c r="D1994" s="109"/>
    </row>
    <row r="1995" spans="4:4" x14ac:dyDescent="0.2">
      <c r="D1995" s="109"/>
    </row>
    <row r="1996" spans="4:4" x14ac:dyDescent="0.2">
      <c r="D1996" s="109"/>
    </row>
    <row r="1997" spans="4:4" x14ac:dyDescent="0.2">
      <c r="D1997" s="109"/>
    </row>
    <row r="1998" spans="4:4" x14ac:dyDescent="0.2">
      <c r="D1998" s="109"/>
    </row>
    <row r="1999" spans="4:4" x14ac:dyDescent="0.2">
      <c r="D1999" s="109"/>
    </row>
    <row r="2000" spans="4:4" x14ac:dyDescent="0.2">
      <c r="D2000" s="109"/>
    </row>
    <row r="2001" spans="4:4" x14ac:dyDescent="0.2">
      <c r="D2001" s="109"/>
    </row>
    <row r="2002" spans="4:4" x14ac:dyDescent="0.2">
      <c r="D2002" s="109"/>
    </row>
    <row r="2003" spans="4:4" x14ac:dyDescent="0.2">
      <c r="D2003" s="109"/>
    </row>
    <row r="2004" spans="4:4" x14ac:dyDescent="0.2">
      <c r="D2004" s="109"/>
    </row>
    <row r="2005" spans="4:4" x14ac:dyDescent="0.2">
      <c r="D2005" s="109"/>
    </row>
    <row r="2006" spans="4:4" x14ac:dyDescent="0.2">
      <c r="D2006" s="109"/>
    </row>
    <row r="2007" spans="4:4" x14ac:dyDescent="0.2">
      <c r="D2007" s="109"/>
    </row>
    <row r="2008" spans="4:4" x14ac:dyDescent="0.2">
      <c r="D2008" s="109"/>
    </row>
    <row r="2009" spans="4:4" x14ac:dyDescent="0.2">
      <c r="D2009" s="109"/>
    </row>
    <row r="2010" spans="4:4" x14ac:dyDescent="0.2">
      <c r="D2010" s="109"/>
    </row>
    <row r="2011" spans="4:4" x14ac:dyDescent="0.2">
      <c r="D2011" s="109"/>
    </row>
    <row r="2012" spans="4:4" x14ac:dyDescent="0.2">
      <c r="D2012" s="109"/>
    </row>
    <row r="2013" spans="4:4" x14ac:dyDescent="0.2">
      <c r="D2013" s="109"/>
    </row>
    <row r="2014" spans="4:4" x14ac:dyDescent="0.2">
      <c r="D2014" s="109"/>
    </row>
    <row r="2015" spans="4:4" x14ac:dyDescent="0.2">
      <c r="D2015" s="109"/>
    </row>
    <row r="2016" spans="4:4" x14ac:dyDescent="0.2">
      <c r="D2016" s="109"/>
    </row>
    <row r="2017" spans="4:4" x14ac:dyDescent="0.2">
      <c r="D2017" s="109"/>
    </row>
    <row r="2018" spans="4:4" x14ac:dyDescent="0.2">
      <c r="D2018" s="109"/>
    </row>
    <row r="2019" spans="4:4" x14ac:dyDescent="0.2">
      <c r="D2019" s="109"/>
    </row>
    <row r="2020" spans="4:4" x14ac:dyDescent="0.2">
      <c r="D2020" s="109"/>
    </row>
    <row r="2021" spans="4:4" x14ac:dyDescent="0.2">
      <c r="D2021" s="109"/>
    </row>
    <row r="2022" spans="4:4" x14ac:dyDescent="0.2">
      <c r="D2022" s="109"/>
    </row>
    <row r="2023" spans="4:4" x14ac:dyDescent="0.2">
      <c r="D2023" s="109"/>
    </row>
    <row r="2024" spans="4:4" x14ac:dyDescent="0.2">
      <c r="D2024" s="109"/>
    </row>
    <row r="2025" spans="4:4" x14ac:dyDescent="0.2">
      <c r="D2025" s="109"/>
    </row>
    <row r="2026" spans="4:4" x14ac:dyDescent="0.2">
      <c r="D2026" s="109"/>
    </row>
    <row r="2027" spans="4:4" x14ac:dyDescent="0.2">
      <c r="D2027" s="109"/>
    </row>
    <row r="2028" spans="4:4" x14ac:dyDescent="0.2">
      <c r="D2028" s="109"/>
    </row>
    <row r="2029" spans="4:4" x14ac:dyDescent="0.2">
      <c r="D2029" s="109"/>
    </row>
    <row r="2030" spans="4:4" x14ac:dyDescent="0.2">
      <c r="D2030" s="109"/>
    </row>
    <row r="2031" spans="4:4" x14ac:dyDescent="0.2">
      <c r="D2031" s="109"/>
    </row>
    <row r="2032" spans="4:4" x14ac:dyDescent="0.2">
      <c r="D2032" s="109"/>
    </row>
    <row r="2033" spans="4:4" x14ac:dyDescent="0.2">
      <c r="D2033" s="109"/>
    </row>
    <row r="2034" spans="4:4" x14ac:dyDescent="0.2">
      <c r="D2034" s="109"/>
    </row>
    <row r="2035" spans="4:4" x14ac:dyDescent="0.2">
      <c r="D2035" s="109"/>
    </row>
    <row r="2036" spans="4:4" x14ac:dyDescent="0.2">
      <c r="D2036" s="109"/>
    </row>
    <row r="2037" spans="4:4" x14ac:dyDescent="0.2">
      <c r="D2037" s="109"/>
    </row>
    <row r="2038" spans="4:4" x14ac:dyDescent="0.2">
      <c r="D2038" s="109"/>
    </row>
    <row r="2039" spans="4:4" x14ac:dyDescent="0.2">
      <c r="D2039" s="109"/>
    </row>
    <row r="2040" spans="4:4" x14ac:dyDescent="0.2">
      <c r="D2040" s="109"/>
    </row>
    <row r="2041" spans="4:4" x14ac:dyDescent="0.2">
      <c r="D2041" s="109"/>
    </row>
    <row r="2042" spans="4:4" x14ac:dyDescent="0.2">
      <c r="D2042" s="109"/>
    </row>
    <row r="2043" spans="4:4" x14ac:dyDescent="0.2">
      <c r="D2043" s="109"/>
    </row>
    <row r="2044" spans="4:4" x14ac:dyDescent="0.2">
      <c r="D2044" s="109"/>
    </row>
    <row r="2045" spans="4:4" x14ac:dyDescent="0.2">
      <c r="D2045" s="109"/>
    </row>
    <row r="2046" spans="4:4" x14ac:dyDescent="0.2">
      <c r="D2046" s="109"/>
    </row>
    <row r="2047" spans="4:4" x14ac:dyDescent="0.2">
      <c r="D2047" s="109"/>
    </row>
    <row r="2048" spans="4:4" x14ac:dyDescent="0.2">
      <c r="D2048" s="109"/>
    </row>
    <row r="2049" spans="4:4" x14ac:dyDescent="0.2">
      <c r="D2049" s="109"/>
    </row>
    <row r="2050" spans="4:4" x14ac:dyDescent="0.2">
      <c r="D2050" s="109"/>
    </row>
    <row r="2051" spans="4:4" x14ac:dyDescent="0.2">
      <c r="D2051" s="109"/>
    </row>
    <row r="2052" spans="4:4" x14ac:dyDescent="0.2">
      <c r="D2052" s="109"/>
    </row>
    <row r="2053" spans="4:4" x14ac:dyDescent="0.2">
      <c r="D2053" s="109"/>
    </row>
    <row r="2054" spans="4:4" x14ac:dyDescent="0.2">
      <c r="D2054" s="109"/>
    </row>
    <row r="2055" spans="4:4" x14ac:dyDescent="0.2">
      <c r="D2055" s="109"/>
    </row>
    <row r="2056" spans="4:4" x14ac:dyDescent="0.2">
      <c r="D2056" s="109"/>
    </row>
    <row r="2057" spans="4:4" x14ac:dyDescent="0.2">
      <c r="D2057" s="109"/>
    </row>
    <row r="2058" spans="4:4" x14ac:dyDescent="0.2">
      <c r="D2058" s="109"/>
    </row>
    <row r="2059" spans="4:4" x14ac:dyDescent="0.2">
      <c r="D2059" s="109"/>
    </row>
    <row r="2060" spans="4:4" x14ac:dyDescent="0.2">
      <c r="D2060" s="109"/>
    </row>
    <row r="2061" spans="4:4" x14ac:dyDescent="0.2">
      <c r="D2061" s="109"/>
    </row>
    <row r="2062" spans="4:4" x14ac:dyDescent="0.2">
      <c r="D2062" s="109"/>
    </row>
    <row r="2063" spans="4:4" x14ac:dyDescent="0.2">
      <c r="D2063" s="109"/>
    </row>
    <row r="2064" spans="4:4" x14ac:dyDescent="0.2">
      <c r="D2064" s="109"/>
    </row>
    <row r="2065" spans="4:4" x14ac:dyDescent="0.2">
      <c r="D2065" s="109"/>
    </row>
    <row r="2066" spans="4:4" x14ac:dyDescent="0.2">
      <c r="D2066" s="109"/>
    </row>
    <row r="2067" spans="4:4" x14ac:dyDescent="0.2">
      <c r="D2067" s="109"/>
    </row>
    <row r="2068" spans="4:4" x14ac:dyDescent="0.2">
      <c r="D2068" s="109"/>
    </row>
    <row r="2069" spans="4:4" x14ac:dyDescent="0.2">
      <c r="D2069" s="109"/>
    </row>
    <row r="2070" spans="4:4" x14ac:dyDescent="0.2">
      <c r="D2070" s="109"/>
    </row>
    <row r="2071" spans="4:4" x14ac:dyDescent="0.2">
      <c r="D2071" s="109"/>
    </row>
    <row r="2072" spans="4:4" x14ac:dyDescent="0.2">
      <c r="D2072" s="109"/>
    </row>
    <row r="2073" spans="4:4" x14ac:dyDescent="0.2">
      <c r="D2073" s="109"/>
    </row>
    <row r="2074" spans="4:4" x14ac:dyDescent="0.2">
      <c r="D2074" s="109"/>
    </row>
    <row r="2075" spans="4:4" x14ac:dyDescent="0.2">
      <c r="D2075" s="109"/>
    </row>
    <row r="2076" spans="4:4" x14ac:dyDescent="0.2">
      <c r="D2076" s="109"/>
    </row>
    <row r="2077" spans="4:4" x14ac:dyDescent="0.2">
      <c r="D2077" s="109"/>
    </row>
    <row r="2078" spans="4:4" x14ac:dyDescent="0.2">
      <c r="D2078" s="109"/>
    </row>
    <row r="2079" spans="4:4" x14ac:dyDescent="0.2">
      <c r="D2079" s="109"/>
    </row>
    <row r="2080" spans="4:4" x14ac:dyDescent="0.2">
      <c r="D2080" s="109"/>
    </row>
    <row r="2081" spans="4:4" x14ac:dyDescent="0.2">
      <c r="D2081" s="109"/>
    </row>
    <row r="2082" spans="4:4" x14ac:dyDescent="0.2">
      <c r="D2082" s="109"/>
    </row>
    <row r="2083" spans="4:4" x14ac:dyDescent="0.2">
      <c r="D2083" s="109"/>
    </row>
    <row r="2084" spans="4:4" x14ac:dyDescent="0.2">
      <c r="D2084" s="109"/>
    </row>
    <row r="2085" spans="4:4" x14ac:dyDescent="0.2">
      <c r="D2085" s="109"/>
    </row>
    <row r="2086" spans="4:4" x14ac:dyDescent="0.2">
      <c r="D2086" s="109"/>
    </row>
    <row r="2087" spans="4:4" x14ac:dyDescent="0.2">
      <c r="D2087" s="109"/>
    </row>
    <row r="2088" spans="4:4" x14ac:dyDescent="0.2">
      <c r="D2088" s="109"/>
    </row>
    <row r="2089" spans="4:4" x14ac:dyDescent="0.2">
      <c r="D2089" s="109"/>
    </row>
    <row r="2090" spans="4:4" x14ac:dyDescent="0.2">
      <c r="D2090" s="109"/>
    </row>
    <row r="2091" spans="4:4" x14ac:dyDescent="0.2">
      <c r="D2091" s="109"/>
    </row>
    <row r="2092" spans="4:4" x14ac:dyDescent="0.2">
      <c r="D2092" s="109"/>
    </row>
    <row r="2093" spans="4:4" x14ac:dyDescent="0.2">
      <c r="D2093" s="109"/>
    </row>
    <row r="2094" spans="4:4" x14ac:dyDescent="0.2">
      <c r="D2094" s="109"/>
    </row>
    <row r="2095" spans="4:4" x14ac:dyDescent="0.2">
      <c r="D2095" s="109"/>
    </row>
    <row r="2096" spans="4:4" x14ac:dyDescent="0.2">
      <c r="D2096" s="109"/>
    </row>
    <row r="2097" spans="4:4" x14ac:dyDescent="0.2">
      <c r="D2097" s="109"/>
    </row>
    <row r="2098" spans="4:4" x14ac:dyDescent="0.2">
      <c r="D2098" s="109"/>
    </row>
    <row r="2099" spans="4:4" x14ac:dyDescent="0.2">
      <c r="D2099" s="109"/>
    </row>
    <row r="2100" spans="4:4" x14ac:dyDescent="0.2">
      <c r="D2100" s="109"/>
    </row>
    <row r="2101" spans="4:4" x14ac:dyDescent="0.2">
      <c r="D2101" s="109"/>
    </row>
    <row r="2102" spans="4:4" x14ac:dyDescent="0.2">
      <c r="D2102" s="109"/>
    </row>
    <row r="2103" spans="4:4" x14ac:dyDescent="0.2">
      <c r="D2103" s="109"/>
    </row>
    <row r="2104" spans="4:4" x14ac:dyDescent="0.2">
      <c r="D2104" s="109"/>
    </row>
    <row r="2105" spans="4:4" x14ac:dyDescent="0.2">
      <c r="D2105" s="109"/>
    </row>
    <row r="2106" spans="4:4" x14ac:dyDescent="0.2">
      <c r="D2106" s="109"/>
    </row>
    <row r="2107" spans="4:4" x14ac:dyDescent="0.2">
      <c r="D2107" s="109"/>
    </row>
    <row r="2108" spans="4:4" x14ac:dyDescent="0.2">
      <c r="D2108" s="109"/>
    </row>
    <row r="2109" spans="4:4" x14ac:dyDescent="0.2">
      <c r="D2109" s="109"/>
    </row>
    <row r="2110" spans="4:4" x14ac:dyDescent="0.2">
      <c r="D2110" s="109"/>
    </row>
    <row r="2111" spans="4:4" x14ac:dyDescent="0.2">
      <c r="D2111" s="109"/>
    </row>
    <row r="2112" spans="4:4" x14ac:dyDescent="0.2">
      <c r="D2112" s="109"/>
    </row>
    <row r="2113" spans="4:4" x14ac:dyDescent="0.2">
      <c r="D2113" s="109"/>
    </row>
    <row r="2114" spans="4:4" x14ac:dyDescent="0.2">
      <c r="D2114" s="109"/>
    </row>
    <row r="2115" spans="4:4" x14ac:dyDescent="0.2">
      <c r="D2115" s="109"/>
    </row>
    <row r="2116" spans="4:4" x14ac:dyDescent="0.2">
      <c r="D2116" s="109"/>
    </row>
    <row r="2117" spans="4:4" x14ac:dyDescent="0.2">
      <c r="D2117" s="109"/>
    </row>
    <row r="2118" spans="4:4" x14ac:dyDescent="0.2">
      <c r="D2118" s="109"/>
    </row>
    <row r="2119" spans="4:4" x14ac:dyDescent="0.2">
      <c r="D2119" s="109"/>
    </row>
    <row r="2120" spans="4:4" x14ac:dyDescent="0.2">
      <c r="D2120" s="109"/>
    </row>
    <row r="2121" spans="4:4" x14ac:dyDescent="0.2">
      <c r="D2121" s="109"/>
    </row>
    <row r="2122" spans="4:4" x14ac:dyDescent="0.2">
      <c r="D2122" s="109"/>
    </row>
    <row r="2123" spans="4:4" x14ac:dyDescent="0.2">
      <c r="D2123" s="109"/>
    </row>
    <row r="2124" spans="4:4" x14ac:dyDescent="0.2">
      <c r="D2124" s="109"/>
    </row>
    <row r="2125" spans="4:4" x14ac:dyDescent="0.2">
      <c r="D2125" s="109"/>
    </row>
    <row r="2126" spans="4:4" x14ac:dyDescent="0.2">
      <c r="D2126" s="109"/>
    </row>
    <row r="2127" spans="4:4" x14ac:dyDescent="0.2">
      <c r="D2127" s="109"/>
    </row>
    <row r="2128" spans="4:4" x14ac:dyDescent="0.2">
      <c r="D2128" s="109"/>
    </row>
    <row r="2129" spans="4:4" x14ac:dyDescent="0.2">
      <c r="D2129" s="109"/>
    </row>
    <row r="2130" spans="4:4" x14ac:dyDescent="0.2">
      <c r="D2130" s="109"/>
    </row>
    <row r="2131" spans="4:4" x14ac:dyDescent="0.2">
      <c r="D2131" s="109"/>
    </row>
    <row r="2132" spans="4:4" x14ac:dyDescent="0.2">
      <c r="D2132" s="109"/>
    </row>
    <row r="2133" spans="4:4" x14ac:dyDescent="0.2">
      <c r="D2133" s="109"/>
    </row>
    <row r="2134" spans="4:4" x14ac:dyDescent="0.2">
      <c r="D2134" s="109"/>
    </row>
    <row r="2135" spans="4:4" x14ac:dyDescent="0.2">
      <c r="D2135" s="109"/>
    </row>
    <row r="2136" spans="4:4" x14ac:dyDescent="0.2">
      <c r="D2136" s="109"/>
    </row>
    <row r="2137" spans="4:4" x14ac:dyDescent="0.2">
      <c r="D2137" s="109"/>
    </row>
    <row r="2138" spans="4:4" x14ac:dyDescent="0.2">
      <c r="D2138" s="109"/>
    </row>
    <row r="2139" spans="4:4" x14ac:dyDescent="0.2">
      <c r="D2139" s="109"/>
    </row>
    <row r="2140" spans="4:4" x14ac:dyDescent="0.2">
      <c r="D2140" s="109"/>
    </row>
    <row r="2141" spans="4:4" x14ac:dyDescent="0.2">
      <c r="D2141" s="109"/>
    </row>
    <row r="2142" spans="4:4" x14ac:dyDescent="0.2">
      <c r="D2142" s="109"/>
    </row>
    <row r="2143" spans="4:4" x14ac:dyDescent="0.2">
      <c r="D2143" s="109"/>
    </row>
    <row r="2144" spans="4:4" x14ac:dyDescent="0.2">
      <c r="D2144" s="109"/>
    </row>
    <row r="2145" spans="4:4" x14ac:dyDescent="0.2">
      <c r="D2145" s="109"/>
    </row>
    <row r="2146" spans="4:4" x14ac:dyDescent="0.2">
      <c r="D2146" s="109"/>
    </row>
    <row r="2147" spans="4:4" x14ac:dyDescent="0.2">
      <c r="D2147" s="109"/>
    </row>
    <row r="2148" spans="4:4" x14ac:dyDescent="0.2">
      <c r="D2148" s="109"/>
    </row>
    <row r="2149" spans="4:4" x14ac:dyDescent="0.2">
      <c r="D2149" s="109"/>
    </row>
    <row r="2150" spans="4:4" x14ac:dyDescent="0.2">
      <c r="D2150" s="109"/>
    </row>
    <row r="2151" spans="4:4" x14ac:dyDescent="0.2">
      <c r="D2151" s="109"/>
    </row>
    <row r="2152" spans="4:4" x14ac:dyDescent="0.2">
      <c r="D2152" s="109"/>
    </row>
    <row r="2153" spans="4:4" x14ac:dyDescent="0.2">
      <c r="D2153" s="109"/>
    </row>
    <row r="2154" spans="4:4" x14ac:dyDescent="0.2">
      <c r="D2154" s="109"/>
    </row>
    <row r="2155" spans="4:4" x14ac:dyDescent="0.2">
      <c r="D2155" s="109"/>
    </row>
    <row r="2156" spans="4:4" x14ac:dyDescent="0.2">
      <c r="D2156" s="109"/>
    </row>
    <row r="2157" spans="4:4" x14ac:dyDescent="0.2">
      <c r="D2157" s="109"/>
    </row>
    <row r="2158" spans="4:4" x14ac:dyDescent="0.2">
      <c r="D2158" s="109"/>
    </row>
    <row r="2159" spans="4:4" x14ac:dyDescent="0.2">
      <c r="D2159" s="109"/>
    </row>
    <row r="2160" spans="4:4" x14ac:dyDescent="0.2">
      <c r="D2160" s="109"/>
    </row>
    <row r="2161" spans="4:4" x14ac:dyDescent="0.2">
      <c r="D2161" s="109"/>
    </row>
    <row r="2162" spans="4:4" x14ac:dyDescent="0.2">
      <c r="D2162" s="109"/>
    </row>
    <row r="2163" spans="4:4" x14ac:dyDescent="0.2">
      <c r="D2163" s="109"/>
    </row>
    <row r="2164" spans="4:4" x14ac:dyDescent="0.2">
      <c r="D2164" s="109"/>
    </row>
    <row r="2165" spans="4:4" x14ac:dyDescent="0.2">
      <c r="D2165" s="109"/>
    </row>
    <row r="2166" spans="4:4" x14ac:dyDescent="0.2">
      <c r="D2166" s="109"/>
    </row>
    <row r="2167" spans="4:4" x14ac:dyDescent="0.2">
      <c r="D2167" s="109"/>
    </row>
    <row r="2168" spans="4:4" x14ac:dyDescent="0.2">
      <c r="D2168" s="109"/>
    </row>
    <row r="2169" spans="4:4" x14ac:dyDescent="0.2">
      <c r="D2169" s="109"/>
    </row>
    <row r="2170" spans="4:4" x14ac:dyDescent="0.2">
      <c r="D2170" s="109"/>
    </row>
    <row r="2171" spans="4:4" x14ac:dyDescent="0.2">
      <c r="D2171" s="109"/>
    </row>
    <row r="2172" spans="4:4" x14ac:dyDescent="0.2">
      <c r="D2172" s="109"/>
    </row>
    <row r="2173" spans="4:4" x14ac:dyDescent="0.2">
      <c r="D2173" s="109"/>
    </row>
    <row r="2174" spans="4:4" x14ac:dyDescent="0.2">
      <c r="D2174" s="109"/>
    </row>
    <row r="2175" spans="4:4" x14ac:dyDescent="0.2">
      <c r="D2175" s="109"/>
    </row>
    <row r="2176" spans="4:4" x14ac:dyDescent="0.2">
      <c r="D2176" s="109"/>
    </row>
    <row r="2177" spans="4:4" x14ac:dyDescent="0.2">
      <c r="D2177" s="109"/>
    </row>
    <row r="2178" spans="4:4" x14ac:dyDescent="0.2">
      <c r="D2178" s="109"/>
    </row>
    <row r="2179" spans="4:4" x14ac:dyDescent="0.2">
      <c r="D2179" s="109"/>
    </row>
    <row r="2180" spans="4:4" x14ac:dyDescent="0.2">
      <c r="D2180" s="109"/>
    </row>
    <row r="2181" spans="4:4" x14ac:dyDescent="0.2">
      <c r="D2181" s="109"/>
    </row>
    <row r="2182" spans="4:4" x14ac:dyDescent="0.2">
      <c r="D2182" s="109"/>
    </row>
    <row r="2183" spans="4:4" x14ac:dyDescent="0.2">
      <c r="D2183" s="109"/>
    </row>
    <row r="2184" spans="4:4" x14ac:dyDescent="0.2">
      <c r="D2184" s="109"/>
    </row>
    <row r="2185" spans="4:4" x14ac:dyDescent="0.2">
      <c r="D2185" s="109"/>
    </row>
    <row r="2186" spans="4:4" x14ac:dyDescent="0.2">
      <c r="D2186" s="109"/>
    </row>
    <row r="2187" spans="4:4" x14ac:dyDescent="0.2">
      <c r="D2187" s="109"/>
    </row>
    <row r="2188" spans="4:4" x14ac:dyDescent="0.2">
      <c r="D2188" s="109"/>
    </row>
    <row r="2189" spans="4:4" x14ac:dyDescent="0.2">
      <c r="D2189" s="109"/>
    </row>
    <row r="2190" spans="4:4" x14ac:dyDescent="0.2">
      <c r="D2190" s="109"/>
    </row>
    <row r="2191" spans="4:4" x14ac:dyDescent="0.2">
      <c r="D2191" s="109"/>
    </row>
    <row r="2192" spans="4:4" x14ac:dyDescent="0.2">
      <c r="D2192" s="109"/>
    </row>
    <row r="2193" spans="4:4" x14ac:dyDescent="0.2">
      <c r="D2193" s="109"/>
    </row>
    <row r="2194" spans="4:4" x14ac:dyDescent="0.2">
      <c r="D2194" s="109"/>
    </row>
    <row r="2195" spans="4:4" x14ac:dyDescent="0.2">
      <c r="D2195" s="109"/>
    </row>
    <row r="2196" spans="4:4" x14ac:dyDescent="0.2">
      <c r="D2196" s="109"/>
    </row>
    <row r="2197" spans="4:4" x14ac:dyDescent="0.2">
      <c r="D2197" s="109"/>
    </row>
    <row r="2198" spans="4:4" x14ac:dyDescent="0.2">
      <c r="D2198" s="109"/>
    </row>
    <row r="2199" spans="4:4" x14ac:dyDescent="0.2">
      <c r="D2199" s="109"/>
    </row>
    <row r="2200" spans="4:4" x14ac:dyDescent="0.2">
      <c r="D2200" s="109"/>
    </row>
    <row r="2201" spans="4:4" x14ac:dyDescent="0.2">
      <c r="D2201" s="109"/>
    </row>
    <row r="2202" spans="4:4" x14ac:dyDescent="0.2">
      <c r="D2202" s="109"/>
    </row>
    <row r="2203" spans="4:4" x14ac:dyDescent="0.2">
      <c r="D2203" s="109"/>
    </row>
    <row r="2204" spans="4:4" x14ac:dyDescent="0.2">
      <c r="D2204" s="109"/>
    </row>
    <row r="2205" spans="4:4" x14ac:dyDescent="0.2">
      <c r="D2205" s="109"/>
    </row>
    <row r="2206" spans="4:4" x14ac:dyDescent="0.2">
      <c r="D2206" s="109"/>
    </row>
    <row r="2207" spans="4:4" x14ac:dyDescent="0.2">
      <c r="D2207" s="109"/>
    </row>
    <row r="2208" spans="4:4" x14ac:dyDescent="0.2">
      <c r="D2208" s="109"/>
    </row>
    <row r="2209" spans="4:4" x14ac:dyDescent="0.2">
      <c r="D2209" s="109"/>
    </row>
    <row r="2210" spans="4:4" x14ac:dyDescent="0.2">
      <c r="D2210" s="109"/>
    </row>
    <row r="2211" spans="4:4" x14ac:dyDescent="0.2">
      <c r="D2211" s="109"/>
    </row>
    <row r="2212" spans="4:4" x14ac:dyDescent="0.2">
      <c r="D2212" s="109"/>
    </row>
    <row r="2213" spans="4:4" x14ac:dyDescent="0.2">
      <c r="D2213" s="109"/>
    </row>
    <row r="2214" spans="4:4" x14ac:dyDescent="0.2">
      <c r="D2214" s="109"/>
    </row>
    <row r="2215" spans="4:4" x14ac:dyDescent="0.2">
      <c r="D2215" s="109"/>
    </row>
    <row r="2216" spans="4:4" x14ac:dyDescent="0.2">
      <c r="D2216" s="109"/>
    </row>
    <row r="2217" spans="4:4" x14ac:dyDescent="0.2">
      <c r="D2217" s="109"/>
    </row>
    <row r="2218" spans="4:4" x14ac:dyDescent="0.2">
      <c r="D2218" s="109"/>
    </row>
    <row r="2219" spans="4:4" x14ac:dyDescent="0.2">
      <c r="D2219" s="109"/>
    </row>
    <row r="2220" spans="4:4" x14ac:dyDescent="0.2">
      <c r="D2220" s="109"/>
    </row>
    <row r="2221" spans="4:4" x14ac:dyDescent="0.2">
      <c r="D2221" s="109"/>
    </row>
    <row r="2222" spans="4:4" x14ac:dyDescent="0.2">
      <c r="D2222" s="109"/>
    </row>
    <row r="2223" spans="4:4" x14ac:dyDescent="0.2">
      <c r="D2223" s="109"/>
    </row>
    <row r="2224" spans="4:4" x14ac:dyDescent="0.2">
      <c r="D2224" s="109"/>
    </row>
    <row r="2225" spans="4:4" x14ac:dyDescent="0.2">
      <c r="D2225" s="109"/>
    </row>
    <row r="2226" spans="4:4" x14ac:dyDescent="0.2">
      <c r="D2226" s="109"/>
    </row>
    <row r="2227" spans="4:4" x14ac:dyDescent="0.2">
      <c r="D2227" s="109"/>
    </row>
    <row r="2228" spans="4:4" x14ac:dyDescent="0.2">
      <c r="D2228" s="109"/>
    </row>
    <row r="2229" spans="4:4" x14ac:dyDescent="0.2">
      <c r="D2229" s="109"/>
    </row>
    <row r="2230" spans="4:4" x14ac:dyDescent="0.2">
      <c r="D2230" s="109"/>
    </row>
    <row r="2231" spans="4:4" x14ac:dyDescent="0.2">
      <c r="D2231" s="109"/>
    </row>
    <row r="2232" spans="4:4" x14ac:dyDescent="0.2">
      <c r="D2232" s="109"/>
    </row>
    <row r="2233" spans="4:4" x14ac:dyDescent="0.2">
      <c r="D2233" s="109"/>
    </row>
    <row r="2234" spans="4:4" x14ac:dyDescent="0.2">
      <c r="D2234" s="109"/>
    </row>
    <row r="2235" spans="4:4" x14ac:dyDescent="0.2">
      <c r="D2235" s="109"/>
    </row>
    <row r="2236" spans="4:4" x14ac:dyDescent="0.2">
      <c r="D2236" s="109"/>
    </row>
    <row r="2237" spans="4:4" x14ac:dyDescent="0.2">
      <c r="D2237" s="109"/>
    </row>
    <row r="2238" spans="4:4" x14ac:dyDescent="0.2">
      <c r="D2238" s="109"/>
    </row>
    <row r="2239" spans="4:4" x14ac:dyDescent="0.2">
      <c r="D2239" s="109"/>
    </row>
    <row r="2240" spans="4:4" x14ac:dyDescent="0.2">
      <c r="D2240" s="109"/>
    </row>
    <row r="2241" spans="4:4" x14ac:dyDescent="0.2">
      <c r="D2241" s="109"/>
    </row>
    <row r="2242" spans="4:4" x14ac:dyDescent="0.2">
      <c r="D2242" s="109"/>
    </row>
    <row r="2243" spans="4:4" x14ac:dyDescent="0.2">
      <c r="D2243" s="109"/>
    </row>
    <row r="2244" spans="4:4" x14ac:dyDescent="0.2">
      <c r="D2244" s="109"/>
    </row>
    <row r="2245" spans="4:4" x14ac:dyDescent="0.2">
      <c r="D2245" s="109"/>
    </row>
    <row r="2246" spans="4:4" x14ac:dyDescent="0.2">
      <c r="D2246" s="109"/>
    </row>
    <row r="2247" spans="4:4" x14ac:dyDescent="0.2">
      <c r="D2247" s="109"/>
    </row>
    <row r="2248" spans="4:4" x14ac:dyDescent="0.2">
      <c r="D2248" s="109"/>
    </row>
    <row r="2249" spans="4:4" x14ac:dyDescent="0.2">
      <c r="D2249" s="109"/>
    </row>
    <row r="2250" spans="4:4" x14ac:dyDescent="0.2">
      <c r="D2250" s="109"/>
    </row>
    <row r="2251" spans="4:4" x14ac:dyDescent="0.2">
      <c r="D2251" s="109"/>
    </row>
    <row r="2252" spans="4:4" x14ac:dyDescent="0.2">
      <c r="D2252" s="109"/>
    </row>
    <row r="2253" spans="4:4" x14ac:dyDescent="0.2">
      <c r="D2253" s="109"/>
    </row>
    <row r="2254" spans="4:4" x14ac:dyDescent="0.2">
      <c r="D2254" s="109"/>
    </row>
    <row r="2255" spans="4:4" x14ac:dyDescent="0.2">
      <c r="D2255" s="109"/>
    </row>
    <row r="2256" spans="4:4" x14ac:dyDescent="0.2">
      <c r="D2256" s="109"/>
    </row>
    <row r="2257" spans="4:4" x14ac:dyDescent="0.2">
      <c r="D2257" s="109"/>
    </row>
    <row r="2258" spans="4:4" x14ac:dyDescent="0.2">
      <c r="D2258" s="109"/>
    </row>
    <row r="2259" spans="4:4" x14ac:dyDescent="0.2">
      <c r="D2259" s="109"/>
    </row>
    <row r="2260" spans="4:4" x14ac:dyDescent="0.2">
      <c r="D2260" s="109"/>
    </row>
    <row r="2261" spans="4:4" x14ac:dyDescent="0.2">
      <c r="D2261" s="109"/>
    </row>
    <row r="2262" spans="4:4" x14ac:dyDescent="0.2">
      <c r="D2262" s="109"/>
    </row>
    <row r="2263" spans="4:4" x14ac:dyDescent="0.2">
      <c r="D2263" s="109"/>
    </row>
    <row r="2264" spans="4:4" x14ac:dyDescent="0.2">
      <c r="D2264" s="109"/>
    </row>
    <row r="2265" spans="4:4" x14ac:dyDescent="0.2">
      <c r="D2265" s="109"/>
    </row>
    <row r="2266" spans="4:4" x14ac:dyDescent="0.2">
      <c r="D2266" s="109"/>
    </row>
    <row r="2267" spans="4:4" x14ac:dyDescent="0.2">
      <c r="D2267" s="109"/>
    </row>
    <row r="2268" spans="4:4" x14ac:dyDescent="0.2">
      <c r="D2268" s="109"/>
    </row>
    <row r="2269" spans="4:4" x14ac:dyDescent="0.2">
      <c r="D2269" s="109"/>
    </row>
    <row r="2270" spans="4:4" x14ac:dyDescent="0.2">
      <c r="D2270" s="109"/>
    </row>
    <row r="2271" spans="4:4" x14ac:dyDescent="0.2">
      <c r="D2271" s="109"/>
    </row>
    <row r="2272" spans="4:4" x14ac:dyDescent="0.2">
      <c r="D2272" s="109"/>
    </row>
    <row r="2273" spans="4:4" x14ac:dyDescent="0.2">
      <c r="D2273" s="109"/>
    </row>
    <row r="2274" spans="4:4" x14ac:dyDescent="0.2">
      <c r="D2274" s="109"/>
    </row>
    <row r="2275" spans="4:4" x14ac:dyDescent="0.2">
      <c r="D2275" s="109"/>
    </row>
    <row r="2276" spans="4:4" x14ac:dyDescent="0.2">
      <c r="D2276" s="109"/>
    </row>
    <row r="2277" spans="4:4" x14ac:dyDescent="0.2">
      <c r="D2277" s="109"/>
    </row>
    <row r="2278" spans="4:4" x14ac:dyDescent="0.2">
      <c r="D2278" s="109"/>
    </row>
    <row r="2279" spans="4:4" x14ac:dyDescent="0.2">
      <c r="D2279" s="109"/>
    </row>
    <row r="2280" spans="4:4" x14ac:dyDescent="0.2">
      <c r="D2280" s="109"/>
    </row>
    <row r="2281" spans="4:4" x14ac:dyDescent="0.2">
      <c r="D2281" s="109"/>
    </row>
    <row r="2282" spans="4:4" x14ac:dyDescent="0.2">
      <c r="D2282" s="109"/>
    </row>
    <row r="2283" spans="4:4" x14ac:dyDescent="0.2">
      <c r="D2283" s="109"/>
    </row>
    <row r="2284" spans="4:4" x14ac:dyDescent="0.2">
      <c r="D2284" s="109"/>
    </row>
    <row r="2285" spans="4:4" x14ac:dyDescent="0.2">
      <c r="D2285" s="109"/>
    </row>
    <row r="2286" spans="4:4" x14ac:dyDescent="0.2">
      <c r="D2286" s="109"/>
    </row>
    <row r="2287" spans="4:4" x14ac:dyDescent="0.2">
      <c r="D2287" s="109"/>
    </row>
    <row r="2288" spans="4:4" x14ac:dyDescent="0.2">
      <c r="D2288" s="109"/>
    </row>
    <row r="2289" spans="4:4" x14ac:dyDescent="0.2">
      <c r="D2289" s="109"/>
    </row>
    <row r="2290" spans="4:4" x14ac:dyDescent="0.2">
      <c r="D2290" s="109"/>
    </row>
    <row r="2291" spans="4:4" x14ac:dyDescent="0.2">
      <c r="D2291" s="109"/>
    </row>
    <row r="2292" spans="4:4" x14ac:dyDescent="0.2">
      <c r="D2292" s="109"/>
    </row>
    <row r="2293" spans="4:4" x14ac:dyDescent="0.2">
      <c r="D2293" s="109"/>
    </row>
    <row r="2294" spans="4:4" x14ac:dyDescent="0.2">
      <c r="D2294" s="109"/>
    </row>
    <row r="2295" spans="4:4" x14ac:dyDescent="0.2">
      <c r="D2295" s="109"/>
    </row>
    <row r="2296" spans="4:4" x14ac:dyDescent="0.2">
      <c r="D2296" s="109"/>
    </row>
    <row r="2297" spans="4:4" x14ac:dyDescent="0.2">
      <c r="D2297" s="109"/>
    </row>
    <row r="2298" spans="4:4" x14ac:dyDescent="0.2">
      <c r="D2298" s="109"/>
    </row>
    <row r="2299" spans="4:4" x14ac:dyDescent="0.2">
      <c r="D2299" s="109"/>
    </row>
    <row r="2300" spans="4:4" x14ac:dyDescent="0.2">
      <c r="D2300" s="109"/>
    </row>
    <row r="2301" spans="4:4" x14ac:dyDescent="0.2">
      <c r="D2301" s="109"/>
    </row>
    <row r="2302" spans="4:4" x14ac:dyDescent="0.2">
      <c r="D2302" s="109"/>
    </row>
    <row r="2303" spans="4:4" x14ac:dyDescent="0.2">
      <c r="D2303" s="109"/>
    </row>
    <row r="2304" spans="4:4" x14ac:dyDescent="0.2">
      <c r="D2304" s="109"/>
    </row>
    <row r="2305" spans="4:4" x14ac:dyDescent="0.2">
      <c r="D2305" s="109"/>
    </row>
    <row r="2306" spans="4:4" x14ac:dyDescent="0.2">
      <c r="D2306" s="109"/>
    </row>
    <row r="2307" spans="4:4" x14ac:dyDescent="0.2">
      <c r="D2307" s="109"/>
    </row>
    <row r="2308" spans="4:4" x14ac:dyDescent="0.2">
      <c r="D2308" s="109"/>
    </row>
    <row r="2309" spans="4:4" x14ac:dyDescent="0.2">
      <c r="D2309" s="109"/>
    </row>
    <row r="2310" spans="4:4" x14ac:dyDescent="0.2">
      <c r="D2310" s="109"/>
    </row>
    <row r="2311" spans="4:4" x14ac:dyDescent="0.2">
      <c r="D2311" s="109"/>
    </row>
    <row r="2312" spans="4:4" x14ac:dyDescent="0.2">
      <c r="D2312" s="109"/>
    </row>
    <row r="2313" spans="4:4" x14ac:dyDescent="0.2">
      <c r="D2313" s="109"/>
    </row>
    <row r="2314" spans="4:4" x14ac:dyDescent="0.2">
      <c r="D2314" s="109"/>
    </row>
    <row r="2315" spans="4:4" x14ac:dyDescent="0.2">
      <c r="D2315" s="109"/>
    </row>
    <row r="2316" spans="4:4" x14ac:dyDescent="0.2">
      <c r="D2316" s="109"/>
    </row>
    <row r="2317" spans="4:4" x14ac:dyDescent="0.2">
      <c r="D2317" s="109"/>
    </row>
    <row r="2318" spans="4:4" x14ac:dyDescent="0.2">
      <c r="D2318" s="109"/>
    </row>
    <row r="2319" spans="4:4" x14ac:dyDescent="0.2">
      <c r="D2319" s="109"/>
    </row>
    <row r="2320" spans="4:4" x14ac:dyDescent="0.2">
      <c r="D2320" s="109"/>
    </row>
    <row r="2321" spans="4:4" x14ac:dyDescent="0.2">
      <c r="D2321" s="109"/>
    </row>
    <row r="2322" spans="4:4" x14ac:dyDescent="0.2">
      <c r="D2322" s="109"/>
    </row>
    <row r="2323" spans="4:4" x14ac:dyDescent="0.2">
      <c r="D2323" s="109"/>
    </row>
    <row r="2324" spans="4:4" x14ac:dyDescent="0.2">
      <c r="D2324" s="109"/>
    </row>
    <row r="2325" spans="4:4" x14ac:dyDescent="0.2">
      <c r="D2325" s="109"/>
    </row>
    <row r="2326" spans="4:4" x14ac:dyDescent="0.2">
      <c r="D2326" s="109"/>
    </row>
    <row r="2327" spans="4:4" x14ac:dyDescent="0.2">
      <c r="D2327" s="109"/>
    </row>
    <row r="2328" spans="4:4" x14ac:dyDescent="0.2">
      <c r="D2328" s="109"/>
    </row>
    <row r="2329" spans="4:4" x14ac:dyDescent="0.2">
      <c r="D2329" s="109"/>
    </row>
    <row r="2330" spans="4:4" x14ac:dyDescent="0.2">
      <c r="D2330" s="109"/>
    </row>
    <row r="2331" spans="4:4" x14ac:dyDescent="0.2">
      <c r="D2331" s="109"/>
    </row>
    <row r="2332" spans="4:4" x14ac:dyDescent="0.2">
      <c r="D2332" s="109"/>
    </row>
    <row r="2333" spans="4:4" x14ac:dyDescent="0.2">
      <c r="D2333" s="109"/>
    </row>
    <row r="2334" spans="4:4" x14ac:dyDescent="0.2">
      <c r="D2334" s="109"/>
    </row>
    <row r="2335" spans="4:4" x14ac:dyDescent="0.2">
      <c r="D2335" s="109"/>
    </row>
    <row r="2336" spans="4:4" x14ac:dyDescent="0.2">
      <c r="D2336" s="109"/>
    </row>
    <row r="2337" spans="4:4" x14ac:dyDescent="0.2">
      <c r="D2337" s="109"/>
    </row>
    <row r="2338" spans="4:4" x14ac:dyDescent="0.2">
      <c r="D2338" s="109"/>
    </row>
    <row r="2339" spans="4:4" x14ac:dyDescent="0.2">
      <c r="D2339" s="109"/>
    </row>
    <row r="2340" spans="4:4" x14ac:dyDescent="0.2">
      <c r="D2340" s="109"/>
    </row>
    <row r="2341" spans="4:4" x14ac:dyDescent="0.2">
      <c r="D2341" s="109"/>
    </row>
    <row r="2342" spans="4:4" x14ac:dyDescent="0.2">
      <c r="D2342" s="109"/>
    </row>
    <row r="2343" spans="4:4" x14ac:dyDescent="0.2">
      <c r="D2343" s="109"/>
    </row>
    <row r="2344" spans="4:4" x14ac:dyDescent="0.2">
      <c r="D2344" s="109"/>
    </row>
    <row r="2345" spans="4:4" x14ac:dyDescent="0.2">
      <c r="D2345" s="109"/>
    </row>
    <row r="2346" spans="4:4" x14ac:dyDescent="0.2">
      <c r="D2346" s="109"/>
    </row>
    <row r="2347" spans="4:4" x14ac:dyDescent="0.2">
      <c r="D2347" s="109"/>
    </row>
    <row r="2348" spans="4:4" x14ac:dyDescent="0.2">
      <c r="D2348" s="109"/>
    </row>
    <row r="2349" spans="4:4" x14ac:dyDescent="0.2">
      <c r="D2349" s="109"/>
    </row>
    <row r="2350" spans="4:4" x14ac:dyDescent="0.2">
      <c r="D2350" s="109"/>
    </row>
    <row r="2351" spans="4:4" x14ac:dyDescent="0.2">
      <c r="D2351" s="109"/>
    </row>
    <row r="2352" spans="4:4" x14ac:dyDescent="0.2">
      <c r="D2352" s="109"/>
    </row>
    <row r="2353" spans="4:4" x14ac:dyDescent="0.2">
      <c r="D2353" s="109"/>
    </row>
    <row r="2354" spans="4:4" x14ac:dyDescent="0.2">
      <c r="D2354" s="109"/>
    </row>
    <row r="2355" spans="4:4" x14ac:dyDescent="0.2">
      <c r="D2355" s="109"/>
    </row>
    <row r="2356" spans="4:4" x14ac:dyDescent="0.2">
      <c r="D2356" s="109"/>
    </row>
    <row r="2357" spans="4:4" x14ac:dyDescent="0.2">
      <c r="D2357" s="109"/>
    </row>
    <row r="2358" spans="4:4" x14ac:dyDescent="0.2">
      <c r="D2358" s="109"/>
    </row>
    <row r="2359" spans="4:4" x14ac:dyDescent="0.2">
      <c r="D2359" s="109"/>
    </row>
    <row r="2360" spans="4:4" x14ac:dyDescent="0.2">
      <c r="D2360" s="109"/>
    </row>
    <row r="2361" spans="4:4" x14ac:dyDescent="0.2">
      <c r="D2361" s="109"/>
    </row>
    <row r="2362" spans="4:4" x14ac:dyDescent="0.2">
      <c r="D2362" s="109"/>
    </row>
    <row r="2363" spans="4:4" x14ac:dyDescent="0.2">
      <c r="D2363" s="109"/>
    </row>
    <row r="2364" spans="4:4" x14ac:dyDescent="0.2">
      <c r="D2364" s="109"/>
    </row>
    <row r="2365" spans="4:4" x14ac:dyDescent="0.2">
      <c r="D2365" s="109"/>
    </row>
    <row r="2366" spans="4:4" x14ac:dyDescent="0.2">
      <c r="D2366" s="109"/>
    </row>
    <row r="2367" spans="4:4" x14ac:dyDescent="0.2">
      <c r="D2367" s="109"/>
    </row>
    <row r="2368" spans="4:4" x14ac:dyDescent="0.2">
      <c r="D2368" s="109"/>
    </row>
    <row r="2369" spans="4:4" x14ac:dyDescent="0.2">
      <c r="D2369" s="109"/>
    </row>
    <row r="2370" spans="4:4" x14ac:dyDescent="0.2">
      <c r="D2370" s="109"/>
    </row>
    <row r="2371" spans="4:4" x14ac:dyDescent="0.2">
      <c r="D2371" s="109"/>
    </row>
    <row r="2372" spans="4:4" x14ac:dyDescent="0.2">
      <c r="D2372" s="109"/>
    </row>
    <row r="2373" spans="4:4" x14ac:dyDescent="0.2">
      <c r="D2373" s="109"/>
    </row>
    <row r="2374" spans="4:4" x14ac:dyDescent="0.2">
      <c r="D2374" s="109"/>
    </row>
    <row r="2375" spans="4:4" x14ac:dyDescent="0.2">
      <c r="D2375" s="109"/>
    </row>
    <row r="2376" spans="4:4" x14ac:dyDescent="0.2">
      <c r="D2376" s="109"/>
    </row>
    <row r="2377" spans="4:4" x14ac:dyDescent="0.2">
      <c r="D2377" s="109"/>
    </row>
    <row r="2378" spans="4:4" x14ac:dyDescent="0.2">
      <c r="D2378" s="109"/>
    </row>
    <row r="2379" spans="4:4" x14ac:dyDescent="0.2">
      <c r="D2379" s="109"/>
    </row>
    <row r="2380" spans="4:4" x14ac:dyDescent="0.2">
      <c r="D2380" s="109"/>
    </row>
    <row r="2381" spans="4:4" x14ac:dyDescent="0.2">
      <c r="D2381" s="109"/>
    </row>
    <row r="2382" spans="4:4" x14ac:dyDescent="0.2">
      <c r="D2382" s="109"/>
    </row>
    <row r="2383" spans="4:4" x14ac:dyDescent="0.2">
      <c r="D2383" s="109"/>
    </row>
    <row r="2384" spans="4:4" x14ac:dyDescent="0.2">
      <c r="D2384" s="109"/>
    </row>
    <row r="2385" spans="4:4" x14ac:dyDescent="0.2">
      <c r="D2385" s="109"/>
    </row>
    <row r="2386" spans="4:4" x14ac:dyDescent="0.2">
      <c r="D2386" s="109"/>
    </row>
    <row r="2387" spans="4:4" x14ac:dyDescent="0.2">
      <c r="D2387" s="109"/>
    </row>
    <row r="2388" spans="4:4" x14ac:dyDescent="0.2">
      <c r="D2388" s="109"/>
    </row>
    <row r="2389" spans="4:4" x14ac:dyDescent="0.2">
      <c r="D2389" s="109"/>
    </row>
    <row r="2390" spans="4:4" x14ac:dyDescent="0.2">
      <c r="D2390" s="109"/>
    </row>
    <row r="2391" spans="4:4" x14ac:dyDescent="0.2">
      <c r="D2391" s="109"/>
    </row>
    <row r="2392" spans="4:4" x14ac:dyDescent="0.2">
      <c r="D2392" s="109"/>
    </row>
    <row r="2393" spans="4:4" x14ac:dyDescent="0.2">
      <c r="D2393" s="109"/>
    </row>
    <row r="2394" spans="4:4" x14ac:dyDescent="0.2">
      <c r="D2394" s="109"/>
    </row>
    <row r="2395" spans="4:4" x14ac:dyDescent="0.2">
      <c r="D2395" s="109"/>
    </row>
    <row r="2396" spans="4:4" x14ac:dyDescent="0.2">
      <c r="D2396" s="109"/>
    </row>
    <row r="2397" spans="4:4" x14ac:dyDescent="0.2">
      <c r="D2397" s="109"/>
    </row>
    <row r="2398" spans="4:4" x14ac:dyDescent="0.2">
      <c r="D2398" s="109"/>
    </row>
    <row r="2399" spans="4:4" x14ac:dyDescent="0.2">
      <c r="D2399" s="109"/>
    </row>
    <row r="2400" spans="4:4" x14ac:dyDescent="0.2">
      <c r="D2400" s="109"/>
    </row>
    <row r="2401" spans="4:4" x14ac:dyDescent="0.2">
      <c r="D2401" s="109"/>
    </row>
    <row r="2402" spans="4:4" x14ac:dyDescent="0.2">
      <c r="D2402" s="109"/>
    </row>
    <row r="2403" spans="4:4" x14ac:dyDescent="0.2">
      <c r="D2403" s="109"/>
    </row>
    <row r="2404" spans="4:4" x14ac:dyDescent="0.2">
      <c r="D2404" s="109"/>
    </row>
    <row r="2405" spans="4:4" x14ac:dyDescent="0.2">
      <c r="D2405" s="109"/>
    </row>
    <row r="2406" spans="4:4" x14ac:dyDescent="0.2">
      <c r="D2406" s="109"/>
    </row>
    <row r="2407" spans="4:4" x14ac:dyDescent="0.2">
      <c r="D2407" s="109"/>
    </row>
    <row r="2408" spans="4:4" x14ac:dyDescent="0.2">
      <c r="D2408" s="109"/>
    </row>
    <row r="2409" spans="4:4" x14ac:dyDescent="0.2">
      <c r="D2409" s="109"/>
    </row>
    <row r="2410" spans="4:4" x14ac:dyDescent="0.2">
      <c r="D2410" s="109"/>
    </row>
    <row r="2411" spans="4:4" x14ac:dyDescent="0.2">
      <c r="D2411" s="109"/>
    </row>
    <row r="2412" spans="4:4" x14ac:dyDescent="0.2">
      <c r="D2412" s="109"/>
    </row>
    <row r="2413" spans="4:4" x14ac:dyDescent="0.2">
      <c r="D2413" s="109"/>
    </row>
    <row r="2414" spans="4:4" x14ac:dyDescent="0.2">
      <c r="D2414" s="109"/>
    </row>
    <row r="2415" spans="4:4" x14ac:dyDescent="0.2">
      <c r="D2415" s="109"/>
    </row>
    <row r="2416" spans="4:4" x14ac:dyDescent="0.2">
      <c r="D2416" s="109"/>
    </row>
    <row r="2417" spans="4:4" x14ac:dyDescent="0.2">
      <c r="D2417" s="109"/>
    </row>
    <row r="2418" spans="4:4" x14ac:dyDescent="0.2">
      <c r="D2418" s="109"/>
    </row>
    <row r="2419" spans="4:4" x14ac:dyDescent="0.2">
      <c r="D2419" s="109"/>
    </row>
    <row r="2420" spans="4:4" x14ac:dyDescent="0.2">
      <c r="D2420" s="109"/>
    </row>
    <row r="2421" spans="4:4" x14ac:dyDescent="0.2">
      <c r="D2421" s="109"/>
    </row>
    <row r="2422" spans="4:4" x14ac:dyDescent="0.2">
      <c r="D2422" s="109"/>
    </row>
    <row r="2423" spans="4:4" x14ac:dyDescent="0.2">
      <c r="D2423" s="109"/>
    </row>
    <row r="2424" spans="4:4" x14ac:dyDescent="0.2">
      <c r="D2424" s="109"/>
    </row>
    <row r="2425" spans="4:4" x14ac:dyDescent="0.2">
      <c r="D2425" s="109"/>
    </row>
    <row r="2426" spans="4:4" x14ac:dyDescent="0.2">
      <c r="D2426" s="109"/>
    </row>
    <row r="2427" spans="4:4" x14ac:dyDescent="0.2">
      <c r="D2427" s="109"/>
    </row>
    <row r="2428" spans="4:4" x14ac:dyDescent="0.2">
      <c r="D2428" s="109"/>
    </row>
    <row r="2429" spans="4:4" x14ac:dyDescent="0.2">
      <c r="D2429" s="109"/>
    </row>
    <row r="2430" spans="4:4" x14ac:dyDescent="0.2">
      <c r="D2430" s="109"/>
    </row>
    <row r="2431" spans="4:4" x14ac:dyDescent="0.2">
      <c r="D2431" s="109"/>
    </row>
    <row r="2432" spans="4:4" x14ac:dyDescent="0.2">
      <c r="D2432" s="109"/>
    </row>
    <row r="2433" spans="4:4" x14ac:dyDescent="0.2">
      <c r="D2433" s="109"/>
    </row>
    <row r="2434" spans="4:4" x14ac:dyDescent="0.2">
      <c r="D2434" s="109"/>
    </row>
    <row r="2435" spans="4:4" x14ac:dyDescent="0.2">
      <c r="D2435" s="109"/>
    </row>
    <row r="2436" spans="4:4" x14ac:dyDescent="0.2">
      <c r="D2436" s="109"/>
    </row>
    <row r="2437" spans="4:4" x14ac:dyDescent="0.2">
      <c r="D2437" s="109"/>
    </row>
    <row r="2438" spans="4:4" x14ac:dyDescent="0.2">
      <c r="D2438" s="109"/>
    </row>
    <row r="2439" spans="4:4" x14ac:dyDescent="0.2">
      <c r="D2439" s="109"/>
    </row>
    <row r="2440" spans="4:4" x14ac:dyDescent="0.2">
      <c r="D2440" s="109"/>
    </row>
    <row r="2441" spans="4:4" x14ac:dyDescent="0.2">
      <c r="D2441" s="109"/>
    </row>
    <row r="2442" spans="4:4" x14ac:dyDescent="0.2">
      <c r="D2442" s="109"/>
    </row>
    <row r="2443" spans="4:4" x14ac:dyDescent="0.2">
      <c r="D2443" s="109"/>
    </row>
    <row r="2444" spans="4:4" x14ac:dyDescent="0.2">
      <c r="D2444" s="109"/>
    </row>
    <row r="2445" spans="4:4" x14ac:dyDescent="0.2">
      <c r="D2445" s="109"/>
    </row>
    <row r="2446" spans="4:4" x14ac:dyDescent="0.2">
      <c r="D2446" s="109"/>
    </row>
    <row r="2447" spans="4:4" x14ac:dyDescent="0.2">
      <c r="D2447" s="109"/>
    </row>
    <row r="2448" spans="4:4" x14ac:dyDescent="0.2">
      <c r="D2448" s="109"/>
    </row>
    <row r="2449" spans="4:4" x14ac:dyDescent="0.2">
      <c r="D2449" s="109"/>
    </row>
    <row r="2450" spans="4:4" x14ac:dyDescent="0.2">
      <c r="D2450" s="109"/>
    </row>
    <row r="2451" spans="4:4" x14ac:dyDescent="0.2">
      <c r="D2451" s="109"/>
    </row>
    <row r="2452" spans="4:4" x14ac:dyDescent="0.2">
      <c r="D2452" s="109"/>
    </row>
    <row r="2453" spans="4:4" x14ac:dyDescent="0.2">
      <c r="D2453" s="109"/>
    </row>
    <row r="2454" spans="4:4" x14ac:dyDescent="0.2">
      <c r="D2454" s="109"/>
    </row>
    <row r="2455" spans="4:4" x14ac:dyDescent="0.2">
      <c r="D2455" s="109"/>
    </row>
    <row r="2456" spans="4:4" x14ac:dyDescent="0.2">
      <c r="D2456" s="109"/>
    </row>
    <row r="2457" spans="4:4" x14ac:dyDescent="0.2">
      <c r="D2457" s="109"/>
    </row>
    <row r="2458" spans="4:4" x14ac:dyDescent="0.2">
      <c r="D2458" s="109"/>
    </row>
    <row r="2459" spans="4:4" x14ac:dyDescent="0.2">
      <c r="D2459" s="109"/>
    </row>
    <row r="2460" spans="4:4" x14ac:dyDescent="0.2">
      <c r="D2460" s="109"/>
    </row>
    <row r="2461" spans="4:4" x14ac:dyDescent="0.2">
      <c r="D2461" s="109"/>
    </row>
    <row r="2462" spans="4:4" x14ac:dyDescent="0.2">
      <c r="D2462" s="109"/>
    </row>
    <row r="2463" spans="4:4" x14ac:dyDescent="0.2">
      <c r="D2463" s="109"/>
    </row>
    <row r="2464" spans="4:4" x14ac:dyDescent="0.2">
      <c r="D2464" s="109"/>
    </row>
    <row r="2465" spans="4:4" x14ac:dyDescent="0.2">
      <c r="D2465" s="109"/>
    </row>
    <row r="2466" spans="4:4" x14ac:dyDescent="0.2">
      <c r="D2466" s="109"/>
    </row>
    <row r="2467" spans="4:4" x14ac:dyDescent="0.2">
      <c r="D2467" s="109"/>
    </row>
    <row r="2468" spans="4:4" x14ac:dyDescent="0.2">
      <c r="D2468" s="109"/>
    </row>
    <row r="2469" spans="4:4" x14ac:dyDescent="0.2">
      <c r="D2469" s="109"/>
    </row>
    <row r="2470" spans="4:4" x14ac:dyDescent="0.2">
      <c r="D2470" s="109"/>
    </row>
    <row r="2471" spans="4:4" x14ac:dyDescent="0.2">
      <c r="D2471" s="109"/>
    </row>
    <row r="2472" spans="4:4" x14ac:dyDescent="0.2">
      <c r="D2472" s="109"/>
    </row>
    <row r="2473" spans="4:4" x14ac:dyDescent="0.2">
      <c r="D2473" s="109"/>
    </row>
    <row r="2474" spans="4:4" x14ac:dyDescent="0.2">
      <c r="D2474" s="109"/>
    </row>
    <row r="2475" spans="4:4" x14ac:dyDescent="0.2">
      <c r="D2475" s="109"/>
    </row>
    <row r="2476" spans="4:4" x14ac:dyDescent="0.2">
      <c r="D2476" s="109"/>
    </row>
    <row r="2477" spans="4:4" x14ac:dyDescent="0.2">
      <c r="D2477" s="109"/>
    </row>
    <row r="2478" spans="4:4" x14ac:dyDescent="0.2">
      <c r="D2478" s="109"/>
    </row>
    <row r="2479" spans="4:4" x14ac:dyDescent="0.2">
      <c r="D2479" s="109"/>
    </row>
    <row r="2480" spans="4:4" x14ac:dyDescent="0.2">
      <c r="D2480" s="109"/>
    </row>
    <row r="2481" spans="4:4" x14ac:dyDescent="0.2">
      <c r="D2481" s="109"/>
    </row>
    <row r="2482" spans="4:4" x14ac:dyDescent="0.2">
      <c r="D2482" s="109"/>
    </row>
    <row r="2483" spans="4:4" x14ac:dyDescent="0.2">
      <c r="D2483" s="109"/>
    </row>
    <row r="2484" spans="4:4" x14ac:dyDescent="0.2">
      <c r="D2484" s="109"/>
    </row>
    <row r="2485" spans="4:4" x14ac:dyDescent="0.2">
      <c r="D2485" s="109"/>
    </row>
    <row r="2486" spans="4:4" x14ac:dyDescent="0.2">
      <c r="D2486" s="109"/>
    </row>
    <row r="2487" spans="4:4" x14ac:dyDescent="0.2">
      <c r="D2487" s="109"/>
    </row>
    <row r="2488" spans="4:4" x14ac:dyDescent="0.2">
      <c r="D2488" s="109"/>
    </row>
    <row r="2489" spans="4:4" x14ac:dyDescent="0.2">
      <c r="D2489" s="109"/>
    </row>
    <row r="2490" spans="4:4" x14ac:dyDescent="0.2">
      <c r="D2490" s="109"/>
    </row>
    <row r="2491" spans="4:4" x14ac:dyDescent="0.2">
      <c r="D2491" s="109"/>
    </row>
    <row r="2492" spans="4:4" x14ac:dyDescent="0.2">
      <c r="D2492" s="109"/>
    </row>
    <row r="2493" spans="4:4" x14ac:dyDescent="0.2">
      <c r="D2493" s="109"/>
    </row>
    <row r="2494" spans="4:4" x14ac:dyDescent="0.2">
      <c r="D2494" s="109"/>
    </row>
    <row r="2495" spans="4:4" x14ac:dyDescent="0.2">
      <c r="D2495" s="109"/>
    </row>
    <row r="2496" spans="4:4" x14ac:dyDescent="0.2">
      <c r="D2496" s="109"/>
    </row>
    <row r="2497" spans="4:4" x14ac:dyDescent="0.2">
      <c r="D2497" s="109"/>
    </row>
    <row r="2498" spans="4:4" x14ac:dyDescent="0.2">
      <c r="D2498" s="109"/>
    </row>
    <row r="2499" spans="4:4" x14ac:dyDescent="0.2">
      <c r="D2499" s="109"/>
    </row>
    <row r="2500" spans="4:4" x14ac:dyDescent="0.2">
      <c r="D2500" s="109"/>
    </row>
    <row r="2501" spans="4:4" x14ac:dyDescent="0.2">
      <c r="D2501" s="109"/>
    </row>
    <row r="2502" spans="4:4" x14ac:dyDescent="0.2">
      <c r="D2502" s="109"/>
    </row>
    <row r="2503" spans="4:4" x14ac:dyDescent="0.2">
      <c r="D2503" s="109"/>
    </row>
    <row r="2504" spans="4:4" x14ac:dyDescent="0.2">
      <c r="D2504" s="109"/>
    </row>
    <row r="2505" spans="4:4" x14ac:dyDescent="0.2">
      <c r="D2505" s="109"/>
    </row>
    <row r="2506" spans="4:4" x14ac:dyDescent="0.2">
      <c r="D2506" s="109"/>
    </row>
    <row r="2507" spans="4:4" x14ac:dyDescent="0.2">
      <c r="D2507" s="109"/>
    </row>
    <row r="2508" spans="4:4" x14ac:dyDescent="0.2">
      <c r="D2508" s="109"/>
    </row>
    <row r="2509" spans="4:4" x14ac:dyDescent="0.2">
      <c r="D2509" s="109"/>
    </row>
    <row r="2510" spans="4:4" x14ac:dyDescent="0.2">
      <c r="D2510" s="109"/>
    </row>
    <row r="2511" spans="4:4" x14ac:dyDescent="0.2">
      <c r="D2511" s="109"/>
    </row>
    <row r="2512" spans="4:4" x14ac:dyDescent="0.2">
      <c r="D2512" s="109"/>
    </row>
    <row r="2513" spans="4:4" x14ac:dyDescent="0.2">
      <c r="D2513" s="109"/>
    </row>
    <row r="2514" spans="4:4" x14ac:dyDescent="0.2">
      <c r="D2514" s="109"/>
    </row>
    <row r="2515" spans="4:4" x14ac:dyDescent="0.2">
      <c r="D2515" s="109"/>
    </row>
    <row r="2516" spans="4:4" x14ac:dyDescent="0.2">
      <c r="D2516" s="109"/>
    </row>
    <row r="2517" spans="4:4" x14ac:dyDescent="0.2">
      <c r="D2517" s="109"/>
    </row>
    <row r="2518" spans="4:4" x14ac:dyDescent="0.2">
      <c r="D2518" s="109"/>
    </row>
    <row r="2519" spans="4:4" x14ac:dyDescent="0.2">
      <c r="D2519" s="109"/>
    </row>
    <row r="2520" spans="4:4" x14ac:dyDescent="0.2">
      <c r="D2520" s="109"/>
    </row>
    <row r="2521" spans="4:4" x14ac:dyDescent="0.2">
      <c r="D2521" s="109"/>
    </row>
    <row r="2522" spans="4:4" x14ac:dyDescent="0.2">
      <c r="D2522" s="109"/>
    </row>
    <row r="2523" spans="4:4" x14ac:dyDescent="0.2">
      <c r="D2523" s="109"/>
    </row>
    <row r="2524" spans="4:4" x14ac:dyDescent="0.2">
      <c r="D2524" s="109"/>
    </row>
    <row r="2525" spans="4:4" x14ac:dyDescent="0.2">
      <c r="D2525" s="109"/>
    </row>
    <row r="2526" spans="4:4" x14ac:dyDescent="0.2">
      <c r="D2526" s="109"/>
    </row>
    <row r="2527" spans="4:4" x14ac:dyDescent="0.2">
      <c r="D2527" s="109"/>
    </row>
    <row r="2528" spans="4:4" x14ac:dyDescent="0.2">
      <c r="D2528" s="109"/>
    </row>
    <row r="2529" spans="4:4" x14ac:dyDescent="0.2">
      <c r="D2529" s="109"/>
    </row>
    <row r="2530" spans="4:4" x14ac:dyDescent="0.2">
      <c r="D2530" s="109"/>
    </row>
    <row r="2531" spans="4:4" x14ac:dyDescent="0.2">
      <c r="D2531" s="109"/>
    </row>
    <row r="2532" spans="4:4" x14ac:dyDescent="0.2">
      <c r="D2532" s="109"/>
    </row>
    <row r="2533" spans="4:4" x14ac:dyDescent="0.2">
      <c r="D2533" s="109"/>
    </row>
    <row r="2534" spans="4:4" x14ac:dyDescent="0.2">
      <c r="D2534" s="109"/>
    </row>
    <row r="2535" spans="4:4" x14ac:dyDescent="0.2">
      <c r="D2535" s="109"/>
    </row>
    <row r="2536" spans="4:4" x14ac:dyDescent="0.2">
      <c r="D2536" s="109"/>
    </row>
    <row r="2537" spans="4:4" x14ac:dyDescent="0.2">
      <c r="D2537" s="109"/>
    </row>
    <row r="2538" spans="4:4" x14ac:dyDescent="0.2">
      <c r="D2538" s="109"/>
    </row>
    <row r="2539" spans="4:4" x14ac:dyDescent="0.2">
      <c r="D2539" s="109"/>
    </row>
    <row r="2540" spans="4:4" x14ac:dyDescent="0.2">
      <c r="D2540" s="109"/>
    </row>
    <row r="2541" spans="4:4" x14ac:dyDescent="0.2">
      <c r="D2541" s="109"/>
    </row>
    <row r="2542" spans="4:4" x14ac:dyDescent="0.2">
      <c r="D2542" s="109"/>
    </row>
    <row r="2543" spans="4:4" x14ac:dyDescent="0.2">
      <c r="D2543" s="109"/>
    </row>
    <row r="2544" spans="4:4" x14ac:dyDescent="0.2">
      <c r="D2544" s="109"/>
    </row>
    <row r="2545" spans="4:4" x14ac:dyDescent="0.2">
      <c r="D2545" s="109"/>
    </row>
    <row r="2546" spans="4:4" x14ac:dyDescent="0.2">
      <c r="D2546" s="109"/>
    </row>
    <row r="2547" spans="4:4" x14ac:dyDescent="0.2">
      <c r="D2547" s="109"/>
    </row>
    <row r="2548" spans="4:4" x14ac:dyDescent="0.2">
      <c r="D2548" s="109"/>
    </row>
    <row r="2549" spans="4:4" x14ac:dyDescent="0.2">
      <c r="D2549" s="109"/>
    </row>
    <row r="2550" spans="4:4" x14ac:dyDescent="0.2">
      <c r="D2550" s="109"/>
    </row>
    <row r="2551" spans="4:4" x14ac:dyDescent="0.2">
      <c r="D2551" s="109"/>
    </row>
    <row r="2552" spans="4:4" x14ac:dyDescent="0.2">
      <c r="D2552" s="109"/>
    </row>
    <row r="2553" spans="4:4" x14ac:dyDescent="0.2">
      <c r="D2553" s="109"/>
    </row>
    <row r="2554" spans="4:4" x14ac:dyDescent="0.2">
      <c r="D2554" s="109"/>
    </row>
    <row r="2555" spans="4:4" x14ac:dyDescent="0.2">
      <c r="D2555" s="109"/>
    </row>
    <row r="2556" spans="4:4" x14ac:dyDescent="0.2">
      <c r="D2556" s="109"/>
    </row>
    <row r="2557" spans="4:4" x14ac:dyDescent="0.2">
      <c r="D2557" s="109"/>
    </row>
    <row r="2558" spans="4:4" x14ac:dyDescent="0.2">
      <c r="D2558" s="109"/>
    </row>
    <row r="2559" spans="4:4" x14ac:dyDescent="0.2">
      <c r="D2559" s="109"/>
    </row>
    <row r="2560" spans="4:4" x14ac:dyDescent="0.2">
      <c r="D2560" s="109"/>
    </row>
    <row r="2561" spans="4:4" x14ac:dyDescent="0.2">
      <c r="D2561" s="109"/>
    </row>
    <row r="2562" spans="4:4" x14ac:dyDescent="0.2">
      <c r="D2562" s="109"/>
    </row>
    <row r="2563" spans="4:4" x14ac:dyDescent="0.2">
      <c r="D2563" s="109"/>
    </row>
    <row r="2564" spans="4:4" x14ac:dyDescent="0.2">
      <c r="D2564" s="109"/>
    </row>
    <row r="2565" spans="4:4" x14ac:dyDescent="0.2">
      <c r="D2565" s="109"/>
    </row>
    <row r="2566" spans="4:4" x14ac:dyDescent="0.2">
      <c r="D2566" s="109"/>
    </row>
    <row r="2567" spans="4:4" x14ac:dyDescent="0.2">
      <c r="D2567" s="109"/>
    </row>
    <row r="2568" spans="4:4" x14ac:dyDescent="0.2">
      <c r="D2568" s="109"/>
    </row>
    <row r="2569" spans="4:4" x14ac:dyDescent="0.2">
      <c r="D2569" s="109"/>
    </row>
    <row r="2570" spans="4:4" x14ac:dyDescent="0.2">
      <c r="D2570" s="109"/>
    </row>
    <row r="2571" spans="4:4" x14ac:dyDescent="0.2">
      <c r="D2571" s="109"/>
    </row>
    <row r="2572" spans="4:4" x14ac:dyDescent="0.2">
      <c r="D2572" s="109"/>
    </row>
    <row r="2573" spans="4:4" x14ac:dyDescent="0.2">
      <c r="D2573" s="109"/>
    </row>
    <row r="2574" spans="4:4" x14ac:dyDescent="0.2">
      <c r="D2574" s="109"/>
    </row>
    <row r="2575" spans="4:4" x14ac:dyDescent="0.2">
      <c r="D2575" s="109"/>
    </row>
    <row r="2576" spans="4:4" x14ac:dyDescent="0.2">
      <c r="D2576" s="109"/>
    </row>
    <row r="2577" spans="4:4" x14ac:dyDescent="0.2">
      <c r="D2577" s="109"/>
    </row>
    <row r="2578" spans="4:4" x14ac:dyDescent="0.2">
      <c r="D2578" s="109"/>
    </row>
    <row r="2579" spans="4:4" x14ac:dyDescent="0.2">
      <c r="D2579" s="109"/>
    </row>
    <row r="2580" spans="4:4" x14ac:dyDescent="0.2">
      <c r="D2580" s="109"/>
    </row>
    <row r="2581" spans="4:4" x14ac:dyDescent="0.2">
      <c r="D2581" s="109"/>
    </row>
    <row r="2582" spans="4:4" x14ac:dyDescent="0.2">
      <c r="D2582" s="109"/>
    </row>
    <row r="2583" spans="4:4" x14ac:dyDescent="0.2">
      <c r="D2583" s="109"/>
    </row>
    <row r="2584" spans="4:4" x14ac:dyDescent="0.2">
      <c r="D2584" s="109"/>
    </row>
    <row r="2585" spans="4:4" x14ac:dyDescent="0.2">
      <c r="D2585" s="109"/>
    </row>
    <row r="2586" spans="4:4" x14ac:dyDescent="0.2">
      <c r="D2586" s="109"/>
    </row>
    <row r="2587" spans="4:4" x14ac:dyDescent="0.2">
      <c r="D2587" s="109"/>
    </row>
    <row r="2588" spans="4:4" x14ac:dyDescent="0.2">
      <c r="D2588" s="109"/>
    </row>
    <row r="2589" spans="4:4" x14ac:dyDescent="0.2">
      <c r="D2589" s="109"/>
    </row>
    <row r="2590" spans="4:4" x14ac:dyDescent="0.2">
      <c r="D2590" s="109"/>
    </row>
    <row r="2591" spans="4:4" x14ac:dyDescent="0.2">
      <c r="D2591" s="109"/>
    </row>
    <row r="2592" spans="4:4" x14ac:dyDescent="0.2">
      <c r="D2592" s="109"/>
    </row>
    <row r="2593" spans="4:4" x14ac:dyDescent="0.2">
      <c r="D2593" s="109"/>
    </row>
    <row r="2594" spans="4:4" x14ac:dyDescent="0.2">
      <c r="D2594" s="109"/>
    </row>
    <row r="2595" spans="4:4" x14ac:dyDescent="0.2">
      <c r="D2595" s="109"/>
    </row>
    <row r="2596" spans="4:4" x14ac:dyDescent="0.2">
      <c r="D2596" s="109"/>
    </row>
    <row r="2597" spans="4:4" x14ac:dyDescent="0.2">
      <c r="D2597" s="109"/>
    </row>
    <row r="2598" spans="4:4" x14ac:dyDescent="0.2">
      <c r="D2598" s="109"/>
    </row>
    <row r="2599" spans="4:4" x14ac:dyDescent="0.2">
      <c r="D2599" s="109"/>
    </row>
    <row r="2600" spans="4:4" x14ac:dyDescent="0.2">
      <c r="D2600" s="109"/>
    </row>
    <row r="2601" spans="4:4" x14ac:dyDescent="0.2">
      <c r="D2601" s="109"/>
    </row>
    <row r="2602" spans="4:4" x14ac:dyDescent="0.2">
      <c r="D2602" s="109"/>
    </row>
    <row r="2603" spans="4:4" x14ac:dyDescent="0.2">
      <c r="D2603" s="109"/>
    </row>
    <row r="2604" spans="4:4" x14ac:dyDescent="0.2">
      <c r="D2604" s="109"/>
    </row>
    <row r="2605" spans="4:4" x14ac:dyDescent="0.2">
      <c r="D2605" s="109"/>
    </row>
    <row r="2606" spans="4:4" x14ac:dyDescent="0.2">
      <c r="D2606" s="109"/>
    </row>
    <row r="2607" spans="4:4" x14ac:dyDescent="0.2">
      <c r="D2607" s="109"/>
    </row>
    <row r="2608" spans="4:4" x14ac:dyDescent="0.2">
      <c r="D2608" s="109"/>
    </row>
    <row r="2609" spans="4:4" x14ac:dyDescent="0.2">
      <c r="D2609" s="109"/>
    </row>
    <row r="2610" spans="4:4" x14ac:dyDescent="0.2">
      <c r="D2610" s="109"/>
    </row>
    <row r="2611" spans="4:4" x14ac:dyDescent="0.2">
      <c r="D2611" s="109"/>
    </row>
    <row r="2612" spans="4:4" x14ac:dyDescent="0.2">
      <c r="D2612" s="109"/>
    </row>
    <row r="2613" spans="4:4" x14ac:dyDescent="0.2">
      <c r="D2613" s="109"/>
    </row>
    <row r="2614" spans="4:4" x14ac:dyDescent="0.2">
      <c r="D2614" s="109"/>
    </row>
    <row r="2615" spans="4:4" x14ac:dyDescent="0.2">
      <c r="D2615" s="109"/>
    </row>
    <row r="2616" spans="4:4" x14ac:dyDescent="0.2">
      <c r="D2616" s="109"/>
    </row>
    <row r="2617" spans="4:4" x14ac:dyDescent="0.2">
      <c r="D2617" s="109"/>
    </row>
    <row r="2618" spans="4:4" x14ac:dyDescent="0.2">
      <c r="D2618" s="109"/>
    </row>
    <row r="2619" spans="4:4" x14ac:dyDescent="0.2">
      <c r="D2619" s="109"/>
    </row>
    <row r="2620" spans="4:4" x14ac:dyDescent="0.2">
      <c r="D2620" s="109"/>
    </row>
    <row r="2621" spans="4:4" x14ac:dyDescent="0.2">
      <c r="D2621" s="109"/>
    </row>
    <row r="2622" spans="4:4" x14ac:dyDescent="0.2">
      <c r="D2622" s="109"/>
    </row>
    <row r="2623" spans="4:4" x14ac:dyDescent="0.2">
      <c r="D2623" s="109"/>
    </row>
    <row r="2624" spans="4:4" x14ac:dyDescent="0.2">
      <c r="D2624" s="109"/>
    </row>
    <row r="2625" spans="4:4" x14ac:dyDescent="0.2">
      <c r="D2625" s="109"/>
    </row>
    <row r="2626" spans="4:4" x14ac:dyDescent="0.2">
      <c r="D2626" s="109"/>
    </row>
    <row r="2627" spans="4:4" x14ac:dyDescent="0.2">
      <c r="D2627" s="109"/>
    </row>
    <row r="2628" spans="4:4" x14ac:dyDescent="0.2">
      <c r="D2628" s="109"/>
    </row>
    <row r="2629" spans="4:4" x14ac:dyDescent="0.2">
      <c r="D2629" s="109"/>
    </row>
    <row r="2630" spans="4:4" x14ac:dyDescent="0.2">
      <c r="D2630" s="109"/>
    </row>
    <row r="2631" spans="4:4" x14ac:dyDescent="0.2">
      <c r="D2631" s="109"/>
    </row>
    <row r="2632" spans="4:4" x14ac:dyDescent="0.2">
      <c r="D2632" s="109"/>
    </row>
    <row r="2633" spans="4:4" x14ac:dyDescent="0.2">
      <c r="D2633" s="109"/>
    </row>
    <row r="2634" spans="4:4" x14ac:dyDescent="0.2">
      <c r="D2634" s="109"/>
    </row>
    <row r="2635" spans="4:4" x14ac:dyDescent="0.2">
      <c r="D2635" s="109"/>
    </row>
    <row r="2636" spans="4:4" x14ac:dyDescent="0.2">
      <c r="D2636" s="109"/>
    </row>
    <row r="2637" spans="4:4" x14ac:dyDescent="0.2">
      <c r="D2637" s="109"/>
    </row>
    <row r="2638" spans="4:4" x14ac:dyDescent="0.2">
      <c r="D2638" s="109"/>
    </row>
    <row r="2639" spans="4:4" x14ac:dyDescent="0.2">
      <c r="D2639" s="109"/>
    </row>
    <row r="2640" spans="4:4" x14ac:dyDescent="0.2">
      <c r="D2640" s="109"/>
    </row>
    <row r="2641" spans="4:4" x14ac:dyDescent="0.2">
      <c r="D2641" s="109"/>
    </row>
    <row r="2642" spans="4:4" x14ac:dyDescent="0.2">
      <c r="D2642" s="109"/>
    </row>
    <row r="2643" spans="4:4" x14ac:dyDescent="0.2">
      <c r="D2643" s="109"/>
    </row>
    <row r="2644" spans="4:4" x14ac:dyDescent="0.2">
      <c r="D2644" s="109"/>
    </row>
    <row r="2645" spans="4:4" x14ac:dyDescent="0.2">
      <c r="D2645" s="109"/>
    </row>
    <row r="2646" spans="4:4" x14ac:dyDescent="0.2">
      <c r="D2646" s="109"/>
    </row>
    <row r="2647" spans="4:4" x14ac:dyDescent="0.2">
      <c r="D2647" s="109"/>
    </row>
    <row r="2648" spans="4:4" x14ac:dyDescent="0.2">
      <c r="D2648" s="109"/>
    </row>
    <row r="2649" spans="4:4" x14ac:dyDescent="0.2">
      <c r="D2649" s="109"/>
    </row>
    <row r="2650" spans="4:4" x14ac:dyDescent="0.2">
      <c r="D2650" s="109"/>
    </row>
    <row r="2651" spans="4:4" x14ac:dyDescent="0.2">
      <c r="D2651" s="109"/>
    </row>
    <row r="2652" spans="4:4" x14ac:dyDescent="0.2">
      <c r="D2652" s="109"/>
    </row>
    <row r="2653" spans="4:4" x14ac:dyDescent="0.2">
      <c r="D2653" s="109"/>
    </row>
    <row r="2654" spans="4:4" x14ac:dyDescent="0.2">
      <c r="D2654" s="109"/>
    </row>
    <row r="2655" spans="4:4" x14ac:dyDescent="0.2">
      <c r="D2655" s="109"/>
    </row>
    <row r="2656" spans="4:4" x14ac:dyDescent="0.2">
      <c r="D2656" s="109"/>
    </row>
    <row r="2657" spans="4:4" x14ac:dyDescent="0.2">
      <c r="D2657" s="109"/>
    </row>
    <row r="2658" spans="4:4" x14ac:dyDescent="0.2">
      <c r="D2658" s="109"/>
    </row>
    <row r="2659" spans="4:4" x14ac:dyDescent="0.2">
      <c r="D2659" s="109"/>
    </row>
    <row r="2660" spans="4:4" x14ac:dyDescent="0.2">
      <c r="D2660" s="109"/>
    </row>
    <row r="2661" spans="4:4" x14ac:dyDescent="0.2">
      <c r="D2661" s="109"/>
    </row>
    <row r="2662" spans="4:4" x14ac:dyDescent="0.2">
      <c r="D2662" s="109"/>
    </row>
    <row r="2663" spans="4:4" x14ac:dyDescent="0.2">
      <c r="D2663" s="109"/>
    </row>
    <row r="2664" spans="4:4" x14ac:dyDescent="0.2">
      <c r="D2664" s="109"/>
    </row>
    <row r="2665" spans="4:4" x14ac:dyDescent="0.2">
      <c r="D2665" s="109"/>
    </row>
    <row r="2666" spans="4:4" x14ac:dyDescent="0.2">
      <c r="D2666" s="109"/>
    </row>
    <row r="2667" spans="4:4" x14ac:dyDescent="0.2">
      <c r="D2667" s="109"/>
    </row>
    <row r="2668" spans="4:4" x14ac:dyDescent="0.2">
      <c r="D2668" s="109"/>
    </row>
    <row r="2669" spans="4:4" x14ac:dyDescent="0.2">
      <c r="D2669" s="109"/>
    </row>
    <row r="2670" spans="4:4" x14ac:dyDescent="0.2">
      <c r="D2670" s="109"/>
    </row>
    <row r="2671" spans="4:4" x14ac:dyDescent="0.2">
      <c r="D2671" s="109"/>
    </row>
    <row r="2672" spans="4:4" x14ac:dyDescent="0.2">
      <c r="D2672" s="109"/>
    </row>
    <row r="2673" spans="4:4" x14ac:dyDescent="0.2">
      <c r="D2673" s="109"/>
    </row>
    <row r="2674" spans="4:4" x14ac:dyDescent="0.2">
      <c r="D2674" s="109"/>
    </row>
    <row r="2675" spans="4:4" x14ac:dyDescent="0.2">
      <c r="D2675" s="109"/>
    </row>
    <row r="2676" spans="4:4" x14ac:dyDescent="0.2">
      <c r="D2676" s="109"/>
    </row>
    <row r="2677" spans="4:4" x14ac:dyDescent="0.2">
      <c r="D2677" s="109"/>
    </row>
    <row r="2678" spans="4:4" x14ac:dyDescent="0.2">
      <c r="D2678" s="109"/>
    </row>
    <row r="2679" spans="4:4" x14ac:dyDescent="0.2">
      <c r="D2679" s="109"/>
    </row>
    <row r="2680" spans="4:4" x14ac:dyDescent="0.2">
      <c r="D2680" s="109"/>
    </row>
    <row r="2681" spans="4:4" x14ac:dyDescent="0.2">
      <c r="D2681" s="109"/>
    </row>
    <row r="2682" spans="4:4" x14ac:dyDescent="0.2">
      <c r="D2682" s="109"/>
    </row>
    <row r="2683" spans="4:4" x14ac:dyDescent="0.2">
      <c r="D2683" s="109"/>
    </row>
    <row r="2684" spans="4:4" x14ac:dyDescent="0.2">
      <c r="D2684" s="109"/>
    </row>
    <row r="2685" spans="4:4" x14ac:dyDescent="0.2">
      <c r="D2685" s="109"/>
    </row>
    <row r="2686" spans="4:4" x14ac:dyDescent="0.2">
      <c r="D2686" s="109"/>
    </row>
    <row r="2687" spans="4:4" x14ac:dyDescent="0.2">
      <c r="D2687" s="109"/>
    </row>
    <row r="2688" spans="4:4" x14ac:dyDescent="0.2">
      <c r="D2688" s="109"/>
    </row>
    <row r="2689" spans="4:4" x14ac:dyDescent="0.2">
      <c r="D2689" s="109"/>
    </row>
    <row r="2690" spans="4:4" x14ac:dyDescent="0.2">
      <c r="D2690" s="109"/>
    </row>
    <row r="2691" spans="4:4" x14ac:dyDescent="0.2">
      <c r="D2691" s="109"/>
    </row>
    <row r="2692" spans="4:4" x14ac:dyDescent="0.2">
      <c r="D2692" s="109"/>
    </row>
    <row r="2693" spans="4:4" x14ac:dyDescent="0.2">
      <c r="D2693" s="109"/>
    </row>
    <row r="2694" spans="4:4" x14ac:dyDescent="0.2">
      <c r="D2694" s="109"/>
    </row>
    <row r="2695" spans="4:4" x14ac:dyDescent="0.2">
      <c r="D2695" s="109"/>
    </row>
    <row r="2696" spans="4:4" x14ac:dyDescent="0.2">
      <c r="D2696" s="109"/>
    </row>
    <row r="2697" spans="4:4" x14ac:dyDescent="0.2">
      <c r="D2697" s="109"/>
    </row>
    <row r="2698" spans="4:4" x14ac:dyDescent="0.2">
      <c r="D2698" s="109"/>
    </row>
    <row r="2699" spans="4:4" x14ac:dyDescent="0.2">
      <c r="D2699" s="109"/>
    </row>
    <row r="2700" spans="4:4" x14ac:dyDescent="0.2">
      <c r="D2700" s="109"/>
    </row>
    <row r="2701" spans="4:4" x14ac:dyDescent="0.2">
      <c r="D2701" s="109"/>
    </row>
    <row r="2702" spans="4:4" x14ac:dyDescent="0.2">
      <c r="D2702" s="109"/>
    </row>
    <row r="2703" spans="4:4" x14ac:dyDescent="0.2">
      <c r="D2703" s="109"/>
    </row>
    <row r="2704" spans="4:4" x14ac:dyDescent="0.2">
      <c r="D2704" s="109"/>
    </row>
    <row r="2705" spans="4:4" x14ac:dyDescent="0.2">
      <c r="D2705" s="109"/>
    </row>
    <row r="2706" spans="4:4" x14ac:dyDescent="0.2">
      <c r="D2706" s="109"/>
    </row>
    <row r="2707" spans="4:4" x14ac:dyDescent="0.2">
      <c r="D2707" s="109"/>
    </row>
    <row r="2708" spans="4:4" x14ac:dyDescent="0.2">
      <c r="D2708" s="109"/>
    </row>
    <row r="2709" spans="4:4" x14ac:dyDescent="0.2">
      <c r="D2709" s="109"/>
    </row>
    <row r="2710" spans="4:4" x14ac:dyDescent="0.2">
      <c r="D2710" s="109"/>
    </row>
    <row r="2711" spans="4:4" x14ac:dyDescent="0.2">
      <c r="D2711" s="109"/>
    </row>
    <row r="2712" spans="4:4" x14ac:dyDescent="0.2">
      <c r="D2712" s="109"/>
    </row>
    <row r="2713" spans="4:4" x14ac:dyDescent="0.2">
      <c r="D2713" s="109"/>
    </row>
    <row r="2714" spans="4:4" x14ac:dyDescent="0.2">
      <c r="D2714" s="109"/>
    </row>
    <row r="2715" spans="4:4" x14ac:dyDescent="0.2">
      <c r="D2715" s="109"/>
    </row>
    <row r="2716" spans="4:4" x14ac:dyDescent="0.2">
      <c r="D2716" s="109"/>
    </row>
    <row r="2717" spans="4:4" x14ac:dyDescent="0.2">
      <c r="D2717" s="109"/>
    </row>
    <row r="2718" spans="4:4" x14ac:dyDescent="0.2">
      <c r="D2718" s="109"/>
    </row>
    <row r="2719" spans="4:4" x14ac:dyDescent="0.2">
      <c r="D2719" s="109"/>
    </row>
    <row r="2720" spans="4:4" x14ac:dyDescent="0.2">
      <c r="D2720" s="109"/>
    </row>
    <row r="2721" spans="4:4" x14ac:dyDescent="0.2">
      <c r="D2721" s="109"/>
    </row>
    <row r="2722" spans="4:4" x14ac:dyDescent="0.2">
      <c r="D2722" s="109"/>
    </row>
    <row r="2723" spans="4:4" x14ac:dyDescent="0.2">
      <c r="D2723" s="109"/>
    </row>
    <row r="2724" spans="4:4" x14ac:dyDescent="0.2">
      <c r="D2724" s="109"/>
    </row>
    <row r="2725" spans="4:4" x14ac:dyDescent="0.2">
      <c r="D2725" s="109"/>
    </row>
    <row r="2726" spans="4:4" x14ac:dyDescent="0.2">
      <c r="D2726" s="109"/>
    </row>
    <row r="2727" spans="4:4" x14ac:dyDescent="0.2">
      <c r="D2727" s="109"/>
    </row>
    <row r="2728" spans="4:4" x14ac:dyDescent="0.2">
      <c r="D2728" s="109"/>
    </row>
    <row r="2729" spans="4:4" x14ac:dyDescent="0.2">
      <c r="D2729" s="109"/>
    </row>
    <row r="2730" spans="4:4" x14ac:dyDescent="0.2">
      <c r="D2730" s="109"/>
    </row>
    <row r="2731" spans="4:4" x14ac:dyDescent="0.2">
      <c r="D2731" s="109"/>
    </row>
    <row r="2732" spans="4:4" x14ac:dyDescent="0.2">
      <c r="D2732" s="109"/>
    </row>
    <row r="2733" spans="4:4" x14ac:dyDescent="0.2">
      <c r="D2733" s="109"/>
    </row>
    <row r="2734" spans="4:4" x14ac:dyDescent="0.2">
      <c r="D2734" s="109"/>
    </row>
    <row r="2735" spans="4:4" x14ac:dyDescent="0.2">
      <c r="D2735" s="109"/>
    </row>
    <row r="2736" spans="4:4" x14ac:dyDescent="0.2">
      <c r="D2736" s="109"/>
    </row>
    <row r="2737" spans="4:4" x14ac:dyDescent="0.2">
      <c r="D2737" s="109"/>
    </row>
    <row r="2738" spans="4:4" x14ac:dyDescent="0.2">
      <c r="D2738" s="109"/>
    </row>
    <row r="2739" spans="4:4" x14ac:dyDescent="0.2">
      <c r="D2739" s="109"/>
    </row>
    <row r="2740" spans="4:4" x14ac:dyDescent="0.2">
      <c r="D2740" s="109"/>
    </row>
    <row r="2741" spans="4:4" x14ac:dyDescent="0.2">
      <c r="D2741" s="109"/>
    </row>
    <row r="2742" spans="4:4" x14ac:dyDescent="0.2">
      <c r="D2742" s="109"/>
    </row>
    <row r="2743" spans="4:4" x14ac:dyDescent="0.2">
      <c r="D2743" s="109"/>
    </row>
    <row r="2744" spans="4:4" x14ac:dyDescent="0.2">
      <c r="D2744" s="109"/>
    </row>
    <row r="2745" spans="4:4" x14ac:dyDescent="0.2">
      <c r="D2745" s="109"/>
    </row>
    <row r="2746" spans="4:4" x14ac:dyDescent="0.2">
      <c r="D2746" s="109"/>
    </row>
    <row r="2747" spans="4:4" x14ac:dyDescent="0.2">
      <c r="D2747" s="109"/>
    </row>
    <row r="2748" spans="4:4" x14ac:dyDescent="0.2">
      <c r="D2748" s="109"/>
    </row>
    <row r="2749" spans="4:4" x14ac:dyDescent="0.2">
      <c r="D2749" s="109"/>
    </row>
    <row r="2750" spans="4:4" x14ac:dyDescent="0.2">
      <c r="D2750" s="109"/>
    </row>
    <row r="2751" spans="4:4" x14ac:dyDescent="0.2">
      <c r="D2751" s="109"/>
    </row>
    <row r="2752" spans="4:4" x14ac:dyDescent="0.2">
      <c r="D2752" s="109"/>
    </row>
    <row r="2753" spans="4:4" x14ac:dyDescent="0.2">
      <c r="D2753" s="109"/>
    </row>
    <row r="2754" spans="4:4" x14ac:dyDescent="0.2">
      <c r="D2754" s="109"/>
    </row>
    <row r="2755" spans="4:4" x14ac:dyDescent="0.2">
      <c r="D2755" s="109"/>
    </row>
    <row r="2756" spans="4:4" x14ac:dyDescent="0.2">
      <c r="D2756" s="109"/>
    </row>
    <row r="2757" spans="4:4" x14ac:dyDescent="0.2">
      <c r="D2757" s="109"/>
    </row>
    <row r="2758" spans="4:4" x14ac:dyDescent="0.2">
      <c r="D2758" s="109"/>
    </row>
    <row r="2759" spans="4:4" x14ac:dyDescent="0.2">
      <c r="D2759" s="109"/>
    </row>
    <row r="2760" spans="4:4" x14ac:dyDescent="0.2">
      <c r="D2760" s="109"/>
    </row>
    <row r="2761" spans="4:4" x14ac:dyDescent="0.2">
      <c r="D2761" s="109"/>
    </row>
    <row r="2762" spans="4:4" x14ac:dyDescent="0.2">
      <c r="D2762" s="109"/>
    </row>
    <row r="2763" spans="4:4" x14ac:dyDescent="0.2">
      <c r="D2763" s="109"/>
    </row>
    <row r="2764" spans="4:4" x14ac:dyDescent="0.2">
      <c r="D2764" s="109"/>
    </row>
    <row r="2765" spans="4:4" x14ac:dyDescent="0.2">
      <c r="D2765" s="109"/>
    </row>
    <row r="2766" spans="4:4" x14ac:dyDescent="0.2">
      <c r="D2766" s="109"/>
    </row>
    <row r="2767" spans="4:4" x14ac:dyDescent="0.2">
      <c r="D2767" s="109"/>
    </row>
    <row r="2768" spans="4:4" x14ac:dyDescent="0.2">
      <c r="D2768" s="109"/>
    </row>
    <row r="2769" spans="4:4" x14ac:dyDescent="0.2">
      <c r="D2769" s="109"/>
    </row>
    <row r="2770" spans="4:4" x14ac:dyDescent="0.2">
      <c r="D2770" s="109"/>
    </row>
    <row r="2771" spans="4:4" x14ac:dyDescent="0.2">
      <c r="D2771" s="109"/>
    </row>
    <row r="2772" spans="4:4" x14ac:dyDescent="0.2">
      <c r="D2772" s="109"/>
    </row>
    <row r="2773" spans="4:4" x14ac:dyDescent="0.2">
      <c r="D2773" s="109"/>
    </row>
    <row r="2774" spans="4:4" x14ac:dyDescent="0.2">
      <c r="D2774" s="109"/>
    </row>
    <row r="2775" spans="4:4" x14ac:dyDescent="0.2">
      <c r="D2775" s="109"/>
    </row>
    <row r="2776" spans="4:4" x14ac:dyDescent="0.2">
      <c r="D2776" s="109"/>
    </row>
    <row r="2777" spans="4:4" x14ac:dyDescent="0.2">
      <c r="D2777" s="109"/>
    </row>
    <row r="2778" spans="4:4" x14ac:dyDescent="0.2">
      <c r="D2778" s="109"/>
    </row>
    <row r="2779" spans="4:4" x14ac:dyDescent="0.2">
      <c r="D2779" s="109"/>
    </row>
    <row r="2780" spans="4:4" x14ac:dyDescent="0.2">
      <c r="D2780" s="109"/>
    </row>
    <row r="2781" spans="4:4" x14ac:dyDescent="0.2">
      <c r="D2781" s="109"/>
    </row>
    <row r="2782" spans="4:4" x14ac:dyDescent="0.2">
      <c r="D2782" s="109"/>
    </row>
    <row r="2783" spans="4:4" x14ac:dyDescent="0.2">
      <c r="D2783" s="109"/>
    </row>
    <row r="2784" spans="4:4" x14ac:dyDescent="0.2">
      <c r="D2784" s="109"/>
    </row>
    <row r="2785" spans="4:4" x14ac:dyDescent="0.2">
      <c r="D2785" s="109"/>
    </row>
    <row r="2786" spans="4:4" x14ac:dyDescent="0.2">
      <c r="D2786" s="109"/>
    </row>
    <row r="2787" spans="4:4" x14ac:dyDescent="0.2">
      <c r="D2787" s="109"/>
    </row>
    <row r="2788" spans="4:4" x14ac:dyDescent="0.2">
      <c r="D2788" s="109"/>
    </row>
    <row r="2789" spans="4:4" x14ac:dyDescent="0.2">
      <c r="D2789" s="109"/>
    </row>
    <row r="2790" spans="4:4" x14ac:dyDescent="0.2">
      <c r="D2790" s="109"/>
    </row>
    <row r="2791" spans="4:4" x14ac:dyDescent="0.2">
      <c r="D2791" s="109"/>
    </row>
    <row r="2792" spans="4:4" x14ac:dyDescent="0.2">
      <c r="D2792" s="109"/>
    </row>
    <row r="2793" spans="4:4" x14ac:dyDescent="0.2">
      <c r="D2793" s="109"/>
    </row>
    <row r="2794" spans="4:4" x14ac:dyDescent="0.2">
      <c r="D2794" s="109"/>
    </row>
    <row r="2795" spans="4:4" x14ac:dyDescent="0.2">
      <c r="D2795" s="109"/>
    </row>
    <row r="2796" spans="4:4" x14ac:dyDescent="0.2">
      <c r="D2796" s="109"/>
    </row>
    <row r="2797" spans="4:4" x14ac:dyDescent="0.2">
      <c r="D2797" s="109"/>
    </row>
    <row r="2798" spans="4:4" x14ac:dyDescent="0.2">
      <c r="D2798" s="109"/>
    </row>
    <row r="2799" spans="4:4" x14ac:dyDescent="0.2">
      <c r="D2799" s="109"/>
    </row>
    <row r="2800" spans="4:4" x14ac:dyDescent="0.2">
      <c r="D2800" s="109"/>
    </row>
    <row r="2801" spans="4:4" x14ac:dyDescent="0.2">
      <c r="D2801" s="109"/>
    </row>
    <row r="2802" spans="4:4" x14ac:dyDescent="0.2">
      <c r="D2802" s="109"/>
    </row>
    <row r="2803" spans="4:4" x14ac:dyDescent="0.2">
      <c r="D2803" s="109"/>
    </row>
    <row r="2804" spans="4:4" x14ac:dyDescent="0.2">
      <c r="D2804" s="109"/>
    </row>
    <row r="2805" spans="4:4" x14ac:dyDescent="0.2">
      <c r="D2805" s="109"/>
    </row>
    <row r="2806" spans="4:4" x14ac:dyDescent="0.2">
      <c r="D2806" s="109"/>
    </row>
    <row r="2807" spans="4:4" x14ac:dyDescent="0.2">
      <c r="D2807" s="109"/>
    </row>
    <row r="2808" spans="4:4" x14ac:dyDescent="0.2">
      <c r="D2808" s="109"/>
    </row>
    <row r="2809" spans="4:4" x14ac:dyDescent="0.2">
      <c r="D2809" s="109"/>
    </row>
    <row r="2810" spans="4:4" x14ac:dyDescent="0.2">
      <c r="D2810" s="109"/>
    </row>
    <row r="2811" spans="4:4" x14ac:dyDescent="0.2">
      <c r="D2811" s="109"/>
    </row>
    <row r="2812" spans="4:4" x14ac:dyDescent="0.2">
      <c r="D2812" s="109"/>
    </row>
    <row r="2813" spans="4:4" x14ac:dyDescent="0.2">
      <c r="D2813" s="109"/>
    </row>
    <row r="2814" spans="4:4" x14ac:dyDescent="0.2">
      <c r="D2814" s="109"/>
    </row>
    <row r="2815" spans="4:4" x14ac:dyDescent="0.2">
      <c r="D2815" s="109"/>
    </row>
    <row r="2816" spans="4:4" x14ac:dyDescent="0.2">
      <c r="D2816" s="109"/>
    </row>
    <row r="2817" spans="4:4" x14ac:dyDescent="0.2">
      <c r="D2817" s="109"/>
    </row>
    <row r="2818" spans="4:4" x14ac:dyDescent="0.2">
      <c r="D2818" s="109"/>
    </row>
    <row r="2819" spans="4:4" x14ac:dyDescent="0.2">
      <c r="D2819" s="109"/>
    </row>
    <row r="2820" spans="4:4" x14ac:dyDescent="0.2">
      <c r="D2820" s="109"/>
    </row>
    <row r="2821" spans="4:4" x14ac:dyDescent="0.2">
      <c r="D2821" s="109"/>
    </row>
    <row r="2822" spans="4:4" x14ac:dyDescent="0.2">
      <c r="D2822" s="109"/>
    </row>
    <row r="2823" spans="4:4" x14ac:dyDescent="0.2">
      <c r="D2823" s="109"/>
    </row>
    <row r="2824" spans="4:4" x14ac:dyDescent="0.2">
      <c r="D2824" s="109"/>
    </row>
    <row r="2825" spans="4:4" x14ac:dyDescent="0.2">
      <c r="D2825" s="109"/>
    </row>
    <row r="2826" spans="4:4" x14ac:dyDescent="0.2">
      <c r="D2826" s="109"/>
    </row>
    <row r="2827" spans="4:4" x14ac:dyDescent="0.2">
      <c r="D2827" s="109"/>
    </row>
    <row r="2828" spans="4:4" x14ac:dyDescent="0.2">
      <c r="D2828" s="109"/>
    </row>
    <row r="2829" spans="4:4" x14ac:dyDescent="0.2">
      <c r="D2829" s="109"/>
    </row>
    <row r="2830" spans="4:4" x14ac:dyDescent="0.2">
      <c r="D2830" s="109"/>
    </row>
    <row r="2831" spans="4:4" x14ac:dyDescent="0.2">
      <c r="D2831" s="109"/>
    </row>
    <row r="2832" spans="4:4" x14ac:dyDescent="0.2">
      <c r="D2832" s="109"/>
    </row>
    <row r="2833" spans="4:4" x14ac:dyDescent="0.2">
      <c r="D2833" s="109"/>
    </row>
    <row r="2834" spans="4:4" x14ac:dyDescent="0.2">
      <c r="D2834" s="109"/>
    </row>
    <row r="2835" spans="4:4" x14ac:dyDescent="0.2">
      <c r="D2835" s="109"/>
    </row>
    <row r="2836" spans="4:4" x14ac:dyDescent="0.2">
      <c r="D2836" s="109"/>
    </row>
    <row r="2837" spans="4:4" x14ac:dyDescent="0.2">
      <c r="D2837" s="109"/>
    </row>
    <row r="2838" spans="4:4" x14ac:dyDescent="0.2">
      <c r="D2838" s="109"/>
    </row>
    <row r="2839" spans="4:4" x14ac:dyDescent="0.2">
      <c r="D2839" s="109"/>
    </row>
    <row r="2840" spans="4:4" x14ac:dyDescent="0.2">
      <c r="D2840" s="109"/>
    </row>
    <row r="2841" spans="4:4" x14ac:dyDescent="0.2">
      <c r="D2841" s="109"/>
    </row>
    <row r="2842" spans="4:4" x14ac:dyDescent="0.2">
      <c r="D2842" s="109"/>
    </row>
    <row r="2843" spans="4:4" x14ac:dyDescent="0.2">
      <c r="D2843" s="109"/>
    </row>
    <row r="2844" spans="4:4" x14ac:dyDescent="0.2">
      <c r="D2844" s="109"/>
    </row>
    <row r="2845" spans="4:4" x14ac:dyDescent="0.2">
      <c r="D2845" s="109"/>
    </row>
    <row r="2846" spans="4:4" x14ac:dyDescent="0.2">
      <c r="D2846" s="109"/>
    </row>
    <row r="2847" spans="4:4" x14ac:dyDescent="0.2">
      <c r="D2847" s="109"/>
    </row>
    <row r="2848" spans="4:4" x14ac:dyDescent="0.2">
      <c r="D2848" s="109"/>
    </row>
    <row r="2849" spans="4:4" x14ac:dyDescent="0.2">
      <c r="D2849" s="109"/>
    </row>
    <row r="2850" spans="4:4" x14ac:dyDescent="0.2">
      <c r="D2850" s="109"/>
    </row>
    <row r="2851" spans="4:4" x14ac:dyDescent="0.2">
      <c r="D2851" s="109"/>
    </row>
    <row r="2852" spans="4:4" x14ac:dyDescent="0.2">
      <c r="D2852" s="109"/>
    </row>
    <row r="2853" spans="4:4" x14ac:dyDescent="0.2">
      <c r="D2853" s="109"/>
    </row>
    <row r="2854" spans="4:4" x14ac:dyDescent="0.2">
      <c r="D2854" s="109"/>
    </row>
    <row r="2855" spans="4:4" x14ac:dyDescent="0.2">
      <c r="D2855" s="109"/>
    </row>
    <row r="2856" spans="4:4" x14ac:dyDescent="0.2">
      <c r="D2856" s="109"/>
    </row>
    <row r="2857" spans="4:4" x14ac:dyDescent="0.2">
      <c r="D2857" s="109"/>
    </row>
    <row r="2858" spans="4:4" x14ac:dyDescent="0.2">
      <c r="D2858" s="109"/>
    </row>
    <row r="2859" spans="4:4" x14ac:dyDescent="0.2">
      <c r="D2859" s="109"/>
    </row>
    <row r="2860" spans="4:4" x14ac:dyDescent="0.2">
      <c r="D2860" s="109"/>
    </row>
    <row r="2861" spans="4:4" x14ac:dyDescent="0.2">
      <c r="D2861" s="109"/>
    </row>
    <row r="2862" spans="4:4" x14ac:dyDescent="0.2">
      <c r="D2862" s="109"/>
    </row>
    <row r="2863" spans="4:4" x14ac:dyDescent="0.2">
      <c r="D2863" s="109"/>
    </row>
    <row r="2864" spans="4:4" x14ac:dyDescent="0.2">
      <c r="D2864" s="109"/>
    </row>
    <row r="2865" spans="4:4" x14ac:dyDescent="0.2">
      <c r="D2865" s="109"/>
    </row>
    <row r="2866" spans="4:4" x14ac:dyDescent="0.2">
      <c r="D2866" s="109"/>
    </row>
    <row r="2867" spans="4:4" x14ac:dyDescent="0.2">
      <c r="D2867" s="109"/>
    </row>
    <row r="2868" spans="4:4" x14ac:dyDescent="0.2">
      <c r="D2868" s="109"/>
    </row>
    <row r="2869" spans="4:4" x14ac:dyDescent="0.2">
      <c r="D2869" s="109"/>
    </row>
    <row r="2870" spans="4:4" x14ac:dyDescent="0.2">
      <c r="D2870" s="109"/>
    </row>
    <row r="2871" spans="4:4" x14ac:dyDescent="0.2">
      <c r="D2871" s="109"/>
    </row>
    <row r="2872" spans="4:4" x14ac:dyDescent="0.2">
      <c r="D2872" s="109"/>
    </row>
    <row r="2873" spans="4:4" x14ac:dyDescent="0.2">
      <c r="D2873" s="109"/>
    </row>
    <row r="2874" spans="4:4" x14ac:dyDescent="0.2">
      <c r="D2874" s="109"/>
    </row>
    <row r="2875" spans="4:4" x14ac:dyDescent="0.2">
      <c r="D2875" s="109"/>
    </row>
    <row r="2876" spans="4:4" x14ac:dyDescent="0.2">
      <c r="D2876" s="109"/>
    </row>
    <row r="2877" spans="4:4" x14ac:dyDescent="0.2">
      <c r="D2877" s="109"/>
    </row>
    <row r="2878" spans="4:4" x14ac:dyDescent="0.2">
      <c r="D2878" s="109"/>
    </row>
    <row r="2879" spans="4:4" x14ac:dyDescent="0.2">
      <c r="D2879" s="109"/>
    </row>
    <row r="2880" spans="4:4" x14ac:dyDescent="0.2">
      <c r="D2880" s="109"/>
    </row>
    <row r="2881" spans="4:4" x14ac:dyDescent="0.2">
      <c r="D2881" s="109"/>
    </row>
    <row r="2882" spans="4:4" x14ac:dyDescent="0.2">
      <c r="D2882" s="109"/>
    </row>
    <row r="2883" spans="4:4" x14ac:dyDescent="0.2">
      <c r="D2883" s="109"/>
    </row>
    <row r="2884" spans="4:4" x14ac:dyDescent="0.2">
      <c r="D2884" s="109"/>
    </row>
    <row r="2885" spans="4:4" x14ac:dyDescent="0.2">
      <c r="D2885" s="109"/>
    </row>
    <row r="2886" spans="4:4" x14ac:dyDescent="0.2">
      <c r="D2886" s="109"/>
    </row>
    <row r="2887" spans="4:4" x14ac:dyDescent="0.2">
      <c r="D2887" s="109"/>
    </row>
    <row r="2888" spans="4:4" x14ac:dyDescent="0.2">
      <c r="D2888" s="109"/>
    </row>
    <row r="2889" spans="4:4" x14ac:dyDescent="0.2">
      <c r="D2889" s="109"/>
    </row>
    <row r="2890" spans="4:4" x14ac:dyDescent="0.2">
      <c r="D2890" s="109"/>
    </row>
    <row r="2891" spans="4:4" x14ac:dyDescent="0.2">
      <c r="D2891" s="109"/>
    </row>
    <row r="2892" spans="4:4" x14ac:dyDescent="0.2">
      <c r="D2892" s="109"/>
    </row>
    <row r="2893" spans="4:4" x14ac:dyDescent="0.2">
      <c r="D2893" s="109"/>
    </row>
    <row r="2894" spans="4:4" x14ac:dyDescent="0.2">
      <c r="D2894" s="109"/>
    </row>
    <row r="2895" spans="4:4" x14ac:dyDescent="0.2">
      <c r="D2895" s="109"/>
    </row>
    <row r="2896" spans="4:4" x14ac:dyDescent="0.2">
      <c r="D2896" s="109"/>
    </row>
    <row r="2897" spans="4:4" x14ac:dyDescent="0.2">
      <c r="D2897" s="109"/>
    </row>
    <row r="2898" spans="4:4" x14ac:dyDescent="0.2">
      <c r="D2898" s="109"/>
    </row>
    <row r="2899" spans="4:4" x14ac:dyDescent="0.2">
      <c r="D2899" s="109"/>
    </row>
    <row r="2900" spans="4:4" x14ac:dyDescent="0.2">
      <c r="D2900" s="109"/>
    </row>
    <row r="2901" spans="4:4" x14ac:dyDescent="0.2">
      <c r="D2901" s="109"/>
    </row>
    <row r="2902" spans="4:4" x14ac:dyDescent="0.2">
      <c r="D2902" s="109"/>
    </row>
    <row r="2903" spans="4:4" x14ac:dyDescent="0.2">
      <c r="D2903" s="109"/>
    </row>
    <row r="2904" spans="4:4" x14ac:dyDescent="0.2">
      <c r="D2904" s="109"/>
    </row>
    <row r="2905" spans="4:4" x14ac:dyDescent="0.2">
      <c r="D2905" s="109"/>
    </row>
    <row r="2906" spans="4:4" x14ac:dyDescent="0.2">
      <c r="D2906" s="109"/>
    </row>
    <row r="2907" spans="4:4" x14ac:dyDescent="0.2">
      <c r="D2907" s="109"/>
    </row>
    <row r="2908" spans="4:4" x14ac:dyDescent="0.2">
      <c r="D2908" s="109"/>
    </row>
    <row r="2909" spans="4:4" x14ac:dyDescent="0.2">
      <c r="D2909" s="109"/>
    </row>
    <row r="2910" spans="4:4" x14ac:dyDescent="0.2">
      <c r="D2910" s="109"/>
    </row>
    <row r="2911" spans="4:4" x14ac:dyDescent="0.2">
      <c r="D2911" s="109"/>
    </row>
    <row r="2912" spans="4:4" x14ac:dyDescent="0.2">
      <c r="D2912" s="109"/>
    </row>
    <row r="2913" spans="4:4" x14ac:dyDescent="0.2">
      <c r="D2913" s="109"/>
    </row>
    <row r="2914" spans="4:4" x14ac:dyDescent="0.2">
      <c r="D2914" s="109"/>
    </row>
    <row r="2915" spans="4:4" x14ac:dyDescent="0.2">
      <c r="D2915" s="109"/>
    </row>
    <row r="2916" spans="4:4" x14ac:dyDescent="0.2">
      <c r="D2916" s="109"/>
    </row>
    <row r="2917" spans="4:4" x14ac:dyDescent="0.2">
      <c r="D2917" s="109"/>
    </row>
    <row r="2918" spans="4:4" x14ac:dyDescent="0.2">
      <c r="D2918" s="109"/>
    </row>
    <row r="2919" spans="4:4" x14ac:dyDescent="0.2">
      <c r="D2919" s="109"/>
    </row>
    <row r="2920" spans="4:4" x14ac:dyDescent="0.2">
      <c r="D2920" s="109"/>
    </row>
    <row r="2921" spans="4:4" x14ac:dyDescent="0.2">
      <c r="D2921" s="109"/>
    </row>
    <row r="2922" spans="4:4" x14ac:dyDescent="0.2">
      <c r="D2922" s="109"/>
    </row>
    <row r="2923" spans="4:4" x14ac:dyDescent="0.2">
      <c r="D2923" s="109"/>
    </row>
    <row r="2924" spans="4:4" x14ac:dyDescent="0.2">
      <c r="D2924" s="109"/>
    </row>
    <row r="2925" spans="4:4" x14ac:dyDescent="0.2">
      <c r="D2925" s="109"/>
    </row>
    <row r="2926" spans="4:4" x14ac:dyDescent="0.2">
      <c r="D2926" s="109"/>
    </row>
    <row r="2927" spans="4:4" x14ac:dyDescent="0.2">
      <c r="D2927" s="109"/>
    </row>
    <row r="2928" spans="4:4" x14ac:dyDescent="0.2">
      <c r="D2928" s="109"/>
    </row>
    <row r="2929" spans="4:4" x14ac:dyDescent="0.2">
      <c r="D2929" s="109"/>
    </row>
    <row r="2930" spans="4:4" x14ac:dyDescent="0.2">
      <c r="D2930" s="109"/>
    </row>
    <row r="2931" spans="4:4" x14ac:dyDescent="0.2">
      <c r="D2931" s="109"/>
    </row>
    <row r="2932" spans="4:4" x14ac:dyDescent="0.2">
      <c r="D2932" s="109"/>
    </row>
    <row r="2933" spans="4:4" x14ac:dyDescent="0.2">
      <c r="D2933" s="109"/>
    </row>
    <row r="2934" spans="4:4" x14ac:dyDescent="0.2">
      <c r="D2934" s="109"/>
    </row>
    <row r="2935" spans="4:4" x14ac:dyDescent="0.2">
      <c r="D2935" s="109"/>
    </row>
    <row r="2936" spans="4:4" x14ac:dyDescent="0.2">
      <c r="D2936" s="109"/>
    </row>
    <row r="2937" spans="4:4" x14ac:dyDescent="0.2">
      <c r="D2937" s="109"/>
    </row>
    <row r="2938" spans="4:4" x14ac:dyDescent="0.2">
      <c r="D2938" s="109"/>
    </row>
    <row r="2939" spans="4:4" x14ac:dyDescent="0.2">
      <c r="D2939" s="109"/>
    </row>
    <row r="2940" spans="4:4" x14ac:dyDescent="0.2">
      <c r="D2940" s="109"/>
    </row>
    <row r="2941" spans="4:4" x14ac:dyDescent="0.2">
      <c r="D2941" s="109"/>
    </row>
    <row r="2942" spans="4:4" x14ac:dyDescent="0.2">
      <c r="D2942" s="109"/>
    </row>
    <row r="2943" spans="4:4" x14ac:dyDescent="0.2">
      <c r="D2943" s="109"/>
    </row>
    <row r="2944" spans="4:4" x14ac:dyDescent="0.2">
      <c r="D2944" s="109"/>
    </row>
    <row r="2945" spans="4:4" x14ac:dyDescent="0.2">
      <c r="D2945" s="109"/>
    </row>
    <row r="2946" spans="4:4" x14ac:dyDescent="0.2">
      <c r="D2946" s="109"/>
    </row>
    <row r="2947" spans="4:4" x14ac:dyDescent="0.2">
      <c r="D2947" s="109"/>
    </row>
    <row r="2948" spans="4:4" x14ac:dyDescent="0.2">
      <c r="D2948" s="109"/>
    </row>
    <row r="2949" spans="4:4" x14ac:dyDescent="0.2">
      <c r="D2949" s="109"/>
    </row>
    <row r="2950" spans="4:4" x14ac:dyDescent="0.2">
      <c r="D2950" s="109"/>
    </row>
    <row r="2951" spans="4:4" x14ac:dyDescent="0.2">
      <c r="D2951" s="109"/>
    </row>
    <row r="2952" spans="4:4" x14ac:dyDescent="0.2">
      <c r="D2952" s="109"/>
    </row>
    <row r="2953" spans="4:4" x14ac:dyDescent="0.2">
      <c r="D2953" s="109"/>
    </row>
    <row r="2954" spans="4:4" x14ac:dyDescent="0.2">
      <c r="D2954" s="109"/>
    </row>
    <row r="2955" spans="4:4" x14ac:dyDescent="0.2">
      <c r="D2955" s="109"/>
    </row>
    <row r="2956" spans="4:4" x14ac:dyDescent="0.2">
      <c r="D2956" s="109"/>
    </row>
    <row r="2957" spans="4:4" x14ac:dyDescent="0.2">
      <c r="D2957" s="109"/>
    </row>
    <row r="2958" spans="4:4" x14ac:dyDescent="0.2">
      <c r="D2958" s="109"/>
    </row>
    <row r="2959" spans="4:4" x14ac:dyDescent="0.2">
      <c r="D2959" s="109"/>
    </row>
    <row r="2960" spans="4:4" x14ac:dyDescent="0.2">
      <c r="D2960" s="109"/>
    </row>
    <row r="2961" spans="4:4" x14ac:dyDescent="0.2">
      <c r="D2961" s="109"/>
    </row>
    <row r="2962" spans="4:4" x14ac:dyDescent="0.2">
      <c r="D2962" s="109"/>
    </row>
    <row r="2963" spans="4:4" x14ac:dyDescent="0.2">
      <c r="D2963" s="109"/>
    </row>
    <row r="2964" spans="4:4" x14ac:dyDescent="0.2">
      <c r="D2964" s="109"/>
    </row>
    <row r="2965" spans="4:4" x14ac:dyDescent="0.2">
      <c r="D2965" s="109"/>
    </row>
    <row r="2966" spans="4:4" x14ac:dyDescent="0.2">
      <c r="D2966" s="109"/>
    </row>
    <row r="2967" spans="4:4" x14ac:dyDescent="0.2">
      <c r="D2967" s="109"/>
    </row>
    <row r="2968" spans="4:4" x14ac:dyDescent="0.2">
      <c r="D2968" s="109"/>
    </row>
    <row r="2969" spans="4:4" x14ac:dyDescent="0.2">
      <c r="D2969" s="109"/>
    </row>
    <row r="2970" spans="4:4" x14ac:dyDescent="0.2">
      <c r="D2970" s="109"/>
    </row>
    <row r="2971" spans="4:4" x14ac:dyDescent="0.2">
      <c r="D2971" s="109"/>
    </row>
    <row r="2972" spans="4:4" x14ac:dyDescent="0.2">
      <c r="D2972" s="109"/>
    </row>
    <row r="2973" spans="4:4" x14ac:dyDescent="0.2">
      <c r="D2973" s="109"/>
    </row>
    <row r="2974" spans="4:4" x14ac:dyDescent="0.2">
      <c r="D2974" s="109"/>
    </row>
    <row r="2975" spans="4:4" x14ac:dyDescent="0.2">
      <c r="D2975" s="109"/>
    </row>
    <row r="2976" spans="4:4" x14ac:dyDescent="0.2">
      <c r="D2976" s="109"/>
    </row>
    <row r="2977" spans="4:4" x14ac:dyDescent="0.2">
      <c r="D2977" s="109"/>
    </row>
    <row r="2978" spans="4:4" x14ac:dyDescent="0.2">
      <c r="D2978" s="109"/>
    </row>
    <row r="2979" spans="4:4" x14ac:dyDescent="0.2">
      <c r="D2979" s="109"/>
    </row>
    <row r="2980" spans="4:4" x14ac:dyDescent="0.2">
      <c r="D2980" s="109"/>
    </row>
    <row r="2981" spans="4:4" x14ac:dyDescent="0.2">
      <c r="D2981" s="109"/>
    </row>
    <row r="2982" spans="4:4" x14ac:dyDescent="0.2">
      <c r="D2982" s="109"/>
    </row>
    <row r="2983" spans="4:4" x14ac:dyDescent="0.2">
      <c r="D2983" s="109"/>
    </row>
    <row r="2984" spans="4:4" x14ac:dyDescent="0.2">
      <c r="D2984" s="109"/>
    </row>
    <row r="2985" spans="4:4" x14ac:dyDescent="0.2">
      <c r="D2985" s="109"/>
    </row>
    <row r="2986" spans="4:4" x14ac:dyDescent="0.2">
      <c r="D2986" s="109"/>
    </row>
    <row r="2987" spans="4:4" x14ac:dyDescent="0.2">
      <c r="D2987" s="109"/>
    </row>
    <row r="2988" spans="4:4" x14ac:dyDescent="0.2">
      <c r="D2988" s="109"/>
    </row>
    <row r="2989" spans="4:4" x14ac:dyDescent="0.2">
      <c r="D2989" s="109"/>
    </row>
    <row r="2990" spans="4:4" x14ac:dyDescent="0.2">
      <c r="D2990" s="109"/>
    </row>
    <row r="2991" spans="4:4" x14ac:dyDescent="0.2">
      <c r="D2991" s="109"/>
    </row>
    <row r="2992" spans="4:4" x14ac:dyDescent="0.2">
      <c r="D2992" s="109"/>
    </row>
    <row r="2993" spans="4:4" x14ac:dyDescent="0.2">
      <c r="D2993" s="109"/>
    </row>
    <row r="2994" spans="4:4" x14ac:dyDescent="0.2">
      <c r="D2994" s="109"/>
    </row>
    <row r="2995" spans="4:4" x14ac:dyDescent="0.2">
      <c r="D2995" s="109"/>
    </row>
    <row r="2996" spans="4:4" x14ac:dyDescent="0.2">
      <c r="D2996" s="109"/>
    </row>
    <row r="2997" spans="4:4" x14ac:dyDescent="0.2">
      <c r="D2997" s="109"/>
    </row>
    <row r="2998" spans="4:4" x14ac:dyDescent="0.2">
      <c r="D2998" s="109"/>
    </row>
    <row r="2999" spans="4:4" x14ac:dyDescent="0.2">
      <c r="D2999" s="109"/>
    </row>
    <row r="3000" spans="4:4" x14ac:dyDescent="0.2">
      <c r="D3000" s="109"/>
    </row>
    <row r="3001" spans="4:4" x14ac:dyDescent="0.2">
      <c r="D3001" s="109"/>
    </row>
    <row r="3002" spans="4:4" x14ac:dyDescent="0.2">
      <c r="D3002" s="109"/>
    </row>
    <row r="3003" spans="4:4" x14ac:dyDescent="0.2">
      <c r="D3003" s="109"/>
    </row>
    <row r="3004" spans="4:4" x14ac:dyDescent="0.2">
      <c r="D3004" s="109"/>
    </row>
    <row r="3005" spans="4:4" x14ac:dyDescent="0.2">
      <c r="D3005" s="109"/>
    </row>
    <row r="3006" spans="4:4" x14ac:dyDescent="0.2">
      <c r="D3006" s="109"/>
    </row>
    <row r="3007" spans="4:4" x14ac:dyDescent="0.2">
      <c r="D3007" s="109"/>
    </row>
    <row r="3008" spans="4:4" x14ac:dyDescent="0.2">
      <c r="D3008" s="109"/>
    </row>
    <row r="3009" spans="4:4" x14ac:dyDescent="0.2">
      <c r="D3009" s="109"/>
    </row>
    <row r="3010" spans="4:4" x14ac:dyDescent="0.2">
      <c r="D3010" s="109"/>
    </row>
    <row r="3011" spans="4:4" x14ac:dyDescent="0.2">
      <c r="D3011" s="109"/>
    </row>
    <row r="3012" spans="4:4" x14ac:dyDescent="0.2">
      <c r="D3012" s="109"/>
    </row>
    <row r="3013" spans="4:4" x14ac:dyDescent="0.2">
      <c r="D3013" s="109"/>
    </row>
    <row r="3014" spans="4:4" x14ac:dyDescent="0.2">
      <c r="D3014" s="109"/>
    </row>
    <row r="3015" spans="4:4" x14ac:dyDescent="0.2">
      <c r="D3015" s="109"/>
    </row>
    <row r="3016" spans="4:4" x14ac:dyDescent="0.2">
      <c r="D3016" s="109"/>
    </row>
    <row r="3017" spans="4:4" x14ac:dyDescent="0.2">
      <c r="D3017" s="109"/>
    </row>
    <row r="3018" spans="4:4" x14ac:dyDescent="0.2">
      <c r="D3018" s="109"/>
    </row>
    <row r="3019" spans="4:4" x14ac:dyDescent="0.2">
      <c r="D3019" s="109"/>
    </row>
    <row r="3020" spans="4:4" x14ac:dyDescent="0.2">
      <c r="D3020" s="109"/>
    </row>
    <row r="3021" spans="4:4" x14ac:dyDescent="0.2">
      <c r="D3021" s="109"/>
    </row>
    <row r="3022" spans="4:4" x14ac:dyDescent="0.2">
      <c r="D3022" s="109"/>
    </row>
    <row r="3023" spans="4:4" x14ac:dyDescent="0.2">
      <c r="D3023" s="109"/>
    </row>
    <row r="3024" spans="4:4" x14ac:dyDescent="0.2">
      <c r="D3024" s="109"/>
    </row>
    <row r="3025" spans="4:4" x14ac:dyDescent="0.2">
      <c r="D3025" s="109"/>
    </row>
    <row r="3026" spans="4:4" x14ac:dyDescent="0.2">
      <c r="D3026" s="109"/>
    </row>
    <row r="3027" spans="4:4" x14ac:dyDescent="0.2">
      <c r="D3027" s="109"/>
    </row>
    <row r="3028" spans="4:4" x14ac:dyDescent="0.2">
      <c r="D3028" s="109"/>
    </row>
    <row r="3029" spans="4:4" x14ac:dyDescent="0.2">
      <c r="D3029" s="109"/>
    </row>
    <row r="3030" spans="4:4" x14ac:dyDescent="0.2">
      <c r="D3030" s="109"/>
    </row>
    <row r="3031" spans="4:4" x14ac:dyDescent="0.2">
      <c r="D3031" s="109"/>
    </row>
    <row r="3032" spans="4:4" x14ac:dyDescent="0.2">
      <c r="D3032" s="109"/>
    </row>
    <row r="3033" spans="4:4" x14ac:dyDescent="0.2">
      <c r="D3033" s="109"/>
    </row>
    <row r="3034" spans="4:4" x14ac:dyDescent="0.2">
      <c r="D3034" s="109"/>
    </row>
    <row r="3035" spans="4:4" x14ac:dyDescent="0.2">
      <c r="D3035" s="109"/>
    </row>
    <row r="3036" spans="4:4" x14ac:dyDescent="0.2">
      <c r="D3036" s="109"/>
    </row>
    <row r="3037" spans="4:4" x14ac:dyDescent="0.2">
      <c r="D3037" s="109"/>
    </row>
    <row r="3038" spans="4:4" x14ac:dyDescent="0.2">
      <c r="D3038" s="109"/>
    </row>
    <row r="3039" spans="4:4" x14ac:dyDescent="0.2">
      <c r="D3039" s="109"/>
    </row>
    <row r="3040" spans="4:4" x14ac:dyDescent="0.2">
      <c r="D3040" s="109"/>
    </row>
    <row r="3041" spans="4:4" x14ac:dyDescent="0.2">
      <c r="D3041" s="109"/>
    </row>
    <row r="3042" spans="4:4" x14ac:dyDescent="0.2">
      <c r="D3042" s="109"/>
    </row>
    <row r="3043" spans="4:4" x14ac:dyDescent="0.2">
      <c r="D3043" s="109"/>
    </row>
    <row r="3044" spans="4:4" x14ac:dyDescent="0.2">
      <c r="D3044" s="109"/>
    </row>
    <row r="3045" spans="4:4" x14ac:dyDescent="0.2">
      <c r="D3045" s="109"/>
    </row>
    <row r="3046" spans="4:4" x14ac:dyDescent="0.2">
      <c r="D3046" s="109"/>
    </row>
    <row r="3047" spans="4:4" x14ac:dyDescent="0.2">
      <c r="D3047" s="109"/>
    </row>
    <row r="3048" spans="4:4" x14ac:dyDescent="0.2">
      <c r="D3048" s="109"/>
    </row>
    <row r="3049" spans="4:4" x14ac:dyDescent="0.2">
      <c r="D3049" s="109"/>
    </row>
    <row r="3050" spans="4:4" x14ac:dyDescent="0.2">
      <c r="D3050" s="109"/>
    </row>
    <row r="3051" spans="4:4" x14ac:dyDescent="0.2">
      <c r="D3051" s="109"/>
    </row>
    <row r="3052" spans="4:4" x14ac:dyDescent="0.2">
      <c r="D3052" s="109"/>
    </row>
    <row r="3053" spans="4:4" x14ac:dyDescent="0.2">
      <c r="D3053" s="109"/>
    </row>
    <row r="3054" spans="4:4" x14ac:dyDescent="0.2">
      <c r="D3054" s="109"/>
    </row>
    <row r="3055" spans="4:4" x14ac:dyDescent="0.2">
      <c r="D3055" s="109"/>
    </row>
    <row r="3056" spans="4:4" x14ac:dyDescent="0.2">
      <c r="D3056" s="109"/>
    </row>
    <row r="3057" spans="4:4" x14ac:dyDescent="0.2">
      <c r="D3057" s="109"/>
    </row>
    <row r="3058" spans="4:4" x14ac:dyDescent="0.2">
      <c r="D3058" s="109"/>
    </row>
    <row r="3059" spans="4:4" x14ac:dyDescent="0.2">
      <c r="D3059" s="109"/>
    </row>
    <row r="3060" spans="4:4" x14ac:dyDescent="0.2">
      <c r="D3060" s="109"/>
    </row>
    <row r="3061" spans="4:4" x14ac:dyDescent="0.2">
      <c r="D3061" s="109"/>
    </row>
    <row r="3062" spans="4:4" x14ac:dyDescent="0.2">
      <c r="D3062" s="109"/>
    </row>
    <row r="3063" spans="4:4" x14ac:dyDescent="0.2">
      <c r="D3063" s="109"/>
    </row>
    <row r="3064" spans="4:4" x14ac:dyDescent="0.2">
      <c r="D3064" s="109"/>
    </row>
    <row r="3065" spans="4:4" x14ac:dyDescent="0.2">
      <c r="D3065" s="109"/>
    </row>
    <row r="3066" spans="4:4" x14ac:dyDescent="0.2">
      <c r="D3066" s="109"/>
    </row>
    <row r="3067" spans="4:4" x14ac:dyDescent="0.2">
      <c r="D3067" s="109"/>
    </row>
    <row r="3068" spans="4:4" x14ac:dyDescent="0.2">
      <c r="D3068" s="109"/>
    </row>
    <row r="3069" spans="4:4" x14ac:dyDescent="0.2">
      <c r="D3069" s="109"/>
    </row>
    <row r="3070" spans="4:4" x14ac:dyDescent="0.2">
      <c r="D3070" s="109"/>
    </row>
    <row r="3071" spans="4:4" x14ac:dyDescent="0.2">
      <c r="D3071" s="109"/>
    </row>
    <row r="3072" spans="4:4" x14ac:dyDescent="0.2">
      <c r="D3072" s="109"/>
    </row>
    <row r="3073" spans="4:4" x14ac:dyDescent="0.2">
      <c r="D3073" s="109"/>
    </row>
    <row r="3074" spans="4:4" x14ac:dyDescent="0.2">
      <c r="D3074" s="109"/>
    </row>
    <row r="3075" spans="4:4" x14ac:dyDescent="0.2">
      <c r="D3075" s="109"/>
    </row>
    <row r="3076" spans="4:4" x14ac:dyDescent="0.2">
      <c r="D3076" s="109"/>
    </row>
    <row r="3077" spans="4:4" x14ac:dyDescent="0.2">
      <c r="D3077" s="109"/>
    </row>
    <row r="3078" spans="4:4" x14ac:dyDescent="0.2">
      <c r="D3078" s="109"/>
    </row>
    <row r="3079" spans="4:4" x14ac:dyDescent="0.2">
      <c r="D3079" s="109"/>
    </row>
    <row r="3080" spans="4:4" x14ac:dyDescent="0.2">
      <c r="D3080" s="109"/>
    </row>
    <row r="3081" spans="4:4" x14ac:dyDescent="0.2">
      <c r="D3081" s="109"/>
    </row>
    <row r="3082" spans="4:4" x14ac:dyDescent="0.2">
      <c r="D3082" s="109"/>
    </row>
    <row r="3083" spans="4:4" x14ac:dyDescent="0.2">
      <c r="D3083" s="109"/>
    </row>
    <row r="3084" spans="4:4" x14ac:dyDescent="0.2">
      <c r="D3084" s="109"/>
    </row>
    <row r="3085" spans="4:4" x14ac:dyDescent="0.2">
      <c r="D3085" s="109"/>
    </row>
    <row r="3086" spans="4:4" x14ac:dyDescent="0.2">
      <c r="D3086" s="109"/>
    </row>
    <row r="3087" spans="4:4" x14ac:dyDescent="0.2">
      <c r="D3087" s="109"/>
    </row>
    <row r="3088" spans="4:4" x14ac:dyDescent="0.2">
      <c r="D3088" s="109"/>
    </row>
    <row r="3089" spans="4:4" x14ac:dyDescent="0.2">
      <c r="D3089" s="109"/>
    </row>
    <row r="3090" spans="4:4" x14ac:dyDescent="0.2">
      <c r="D3090" s="109"/>
    </row>
    <row r="3091" spans="4:4" x14ac:dyDescent="0.2">
      <c r="D3091" s="109"/>
    </row>
    <row r="3092" spans="4:4" x14ac:dyDescent="0.2">
      <c r="D3092" s="109"/>
    </row>
    <row r="3093" spans="4:4" x14ac:dyDescent="0.2">
      <c r="D3093" s="109"/>
    </row>
    <row r="3094" spans="4:4" x14ac:dyDescent="0.2">
      <c r="D3094" s="109"/>
    </row>
    <row r="3095" spans="4:4" x14ac:dyDescent="0.2">
      <c r="D3095" s="109"/>
    </row>
    <row r="3096" spans="4:4" x14ac:dyDescent="0.2">
      <c r="D3096" s="109"/>
    </row>
    <row r="3097" spans="4:4" x14ac:dyDescent="0.2">
      <c r="D3097" s="109"/>
    </row>
    <row r="3098" spans="4:4" x14ac:dyDescent="0.2">
      <c r="D3098" s="109"/>
    </row>
    <row r="3099" spans="4:4" x14ac:dyDescent="0.2">
      <c r="D3099" s="109"/>
    </row>
    <row r="3100" spans="4:4" x14ac:dyDescent="0.2">
      <c r="D3100" s="109"/>
    </row>
    <row r="3101" spans="4:4" x14ac:dyDescent="0.2">
      <c r="D3101" s="109"/>
    </row>
    <row r="3102" spans="4:4" x14ac:dyDescent="0.2">
      <c r="D3102" s="109"/>
    </row>
    <row r="3103" spans="4:4" x14ac:dyDescent="0.2">
      <c r="D3103" s="109"/>
    </row>
    <row r="3104" spans="4:4" x14ac:dyDescent="0.2">
      <c r="D3104" s="109"/>
    </row>
    <row r="3105" spans="4:4" x14ac:dyDescent="0.2">
      <c r="D3105" s="109"/>
    </row>
    <row r="3106" spans="4:4" x14ac:dyDescent="0.2">
      <c r="D3106" s="109"/>
    </row>
    <row r="3107" spans="4:4" x14ac:dyDescent="0.2">
      <c r="D3107" s="109"/>
    </row>
    <row r="3108" spans="4:4" x14ac:dyDescent="0.2">
      <c r="D3108" s="109"/>
    </row>
    <row r="3109" spans="4:4" x14ac:dyDescent="0.2">
      <c r="D3109" s="109"/>
    </row>
    <row r="3110" spans="4:4" x14ac:dyDescent="0.2">
      <c r="D3110" s="109"/>
    </row>
    <row r="3111" spans="4:4" x14ac:dyDescent="0.2">
      <c r="D3111" s="109"/>
    </row>
    <row r="3112" spans="4:4" x14ac:dyDescent="0.2">
      <c r="D3112" s="109"/>
    </row>
    <row r="3113" spans="4:4" x14ac:dyDescent="0.2">
      <c r="D3113" s="109"/>
    </row>
    <row r="3114" spans="4:4" x14ac:dyDescent="0.2">
      <c r="D3114" s="109"/>
    </row>
    <row r="3115" spans="4:4" x14ac:dyDescent="0.2">
      <c r="D3115" s="109"/>
    </row>
    <row r="3116" spans="4:4" x14ac:dyDescent="0.2">
      <c r="D3116" s="109"/>
    </row>
    <row r="3117" spans="4:4" x14ac:dyDescent="0.2">
      <c r="D3117" s="109"/>
    </row>
    <row r="3118" spans="4:4" x14ac:dyDescent="0.2">
      <c r="D3118" s="109"/>
    </row>
    <row r="3119" spans="4:4" x14ac:dyDescent="0.2">
      <c r="D3119" s="109"/>
    </row>
    <row r="3120" spans="4:4" x14ac:dyDescent="0.2">
      <c r="D3120" s="109"/>
    </row>
    <row r="3121" spans="4:4" x14ac:dyDescent="0.2">
      <c r="D3121" s="109"/>
    </row>
    <row r="3122" spans="4:4" x14ac:dyDescent="0.2">
      <c r="D3122" s="109"/>
    </row>
    <row r="3123" spans="4:4" x14ac:dyDescent="0.2">
      <c r="D3123" s="109"/>
    </row>
    <row r="3124" spans="4:4" x14ac:dyDescent="0.2">
      <c r="D3124" s="109"/>
    </row>
    <row r="3125" spans="4:4" x14ac:dyDescent="0.2">
      <c r="D3125" s="109"/>
    </row>
    <row r="3126" spans="4:4" x14ac:dyDescent="0.2">
      <c r="D3126" s="109"/>
    </row>
    <row r="3127" spans="4:4" x14ac:dyDescent="0.2">
      <c r="D3127" s="109"/>
    </row>
    <row r="3128" spans="4:4" x14ac:dyDescent="0.2">
      <c r="D3128" s="109"/>
    </row>
    <row r="3129" spans="4:4" x14ac:dyDescent="0.2">
      <c r="D3129" s="109"/>
    </row>
    <row r="3130" spans="4:4" x14ac:dyDescent="0.2">
      <c r="D3130" s="109"/>
    </row>
    <row r="3131" spans="4:4" x14ac:dyDescent="0.2">
      <c r="D3131" s="109"/>
    </row>
    <row r="3132" spans="4:4" x14ac:dyDescent="0.2">
      <c r="D3132" s="109"/>
    </row>
    <row r="3133" spans="4:4" x14ac:dyDescent="0.2">
      <c r="D3133" s="109"/>
    </row>
    <row r="3134" spans="4:4" x14ac:dyDescent="0.2">
      <c r="D3134" s="109"/>
    </row>
    <row r="3135" spans="4:4" x14ac:dyDescent="0.2">
      <c r="D3135" s="109"/>
    </row>
    <row r="3136" spans="4:4" x14ac:dyDescent="0.2">
      <c r="D3136" s="109"/>
    </row>
    <row r="3137" spans="4:4" x14ac:dyDescent="0.2">
      <c r="D3137" s="109"/>
    </row>
    <row r="3138" spans="4:4" x14ac:dyDescent="0.2">
      <c r="D3138" s="109"/>
    </row>
    <row r="3139" spans="4:4" x14ac:dyDescent="0.2">
      <c r="D3139" s="109"/>
    </row>
    <row r="3140" spans="4:4" x14ac:dyDescent="0.2">
      <c r="D3140" s="109"/>
    </row>
    <row r="3141" spans="4:4" x14ac:dyDescent="0.2">
      <c r="D3141" s="109"/>
    </row>
    <row r="3142" spans="4:4" x14ac:dyDescent="0.2">
      <c r="D3142" s="109"/>
    </row>
    <row r="3143" spans="4:4" x14ac:dyDescent="0.2">
      <c r="D3143" s="109"/>
    </row>
    <row r="3144" spans="4:4" x14ac:dyDescent="0.2">
      <c r="D3144" s="109"/>
    </row>
    <row r="3145" spans="4:4" x14ac:dyDescent="0.2">
      <c r="D3145" s="109"/>
    </row>
    <row r="3146" spans="4:4" x14ac:dyDescent="0.2">
      <c r="D3146" s="109"/>
    </row>
    <row r="3147" spans="4:4" x14ac:dyDescent="0.2">
      <c r="D3147" s="109"/>
    </row>
    <row r="3148" spans="4:4" x14ac:dyDescent="0.2">
      <c r="D3148" s="109"/>
    </row>
    <row r="3149" spans="4:4" x14ac:dyDescent="0.2">
      <c r="D3149" s="109"/>
    </row>
    <row r="3150" spans="4:4" x14ac:dyDescent="0.2">
      <c r="D3150" s="109"/>
    </row>
    <row r="3151" spans="4:4" x14ac:dyDescent="0.2">
      <c r="D3151" s="109"/>
    </row>
    <row r="3152" spans="4:4" x14ac:dyDescent="0.2">
      <c r="D3152" s="109"/>
    </row>
    <row r="3153" spans="4:4" x14ac:dyDescent="0.2">
      <c r="D3153" s="109"/>
    </row>
    <row r="3154" spans="4:4" x14ac:dyDescent="0.2">
      <c r="D3154" s="109"/>
    </row>
    <row r="3155" spans="4:4" x14ac:dyDescent="0.2">
      <c r="D3155" s="109"/>
    </row>
    <row r="3156" spans="4:4" x14ac:dyDescent="0.2">
      <c r="D3156" s="109"/>
    </row>
    <row r="3157" spans="4:4" x14ac:dyDescent="0.2">
      <c r="D3157" s="109"/>
    </row>
    <row r="3158" spans="4:4" x14ac:dyDescent="0.2">
      <c r="D3158" s="109"/>
    </row>
    <row r="3159" spans="4:4" x14ac:dyDescent="0.2">
      <c r="D3159" s="109"/>
    </row>
    <row r="3160" spans="4:4" x14ac:dyDescent="0.2">
      <c r="D3160" s="109"/>
    </row>
    <row r="3161" spans="4:4" x14ac:dyDescent="0.2">
      <c r="D3161" s="109"/>
    </row>
    <row r="3162" spans="4:4" x14ac:dyDescent="0.2">
      <c r="D3162" s="109"/>
    </row>
    <row r="3163" spans="4:4" x14ac:dyDescent="0.2">
      <c r="D3163" s="109"/>
    </row>
    <row r="3164" spans="4:4" x14ac:dyDescent="0.2">
      <c r="D3164" s="109"/>
    </row>
    <row r="3165" spans="4:4" x14ac:dyDescent="0.2">
      <c r="D3165" s="109"/>
    </row>
    <row r="3166" spans="4:4" x14ac:dyDescent="0.2">
      <c r="D3166" s="109"/>
    </row>
    <row r="3167" spans="4:4" x14ac:dyDescent="0.2">
      <c r="D3167" s="109"/>
    </row>
    <row r="3168" spans="4:4" x14ac:dyDescent="0.2">
      <c r="D3168" s="109"/>
    </row>
    <row r="3169" spans="4:4" x14ac:dyDescent="0.2">
      <c r="D3169" s="109"/>
    </row>
    <row r="3170" spans="4:4" x14ac:dyDescent="0.2">
      <c r="D3170" s="109"/>
    </row>
    <row r="3171" spans="4:4" x14ac:dyDescent="0.2">
      <c r="D3171" s="109"/>
    </row>
    <row r="3172" spans="4:4" x14ac:dyDescent="0.2">
      <c r="D3172" s="109"/>
    </row>
    <row r="3173" spans="4:4" x14ac:dyDescent="0.2">
      <c r="D3173" s="109"/>
    </row>
    <row r="3174" spans="4:4" x14ac:dyDescent="0.2">
      <c r="D3174" s="109"/>
    </row>
    <row r="3175" spans="4:4" x14ac:dyDescent="0.2">
      <c r="D3175" s="109"/>
    </row>
    <row r="3176" spans="4:4" x14ac:dyDescent="0.2">
      <c r="D3176" s="109"/>
    </row>
    <row r="3177" spans="4:4" x14ac:dyDescent="0.2">
      <c r="D3177" s="109"/>
    </row>
    <row r="3178" spans="4:4" x14ac:dyDescent="0.2">
      <c r="D3178" s="109"/>
    </row>
    <row r="3179" spans="4:4" x14ac:dyDescent="0.2">
      <c r="D3179" s="109"/>
    </row>
    <row r="3180" spans="4:4" x14ac:dyDescent="0.2">
      <c r="D3180" s="109"/>
    </row>
    <row r="3181" spans="4:4" x14ac:dyDescent="0.2">
      <c r="D3181" s="109"/>
    </row>
    <row r="3182" spans="4:4" x14ac:dyDescent="0.2">
      <c r="D3182" s="109"/>
    </row>
    <row r="3183" spans="4:4" x14ac:dyDescent="0.2">
      <c r="D3183" s="109"/>
    </row>
    <row r="3184" spans="4:4" x14ac:dyDescent="0.2">
      <c r="D3184" s="109"/>
    </row>
    <row r="3185" spans="4:4" x14ac:dyDescent="0.2">
      <c r="D3185" s="109"/>
    </row>
    <row r="3186" spans="4:4" x14ac:dyDescent="0.2">
      <c r="D3186" s="109"/>
    </row>
    <row r="3187" spans="4:4" x14ac:dyDescent="0.2">
      <c r="D3187" s="109"/>
    </row>
    <row r="3188" spans="4:4" x14ac:dyDescent="0.2">
      <c r="D3188" s="109"/>
    </row>
    <row r="3189" spans="4:4" x14ac:dyDescent="0.2">
      <c r="D3189" s="109"/>
    </row>
    <row r="3190" spans="4:4" x14ac:dyDescent="0.2">
      <c r="D3190" s="109"/>
    </row>
    <row r="3191" spans="4:4" x14ac:dyDescent="0.2">
      <c r="D3191" s="109"/>
    </row>
    <row r="3192" spans="4:4" x14ac:dyDescent="0.2">
      <c r="D3192" s="109"/>
    </row>
    <row r="3193" spans="4:4" x14ac:dyDescent="0.2">
      <c r="D3193" s="109"/>
    </row>
    <row r="3194" spans="4:4" x14ac:dyDescent="0.2">
      <c r="D3194" s="109"/>
    </row>
    <row r="3195" spans="4:4" x14ac:dyDescent="0.2">
      <c r="D3195" s="109"/>
    </row>
    <row r="3196" spans="4:4" x14ac:dyDescent="0.2">
      <c r="D3196" s="109"/>
    </row>
    <row r="3197" spans="4:4" x14ac:dyDescent="0.2">
      <c r="D3197" s="109"/>
    </row>
    <row r="3198" spans="4:4" x14ac:dyDescent="0.2">
      <c r="D3198" s="109"/>
    </row>
    <row r="3199" spans="4:4" x14ac:dyDescent="0.2">
      <c r="D3199" s="109"/>
    </row>
    <row r="3200" spans="4:4" x14ac:dyDescent="0.2">
      <c r="D3200" s="109"/>
    </row>
    <row r="3201" spans="4:4" x14ac:dyDescent="0.2">
      <c r="D3201" s="109"/>
    </row>
    <row r="3202" spans="4:4" x14ac:dyDescent="0.2">
      <c r="D3202" s="109"/>
    </row>
    <row r="3203" spans="4:4" x14ac:dyDescent="0.2">
      <c r="D3203" s="109"/>
    </row>
    <row r="3204" spans="4:4" x14ac:dyDescent="0.2">
      <c r="D3204" s="109"/>
    </row>
    <row r="3205" spans="4:4" x14ac:dyDescent="0.2">
      <c r="D3205" s="109"/>
    </row>
    <row r="3206" spans="4:4" x14ac:dyDescent="0.2">
      <c r="D3206" s="109"/>
    </row>
    <row r="3207" spans="4:4" x14ac:dyDescent="0.2">
      <c r="D3207" s="109"/>
    </row>
    <row r="3208" spans="4:4" x14ac:dyDescent="0.2">
      <c r="D3208" s="109"/>
    </row>
    <row r="3209" spans="4:4" x14ac:dyDescent="0.2">
      <c r="D3209" s="109"/>
    </row>
    <row r="3210" spans="4:4" x14ac:dyDescent="0.2">
      <c r="D3210" s="109"/>
    </row>
    <row r="3211" spans="4:4" x14ac:dyDescent="0.2">
      <c r="D3211" s="109"/>
    </row>
    <row r="3212" spans="4:4" x14ac:dyDescent="0.2">
      <c r="D3212" s="109"/>
    </row>
    <row r="3213" spans="4:4" x14ac:dyDescent="0.2">
      <c r="D3213" s="109"/>
    </row>
    <row r="3214" spans="4:4" x14ac:dyDescent="0.2">
      <c r="D3214" s="109"/>
    </row>
    <row r="3215" spans="4:4" x14ac:dyDescent="0.2">
      <c r="D3215" s="109"/>
    </row>
    <row r="3216" spans="4:4" x14ac:dyDescent="0.2">
      <c r="D3216" s="109"/>
    </row>
    <row r="3217" spans="4:4" x14ac:dyDescent="0.2">
      <c r="D3217" s="109"/>
    </row>
    <row r="3218" spans="4:4" x14ac:dyDescent="0.2">
      <c r="D3218" s="109"/>
    </row>
    <row r="3219" spans="4:4" x14ac:dyDescent="0.2">
      <c r="D3219" s="109"/>
    </row>
    <row r="3220" spans="4:4" x14ac:dyDescent="0.2">
      <c r="D3220" s="109"/>
    </row>
    <row r="3221" spans="4:4" x14ac:dyDescent="0.2">
      <c r="D3221" s="109"/>
    </row>
    <row r="3222" spans="4:4" x14ac:dyDescent="0.2">
      <c r="D3222" s="109"/>
    </row>
    <row r="3223" spans="4:4" x14ac:dyDescent="0.2">
      <c r="D3223" s="109"/>
    </row>
    <row r="3224" spans="4:4" x14ac:dyDescent="0.2">
      <c r="D3224" s="109"/>
    </row>
    <row r="3225" spans="4:4" x14ac:dyDescent="0.2">
      <c r="D3225" s="109"/>
    </row>
    <row r="3226" spans="4:4" x14ac:dyDescent="0.2">
      <c r="D3226" s="109"/>
    </row>
    <row r="3227" spans="4:4" x14ac:dyDescent="0.2">
      <c r="D3227" s="109"/>
    </row>
    <row r="3228" spans="4:4" x14ac:dyDescent="0.2">
      <c r="D3228" s="109"/>
    </row>
    <row r="3229" spans="4:4" x14ac:dyDescent="0.2">
      <c r="D3229" s="109"/>
    </row>
    <row r="3230" spans="4:4" x14ac:dyDescent="0.2">
      <c r="D3230" s="109"/>
    </row>
    <row r="3231" spans="4:4" x14ac:dyDescent="0.2">
      <c r="D3231" s="109"/>
    </row>
    <row r="3232" spans="4:4" x14ac:dyDescent="0.2">
      <c r="D3232" s="109"/>
    </row>
    <row r="3233" spans="4:4" x14ac:dyDescent="0.2">
      <c r="D3233" s="109"/>
    </row>
    <row r="3234" spans="4:4" x14ac:dyDescent="0.2">
      <c r="D3234" s="109"/>
    </row>
    <row r="3235" spans="4:4" x14ac:dyDescent="0.2">
      <c r="D3235" s="109"/>
    </row>
    <row r="3236" spans="4:4" x14ac:dyDescent="0.2">
      <c r="D3236" s="109"/>
    </row>
    <row r="3237" spans="4:4" x14ac:dyDescent="0.2">
      <c r="D3237" s="109"/>
    </row>
    <row r="3238" spans="4:4" x14ac:dyDescent="0.2">
      <c r="D3238" s="109"/>
    </row>
    <row r="3239" spans="4:4" x14ac:dyDescent="0.2">
      <c r="D3239" s="109"/>
    </row>
    <row r="3240" spans="4:4" x14ac:dyDescent="0.2">
      <c r="D3240" s="109"/>
    </row>
    <row r="3241" spans="4:4" x14ac:dyDescent="0.2">
      <c r="D3241" s="109"/>
    </row>
    <row r="3242" spans="4:4" x14ac:dyDescent="0.2">
      <c r="D3242" s="109"/>
    </row>
    <row r="3243" spans="4:4" x14ac:dyDescent="0.2">
      <c r="D3243" s="109"/>
    </row>
    <row r="3244" spans="4:4" x14ac:dyDescent="0.2">
      <c r="D3244" s="109"/>
    </row>
    <row r="3245" spans="4:4" x14ac:dyDescent="0.2">
      <c r="D3245" s="109"/>
    </row>
    <row r="3246" spans="4:4" x14ac:dyDescent="0.2">
      <c r="D3246" s="109"/>
    </row>
    <row r="3247" spans="4:4" x14ac:dyDescent="0.2">
      <c r="D3247" s="109"/>
    </row>
    <row r="3248" spans="4:4" x14ac:dyDescent="0.2">
      <c r="D3248" s="109"/>
    </row>
    <row r="3249" spans="4:4" x14ac:dyDescent="0.2">
      <c r="D3249" s="109"/>
    </row>
    <row r="3250" spans="4:4" x14ac:dyDescent="0.2">
      <c r="D3250" s="109"/>
    </row>
    <row r="3251" spans="4:4" x14ac:dyDescent="0.2">
      <c r="D3251" s="109"/>
    </row>
    <row r="3252" spans="4:4" x14ac:dyDescent="0.2">
      <c r="D3252" s="109"/>
    </row>
    <row r="3253" spans="4:4" x14ac:dyDescent="0.2">
      <c r="D3253" s="109"/>
    </row>
    <row r="3254" spans="4:4" x14ac:dyDescent="0.2">
      <c r="D3254" s="109"/>
    </row>
    <row r="3255" spans="4:4" x14ac:dyDescent="0.2">
      <c r="D3255" s="109"/>
    </row>
    <row r="3256" spans="4:4" x14ac:dyDescent="0.2">
      <c r="D3256" s="109"/>
    </row>
    <row r="3257" spans="4:4" x14ac:dyDescent="0.2">
      <c r="D3257" s="109"/>
    </row>
    <row r="3258" spans="4:4" x14ac:dyDescent="0.2">
      <c r="D3258" s="109"/>
    </row>
    <row r="3259" spans="4:4" x14ac:dyDescent="0.2">
      <c r="D3259" s="109"/>
    </row>
    <row r="3260" spans="4:4" x14ac:dyDescent="0.2">
      <c r="D3260" s="109"/>
    </row>
    <row r="3261" spans="4:4" x14ac:dyDescent="0.2">
      <c r="D3261" s="109"/>
    </row>
    <row r="3262" spans="4:4" x14ac:dyDescent="0.2">
      <c r="D3262" s="109"/>
    </row>
    <row r="3263" spans="4:4" x14ac:dyDescent="0.2">
      <c r="D3263" s="109"/>
    </row>
    <row r="3264" spans="4:4" x14ac:dyDescent="0.2">
      <c r="D3264" s="109"/>
    </row>
    <row r="3265" spans="4:4" x14ac:dyDescent="0.2">
      <c r="D3265" s="109"/>
    </row>
    <row r="3266" spans="4:4" x14ac:dyDescent="0.2">
      <c r="D3266" s="109"/>
    </row>
    <row r="3267" spans="4:4" x14ac:dyDescent="0.2">
      <c r="D3267" s="109"/>
    </row>
    <row r="3268" spans="4:4" x14ac:dyDescent="0.2">
      <c r="D3268" s="109"/>
    </row>
    <row r="3269" spans="4:4" x14ac:dyDescent="0.2">
      <c r="D3269" s="109"/>
    </row>
    <row r="3270" spans="4:4" x14ac:dyDescent="0.2">
      <c r="D3270" s="109"/>
    </row>
    <row r="3271" spans="4:4" x14ac:dyDescent="0.2">
      <c r="D3271" s="109"/>
    </row>
    <row r="3272" spans="4:4" x14ac:dyDescent="0.2">
      <c r="D3272" s="109"/>
    </row>
    <row r="3273" spans="4:4" x14ac:dyDescent="0.2">
      <c r="D3273" s="109"/>
    </row>
    <row r="3274" spans="4:4" x14ac:dyDescent="0.2">
      <c r="D3274" s="109"/>
    </row>
    <row r="3275" spans="4:4" x14ac:dyDescent="0.2">
      <c r="D3275" s="109"/>
    </row>
    <row r="3276" spans="4:4" x14ac:dyDescent="0.2">
      <c r="D3276" s="109"/>
    </row>
    <row r="3277" spans="4:4" x14ac:dyDescent="0.2">
      <c r="D3277" s="109"/>
    </row>
    <row r="3278" spans="4:4" x14ac:dyDescent="0.2">
      <c r="D3278" s="109"/>
    </row>
    <row r="3279" spans="4:4" x14ac:dyDescent="0.2">
      <c r="D3279" s="109"/>
    </row>
    <row r="3280" spans="4:4" x14ac:dyDescent="0.2">
      <c r="D3280" s="109"/>
    </row>
    <row r="3281" spans="4:4" x14ac:dyDescent="0.2">
      <c r="D3281" s="109"/>
    </row>
    <row r="3282" spans="4:4" x14ac:dyDescent="0.2">
      <c r="D3282" s="109"/>
    </row>
    <row r="3283" spans="4:4" x14ac:dyDescent="0.2">
      <c r="D3283" s="109"/>
    </row>
    <row r="3284" spans="4:4" x14ac:dyDescent="0.2">
      <c r="D3284" s="109"/>
    </row>
    <row r="3285" spans="4:4" x14ac:dyDescent="0.2">
      <c r="D3285" s="109"/>
    </row>
    <row r="3286" spans="4:4" x14ac:dyDescent="0.2">
      <c r="D3286" s="109"/>
    </row>
    <row r="3287" spans="4:4" x14ac:dyDescent="0.2">
      <c r="D3287" s="109"/>
    </row>
    <row r="3288" spans="4:4" x14ac:dyDescent="0.2">
      <c r="D3288" s="109"/>
    </row>
    <row r="3289" spans="4:4" x14ac:dyDescent="0.2">
      <c r="D3289" s="109"/>
    </row>
    <row r="3290" spans="4:4" x14ac:dyDescent="0.2">
      <c r="D3290" s="109"/>
    </row>
    <row r="3291" spans="4:4" x14ac:dyDescent="0.2">
      <c r="D3291" s="109"/>
    </row>
    <row r="3292" spans="4:4" x14ac:dyDescent="0.2">
      <c r="D3292" s="109"/>
    </row>
    <row r="3293" spans="4:4" x14ac:dyDescent="0.2">
      <c r="D3293" s="109"/>
    </row>
    <row r="3294" spans="4:4" x14ac:dyDescent="0.2">
      <c r="D3294" s="109"/>
    </row>
    <row r="3295" spans="4:4" x14ac:dyDescent="0.2">
      <c r="D3295" s="109"/>
    </row>
    <row r="3296" spans="4:4" x14ac:dyDescent="0.2">
      <c r="D3296" s="109"/>
    </row>
    <row r="3297" spans="4:4" x14ac:dyDescent="0.2">
      <c r="D3297" s="109"/>
    </row>
    <row r="3298" spans="4:4" x14ac:dyDescent="0.2">
      <c r="D3298" s="109"/>
    </row>
    <row r="3299" spans="4:4" x14ac:dyDescent="0.2">
      <c r="D3299" s="109"/>
    </row>
    <row r="3300" spans="4:4" x14ac:dyDescent="0.2">
      <c r="D3300" s="109"/>
    </row>
    <row r="3301" spans="4:4" x14ac:dyDescent="0.2">
      <c r="D3301" s="109"/>
    </row>
    <row r="3302" spans="4:4" x14ac:dyDescent="0.2">
      <c r="D3302" s="109"/>
    </row>
    <row r="3303" spans="4:4" x14ac:dyDescent="0.2">
      <c r="D3303" s="109"/>
    </row>
    <row r="3304" spans="4:4" x14ac:dyDescent="0.2">
      <c r="D3304" s="109"/>
    </row>
    <row r="3305" spans="4:4" x14ac:dyDescent="0.2">
      <c r="D3305" s="109"/>
    </row>
    <row r="3306" spans="4:4" x14ac:dyDescent="0.2">
      <c r="D3306" s="109"/>
    </row>
    <row r="3307" spans="4:4" x14ac:dyDescent="0.2">
      <c r="D3307" s="109"/>
    </row>
    <row r="3308" spans="4:4" x14ac:dyDescent="0.2">
      <c r="D3308" s="109"/>
    </row>
    <row r="3309" spans="4:4" x14ac:dyDescent="0.2">
      <c r="D3309" s="109"/>
    </row>
    <row r="3310" spans="4:4" x14ac:dyDescent="0.2">
      <c r="D3310" s="109"/>
    </row>
    <row r="3311" spans="4:4" x14ac:dyDescent="0.2">
      <c r="D3311" s="109"/>
    </row>
    <row r="3312" spans="4:4" x14ac:dyDescent="0.2">
      <c r="D3312" s="109"/>
    </row>
    <row r="3313" spans="4:4" x14ac:dyDescent="0.2">
      <c r="D3313" s="109"/>
    </row>
    <row r="3314" spans="4:4" x14ac:dyDescent="0.2">
      <c r="D3314" s="109"/>
    </row>
    <row r="3315" spans="4:4" x14ac:dyDescent="0.2">
      <c r="D3315" s="109"/>
    </row>
    <row r="3316" spans="4:4" x14ac:dyDescent="0.2">
      <c r="D3316" s="109"/>
    </row>
    <row r="3317" spans="4:4" x14ac:dyDescent="0.2">
      <c r="D3317" s="109"/>
    </row>
    <row r="3318" spans="4:4" x14ac:dyDescent="0.2">
      <c r="D3318" s="109"/>
    </row>
    <row r="3319" spans="4:4" x14ac:dyDescent="0.2">
      <c r="D3319" s="109"/>
    </row>
    <row r="3320" spans="4:4" x14ac:dyDescent="0.2">
      <c r="D3320" s="109"/>
    </row>
    <row r="3321" spans="4:4" x14ac:dyDescent="0.2">
      <c r="D3321" s="109"/>
    </row>
    <row r="3322" spans="4:4" x14ac:dyDescent="0.2">
      <c r="D3322" s="109"/>
    </row>
    <row r="3323" spans="4:4" x14ac:dyDescent="0.2">
      <c r="D3323" s="109"/>
    </row>
    <row r="3324" spans="4:4" x14ac:dyDescent="0.2">
      <c r="D3324" s="109"/>
    </row>
    <row r="3325" spans="4:4" x14ac:dyDescent="0.2">
      <c r="D3325" s="109"/>
    </row>
    <row r="3326" spans="4:4" x14ac:dyDescent="0.2">
      <c r="D3326" s="109"/>
    </row>
    <row r="3327" spans="4:4" x14ac:dyDescent="0.2">
      <c r="D3327" s="109"/>
    </row>
    <row r="3328" spans="4:4" x14ac:dyDescent="0.2">
      <c r="D3328" s="109"/>
    </row>
    <row r="3329" spans="4:4" x14ac:dyDescent="0.2">
      <c r="D3329" s="109"/>
    </row>
    <row r="3330" spans="4:4" x14ac:dyDescent="0.2">
      <c r="D3330" s="109"/>
    </row>
    <row r="3331" spans="4:4" x14ac:dyDescent="0.2">
      <c r="D3331" s="109"/>
    </row>
    <row r="3332" spans="4:4" x14ac:dyDescent="0.2">
      <c r="D3332" s="109"/>
    </row>
    <row r="3333" spans="4:4" x14ac:dyDescent="0.2">
      <c r="D3333" s="109"/>
    </row>
    <row r="3334" spans="4:4" x14ac:dyDescent="0.2">
      <c r="D3334" s="109"/>
    </row>
    <row r="3335" spans="4:4" x14ac:dyDescent="0.2">
      <c r="D3335" s="109"/>
    </row>
    <row r="3336" spans="4:4" x14ac:dyDescent="0.2">
      <c r="D3336" s="109"/>
    </row>
    <row r="3337" spans="4:4" x14ac:dyDescent="0.2">
      <c r="D3337" s="109"/>
    </row>
    <row r="3338" spans="4:4" x14ac:dyDescent="0.2">
      <c r="D3338" s="109"/>
    </row>
    <row r="3339" spans="4:4" x14ac:dyDescent="0.2">
      <c r="D3339" s="109"/>
    </row>
    <row r="3340" spans="4:4" x14ac:dyDescent="0.2">
      <c r="D3340" s="109"/>
    </row>
    <row r="3341" spans="4:4" x14ac:dyDescent="0.2">
      <c r="D3341" s="109"/>
    </row>
    <row r="3342" spans="4:4" x14ac:dyDescent="0.2">
      <c r="D3342" s="109"/>
    </row>
    <row r="3343" spans="4:4" x14ac:dyDescent="0.2">
      <c r="D3343" s="109"/>
    </row>
    <row r="3344" spans="4:4" x14ac:dyDescent="0.2">
      <c r="D3344" s="109"/>
    </row>
    <row r="3345" spans="4:4" x14ac:dyDescent="0.2">
      <c r="D3345" s="109"/>
    </row>
    <row r="3346" spans="4:4" x14ac:dyDescent="0.2">
      <c r="D3346" s="109"/>
    </row>
    <row r="3347" spans="4:4" x14ac:dyDescent="0.2">
      <c r="D3347" s="109"/>
    </row>
    <row r="3348" spans="4:4" x14ac:dyDescent="0.2">
      <c r="D3348" s="109"/>
    </row>
    <row r="3349" spans="4:4" x14ac:dyDescent="0.2">
      <c r="D3349" s="109"/>
    </row>
    <row r="3350" spans="4:4" x14ac:dyDescent="0.2">
      <c r="D3350" s="109"/>
    </row>
    <row r="3351" spans="4:4" x14ac:dyDescent="0.2">
      <c r="D3351" s="109"/>
    </row>
    <row r="3352" spans="4:4" x14ac:dyDescent="0.2">
      <c r="D3352" s="109"/>
    </row>
    <row r="3353" spans="4:4" x14ac:dyDescent="0.2">
      <c r="D3353" s="109"/>
    </row>
    <row r="3354" spans="4:4" x14ac:dyDescent="0.2">
      <c r="D3354" s="109"/>
    </row>
    <row r="3355" spans="4:4" x14ac:dyDescent="0.2">
      <c r="D3355" s="109"/>
    </row>
    <row r="3356" spans="4:4" x14ac:dyDescent="0.2">
      <c r="D3356" s="109"/>
    </row>
    <row r="3357" spans="4:4" x14ac:dyDescent="0.2">
      <c r="D3357" s="109"/>
    </row>
    <row r="3358" spans="4:4" x14ac:dyDescent="0.2">
      <c r="D3358" s="109"/>
    </row>
    <row r="3359" spans="4:4" x14ac:dyDescent="0.2">
      <c r="D3359" s="109"/>
    </row>
    <row r="3360" spans="4:4" x14ac:dyDescent="0.2">
      <c r="D3360" s="109"/>
    </row>
    <row r="3361" spans="4:4" x14ac:dyDescent="0.2">
      <c r="D3361" s="109"/>
    </row>
    <row r="3362" spans="4:4" x14ac:dyDescent="0.2">
      <c r="D3362" s="109"/>
    </row>
    <row r="3363" spans="4:4" x14ac:dyDescent="0.2">
      <c r="D3363" s="109"/>
    </row>
    <row r="3364" spans="4:4" x14ac:dyDescent="0.2">
      <c r="D3364" s="109"/>
    </row>
    <row r="3365" spans="4:4" x14ac:dyDescent="0.2">
      <c r="D3365" s="109"/>
    </row>
    <row r="3366" spans="4:4" x14ac:dyDescent="0.2">
      <c r="D3366" s="109"/>
    </row>
    <row r="3367" spans="4:4" x14ac:dyDescent="0.2">
      <c r="D3367" s="109"/>
    </row>
    <row r="3368" spans="4:4" x14ac:dyDescent="0.2">
      <c r="D3368" s="109"/>
    </row>
    <row r="3369" spans="4:4" x14ac:dyDescent="0.2">
      <c r="D3369" s="109"/>
    </row>
    <row r="3370" spans="4:4" x14ac:dyDescent="0.2">
      <c r="D3370" s="109"/>
    </row>
    <row r="3371" spans="4:4" x14ac:dyDescent="0.2">
      <c r="D3371" s="109"/>
    </row>
    <row r="3372" spans="4:4" x14ac:dyDescent="0.2">
      <c r="D3372" s="109"/>
    </row>
    <row r="3373" spans="4:4" x14ac:dyDescent="0.2">
      <c r="D3373" s="109"/>
    </row>
    <row r="3374" spans="4:4" x14ac:dyDescent="0.2">
      <c r="D3374" s="109"/>
    </row>
    <row r="3375" spans="4:4" x14ac:dyDescent="0.2">
      <c r="D3375" s="109"/>
    </row>
    <row r="3376" spans="4:4" x14ac:dyDescent="0.2">
      <c r="D3376" s="109"/>
    </row>
    <row r="3377" spans="4:4" x14ac:dyDescent="0.2">
      <c r="D3377" s="109"/>
    </row>
    <row r="3378" spans="4:4" x14ac:dyDescent="0.2">
      <c r="D3378" s="109"/>
    </row>
    <row r="3379" spans="4:4" x14ac:dyDescent="0.2">
      <c r="D3379" s="109"/>
    </row>
    <row r="3380" spans="4:4" x14ac:dyDescent="0.2">
      <c r="D3380" s="109"/>
    </row>
    <row r="3381" spans="4:4" x14ac:dyDescent="0.2">
      <c r="D3381" s="109"/>
    </row>
    <row r="3382" spans="4:4" x14ac:dyDescent="0.2">
      <c r="D3382" s="109"/>
    </row>
    <row r="3383" spans="4:4" x14ac:dyDescent="0.2">
      <c r="D3383" s="109"/>
    </row>
    <row r="3384" spans="4:4" x14ac:dyDescent="0.2">
      <c r="D3384" s="109"/>
    </row>
    <row r="3385" spans="4:4" x14ac:dyDescent="0.2">
      <c r="D3385" s="109"/>
    </row>
    <row r="3386" spans="4:4" x14ac:dyDescent="0.2">
      <c r="D3386" s="109"/>
    </row>
    <row r="3387" spans="4:4" x14ac:dyDescent="0.2">
      <c r="D3387" s="109"/>
    </row>
    <row r="3388" spans="4:4" x14ac:dyDescent="0.2">
      <c r="D3388" s="109"/>
    </row>
    <row r="3389" spans="4:4" x14ac:dyDescent="0.2">
      <c r="D3389" s="109"/>
    </row>
    <row r="3390" spans="4:4" x14ac:dyDescent="0.2">
      <c r="D3390" s="109"/>
    </row>
    <row r="3391" spans="4:4" x14ac:dyDescent="0.2">
      <c r="D3391" s="109"/>
    </row>
    <row r="3392" spans="4:4" x14ac:dyDescent="0.2">
      <c r="D3392" s="109"/>
    </row>
    <row r="3393" spans="4:4" x14ac:dyDescent="0.2">
      <c r="D3393" s="109"/>
    </row>
    <row r="3394" spans="4:4" x14ac:dyDescent="0.2">
      <c r="D3394" s="109"/>
    </row>
    <row r="3395" spans="4:4" x14ac:dyDescent="0.2">
      <c r="D3395" s="109"/>
    </row>
    <row r="3396" spans="4:4" x14ac:dyDescent="0.2">
      <c r="D3396" s="109"/>
    </row>
    <row r="3397" spans="4:4" x14ac:dyDescent="0.2">
      <c r="D3397" s="109"/>
    </row>
    <row r="3398" spans="4:4" x14ac:dyDescent="0.2">
      <c r="D3398" s="109"/>
    </row>
    <row r="3399" spans="4:4" x14ac:dyDescent="0.2">
      <c r="D3399" s="109"/>
    </row>
    <row r="3400" spans="4:4" x14ac:dyDescent="0.2">
      <c r="D3400" s="109"/>
    </row>
    <row r="3401" spans="4:4" x14ac:dyDescent="0.2">
      <c r="D3401" s="109"/>
    </row>
    <row r="3402" spans="4:4" x14ac:dyDescent="0.2">
      <c r="D3402" s="109"/>
    </row>
    <row r="3403" spans="4:4" x14ac:dyDescent="0.2">
      <c r="D3403" s="109"/>
    </row>
    <row r="3404" spans="4:4" x14ac:dyDescent="0.2">
      <c r="D3404" s="109"/>
    </row>
    <row r="3405" spans="4:4" x14ac:dyDescent="0.2">
      <c r="D3405" s="109"/>
    </row>
    <row r="3406" spans="4:4" x14ac:dyDescent="0.2">
      <c r="D3406" s="109"/>
    </row>
    <row r="3407" spans="4:4" x14ac:dyDescent="0.2">
      <c r="D3407" s="109"/>
    </row>
    <row r="3408" spans="4:4" x14ac:dyDescent="0.2">
      <c r="D3408" s="109"/>
    </row>
    <row r="3409" spans="4:4" x14ac:dyDescent="0.2">
      <c r="D3409" s="109"/>
    </row>
    <row r="3410" spans="4:4" x14ac:dyDescent="0.2">
      <c r="D3410" s="109"/>
    </row>
    <row r="3411" spans="4:4" x14ac:dyDescent="0.2">
      <c r="D3411" s="109"/>
    </row>
    <row r="3412" spans="4:4" x14ac:dyDescent="0.2">
      <c r="D3412" s="109"/>
    </row>
    <row r="3413" spans="4:4" x14ac:dyDescent="0.2">
      <c r="D3413" s="109"/>
    </row>
    <row r="3414" spans="4:4" x14ac:dyDescent="0.2">
      <c r="D3414" s="109"/>
    </row>
    <row r="3415" spans="4:4" x14ac:dyDescent="0.2">
      <c r="D3415" s="109"/>
    </row>
    <row r="3416" spans="4:4" x14ac:dyDescent="0.2">
      <c r="D3416" s="109"/>
    </row>
    <row r="3417" spans="4:4" x14ac:dyDescent="0.2">
      <c r="D3417" s="109"/>
    </row>
    <row r="3418" spans="4:4" x14ac:dyDescent="0.2">
      <c r="D3418" s="109"/>
    </row>
    <row r="3419" spans="4:4" x14ac:dyDescent="0.2">
      <c r="D3419" s="109"/>
    </row>
    <row r="3420" spans="4:4" x14ac:dyDescent="0.2">
      <c r="D3420" s="109"/>
    </row>
    <row r="3421" spans="4:4" x14ac:dyDescent="0.2">
      <c r="D3421" s="109"/>
    </row>
    <row r="3422" spans="4:4" x14ac:dyDescent="0.2">
      <c r="D3422" s="109"/>
    </row>
    <row r="3423" spans="4:4" x14ac:dyDescent="0.2">
      <c r="D3423" s="109"/>
    </row>
    <row r="3424" spans="4:4" x14ac:dyDescent="0.2">
      <c r="D3424" s="109"/>
    </row>
    <row r="3425" spans="4:4" x14ac:dyDescent="0.2">
      <c r="D3425" s="109"/>
    </row>
    <row r="3426" spans="4:4" x14ac:dyDescent="0.2">
      <c r="D3426" s="109"/>
    </row>
    <row r="3427" spans="4:4" x14ac:dyDescent="0.2">
      <c r="D3427" s="109"/>
    </row>
    <row r="3428" spans="4:4" x14ac:dyDescent="0.2">
      <c r="D3428" s="109"/>
    </row>
    <row r="3429" spans="4:4" x14ac:dyDescent="0.2">
      <c r="D3429" s="109"/>
    </row>
    <row r="3430" spans="4:4" x14ac:dyDescent="0.2">
      <c r="D3430" s="109"/>
    </row>
    <row r="3431" spans="4:4" x14ac:dyDescent="0.2">
      <c r="D3431" s="109"/>
    </row>
    <row r="3432" spans="4:4" x14ac:dyDescent="0.2">
      <c r="D3432" s="109"/>
    </row>
    <row r="3433" spans="4:4" x14ac:dyDescent="0.2">
      <c r="D3433" s="109"/>
    </row>
    <row r="3434" spans="4:4" x14ac:dyDescent="0.2">
      <c r="D3434" s="109"/>
    </row>
    <row r="3435" spans="4:4" x14ac:dyDescent="0.2">
      <c r="D3435" s="109"/>
    </row>
    <row r="3436" spans="4:4" x14ac:dyDescent="0.2">
      <c r="D3436" s="109"/>
    </row>
    <row r="3437" spans="4:4" x14ac:dyDescent="0.2">
      <c r="D3437" s="109"/>
    </row>
    <row r="3438" spans="4:4" x14ac:dyDescent="0.2">
      <c r="D3438" s="109"/>
    </row>
    <row r="3439" spans="4:4" x14ac:dyDescent="0.2">
      <c r="D3439" s="109"/>
    </row>
    <row r="3440" spans="4:4" x14ac:dyDescent="0.2">
      <c r="D3440" s="109"/>
    </row>
    <row r="3441" spans="4:4" x14ac:dyDescent="0.2">
      <c r="D3441" s="109"/>
    </row>
    <row r="3442" spans="4:4" x14ac:dyDescent="0.2">
      <c r="D3442" s="109"/>
    </row>
    <row r="3443" spans="4:4" x14ac:dyDescent="0.2">
      <c r="D3443" s="109"/>
    </row>
    <row r="3444" spans="4:4" x14ac:dyDescent="0.2">
      <c r="D3444" s="109"/>
    </row>
    <row r="3445" spans="4:4" x14ac:dyDescent="0.2">
      <c r="D3445" s="109"/>
    </row>
    <row r="3446" spans="4:4" x14ac:dyDescent="0.2">
      <c r="D3446" s="109"/>
    </row>
    <row r="3447" spans="4:4" x14ac:dyDescent="0.2">
      <c r="D3447" s="109"/>
    </row>
    <row r="3448" spans="4:4" x14ac:dyDescent="0.2">
      <c r="D3448" s="109"/>
    </row>
    <row r="3449" spans="4:4" x14ac:dyDescent="0.2">
      <c r="D3449" s="109"/>
    </row>
    <row r="3450" spans="4:4" x14ac:dyDescent="0.2">
      <c r="D3450" s="109"/>
    </row>
    <row r="3451" spans="4:4" x14ac:dyDescent="0.2">
      <c r="D3451" s="109"/>
    </row>
    <row r="3452" spans="4:4" x14ac:dyDescent="0.2">
      <c r="D3452" s="109"/>
    </row>
    <row r="3453" spans="4:4" x14ac:dyDescent="0.2">
      <c r="D3453" s="109"/>
    </row>
    <row r="3454" spans="4:4" x14ac:dyDescent="0.2">
      <c r="D3454" s="109"/>
    </row>
    <row r="3455" spans="4:4" x14ac:dyDescent="0.2">
      <c r="D3455" s="109"/>
    </row>
    <row r="3456" spans="4:4" x14ac:dyDescent="0.2">
      <c r="D3456" s="109"/>
    </row>
    <row r="3457" spans="4:4" x14ac:dyDescent="0.2">
      <c r="D3457" s="109"/>
    </row>
    <row r="3458" spans="4:4" x14ac:dyDescent="0.2">
      <c r="D3458" s="109"/>
    </row>
    <row r="3459" spans="4:4" x14ac:dyDescent="0.2">
      <c r="D3459" s="109"/>
    </row>
    <row r="3460" spans="4:4" x14ac:dyDescent="0.2">
      <c r="D3460" s="109"/>
    </row>
    <row r="3461" spans="4:4" x14ac:dyDescent="0.2">
      <c r="D3461" s="109"/>
    </row>
    <row r="3462" spans="4:4" x14ac:dyDescent="0.2">
      <c r="D3462" s="109"/>
    </row>
    <row r="3463" spans="4:4" x14ac:dyDescent="0.2">
      <c r="D3463" s="109"/>
    </row>
    <row r="3464" spans="4:4" x14ac:dyDescent="0.2">
      <c r="D3464" s="109"/>
    </row>
    <row r="3465" spans="4:4" x14ac:dyDescent="0.2">
      <c r="D3465" s="109"/>
    </row>
    <row r="3466" spans="4:4" x14ac:dyDescent="0.2">
      <c r="D3466" s="109"/>
    </row>
    <row r="3467" spans="4:4" x14ac:dyDescent="0.2">
      <c r="D3467" s="109"/>
    </row>
    <row r="3468" spans="4:4" x14ac:dyDescent="0.2">
      <c r="D3468" s="109"/>
    </row>
    <row r="3469" spans="4:4" x14ac:dyDescent="0.2">
      <c r="D3469" s="109"/>
    </row>
    <row r="3470" spans="4:4" x14ac:dyDescent="0.2">
      <c r="D3470" s="109"/>
    </row>
    <row r="3471" spans="4:4" x14ac:dyDescent="0.2">
      <c r="D3471" s="109"/>
    </row>
    <row r="3472" spans="4:4" x14ac:dyDescent="0.2">
      <c r="D3472" s="109"/>
    </row>
    <row r="3473" spans="4:4" x14ac:dyDescent="0.2">
      <c r="D3473" s="109"/>
    </row>
    <row r="3474" spans="4:4" x14ac:dyDescent="0.2">
      <c r="D3474" s="109"/>
    </row>
    <row r="3475" spans="4:4" x14ac:dyDescent="0.2">
      <c r="D3475" s="109"/>
    </row>
    <row r="3476" spans="4:4" x14ac:dyDescent="0.2">
      <c r="D3476" s="109"/>
    </row>
    <row r="3477" spans="4:4" x14ac:dyDescent="0.2">
      <c r="D3477" s="109"/>
    </row>
    <row r="3478" spans="4:4" x14ac:dyDescent="0.2">
      <c r="D3478" s="109"/>
    </row>
    <row r="3479" spans="4:4" x14ac:dyDescent="0.2">
      <c r="D3479" s="109"/>
    </row>
    <row r="3480" spans="4:4" x14ac:dyDescent="0.2">
      <c r="D3480" s="109"/>
    </row>
    <row r="3481" spans="4:4" x14ac:dyDescent="0.2">
      <c r="D3481" s="109"/>
    </row>
    <row r="3482" spans="4:4" x14ac:dyDescent="0.2">
      <c r="D3482" s="109"/>
    </row>
    <row r="3483" spans="4:4" x14ac:dyDescent="0.2">
      <c r="D3483" s="109"/>
    </row>
    <row r="3484" spans="4:4" x14ac:dyDescent="0.2">
      <c r="D3484" s="109"/>
    </row>
    <row r="3485" spans="4:4" x14ac:dyDescent="0.2">
      <c r="D3485" s="109"/>
    </row>
    <row r="3486" spans="4:4" x14ac:dyDescent="0.2">
      <c r="D3486" s="109"/>
    </row>
    <row r="3487" spans="4:4" x14ac:dyDescent="0.2">
      <c r="D3487" s="109"/>
    </row>
    <row r="3488" spans="4:4" x14ac:dyDescent="0.2">
      <c r="D3488" s="109"/>
    </row>
    <row r="3489" spans="4:4" x14ac:dyDescent="0.2">
      <c r="D3489" s="109"/>
    </row>
    <row r="3490" spans="4:4" x14ac:dyDescent="0.2">
      <c r="D3490" s="109"/>
    </row>
    <row r="3491" spans="4:4" x14ac:dyDescent="0.2">
      <c r="D3491" s="109"/>
    </row>
    <row r="3492" spans="4:4" x14ac:dyDescent="0.2">
      <c r="D3492" s="109"/>
    </row>
    <row r="3493" spans="4:4" x14ac:dyDescent="0.2">
      <c r="D3493" s="109"/>
    </row>
    <row r="3494" spans="4:4" x14ac:dyDescent="0.2">
      <c r="D3494" s="109"/>
    </row>
    <row r="3495" spans="4:4" x14ac:dyDescent="0.2">
      <c r="D3495" s="109"/>
    </row>
    <row r="3496" spans="4:4" x14ac:dyDescent="0.2">
      <c r="D3496" s="109"/>
    </row>
    <row r="3497" spans="4:4" x14ac:dyDescent="0.2">
      <c r="D3497" s="109"/>
    </row>
    <row r="3498" spans="4:4" x14ac:dyDescent="0.2">
      <c r="D3498" s="109"/>
    </row>
    <row r="3499" spans="4:4" x14ac:dyDescent="0.2">
      <c r="D3499" s="109"/>
    </row>
    <row r="3500" spans="4:4" x14ac:dyDescent="0.2">
      <c r="D3500" s="109"/>
    </row>
    <row r="3501" spans="4:4" x14ac:dyDescent="0.2">
      <c r="D3501" s="109"/>
    </row>
    <row r="3502" spans="4:4" x14ac:dyDescent="0.2">
      <c r="D3502" s="109"/>
    </row>
    <row r="3503" spans="4:4" x14ac:dyDescent="0.2">
      <c r="D3503" s="109"/>
    </row>
    <row r="3504" spans="4:4" x14ac:dyDescent="0.2">
      <c r="D3504" s="109"/>
    </row>
    <row r="3505" spans="4:4" x14ac:dyDescent="0.2">
      <c r="D3505" s="109"/>
    </row>
    <row r="3506" spans="4:4" x14ac:dyDescent="0.2">
      <c r="D3506" s="109"/>
    </row>
    <row r="3507" spans="4:4" x14ac:dyDescent="0.2">
      <c r="D3507" s="109"/>
    </row>
    <row r="3508" spans="4:4" x14ac:dyDescent="0.2">
      <c r="D3508" s="109"/>
    </row>
    <row r="3509" spans="4:4" x14ac:dyDescent="0.2">
      <c r="D3509" s="109"/>
    </row>
    <row r="3510" spans="4:4" x14ac:dyDescent="0.2">
      <c r="D3510" s="109"/>
    </row>
    <row r="3511" spans="4:4" x14ac:dyDescent="0.2">
      <c r="D3511" s="109"/>
    </row>
    <row r="3512" spans="4:4" x14ac:dyDescent="0.2">
      <c r="D3512" s="109"/>
    </row>
    <row r="3513" spans="4:4" x14ac:dyDescent="0.2">
      <c r="D3513" s="109"/>
    </row>
    <row r="3514" spans="4:4" x14ac:dyDescent="0.2">
      <c r="D3514" s="109"/>
    </row>
    <row r="3515" spans="4:4" x14ac:dyDescent="0.2">
      <c r="D3515" s="109"/>
    </row>
    <row r="3516" spans="4:4" x14ac:dyDescent="0.2">
      <c r="D3516" s="109"/>
    </row>
    <row r="3517" spans="4:4" x14ac:dyDescent="0.2">
      <c r="D3517" s="109"/>
    </row>
    <row r="3518" spans="4:4" x14ac:dyDescent="0.2">
      <c r="D3518" s="109"/>
    </row>
    <row r="3519" spans="4:4" x14ac:dyDescent="0.2">
      <c r="D3519" s="109"/>
    </row>
    <row r="3520" spans="4:4" x14ac:dyDescent="0.2">
      <c r="D3520" s="109"/>
    </row>
    <row r="3521" spans="4:4" x14ac:dyDescent="0.2">
      <c r="D3521" s="109"/>
    </row>
    <row r="3522" spans="4:4" x14ac:dyDescent="0.2">
      <c r="D3522" s="109"/>
    </row>
    <row r="3523" spans="4:4" x14ac:dyDescent="0.2">
      <c r="D3523" s="109"/>
    </row>
    <row r="3524" spans="4:4" x14ac:dyDescent="0.2">
      <c r="D3524" s="109"/>
    </row>
    <row r="3525" spans="4:4" x14ac:dyDescent="0.2">
      <c r="D3525" s="109"/>
    </row>
    <row r="3526" spans="4:4" x14ac:dyDescent="0.2">
      <c r="D3526" s="109"/>
    </row>
    <row r="3527" spans="4:4" x14ac:dyDescent="0.2">
      <c r="D3527" s="109"/>
    </row>
    <row r="3528" spans="4:4" x14ac:dyDescent="0.2">
      <c r="D3528" s="109"/>
    </row>
    <row r="3529" spans="4:4" x14ac:dyDescent="0.2">
      <c r="D3529" s="109"/>
    </row>
    <row r="3530" spans="4:4" x14ac:dyDescent="0.2">
      <c r="D3530" s="109"/>
    </row>
    <row r="3531" spans="4:4" x14ac:dyDescent="0.2">
      <c r="D3531" s="109"/>
    </row>
    <row r="3532" spans="4:4" x14ac:dyDescent="0.2">
      <c r="D3532" s="109"/>
    </row>
    <row r="3533" spans="4:4" x14ac:dyDescent="0.2">
      <c r="D3533" s="109"/>
    </row>
    <row r="3534" spans="4:4" x14ac:dyDescent="0.2">
      <c r="D3534" s="109"/>
    </row>
    <row r="3535" spans="4:4" x14ac:dyDescent="0.2">
      <c r="D3535" s="109"/>
    </row>
    <row r="3536" spans="4:4" x14ac:dyDescent="0.2">
      <c r="D3536" s="109"/>
    </row>
    <row r="3537" spans="4:4" x14ac:dyDescent="0.2">
      <c r="D3537" s="109"/>
    </row>
    <row r="3538" spans="4:4" x14ac:dyDescent="0.2">
      <c r="D3538" s="109"/>
    </row>
    <row r="3539" spans="4:4" x14ac:dyDescent="0.2">
      <c r="D3539" s="109"/>
    </row>
    <row r="3540" spans="4:4" x14ac:dyDescent="0.2">
      <c r="D3540" s="109"/>
    </row>
    <row r="3541" spans="4:4" x14ac:dyDescent="0.2">
      <c r="D3541" s="109"/>
    </row>
    <row r="3542" spans="4:4" x14ac:dyDescent="0.2">
      <c r="D3542" s="109"/>
    </row>
    <row r="3543" spans="4:4" x14ac:dyDescent="0.2">
      <c r="D3543" s="109"/>
    </row>
    <row r="3544" spans="4:4" x14ac:dyDescent="0.2">
      <c r="D3544" s="109"/>
    </row>
    <row r="3545" spans="4:4" x14ac:dyDescent="0.2">
      <c r="D3545" s="109"/>
    </row>
    <row r="3546" spans="4:4" x14ac:dyDescent="0.2">
      <c r="D3546" s="109"/>
    </row>
    <row r="3547" spans="4:4" x14ac:dyDescent="0.2">
      <c r="D3547" s="109"/>
    </row>
    <row r="3548" spans="4:4" x14ac:dyDescent="0.2">
      <c r="D3548" s="109"/>
    </row>
    <row r="3549" spans="4:4" x14ac:dyDescent="0.2">
      <c r="D3549" s="109"/>
    </row>
    <row r="3550" spans="4:4" x14ac:dyDescent="0.2">
      <c r="D3550" s="109"/>
    </row>
    <row r="3551" spans="4:4" x14ac:dyDescent="0.2">
      <c r="D3551" s="109"/>
    </row>
    <row r="3552" spans="4:4" x14ac:dyDescent="0.2">
      <c r="D3552" s="109"/>
    </row>
    <row r="3553" spans="4:4" x14ac:dyDescent="0.2">
      <c r="D3553" s="109"/>
    </row>
    <row r="3554" spans="4:4" x14ac:dyDescent="0.2">
      <c r="D3554" s="109"/>
    </row>
    <row r="3555" spans="4:4" x14ac:dyDescent="0.2">
      <c r="D3555" s="109"/>
    </row>
    <row r="3556" spans="4:4" x14ac:dyDescent="0.2">
      <c r="D3556" s="109"/>
    </row>
    <row r="3557" spans="4:4" x14ac:dyDescent="0.2">
      <c r="D3557" s="109"/>
    </row>
    <row r="3558" spans="4:4" x14ac:dyDescent="0.2">
      <c r="D3558" s="109"/>
    </row>
    <row r="3559" spans="4:4" x14ac:dyDescent="0.2">
      <c r="D3559" s="109"/>
    </row>
    <row r="3560" spans="4:4" x14ac:dyDescent="0.2">
      <c r="D3560" s="109"/>
    </row>
    <row r="3561" spans="4:4" x14ac:dyDescent="0.2">
      <c r="D3561" s="109"/>
    </row>
    <row r="3562" spans="4:4" x14ac:dyDescent="0.2">
      <c r="D3562" s="109"/>
    </row>
    <row r="3563" spans="4:4" x14ac:dyDescent="0.2">
      <c r="D3563" s="109"/>
    </row>
    <row r="3564" spans="4:4" x14ac:dyDescent="0.2">
      <c r="D3564" s="109"/>
    </row>
    <row r="3565" spans="4:4" x14ac:dyDescent="0.2">
      <c r="D3565" s="109"/>
    </row>
    <row r="3566" spans="4:4" x14ac:dyDescent="0.2">
      <c r="D3566" s="109"/>
    </row>
    <row r="3567" spans="4:4" x14ac:dyDescent="0.2">
      <c r="D3567" s="109"/>
    </row>
    <row r="3568" spans="4:4" x14ac:dyDescent="0.2">
      <c r="D3568" s="109"/>
    </row>
    <row r="3569" spans="4:4" x14ac:dyDescent="0.2">
      <c r="D3569" s="109"/>
    </row>
    <row r="3570" spans="4:4" x14ac:dyDescent="0.2">
      <c r="D3570" s="109"/>
    </row>
    <row r="3571" spans="4:4" x14ac:dyDescent="0.2">
      <c r="D3571" s="109"/>
    </row>
    <row r="3572" spans="4:4" x14ac:dyDescent="0.2">
      <c r="D3572" s="109"/>
    </row>
    <row r="3573" spans="4:4" x14ac:dyDescent="0.2">
      <c r="D3573" s="109"/>
    </row>
    <row r="3574" spans="4:4" x14ac:dyDescent="0.2">
      <c r="D3574" s="109"/>
    </row>
    <row r="3575" spans="4:4" x14ac:dyDescent="0.2">
      <c r="D3575" s="109"/>
    </row>
    <row r="3576" spans="4:4" x14ac:dyDescent="0.2">
      <c r="D3576" s="109"/>
    </row>
    <row r="3577" spans="4:4" x14ac:dyDescent="0.2">
      <c r="D3577" s="109"/>
    </row>
    <row r="3578" spans="4:4" x14ac:dyDescent="0.2">
      <c r="D3578" s="109"/>
    </row>
    <row r="3579" spans="4:4" x14ac:dyDescent="0.2">
      <c r="D3579" s="109"/>
    </row>
    <row r="3580" spans="4:4" x14ac:dyDescent="0.2">
      <c r="D3580" s="109"/>
    </row>
    <row r="3581" spans="4:4" x14ac:dyDescent="0.2">
      <c r="D3581" s="109"/>
    </row>
    <row r="3582" spans="4:4" x14ac:dyDescent="0.2">
      <c r="D3582" s="109"/>
    </row>
    <row r="3583" spans="4:4" x14ac:dyDescent="0.2">
      <c r="D3583" s="109"/>
    </row>
    <row r="3584" spans="4:4" x14ac:dyDescent="0.2">
      <c r="D3584" s="109"/>
    </row>
    <row r="3585" spans="4:4" x14ac:dyDescent="0.2">
      <c r="D3585" s="109"/>
    </row>
    <row r="3586" spans="4:4" x14ac:dyDescent="0.2">
      <c r="D3586" s="109"/>
    </row>
    <row r="3587" spans="4:4" x14ac:dyDescent="0.2">
      <c r="D3587" s="109"/>
    </row>
    <row r="3588" spans="4:4" x14ac:dyDescent="0.2">
      <c r="D3588" s="109"/>
    </row>
    <row r="3589" spans="4:4" x14ac:dyDescent="0.2">
      <c r="D3589" s="109"/>
    </row>
    <row r="3590" spans="4:4" x14ac:dyDescent="0.2">
      <c r="D3590" s="109"/>
    </row>
    <row r="3591" spans="4:4" x14ac:dyDescent="0.2">
      <c r="D3591" s="109"/>
    </row>
    <row r="3592" spans="4:4" x14ac:dyDescent="0.2">
      <c r="D3592" s="109"/>
    </row>
    <row r="3593" spans="4:4" x14ac:dyDescent="0.2">
      <c r="D3593" s="109"/>
    </row>
    <row r="3594" spans="4:4" x14ac:dyDescent="0.2">
      <c r="D3594" s="109"/>
    </row>
    <row r="3595" spans="4:4" x14ac:dyDescent="0.2">
      <c r="D3595" s="109"/>
    </row>
    <row r="3596" spans="4:4" x14ac:dyDescent="0.2">
      <c r="D3596" s="109"/>
    </row>
    <row r="3597" spans="4:4" x14ac:dyDescent="0.2">
      <c r="D3597" s="109"/>
    </row>
    <row r="3598" spans="4:4" x14ac:dyDescent="0.2">
      <c r="D3598" s="109"/>
    </row>
    <row r="3599" spans="4:4" x14ac:dyDescent="0.2">
      <c r="D3599" s="109"/>
    </row>
    <row r="3600" spans="4:4" x14ac:dyDescent="0.2">
      <c r="D3600" s="109"/>
    </row>
    <row r="3601" spans="4:4" x14ac:dyDescent="0.2">
      <c r="D3601" s="109"/>
    </row>
    <row r="3602" spans="4:4" x14ac:dyDescent="0.2">
      <c r="D3602" s="109"/>
    </row>
    <row r="3603" spans="4:4" x14ac:dyDescent="0.2">
      <c r="D3603" s="109"/>
    </row>
    <row r="3604" spans="4:4" x14ac:dyDescent="0.2">
      <c r="D3604" s="109"/>
    </row>
    <row r="3605" spans="4:4" x14ac:dyDescent="0.2">
      <c r="D3605" s="109"/>
    </row>
    <row r="3606" spans="4:4" x14ac:dyDescent="0.2">
      <c r="D3606" s="109"/>
    </row>
    <row r="3607" spans="4:4" x14ac:dyDescent="0.2">
      <c r="D3607" s="109"/>
    </row>
    <row r="3608" spans="4:4" x14ac:dyDescent="0.2">
      <c r="D3608" s="109"/>
    </row>
    <row r="3609" spans="4:4" x14ac:dyDescent="0.2">
      <c r="D3609" s="109"/>
    </row>
    <row r="3610" spans="4:4" x14ac:dyDescent="0.2">
      <c r="D3610" s="109"/>
    </row>
    <row r="3611" spans="4:4" x14ac:dyDescent="0.2">
      <c r="D3611" s="109"/>
    </row>
    <row r="3612" spans="4:4" x14ac:dyDescent="0.2">
      <c r="D3612" s="109"/>
    </row>
    <row r="3613" spans="4:4" x14ac:dyDescent="0.2">
      <c r="D3613" s="109"/>
    </row>
    <row r="3614" spans="4:4" x14ac:dyDescent="0.2">
      <c r="D3614" s="109"/>
    </row>
    <row r="3615" spans="4:4" x14ac:dyDescent="0.2">
      <c r="D3615" s="109"/>
    </row>
    <row r="3616" spans="4:4" x14ac:dyDescent="0.2">
      <c r="D3616" s="109"/>
    </row>
    <row r="3617" spans="4:4" x14ac:dyDescent="0.2">
      <c r="D3617" s="109"/>
    </row>
    <row r="3618" spans="4:4" x14ac:dyDescent="0.2">
      <c r="D3618" s="109"/>
    </row>
    <row r="3619" spans="4:4" x14ac:dyDescent="0.2">
      <c r="D3619" s="109"/>
    </row>
    <row r="3620" spans="4:4" x14ac:dyDescent="0.2">
      <c r="D3620" s="109"/>
    </row>
    <row r="3621" spans="4:4" x14ac:dyDescent="0.2">
      <c r="D3621" s="109"/>
    </row>
    <row r="3622" spans="4:4" x14ac:dyDescent="0.2">
      <c r="D3622" s="109"/>
    </row>
    <row r="3623" spans="4:4" x14ac:dyDescent="0.2">
      <c r="D3623" s="109"/>
    </row>
    <row r="3624" spans="4:4" x14ac:dyDescent="0.2">
      <c r="D3624" s="109"/>
    </row>
    <row r="3625" spans="4:4" x14ac:dyDescent="0.2">
      <c r="D3625" s="109"/>
    </row>
    <row r="3626" spans="4:4" x14ac:dyDescent="0.2">
      <c r="D3626" s="109"/>
    </row>
    <row r="3627" spans="4:4" x14ac:dyDescent="0.2">
      <c r="D3627" s="109"/>
    </row>
    <row r="3628" spans="4:4" x14ac:dyDescent="0.2">
      <c r="D3628" s="109"/>
    </row>
    <row r="3629" spans="4:4" x14ac:dyDescent="0.2">
      <c r="D3629" s="109"/>
    </row>
    <row r="3630" spans="4:4" x14ac:dyDescent="0.2">
      <c r="D3630" s="109"/>
    </row>
    <row r="3631" spans="4:4" x14ac:dyDescent="0.2">
      <c r="D3631" s="109"/>
    </row>
    <row r="3632" spans="4:4" x14ac:dyDescent="0.2">
      <c r="D3632" s="109"/>
    </row>
    <row r="3633" spans="4:4" x14ac:dyDescent="0.2">
      <c r="D3633" s="109"/>
    </row>
    <row r="3634" spans="4:4" x14ac:dyDescent="0.2">
      <c r="D3634" s="109"/>
    </row>
    <row r="3635" spans="4:4" x14ac:dyDescent="0.2">
      <c r="D3635" s="109"/>
    </row>
    <row r="3636" spans="4:4" x14ac:dyDescent="0.2">
      <c r="D3636" s="109"/>
    </row>
    <row r="3637" spans="4:4" x14ac:dyDescent="0.2">
      <c r="D3637" s="109"/>
    </row>
    <row r="3638" spans="4:4" x14ac:dyDescent="0.2">
      <c r="D3638" s="109"/>
    </row>
    <row r="3639" spans="4:4" x14ac:dyDescent="0.2">
      <c r="D3639" s="109"/>
    </row>
    <row r="3640" spans="4:4" x14ac:dyDescent="0.2">
      <c r="D3640" s="109"/>
    </row>
    <row r="3641" spans="4:4" x14ac:dyDescent="0.2">
      <c r="D3641" s="109"/>
    </row>
    <row r="3642" spans="4:4" x14ac:dyDescent="0.2">
      <c r="D3642" s="109"/>
    </row>
    <row r="3643" spans="4:4" x14ac:dyDescent="0.2">
      <c r="D3643" s="109"/>
    </row>
    <row r="3644" spans="4:4" x14ac:dyDescent="0.2">
      <c r="D3644" s="109"/>
    </row>
    <row r="3645" spans="4:4" x14ac:dyDescent="0.2">
      <c r="D3645" s="109"/>
    </row>
    <row r="3646" spans="4:4" x14ac:dyDescent="0.2">
      <c r="D3646" s="109"/>
    </row>
    <row r="3647" spans="4:4" x14ac:dyDescent="0.2">
      <c r="D3647" s="109"/>
    </row>
    <row r="3648" spans="4:4" x14ac:dyDescent="0.2">
      <c r="D3648" s="109"/>
    </row>
    <row r="3649" spans="4:4" x14ac:dyDescent="0.2">
      <c r="D3649" s="109"/>
    </row>
    <row r="3650" spans="4:4" x14ac:dyDescent="0.2">
      <c r="D3650" s="109"/>
    </row>
    <row r="3651" spans="4:4" x14ac:dyDescent="0.2">
      <c r="D3651" s="109"/>
    </row>
    <row r="3652" spans="4:4" x14ac:dyDescent="0.2">
      <c r="D3652" s="109"/>
    </row>
    <row r="3653" spans="4:4" x14ac:dyDescent="0.2">
      <c r="D3653" s="109"/>
    </row>
    <row r="3654" spans="4:4" x14ac:dyDescent="0.2">
      <c r="D3654" s="109"/>
    </row>
    <row r="3655" spans="4:4" x14ac:dyDescent="0.2">
      <c r="D3655" s="109"/>
    </row>
    <row r="3656" spans="4:4" x14ac:dyDescent="0.2">
      <c r="D3656" s="109"/>
    </row>
    <row r="3657" spans="4:4" x14ac:dyDescent="0.2">
      <c r="D3657" s="109"/>
    </row>
    <row r="3658" spans="4:4" x14ac:dyDescent="0.2">
      <c r="D3658" s="109"/>
    </row>
    <row r="3659" spans="4:4" x14ac:dyDescent="0.2">
      <c r="D3659" s="109"/>
    </row>
    <row r="3660" spans="4:4" x14ac:dyDescent="0.2">
      <c r="D3660" s="109"/>
    </row>
    <row r="3661" spans="4:4" x14ac:dyDescent="0.2">
      <c r="D3661" s="109"/>
    </row>
    <row r="3662" spans="4:4" x14ac:dyDescent="0.2">
      <c r="D3662" s="109"/>
    </row>
    <row r="3663" spans="4:4" x14ac:dyDescent="0.2">
      <c r="D3663" s="109"/>
    </row>
    <row r="3664" spans="4:4" x14ac:dyDescent="0.2">
      <c r="D3664" s="109"/>
    </row>
    <row r="3665" spans="4:4" x14ac:dyDescent="0.2">
      <c r="D3665" s="109"/>
    </row>
    <row r="3666" spans="4:4" x14ac:dyDescent="0.2">
      <c r="D3666" s="109"/>
    </row>
    <row r="3667" spans="4:4" x14ac:dyDescent="0.2">
      <c r="D3667" s="109"/>
    </row>
    <row r="3668" spans="4:4" x14ac:dyDescent="0.2">
      <c r="D3668" s="109"/>
    </row>
    <row r="3669" spans="4:4" x14ac:dyDescent="0.2">
      <c r="D3669" s="109"/>
    </row>
    <row r="3670" spans="4:4" x14ac:dyDescent="0.2">
      <c r="D3670" s="109"/>
    </row>
    <row r="3671" spans="4:4" x14ac:dyDescent="0.2">
      <c r="D3671" s="109"/>
    </row>
    <row r="3672" spans="4:4" x14ac:dyDescent="0.2">
      <c r="D3672" s="109"/>
    </row>
    <row r="3673" spans="4:4" x14ac:dyDescent="0.2">
      <c r="D3673" s="109"/>
    </row>
    <row r="3674" spans="4:4" x14ac:dyDescent="0.2">
      <c r="D3674" s="109"/>
    </row>
    <row r="3675" spans="4:4" x14ac:dyDescent="0.2">
      <c r="D3675" s="109"/>
    </row>
    <row r="3676" spans="4:4" x14ac:dyDescent="0.2">
      <c r="D3676" s="109"/>
    </row>
    <row r="3677" spans="4:4" x14ac:dyDescent="0.2">
      <c r="D3677" s="109"/>
    </row>
    <row r="3678" spans="4:4" x14ac:dyDescent="0.2">
      <c r="D3678" s="109"/>
    </row>
    <row r="3679" spans="4:4" x14ac:dyDescent="0.2">
      <c r="D3679" s="109"/>
    </row>
    <row r="3680" spans="4:4" x14ac:dyDescent="0.2">
      <c r="D3680" s="109"/>
    </row>
    <row r="3681" spans="4:4" x14ac:dyDescent="0.2">
      <c r="D3681" s="109"/>
    </row>
    <row r="3682" spans="4:4" x14ac:dyDescent="0.2">
      <c r="D3682" s="109"/>
    </row>
    <row r="3683" spans="4:4" x14ac:dyDescent="0.2">
      <c r="D3683" s="109"/>
    </row>
    <row r="3684" spans="4:4" x14ac:dyDescent="0.2">
      <c r="D3684" s="109"/>
    </row>
    <row r="3685" spans="4:4" x14ac:dyDescent="0.2">
      <c r="D3685" s="109"/>
    </row>
    <row r="3686" spans="4:4" x14ac:dyDescent="0.2">
      <c r="D3686" s="109"/>
    </row>
    <row r="3687" spans="4:4" x14ac:dyDescent="0.2">
      <c r="D3687" s="109"/>
    </row>
    <row r="3688" spans="4:4" x14ac:dyDescent="0.2">
      <c r="D3688" s="109"/>
    </row>
    <row r="3689" spans="4:4" x14ac:dyDescent="0.2">
      <c r="D3689" s="109"/>
    </row>
    <row r="3690" spans="4:4" x14ac:dyDescent="0.2">
      <c r="D3690" s="109"/>
    </row>
    <row r="3691" spans="4:4" x14ac:dyDescent="0.2">
      <c r="D3691" s="109"/>
    </row>
    <row r="3692" spans="4:4" x14ac:dyDescent="0.2">
      <c r="D3692" s="109"/>
    </row>
    <row r="3693" spans="4:4" x14ac:dyDescent="0.2">
      <c r="D3693" s="109"/>
    </row>
    <row r="3694" spans="4:4" x14ac:dyDescent="0.2">
      <c r="D3694" s="109"/>
    </row>
    <row r="3695" spans="4:4" x14ac:dyDescent="0.2">
      <c r="D3695" s="109"/>
    </row>
    <row r="3696" spans="4:4" x14ac:dyDescent="0.2">
      <c r="D3696" s="109"/>
    </row>
    <row r="3697" spans="4:4" x14ac:dyDescent="0.2">
      <c r="D3697" s="109"/>
    </row>
    <row r="3698" spans="4:4" x14ac:dyDescent="0.2">
      <c r="D3698" s="109"/>
    </row>
    <row r="3699" spans="4:4" x14ac:dyDescent="0.2">
      <c r="D3699" s="109"/>
    </row>
    <row r="3700" spans="4:4" x14ac:dyDescent="0.2">
      <c r="D3700" s="109"/>
    </row>
    <row r="3701" spans="4:4" x14ac:dyDescent="0.2">
      <c r="D3701" s="109"/>
    </row>
    <row r="3702" spans="4:4" x14ac:dyDescent="0.2">
      <c r="D3702" s="109"/>
    </row>
    <row r="3703" spans="4:4" x14ac:dyDescent="0.2">
      <c r="D3703" s="109"/>
    </row>
    <row r="3704" spans="4:4" x14ac:dyDescent="0.2">
      <c r="D3704" s="109"/>
    </row>
    <row r="3705" spans="4:4" x14ac:dyDescent="0.2">
      <c r="D3705" s="109"/>
    </row>
    <row r="3706" spans="4:4" x14ac:dyDescent="0.2">
      <c r="D3706" s="109"/>
    </row>
    <row r="3707" spans="4:4" x14ac:dyDescent="0.2">
      <c r="D3707" s="109"/>
    </row>
    <row r="3708" spans="4:4" x14ac:dyDescent="0.2">
      <c r="D3708" s="109"/>
    </row>
    <row r="3709" spans="4:4" x14ac:dyDescent="0.2">
      <c r="D3709" s="109"/>
    </row>
    <row r="3710" spans="4:4" x14ac:dyDescent="0.2">
      <c r="D3710" s="109"/>
    </row>
    <row r="3711" spans="4:4" x14ac:dyDescent="0.2">
      <c r="D3711" s="109"/>
    </row>
    <row r="3712" spans="4:4" x14ac:dyDescent="0.2">
      <c r="D3712" s="109"/>
    </row>
    <row r="3713" spans="4:4" x14ac:dyDescent="0.2">
      <c r="D3713" s="109"/>
    </row>
    <row r="3714" spans="4:4" x14ac:dyDescent="0.2">
      <c r="D3714" s="109"/>
    </row>
    <row r="3715" spans="4:4" x14ac:dyDescent="0.2">
      <c r="D3715" s="109"/>
    </row>
    <row r="3716" spans="4:4" x14ac:dyDescent="0.2">
      <c r="D3716" s="109"/>
    </row>
    <row r="3717" spans="4:4" x14ac:dyDescent="0.2">
      <c r="D3717" s="109"/>
    </row>
    <row r="3718" spans="4:4" x14ac:dyDescent="0.2">
      <c r="D3718" s="109"/>
    </row>
    <row r="3719" spans="4:4" x14ac:dyDescent="0.2">
      <c r="D3719" s="109"/>
    </row>
    <row r="3720" spans="4:4" x14ac:dyDescent="0.2">
      <c r="D3720" s="109"/>
    </row>
    <row r="3721" spans="4:4" x14ac:dyDescent="0.2">
      <c r="D3721" s="109"/>
    </row>
    <row r="3722" spans="4:4" x14ac:dyDescent="0.2">
      <c r="D3722" s="109"/>
    </row>
    <row r="3723" spans="4:4" x14ac:dyDescent="0.2">
      <c r="D3723" s="109"/>
    </row>
    <row r="3724" spans="4:4" x14ac:dyDescent="0.2">
      <c r="D3724" s="109"/>
    </row>
    <row r="3725" spans="4:4" x14ac:dyDescent="0.2">
      <c r="D3725" s="109"/>
    </row>
    <row r="3726" spans="4:4" x14ac:dyDescent="0.2">
      <c r="D3726" s="109"/>
    </row>
    <row r="3727" spans="4:4" x14ac:dyDescent="0.2">
      <c r="D3727" s="109"/>
    </row>
    <row r="3728" spans="4:4" x14ac:dyDescent="0.2">
      <c r="D3728" s="109"/>
    </row>
    <row r="3729" spans="4:4" x14ac:dyDescent="0.2">
      <c r="D3729" s="109"/>
    </row>
    <row r="3730" spans="4:4" x14ac:dyDescent="0.2">
      <c r="D3730" s="109"/>
    </row>
    <row r="3731" spans="4:4" x14ac:dyDescent="0.2">
      <c r="D3731" s="109"/>
    </row>
    <row r="3732" spans="4:4" x14ac:dyDescent="0.2">
      <c r="D3732" s="109"/>
    </row>
    <row r="3733" spans="4:4" x14ac:dyDescent="0.2">
      <c r="D3733" s="109"/>
    </row>
    <row r="3734" spans="4:4" x14ac:dyDescent="0.2">
      <c r="D3734" s="109"/>
    </row>
    <row r="3735" spans="4:4" x14ac:dyDescent="0.2">
      <c r="D3735" s="109"/>
    </row>
    <row r="3736" spans="4:4" x14ac:dyDescent="0.2">
      <c r="D3736" s="109"/>
    </row>
    <row r="3737" spans="4:4" x14ac:dyDescent="0.2">
      <c r="D3737" s="109"/>
    </row>
    <row r="3738" spans="4:4" x14ac:dyDescent="0.2">
      <c r="D3738" s="109"/>
    </row>
    <row r="3739" spans="4:4" x14ac:dyDescent="0.2">
      <c r="D3739" s="109"/>
    </row>
    <row r="3740" spans="4:4" x14ac:dyDescent="0.2">
      <c r="D3740" s="109"/>
    </row>
    <row r="3741" spans="4:4" x14ac:dyDescent="0.2">
      <c r="D3741" s="109"/>
    </row>
    <row r="3742" spans="4:4" x14ac:dyDescent="0.2">
      <c r="D3742" s="109"/>
    </row>
    <row r="3743" spans="4:4" x14ac:dyDescent="0.2">
      <c r="D3743" s="109"/>
    </row>
    <row r="3744" spans="4:4" x14ac:dyDescent="0.2">
      <c r="D3744" s="109"/>
    </row>
    <row r="3745" spans="4:4" x14ac:dyDescent="0.2">
      <c r="D3745" s="109"/>
    </row>
    <row r="3746" spans="4:4" x14ac:dyDescent="0.2">
      <c r="D3746" s="109"/>
    </row>
    <row r="3747" spans="4:4" x14ac:dyDescent="0.2">
      <c r="D3747" s="109"/>
    </row>
    <row r="3748" spans="4:4" x14ac:dyDescent="0.2">
      <c r="D3748" s="109"/>
    </row>
    <row r="3749" spans="4:4" x14ac:dyDescent="0.2">
      <c r="D3749" s="109"/>
    </row>
    <row r="3750" spans="4:4" x14ac:dyDescent="0.2">
      <c r="D3750" s="109"/>
    </row>
    <row r="3751" spans="4:4" x14ac:dyDescent="0.2">
      <c r="D3751" s="109"/>
    </row>
    <row r="3752" spans="4:4" x14ac:dyDescent="0.2">
      <c r="D3752" s="109"/>
    </row>
    <row r="3753" spans="4:4" x14ac:dyDescent="0.2">
      <c r="D3753" s="109"/>
    </row>
    <row r="3754" spans="4:4" x14ac:dyDescent="0.2">
      <c r="D3754" s="109"/>
    </row>
    <row r="3755" spans="4:4" x14ac:dyDescent="0.2">
      <c r="D3755" s="109"/>
    </row>
    <row r="3756" spans="4:4" x14ac:dyDescent="0.2">
      <c r="D3756" s="109"/>
    </row>
    <row r="3757" spans="4:4" x14ac:dyDescent="0.2">
      <c r="D3757" s="109"/>
    </row>
    <row r="3758" spans="4:4" x14ac:dyDescent="0.2">
      <c r="D3758" s="109"/>
    </row>
    <row r="3759" spans="4:4" x14ac:dyDescent="0.2">
      <c r="D3759" s="109"/>
    </row>
    <row r="3760" spans="4:4" x14ac:dyDescent="0.2">
      <c r="D3760" s="109"/>
    </row>
    <row r="3761" spans="4:4" x14ac:dyDescent="0.2">
      <c r="D3761" s="109"/>
    </row>
    <row r="3762" spans="4:4" x14ac:dyDescent="0.2">
      <c r="D3762" s="109"/>
    </row>
    <row r="3763" spans="4:4" x14ac:dyDescent="0.2">
      <c r="D3763" s="109"/>
    </row>
    <row r="3764" spans="4:4" x14ac:dyDescent="0.2">
      <c r="D3764" s="109"/>
    </row>
    <row r="3765" spans="4:4" x14ac:dyDescent="0.2">
      <c r="D3765" s="109"/>
    </row>
    <row r="3766" spans="4:4" x14ac:dyDescent="0.2">
      <c r="D3766" s="109"/>
    </row>
    <row r="3767" spans="4:4" x14ac:dyDescent="0.2">
      <c r="D3767" s="109"/>
    </row>
    <row r="3768" spans="4:4" x14ac:dyDescent="0.2">
      <c r="D3768" s="109"/>
    </row>
    <row r="3769" spans="4:4" x14ac:dyDescent="0.2">
      <c r="D3769" s="109"/>
    </row>
    <row r="3770" spans="4:4" x14ac:dyDescent="0.2">
      <c r="D3770" s="109"/>
    </row>
    <row r="3771" spans="4:4" x14ac:dyDescent="0.2">
      <c r="D3771" s="109"/>
    </row>
    <row r="3772" spans="4:4" x14ac:dyDescent="0.2">
      <c r="D3772" s="109"/>
    </row>
    <row r="3773" spans="4:4" x14ac:dyDescent="0.2">
      <c r="D3773" s="109"/>
    </row>
    <row r="3774" spans="4:4" x14ac:dyDescent="0.2">
      <c r="D3774" s="109"/>
    </row>
    <row r="3775" spans="4:4" x14ac:dyDescent="0.2">
      <c r="D3775" s="109"/>
    </row>
    <row r="3776" spans="4:4" x14ac:dyDescent="0.2">
      <c r="D3776" s="109"/>
    </row>
    <row r="3777" spans="4:4" x14ac:dyDescent="0.2">
      <c r="D3777" s="109"/>
    </row>
    <row r="3778" spans="4:4" x14ac:dyDescent="0.2">
      <c r="D3778" s="109"/>
    </row>
    <row r="3779" spans="4:4" x14ac:dyDescent="0.2">
      <c r="D3779" s="109"/>
    </row>
    <row r="3780" spans="4:4" x14ac:dyDescent="0.2">
      <c r="D3780" s="109"/>
    </row>
    <row r="3781" spans="4:4" x14ac:dyDescent="0.2">
      <c r="D3781" s="109"/>
    </row>
    <row r="3782" spans="4:4" x14ac:dyDescent="0.2">
      <c r="D3782" s="109"/>
    </row>
    <row r="3783" spans="4:4" x14ac:dyDescent="0.2">
      <c r="D3783" s="109"/>
    </row>
    <row r="3784" spans="4:4" x14ac:dyDescent="0.2">
      <c r="D3784" s="109"/>
    </row>
    <row r="3785" spans="4:4" x14ac:dyDescent="0.2">
      <c r="D3785" s="109"/>
    </row>
    <row r="3786" spans="4:4" x14ac:dyDescent="0.2">
      <c r="D3786" s="109"/>
    </row>
    <row r="3787" spans="4:4" x14ac:dyDescent="0.2">
      <c r="D3787" s="109"/>
    </row>
    <row r="3788" spans="4:4" x14ac:dyDescent="0.2">
      <c r="D3788" s="109"/>
    </row>
    <row r="3789" spans="4:4" x14ac:dyDescent="0.2">
      <c r="D3789" s="109"/>
    </row>
    <row r="3790" spans="4:4" x14ac:dyDescent="0.2">
      <c r="D3790" s="109"/>
    </row>
    <row r="3791" spans="4:4" x14ac:dyDescent="0.2">
      <c r="D3791" s="109"/>
    </row>
    <row r="3792" spans="4:4" x14ac:dyDescent="0.2">
      <c r="D3792" s="109"/>
    </row>
    <row r="3793" spans="4:4" x14ac:dyDescent="0.2">
      <c r="D3793" s="109"/>
    </row>
    <row r="3794" spans="4:4" x14ac:dyDescent="0.2">
      <c r="D3794" s="109"/>
    </row>
    <row r="3795" spans="4:4" x14ac:dyDescent="0.2">
      <c r="D3795" s="109"/>
    </row>
    <row r="3796" spans="4:4" x14ac:dyDescent="0.2">
      <c r="D3796" s="109"/>
    </row>
    <row r="3797" spans="4:4" x14ac:dyDescent="0.2">
      <c r="D3797" s="109"/>
    </row>
    <row r="3798" spans="4:4" x14ac:dyDescent="0.2">
      <c r="D3798" s="109"/>
    </row>
    <row r="3799" spans="4:4" x14ac:dyDescent="0.2">
      <c r="D3799" s="109"/>
    </row>
    <row r="3800" spans="4:4" x14ac:dyDescent="0.2">
      <c r="D3800" s="109"/>
    </row>
    <row r="3801" spans="4:4" x14ac:dyDescent="0.2">
      <c r="D3801" s="109"/>
    </row>
    <row r="3802" spans="4:4" x14ac:dyDescent="0.2">
      <c r="D3802" s="109"/>
    </row>
    <row r="3803" spans="4:4" x14ac:dyDescent="0.2">
      <c r="D3803" s="109"/>
    </row>
    <row r="3804" spans="4:4" x14ac:dyDescent="0.2">
      <c r="D3804" s="109"/>
    </row>
    <row r="3805" spans="4:4" x14ac:dyDescent="0.2">
      <c r="D3805" s="109"/>
    </row>
    <row r="3806" spans="4:4" x14ac:dyDescent="0.2">
      <c r="D3806" s="109"/>
    </row>
    <row r="3807" spans="4:4" x14ac:dyDescent="0.2">
      <c r="D3807" s="109"/>
    </row>
    <row r="3808" spans="4:4" x14ac:dyDescent="0.2">
      <c r="D3808" s="109"/>
    </row>
    <row r="3809" spans="4:4" x14ac:dyDescent="0.2">
      <c r="D3809" s="109"/>
    </row>
    <row r="3810" spans="4:4" x14ac:dyDescent="0.2">
      <c r="D3810" s="109"/>
    </row>
    <row r="3811" spans="4:4" x14ac:dyDescent="0.2">
      <c r="D3811" s="109"/>
    </row>
    <row r="3812" spans="4:4" x14ac:dyDescent="0.2">
      <c r="D3812" s="109"/>
    </row>
    <row r="3813" spans="4:4" x14ac:dyDescent="0.2">
      <c r="D3813" s="109"/>
    </row>
    <row r="3814" spans="4:4" x14ac:dyDescent="0.2">
      <c r="D3814" s="109"/>
    </row>
    <row r="3815" spans="4:4" x14ac:dyDescent="0.2">
      <c r="D3815" s="109"/>
    </row>
    <row r="3816" spans="4:4" x14ac:dyDescent="0.2">
      <c r="D3816" s="109"/>
    </row>
    <row r="3817" spans="4:4" x14ac:dyDescent="0.2">
      <c r="D3817" s="109"/>
    </row>
    <row r="3818" spans="4:4" x14ac:dyDescent="0.2">
      <c r="D3818" s="109"/>
    </row>
    <row r="3819" spans="4:4" x14ac:dyDescent="0.2">
      <c r="D3819" s="109"/>
    </row>
    <row r="3820" spans="4:4" x14ac:dyDescent="0.2">
      <c r="D3820" s="109"/>
    </row>
    <row r="3821" spans="4:4" x14ac:dyDescent="0.2">
      <c r="D3821" s="109"/>
    </row>
    <row r="3822" spans="4:4" x14ac:dyDescent="0.2">
      <c r="D3822" s="109"/>
    </row>
    <row r="3823" spans="4:4" x14ac:dyDescent="0.2">
      <c r="D3823" s="109"/>
    </row>
    <row r="3824" spans="4:4" x14ac:dyDescent="0.2">
      <c r="D3824" s="109"/>
    </row>
    <row r="3825" spans="4:4" x14ac:dyDescent="0.2">
      <c r="D3825" s="109"/>
    </row>
    <row r="3826" spans="4:4" x14ac:dyDescent="0.2">
      <c r="D3826" s="109"/>
    </row>
    <row r="3827" spans="4:4" x14ac:dyDescent="0.2">
      <c r="D3827" s="109"/>
    </row>
    <row r="3828" spans="4:4" x14ac:dyDescent="0.2">
      <c r="D3828" s="109"/>
    </row>
    <row r="3829" spans="4:4" x14ac:dyDescent="0.2">
      <c r="D3829" s="109"/>
    </row>
    <row r="3830" spans="4:4" x14ac:dyDescent="0.2">
      <c r="D3830" s="109"/>
    </row>
    <row r="3831" spans="4:4" x14ac:dyDescent="0.2">
      <c r="D3831" s="109"/>
    </row>
    <row r="3832" spans="4:4" x14ac:dyDescent="0.2">
      <c r="D3832" s="109"/>
    </row>
    <row r="3833" spans="4:4" x14ac:dyDescent="0.2">
      <c r="D3833" s="109"/>
    </row>
    <row r="3834" spans="4:4" x14ac:dyDescent="0.2">
      <c r="D3834" s="109"/>
    </row>
    <row r="3835" spans="4:4" x14ac:dyDescent="0.2">
      <c r="D3835" s="109"/>
    </row>
    <row r="3836" spans="4:4" x14ac:dyDescent="0.2">
      <c r="D3836" s="109"/>
    </row>
    <row r="3837" spans="4:4" x14ac:dyDescent="0.2">
      <c r="D3837" s="109"/>
    </row>
    <row r="3838" spans="4:4" x14ac:dyDescent="0.2">
      <c r="D3838" s="109"/>
    </row>
    <row r="3839" spans="4:4" x14ac:dyDescent="0.2">
      <c r="D3839" s="109"/>
    </row>
    <row r="3840" spans="4:4" x14ac:dyDescent="0.2">
      <c r="D3840" s="109"/>
    </row>
    <row r="3841" spans="4:4" x14ac:dyDescent="0.2">
      <c r="D3841" s="109"/>
    </row>
    <row r="3842" spans="4:4" x14ac:dyDescent="0.2">
      <c r="D3842" s="109"/>
    </row>
    <row r="3843" spans="4:4" x14ac:dyDescent="0.2">
      <c r="D3843" s="109"/>
    </row>
    <row r="3844" spans="4:4" x14ac:dyDescent="0.2">
      <c r="D3844" s="109"/>
    </row>
    <row r="3845" spans="4:4" x14ac:dyDescent="0.2">
      <c r="D3845" s="109"/>
    </row>
    <row r="3846" spans="4:4" x14ac:dyDescent="0.2">
      <c r="D3846" s="109"/>
    </row>
    <row r="3847" spans="4:4" x14ac:dyDescent="0.2">
      <c r="D3847" s="109"/>
    </row>
    <row r="3848" spans="4:4" x14ac:dyDescent="0.2">
      <c r="D3848" s="109"/>
    </row>
    <row r="3849" spans="4:4" x14ac:dyDescent="0.2">
      <c r="D3849" s="109"/>
    </row>
    <row r="3850" spans="4:4" x14ac:dyDescent="0.2">
      <c r="D3850" s="109"/>
    </row>
    <row r="3851" spans="4:4" x14ac:dyDescent="0.2">
      <c r="D3851" s="109"/>
    </row>
    <row r="3852" spans="4:4" x14ac:dyDescent="0.2">
      <c r="D3852" s="109"/>
    </row>
    <row r="3853" spans="4:4" x14ac:dyDescent="0.2">
      <c r="D3853" s="109"/>
    </row>
    <row r="3854" spans="4:4" x14ac:dyDescent="0.2">
      <c r="D3854" s="109"/>
    </row>
    <row r="3855" spans="4:4" x14ac:dyDescent="0.2">
      <c r="D3855" s="109"/>
    </row>
    <row r="3856" spans="4:4" x14ac:dyDescent="0.2">
      <c r="D3856" s="109"/>
    </row>
    <row r="3857" spans="4:4" x14ac:dyDescent="0.2">
      <c r="D3857" s="109"/>
    </row>
    <row r="3858" spans="4:4" x14ac:dyDescent="0.2">
      <c r="D3858" s="109"/>
    </row>
    <row r="3859" spans="4:4" x14ac:dyDescent="0.2">
      <c r="D3859" s="109"/>
    </row>
    <row r="3860" spans="4:4" x14ac:dyDescent="0.2">
      <c r="D3860" s="109"/>
    </row>
    <row r="3861" spans="4:4" x14ac:dyDescent="0.2">
      <c r="D3861" s="109"/>
    </row>
    <row r="3862" spans="4:4" x14ac:dyDescent="0.2">
      <c r="D3862" s="109"/>
    </row>
    <row r="3863" spans="4:4" x14ac:dyDescent="0.2">
      <c r="D3863" s="109"/>
    </row>
    <row r="3864" spans="4:4" x14ac:dyDescent="0.2">
      <c r="D3864" s="109"/>
    </row>
    <row r="3865" spans="4:4" x14ac:dyDescent="0.2">
      <c r="D3865" s="109"/>
    </row>
    <row r="3866" spans="4:4" x14ac:dyDescent="0.2">
      <c r="D3866" s="109"/>
    </row>
    <row r="3867" spans="4:4" x14ac:dyDescent="0.2">
      <c r="D3867" s="109"/>
    </row>
    <row r="3868" spans="4:4" x14ac:dyDescent="0.2">
      <c r="D3868" s="109"/>
    </row>
    <row r="3869" spans="4:4" x14ac:dyDescent="0.2">
      <c r="D3869" s="109"/>
    </row>
    <row r="3870" spans="4:4" x14ac:dyDescent="0.2">
      <c r="D3870" s="109"/>
    </row>
    <row r="3871" spans="4:4" x14ac:dyDescent="0.2">
      <c r="D3871" s="109"/>
    </row>
    <row r="3872" spans="4:4" x14ac:dyDescent="0.2">
      <c r="D3872" s="109"/>
    </row>
    <row r="3873" spans="4:4" x14ac:dyDescent="0.2">
      <c r="D3873" s="109"/>
    </row>
    <row r="3874" spans="4:4" x14ac:dyDescent="0.2">
      <c r="D3874" s="109"/>
    </row>
    <row r="3875" spans="4:4" x14ac:dyDescent="0.2">
      <c r="D3875" s="109"/>
    </row>
    <row r="3876" spans="4:4" x14ac:dyDescent="0.2">
      <c r="D3876" s="109"/>
    </row>
    <row r="3877" spans="4:4" x14ac:dyDescent="0.2">
      <c r="D3877" s="109"/>
    </row>
    <row r="3878" spans="4:4" x14ac:dyDescent="0.2">
      <c r="D3878" s="109"/>
    </row>
    <row r="3879" spans="4:4" x14ac:dyDescent="0.2">
      <c r="D3879" s="109"/>
    </row>
    <row r="3880" spans="4:4" x14ac:dyDescent="0.2">
      <c r="D3880" s="109"/>
    </row>
    <row r="3881" spans="4:4" x14ac:dyDescent="0.2">
      <c r="D3881" s="109"/>
    </row>
    <row r="3882" spans="4:4" x14ac:dyDescent="0.2">
      <c r="D3882" s="109"/>
    </row>
    <row r="3883" spans="4:4" x14ac:dyDescent="0.2">
      <c r="D3883" s="109"/>
    </row>
    <row r="3884" spans="4:4" x14ac:dyDescent="0.2">
      <c r="D3884" s="109"/>
    </row>
    <row r="3885" spans="4:4" x14ac:dyDescent="0.2">
      <c r="D3885" s="109"/>
    </row>
    <row r="3886" spans="4:4" x14ac:dyDescent="0.2">
      <c r="D3886" s="109"/>
    </row>
    <row r="3887" spans="4:4" x14ac:dyDescent="0.2">
      <c r="D3887" s="109"/>
    </row>
    <row r="3888" spans="4:4" x14ac:dyDescent="0.2">
      <c r="D3888" s="109"/>
    </row>
    <row r="3889" spans="4:4" x14ac:dyDescent="0.2">
      <c r="D3889" s="109"/>
    </row>
    <row r="3890" spans="4:4" x14ac:dyDescent="0.2">
      <c r="D3890" s="109"/>
    </row>
    <row r="3891" spans="4:4" x14ac:dyDescent="0.2">
      <c r="D3891" s="109"/>
    </row>
    <row r="3892" spans="4:4" x14ac:dyDescent="0.2">
      <c r="D3892" s="109"/>
    </row>
    <row r="3893" spans="4:4" x14ac:dyDescent="0.2">
      <c r="D3893" s="109"/>
    </row>
    <row r="3894" spans="4:4" x14ac:dyDescent="0.2">
      <c r="D3894" s="109"/>
    </row>
    <row r="3895" spans="4:4" x14ac:dyDescent="0.2">
      <c r="D3895" s="109"/>
    </row>
    <row r="3896" spans="4:4" x14ac:dyDescent="0.2">
      <c r="D3896" s="109"/>
    </row>
    <row r="3897" spans="4:4" x14ac:dyDescent="0.2">
      <c r="D3897" s="109"/>
    </row>
    <row r="3898" spans="4:4" x14ac:dyDescent="0.2">
      <c r="D3898" s="109"/>
    </row>
    <row r="3899" spans="4:4" x14ac:dyDescent="0.2">
      <c r="D3899" s="109"/>
    </row>
    <row r="3900" spans="4:4" x14ac:dyDescent="0.2">
      <c r="D3900" s="109"/>
    </row>
    <row r="3901" spans="4:4" x14ac:dyDescent="0.2">
      <c r="D3901" s="109"/>
    </row>
    <row r="3902" spans="4:4" x14ac:dyDescent="0.2">
      <c r="D3902" s="109"/>
    </row>
    <row r="3903" spans="4:4" x14ac:dyDescent="0.2">
      <c r="D3903" s="109"/>
    </row>
    <row r="3904" spans="4:4" x14ac:dyDescent="0.2">
      <c r="D3904" s="109"/>
    </row>
    <row r="3905" spans="4:4" x14ac:dyDescent="0.2">
      <c r="D3905" s="109"/>
    </row>
    <row r="3906" spans="4:4" x14ac:dyDescent="0.2">
      <c r="D3906" s="109"/>
    </row>
    <row r="3907" spans="4:4" x14ac:dyDescent="0.2">
      <c r="D3907" s="109"/>
    </row>
    <row r="3908" spans="4:4" x14ac:dyDescent="0.2">
      <c r="D3908" s="109"/>
    </row>
    <row r="3909" spans="4:4" x14ac:dyDescent="0.2">
      <c r="D3909" s="109"/>
    </row>
    <row r="3910" spans="4:4" x14ac:dyDescent="0.2">
      <c r="D3910" s="109"/>
    </row>
    <row r="3911" spans="4:4" x14ac:dyDescent="0.2">
      <c r="D3911" s="109"/>
    </row>
    <row r="3912" spans="4:4" x14ac:dyDescent="0.2">
      <c r="D3912" s="109"/>
    </row>
    <row r="3913" spans="4:4" x14ac:dyDescent="0.2">
      <c r="D3913" s="109"/>
    </row>
    <row r="3914" spans="4:4" x14ac:dyDescent="0.2">
      <c r="D3914" s="109"/>
    </row>
    <row r="3915" spans="4:4" x14ac:dyDescent="0.2">
      <c r="D3915" s="109"/>
    </row>
    <row r="3916" spans="4:4" x14ac:dyDescent="0.2">
      <c r="D3916" s="109"/>
    </row>
    <row r="3917" spans="4:4" x14ac:dyDescent="0.2">
      <c r="D3917" s="109"/>
    </row>
    <row r="3918" spans="4:4" x14ac:dyDescent="0.2">
      <c r="D3918" s="109"/>
    </row>
    <row r="3919" spans="4:4" x14ac:dyDescent="0.2">
      <c r="D3919" s="109"/>
    </row>
    <row r="3920" spans="4:4" x14ac:dyDescent="0.2">
      <c r="D3920" s="109"/>
    </row>
    <row r="3921" spans="4:4" x14ac:dyDescent="0.2">
      <c r="D3921" s="109"/>
    </row>
    <row r="3922" spans="4:4" x14ac:dyDescent="0.2">
      <c r="D3922" s="109"/>
    </row>
    <row r="3923" spans="4:4" x14ac:dyDescent="0.2">
      <c r="D3923" s="109"/>
    </row>
    <row r="3924" spans="4:4" x14ac:dyDescent="0.2">
      <c r="D3924" s="109"/>
    </row>
    <row r="3925" spans="4:4" x14ac:dyDescent="0.2">
      <c r="D3925" s="109"/>
    </row>
    <row r="3926" spans="4:4" x14ac:dyDescent="0.2">
      <c r="D3926" s="109"/>
    </row>
    <row r="3927" spans="4:4" x14ac:dyDescent="0.2">
      <c r="D3927" s="109"/>
    </row>
    <row r="3928" spans="4:4" x14ac:dyDescent="0.2">
      <c r="D3928" s="109"/>
    </row>
    <row r="3929" spans="4:4" x14ac:dyDescent="0.2">
      <c r="D3929" s="109"/>
    </row>
    <row r="3930" spans="4:4" x14ac:dyDescent="0.2">
      <c r="D3930" s="109"/>
    </row>
    <row r="3931" spans="4:4" x14ac:dyDescent="0.2">
      <c r="D3931" s="109"/>
    </row>
    <row r="3932" spans="4:4" x14ac:dyDescent="0.2">
      <c r="D3932" s="109"/>
    </row>
    <row r="3933" spans="4:4" x14ac:dyDescent="0.2">
      <c r="D3933" s="109"/>
    </row>
    <row r="3934" spans="4:4" x14ac:dyDescent="0.2">
      <c r="D3934" s="109"/>
    </row>
    <row r="3935" spans="4:4" x14ac:dyDescent="0.2">
      <c r="D3935" s="109"/>
    </row>
    <row r="3936" spans="4:4" x14ac:dyDescent="0.2">
      <c r="D3936" s="109"/>
    </row>
    <row r="3937" spans="4:4" x14ac:dyDescent="0.2">
      <c r="D3937" s="109"/>
    </row>
    <row r="3938" spans="4:4" x14ac:dyDescent="0.2">
      <c r="D3938" s="109"/>
    </row>
    <row r="3939" spans="4:4" x14ac:dyDescent="0.2">
      <c r="D3939" s="109"/>
    </row>
    <row r="3940" spans="4:4" x14ac:dyDescent="0.2">
      <c r="D3940" s="109"/>
    </row>
    <row r="3941" spans="4:4" x14ac:dyDescent="0.2">
      <c r="D3941" s="109"/>
    </row>
    <row r="3942" spans="4:4" x14ac:dyDescent="0.2">
      <c r="D3942" s="109"/>
    </row>
    <row r="3943" spans="4:4" x14ac:dyDescent="0.2">
      <c r="D3943" s="109"/>
    </row>
    <row r="3944" spans="4:4" x14ac:dyDescent="0.2">
      <c r="D3944" s="109"/>
    </row>
    <row r="3945" spans="4:4" x14ac:dyDescent="0.2">
      <c r="D3945" s="109"/>
    </row>
    <row r="3946" spans="4:4" x14ac:dyDescent="0.2">
      <c r="D3946" s="109"/>
    </row>
    <row r="3947" spans="4:4" x14ac:dyDescent="0.2">
      <c r="D3947" s="109"/>
    </row>
    <row r="3948" spans="4:4" x14ac:dyDescent="0.2">
      <c r="D3948" s="109"/>
    </row>
    <row r="3949" spans="4:4" x14ac:dyDescent="0.2">
      <c r="D3949" s="109"/>
    </row>
    <row r="3950" spans="4:4" x14ac:dyDescent="0.2">
      <c r="D3950" s="109"/>
    </row>
    <row r="3951" spans="4:4" x14ac:dyDescent="0.2">
      <c r="D3951" s="109"/>
    </row>
    <row r="3952" spans="4:4" x14ac:dyDescent="0.2">
      <c r="D3952" s="109"/>
    </row>
    <row r="3953" spans="4:4" x14ac:dyDescent="0.2">
      <c r="D3953" s="109"/>
    </row>
    <row r="3954" spans="4:4" x14ac:dyDescent="0.2">
      <c r="D3954" s="109"/>
    </row>
    <row r="3955" spans="4:4" x14ac:dyDescent="0.2">
      <c r="D3955" s="109"/>
    </row>
    <row r="3956" spans="4:4" x14ac:dyDescent="0.2">
      <c r="D3956" s="109"/>
    </row>
    <row r="3957" spans="4:4" x14ac:dyDescent="0.2">
      <c r="D3957" s="109"/>
    </row>
    <row r="3958" spans="4:4" x14ac:dyDescent="0.2">
      <c r="D3958" s="109"/>
    </row>
    <row r="3959" spans="4:4" x14ac:dyDescent="0.2">
      <c r="D3959" s="109"/>
    </row>
    <row r="3960" spans="4:4" x14ac:dyDescent="0.2">
      <c r="D3960" s="109"/>
    </row>
    <row r="3961" spans="4:4" x14ac:dyDescent="0.2">
      <c r="D3961" s="109"/>
    </row>
    <row r="3962" spans="4:4" x14ac:dyDescent="0.2">
      <c r="D3962" s="109"/>
    </row>
    <row r="3963" spans="4:4" x14ac:dyDescent="0.2">
      <c r="D3963" s="109"/>
    </row>
    <row r="3964" spans="4:4" x14ac:dyDescent="0.2">
      <c r="D3964" s="109"/>
    </row>
    <row r="3965" spans="4:4" x14ac:dyDescent="0.2">
      <c r="D3965" s="109"/>
    </row>
    <row r="3966" spans="4:4" x14ac:dyDescent="0.2">
      <c r="D3966" s="109"/>
    </row>
    <row r="3967" spans="4:4" x14ac:dyDescent="0.2">
      <c r="D3967" s="109"/>
    </row>
    <row r="3968" spans="4:4" x14ac:dyDescent="0.2">
      <c r="D3968" s="109"/>
    </row>
    <row r="3969" spans="4:4" x14ac:dyDescent="0.2">
      <c r="D3969" s="109"/>
    </row>
    <row r="3970" spans="4:4" x14ac:dyDescent="0.2">
      <c r="D3970" s="109"/>
    </row>
    <row r="3971" spans="4:4" x14ac:dyDescent="0.2">
      <c r="D3971" s="109"/>
    </row>
    <row r="3972" spans="4:4" x14ac:dyDescent="0.2">
      <c r="D3972" s="109"/>
    </row>
    <row r="3973" spans="4:4" x14ac:dyDescent="0.2">
      <c r="D3973" s="109"/>
    </row>
    <row r="3974" spans="4:4" x14ac:dyDescent="0.2">
      <c r="D3974" s="109"/>
    </row>
    <row r="3975" spans="4:4" x14ac:dyDescent="0.2">
      <c r="D3975" s="109"/>
    </row>
    <row r="3976" spans="4:4" x14ac:dyDescent="0.2">
      <c r="D3976" s="109"/>
    </row>
    <row r="3977" spans="4:4" x14ac:dyDescent="0.2">
      <c r="D3977" s="109"/>
    </row>
    <row r="3978" spans="4:4" x14ac:dyDescent="0.2">
      <c r="D3978" s="109"/>
    </row>
    <row r="3979" spans="4:4" x14ac:dyDescent="0.2">
      <c r="D3979" s="109"/>
    </row>
    <row r="3980" spans="4:4" x14ac:dyDescent="0.2">
      <c r="D3980" s="109"/>
    </row>
    <row r="3981" spans="4:4" x14ac:dyDescent="0.2">
      <c r="D3981" s="109"/>
    </row>
    <row r="3982" spans="4:4" x14ac:dyDescent="0.2">
      <c r="D3982" s="109"/>
    </row>
    <row r="3983" spans="4:4" x14ac:dyDescent="0.2">
      <c r="D3983" s="109"/>
    </row>
    <row r="3984" spans="4:4" x14ac:dyDescent="0.2">
      <c r="D3984" s="109"/>
    </row>
    <row r="3985" spans="4:4" x14ac:dyDescent="0.2">
      <c r="D3985" s="109"/>
    </row>
    <row r="3986" spans="4:4" x14ac:dyDescent="0.2">
      <c r="D3986" s="109"/>
    </row>
    <row r="3987" spans="4:4" x14ac:dyDescent="0.2">
      <c r="D3987" s="109"/>
    </row>
    <row r="3988" spans="4:4" x14ac:dyDescent="0.2">
      <c r="D3988" s="109"/>
    </row>
    <row r="3989" spans="4:4" x14ac:dyDescent="0.2">
      <c r="D3989" s="109"/>
    </row>
    <row r="3990" spans="4:4" x14ac:dyDescent="0.2">
      <c r="D3990" s="109"/>
    </row>
    <row r="3991" spans="4:4" x14ac:dyDescent="0.2">
      <c r="D3991" s="109"/>
    </row>
    <row r="3992" spans="4:4" x14ac:dyDescent="0.2">
      <c r="D3992" s="109"/>
    </row>
    <row r="3993" spans="4:4" x14ac:dyDescent="0.2">
      <c r="D3993" s="109"/>
    </row>
    <row r="3994" spans="4:4" x14ac:dyDescent="0.2">
      <c r="D3994" s="109"/>
    </row>
    <row r="3995" spans="4:4" x14ac:dyDescent="0.2">
      <c r="D3995" s="109"/>
    </row>
    <row r="3996" spans="4:4" x14ac:dyDescent="0.2">
      <c r="D3996" s="109"/>
    </row>
    <row r="3997" spans="4:4" x14ac:dyDescent="0.2">
      <c r="D3997" s="109"/>
    </row>
    <row r="3998" spans="4:4" x14ac:dyDescent="0.2">
      <c r="D3998" s="109"/>
    </row>
    <row r="3999" spans="4:4" x14ac:dyDescent="0.2">
      <c r="D3999" s="109"/>
    </row>
    <row r="4000" spans="4:4" x14ac:dyDescent="0.2">
      <c r="D4000" s="109"/>
    </row>
    <row r="4001" spans="4:4" x14ac:dyDescent="0.2">
      <c r="D4001" s="109"/>
    </row>
    <row r="4002" spans="4:4" x14ac:dyDescent="0.2">
      <c r="D4002" s="109"/>
    </row>
    <row r="4003" spans="4:4" x14ac:dyDescent="0.2">
      <c r="D4003" s="109"/>
    </row>
    <row r="4004" spans="4:4" x14ac:dyDescent="0.2">
      <c r="D4004" s="109"/>
    </row>
    <row r="4005" spans="4:4" x14ac:dyDescent="0.2">
      <c r="D4005" s="109"/>
    </row>
    <row r="4006" spans="4:4" x14ac:dyDescent="0.2">
      <c r="D4006" s="109"/>
    </row>
    <row r="4007" spans="4:4" x14ac:dyDescent="0.2">
      <c r="D4007" s="109"/>
    </row>
    <row r="4008" spans="4:4" x14ac:dyDescent="0.2">
      <c r="D4008" s="109"/>
    </row>
    <row r="4009" spans="4:4" x14ac:dyDescent="0.2">
      <c r="D4009" s="109"/>
    </row>
    <row r="4010" spans="4:4" x14ac:dyDescent="0.2">
      <c r="D4010" s="109"/>
    </row>
    <row r="4011" spans="4:4" x14ac:dyDescent="0.2">
      <c r="D4011" s="109"/>
    </row>
    <row r="4012" spans="4:4" x14ac:dyDescent="0.2">
      <c r="D4012" s="109"/>
    </row>
    <row r="4013" spans="4:4" x14ac:dyDescent="0.2">
      <c r="D4013" s="109"/>
    </row>
    <row r="4014" spans="4:4" x14ac:dyDescent="0.2">
      <c r="D4014" s="109"/>
    </row>
    <row r="4015" spans="4:4" x14ac:dyDescent="0.2">
      <c r="D4015" s="109"/>
    </row>
    <row r="4016" spans="4:4" x14ac:dyDescent="0.2">
      <c r="D4016" s="109"/>
    </row>
    <row r="4017" spans="4:4" x14ac:dyDescent="0.2">
      <c r="D4017" s="109"/>
    </row>
    <row r="4018" spans="4:4" x14ac:dyDescent="0.2">
      <c r="D4018" s="109"/>
    </row>
    <row r="4019" spans="4:4" x14ac:dyDescent="0.2">
      <c r="D4019" s="109"/>
    </row>
    <row r="4020" spans="4:4" x14ac:dyDescent="0.2">
      <c r="D4020" s="109"/>
    </row>
    <row r="4021" spans="4:4" x14ac:dyDescent="0.2">
      <c r="D4021" s="109"/>
    </row>
    <row r="4022" spans="4:4" x14ac:dyDescent="0.2">
      <c r="D4022" s="109"/>
    </row>
    <row r="4023" spans="4:4" x14ac:dyDescent="0.2">
      <c r="D4023" s="109"/>
    </row>
    <row r="4024" spans="4:4" x14ac:dyDescent="0.2">
      <c r="D4024" s="109"/>
    </row>
    <row r="4025" spans="4:4" x14ac:dyDescent="0.2">
      <c r="D4025" s="109"/>
    </row>
    <row r="4026" spans="4:4" x14ac:dyDescent="0.2">
      <c r="D4026" s="109"/>
    </row>
    <row r="4027" spans="4:4" x14ac:dyDescent="0.2">
      <c r="D4027" s="109"/>
    </row>
    <row r="4028" spans="4:4" x14ac:dyDescent="0.2">
      <c r="D4028" s="109"/>
    </row>
    <row r="4029" spans="4:4" x14ac:dyDescent="0.2">
      <c r="D4029" s="109"/>
    </row>
    <row r="4030" spans="4:4" x14ac:dyDescent="0.2">
      <c r="D4030" s="109"/>
    </row>
    <row r="4031" spans="4:4" x14ac:dyDescent="0.2">
      <c r="D4031" s="109"/>
    </row>
    <row r="4032" spans="4:4" x14ac:dyDescent="0.2">
      <c r="D4032" s="109"/>
    </row>
    <row r="4033" spans="4:4" x14ac:dyDescent="0.2">
      <c r="D4033" s="109"/>
    </row>
    <row r="4034" spans="4:4" x14ac:dyDescent="0.2">
      <c r="D4034" s="109"/>
    </row>
    <row r="4035" spans="4:4" x14ac:dyDescent="0.2">
      <c r="D4035" s="109"/>
    </row>
    <row r="4036" spans="4:4" x14ac:dyDescent="0.2">
      <c r="D4036" s="109"/>
    </row>
    <row r="4037" spans="4:4" x14ac:dyDescent="0.2">
      <c r="D4037" s="109"/>
    </row>
    <row r="4038" spans="4:4" x14ac:dyDescent="0.2">
      <c r="D4038" s="109"/>
    </row>
    <row r="4039" spans="4:4" x14ac:dyDescent="0.2">
      <c r="D4039" s="109"/>
    </row>
    <row r="4040" spans="4:4" x14ac:dyDescent="0.2">
      <c r="D4040" s="109"/>
    </row>
    <row r="4041" spans="4:4" x14ac:dyDescent="0.2">
      <c r="D4041" s="109"/>
    </row>
    <row r="4042" spans="4:4" x14ac:dyDescent="0.2">
      <c r="D4042" s="109"/>
    </row>
    <row r="4043" spans="4:4" x14ac:dyDescent="0.2">
      <c r="D4043" s="109"/>
    </row>
    <row r="4044" spans="4:4" x14ac:dyDescent="0.2">
      <c r="D4044" s="109"/>
    </row>
    <row r="4045" spans="4:4" x14ac:dyDescent="0.2">
      <c r="D4045" s="109"/>
    </row>
    <row r="4046" spans="4:4" x14ac:dyDescent="0.2">
      <c r="D4046" s="109"/>
    </row>
    <row r="4047" spans="4:4" x14ac:dyDescent="0.2">
      <c r="D4047" s="109"/>
    </row>
    <row r="4048" spans="4:4" x14ac:dyDescent="0.2">
      <c r="D4048" s="109"/>
    </row>
    <row r="4049" spans="4:4" x14ac:dyDescent="0.2">
      <c r="D4049" s="109"/>
    </row>
    <row r="4050" spans="4:4" x14ac:dyDescent="0.2">
      <c r="D4050" s="109"/>
    </row>
    <row r="4051" spans="4:4" x14ac:dyDescent="0.2">
      <c r="D4051" s="109"/>
    </row>
    <row r="4052" spans="4:4" x14ac:dyDescent="0.2">
      <c r="D4052" s="109"/>
    </row>
    <row r="4053" spans="4:4" x14ac:dyDescent="0.2">
      <c r="D4053" s="109"/>
    </row>
    <row r="4054" spans="4:4" x14ac:dyDescent="0.2">
      <c r="D4054" s="109"/>
    </row>
    <row r="4055" spans="4:4" x14ac:dyDescent="0.2">
      <c r="D4055" s="109"/>
    </row>
    <row r="4056" spans="4:4" x14ac:dyDescent="0.2">
      <c r="D4056" s="109"/>
    </row>
    <row r="4057" spans="4:4" x14ac:dyDescent="0.2">
      <c r="D4057" s="109"/>
    </row>
    <row r="4058" spans="4:4" x14ac:dyDescent="0.2">
      <c r="D4058" s="109"/>
    </row>
    <row r="4059" spans="4:4" x14ac:dyDescent="0.2">
      <c r="D4059" s="109"/>
    </row>
    <row r="4060" spans="4:4" x14ac:dyDescent="0.2">
      <c r="D4060" s="109"/>
    </row>
    <row r="4061" spans="4:4" x14ac:dyDescent="0.2">
      <c r="D4061" s="109"/>
    </row>
    <row r="4062" spans="4:4" x14ac:dyDescent="0.2">
      <c r="D4062" s="109"/>
    </row>
    <row r="4063" spans="4:4" x14ac:dyDescent="0.2">
      <c r="D4063" s="109"/>
    </row>
    <row r="4064" spans="4:4" x14ac:dyDescent="0.2">
      <c r="D4064" s="109"/>
    </row>
    <row r="4065" spans="4:4" x14ac:dyDescent="0.2">
      <c r="D4065" s="109"/>
    </row>
    <row r="4066" spans="4:4" x14ac:dyDescent="0.2">
      <c r="D4066" s="109"/>
    </row>
    <row r="4067" spans="4:4" x14ac:dyDescent="0.2">
      <c r="D4067" s="109"/>
    </row>
    <row r="4068" spans="4:4" x14ac:dyDescent="0.2">
      <c r="D4068" s="109"/>
    </row>
    <row r="4069" spans="4:4" x14ac:dyDescent="0.2">
      <c r="D4069" s="109"/>
    </row>
    <row r="4070" spans="4:4" x14ac:dyDescent="0.2">
      <c r="D4070" s="109"/>
    </row>
    <row r="4071" spans="4:4" x14ac:dyDescent="0.2">
      <c r="D4071" s="109"/>
    </row>
    <row r="4072" spans="4:4" x14ac:dyDescent="0.2">
      <c r="D4072" s="109"/>
    </row>
    <row r="4073" spans="4:4" x14ac:dyDescent="0.2">
      <c r="D4073" s="109"/>
    </row>
    <row r="4074" spans="4:4" x14ac:dyDescent="0.2">
      <c r="D4074" s="109"/>
    </row>
    <row r="4075" spans="4:4" x14ac:dyDescent="0.2">
      <c r="D4075" s="109"/>
    </row>
    <row r="4076" spans="4:4" x14ac:dyDescent="0.2">
      <c r="D4076" s="109"/>
    </row>
    <row r="4077" spans="4:4" x14ac:dyDescent="0.2">
      <c r="D4077" s="109"/>
    </row>
    <row r="4078" spans="4:4" x14ac:dyDescent="0.2">
      <c r="D4078" s="109"/>
    </row>
    <row r="4079" spans="4:4" x14ac:dyDescent="0.2">
      <c r="D4079" s="109"/>
    </row>
    <row r="4080" spans="4:4" x14ac:dyDescent="0.2">
      <c r="D4080" s="109"/>
    </row>
    <row r="4081" spans="4:4" x14ac:dyDescent="0.2">
      <c r="D4081" s="109"/>
    </row>
    <row r="4082" spans="4:4" x14ac:dyDescent="0.2">
      <c r="D4082" s="109"/>
    </row>
    <row r="4083" spans="4:4" x14ac:dyDescent="0.2">
      <c r="D4083" s="109"/>
    </row>
    <row r="4084" spans="4:4" x14ac:dyDescent="0.2">
      <c r="D4084" s="109"/>
    </row>
    <row r="4085" spans="4:4" x14ac:dyDescent="0.2">
      <c r="D4085" s="109"/>
    </row>
    <row r="4086" spans="4:4" x14ac:dyDescent="0.2">
      <c r="D4086" s="109"/>
    </row>
    <row r="4087" spans="4:4" x14ac:dyDescent="0.2">
      <c r="D4087" s="109"/>
    </row>
    <row r="4088" spans="4:4" x14ac:dyDescent="0.2">
      <c r="D4088" s="109"/>
    </row>
    <row r="4089" spans="4:4" x14ac:dyDescent="0.2">
      <c r="D4089" s="109"/>
    </row>
    <row r="4090" spans="4:4" x14ac:dyDescent="0.2">
      <c r="D4090" s="109"/>
    </row>
    <row r="4091" spans="4:4" x14ac:dyDescent="0.2">
      <c r="D4091" s="109"/>
    </row>
    <row r="4092" spans="4:4" x14ac:dyDescent="0.2">
      <c r="D4092" s="109"/>
    </row>
    <row r="4093" spans="4:4" x14ac:dyDescent="0.2">
      <c r="D4093" s="109"/>
    </row>
    <row r="4094" spans="4:4" x14ac:dyDescent="0.2">
      <c r="D4094" s="109"/>
    </row>
    <row r="4095" spans="4:4" x14ac:dyDescent="0.2">
      <c r="D4095" s="109"/>
    </row>
    <row r="4096" spans="4:4" x14ac:dyDescent="0.2">
      <c r="D4096" s="109"/>
    </row>
    <row r="4097" spans="4:4" x14ac:dyDescent="0.2">
      <c r="D4097" s="109"/>
    </row>
    <row r="4098" spans="4:4" x14ac:dyDescent="0.2">
      <c r="D4098" s="109"/>
    </row>
    <row r="4099" spans="4:4" x14ac:dyDescent="0.2">
      <c r="D4099" s="109"/>
    </row>
    <row r="4100" spans="4:4" x14ac:dyDescent="0.2">
      <c r="D4100" s="109"/>
    </row>
    <row r="4101" spans="4:4" x14ac:dyDescent="0.2">
      <c r="D4101" s="109"/>
    </row>
    <row r="4102" spans="4:4" x14ac:dyDescent="0.2">
      <c r="D4102" s="109"/>
    </row>
    <row r="4103" spans="4:4" x14ac:dyDescent="0.2">
      <c r="D4103" s="109"/>
    </row>
    <row r="4104" spans="4:4" x14ac:dyDescent="0.2">
      <c r="D4104" s="109"/>
    </row>
    <row r="4105" spans="4:4" x14ac:dyDescent="0.2">
      <c r="D4105" s="109"/>
    </row>
    <row r="4106" spans="4:4" x14ac:dyDescent="0.2">
      <c r="D4106" s="109"/>
    </row>
    <row r="4107" spans="4:4" x14ac:dyDescent="0.2">
      <c r="D4107" s="109"/>
    </row>
    <row r="4108" spans="4:4" x14ac:dyDescent="0.2">
      <c r="D4108" s="109"/>
    </row>
    <row r="4109" spans="4:4" x14ac:dyDescent="0.2">
      <c r="D4109" s="109"/>
    </row>
    <row r="4110" spans="4:4" x14ac:dyDescent="0.2">
      <c r="D4110" s="109"/>
    </row>
    <row r="4111" spans="4:4" x14ac:dyDescent="0.2">
      <c r="D4111" s="109"/>
    </row>
    <row r="4112" spans="4:4" x14ac:dyDescent="0.2">
      <c r="D4112" s="109"/>
    </row>
    <row r="4113" spans="4:4" x14ac:dyDescent="0.2">
      <c r="D4113" s="109"/>
    </row>
    <row r="4114" spans="4:4" x14ac:dyDescent="0.2">
      <c r="D4114" s="109"/>
    </row>
    <row r="4115" spans="4:4" x14ac:dyDescent="0.2">
      <c r="D4115" s="109"/>
    </row>
    <row r="4116" spans="4:4" x14ac:dyDescent="0.2">
      <c r="D4116" s="109"/>
    </row>
    <row r="4117" spans="4:4" x14ac:dyDescent="0.2">
      <c r="D4117" s="109"/>
    </row>
    <row r="4118" spans="4:4" x14ac:dyDescent="0.2">
      <c r="D4118" s="109"/>
    </row>
    <row r="4119" spans="4:4" x14ac:dyDescent="0.2">
      <c r="D4119" s="109"/>
    </row>
    <row r="4120" spans="4:4" x14ac:dyDescent="0.2">
      <c r="D4120" s="109"/>
    </row>
    <row r="4121" spans="4:4" x14ac:dyDescent="0.2">
      <c r="D4121" s="109"/>
    </row>
    <row r="4122" spans="4:4" x14ac:dyDescent="0.2">
      <c r="D4122" s="109"/>
    </row>
    <row r="4123" spans="4:4" x14ac:dyDescent="0.2">
      <c r="D4123" s="109"/>
    </row>
    <row r="4124" spans="4:4" x14ac:dyDescent="0.2">
      <c r="D4124" s="109"/>
    </row>
    <row r="4125" spans="4:4" x14ac:dyDescent="0.2">
      <c r="D4125" s="109"/>
    </row>
    <row r="4126" spans="4:4" x14ac:dyDescent="0.2">
      <c r="D4126" s="109"/>
    </row>
    <row r="4127" spans="4:4" x14ac:dyDescent="0.2">
      <c r="D4127" s="109"/>
    </row>
    <row r="4128" spans="4:4" x14ac:dyDescent="0.2">
      <c r="D4128" s="109"/>
    </row>
    <row r="4129" spans="4:4" x14ac:dyDescent="0.2">
      <c r="D4129" s="109"/>
    </row>
    <row r="4130" spans="4:4" x14ac:dyDescent="0.2">
      <c r="D4130" s="109"/>
    </row>
    <row r="4131" spans="4:4" x14ac:dyDescent="0.2">
      <c r="D4131" s="109"/>
    </row>
    <row r="4132" spans="4:4" x14ac:dyDescent="0.2">
      <c r="D4132" s="109"/>
    </row>
    <row r="4133" spans="4:4" x14ac:dyDescent="0.2">
      <c r="D4133" s="109"/>
    </row>
    <row r="4134" spans="4:4" x14ac:dyDescent="0.2">
      <c r="D4134" s="109"/>
    </row>
    <row r="4135" spans="4:4" x14ac:dyDescent="0.2">
      <c r="D4135" s="109"/>
    </row>
    <row r="4136" spans="4:4" x14ac:dyDescent="0.2">
      <c r="D4136" s="109"/>
    </row>
    <row r="4137" spans="4:4" x14ac:dyDescent="0.2">
      <c r="D4137" s="109"/>
    </row>
    <row r="4138" spans="4:4" x14ac:dyDescent="0.2">
      <c r="D4138" s="109"/>
    </row>
    <row r="4139" spans="4:4" x14ac:dyDescent="0.2">
      <c r="D4139" s="109"/>
    </row>
    <row r="4140" spans="4:4" x14ac:dyDescent="0.2">
      <c r="D4140" s="109"/>
    </row>
    <row r="4141" spans="4:4" x14ac:dyDescent="0.2">
      <c r="D4141" s="109"/>
    </row>
    <row r="4142" spans="4:4" x14ac:dyDescent="0.2">
      <c r="D4142" s="109"/>
    </row>
    <row r="4143" spans="4:4" x14ac:dyDescent="0.2">
      <c r="D4143" s="109"/>
    </row>
    <row r="4144" spans="4:4" x14ac:dyDescent="0.2">
      <c r="D4144" s="109"/>
    </row>
    <row r="4145" spans="4:4" x14ac:dyDescent="0.2">
      <c r="D4145" s="109"/>
    </row>
    <row r="4146" spans="4:4" x14ac:dyDescent="0.2">
      <c r="D4146" s="109"/>
    </row>
    <row r="4147" spans="4:4" x14ac:dyDescent="0.2">
      <c r="D4147" s="109"/>
    </row>
    <row r="4148" spans="4:4" x14ac:dyDescent="0.2">
      <c r="D4148" s="109"/>
    </row>
    <row r="4149" spans="4:4" x14ac:dyDescent="0.2">
      <c r="D4149" s="109"/>
    </row>
    <row r="4150" spans="4:4" x14ac:dyDescent="0.2">
      <c r="D4150" s="109"/>
    </row>
    <row r="4151" spans="4:4" x14ac:dyDescent="0.2">
      <c r="D4151" s="109"/>
    </row>
    <row r="4152" spans="4:4" x14ac:dyDescent="0.2">
      <c r="D4152" s="109"/>
    </row>
    <row r="4153" spans="4:4" x14ac:dyDescent="0.2">
      <c r="D4153" s="109"/>
    </row>
    <row r="4154" spans="4:4" x14ac:dyDescent="0.2">
      <c r="D4154" s="109"/>
    </row>
    <row r="4155" spans="4:4" x14ac:dyDescent="0.2">
      <c r="D4155" s="109"/>
    </row>
    <row r="4156" spans="4:4" x14ac:dyDescent="0.2">
      <c r="D4156" s="109"/>
    </row>
    <row r="4157" spans="4:4" x14ac:dyDescent="0.2">
      <c r="D4157" s="109"/>
    </row>
    <row r="4158" spans="4:4" x14ac:dyDescent="0.2">
      <c r="D4158" s="109"/>
    </row>
    <row r="4159" spans="4:4" x14ac:dyDescent="0.2">
      <c r="D4159" s="109"/>
    </row>
    <row r="4160" spans="4:4" x14ac:dyDescent="0.2">
      <c r="D4160" s="109"/>
    </row>
    <row r="4161" spans="4:4" x14ac:dyDescent="0.2">
      <c r="D4161" s="109"/>
    </row>
    <row r="4162" spans="4:4" x14ac:dyDescent="0.2">
      <c r="D4162" s="109"/>
    </row>
    <row r="4163" spans="4:4" x14ac:dyDescent="0.2">
      <c r="D4163" s="109"/>
    </row>
    <row r="4164" spans="4:4" x14ac:dyDescent="0.2">
      <c r="D4164" s="109"/>
    </row>
    <row r="4165" spans="4:4" x14ac:dyDescent="0.2">
      <c r="D4165" s="109"/>
    </row>
    <row r="4166" spans="4:4" x14ac:dyDescent="0.2">
      <c r="D4166" s="109"/>
    </row>
    <row r="4167" spans="4:4" x14ac:dyDescent="0.2">
      <c r="D4167" s="109"/>
    </row>
    <row r="4168" spans="4:4" x14ac:dyDescent="0.2">
      <c r="D4168" s="109"/>
    </row>
    <row r="4169" spans="4:4" x14ac:dyDescent="0.2">
      <c r="D4169" s="109"/>
    </row>
    <row r="4170" spans="4:4" x14ac:dyDescent="0.2">
      <c r="D4170" s="109"/>
    </row>
    <row r="4171" spans="4:4" x14ac:dyDescent="0.2">
      <c r="D4171" s="109"/>
    </row>
    <row r="4172" spans="4:4" x14ac:dyDescent="0.2">
      <c r="D4172" s="109"/>
    </row>
    <row r="4173" spans="4:4" x14ac:dyDescent="0.2">
      <c r="D4173" s="109"/>
    </row>
    <row r="4174" spans="4:4" x14ac:dyDescent="0.2">
      <c r="D4174" s="109"/>
    </row>
    <row r="4175" spans="4:4" x14ac:dyDescent="0.2">
      <c r="D4175" s="109"/>
    </row>
    <row r="4176" spans="4:4" x14ac:dyDescent="0.2">
      <c r="D4176" s="109"/>
    </row>
    <row r="4177" spans="4:4" x14ac:dyDescent="0.2">
      <c r="D4177" s="109"/>
    </row>
    <row r="4178" spans="4:4" x14ac:dyDescent="0.2">
      <c r="D4178" s="109"/>
    </row>
    <row r="4179" spans="4:4" x14ac:dyDescent="0.2">
      <c r="D4179" s="109"/>
    </row>
    <row r="4180" spans="4:4" x14ac:dyDescent="0.2">
      <c r="D4180" s="109"/>
    </row>
    <row r="4181" spans="4:4" x14ac:dyDescent="0.2">
      <c r="D4181" s="109"/>
    </row>
    <row r="4182" spans="4:4" x14ac:dyDescent="0.2">
      <c r="D4182" s="109"/>
    </row>
    <row r="4183" spans="4:4" x14ac:dyDescent="0.2">
      <c r="D4183" s="109"/>
    </row>
    <row r="4184" spans="4:4" x14ac:dyDescent="0.2">
      <c r="D4184" s="109"/>
    </row>
    <row r="4185" spans="4:4" x14ac:dyDescent="0.2">
      <c r="D4185" s="109"/>
    </row>
    <row r="4186" spans="4:4" x14ac:dyDescent="0.2">
      <c r="D4186" s="109"/>
    </row>
    <row r="4187" spans="4:4" x14ac:dyDescent="0.2">
      <c r="D4187" s="109"/>
    </row>
    <row r="4188" spans="4:4" x14ac:dyDescent="0.2">
      <c r="D4188" s="109"/>
    </row>
    <row r="4189" spans="4:4" x14ac:dyDescent="0.2">
      <c r="D4189" s="109"/>
    </row>
    <row r="4190" spans="4:4" x14ac:dyDescent="0.2">
      <c r="D4190" s="109"/>
    </row>
    <row r="4191" spans="4:4" x14ac:dyDescent="0.2">
      <c r="D4191" s="109"/>
    </row>
    <row r="4192" spans="4:4" x14ac:dyDescent="0.2">
      <c r="D4192" s="109"/>
    </row>
    <row r="4193" spans="4:4" x14ac:dyDescent="0.2">
      <c r="D4193" s="109"/>
    </row>
    <row r="4194" spans="4:4" x14ac:dyDescent="0.2">
      <c r="D4194" s="109"/>
    </row>
    <row r="4195" spans="4:4" x14ac:dyDescent="0.2">
      <c r="D4195" s="109"/>
    </row>
    <row r="4196" spans="4:4" x14ac:dyDescent="0.2">
      <c r="D4196" s="109"/>
    </row>
    <row r="4197" spans="4:4" x14ac:dyDescent="0.2">
      <c r="D4197" s="109"/>
    </row>
    <row r="4198" spans="4:4" x14ac:dyDescent="0.2">
      <c r="D4198" s="109"/>
    </row>
    <row r="4199" spans="4:4" x14ac:dyDescent="0.2">
      <c r="D4199" s="109"/>
    </row>
    <row r="4200" spans="4:4" x14ac:dyDescent="0.2">
      <c r="D4200" s="109"/>
    </row>
    <row r="4201" spans="4:4" x14ac:dyDescent="0.2">
      <c r="D4201" s="109"/>
    </row>
    <row r="4202" spans="4:4" x14ac:dyDescent="0.2">
      <c r="D4202" s="109"/>
    </row>
    <row r="4203" spans="4:4" x14ac:dyDescent="0.2">
      <c r="D4203" s="109"/>
    </row>
    <row r="4204" spans="4:4" x14ac:dyDescent="0.2">
      <c r="D4204" s="109"/>
    </row>
    <row r="4205" spans="4:4" x14ac:dyDescent="0.2">
      <c r="D4205" s="109"/>
    </row>
    <row r="4206" spans="4:4" x14ac:dyDescent="0.2">
      <c r="D4206" s="109"/>
    </row>
    <row r="4207" spans="4:4" x14ac:dyDescent="0.2">
      <c r="D4207" s="109"/>
    </row>
    <row r="4208" spans="4:4" x14ac:dyDescent="0.2">
      <c r="D4208" s="109"/>
    </row>
    <row r="4209" spans="4:4" x14ac:dyDescent="0.2">
      <c r="D4209" s="109"/>
    </row>
    <row r="4210" spans="4:4" x14ac:dyDescent="0.2">
      <c r="D4210" s="109"/>
    </row>
    <row r="4211" spans="4:4" x14ac:dyDescent="0.2">
      <c r="D4211" s="109"/>
    </row>
    <row r="4212" spans="4:4" x14ac:dyDescent="0.2">
      <c r="D4212" s="109"/>
    </row>
    <row r="4213" spans="4:4" x14ac:dyDescent="0.2">
      <c r="D4213" s="109"/>
    </row>
    <row r="4214" spans="4:4" x14ac:dyDescent="0.2">
      <c r="D4214" s="109"/>
    </row>
    <row r="4215" spans="4:4" x14ac:dyDescent="0.2">
      <c r="D4215" s="109"/>
    </row>
    <row r="4216" spans="4:4" x14ac:dyDescent="0.2">
      <c r="D4216" s="109"/>
    </row>
    <row r="4217" spans="4:4" x14ac:dyDescent="0.2">
      <c r="D4217" s="109"/>
    </row>
    <row r="4218" spans="4:4" x14ac:dyDescent="0.2">
      <c r="D4218" s="109"/>
    </row>
    <row r="4219" spans="4:4" x14ac:dyDescent="0.2">
      <c r="D4219" s="109"/>
    </row>
    <row r="4220" spans="4:4" x14ac:dyDescent="0.2">
      <c r="D4220" s="109"/>
    </row>
    <row r="4221" spans="4:4" x14ac:dyDescent="0.2">
      <c r="D4221" s="109"/>
    </row>
    <row r="4222" spans="4:4" x14ac:dyDescent="0.2">
      <c r="D4222" s="109"/>
    </row>
    <row r="4223" spans="4:4" x14ac:dyDescent="0.2">
      <c r="D4223" s="109"/>
    </row>
    <row r="4224" spans="4:4" x14ac:dyDescent="0.2">
      <c r="D4224" s="109"/>
    </row>
    <row r="4225" spans="4:4" x14ac:dyDescent="0.2">
      <c r="D4225" s="109"/>
    </row>
    <row r="4226" spans="4:4" x14ac:dyDescent="0.2">
      <c r="D4226" s="109"/>
    </row>
    <row r="4227" spans="4:4" x14ac:dyDescent="0.2">
      <c r="D4227" s="109"/>
    </row>
    <row r="4228" spans="4:4" x14ac:dyDescent="0.2">
      <c r="D4228" s="109"/>
    </row>
    <row r="4229" spans="4:4" x14ac:dyDescent="0.2">
      <c r="D4229" s="109"/>
    </row>
    <row r="4230" spans="4:4" x14ac:dyDescent="0.2">
      <c r="D4230" s="109"/>
    </row>
    <row r="4231" spans="4:4" x14ac:dyDescent="0.2">
      <c r="D4231" s="109"/>
    </row>
    <row r="4232" spans="4:4" x14ac:dyDescent="0.2">
      <c r="D4232" s="109"/>
    </row>
    <row r="4233" spans="4:4" x14ac:dyDescent="0.2">
      <c r="D4233" s="109"/>
    </row>
    <row r="4234" spans="4:4" x14ac:dyDescent="0.2">
      <c r="D4234" s="109"/>
    </row>
    <row r="4235" spans="4:4" x14ac:dyDescent="0.2">
      <c r="D4235" s="109"/>
    </row>
    <row r="4236" spans="4:4" x14ac:dyDescent="0.2">
      <c r="D4236" s="109"/>
    </row>
    <row r="4237" spans="4:4" x14ac:dyDescent="0.2">
      <c r="D4237" s="109"/>
    </row>
    <row r="4238" spans="4:4" x14ac:dyDescent="0.2">
      <c r="D4238" s="109"/>
    </row>
    <row r="4239" spans="4:4" x14ac:dyDescent="0.2">
      <c r="D4239" s="109"/>
    </row>
    <row r="4240" spans="4:4" x14ac:dyDescent="0.2">
      <c r="D4240" s="109"/>
    </row>
    <row r="4241" spans="4:4" x14ac:dyDescent="0.2">
      <c r="D4241" s="109"/>
    </row>
    <row r="4242" spans="4:4" x14ac:dyDescent="0.2">
      <c r="D4242" s="109"/>
    </row>
    <row r="4243" spans="4:4" x14ac:dyDescent="0.2">
      <c r="D4243" s="109"/>
    </row>
    <row r="4244" spans="4:4" x14ac:dyDescent="0.2">
      <c r="D4244" s="109"/>
    </row>
    <row r="4245" spans="4:4" x14ac:dyDescent="0.2">
      <c r="D4245" s="109"/>
    </row>
    <row r="4246" spans="4:4" x14ac:dyDescent="0.2">
      <c r="D4246" s="109"/>
    </row>
    <row r="4247" spans="4:4" x14ac:dyDescent="0.2">
      <c r="D4247" s="109"/>
    </row>
    <row r="4248" spans="4:4" x14ac:dyDescent="0.2">
      <c r="D4248" s="109"/>
    </row>
    <row r="4249" spans="4:4" x14ac:dyDescent="0.2">
      <c r="D4249" s="109"/>
    </row>
    <row r="4250" spans="4:4" x14ac:dyDescent="0.2">
      <c r="D4250" s="109"/>
    </row>
    <row r="4251" spans="4:4" x14ac:dyDescent="0.2">
      <c r="D4251" s="109"/>
    </row>
    <row r="4252" spans="4:4" x14ac:dyDescent="0.2">
      <c r="D4252" s="109"/>
    </row>
    <row r="4253" spans="4:4" x14ac:dyDescent="0.2">
      <c r="D4253" s="109"/>
    </row>
    <row r="4254" spans="4:4" x14ac:dyDescent="0.2">
      <c r="D4254" s="109"/>
    </row>
    <row r="4255" spans="4:4" x14ac:dyDescent="0.2">
      <c r="D4255" s="109"/>
    </row>
    <row r="4256" spans="4:4" x14ac:dyDescent="0.2">
      <c r="D4256" s="109"/>
    </row>
    <row r="4257" spans="4:4" x14ac:dyDescent="0.2">
      <c r="D4257" s="109"/>
    </row>
    <row r="4258" spans="4:4" x14ac:dyDescent="0.2">
      <c r="D4258" s="109"/>
    </row>
    <row r="4259" spans="4:4" x14ac:dyDescent="0.2">
      <c r="D4259" s="109"/>
    </row>
    <row r="4260" spans="4:4" x14ac:dyDescent="0.2">
      <c r="D4260" s="109"/>
    </row>
    <row r="4261" spans="4:4" x14ac:dyDescent="0.2">
      <c r="D4261" s="109"/>
    </row>
    <row r="4262" spans="4:4" x14ac:dyDescent="0.2">
      <c r="D4262" s="109"/>
    </row>
    <row r="4263" spans="4:4" x14ac:dyDescent="0.2">
      <c r="D4263" s="109"/>
    </row>
    <row r="4264" spans="4:4" x14ac:dyDescent="0.2">
      <c r="D4264" s="109"/>
    </row>
    <row r="4265" spans="4:4" x14ac:dyDescent="0.2">
      <c r="D4265" s="109"/>
    </row>
    <row r="4266" spans="4:4" x14ac:dyDescent="0.2">
      <c r="D4266" s="109"/>
    </row>
    <row r="4267" spans="4:4" x14ac:dyDescent="0.2">
      <c r="D4267" s="109"/>
    </row>
    <row r="4268" spans="4:4" x14ac:dyDescent="0.2">
      <c r="D4268" s="109"/>
    </row>
    <row r="4269" spans="4:4" x14ac:dyDescent="0.2">
      <c r="D4269" s="109"/>
    </row>
    <row r="4270" spans="4:4" x14ac:dyDescent="0.2">
      <c r="D4270" s="109"/>
    </row>
    <row r="4271" spans="4:4" x14ac:dyDescent="0.2">
      <c r="D4271" s="109"/>
    </row>
    <row r="4272" spans="4:4" x14ac:dyDescent="0.2">
      <c r="D4272" s="109"/>
    </row>
    <row r="4273" spans="4:4" x14ac:dyDescent="0.2">
      <c r="D4273" s="109"/>
    </row>
    <row r="4274" spans="4:4" x14ac:dyDescent="0.2">
      <c r="D4274" s="109"/>
    </row>
    <row r="4275" spans="4:4" x14ac:dyDescent="0.2">
      <c r="D4275" s="109"/>
    </row>
    <row r="4276" spans="4:4" x14ac:dyDescent="0.2">
      <c r="D4276" s="109"/>
    </row>
    <row r="4277" spans="4:4" x14ac:dyDescent="0.2">
      <c r="D4277" s="109"/>
    </row>
    <row r="4278" spans="4:4" x14ac:dyDescent="0.2">
      <c r="D4278" s="109"/>
    </row>
    <row r="4279" spans="4:4" x14ac:dyDescent="0.2">
      <c r="D4279" s="109"/>
    </row>
    <row r="4280" spans="4:4" x14ac:dyDescent="0.2">
      <c r="D4280" s="109"/>
    </row>
    <row r="4281" spans="4:4" x14ac:dyDescent="0.2">
      <c r="D4281" s="109"/>
    </row>
    <row r="4282" spans="4:4" x14ac:dyDescent="0.2">
      <c r="D4282" s="109"/>
    </row>
    <row r="4283" spans="4:4" x14ac:dyDescent="0.2">
      <c r="D4283" s="109"/>
    </row>
    <row r="4284" spans="4:4" x14ac:dyDescent="0.2">
      <c r="D4284" s="109"/>
    </row>
    <row r="4285" spans="4:4" x14ac:dyDescent="0.2">
      <c r="D4285" s="109"/>
    </row>
    <row r="4286" spans="4:4" x14ac:dyDescent="0.2">
      <c r="D4286" s="109"/>
    </row>
    <row r="4287" spans="4:4" x14ac:dyDescent="0.2">
      <c r="D4287" s="109"/>
    </row>
    <row r="4288" spans="4:4" x14ac:dyDescent="0.2">
      <c r="D4288" s="109"/>
    </row>
    <row r="4289" spans="4:4" x14ac:dyDescent="0.2">
      <c r="D4289" s="109"/>
    </row>
    <row r="4290" spans="4:4" x14ac:dyDescent="0.2">
      <c r="D4290" s="109"/>
    </row>
    <row r="4291" spans="4:4" x14ac:dyDescent="0.2">
      <c r="D4291" s="109"/>
    </row>
    <row r="4292" spans="4:4" x14ac:dyDescent="0.2">
      <c r="D4292" s="109"/>
    </row>
    <row r="4293" spans="4:4" x14ac:dyDescent="0.2">
      <c r="D4293" s="109"/>
    </row>
    <row r="4294" spans="4:4" x14ac:dyDescent="0.2">
      <c r="D4294" s="109"/>
    </row>
    <row r="4295" spans="4:4" x14ac:dyDescent="0.2">
      <c r="D4295" s="109"/>
    </row>
    <row r="4296" spans="4:4" x14ac:dyDescent="0.2">
      <c r="D4296" s="109"/>
    </row>
    <row r="4297" spans="4:4" x14ac:dyDescent="0.2">
      <c r="D4297" s="109"/>
    </row>
    <row r="4298" spans="4:4" x14ac:dyDescent="0.2">
      <c r="D4298" s="109"/>
    </row>
    <row r="4299" spans="4:4" x14ac:dyDescent="0.2">
      <c r="D4299" s="109"/>
    </row>
    <row r="4300" spans="4:4" x14ac:dyDescent="0.2">
      <c r="D4300" s="109"/>
    </row>
    <row r="4301" spans="4:4" x14ac:dyDescent="0.2">
      <c r="D4301" s="109"/>
    </row>
    <row r="4302" spans="4:4" x14ac:dyDescent="0.2">
      <c r="D4302" s="109"/>
    </row>
    <row r="4303" spans="4:4" x14ac:dyDescent="0.2">
      <c r="D4303" s="109"/>
    </row>
    <row r="4304" spans="4:4" x14ac:dyDescent="0.2">
      <c r="D4304" s="109"/>
    </row>
    <row r="4305" spans="4:4" x14ac:dyDescent="0.2">
      <c r="D4305" s="109"/>
    </row>
    <row r="4306" spans="4:4" x14ac:dyDescent="0.2">
      <c r="D4306" s="109"/>
    </row>
    <row r="4307" spans="4:4" x14ac:dyDescent="0.2">
      <c r="D4307" s="109"/>
    </row>
    <row r="4308" spans="4:4" x14ac:dyDescent="0.2">
      <c r="D4308" s="109"/>
    </row>
    <row r="4309" spans="4:4" x14ac:dyDescent="0.2">
      <c r="D4309" s="109"/>
    </row>
    <row r="4310" spans="4:4" x14ac:dyDescent="0.2">
      <c r="D4310" s="109"/>
    </row>
    <row r="4311" spans="4:4" x14ac:dyDescent="0.2">
      <c r="D4311" s="109"/>
    </row>
    <row r="4312" spans="4:4" x14ac:dyDescent="0.2">
      <c r="D4312" s="109"/>
    </row>
    <row r="4313" spans="4:4" x14ac:dyDescent="0.2">
      <c r="D4313" s="109"/>
    </row>
    <row r="4314" spans="4:4" x14ac:dyDescent="0.2">
      <c r="D4314" s="109"/>
    </row>
    <row r="4315" spans="4:4" x14ac:dyDescent="0.2">
      <c r="D4315" s="109"/>
    </row>
    <row r="4316" spans="4:4" x14ac:dyDescent="0.2">
      <c r="D4316" s="109"/>
    </row>
    <row r="4317" spans="4:4" x14ac:dyDescent="0.2">
      <c r="D4317" s="109"/>
    </row>
    <row r="4318" spans="4:4" x14ac:dyDescent="0.2">
      <c r="D4318" s="109"/>
    </row>
    <row r="4319" spans="4:4" x14ac:dyDescent="0.2">
      <c r="D4319" s="109"/>
    </row>
    <row r="4320" spans="4:4" x14ac:dyDescent="0.2">
      <c r="D4320" s="109"/>
    </row>
    <row r="4321" spans="4:4" x14ac:dyDescent="0.2">
      <c r="D4321" s="109"/>
    </row>
    <row r="4322" spans="4:4" x14ac:dyDescent="0.2">
      <c r="D4322" s="109"/>
    </row>
    <row r="4323" spans="4:4" x14ac:dyDescent="0.2">
      <c r="D4323" s="109"/>
    </row>
    <row r="4324" spans="4:4" x14ac:dyDescent="0.2">
      <c r="D4324" s="109"/>
    </row>
    <row r="4325" spans="4:4" x14ac:dyDescent="0.2">
      <c r="D4325" s="109"/>
    </row>
    <row r="4326" spans="4:4" x14ac:dyDescent="0.2">
      <c r="D4326" s="109"/>
    </row>
    <row r="4327" spans="4:4" x14ac:dyDescent="0.2">
      <c r="D4327" s="109"/>
    </row>
    <row r="4328" spans="4:4" x14ac:dyDescent="0.2">
      <c r="D4328" s="109"/>
    </row>
    <row r="4329" spans="4:4" x14ac:dyDescent="0.2">
      <c r="D4329" s="109"/>
    </row>
    <row r="4330" spans="4:4" x14ac:dyDescent="0.2">
      <c r="D4330" s="109"/>
    </row>
    <row r="4331" spans="4:4" x14ac:dyDescent="0.2">
      <c r="D4331" s="109"/>
    </row>
    <row r="4332" spans="4:4" x14ac:dyDescent="0.2">
      <c r="D4332" s="109"/>
    </row>
    <row r="4333" spans="4:4" x14ac:dyDescent="0.2">
      <c r="D4333" s="109"/>
    </row>
    <row r="4334" spans="4:4" x14ac:dyDescent="0.2">
      <c r="D4334" s="109"/>
    </row>
    <row r="4335" spans="4:4" x14ac:dyDescent="0.2">
      <c r="D4335" s="109"/>
    </row>
    <row r="4336" spans="4:4" x14ac:dyDescent="0.2">
      <c r="D4336" s="109"/>
    </row>
    <row r="4337" spans="4:4" x14ac:dyDescent="0.2">
      <c r="D4337" s="109"/>
    </row>
    <row r="4338" spans="4:4" x14ac:dyDescent="0.2">
      <c r="D4338" s="109"/>
    </row>
    <row r="4339" spans="4:4" x14ac:dyDescent="0.2">
      <c r="D4339" s="109"/>
    </row>
    <row r="4340" spans="4:4" x14ac:dyDescent="0.2">
      <c r="D4340" s="109"/>
    </row>
    <row r="4341" spans="4:4" x14ac:dyDescent="0.2">
      <c r="D4341" s="109"/>
    </row>
    <row r="4342" spans="4:4" x14ac:dyDescent="0.2">
      <c r="D4342" s="109"/>
    </row>
    <row r="4343" spans="4:4" x14ac:dyDescent="0.2">
      <c r="D4343" s="109"/>
    </row>
    <row r="4344" spans="4:4" x14ac:dyDescent="0.2">
      <c r="D4344" s="109"/>
    </row>
    <row r="4345" spans="4:4" x14ac:dyDescent="0.2">
      <c r="D4345" s="109"/>
    </row>
    <row r="4346" spans="4:4" x14ac:dyDescent="0.2">
      <c r="D4346" s="109"/>
    </row>
    <row r="4347" spans="4:4" x14ac:dyDescent="0.2">
      <c r="D4347" s="109"/>
    </row>
    <row r="4348" spans="4:4" x14ac:dyDescent="0.2">
      <c r="D4348" s="109"/>
    </row>
    <row r="4349" spans="4:4" x14ac:dyDescent="0.2">
      <c r="D4349" s="109"/>
    </row>
    <row r="4350" spans="4:4" x14ac:dyDescent="0.2">
      <c r="D4350" s="109"/>
    </row>
    <row r="4351" spans="4:4" x14ac:dyDescent="0.2">
      <c r="D4351" s="109"/>
    </row>
    <row r="4352" spans="4:4" x14ac:dyDescent="0.2">
      <c r="D4352" s="109"/>
    </row>
    <row r="4353" spans="4:4" x14ac:dyDescent="0.2">
      <c r="D4353" s="109"/>
    </row>
    <row r="4354" spans="4:4" x14ac:dyDescent="0.2">
      <c r="D4354" s="109"/>
    </row>
    <row r="4355" spans="4:4" x14ac:dyDescent="0.2">
      <c r="D4355" s="109"/>
    </row>
    <row r="4356" spans="4:4" x14ac:dyDescent="0.2">
      <c r="D4356" s="109"/>
    </row>
    <row r="4357" spans="4:4" x14ac:dyDescent="0.2">
      <c r="D4357" s="109"/>
    </row>
    <row r="4358" spans="4:4" x14ac:dyDescent="0.2">
      <c r="D4358" s="109"/>
    </row>
    <row r="4359" spans="4:4" x14ac:dyDescent="0.2">
      <c r="D4359" s="109"/>
    </row>
    <row r="4360" spans="4:4" x14ac:dyDescent="0.2">
      <c r="D4360" s="109"/>
    </row>
    <row r="4361" spans="4:4" x14ac:dyDescent="0.2">
      <c r="D4361" s="109"/>
    </row>
    <row r="4362" spans="4:4" x14ac:dyDescent="0.2">
      <c r="D4362" s="109"/>
    </row>
    <row r="4363" spans="4:4" x14ac:dyDescent="0.2">
      <c r="D4363" s="109"/>
    </row>
    <row r="4364" spans="4:4" x14ac:dyDescent="0.2">
      <c r="D4364" s="109"/>
    </row>
    <row r="4365" spans="4:4" x14ac:dyDescent="0.2">
      <c r="D4365" s="109"/>
    </row>
    <row r="4366" spans="4:4" x14ac:dyDescent="0.2">
      <c r="D4366" s="109"/>
    </row>
    <row r="4367" spans="4:4" x14ac:dyDescent="0.2">
      <c r="D4367" s="109"/>
    </row>
    <row r="4368" spans="4:4" x14ac:dyDescent="0.2">
      <c r="D4368" s="109"/>
    </row>
    <row r="4369" spans="4:4" x14ac:dyDescent="0.2">
      <c r="D4369" s="109"/>
    </row>
    <row r="4370" spans="4:4" x14ac:dyDescent="0.2">
      <c r="D4370" s="109"/>
    </row>
    <row r="4371" spans="4:4" x14ac:dyDescent="0.2">
      <c r="D4371" s="109"/>
    </row>
    <row r="4372" spans="4:4" x14ac:dyDescent="0.2">
      <c r="D4372" s="109"/>
    </row>
    <row r="4373" spans="4:4" x14ac:dyDescent="0.2">
      <c r="D4373" s="109"/>
    </row>
    <row r="4374" spans="4:4" x14ac:dyDescent="0.2">
      <c r="D4374" s="109"/>
    </row>
    <row r="4375" spans="4:4" x14ac:dyDescent="0.2">
      <c r="D4375" s="109"/>
    </row>
    <row r="4376" spans="4:4" x14ac:dyDescent="0.2">
      <c r="D4376" s="109"/>
    </row>
    <row r="4377" spans="4:4" x14ac:dyDescent="0.2">
      <c r="D4377" s="109"/>
    </row>
    <row r="4378" spans="4:4" x14ac:dyDescent="0.2">
      <c r="D4378" s="109"/>
    </row>
    <row r="4379" spans="4:4" x14ac:dyDescent="0.2">
      <c r="D4379" s="109"/>
    </row>
    <row r="4380" spans="4:4" x14ac:dyDescent="0.2">
      <c r="D4380" s="109"/>
    </row>
    <row r="4381" spans="4:4" x14ac:dyDescent="0.2">
      <c r="D4381" s="109"/>
    </row>
    <row r="4382" spans="4:4" x14ac:dyDescent="0.2">
      <c r="D4382" s="109"/>
    </row>
    <row r="4383" spans="4:4" x14ac:dyDescent="0.2">
      <c r="D4383" s="109"/>
    </row>
    <row r="4384" spans="4:4" x14ac:dyDescent="0.2">
      <c r="D4384" s="109"/>
    </row>
    <row r="4385" spans="4:4" x14ac:dyDescent="0.2">
      <c r="D4385" s="109"/>
    </row>
    <row r="4386" spans="4:4" x14ac:dyDescent="0.2">
      <c r="D4386" s="109"/>
    </row>
    <row r="4387" spans="4:4" x14ac:dyDescent="0.2">
      <c r="D4387" s="109"/>
    </row>
    <row r="4388" spans="4:4" x14ac:dyDescent="0.2">
      <c r="D4388" s="109"/>
    </row>
    <row r="4389" spans="4:4" x14ac:dyDescent="0.2">
      <c r="D4389" s="109"/>
    </row>
    <row r="4390" spans="4:4" x14ac:dyDescent="0.2">
      <c r="D4390" s="109"/>
    </row>
    <row r="4391" spans="4:4" x14ac:dyDescent="0.2">
      <c r="D4391" s="109"/>
    </row>
    <row r="4392" spans="4:4" x14ac:dyDescent="0.2">
      <c r="D4392" s="109"/>
    </row>
    <row r="4393" spans="4:4" x14ac:dyDescent="0.2">
      <c r="D4393" s="109"/>
    </row>
    <row r="4394" spans="4:4" x14ac:dyDescent="0.2">
      <c r="D4394" s="109"/>
    </row>
    <row r="4395" spans="4:4" x14ac:dyDescent="0.2">
      <c r="D4395" s="109"/>
    </row>
    <row r="4396" spans="4:4" x14ac:dyDescent="0.2">
      <c r="D4396" s="109"/>
    </row>
    <row r="4397" spans="4:4" x14ac:dyDescent="0.2">
      <c r="D4397" s="109"/>
    </row>
    <row r="4398" spans="4:4" x14ac:dyDescent="0.2">
      <c r="D4398" s="109"/>
    </row>
    <row r="4399" spans="4:4" x14ac:dyDescent="0.2">
      <c r="D4399" s="109"/>
    </row>
    <row r="4400" spans="4:4" x14ac:dyDescent="0.2">
      <c r="D4400" s="109"/>
    </row>
    <row r="4401" spans="4:4" x14ac:dyDescent="0.2">
      <c r="D4401" s="109"/>
    </row>
    <row r="4402" spans="4:4" x14ac:dyDescent="0.2">
      <c r="D4402" s="109"/>
    </row>
    <row r="4403" spans="4:4" x14ac:dyDescent="0.2">
      <c r="D4403" s="109"/>
    </row>
    <row r="4404" spans="4:4" x14ac:dyDescent="0.2">
      <c r="D4404" s="109"/>
    </row>
    <row r="4405" spans="4:4" x14ac:dyDescent="0.2">
      <c r="D4405" s="109"/>
    </row>
    <row r="4406" spans="4:4" x14ac:dyDescent="0.2">
      <c r="D4406" s="109"/>
    </row>
    <row r="4407" spans="4:4" x14ac:dyDescent="0.2">
      <c r="D4407" s="109"/>
    </row>
    <row r="4408" spans="4:4" x14ac:dyDescent="0.2">
      <c r="D4408" s="109"/>
    </row>
    <row r="4409" spans="4:4" x14ac:dyDescent="0.2">
      <c r="D4409" s="109"/>
    </row>
    <row r="4410" spans="4:4" x14ac:dyDescent="0.2">
      <c r="D4410" s="109"/>
    </row>
    <row r="4411" spans="4:4" x14ac:dyDescent="0.2">
      <c r="D4411" s="109"/>
    </row>
    <row r="4412" spans="4:4" x14ac:dyDescent="0.2">
      <c r="D4412" s="109"/>
    </row>
    <row r="4413" spans="4:4" x14ac:dyDescent="0.2">
      <c r="D4413" s="109"/>
    </row>
    <row r="4414" spans="4:4" x14ac:dyDescent="0.2">
      <c r="D4414" s="109"/>
    </row>
    <row r="4415" spans="4:4" x14ac:dyDescent="0.2">
      <c r="D4415" s="109"/>
    </row>
    <row r="4416" spans="4:4" x14ac:dyDescent="0.2">
      <c r="D4416" s="109"/>
    </row>
    <row r="4417" spans="4:4" x14ac:dyDescent="0.2">
      <c r="D4417" s="109"/>
    </row>
    <row r="4418" spans="4:4" x14ac:dyDescent="0.2">
      <c r="D4418" s="109"/>
    </row>
    <row r="4419" spans="4:4" x14ac:dyDescent="0.2">
      <c r="D4419" s="109"/>
    </row>
    <row r="4420" spans="4:4" x14ac:dyDescent="0.2">
      <c r="D4420" s="109"/>
    </row>
    <row r="4421" spans="4:4" x14ac:dyDescent="0.2">
      <c r="D4421" s="109"/>
    </row>
    <row r="4422" spans="4:4" x14ac:dyDescent="0.2">
      <c r="D4422" s="109"/>
    </row>
    <row r="4423" spans="4:4" x14ac:dyDescent="0.2">
      <c r="D4423" s="109"/>
    </row>
    <row r="4424" spans="4:4" x14ac:dyDescent="0.2">
      <c r="D4424" s="109"/>
    </row>
    <row r="4425" spans="4:4" x14ac:dyDescent="0.2">
      <c r="D4425" s="109"/>
    </row>
    <row r="4426" spans="4:4" x14ac:dyDescent="0.2">
      <c r="D4426" s="109"/>
    </row>
    <row r="4427" spans="4:4" x14ac:dyDescent="0.2">
      <c r="D4427" s="109"/>
    </row>
    <row r="4428" spans="4:4" x14ac:dyDescent="0.2">
      <c r="D4428" s="109"/>
    </row>
    <row r="4429" spans="4:4" x14ac:dyDescent="0.2">
      <c r="D4429" s="109"/>
    </row>
    <row r="4430" spans="4:4" x14ac:dyDescent="0.2">
      <c r="D4430" s="109"/>
    </row>
    <row r="4431" spans="4:4" x14ac:dyDescent="0.2">
      <c r="D4431" s="109"/>
    </row>
    <row r="4432" spans="4:4" x14ac:dyDescent="0.2">
      <c r="D4432" s="109"/>
    </row>
    <row r="4433" spans="4:4" x14ac:dyDescent="0.2">
      <c r="D4433" s="109"/>
    </row>
    <row r="4434" spans="4:4" x14ac:dyDescent="0.2">
      <c r="D4434" s="109"/>
    </row>
    <row r="4435" spans="4:4" x14ac:dyDescent="0.2">
      <c r="D4435" s="109"/>
    </row>
    <row r="4436" spans="4:4" x14ac:dyDescent="0.2">
      <c r="D4436" s="109"/>
    </row>
    <row r="4437" spans="4:4" x14ac:dyDescent="0.2">
      <c r="D4437" s="109"/>
    </row>
    <row r="4438" spans="4:4" x14ac:dyDescent="0.2">
      <c r="D4438" s="109"/>
    </row>
    <row r="4439" spans="4:4" x14ac:dyDescent="0.2">
      <c r="D4439" s="109"/>
    </row>
    <row r="4440" spans="4:4" x14ac:dyDescent="0.2">
      <c r="D4440" s="109"/>
    </row>
    <row r="4441" spans="4:4" x14ac:dyDescent="0.2">
      <c r="D4441" s="109"/>
    </row>
    <row r="4442" spans="4:4" x14ac:dyDescent="0.2">
      <c r="D4442" s="109"/>
    </row>
    <row r="4443" spans="4:4" x14ac:dyDescent="0.2">
      <c r="D4443" s="109"/>
    </row>
    <row r="4444" spans="4:4" x14ac:dyDescent="0.2">
      <c r="D4444" s="109"/>
    </row>
    <row r="4445" spans="4:4" x14ac:dyDescent="0.2">
      <c r="D4445" s="109"/>
    </row>
    <row r="4446" spans="4:4" x14ac:dyDescent="0.2">
      <c r="D4446" s="109"/>
    </row>
    <row r="4447" spans="4:4" x14ac:dyDescent="0.2">
      <c r="D4447" s="109"/>
    </row>
    <row r="4448" spans="4:4" x14ac:dyDescent="0.2">
      <c r="D4448" s="109"/>
    </row>
    <row r="4449" spans="4:4" x14ac:dyDescent="0.2">
      <c r="D4449" s="109"/>
    </row>
    <row r="4450" spans="4:4" x14ac:dyDescent="0.2">
      <c r="D4450" s="109"/>
    </row>
    <row r="4451" spans="4:4" x14ac:dyDescent="0.2">
      <c r="D4451" s="109"/>
    </row>
    <row r="4452" spans="4:4" x14ac:dyDescent="0.2">
      <c r="D4452" s="109"/>
    </row>
    <row r="4453" spans="4:4" x14ac:dyDescent="0.2">
      <c r="D4453" s="109"/>
    </row>
    <row r="4454" spans="4:4" x14ac:dyDescent="0.2">
      <c r="D4454" s="109"/>
    </row>
    <row r="4455" spans="4:4" x14ac:dyDescent="0.2">
      <c r="D4455" s="109"/>
    </row>
    <row r="4456" spans="4:4" x14ac:dyDescent="0.2">
      <c r="D4456" s="109"/>
    </row>
    <row r="4457" spans="4:4" x14ac:dyDescent="0.2">
      <c r="D4457" s="109"/>
    </row>
    <row r="4458" spans="4:4" x14ac:dyDescent="0.2">
      <c r="D4458" s="109"/>
    </row>
    <row r="4459" spans="4:4" x14ac:dyDescent="0.2">
      <c r="D4459" s="109"/>
    </row>
    <row r="4460" spans="4:4" x14ac:dyDescent="0.2">
      <c r="D4460" s="109"/>
    </row>
    <row r="4461" spans="4:4" x14ac:dyDescent="0.2">
      <c r="D4461" s="109"/>
    </row>
    <row r="4462" spans="4:4" x14ac:dyDescent="0.2">
      <c r="D4462" s="109"/>
    </row>
    <row r="4463" spans="4:4" x14ac:dyDescent="0.2">
      <c r="D4463" s="109"/>
    </row>
    <row r="4464" spans="4:4" x14ac:dyDescent="0.2">
      <c r="D4464" s="109"/>
    </row>
    <row r="4465" spans="4:4" x14ac:dyDescent="0.2">
      <c r="D4465" s="109"/>
    </row>
    <row r="4466" spans="4:4" x14ac:dyDescent="0.2">
      <c r="D4466" s="109"/>
    </row>
    <row r="4467" spans="4:4" x14ac:dyDescent="0.2">
      <c r="D4467" s="109"/>
    </row>
    <row r="4468" spans="4:4" x14ac:dyDescent="0.2">
      <c r="D4468" s="109"/>
    </row>
    <row r="4469" spans="4:4" x14ac:dyDescent="0.2">
      <c r="D4469" s="109"/>
    </row>
    <row r="4470" spans="4:4" x14ac:dyDescent="0.2">
      <c r="D4470" s="109"/>
    </row>
    <row r="4471" spans="4:4" x14ac:dyDescent="0.2">
      <c r="D4471" s="109"/>
    </row>
    <row r="4472" spans="4:4" x14ac:dyDescent="0.2">
      <c r="D4472" s="109"/>
    </row>
    <row r="4473" spans="4:4" x14ac:dyDescent="0.2">
      <c r="D4473" s="109"/>
    </row>
    <row r="4474" spans="4:4" x14ac:dyDescent="0.2">
      <c r="D4474" s="109"/>
    </row>
    <row r="4475" spans="4:4" x14ac:dyDescent="0.2">
      <c r="D4475" s="109"/>
    </row>
    <row r="4476" spans="4:4" x14ac:dyDescent="0.2">
      <c r="D4476" s="109"/>
    </row>
    <row r="4477" spans="4:4" x14ac:dyDescent="0.2">
      <c r="D4477" s="109"/>
    </row>
    <row r="4478" spans="4:4" x14ac:dyDescent="0.2">
      <c r="D4478" s="109"/>
    </row>
    <row r="4479" spans="4:4" x14ac:dyDescent="0.2">
      <c r="D4479" s="109"/>
    </row>
    <row r="4480" spans="4:4" x14ac:dyDescent="0.2">
      <c r="D4480" s="109"/>
    </row>
    <row r="4481" spans="4:4" x14ac:dyDescent="0.2">
      <c r="D4481" s="109"/>
    </row>
    <row r="4482" spans="4:4" x14ac:dyDescent="0.2">
      <c r="D4482" s="109"/>
    </row>
    <row r="4483" spans="4:4" x14ac:dyDescent="0.2">
      <c r="D4483" s="109"/>
    </row>
    <row r="4484" spans="4:4" x14ac:dyDescent="0.2">
      <c r="D4484" s="109"/>
    </row>
    <row r="4485" spans="4:4" x14ac:dyDescent="0.2">
      <c r="D4485" s="109"/>
    </row>
    <row r="4486" spans="4:4" x14ac:dyDescent="0.2">
      <c r="D4486" s="109"/>
    </row>
    <row r="4487" spans="4:4" x14ac:dyDescent="0.2">
      <c r="D4487" s="109"/>
    </row>
    <row r="4488" spans="4:4" x14ac:dyDescent="0.2">
      <c r="D4488" s="109"/>
    </row>
    <row r="4489" spans="4:4" x14ac:dyDescent="0.2">
      <c r="D4489" s="109"/>
    </row>
    <row r="4490" spans="4:4" x14ac:dyDescent="0.2">
      <c r="D4490" s="109"/>
    </row>
    <row r="4491" spans="4:4" x14ac:dyDescent="0.2">
      <c r="D4491" s="109"/>
    </row>
    <row r="4492" spans="4:4" x14ac:dyDescent="0.2">
      <c r="D4492" s="109"/>
    </row>
    <row r="4493" spans="4:4" x14ac:dyDescent="0.2">
      <c r="D4493" s="109"/>
    </row>
    <row r="4494" spans="4:4" x14ac:dyDescent="0.2">
      <c r="D4494" s="109"/>
    </row>
    <row r="4495" spans="4:4" x14ac:dyDescent="0.2">
      <c r="D4495" s="109"/>
    </row>
    <row r="4496" spans="4:4" x14ac:dyDescent="0.2">
      <c r="D4496" s="109"/>
    </row>
    <row r="4497" spans="4:4" x14ac:dyDescent="0.2">
      <c r="D4497" s="109"/>
    </row>
    <row r="4498" spans="4:4" x14ac:dyDescent="0.2">
      <c r="D4498" s="109"/>
    </row>
    <row r="4499" spans="4:4" x14ac:dyDescent="0.2">
      <c r="D4499" s="109"/>
    </row>
    <row r="4500" spans="4:4" x14ac:dyDescent="0.2">
      <c r="D4500" s="109"/>
    </row>
    <row r="4501" spans="4:4" x14ac:dyDescent="0.2">
      <c r="D4501" s="109"/>
    </row>
    <row r="4502" spans="4:4" x14ac:dyDescent="0.2">
      <c r="D4502" s="109"/>
    </row>
    <row r="4503" spans="4:4" x14ac:dyDescent="0.2">
      <c r="D4503" s="109"/>
    </row>
    <row r="4504" spans="4:4" x14ac:dyDescent="0.2">
      <c r="D4504" s="109"/>
    </row>
    <row r="4505" spans="4:4" x14ac:dyDescent="0.2">
      <c r="D4505" s="109"/>
    </row>
    <row r="4506" spans="4:4" x14ac:dyDescent="0.2">
      <c r="D4506" s="109"/>
    </row>
    <row r="4507" spans="4:4" x14ac:dyDescent="0.2">
      <c r="D4507" s="109"/>
    </row>
    <row r="4508" spans="4:4" x14ac:dyDescent="0.2">
      <c r="D4508" s="109"/>
    </row>
    <row r="4509" spans="4:4" x14ac:dyDescent="0.2">
      <c r="D4509" s="109"/>
    </row>
    <row r="4510" spans="4:4" x14ac:dyDescent="0.2">
      <c r="D4510" s="109"/>
    </row>
    <row r="4511" spans="4:4" x14ac:dyDescent="0.2">
      <c r="D4511" s="109"/>
    </row>
    <row r="4512" spans="4:4" x14ac:dyDescent="0.2">
      <c r="D4512" s="109"/>
    </row>
    <row r="4513" spans="4:4" x14ac:dyDescent="0.2">
      <c r="D4513" s="109"/>
    </row>
    <row r="4514" spans="4:4" x14ac:dyDescent="0.2">
      <c r="D4514" s="109"/>
    </row>
    <row r="4515" spans="4:4" x14ac:dyDescent="0.2">
      <c r="D4515" s="109"/>
    </row>
    <row r="4516" spans="4:4" x14ac:dyDescent="0.2">
      <c r="D4516" s="109"/>
    </row>
    <row r="4517" spans="4:4" x14ac:dyDescent="0.2">
      <c r="D4517" s="109"/>
    </row>
    <row r="4518" spans="4:4" x14ac:dyDescent="0.2">
      <c r="D4518" s="109"/>
    </row>
    <row r="4519" spans="4:4" x14ac:dyDescent="0.2">
      <c r="D4519" s="109"/>
    </row>
    <row r="4520" spans="4:4" x14ac:dyDescent="0.2">
      <c r="D4520" s="109"/>
    </row>
    <row r="4521" spans="4:4" x14ac:dyDescent="0.2">
      <c r="D4521" s="109"/>
    </row>
    <row r="4522" spans="4:4" x14ac:dyDescent="0.2">
      <c r="D4522" s="109"/>
    </row>
    <row r="4523" spans="4:4" x14ac:dyDescent="0.2">
      <c r="D4523" s="109"/>
    </row>
    <row r="4524" spans="4:4" x14ac:dyDescent="0.2">
      <c r="D4524" s="109"/>
    </row>
    <row r="4525" spans="4:4" x14ac:dyDescent="0.2">
      <c r="D4525" s="109"/>
    </row>
    <row r="4526" spans="4:4" x14ac:dyDescent="0.2">
      <c r="D4526" s="109"/>
    </row>
    <row r="4527" spans="4:4" x14ac:dyDescent="0.2">
      <c r="D4527" s="109"/>
    </row>
    <row r="4528" spans="4:4" x14ac:dyDescent="0.2">
      <c r="D4528" s="109"/>
    </row>
    <row r="4529" spans="4:4" x14ac:dyDescent="0.2">
      <c r="D4529" s="109"/>
    </row>
    <row r="4530" spans="4:4" x14ac:dyDescent="0.2">
      <c r="D4530" s="109"/>
    </row>
    <row r="4531" spans="4:4" x14ac:dyDescent="0.2">
      <c r="D4531" s="109"/>
    </row>
    <row r="4532" spans="4:4" x14ac:dyDescent="0.2">
      <c r="D4532" s="109"/>
    </row>
    <row r="4533" spans="4:4" x14ac:dyDescent="0.2">
      <c r="D4533" s="109"/>
    </row>
    <row r="4534" spans="4:4" x14ac:dyDescent="0.2">
      <c r="D4534" s="109"/>
    </row>
    <row r="4535" spans="4:4" x14ac:dyDescent="0.2">
      <c r="D4535" s="109"/>
    </row>
    <row r="4536" spans="4:4" x14ac:dyDescent="0.2">
      <c r="D4536" s="109"/>
    </row>
    <row r="4537" spans="4:4" x14ac:dyDescent="0.2">
      <c r="D4537" s="109"/>
    </row>
    <row r="4538" spans="4:4" x14ac:dyDescent="0.2">
      <c r="D4538" s="109"/>
    </row>
    <row r="4539" spans="4:4" x14ac:dyDescent="0.2">
      <c r="D4539" s="109"/>
    </row>
    <row r="4540" spans="4:4" x14ac:dyDescent="0.2">
      <c r="D4540" s="109"/>
    </row>
    <row r="4541" spans="4:4" x14ac:dyDescent="0.2">
      <c r="D4541" s="109"/>
    </row>
    <row r="4542" spans="4:4" x14ac:dyDescent="0.2">
      <c r="D4542" s="109"/>
    </row>
    <row r="4543" spans="4:4" x14ac:dyDescent="0.2">
      <c r="D4543" s="109"/>
    </row>
    <row r="4544" spans="4:4" x14ac:dyDescent="0.2">
      <c r="D4544" s="109"/>
    </row>
    <row r="4545" spans="4:4" x14ac:dyDescent="0.2">
      <c r="D4545" s="109"/>
    </row>
    <row r="4546" spans="4:4" x14ac:dyDescent="0.2">
      <c r="D4546" s="109"/>
    </row>
    <row r="4547" spans="4:4" x14ac:dyDescent="0.2">
      <c r="D4547" s="109"/>
    </row>
    <row r="4548" spans="4:4" x14ac:dyDescent="0.2">
      <c r="D4548" s="109"/>
    </row>
    <row r="4549" spans="4:4" x14ac:dyDescent="0.2">
      <c r="D4549" s="109"/>
    </row>
    <row r="4550" spans="4:4" x14ac:dyDescent="0.2">
      <c r="D4550" s="109"/>
    </row>
    <row r="4551" spans="4:4" x14ac:dyDescent="0.2">
      <c r="D4551" s="109"/>
    </row>
    <row r="4552" spans="4:4" x14ac:dyDescent="0.2">
      <c r="D4552" s="109"/>
    </row>
    <row r="4553" spans="4:4" x14ac:dyDescent="0.2">
      <c r="D4553" s="109"/>
    </row>
    <row r="4554" spans="4:4" x14ac:dyDescent="0.2">
      <c r="D4554" s="109"/>
    </row>
    <row r="4555" spans="4:4" x14ac:dyDescent="0.2">
      <c r="D4555" s="109"/>
    </row>
    <row r="4556" spans="4:4" x14ac:dyDescent="0.2">
      <c r="D4556" s="109"/>
    </row>
    <row r="4557" spans="4:4" x14ac:dyDescent="0.2">
      <c r="D4557" s="109"/>
    </row>
    <row r="4558" spans="4:4" x14ac:dyDescent="0.2">
      <c r="D4558" s="109"/>
    </row>
    <row r="4559" spans="4:4" x14ac:dyDescent="0.2">
      <c r="D4559" s="109"/>
    </row>
    <row r="4560" spans="4:4" x14ac:dyDescent="0.2">
      <c r="D4560" s="109"/>
    </row>
    <row r="4561" spans="4:4" x14ac:dyDescent="0.2">
      <c r="D4561" s="109"/>
    </row>
    <row r="4562" spans="4:4" x14ac:dyDescent="0.2">
      <c r="D4562" s="109"/>
    </row>
    <row r="4563" spans="4:4" x14ac:dyDescent="0.2">
      <c r="D4563" s="109"/>
    </row>
    <row r="4564" spans="4:4" x14ac:dyDescent="0.2">
      <c r="D4564" s="109"/>
    </row>
    <row r="4565" spans="4:4" x14ac:dyDescent="0.2">
      <c r="D4565" s="109"/>
    </row>
    <row r="4566" spans="4:4" x14ac:dyDescent="0.2">
      <c r="D4566" s="109"/>
    </row>
    <row r="4567" spans="4:4" x14ac:dyDescent="0.2">
      <c r="D4567" s="109"/>
    </row>
    <row r="4568" spans="4:4" x14ac:dyDescent="0.2">
      <c r="D4568" s="109"/>
    </row>
    <row r="4569" spans="4:4" x14ac:dyDescent="0.2">
      <c r="D4569" s="109"/>
    </row>
    <row r="4570" spans="4:4" x14ac:dyDescent="0.2">
      <c r="D4570" s="109"/>
    </row>
    <row r="4571" spans="4:4" x14ac:dyDescent="0.2">
      <c r="D4571" s="109"/>
    </row>
    <row r="4572" spans="4:4" x14ac:dyDescent="0.2">
      <c r="D4572" s="109"/>
    </row>
    <row r="4573" spans="4:4" x14ac:dyDescent="0.2">
      <c r="D4573" s="109"/>
    </row>
    <row r="4574" spans="4:4" x14ac:dyDescent="0.2">
      <c r="D4574" s="109"/>
    </row>
    <row r="4575" spans="4:4" x14ac:dyDescent="0.2">
      <c r="D4575" s="109"/>
    </row>
    <row r="4576" spans="4:4" x14ac:dyDescent="0.2">
      <c r="D4576" s="109"/>
    </row>
    <row r="4577" spans="4:4" x14ac:dyDescent="0.2">
      <c r="D4577" s="109"/>
    </row>
    <row r="4578" spans="4:4" x14ac:dyDescent="0.2">
      <c r="D4578" s="109"/>
    </row>
    <row r="4579" spans="4:4" x14ac:dyDescent="0.2">
      <c r="D4579" s="109"/>
    </row>
    <row r="4580" spans="4:4" x14ac:dyDescent="0.2">
      <c r="D4580" s="109"/>
    </row>
    <row r="4581" spans="4:4" x14ac:dyDescent="0.2">
      <c r="D4581" s="109"/>
    </row>
    <row r="4582" spans="4:4" x14ac:dyDescent="0.2">
      <c r="D4582" s="109"/>
    </row>
    <row r="4583" spans="4:4" x14ac:dyDescent="0.2">
      <c r="D4583" s="109"/>
    </row>
    <row r="4584" spans="4:4" x14ac:dyDescent="0.2">
      <c r="D4584" s="109"/>
    </row>
    <row r="4585" spans="4:4" x14ac:dyDescent="0.2">
      <c r="D4585" s="109"/>
    </row>
    <row r="4586" spans="4:4" x14ac:dyDescent="0.2">
      <c r="D4586" s="109"/>
    </row>
    <row r="4587" spans="4:4" x14ac:dyDescent="0.2">
      <c r="D4587" s="109"/>
    </row>
    <row r="4588" spans="4:4" x14ac:dyDescent="0.2">
      <c r="D4588" s="109"/>
    </row>
    <row r="4589" spans="4:4" x14ac:dyDescent="0.2">
      <c r="D4589" s="109"/>
    </row>
    <row r="4590" spans="4:4" x14ac:dyDescent="0.2">
      <c r="D4590" s="109"/>
    </row>
    <row r="4591" spans="4:4" x14ac:dyDescent="0.2">
      <c r="D4591" s="109"/>
    </row>
    <row r="4592" spans="4:4" x14ac:dyDescent="0.2">
      <c r="D4592" s="109"/>
    </row>
    <row r="4593" spans="4:4" x14ac:dyDescent="0.2">
      <c r="D4593" s="109"/>
    </row>
    <row r="4594" spans="4:4" x14ac:dyDescent="0.2">
      <c r="D4594" s="109"/>
    </row>
    <row r="4595" spans="4:4" x14ac:dyDescent="0.2">
      <c r="D4595" s="109"/>
    </row>
    <row r="4596" spans="4:4" x14ac:dyDescent="0.2">
      <c r="D4596" s="109"/>
    </row>
    <row r="4597" spans="4:4" x14ac:dyDescent="0.2">
      <c r="D4597" s="109"/>
    </row>
    <row r="4598" spans="4:4" x14ac:dyDescent="0.2">
      <c r="D4598" s="109"/>
    </row>
    <row r="4599" spans="4:4" x14ac:dyDescent="0.2">
      <c r="D4599" s="109"/>
    </row>
    <row r="4600" spans="4:4" x14ac:dyDescent="0.2">
      <c r="D4600" s="109"/>
    </row>
    <row r="4601" spans="4:4" x14ac:dyDescent="0.2">
      <c r="D4601" s="109"/>
    </row>
    <row r="4602" spans="4:4" x14ac:dyDescent="0.2">
      <c r="D4602" s="109"/>
    </row>
    <row r="4603" spans="4:4" x14ac:dyDescent="0.2">
      <c r="D4603" s="109"/>
    </row>
    <row r="4604" spans="4:4" x14ac:dyDescent="0.2">
      <c r="D4604" s="109"/>
    </row>
    <row r="4605" spans="4:4" x14ac:dyDescent="0.2">
      <c r="D4605" s="109"/>
    </row>
    <row r="4606" spans="4:4" x14ac:dyDescent="0.2">
      <c r="D4606" s="109"/>
    </row>
    <row r="4607" spans="4:4" x14ac:dyDescent="0.2">
      <c r="D4607" s="109"/>
    </row>
    <row r="4608" spans="4:4" x14ac:dyDescent="0.2">
      <c r="D4608" s="109"/>
    </row>
    <row r="4609" spans="4:4" x14ac:dyDescent="0.2">
      <c r="D4609" s="109"/>
    </row>
    <row r="4610" spans="4:4" x14ac:dyDescent="0.2">
      <c r="D4610" s="109"/>
    </row>
    <row r="4611" spans="4:4" x14ac:dyDescent="0.2">
      <c r="D4611" s="109"/>
    </row>
    <row r="4612" spans="4:4" x14ac:dyDescent="0.2">
      <c r="D4612" s="109"/>
    </row>
    <row r="4613" spans="4:4" x14ac:dyDescent="0.2">
      <c r="D4613" s="109"/>
    </row>
    <row r="4614" spans="4:4" x14ac:dyDescent="0.2">
      <c r="D4614" s="109"/>
    </row>
    <row r="4615" spans="4:4" x14ac:dyDescent="0.2">
      <c r="D4615" s="109"/>
    </row>
    <row r="4616" spans="4:4" x14ac:dyDescent="0.2">
      <c r="D4616" s="109"/>
    </row>
    <row r="4617" spans="4:4" x14ac:dyDescent="0.2">
      <c r="D4617" s="109"/>
    </row>
    <row r="4618" spans="4:4" x14ac:dyDescent="0.2">
      <c r="D4618" s="109"/>
    </row>
    <row r="4619" spans="4:4" x14ac:dyDescent="0.2">
      <c r="D4619" s="109"/>
    </row>
    <row r="4620" spans="4:4" x14ac:dyDescent="0.2">
      <c r="D4620" s="109"/>
    </row>
    <row r="4621" spans="4:4" x14ac:dyDescent="0.2">
      <c r="D4621" s="109"/>
    </row>
    <row r="4622" spans="4:4" x14ac:dyDescent="0.2">
      <c r="D4622" s="109"/>
    </row>
    <row r="4623" spans="4:4" x14ac:dyDescent="0.2">
      <c r="D4623" s="109"/>
    </row>
    <row r="4624" spans="4:4" x14ac:dyDescent="0.2">
      <c r="D4624" s="109"/>
    </row>
    <row r="4625" spans="4:4" x14ac:dyDescent="0.2">
      <c r="D4625" s="109"/>
    </row>
    <row r="4626" spans="4:4" x14ac:dyDescent="0.2">
      <c r="D4626" s="109"/>
    </row>
    <row r="4627" spans="4:4" x14ac:dyDescent="0.2">
      <c r="D4627" s="109"/>
    </row>
    <row r="4628" spans="4:4" x14ac:dyDescent="0.2">
      <c r="D4628" s="109"/>
    </row>
    <row r="4629" spans="4:4" x14ac:dyDescent="0.2">
      <c r="D4629" s="109"/>
    </row>
    <row r="4630" spans="4:4" x14ac:dyDescent="0.2">
      <c r="D4630" s="109"/>
    </row>
    <row r="4631" spans="4:4" x14ac:dyDescent="0.2">
      <c r="D4631" s="109"/>
    </row>
    <row r="4632" spans="4:4" x14ac:dyDescent="0.2">
      <c r="D4632" s="109"/>
    </row>
    <row r="4633" spans="4:4" x14ac:dyDescent="0.2">
      <c r="D4633" s="109"/>
    </row>
    <row r="4634" spans="4:4" x14ac:dyDescent="0.2">
      <c r="D4634" s="109"/>
    </row>
    <row r="4635" spans="4:4" x14ac:dyDescent="0.2">
      <c r="D4635" s="109"/>
    </row>
    <row r="4636" spans="4:4" x14ac:dyDescent="0.2">
      <c r="D4636" s="109"/>
    </row>
    <row r="4637" spans="4:4" x14ac:dyDescent="0.2">
      <c r="D4637" s="109"/>
    </row>
    <row r="4638" spans="4:4" x14ac:dyDescent="0.2">
      <c r="D4638" s="109"/>
    </row>
    <row r="4639" spans="4:4" x14ac:dyDescent="0.2">
      <c r="D4639" s="109"/>
    </row>
    <row r="4640" spans="4:4" x14ac:dyDescent="0.2">
      <c r="D4640" s="109"/>
    </row>
    <row r="4641" spans="4:4" x14ac:dyDescent="0.2">
      <c r="D4641" s="109"/>
    </row>
    <row r="4642" spans="4:4" x14ac:dyDescent="0.2">
      <c r="D4642" s="109"/>
    </row>
    <row r="4643" spans="4:4" x14ac:dyDescent="0.2">
      <c r="D4643" s="109"/>
    </row>
    <row r="4644" spans="4:4" x14ac:dyDescent="0.2">
      <c r="D4644" s="109"/>
    </row>
    <row r="4645" spans="4:4" x14ac:dyDescent="0.2">
      <c r="D4645" s="109"/>
    </row>
    <row r="4646" spans="4:4" x14ac:dyDescent="0.2">
      <c r="D4646" s="109"/>
    </row>
    <row r="4647" spans="4:4" x14ac:dyDescent="0.2">
      <c r="D4647" s="109"/>
    </row>
    <row r="4648" spans="4:4" x14ac:dyDescent="0.2">
      <c r="D4648" s="109"/>
    </row>
    <row r="4649" spans="4:4" x14ac:dyDescent="0.2">
      <c r="D4649" s="109"/>
    </row>
    <row r="4650" spans="4:4" x14ac:dyDescent="0.2">
      <c r="D4650" s="109"/>
    </row>
    <row r="4651" spans="4:4" x14ac:dyDescent="0.2">
      <c r="D4651" s="109"/>
    </row>
    <row r="4652" spans="4:4" x14ac:dyDescent="0.2">
      <c r="D4652" s="109"/>
    </row>
    <row r="4653" spans="4:4" x14ac:dyDescent="0.2">
      <c r="D4653" s="109"/>
    </row>
    <row r="4654" spans="4:4" x14ac:dyDescent="0.2">
      <c r="D4654" s="109"/>
    </row>
    <row r="4655" spans="4:4" x14ac:dyDescent="0.2">
      <c r="D4655" s="109"/>
    </row>
    <row r="4656" spans="4:4" x14ac:dyDescent="0.2">
      <c r="D4656" s="109"/>
    </row>
    <row r="4657" spans="4:4" x14ac:dyDescent="0.2">
      <c r="D4657" s="109"/>
    </row>
    <row r="4658" spans="4:4" x14ac:dyDescent="0.2">
      <c r="D4658" s="109"/>
    </row>
    <row r="4659" spans="4:4" x14ac:dyDescent="0.2">
      <c r="D4659" s="109"/>
    </row>
    <row r="4660" spans="4:4" x14ac:dyDescent="0.2">
      <c r="D4660" s="109"/>
    </row>
    <row r="4661" spans="4:4" x14ac:dyDescent="0.2">
      <c r="D4661" s="109"/>
    </row>
    <row r="4662" spans="4:4" x14ac:dyDescent="0.2">
      <c r="D4662" s="109"/>
    </row>
    <row r="4663" spans="4:4" x14ac:dyDescent="0.2">
      <c r="D4663" s="109"/>
    </row>
    <row r="4664" spans="4:4" x14ac:dyDescent="0.2">
      <c r="D4664" s="109"/>
    </row>
    <row r="4665" spans="4:4" x14ac:dyDescent="0.2">
      <c r="D4665" s="109"/>
    </row>
    <row r="4666" spans="4:4" x14ac:dyDescent="0.2">
      <c r="D4666" s="109"/>
    </row>
    <row r="4667" spans="4:4" x14ac:dyDescent="0.2">
      <c r="D4667" s="109"/>
    </row>
    <row r="4668" spans="4:4" x14ac:dyDescent="0.2">
      <c r="D4668" s="109"/>
    </row>
    <row r="4669" spans="4:4" x14ac:dyDescent="0.2">
      <c r="D4669" s="109"/>
    </row>
    <row r="4670" spans="4:4" x14ac:dyDescent="0.2">
      <c r="D4670" s="109"/>
    </row>
    <row r="4671" spans="4:4" x14ac:dyDescent="0.2">
      <c r="D4671" s="109"/>
    </row>
    <row r="4672" spans="4:4" x14ac:dyDescent="0.2">
      <c r="D4672" s="109"/>
    </row>
    <row r="4673" spans="4:4" x14ac:dyDescent="0.2">
      <c r="D4673" s="109"/>
    </row>
    <row r="4674" spans="4:4" x14ac:dyDescent="0.2">
      <c r="D4674" s="109"/>
    </row>
    <row r="4675" spans="4:4" x14ac:dyDescent="0.2">
      <c r="D4675" s="109"/>
    </row>
    <row r="4676" spans="4:4" x14ac:dyDescent="0.2">
      <c r="D4676" s="109"/>
    </row>
    <row r="4677" spans="4:4" x14ac:dyDescent="0.2">
      <c r="D4677" s="109"/>
    </row>
    <row r="4678" spans="4:4" x14ac:dyDescent="0.2">
      <c r="D4678" s="109"/>
    </row>
    <row r="4679" spans="4:4" x14ac:dyDescent="0.2">
      <c r="D4679" s="109"/>
    </row>
    <row r="4680" spans="4:4" x14ac:dyDescent="0.2">
      <c r="D4680" s="109"/>
    </row>
    <row r="4681" spans="4:4" x14ac:dyDescent="0.2">
      <c r="D4681" s="109"/>
    </row>
    <row r="4682" spans="4:4" x14ac:dyDescent="0.2">
      <c r="D4682" s="109"/>
    </row>
    <row r="4683" spans="4:4" x14ac:dyDescent="0.2">
      <c r="D4683" s="109"/>
    </row>
    <row r="4684" spans="4:4" x14ac:dyDescent="0.2">
      <c r="D4684" s="109"/>
    </row>
    <row r="4685" spans="4:4" x14ac:dyDescent="0.2">
      <c r="D4685" s="109"/>
    </row>
    <row r="4686" spans="4:4" x14ac:dyDescent="0.2">
      <c r="D4686" s="109"/>
    </row>
    <row r="4687" spans="4:4" x14ac:dyDescent="0.2">
      <c r="D4687" s="109"/>
    </row>
    <row r="4688" spans="4:4" x14ac:dyDescent="0.2">
      <c r="D4688" s="109"/>
    </row>
    <row r="4689" spans="4:4" x14ac:dyDescent="0.2">
      <c r="D4689" s="109"/>
    </row>
    <row r="4690" spans="4:4" x14ac:dyDescent="0.2">
      <c r="D4690" s="109"/>
    </row>
    <row r="4691" spans="4:4" x14ac:dyDescent="0.2">
      <c r="D4691" s="109"/>
    </row>
    <row r="4692" spans="4:4" x14ac:dyDescent="0.2">
      <c r="D4692" s="109"/>
    </row>
    <row r="4693" spans="4:4" x14ac:dyDescent="0.2">
      <c r="D4693" s="109"/>
    </row>
    <row r="4694" spans="4:4" x14ac:dyDescent="0.2">
      <c r="D4694" s="109"/>
    </row>
    <row r="4695" spans="4:4" x14ac:dyDescent="0.2">
      <c r="D4695" s="109"/>
    </row>
    <row r="4696" spans="4:4" x14ac:dyDescent="0.2">
      <c r="D4696" s="109"/>
    </row>
    <row r="4697" spans="4:4" x14ac:dyDescent="0.2">
      <c r="D4697" s="109"/>
    </row>
    <row r="4698" spans="4:4" x14ac:dyDescent="0.2">
      <c r="D4698" s="109"/>
    </row>
    <row r="4699" spans="4:4" x14ac:dyDescent="0.2">
      <c r="D4699" s="109"/>
    </row>
    <row r="4700" spans="4:4" x14ac:dyDescent="0.2">
      <c r="D4700" s="109"/>
    </row>
    <row r="4701" spans="4:4" x14ac:dyDescent="0.2">
      <c r="D4701" s="109"/>
    </row>
    <row r="4702" spans="4:4" x14ac:dyDescent="0.2">
      <c r="D4702" s="109"/>
    </row>
    <row r="4703" spans="4:4" x14ac:dyDescent="0.2">
      <c r="D4703" s="109"/>
    </row>
    <row r="4704" spans="4:4" x14ac:dyDescent="0.2">
      <c r="D4704" s="109"/>
    </row>
    <row r="4705" spans="4:4" x14ac:dyDescent="0.2">
      <c r="D4705" s="109"/>
    </row>
    <row r="4706" spans="4:4" x14ac:dyDescent="0.2">
      <c r="D4706" s="109"/>
    </row>
    <row r="4707" spans="4:4" x14ac:dyDescent="0.2">
      <c r="D4707" s="109"/>
    </row>
    <row r="4708" spans="4:4" x14ac:dyDescent="0.2">
      <c r="D4708" s="109"/>
    </row>
    <row r="4709" spans="4:4" x14ac:dyDescent="0.2">
      <c r="D4709" s="109"/>
    </row>
    <row r="4710" spans="4:4" x14ac:dyDescent="0.2">
      <c r="D4710" s="109"/>
    </row>
    <row r="4711" spans="4:4" x14ac:dyDescent="0.2">
      <c r="D4711" s="109"/>
    </row>
    <row r="4712" spans="4:4" x14ac:dyDescent="0.2">
      <c r="D4712" s="109"/>
    </row>
    <row r="4713" spans="4:4" x14ac:dyDescent="0.2">
      <c r="D4713" s="109"/>
    </row>
    <row r="4714" spans="4:4" x14ac:dyDescent="0.2">
      <c r="D4714" s="109"/>
    </row>
    <row r="4715" spans="4:4" x14ac:dyDescent="0.2">
      <c r="D4715" s="109"/>
    </row>
    <row r="4716" spans="4:4" x14ac:dyDescent="0.2">
      <c r="D4716" s="109"/>
    </row>
    <row r="4717" spans="4:4" x14ac:dyDescent="0.2">
      <c r="D4717" s="109"/>
    </row>
    <row r="4718" spans="4:4" x14ac:dyDescent="0.2">
      <c r="D4718" s="109"/>
    </row>
    <row r="4719" spans="4:4" x14ac:dyDescent="0.2">
      <c r="D4719" s="109"/>
    </row>
    <row r="4720" spans="4:4" x14ac:dyDescent="0.2">
      <c r="D4720" s="109"/>
    </row>
    <row r="4721" spans="4:4" x14ac:dyDescent="0.2">
      <c r="D4721" s="109"/>
    </row>
    <row r="4722" spans="4:4" x14ac:dyDescent="0.2">
      <c r="D4722" s="109"/>
    </row>
    <row r="4723" spans="4:4" x14ac:dyDescent="0.2">
      <c r="D4723" s="109"/>
    </row>
    <row r="4724" spans="4:4" x14ac:dyDescent="0.2">
      <c r="D4724" s="109"/>
    </row>
    <row r="4725" spans="4:4" x14ac:dyDescent="0.2">
      <c r="D4725" s="109"/>
    </row>
    <row r="4726" spans="4:4" x14ac:dyDescent="0.2">
      <c r="D4726" s="109"/>
    </row>
    <row r="4727" spans="4:4" x14ac:dyDescent="0.2">
      <c r="D4727" s="109"/>
    </row>
    <row r="4728" spans="4:4" x14ac:dyDescent="0.2">
      <c r="D4728" s="109"/>
    </row>
    <row r="4729" spans="4:4" x14ac:dyDescent="0.2">
      <c r="D4729" s="109"/>
    </row>
    <row r="4730" spans="4:4" x14ac:dyDescent="0.2">
      <c r="D4730" s="109"/>
    </row>
    <row r="4731" spans="4:4" x14ac:dyDescent="0.2">
      <c r="D4731" s="109"/>
    </row>
    <row r="4732" spans="4:4" x14ac:dyDescent="0.2">
      <c r="D4732" s="109"/>
    </row>
    <row r="4733" spans="4:4" x14ac:dyDescent="0.2">
      <c r="D4733" s="109"/>
    </row>
    <row r="4734" spans="4:4" x14ac:dyDescent="0.2">
      <c r="D4734" s="109"/>
    </row>
    <row r="4735" spans="4:4" x14ac:dyDescent="0.2">
      <c r="D4735" s="109"/>
    </row>
    <row r="4736" spans="4:4" x14ac:dyDescent="0.2">
      <c r="D4736" s="109"/>
    </row>
    <row r="4737" spans="4:4" x14ac:dyDescent="0.2">
      <c r="D4737" s="109"/>
    </row>
    <row r="4738" spans="4:4" x14ac:dyDescent="0.2">
      <c r="D4738" s="109"/>
    </row>
    <row r="4739" spans="4:4" x14ac:dyDescent="0.2">
      <c r="D4739" s="109"/>
    </row>
    <row r="4740" spans="4:4" x14ac:dyDescent="0.2">
      <c r="D4740" s="109"/>
    </row>
    <row r="4741" spans="4:4" x14ac:dyDescent="0.2">
      <c r="D4741" s="109"/>
    </row>
    <row r="4742" spans="4:4" x14ac:dyDescent="0.2">
      <c r="D4742" s="109"/>
    </row>
    <row r="4743" spans="4:4" x14ac:dyDescent="0.2">
      <c r="D4743" s="109"/>
    </row>
    <row r="4744" spans="4:4" x14ac:dyDescent="0.2">
      <c r="D4744" s="109"/>
    </row>
    <row r="4745" spans="4:4" x14ac:dyDescent="0.2">
      <c r="D4745" s="109"/>
    </row>
    <row r="4746" spans="4:4" x14ac:dyDescent="0.2">
      <c r="D4746" s="109"/>
    </row>
    <row r="4747" spans="4:4" x14ac:dyDescent="0.2">
      <c r="D4747" s="109"/>
    </row>
    <row r="4748" spans="4:4" x14ac:dyDescent="0.2">
      <c r="D4748" s="109"/>
    </row>
    <row r="4749" spans="4:4" x14ac:dyDescent="0.2">
      <c r="D4749" s="109"/>
    </row>
    <row r="4750" spans="4:4" x14ac:dyDescent="0.2">
      <c r="D4750" s="109"/>
    </row>
    <row r="4751" spans="4:4" x14ac:dyDescent="0.2">
      <c r="D4751" s="109"/>
    </row>
    <row r="4752" spans="4:4" x14ac:dyDescent="0.2">
      <c r="D4752" s="109"/>
    </row>
    <row r="4753" spans="4:4" x14ac:dyDescent="0.2">
      <c r="D4753" s="109"/>
    </row>
    <row r="4754" spans="4:4" x14ac:dyDescent="0.2">
      <c r="D4754" s="109"/>
    </row>
    <row r="4755" spans="4:4" x14ac:dyDescent="0.2">
      <c r="D4755" s="109"/>
    </row>
    <row r="4756" spans="4:4" x14ac:dyDescent="0.2">
      <c r="D4756" s="109"/>
    </row>
    <row r="4757" spans="4:4" x14ac:dyDescent="0.2">
      <c r="D4757" s="109"/>
    </row>
    <row r="4758" spans="4:4" x14ac:dyDescent="0.2">
      <c r="D4758" s="109"/>
    </row>
    <row r="4759" spans="4:4" x14ac:dyDescent="0.2">
      <c r="D4759" s="109"/>
    </row>
    <row r="4760" spans="4:4" x14ac:dyDescent="0.2">
      <c r="D4760" s="109"/>
    </row>
    <row r="4761" spans="4:4" x14ac:dyDescent="0.2">
      <c r="D4761" s="109"/>
    </row>
    <row r="4762" spans="4:4" x14ac:dyDescent="0.2">
      <c r="D4762" s="109"/>
    </row>
    <row r="4763" spans="4:4" x14ac:dyDescent="0.2">
      <c r="D4763" s="109"/>
    </row>
    <row r="4764" spans="4:4" x14ac:dyDescent="0.2">
      <c r="D4764" s="109"/>
    </row>
    <row r="4765" spans="4:4" x14ac:dyDescent="0.2">
      <c r="D4765" s="109"/>
    </row>
    <row r="4766" spans="4:4" x14ac:dyDescent="0.2">
      <c r="D4766" s="109"/>
    </row>
    <row r="4767" spans="4:4" x14ac:dyDescent="0.2">
      <c r="D4767" s="109"/>
    </row>
    <row r="4768" spans="4:4" x14ac:dyDescent="0.2">
      <c r="D4768" s="109"/>
    </row>
    <row r="4769" spans="4:4" x14ac:dyDescent="0.2">
      <c r="D4769" s="109"/>
    </row>
    <row r="4770" spans="4:4" x14ac:dyDescent="0.2">
      <c r="D4770" s="109"/>
    </row>
    <row r="4771" spans="4:4" x14ac:dyDescent="0.2">
      <c r="D4771" s="109"/>
    </row>
    <row r="4772" spans="4:4" x14ac:dyDescent="0.2">
      <c r="D4772" s="109"/>
    </row>
    <row r="4773" spans="4:4" x14ac:dyDescent="0.2">
      <c r="D4773" s="109"/>
    </row>
    <row r="4774" spans="4:4" x14ac:dyDescent="0.2">
      <c r="D4774" s="109"/>
    </row>
    <row r="4775" spans="4:4" x14ac:dyDescent="0.2">
      <c r="D4775" s="109"/>
    </row>
    <row r="4776" spans="4:4" x14ac:dyDescent="0.2">
      <c r="D4776" s="109"/>
    </row>
    <row r="4777" spans="4:4" x14ac:dyDescent="0.2">
      <c r="D4777" s="109"/>
    </row>
    <row r="4778" spans="4:4" x14ac:dyDescent="0.2">
      <c r="D4778" s="109"/>
    </row>
    <row r="4779" spans="4:4" x14ac:dyDescent="0.2">
      <c r="D4779" s="109"/>
    </row>
    <row r="4780" spans="4:4" x14ac:dyDescent="0.2">
      <c r="D4780" s="109"/>
    </row>
    <row r="4781" spans="4:4" x14ac:dyDescent="0.2">
      <c r="D4781" s="109"/>
    </row>
    <row r="4782" spans="4:4" x14ac:dyDescent="0.2">
      <c r="D4782" s="109"/>
    </row>
    <row r="4783" spans="4:4" x14ac:dyDescent="0.2">
      <c r="D4783" s="109"/>
    </row>
    <row r="4784" spans="4:4" x14ac:dyDescent="0.2">
      <c r="D4784" s="109"/>
    </row>
    <row r="4785" spans="4:4" x14ac:dyDescent="0.2">
      <c r="D4785" s="109"/>
    </row>
    <row r="4786" spans="4:4" x14ac:dyDescent="0.2">
      <c r="D4786" s="109"/>
    </row>
    <row r="4787" spans="4:4" x14ac:dyDescent="0.2">
      <c r="D4787" s="109"/>
    </row>
    <row r="4788" spans="4:4" x14ac:dyDescent="0.2">
      <c r="D4788" s="109"/>
    </row>
    <row r="4789" spans="4:4" x14ac:dyDescent="0.2">
      <c r="D4789" s="109"/>
    </row>
    <row r="4790" spans="4:4" x14ac:dyDescent="0.2">
      <c r="D4790" s="109"/>
    </row>
    <row r="4791" spans="4:4" x14ac:dyDescent="0.2">
      <c r="D4791" s="109"/>
    </row>
    <row r="4792" spans="4:4" x14ac:dyDescent="0.2">
      <c r="D4792" s="109"/>
    </row>
    <row r="4793" spans="4:4" x14ac:dyDescent="0.2">
      <c r="D4793" s="109"/>
    </row>
    <row r="4794" spans="4:4" x14ac:dyDescent="0.2">
      <c r="D4794" s="109"/>
    </row>
    <row r="4795" spans="4:4" x14ac:dyDescent="0.2">
      <c r="D4795" s="109"/>
    </row>
    <row r="4796" spans="4:4" x14ac:dyDescent="0.2">
      <c r="D4796" s="109"/>
    </row>
    <row r="4797" spans="4:4" x14ac:dyDescent="0.2">
      <c r="D4797" s="109"/>
    </row>
    <row r="4798" spans="4:4" x14ac:dyDescent="0.2">
      <c r="D4798" s="109"/>
    </row>
    <row r="4799" spans="4:4" x14ac:dyDescent="0.2">
      <c r="D4799" s="109"/>
    </row>
    <row r="4800" spans="4:4" x14ac:dyDescent="0.2">
      <c r="D4800" s="109"/>
    </row>
    <row r="4801" spans="4:4" x14ac:dyDescent="0.2">
      <c r="D4801" s="109"/>
    </row>
    <row r="4802" spans="4:4" x14ac:dyDescent="0.2">
      <c r="D4802" s="109"/>
    </row>
    <row r="4803" spans="4:4" x14ac:dyDescent="0.2">
      <c r="D4803" s="109"/>
    </row>
    <row r="4804" spans="4:4" x14ac:dyDescent="0.2">
      <c r="D4804" s="109"/>
    </row>
    <row r="4805" spans="4:4" x14ac:dyDescent="0.2">
      <c r="D4805" s="109"/>
    </row>
    <row r="4806" spans="4:4" x14ac:dyDescent="0.2">
      <c r="D4806" s="109"/>
    </row>
    <row r="4807" spans="4:4" x14ac:dyDescent="0.2">
      <c r="D4807" s="109"/>
    </row>
    <row r="4808" spans="4:4" x14ac:dyDescent="0.2">
      <c r="D4808" s="109"/>
    </row>
    <row r="4809" spans="4:4" x14ac:dyDescent="0.2">
      <c r="D4809" s="109"/>
    </row>
    <row r="4810" spans="4:4" x14ac:dyDescent="0.2">
      <c r="D4810" s="109"/>
    </row>
    <row r="4811" spans="4:4" x14ac:dyDescent="0.2">
      <c r="D4811" s="109"/>
    </row>
    <row r="4812" spans="4:4" x14ac:dyDescent="0.2">
      <c r="D4812" s="109"/>
    </row>
    <row r="4813" spans="4:4" x14ac:dyDescent="0.2">
      <c r="D4813" s="109"/>
    </row>
    <row r="4814" spans="4:4" x14ac:dyDescent="0.2">
      <c r="D4814" s="109"/>
    </row>
    <row r="4815" spans="4:4" x14ac:dyDescent="0.2">
      <c r="D4815" s="109"/>
    </row>
    <row r="4816" spans="4:4" x14ac:dyDescent="0.2">
      <c r="D4816" s="109"/>
    </row>
    <row r="4817" spans="4:4" x14ac:dyDescent="0.2">
      <c r="D4817" s="109"/>
    </row>
    <row r="4818" spans="4:4" x14ac:dyDescent="0.2">
      <c r="D4818" s="109"/>
    </row>
    <row r="4819" spans="4:4" x14ac:dyDescent="0.2">
      <c r="D4819" s="109"/>
    </row>
    <row r="4820" spans="4:4" x14ac:dyDescent="0.2">
      <c r="D4820" s="109"/>
    </row>
    <row r="4821" spans="4:4" x14ac:dyDescent="0.2">
      <c r="D4821" s="109"/>
    </row>
    <row r="4822" spans="4:4" x14ac:dyDescent="0.2">
      <c r="D4822" s="109"/>
    </row>
    <row r="4823" spans="4:4" x14ac:dyDescent="0.2">
      <c r="D4823" s="109"/>
    </row>
    <row r="4824" spans="4:4" x14ac:dyDescent="0.2">
      <c r="D4824" s="109"/>
    </row>
    <row r="4825" spans="4:4" x14ac:dyDescent="0.2">
      <c r="D4825" s="109"/>
    </row>
    <row r="4826" spans="4:4" x14ac:dyDescent="0.2">
      <c r="D4826" s="109"/>
    </row>
    <row r="4827" spans="4:4" x14ac:dyDescent="0.2">
      <c r="D4827" s="109"/>
    </row>
    <row r="4828" spans="4:4" x14ac:dyDescent="0.2">
      <c r="D4828" s="109"/>
    </row>
    <row r="4829" spans="4:4" x14ac:dyDescent="0.2">
      <c r="D4829" s="109"/>
    </row>
    <row r="4830" spans="4:4" x14ac:dyDescent="0.2">
      <c r="D4830" s="109"/>
    </row>
    <row r="4831" spans="4:4" x14ac:dyDescent="0.2">
      <c r="D4831" s="109"/>
    </row>
    <row r="4832" spans="4:4" x14ac:dyDescent="0.2">
      <c r="D4832" s="109"/>
    </row>
    <row r="4833" spans="4:4" x14ac:dyDescent="0.2">
      <c r="D4833" s="109"/>
    </row>
    <row r="4834" spans="4:4" x14ac:dyDescent="0.2">
      <c r="D4834" s="109"/>
    </row>
    <row r="4835" spans="4:4" x14ac:dyDescent="0.2">
      <c r="D4835" s="109"/>
    </row>
    <row r="4836" spans="4:4" x14ac:dyDescent="0.2">
      <c r="D4836" s="109"/>
    </row>
    <row r="4837" spans="4:4" x14ac:dyDescent="0.2">
      <c r="D4837" s="109"/>
    </row>
    <row r="4838" spans="4:4" x14ac:dyDescent="0.2">
      <c r="D4838" s="109"/>
    </row>
    <row r="4839" spans="4:4" x14ac:dyDescent="0.2">
      <c r="D4839" s="109"/>
    </row>
    <row r="4840" spans="4:4" x14ac:dyDescent="0.2">
      <c r="D4840" s="109"/>
    </row>
    <row r="4841" spans="4:4" x14ac:dyDescent="0.2">
      <c r="D4841" s="109"/>
    </row>
    <row r="4842" spans="4:4" x14ac:dyDescent="0.2">
      <c r="D4842" s="109"/>
    </row>
    <row r="4843" spans="4:4" x14ac:dyDescent="0.2">
      <c r="D4843" s="109"/>
    </row>
    <row r="4844" spans="4:4" x14ac:dyDescent="0.2">
      <c r="D4844" s="109"/>
    </row>
    <row r="4845" spans="4:4" x14ac:dyDescent="0.2">
      <c r="D4845" s="109"/>
    </row>
    <row r="4846" spans="4:4" x14ac:dyDescent="0.2">
      <c r="D4846" s="109"/>
    </row>
    <row r="4847" spans="4:4" x14ac:dyDescent="0.2">
      <c r="D4847" s="109"/>
    </row>
    <row r="4848" spans="4:4" x14ac:dyDescent="0.2">
      <c r="D4848" s="109"/>
    </row>
    <row r="4849" spans="4:4" x14ac:dyDescent="0.2">
      <c r="D4849" s="109"/>
    </row>
    <row r="4850" spans="4:4" x14ac:dyDescent="0.2">
      <c r="D4850" s="109"/>
    </row>
    <row r="4851" spans="4:4" x14ac:dyDescent="0.2">
      <c r="D4851" s="109"/>
    </row>
    <row r="4852" spans="4:4" x14ac:dyDescent="0.2">
      <c r="D4852" s="109"/>
    </row>
    <row r="4853" spans="4:4" x14ac:dyDescent="0.2">
      <c r="D4853" s="109"/>
    </row>
    <row r="4854" spans="4:4" x14ac:dyDescent="0.2">
      <c r="D4854" s="109"/>
    </row>
    <row r="4855" spans="4:4" x14ac:dyDescent="0.2">
      <c r="D4855" s="109"/>
    </row>
    <row r="4856" spans="4:4" x14ac:dyDescent="0.2">
      <c r="D4856" s="109"/>
    </row>
    <row r="4857" spans="4:4" x14ac:dyDescent="0.2">
      <c r="D4857" s="109"/>
    </row>
    <row r="4858" spans="4:4" x14ac:dyDescent="0.2">
      <c r="D4858" s="109"/>
    </row>
    <row r="4859" spans="4:4" x14ac:dyDescent="0.2">
      <c r="D4859" s="109"/>
    </row>
    <row r="4860" spans="4:4" x14ac:dyDescent="0.2">
      <c r="D4860" s="109"/>
    </row>
    <row r="4861" spans="4:4" x14ac:dyDescent="0.2">
      <c r="D4861" s="109"/>
    </row>
    <row r="4862" spans="4:4" x14ac:dyDescent="0.2">
      <c r="D4862" s="109"/>
    </row>
    <row r="4863" spans="4:4" x14ac:dyDescent="0.2">
      <c r="D4863" s="109"/>
    </row>
    <row r="4864" spans="4:4" x14ac:dyDescent="0.2">
      <c r="D4864" s="109"/>
    </row>
    <row r="4865" spans="4:4" x14ac:dyDescent="0.2">
      <c r="D4865" s="109"/>
    </row>
    <row r="4866" spans="4:4" x14ac:dyDescent="0.2">
      <c r="D4866" s="109"/>
    </row>
    <row r="4867" spans="4:4" x14ac:dyDescent="0.2">
      <c r="D4867" s="109"/>
    </row>
    <row r="4868" spans="4:4" x14ac:dyDescent="0.2">
      <c r="D4868" s="109"/>
    </row>
    <row r="4869" spans="4:4" x14ac:dyDescent="0.2">
      <c r="D4869" s="109"/>
    </row>
    <row r="4870" spans="4:4" x14ac:dyDescent="0.2">
      <c r="D4870" s="109"/>
    </row>
    <row r="4871" spans="4:4" x14ac:dyDescent="0.2">
      <c r="D4871" s="109"/>
    </row>
    <row r="4872" spans="4:4" x14ac:dyDescent="0.2">
      <c r="D4872" s="109"/>
    </row>
    <row r="4873" spans="4:4" x14ac:dyDescent="0.2">
      <c r="D4873" s="109"/>
    </row>
    <row r="4874" spans="4:4" x14ac:dyDescent="0.2">
      <c r="D4874" s="109"/>
    </row>
    <row r="4875" spans="4:4" x14ac:dyDescent="0.2">
      <c r="D4875" s="109"/>
    </row>
    <row r="4876" spans="4:4" x14ac:dyDescent="0.2">
      <c r="D4876" s="109"/>
    </row>
    <row r="4877" spans="4:4" x14ac:dyDescent="0.2">
      <c r="D4877" s="109"/>
    </row>
    <row r="4878" spans="4:4" x14ac:dyDescent="0.2">
      <c r="D4878" s="109"/>
    </row>
    <row r="4879" spans="4:4" x14ac:dyDescent="0.2">
      <c r="D4879" s="109"/>
    </row>
    <row r="4880" spans="4:4" x14ac:dyDescent="0.2">
      <c r="D4880" s="109"/>
    </row>
    <row r="4881" spans="4:4" x14ac:dyDescent="0.2">
      <c r="D4881" s="109"/>
    </row>
    <row r="4882" spans="4:4" x14ac:dyDescent="0.2">
      <c r="D4882" s="109"/>
    </row>
    <row r="4883" spans="4:4" x14ac:dyDescent="0.2">
      <c r="D4883" s="109"/>
    </row>
    <row r="4884" spans="4:4" x14ac:dyDescent="0.2">
      <c r="D4884" s="109"/>
    </row>
    <row r="4885" spans="4:4" x14ac:dyDescent="0.2">
      <c r="D4885" s="109"/>
    </row>
    <row r="4886" spans="4:4" x14ac:dyDescent="0.2">
      <c r="D4886" s="109"/>
    </row>
    <row r="4887" spans="4:4" x14ac:dyDescent="0.2">
      <c r="D4887" s="109"/>
    </row>
    <row r="4888" spans="4:4" x14ac:dyDescent="0.2">
      <c r="D4888" s="109"/>
    </row>
    <row r="4889" spans="4:4" x14ac:dyDescent="0.2">
      <c r="D4889" s="109"/>
    </row>
    <row r="4890" spans="4:4" x14ac:dyDescent="0.2">
      <c r="D4890" s="109"/>
    </row>
    <row r="4891" spans="4:4" x14ac:dyDescent="0.2">
      <c r="D4891" s="109"/>
    </row>
    <row r="4892" spans="4:4" x14ac:dyDescent="0.2">
      <c r="D4892" s="109"/>
    </row>
    <row r="4893" spans="4:4" x14ac:dyDescent="0.2">
      <c r="D4893" s="109"/>
    </row>
    <row r="4894" spans="4:4" x14ac:dyDescent="0.2">
      <c r="D4894" s="109"/>
    </row>
    <row r="4895" spans="4:4" x14ac:dyDescent="0.2">
      <c r="D4895" s="109"/>
    </row>
    <row r="4896" spans="4:4" x14ac:dyDescent="0.2">
      <c r="D4896" s="109"/>
    </row>
    <row r="4897" spans="4:4" x14ac:dyDescent="0.2">
      <c r="D4897" s="109"/>
    </row>
    <row r="4898" spans="4:4" x14ac:dyDescent="0.2">
      <c r="D4898" s="109"/>
    </row>
    <row r="4899" spans="4:4" x14ac:dyDescent="0.2">
      <c r="D4899" s="109"/>
    </row>
    <row r="4900" spans="4:4" x14ac:dyDescent="0.2">
      <c r="D4900" s="109"/>
    </row>
    <row r="4901" spans="4:4" x14ac:dyDescent="0.2">
      <c r="D4901" s="109"/>
    </row>
    <row r="4902" spans="4:4" x14ac:dyDescent="0.2">
      <c r="D4902" s="109"/>
    </row>
    <row r="4903" spans="4:4" x14ac:dyDescent="0.2">
      <c r="D4903" s="109"/>
    </row>
    <row r="4904" spans="4:4" x14ac:dyDescent="0.2">
      <c r="D4904" s="109"/>
    </row>
    <row r="4905" spans="4:4" x14ac:dyDescent="0.2">
      <c r="D4905" s="109"/>
    </row>
    <row r="4906" spans="4:4" x14ac:dyDescent="0.2">
      <c r="D4906" s="109"/>
    </row>
    <row r="4907" spans="4:4" x14ac:dyDescent="0.2">
      <c r="D4907" s="109"/>
    </row>
    <row r="4908" spans="4:4" x14ac:dyDescent="0.2">
      <c r="D4908" s="109"/>
    </row>
    <row r="4909" spans="4:4" x14ac:dyDescent="0.2">
      <c r="D4909" s="109"/>
    </row>
    <row r="4910" spans="4:4" x14ac:dyDescent="0.2">
      <c r="D4910" s="109"/>
    </row>
    <row r="4911" spans="4:4" x14ac:dyDescent="0.2">
      <c r="D4911" s="109"/>
    </row>
    <row r="4912" spans="4:4" x14ac:dyDescent="0.2">
      <c r="D4912" s="109"/>
    </row>
    <row r="4913" spans="4:4" x14ac:dyDescent="0.2">
      <c r="D4913" s="109"/>
    </row>
    <row r="4914" spans="4:4" x14ac:dyDescent="0.2">
      <c r="D4914" s="109"/>
    </row>
    <row r="4915" spans="4:4" x14ac:dyDescent="0.2">
      <c r="D4915" s="109"/>
    </row>
    <row r="4916" spans="4:4" x14ac:dyDescent="0.2">
      <c r="D4916" s="109"/>
    </row>
    <row r="4917" spans="4:4" x14ac:dyDescent="0.2">
      <c r="D4917" s="109"/>
    </row>
    <row r="4918" spans="4:4" x14ac:dyDescent="0.2">
      <c r="D4918" s="109"/>
    </row>
    <row r="4919" spans="4:4" x14ac:dyDescent="0.2">
      <c r="D4919" s="109"/>
    </row>
    <row r="4920" spans="4:4" x14ac:dyDescent="0.2">
      <c r="D4920" s="109"/>
    </row>
    <row r="4921" spans="4:4" x14ac:dyDescent="0.2">
      <c r="D4921" s="109"/>
    </row>
    <row r="4922" spans="4:4" x14ac:dyDescent="0.2">
      <c r="D4922" s="109"/>
    </row>
    <row r="4923" spans="4:4" x14ac:dyDescent="0.2">
      <c r="D4923" s="109"/>
    </row>
    <row r="4924" spans="4:4" x14ac:dyDescent="0.2">
      <c r="D4924" s="109"/>
    </row>
    <row r="4925" spans="4:4" x14ac:dyDescent="0.2">
      <c r="D4925" s="109"/>
    </row>
    <row r="4926" spans="4:4" x14ac:dyDescent="0.2">
      <c r="D4926" s="109"/>
    </row>
    <row r="4927" spans="4:4" x14ac:dyDescent="0.2">
      <c r="D4927" s="109"/>
    </row>
    <row r="4928" spans="4:4" x14ac:dyDescent="0.2">
      <c r="D4928" s="109"/>
    </row>
    <row r="4929" spans="4:4" x14ac:dyDescent="0.2">
      <c r="D4929" s="109"/>
    </row>
    <row r="4930" spans="4:4" x14ac:dyDescent="0.2">
      <c r="D4930" s="109"/>
    </row>
    <row r="4931" spans="4:4" x14ac:dyDescent="0.2">
      <c r="D4931" s="109"/>
    </row>
    <row r="4932" spans="4:4" x14ac:dyDescent="0.2">
      <c r="D4932" s="109"/>
    </row>
    <row r="4933" spans="4:4" x14ac:dyDescent="0.2">
      <c r="D4933" s="109"/>
    </row>
    <row r="4934" spans="4:4" x14ac:dyDescent="0.2">
      <c r="D4934" s="109"/>
    </row>
    <row r="4935" spans="4:4" x14ac:dyDescent="0.2">
      <c r="D4935" s="109"/>
    </row>
    <row r="4936" spans="4:4" x14ac:dyDescent="0.2">
      <c r="D4936" s="109"/>
    </row>
    <row r="4937" spans="4:4" x14ac:dyDescent="0.2">
      <c r="D4937" s="109"/>
    </row>
    <row r="4938" spans="4:4" x14ac:dyDescent="0.2">
      <c r="D4938" s="109"/>
    </row>
    <row r="4939" spans="4:4" x14ac:dyDescent="0.2">
      <c r="D4939" s="109"/>
    </row>
    <row r="4940" spans="4:4" x14ac:dyDescent="0.2">
      <c r="D4940" s="109"/>
    </row>
    <row r="4941" spans="4:4" x14ac:dyDescent="0.2">
      <c r="D4941" s="109"/>
    </row>
    <row r="4942" spans="4:4" x14ac:dyDescent="0.2">
      <c r="D4942" s="109"/>
    </row>
    <row r="4943" spans="4:4" x14ac:dyDescent="0.2">
      <c r="D4943" s="109"/>
    </row>
    <row r="4944" spans="4:4" x14ac:dyDescent="0.2">
      <c r="D4944" s="109"/>
    </row>
    <row r="4945" spans="4:4" x14ac:dyDescent="0.2">
      <c r="D4945" s="109"/>
    </row>
    <row r="4946" spans="4:4" x14ac:dyDescent="0.2">
      <c r="D4946" s="109"/>
    </row>
    <row r="4947" spans="4:4" x14ac:dyDescent="0.2">
      <c r="D4947" s="109"/>
    </row>
    <row r="4948" spans="4:4" x14ac:dyDescent="0.2">
      <c r="D4948" s="109"/>
    </row>
    <row r="4949" spans="4:4" x14ac:dyDescent="0.2">
      <c r="D4949" s="109"/>
    </row>
    <row r="4950" spans="4:4" x14ac:dyDescent="0.2">
      <c r="D4950" s="109"/>
    </row>
    <row r="4951" spans="4:4" x14ac:dyDescent="0.2">
      <c r="D4951" s="109"/>
    </row>
    <row r="4952" spans="4:4" x14ac:dyDescent="0.2">
      <c r="D4952" s="109"/>
    </row>
    <row r="4953" spans="4:4" x14ac:dyDescent="0.2">
      <c r="D4953" s="109"/>
    </row>
    <row r="4954" spans="4:4" x14ac:dyDescent="0.2">
      <c r="D4954" s="109"/>
    </row>
    <row r="4955" spans="4:4" x14ac:dyDescent="0.2">
      <c r="D4955" s="109"/>
    </row>
    <row r="4956" spans="4:4" x14ac:dyDescent="0.2">
      <c r="D4956" s="109"/>
    </row>
    <row r="4957" spans="4:4" x14ac:dyDescent="0.2">
      <c r="D4957" s="109"/>
    </row>
    <row r="4958" spans="4:4" x14ac:dyDescent="0.2">
      <c r="D4958" s="109"/>
    </row>
    <row r="4959" spans="4:4" x14ac:dyDescent="0.2">
      <c r="D4959" s="109"/>
    </row>
    <row r="4960" spans="4:4" x14ac:dyDescent="0.2">
      <c r="D4960" s="109"/>
    </row>
    <row r="4961" spans="4:4" x14ac:dyDescent="0.2">
      <c r="D4961" s="109"/>
    </row>
    <row r="4962" spans="4:4" x14ac:dyDescent="0.2">
      <c r="D4962" s="109"/>
    </row>
    <row r="4963" spans="4:4" x14ac:dyDescent="0.2">
      <c r="D4963" s="109"/>
    </row>
    <row r="4964" spans="4:4" x14ac:dyDescent="0.2">
      <c r="D4964" s="109"/>
    </row>
    <row r="4965" spans="4:4" x14ac:dyDescent="0.2">
      <c r="D4965" s="109"/>
    </row>
    <row r="4966" spans="4:4" x14ac:dyDescent="0.2">
      <c r="D4966" s="109"/>
    </row>
    <row r="4967" spans="4:4" x14ac:dyDescent="0.2">
      <c r="D4967" s="109"/>
    </row>
    <row r="4968" spans="4:4" x14ac:dyDescent="0.2">
      <c r="D4968" s="109"/>
    </row>
    <row r="4969" spans="4:4" x14ac:dyDescent="0.2">
      <c r="D4969" s="109"/>
    </row>
    <row r="4970" spans="4:4" x14ac:dyDescent="0.2">
      <c r="D4970" s="109"/>
    </row>
    <row r="4971" spans="4:4" x14ac:dyDescent="0.2">
      <c r="D4971" s="109"/>
    </row>
    <row r="4972" spans="4:4" x14ac:dyDescent="0.2">
      <c r="D4972" s="109"/>
    </row>
    <row r="4973" spans="4:4" x14ac:dyDescent="0.2">
      <c r="D4973" s="109"/>
    </row>
    <row r="4974" spans="4:4" x14ac:dyDescent="0.2">
      <c r="D4974" s="109"/>
    </row>
    <row r="4975" spans="4:4" x14ac:dyDescent="0.2">
      <c r="D4975" s="109"/>
    </row>
    <row r="4976" spans="4:4" x14ac:dyDescent="0.2">
      <c r="D4976" s="109"/>
    </row>
    <row r="4977" spans="4:4" x14ac:dyDescent="0.2">
      <c r="D4977" s="109"/>
    </row>
    <row r="4978" spans="4:4" x14ac:dyDescent="0.2">
      <c r="D4978" s="109"/>
    </row>
    <row r="4979" spans="4:4" x14ac:dyDescent="0.2">
      <c r="D4979" s="109"/>
    </row>
    <row r="4980" spans="4:4" x14ac:dyDescent="0.2">
      <c r="D4980" s="109"/>
    </row>
    <row r="4981" spans="4:4" x14ac:dyDescent="0.2">
      <c r="D4981" s="109"/>
    </row>
    <row r="4982" spans="4:4" x14ac:dyDescent="0.2">
      <c r="D4982" s="109"/>
    </row>
    <row r="4983" spans="4:4" x14ac:dyDescent="0.2">
      <c r="D4983" s="109"/>
    </row>
    <row r="4984" spans="4:4" x14ac:dyDescent="0.2">
      <c r="D4984" s="109"/>
    </row>
    <row r="4985" spans="4:4" x14ac:dyDescent="0.2">
      <c r="D4985" s="109"/>
    </row>
    <row r="4986" spans="4:4" x14ac:dyDescent="0.2">
      <c r="D4986" s="109"/>
    </row>
    <row r="4987" spans="4:4" x14ac:dyDescent="0.2">
      <c r="D4987" s="109"/>
    </row>
    <row r="4988" spans="4:4" x14ac:dyDescent="0.2">
      <c r="D4988" s="109"/>
    </row>
    <row r="4989" spans="4:4" x14ac:dyDescent="0.2">
      <c r="D4989" s="109"/>
    </row>
    <row r="4990" spans="4:4" x14ac:dyDescent="0.2">
      <c r="D4990" s="109"/>
    </row>
    <row r="4991" spans="4:4" x14ac:dyDescent="0.2">
      <c r="D4991" s="109"/>
    </row>
    <row r="4992" spans="4:4" x14ac:dyDescent="0.2">
      <c r="D4992" s="109"/>
    </row>
    <row r="4993" spans="4:4" x14ac:dyDescent="0.2">
      <c r="D4993" s="109"/>
    </row>
    <row r="4994" spans="4:4" x14ac:dyDescent="0.2">
      <c r="D4994" s="109"/>
    </row>
    <row r="4995" spans="4:4" x14ac:dyDescent="0.2">
      <c r="D4995" s="109"/>
    </row>
    <row r="4996" spans="4:4" x14ac:dyDescent="0.2">
      <c r="D4996" s="109"/>
    </row>
  </sheetData>
  <mergeCells count="11">
    <mergeCell ref="C18:G18"/>
    <mergeCell ref="C20:G20"/>
    <mergeCell ref="C22:G22"/>
    <mergeCell ref="C23:G23"/>
    <mergeCell ref="C26:G26"/>
    <mergeCell ref="C16:G16"/>
    <mergeCell ref="A1:G1"/>
    <mergeCell ref="C2:G2"/>
    <mergeCell ref="C3:G3"/>
    <mergeCell ref="C4:G4"/>
    <mergeCell ref="C10:G10"/>
  </mergeCells>
  <hyperlinks>
    <hyperlink ref="C2:G2" location="REKAPITULACE!A1" display="ZŠ Hapalova - Brno" xr:uid="{CC5A19ED-517A-463B-942A-6813C43B86BC}"/>
  </hyperlink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54F64-124B-4CBF-A13D-75FCB137853E}">
  <sheetPr codeName="List28">
    <tabColor theme="9" tint="-0.249977111117893"/>
  </sheetPr>
  <dimension ref="A1:S2362"/>
  <sheetViews>
    <sheetView zoomScaleNormal="100" workbookViewId="0">
      <pane xSplit="6" ySplit="3" topLeftCell="G4" activePane="bottomRight" state="frozen"/>
      <selection pane="topRight" activeCell="G1" sqref="G1"/>
      <selection pane="bottomLeft" activeCell="A2" sqref="A2"/>
      <selection pane="bottomRight" activeCell="E2" sqref="E2"/>
    </sheetView>
  </sheetViews>
  <sheetFormatPr defaultColWidth="8.85546875" defaultRowHeight="12" x14ac:dyDescent="0.2"/>
  <cols>
    <col min="1" max="1" width="3.42578125" style="831" customWidth="1"/>
    <col min="2" max="2" width="3.42578125" style="810" customWidth="1"/>
    <col min="3" max="3" width="14.42578125" style="810" customWidth="1"/>
    <col min="4" max="4" width="11.28515625" style="876" customWidth="1"/>
    <col min="5" max="5" width="74.28515625" style="852" customWidth="1"/>
    <col min="6" max="6" width="4.5703125" style="831" customWidth="1"/>
    <col min="7" max="7" width="8.5703125" style="831" customWidth="1"/>
    <col min="8" max="8" width="10.7109375" style="831" customWidth="1"/>
    <col min="9" max="9" width="11.42578125" style="831" customWidth="1"/>
    <col min="10" max="10" width="9.28515625" style="831" customWidth="1"/>
    <col min="11" max="11" width="11.42578125" style="831" customWidth="1"/>
    <col min="12" max="12" width="15.7109375" style="810" bestFit="1" customWidth="1"/>
    <col min="13" max="13" width="13.28515625" style="811" bestFit="1" customWidth="1"/>
    <col min="14" max="16384" width="8.85546875" style="810"/>
  </cols>
  <sheetData>
    <row r="1" spans="1:13" x14ac:dyDescent="0.2">
      <c r="E1" s="1240" t="s">
        <v>5843</v>
      </c>
    </row>
    <row r="2" spans="1:13" ht="23.25" customHeight="1" x14ac:dyDescent="0.25">
      <c r="E2" s="908" t="s">
        <v>77</v>
      </c>
    </row>
    <row r="3" spans="1:13" s="800" customFormat="1" ht="37.5" customHeight="1" x14ac:dyDescent="0.25">
      <c r="A3" s="797" t="s">
        <v>4308</v>
      </c>
      <c r="B3" s="797"/>
      <c r="C3" s="798" t="s">
        <v>5587</v>
      </c>
      <c r="D3" s="799" t="s">
        <v>4310</v>
      </c>
      <c r="E3" s="799" t="s">
        <v>82</v>
      </c>
      <c r="F3" s="797" t="s">
        <v>83</v>
      </c>
      <c r="G3" s="799" t="s">
        <v>4701</v>
      </c>
      <c r="H3" s="799" t="s">
        <v>4311</v>
      </c>
      <c r="I3" s="799" t="s">
        <v>4312</v>
      </c>
      <c r="J3" s="799" t="s">
        <v>4313</v>
      </c>
      <c r="K3" s="799" t="s">
        <v>4312</v>
      </c>
      <c r="M3" s="801"/>
    </row>
    <row r="4" spans="1:13" ht="13.5" customHeight="1" x14ac:dyDescent="0.2">
      <c r="A4" s="802"/>
      <c r="B4" s="803"/>
      <c r="C4" s="804"/>
      <c r="D4" s="805"/>
      <c r="E4" s="806" t="s">
        <v>4314</v>
      </c>
      <c r="F4" s="807"/>
      <c r="G4" s="808"/>
      <c r="H4" s="808"/>
      <c r="I4" s="808"/>
      <c r="J4" s="808"/>
      <c r="K4" s="809"/>
    </row>
    <row r="5" spans="1:13" ht="13.5" customHeight="1" x14ac:dyDescent="0.2">
      <c r="A5" s="812">
        <v>1</v>
      </c>
      <c r="B5" s="813"/>
      <c r="C5" s="814" t="s">
        <v>5588</v>
      </c>
      <c r="D5" s="815" t="s">
        <v>5589</v>
      </c>
      <c r="E5" s="813" t="s">
        <v>5590</v>
      </c>
      <c r="F5" s="815" t="s">
        <v>383</v>
      </c>
      <c r="G5" s="816">
        <v>58</v>
      </c>
      <c r="H5" s="1184">
        <v>0</v>
      </c>
      <c r="I5" s="816">
        <f t="shared" ref="I5:I18" si="0">G5*H5</f>
        <v>0</v>
      </c>
      <c r="J5" s="1190">
        <v>0</v>
      </c>
      <c r="K5" s="819">
        <f t="shared" ref="K5:K21" si="1">G5*J5</f>
        <v>0</v>
      </c>
      <c r="M5" s="820"/>
    </row>
    <row r="6" spans="1:13" ht="13.5" customHeight="1" x14ac:dyDescent="0.2">
      <c r="A6" s="812">
        <v>2</v>
      </c>
      <c r="B6" s="813"/>
      <c r="C6" s="814" t="s">
        <v>5588</v>
      </c>
      <c r="D6" s="815" t="s">
        <v>5591</v>
      </c>
      <c r="E6" s="813" t="s">
        <v>5592</v>
      </c>
      <c r="F6" s="815" t="s">
        <v>383</v>
      </c>
      <c r="G6" s="816">
        <v>37</v>
      </c>
      <c r="H6" s="1184">
        <v>0</v>
      </c>
      <c r="I6" s="816">
        <f t="shared" si="0"/>
        <v>0</v>
      </c>
      <c r="J6" s="1190">
        <v>0</v>
      </c>
      <c r="K6" s="819">
        <f t="shared" si="1"/>
        <v>0</v>
      </c>
      <c r="M6" s="820"/>
    </row>
    <row r="7" spans="1:13" x14ac:dyDescent="0.2">
      <c r="A7" s="812">
        <v>3</v>
      </c>
      <c r="B7" s="813"/>
      <c r="C7" s="814" t="s">
        <v>5588</v>
      </c>
      <c r="D7" s="815" t="s">
        <v>5593</v>
      </c>
      <c r="E7" s="813" t="s">
        <v>5594</v>
      </c>
      <c r="F7" s="815" t="s">
        <v>383</v>
      </c>
      <c r="G7" s="816">
        <v>90</v>
      </c>
      <c r="H7" s="1185">
        <v>0</v>
      </c>
      <c r="I7" s="816">
        <f t="shared" si="0"/>
        <v>0</v>
      </c>
      <c r="J7" s="1190">
        <v>0</v>
      </c>
      <c r="K7" s="819">
        <f t="shared" si="1"/>
        <v>0</v>
      </c>
      <c r="M7" s="820"/>
    </row>
    <row r="8" spans="1:13" x14ac:dyDescent="0.2">
      <c r="A8" s="812">
        <v>4</v>
      </c>
      <c r="B8" s="813"/>
      <c r="C8" s="814" t="s">
        <v>5588</v>
      </c>
      <c r="D8" s="815" t="s">
        <v>5595</v>
      </c>
      <c r="E8" s="813" t="s">
        <v>5596</v>
      </c>
      <c r="F8" s="815" t="s">
        <v>3726</v>
      </c>
      <c r="G8" s="816">
        <v>24</v>
      </c>
      <c r="H8" s="1185">
        <v>0</v>
      </c>
      <c r="I8" s="822">
        <f t="shared" si="0"/>
        <v>0</v>
      </c>
      <c r="J8" s="1190">
        <v>0</v>
      </c>
      <c r="K8" s="819">
        <f t="shared" si="1"/>
        <v>0</v>
      </c>
      <c r="M8" s="820"/>
    </row>
    <row r="9" spans="1:13" x14ac:dyDescent="0.2">
      <c r="A9" s="812">
        <v>5</v>
      </c>
      <c r="B9" s="813"/>
      <c r="C9" s="814" t="s">
        <v>5588</v>
      </c>
      <c r="D9" s="815" t="s">
        <v>5597</v>
      </c>
      <c r="E9" s="813" t="s">
        <v>5598</v>
      </c>
      <c r="F9" s="815" t="s">
        <v>3726</v>
      </c>
      <c r="G9" s="816">
        <v>32</v>
      </c>
      <c r="H9" s="1185">
        <v>0</v>
      </c>
      <c r="I9" s="822">
        <f t="shared" si="0"/>
        <v>0</v>
      </c>
      <c r="J9" s="1190">
        <v>0</v>
      </c>
      <c r="K9" s="819">
        <f t="shared" si="1"/>
        <v>0</v>
      </c>
      <c r="M9" s="820"/>
    </row>
    <row r="10" spans="1:13" x14ac:dyDescent="0.2">
      <c r="A10" s="812">
        <v>6</v>
      </c>
      <c r="B10" s="813"/>
      <c r="C10" s="814" t="s">
        <v>5588</v>
      </c>
      <c r="D10" s="815" t="s">
        <v>5599</v>
      </c>
      <c r="E10" s="813" t="s">
        <v>5600</v>
      </c>
      <c r="F10" s="815" t="s">
        <v>3726</v>
      </c>
      <c r="G10" s="816">
        <v>12</v>
      </c>
      <c r="H10" s="1185">
        <v>0</v>
      </c>
      <c r="I10" s="822">
        <f t="shared" si="0"/>
        <v>0</v>
      </c>
      <c r="J10" s="1190">
        <v>0</v>
      </c>
      <c r="K10" s="819">
        <f t="shared" si="1"/>
        <v>0</v>
      </c>
      <c r="M10" s="820"/>
    </row>
    <row r="11" spans="1:13" ht="27" customHeight="1" x14ac:dyDescent="0.2">
      <c r="A11" s="812">
        <v>7</v>
      </c>
      <c r="B11" s="813"/>
      <c r="C11" s="814" t="s">
        <v>5588</v>
      </c>
      <c r="D11" s="815" t="s">
        <v>5601</v>
      </c>
      <c r="E11" s="823" t="s">
        <v>5602</v>
      </c>
      <c r="F11" s="815" t="s">
        <v>3726</v>
      </c>
      <c r="G11" s="816">
        <v>4</v>
      </c>
      <c r="H11" s="1184">
        <v>0</v>
      </c>
      <c r="I11" s="816">
        <f t="shared" si="0"/>
        <v>0</v>
      </c>
      <c r="J11" s="1190">
        <v>0</v>
      </c>
      <c r="K11" s="819">
        <f t="shared" si="1"/>
        <v>0</v>
      </c>
      <c r="M11" s="820"/>
    </row>
    <row r="12" spans="1:13" ht="24.6" customHeight="1" x14ac:dyDescent="0.2">
      <c r="A12" s="812">
        <v>8</v>
      </c>
      <c r="B12" s="813"/>
      <c r="C12" s="814" t="s">
        <v>5588</v>
      </c>
      <c r="D12" s="815" t="s">
        <v>5603</v>
      </c>
      <c r="E12" s="824" t="s">
        <v>5604</v>
      </c>
      <c r="F12" s="815" t="s">
        <v>3726</v>
      </c>
      <c r="G12" s="816">
        <v>4</v>
      </c>
      <c r="H12" s="1184">
        <v>0</v>
      </c>
      <c r="I12" s="816">
        <f t="shared" si="0"/>
        <v>0</v>
      </c>
      <c r="J12" s="1190">
        <v>0</v>
      </c>
      <c r="K12" s="819">
        <f t="shared" si="1"/>
        <v>0</v>
      </c>
      <c r="M12" s="820"/>
    </row>
    <row r="13" spans="1:13" x14ac:dyDescent="0.2">
      <c r="A13" s="812">
        <v>9</v>
      </c>
      <c r="B13" s="813"/>
      <c r="C13" s="814" t="s">
        <v>5588</v>
      </c>
      <c r="D13" s="815" t="s">
        <v>5605</v>
      </c>
      <c r="E13" s="824" t="s">
        <v>5606</v>
      </c>
      <c r="F13" s="815" t="s">
        <v>3726</v>
      </c>
      <c r="G13" s="816">
        <v>4</v>
      </c>
      <c r="H13" s="1184">
        <v>0</v>
      </c>
      <c r="I13" s="816">
        <f t="shared" si="0"/>
        <v>0</v>
      </c>
      <c r="J13" s="1190">
        <v>0</v>
      </c>
      <c r="K13" s="819">
        <f t="shared" si="1"/>
        <v>0</v>
      </c>
      <c r="M13" s="820"/>
    </row>
    <row r="14" spans="1:13" x14ac:dyDescent="0.2">
      <c r="A14" s="812">
        <v>10</v>
      </c>
      <c r="B14" s="813"/>
      <c r="C14" s="814" t="s">
        <v>5588</v>
      </c>
      <c r="D14" s="815" t="s">
        <v>5607</v>
      </c>
      <c r="E14" s="813" t="s">
        <v>5608</v>
      </c>
      <c r="F14" s="815" t="s">
        <v>3726</v>
      </c>
      <c r="G14" s="822">
        <v>4</v>
      </c>
      <c r="H14" s="1185">
        <v>0</v>
      </c>
      <c r="I14" s="816">
        <f t="shared" si="0"/>
        <v>0</v>
      </c>
      <c r="J14" s="1190">
        <v>0</v>
      </c>
      <c r="K14" s="819">
        <f t="shared" si="1"/>
        <v>0</v>
      </c>
      <c r="M14" s="820"/>
    </row>
    <row r="15" spans="1:13" s="829" customFormat="1" x14ac:dyDescent="0.2">
      <c r="A15" s="812">
        <v>11</v>
      </c>
      <c r="B15" s="825"/>
      <c r="C15" s="814" t="s">
        <v>5588</v>
      </c>
      <c r="D15" s="815" t="s">
        <v>5609</v>
      </c>
      <c r="E15" s="813" t="s">
        <v>5610</v>
      </c>
      <c r="F15" s="826" t="s">
        <v>383</v>
      </c>
      <c r="G15" s="816">
        <v>57</v>
      </c>
      <c r="H15" s="1184">
        <v>0</v>
      </c>
      <c r="I15" s="816">
        <f t="shared" si="0"/>
        <v>0</v>
      </c>
      <c r="J15" s="1190">
        <v>0</v>
      </c>
      <c r="K15" s="819">
        <f t="shared" si="1"/>
        <v>0</v>
      </c>
      <c r="L15" s="827"/>
      <c r="M15" s="828"/>
    </row>
    <row r="16" spans="1:13" s="829" customFormat="1" x14ac:dyDescent="0.2">
      <c r="A16" s="812">
        <v>12</v>
      </c>
      <c r="B16" s="825"/>
      <c r="C16" s="814" t="s">
        <v>5588</v>
      </c>
      <c r="D16" s="815" t="s">
        <v>5611</v>
      </c>
      <c r="E16" s="825" t="s">
        <v>5612</v>
      </c>
      <c r="F16" s="826" t="s">
        <v>383</v>
      </c>
      <c r="G16" s="816">
        <v>8</v>
      </c>
      <c r="H16" s="1186">
        <v>0</v>
      </c>
      <c r="I16" s="816">
        <f t="shared" si="0"/>
        <v>0</v>
      </c>
      <c r="J16" s="1190">
        <v>0</v>
      </c>
      <c r="K16" s="819">
        <f t="shared" si="1"/>
        <v>0</v>
      </c>
      <c r="L16" s="827"/>
      <c r="M16" s="828"/>
    </row>
    <row r="17" spans="1:13" x14ac:dyDescent="0.2">
      <c r="A17" s="812">
        <v>13</v>
      </c>
      <c r="B17" s="825"/>
      <c r="C17" s="814"/>
      <c r="D17" s="831" t="s">
        <v>98</v>
      </c>
      <c r="E17" s="825" t="s">
        <v>5613</v>
      </c>
      <c r="F17" s="831" t="s">
        <v>3726</v>
      </c>
      <c r="G17" s="816">
        <v>1</v>
      </c>
      <c r="H17" s="1187">
        <v>0</v>
      </c>
      <c r="I17" s="816">
        <f t="shared" si="0"/>
        <v>0</v>
      </c>
      <c r="J17" s="1189">
        <v>0</v>
      </c>
      <c r="K17" s="819">
        <f t="shared" si="1"/>
        <v>0</v>
      </c>
      <c r="L17" s="811"/>
    </row>
    <row r="18" spans="1:13" s="829" customFormat="1" x14ac:dyDescent="0.2">
      <c r="A18" s="812">
        <v>14</v>
      </c>
      <c r="B18" s="825"/>
      <c r="C18" s="814" t="s">
        <v>5588</v>
      </c>
      <c r="D18" s="832" t="s">
        <v>5614</v>
      </c>
      <c r="E18" s="833" t="s">
        <v>5615</v>
      </c>
      <c r="F18" s="832" t="s">
        <v>3726</v>
      </c>
      <c r="G18" s="834">
        <v>1</v>
      </c>
      <c r="H18" s="1188">
        <v>0</v>
      </c>
      <c r="I18" s="816">
        <f t="shared" si="0"/>
        <v>0</v>
      </c>
      <c r="J18" s="1191">
        <v>0</v>
      </c>
      <c r="K18" s="819">
        <f t="shared" si="1"/>
        <v>0</v>
      </c>
      <c r="L18" s="827"/>
      <c r="M18" s="828"/>
    </row>
    <row r="19" spans="1:13" s="827" customFormat="1" x14ac:dyDescent="0.2">
      <c r="A19" s="812">
        <v>15</v>
      </c>
      <c r="B19" s="835"/>
      <c r="C19" s="814"/>
      <c r="D19" s="836"/>
      <c r="E19" s="824" t="s">
        <v>4517</v>
      </c>
      <c r="F19" s="826" t="s">
        <v>1878</v>
      </c>
      <c r="G19" s="1188">
        <v>3</v>
      </c>
      <c r="H19" s="822">
        <f>SUM(I5:I18)</f>
        <v>0</v>
      </c>
      <c r="I19" s="816">
        <f>G19*H19/100</f>
        <v>0</v>
      </c>
      <c r="J19" s="818"/>
      <c r="K19" s="819"/>
      <c r="M19" s="837"/>
    </row>
    <row r="20" spans="1:13" x14ac:dyDescent="0.2">
      <c r="A20" s="812">
        <v>16</v>
      </c>
      <c r="B20" s="835"/>
      <c r="C20" s="814"/>
      <c r="D20" s="836" t="s">
        <v>98</v>
      </c>
      <c r="E20" s="813" t="s">
        <v>5616</v>
      </c>
      <c r="F20" s="826" t="s">
        <v>3726</v>
      </c>
      <c r="G20" s="821">
        <v>1</v>
      </c>
      <c r="H20" s="822"/>
      <c r="I20" s="822"/>
      <c r="J20" s="1190">
        <v>0</v>
      </c>
      <c r="K20" s="819">
        <f t="shared" si="1"/>
        <v>0</v>
      </c>
    </row>
    <row r="21" spans="1:13" x14ac:dyDescent="0.2">
      <c r="A21" s="812">
        <v>17</v>
      </c>
      <c r="B21" s="825"/>
      <c r="C21" s="814" t="s">
        <v>5588</v>
      </c>
      <c r="D21" s="836" t="s">
        <v>4513</v>
      </c>
      <c r="E21" s="824" t="s">
        <v>4515</v>
      </c>
      <c r="F21" s="826" t="s">
        <v>135</v>
      </c>
      <c r="G21" s="817">
        <v>3</v>
      </c>
      <c r="H21" s="816"/>
      <c r="I21" s="816"/>
      <c r="J21" s="1190">
        <v>0</v>
      </c>
      <c r="K21" s="819">
        <f t="shared" si="1"/>
        <v>0</v>
      </c>
    </row>
    <row r="22" spans="1:13" x14ac:dyDescent="0.2">
      <c r="A22" s="812"/>
      <c r="B22" s="825"/>
      <c r="C22" s="825"/>
      <c r="D22" s="815"/>
      <c r="E22" s="838" t="s">
        <v>4519</v>
      </c>
      <c r="F22" s="839"/>
      <c r="G22" s="840"/>
      <c r="H22" s="830"/>
      <c r="I22" s="840">
        <f>SUM(I5:I21)</f>
        <v>0</v>
      </c>
      <c r="J22" s="841"/>
      <c r="K22" s="842">
        <f>SUM(K4:K21)</f>
        <v>0</v>
      </c>
    </row>
    <row r="23" spans="1:13" x14ac:dyDescent="0.2">
      <c r="A23" s="812"/>
      <c r="B23" s="825"/>
      <c r="C23" s="825"/>
      <c r="D23" s="815"/>
      <c r="E23" s="843"/>
      <c r="F23" s="826"/>
      <c r="G23" s="816"/>
      <c r="H23" s="818"/>
      <c r="I23" s="818"/>
      <c r="J23" s="818"/>
      <c r="K23" s="819"/>
    </row>
    <row r="24" spans="1:13" ht="13.5" customHeight="1" x14ac:dyDescent="0.2">
      <c r="A24" s="812"/>
      <c r="B24" s="803"/>
      <c r="C24" s="804"/>
      <c r="D24" s="805"/>
      <c r="E24" s="806" t="s">
        <v>4702</v>
      </c>
      <c r="F24" s="807"/>
      <c r="G24" s="844"/>
      <c r="H24" s="808"/>
      <c r="I24" s="808"/>
      <c r="J24" s="808"/>
      <c r="K24" s="809"/>
      <c r="M24" s="810"/>
    </row>
    <row r="25" spans="1:13" ht="13.5" customHeight="1" x14ac:dyDescent="0.2">
      <c r="A25" s="812">
        <v>1</v>
      </c>
      <c r="B25" s="845"/>
      <c r="C25" s="814" t="s">
        <v>5588</v>
      </c>
      <c r="D25" s="805" t="s">
        <v>5617</v>
      </c>
      <c r="E25" s="846" t="s">
        <v>5618</v>
      </c>
      <c r="F25" s="847" t="s">
        <v>5114</v>
      </c>
      <c r="G25" s="848">
        <v>5.0000000000000001E-3</v>
      </c>
      <c r="H25" s="849"/>
      <c r="I25" s="849"/>
      <c r="J25" s="1192">
        <v>0</v>
      </c>
      <c r="K25" s="819">
        <f t="shared" ref="K25:K44" si="2">G25*J25</f>
        <v>0</v>
      </c>
      <c r="M25" s="810"/>
    </row>
    <row r="26" spans="1:13" ht="13.5" customHeight="1" x14ac:dyDescent="0.2">
      <c r="A26" s="812">
        <v>2</v>
      </c>
      <c r="B26" s="845"/>
      <c r="C26" s="814" t="s">
        <v>5588</v>
      </c>
      <c r="D26" s="805" t="s">
        <v>5619</v>
      </c>
      <c r="E26" s="846" t="s">
        <v>5620</v>
      </c>
      <c r="F26" s="847" t="s">
        <v>183</v>
      </c>
      <c r="G26" s="821">
        <f>0.5*1.2*5</f>
        <v>3</v>
      </c>
      <c r="H26" s="849"/>
      <c r="I26" s="849"/>
      <c r="J26" s="1192">
        <v>0</v>
      </c>
      <c r="K26" s="819">
        <f t="shared" si="2"/>
        <v>0</v>
      </c>
      <c r="M26" s="810"/>
    </row>
    <row r="27" spans="1:13" x14ac:dyDescent="0.2">
      <c r="A27" s="812">
        <v>3</v>
      </c>
      <c r="B27" s="845"/>
      <c r="C27" s="814" t="s">
        <v>5588</v>
      </c>
      <c r="D27" s="815" t="s">
        <v>5112</v>
      </c>
      <c r="E27" s="846" t="s">
        <v>5621</v>
      </c>
      <c r="F27" s="847" t="s">
        <v>5114</v>
      </c>
      <c r="G27" s="850">
        <v>0.06</v>
      </c>
      <c r="H27" s="1193">
        <v>0</v>
      </c>
      <c r="I27" s="816">
        <f>G27*H27</f>
        <v>0</v>
      </c>
      <c r="J27" s="1193">
        <v>0</v>
      </c>
      <c r="K27" s="819">
        <f t="shared" si="2"/>
        <v>0</v>
      </c>
      <c r="L27" s="820"/>
      <c r="M27" s="810"/>
    </row>
    <row r="28" spans="1:13" x14ac:dyDescent="0.2">
      <c r="A28" s="812">
        <v>4</v>
      </c>
      <c r="B28" s="813"/>
      <c r="C28" s="814" t="s">
        <v>5588</v>
      </c>
      <c r="D28" s="815" t="s">
        <v>5622</v>
      </c>
      <c r="E28" s="813" t="s">
        <v>5623</v>
      </c>
      <c r="F28" s="815" t="s">
        <v>383</v>
      </c>
      <c r="G28" s="816">
        <v>60</v>
      </c>
      <c r="H28" s="816"/>
      <c r="I28" s="816"/>
      <c r="J28" s="1193">
        <v>0</v>
      </c>
      <c r="K28" s="819">
        <f t="shared" si="2"/>
        <v>0</v>
      </c>
      <c r="L28" s="820"/>
      <c r="M28" s="810"/>
    </row>
    <row r="29" spans="1:13" x14ac:dyDescent="0.2">
      <c r="A29" s="812">
        <v>5</v>
      </c>
      <c r="B29" s="813"/>
      <c r="C29" s="814" t="s">
        <v>5588</v>
      </c>
      <c r="D29" s="815" t="s">
        <v>5624</v>
      </c>
      <c r="E29" s="813" t="s">
        <v>5625</v>
      </c>
      <c r="F29" s="815" t="s">
        <v>383</v>
      </c>
      <c r="G29" s="816">
        <v>60</v>
      </c>
      <c r="H29" s="816"/>
      <c r="I29" s="816"/>
      <c r="J29" s="1193">
        <v>0</v>
      </c>
      <c r="K29" s="819">
        <f t="shared" si="2"/>
        <v>0</v>
      </c>
      <c r="L29" s="820"/>
      <c r="M29" s="810"/>
    </row>
    <row r="30" spans="1:13" x14ac:dyDescent="0.2">
      <c r="A30" s="812">
        <v>6</v>
      </c>
      <c r="B30" s="813"/>
      <c r="C30" s="814" t="s">
        <v>5588</v>
      </c>
      <c r="D30" s="815" t="s">
        <v>5626</v>
      </c>
      <c r="E30" s="813" t="s">
        <v>5627</v>
      </c>
      <c r="F30" s="815" t="s">
        <v>183</v>
      </c>
      <c r="G30" s="816">
        <f>0.35*0.5</f>
        <v>0.17499999999999999</v>
      </c>
      <c r="H30" s="816"/>
      <c r="I30" s="816"/>
      <c r="J30" s="1193">
        <v>0</v>
      </c>
      <c r="K30" s="819">
        <f t="shared" si="2"/>
        <v>0</v>
      </c>
      <c r="M30" s="810"/>
    </row>
    <row r="31" spans="1:13" x14ac:dyDescent="0.2">
      <c r="A31" s="812">
        <v>7</v>
      </c>
      <c r="B31" s="813"/>
      <c r="C31" s="814" t="s">
        <v>5588</v>
      </c>
      <c r="D31" s="815" t="s">
        <v>5628</v>
      </c>
      <c r="E31" s="813" t="s">
        <v>5629</v>
      </c>
      <c r="F31" s="815" t="s">
        <v>383</v>
      </c>
      <c r="G31" s="816">
        <v>60</v>
      </c>
      <c r="H31" s="1195">
        <v>0</v>
      </c>
      <c r="I31" s="816">
        <f t="shared" ref="I31:I39" si="3">G31*H31</f>
        <v>0</v>
      </c>
      <c r="J31" s="1193">
        <v>0</v>
      </c>
      <c r="K31" s="819">
        <f t="shared" si="2"/>
        <v>0</v>
      </c>
      <c r="L31" s="827"/>
      <c r="M31" s="810"/>
    </row>
    <row r="32" spans="1:13" s="827" customFormat="1" x14ac:dyDescent="0.2">
      <c r="A32" s="812">
        <v>8</v>
      </c>
      <c r="B32" s="813"/>
      <c r="C32" s="814" t="s">
        <v>5588</v>
      </c>
      <c r="D32" s="815" t="s">
        <v>5119</v>
      </c>
      <c r="E32" s="852" t="s">
        <v>5120</v>
      </c>
      <c r="F32" s="831" t="s">
        <v>383</v>
      </c>
      <c r="G32" s="816">
        <v>60</v>
      </c>
      <c r="H32" s="1195">
        <v>0</v>
      </c>
      <c r="I32" s="816">
        <f t="shared" si="3"/>
        <v>0</v>
      </c>
      <c r="J32" s="1193">
        <v>0</v>
      </c>
      <c r="K32" s="819">
        <f t="shared" si="2"/>
        <v>0</v>
      </c>
    </row>
    <row r="33" spans="1:13" s="827" customFormat="1" ht="11.25" customHeight="1" x14ac:dyDescent="0.2">
      <c r="A33" s="812">
        <v>9</v>
      </c>
      <c r="B33" s="813"/>
      <c r="C33" s="814" t="s">
        <v>5588</v>
      </c>
      <c r="D33" s="815" t="s">
        <v>5630</v>
      </c>
      <c r="E33" s="853" t="s">
        <v>5631</v>
      </c>
      <c r="F33" s="815" t="s">
        <v>3726</v>
      </c>
      <c r="G33" s="816">
        <v>4</v>
      </c>
      <c r="H33" s="851"/>
      <c r="I33" s="816"/>
      <c r="J33" s="1193">
        <v>0</v>
      </c>
      <c r="K33" s="819">
        <f t="shared" si="2"/>
        <v>0</v>
      </c>
      <c r="L33" s="810"/>
    </row>
    <row r="34" spans="1:13" x14ac:dyDescent="0.2">
      <c r="A34" s="812">
        <v>10</v>
      </c>
      <c r="B34" s="813"/>
      <c r="C34" s="814"/>
      <c r="D34" s="815" t="s">
        <v>98</v>
      </c>
      <c r="E34" s="853" t="s">
        <v>5632</v>
      </c>
      <c r="F34" s="815" t="s">
        <v>3726</v>
      </c>
      <c r="G34" s="816">
        <v>4</v>
      </c>
      <c r="H34" s="1195">
        <v>0</v>
      </c>
      <c r="I34" s="816">
        <f t="shared" si="3"/>
        <v>0</v>
      </c>
      <c r="J34" s="1193">
        <v>0</v>
      </c>
      <c r="K34" s="819">
        <f t="shared" si="2"/>
        <v>0</v>
      </c>
      <c r="M34" s="810"/>
    </row>
    <row r="35" spans="1:13" x14ac:dyDescent="0.2">
      <c r="A35" s="812">
        <v>11</v>
      </c>
      <c r="B35" s="813"/>
      <c r="C35" s="814"/>
      <c r="D35" s="815" t="s">
        <v>98</v>
      </c>
      <c r="E35" s="853" t="s">
        <v>5633</v>
      </c>
      <c r="F35" s="815" t="s">
        <v>3726</v>
      </c>
      <c r="G35" s="816">
        <v>4</v>
      </c>
      <c r="H35" s="1193">
        <v>0</v>
      </c>
      <c r="I35" s="816">
        <f t="shared" si="3"/>
        <v>0</v>
      </c>
      <c r="J35" s="1193">
        <v>0</v>
      </c>
      <c r="K35" s="819">
        <f t="shared" si="2"/>
        <v>0</v>
      </c>
      <c r="L35" s="827"/>
      <c r="M35" s="810"/>
    </row>
    <row r="36" spans="1:13" s="827" customFormat="1" x14ac:dyDescent="0.2">
      <c r="A36" s="812">
        <v>12</v>
      </c>
      <c r="B36" s="813"/>
      <c r="C36" s="814" t="s">
        <v>5588</v>
      </c>
      <c r="D36" s="815" t="s">
        <v>5634</v>
      </c>
      <c r="E36" s="853" t="s">
        <v>5635</v>
      </c>
      <c r="F36" s="815" t="s">
        <v>183</v>
      </c>
      <c r="G36" s="816">
        <v>0.9</v>
      </c>
      <c r="H36" s="1193">
        <v>0</v>
      </c>
      <c r="I36" s="816">
        <f t="shared" si="3"/>
        <v>0</v>
      </c>
      <c r="J36" s="1193">
        <v>0</v>
      </c>
      <c r="K36" s="819">
        <f t="shared" si="2"/>
        <v>0</v>
      </c>
      <c r="M36" s="837"/>
    </row>
    <row r="37" spans="1:13" s="827" customFormat="1" x14ac:dyDescent="0.2">
      <c r="A37" s="812">
        <v>13</v>
      </c>
      <c r="B37" s="813"/>
      <c r="C37" s="814"/>
      <c r="D37" s="815" t="s">
        <v>98</v>
      </c>
      <c r="E37" s="853" t="s">
        <v>5636</v>
      </c>
      <c r="F37" s="815" t="s">
        <v>183</v>
      </c>
      <c r="G37" s="816">
        <v>0.9</v>
      </c>
      <c r="H37" s="816"/>
      <c r="I37" s="816"/>
      <c r="J37" s="1193">
        <v>0</v>
      </c>
      <c r="K37" s="819">
        <f t="shared" si="2"/>
        <v>0</v>
      </c>
      <c r="M37" s="837"/>
    </row>
    <row r="38" spans="1:13" s="827" customFormat="1" x14ac:dyDescent="0.2">
      <c r="A38" s="812">
        <v>14</v>
      </c>
      <c r="B38" s="813"/>
      <c r="C38" s="814" t="s">
        <v>5588</v>
      </c>
      <c r="D38" s="815" t="s">
        <v>5637</v>
      </c>
      <c r="E38" s="853" t="s">
        <v>5638</v>
      </c>
      <c r="F38" s="815" t="s">
        <v>183</v>
      </c>
      <c r="G38" s="816">
        <v>0.8</v>
      </c>
      <c r="H38" s="816"/>
      <c r="I38" s="816"/>
      <c r="J38" s="1193">
        <v>0</v>
      </c>
      <c r="K38" s="819">
        <f t="shared" si="2"/>
        <v>0</v>
      </c>
      <c r="M38" s="837"/>
    </row>
    <row r="39" spans="1:13" s="827" customFormat="1" x14ac:dyDescent="0.2">
      <c r="A39" s="812">
        <v>15</v>
      </c>
      <c r="B39" s="813"/>
      <c r="C39" s="814"/>
      <c r="D39" s="815" t="s">
        <v>98</v>
      </c>
      <c r="E39" s="854" t="s">
        <v>5639</v>
      </c>
      <c r="F39" s="527" t="s">
        <v>3726</v>
      </c>
      <c r="G39" s="855">
        <v>4</v>
      </c>
      <c r="H39" s="1194">
        <v>0</v>
      </c>
      <c r="I39" s="816">
        <f t="shared" si="3"/>
        <v>0</v>
      </c>
      <c r="J39" s="1194">
        <v>0</v>
      </c>
      <c r="K39" s="819">
        <f t="shared" si="2"/>
        <v>0</v>
      </c>
      <c r="M39" s="837"/>
    </row>
    <row r="40" spans="1:13" s="827" customFormat="1" x14ac:dyDescent="0.2">
      <c r="A40" s="812">
        <v>16</v>
      </c>
      <c r="B40" s="813"/>
      <c r="C40" s="814" t="s">
        <v>5588</v>
      </c>
      <c r="D40" s="815" t="s">
        <v>5640</v>
      </c>
      <c r="E40" s="824" t="s">
        <v>5641</v>
      </c>
      <c r="F40" s="826" t="s">
        <v>183</v>
      </c>
      <c r="G40" s="821">
        <v>1</v>
      </c>
      <c r="H40" s="822"/>
      <c r="I40" s="816"/>
      <c r="J40" s="1193">
        <v>0</v>
      </c>
      <c r="K40" s="819">
        <f t="shared" si="2"/>
        <v>0</v>
      </c>
      <c r="M40" s="837"/>
    </row>
    <row r="41" spans="1:13" s="827" customFormat="1" x14ac:dyDescent="0.2">
      <c r="A41" s="812">
        <v>17</v>
      </c>
      <c r="B41" s="813"/>
      <c r="C41" s="814" t="s">
        <v>5588</v>
      </c>
      <c r="D41" s="815" t="s">
        <v>5642</v>
      </c>
      <c r="E41" s="824" t="s">
        <v>5643</v>
      </c>
      <c r="F41" s="826" t="s">
        <v>183</v>
      </c>
      <c r="G41" s="821">
        <v>20</v>
      </c>
      <c r="H41" s="822"/>
      <c r="I41" s="816"/>
      <c r="J41" s="1193">
        <v>0</v>
      </c>
      <c r="K41" s="819">
        <f t="shared" si="2"/>
        <v>0</v>
      </c>
      <c r="M41" s="837"/>
    </row>
    <row r="42" spans="1:13" s="827" customFormat="1" x14ac:dyDescent="0.2">
      <c r="A42" s="812">
        <v>18</v>
      </c>
      <c r="B42" s="813"/>
      <c r="C42" s="814"/>
      <c r="D42" s="815"/>
      <c r="E42" s="824" t="s">
        <v>4517</v>
      </c>
      <c r="F42" s="826" t="s">
        <v>1878</v>
      </c>
      <c r="G42" s="1194">
        <v>3</v>
      </c>
      <c r="H42" s="822">
        <f>SUM(I27:I39)+I43</f>
        <v>0</v>
      </c>
      <c r="I42" s="816">
        <f>G42*H42/100</f>
        <v>0</v>
      </c>
      <c r="J42" s="816"/>
      <c r="K42" s="819"/>
      <c r="M42" s="837"/>
    </row>
    <row r="43" spans="1:13" s="827" customFormat="1" x14ac:dyDescent="0.2">
      <c r="A43" s="812">
        <v>19</v>
      </c>
      <c r="B43" s="825"/>
      <c r="C43" s="814"/>
      <c r="D43" s="836" t="s">
        <v>98</v>
      </c>
      <c r="E43" s="813" t="s">
        <v>5616</v>
      </c>
      <c r="F43" s="826" t="s">
        <v>5644</v>
      </c>
      <c r="G43" s="817">
        <v>1</v>
      </c>
      <c r="H43" s="1193">
        <v>0</v>
      </c>
      <c r="I43" s="816">
        <f>G43*H43</f>
        <v>0</v>
      </c>
      <c r="J43" s="1186">
        <v>0</v>
      </c>
      <c r="K43" s="819">
        <f t="shared" si="2"/>
        <v>0</v>
      </c>
      <c r="M43" s="837"/>
    </row>
    <row r="44" spans="1:13" s="827" customFormat="1" x14ac:dyDescent="0.2">
      <c r="A44" s="812">
        <v>20</v>
      </c>
      <c r="B44" s="825"/>
      <c r="C44" s="814" t="s">
        <v>5588</v>
      </c>
      <c r="D44" s="836" t="s">
        <v>4513</v>
      </c>
      <c r="E44" s="824" t="s">
        <v>4515</v>
      </c>
      <c r="F44" s="826" t="s">
        <v>135</v>
      </c>
      <c r="G44" s="817">
        <v>3</v>
      </c>
      <c r="H44" s="816"/>
      <c r="I44" s="816"/>
      <c r="J44" s="1186">
        <v>0</v>
      </c>
      <c r="K44" s="819">
        <f t="shared" si="2"/>
        <v>0</v>
      </c>
      <c r="M44" s="837"/>
    </row>
    <row r="45" spans="1:13" s="827" customFormat="1" x14ac:dyDescent="0.2">
      <c r="A45" s="812"/>
      <c r="B45" s="813"/>
      <c r="C45" s="825"/>
      <c r="D45" s="815"/>
      <c r="E45" s="824"/>
      <c r="F45" s="815"/>
      <c r="G45" s="815"/>
      <c r="H45" s="856"/>
      <c r="I45" s="856"/>
      <c r="J45" s="856"/>
      <c r="K45" s="857"/>
      <c r="M45" s="837"/>
    </row>
    <row r="46" spans="1:13" s="827" customFormat="1" x14ac:dyDescent="0.2">
      <c r="A46" s="858"/>
      <c r="B46" s="825"/>
      <c r="C46" s="825"/>
      <c r="D46" s="815"/>
      <c r="E46" s="838" t="s">
        <v>4519</v>
      </c>
      <c r="F46" s="839"/>
      <c r="G46" s="840"/>
      <c r="H46" s="841"/>
      <c r="I46" s="840">
        <f>SUM(I25:I44)</f>
        <v>0</v>
      </c>
      <c r="J46" s="841"/>
      <c r="K46" s="842">
        <f>SUM(K25:K44)</f>
        <v>0</v>
      </c>
      <c r="M46" s="837"/>
    </row>
    <row r="47" spans="1:13" s="827" customFormat="1" ht="13.5" customHeight="1" x14ac:dyDescent="0.2">
      <c r="A47" s="859"/>
      <c r="B47" s="860"/>
      <c r="C47" s="825"/>
      <c r="D47" s="861"/>
      <c r="E47" s="862" t="s">
        <v>5648</v>
      </c>
      <c r="F47" s="863"/>
      <c r="G47" s="864"/>
      <c r="H47" s="865"/>
      <c r="I47" s="864">
        <f>SUM(I46,I22)</f>
        <v>0</v>
      </c>
      <c r="J47" s="865"/>
      <c r="K47" s="866">
        <f>SUM(K46,K22)</f>
        <v>0</v>
      </c>
      <c r="M47" s="867"/>
    </row>
    <row r="48" spans="1:13" s="827" customFormat="1" ht="13.5" customHeight="1" x14ac:dyDescent="0.2">
      <c r="A48" s="859"/>
      <c r="B48" s="860"/>
      <c r="C48" s="825"/>
      <c r="D48" s="861"/>
      <c r="E48" s="862" t="s">
        <v>5647</v>
      </c>
      <c r="F48" s="863"/>
      <c r="G48" s="864"/>
      <c r="H48" s="865"/>
      <c r="I48" s="864"/>
      <c r="J48" s="865"/>
      <c r="K48" s="866"/>
      <c r="M48" s="867"/>
    </row>
    <row r="49" spans="1:13" s="827" customFormat="1" ht="13.5" customHeight="1" x14ac:dyDescent="0.2">
      <c r="A49" s="859"/>
      <c r="B49" s="860"/>
      <c r="C49" s="825"/>
      <c r="D49" s="861"/>
      <c r="E49" s="838" t="s">
        <v>5447</v>
      </c>
      <c r="F49" s="839"/>
      <c r="G49" s="840"/>
      <c r="H49" s="841"/>
      <c r="I49" s="841">
        <f>SUM(I46,K46,K22,I22)</f>
        <v>0</v>
      </c>
      <c r="J49" s="865"/>
      <c r="K49" s="866"/>
      <c r="M49" s="867"/>
    </row>
    <row r="50" spans="1:13" s="827" customFormat="1" x14ac:dyDescent="0.2">
      <c r="A50" s="868"/>
      <c r="B50" s="869"/>
      <c r="C50" s="870"/>
      <c r="D50" s="871"/>
      <c r="E50" s="869"/>
      <c r="F50" s="872"/>
      <c r="G50" s="873"/>
      <c r="H50" s="874"/>
      <c r="I50" s="874"/>
      <c r="J50" s="874"/>
      <c r="K50" s="875"/>
      <c r="M50" s="867"/>
    </row>
    <row r="51" spans="1:13" s="827" customFormat="1" x14ac:dyDescent="0.2">
      <c r="A51" s="876"/>
      <c r="B51" s="877"/>
      <c r="C51" s="877"/>
      <c r="D51" s="878"/>
      <c r="E51" s="879"/>
      <c r="F51" s="880"/>
      <c r="G51" s="881"/>
      <c r="H51" s="882"/>
      <c r="I51" s="882"/>
      <c r="J51" s="882"/>
      <c r="K51" s="881"/>
      <c r="M51" s="837"/>
    </row>
    <row r="52" spans="1:13" s="827" customFormat="1" ht="15.75" x14ac:dyDescent="0.25">
      <c r="A52" s="904"/>
      <c r="B52" s="1682" t="s">
        <v>4296</v>
      </c>
      <c r="C52" s="1682"/>
      <c r="D52" s="1682"/>
      <c r="E52" s="1682"/>
      <c r="F52" s="1682"/>
      <c r="G52" s="1682"/>
      <c r="H52" s="1682"/>
      <c r="I52" s="1682"/>
      <c r="J52" s="882"/>
      <c r="K52" s="881"/>
      <c r="M52" s="837"/>
    </row>
    <row r="53" spans="1:13" s="827" customFormat="1" ht="15" x14ac:dyDescent="0.25">
      <c r="A53" s="903"/>
      <c r="B53" s="1679" t="s">
        <v>5645</v>
      </c>
      <c r="C53" s="1679"/>
      <c r="D53" s="1679"/>
      <c r="E53" s="1679"/>
      <c r="F53" s="1679"/>
      <c r="G53" s="1679"/>
      <c r="H53" s="1679"/>
      <c r="I53" s="1679"/>
      <c r="J53" s="882"/>
      <c r="K53" s="881"/>
      <c r="M53" s="837"/>
    </row>
    <row r="54" spans="1:13" s="827" customFormat="1" ht="15" x14ac:dyDescent="0.25">
      <c r="A54" s="903"/>
      <c r="B54" s="1680" t="s">
        <v>5646</v>
      </c>
      <c r="C54" s="1680"/>
      <c r="D54" s="1680"/>
      <c r="E54" s="1680"/>
      <c r="F54" s="1680"/>
      <c r="G54" s="1680"/>
      <c r="H54" s="1680"/>
      <c r="I54" s="1186">
        <v>0</v>
      </c>
      <c r="J54" s="885"/>
      <c r="K54" s="881"/>
      <c r="M54" s="837"/>
    </row>
    <row r="55" spans="1:13" s="827" customFormat="1" ht="15" x14ac:dyDescent="0.25">
      <c r="A55" s="905"/>
      <c r="B55" s="1683" t="s">
        <v>178</v>
      </c>
      <c r="C55" s="1683"/>
      <c r="D55" s="1683"/>
      <c r="E55" s="1683"/>
      <c r="F55" s="1683"/>
      <c r="G55" s="1683"/>
      <c r="H55" s="1683"/>
      <c r="I55" s="907">
        <f>SUM(I54:I54)</f>
        <v>0</v>
      </c>
      <c r="J55" s="885"/>
      <c r="K55" s="881"/>
      <c r="M55" s="837"/>
    </row>
    <row r="56" spans="1:13" s="827" customFormat="1" ht="15" x14ac:dyDescent="0.25">
      <c r="A56" s="903"/>
      <c r="B56" s="1684" t="s">
        <v>4297</v>
      </c>
      <c r="C56" s="1685"/>
      <c r="D56" s="1685"/>
      <c r="E56" s="1685"/>
      <c r="F56" s="1685"/>
      <c r="G56" s="1685"/>
      <c r="H56" s="1685"/>
      <c r="I56" s="1686"/>
      <c r="J56" s="885"/>
      <c r="K56" s="881"/>
      <c r="M56" s="837"/>
    </row>
    <row r="57" spans="1:13" s="827" customFormat="1" ht="15" x14ac:dyDescent="0.25">
      <c r="A57" s="905"/>
      <c r="B57" s="1680" t="s">
        <v>4298</v>
      </c>
      <c r="C57" s="1680"/>
      <c r="D57" s="1680"/>
      <c r="E57" s="1680"/>
      <c r="F57" s="1680"/>
      <c r="G57" s="1680"/>
      <c r="H57" s="1680"/>
      <c r="I57" s="907">
        <f>$I$47</f>
        <v>0</v>
      </c>
      <c r="J57" s="885"/>
      <c r="K57" s="881"/>
      <c r="M57" s="837"/>
    </row>
    <row r="58" spans="1:13" s="827" customFormat="1" ht="15" x14ac:dyDescent="0.25">
      <c r="A58" s="905"/>
      <c r="B58" s="1680" t="s">
        <v>4299</v>
      </c>
      <c r="C58" s="1680"/>
      <c r="D58" s="1680"/>
      <c r="E58" s="1680"/>
      <c r="F58" s="1680"/>
      <c r="G58" s="1680"/>
      <c r="H58" s="1680"/>
      <c r="I58" s="907">
        <f>$K$47</f>
        <v>0</v>
      </c>
      <c r="J58" s="885"/>
      <c r="K58" s="881"/>
      <c r="M58" s="837"/>
    </row>
    <row r="59" spans="1:13" s="827" customFormat="1" ht="15" x14ac:dyDescent="0.25">
      <c r="A59" s="905"/>
      <c r="B59" s="1680" t="s">
        <v>4300</v>
      </c>
      <c r="C59" s="1680"/>
      <c r="D59" s="1680"/>
      <c r="E59" s="1680"/>
      <c r="F59" s="1680"/>
      <c r="G59" s="1680"/>
      <c r="H59" s="1680"/>
      <c r="I59" s="907">
        <f>I57*0.036</f>
        <v>0</v>
      </c>
      <c r="J59" s="885"/>
      <c r="K59" s="881"/>
      <c r="M59" s="837"/>
    </row>
    <row r="60" spans="1:13" s="827" customFormat="1" ht="15" x14ac:dyDescent="0.25">
      <c r="A60" s="905"/>
      <c r="B60" s="1680" t="s">
        <v>4301</v>
      </c>
      <c r="C60" s="1680"/>
      <c r="D60" s="1680"/>
      <c r="E60" s="1680"/>
      <c r="F60" s="1680"/>
      <c r="G60" s="1680"/>
      <c r="H60" s="1680"/>
      <c r="I60" s="907">
        <f>I57*0.01</f>
        <v>0</v>
      </c>
      <c r="J60" s="881"/>
      <c r="K60" s="881"/>
      <c r="M60" s="837"/>
    </row>
    <row r="61" spans="1:13" s="827" customFormat="1" ht="15" x14ac:dyDescent="0.25">
      <c r="A61" s="905"/>
      <c r="B61" s="1680" t="s">
        <v>4302</v>
      </c>
      <c r="C61" s="1680"/>
      <c r="D61" s="1680"/>
      <c r="E61" s="1680"/>
      <c r="F61" s="1680"/>
      <c r="G61" s="1680"/>
      <c r="H61" s="1680"/>
      <c r="I61" s="907">
        <f>I58*0.06</f>
        <v>0</v>
      </c>
      <c r="J61" s="887"/>
      <c r="K61" s="888"/>
      <c r="M61" s="837"/>
    </row>
    <row r="62" spans="1:13" s="827" customFormat="1" ht="15" x14ac:dyDescent="0.25">
      <c r="A62" s="906"/>
      <c r="B62" s="1681" t="s">
        <v>4306</v>
      </c>
      <c r="C62" s="1681"/>
      <c r="D62" s="1681"/>
      <c r="E62" s="1681"/>
      <c r="F62" s="1681"/>
      <c r="G62" s="1681"/>
      <c r="H62" s="1681"/>
      <c r="I62" s="1186">
        <v>0</v>
      </c>
      <c r="J62" s="881"/>
      <c r="K62" s="881"/>
      <c r="L62" s="837"/>
      <c r="M62" s="837"/>
    </row>
    <row r="63" spans="1:13" s="827" customFormat="1" ht="15" x14ac:dyDescent="0.25">
      <c r="A63" s="905"/>
      <c r="B63" s="1679" t="s">
        <v>178</v>
      </c>
      <c r="C63" s="1679"/>
      <c r="D63" s="1679"/>
      <c r="E63" s="1679"/>
      <c r="F63" s="1679"/>
      <c r="G63" s="1679"/>
      <c r="H63" s="1679"/>
      <c r="I63" s="907">
        <f>SUM(I57:I62)</f>
        <v>0</v>
      </c>
      <c r="J63" s="876"/>
      <c r="K63" s="888"/>
      <c r="M63" s="837"/>
    </row>
    <row r="64" spans="1:13" s="827" customFormat="1" ht="15" x14ac:dyDescent="0.25">
      <c r="A64" s="904"/>
      <c r="B64" s="1679" t="s">
        <v>4307</v>
      </c>
      <c r="C64" s="1679"/>
      <c r="D64" s="1679"/>
      <c r="E64" s="1679"/>
      <c r="F64" s="1679"/>
      <c r="G64" s="1679"/>
      <c r="H64" s="1679"/>
      <c r="I64" s="907">
        <f>I63+I55</f>
        <v>0</v>
      </c>
      <c r="J64" s="885"/>
      <c r="K64" s="881"/>
      <c r="M64" s="837"/>
    </row>
    <row r="65" spans="1:13" s="827" customFormat="1" x14ac:dyDescent="0.2">
      <c r="A65" s="876"/>
      <c r="B65" s="877"/>
      <c r="C65" s="877"/>
      <c r="D65" s="878"/>
      <c r="E65" s="879"/>
      <c r="F65" s="880"/>
      <c r="G65" s="881"/>
      <c r="H65" s="885"/>
      <c r="I65" s="885"/>
      <c r="J65" s="885"/>
      <c r="K65" s="881"/>
      <c r="M65" s="837"/>
    </row>
    <row r="66" spans="1:13" s="827" customFormat="1" x14ac:dyDescent="0.2">
      <c r="A66" s="876"/>
      <c r="B66" s="877"/>
      <c r="C66" s="877"/>
      <c r="D66" s="884"/>
      <c r="E66" s="879"/>
      <c r="F66" s="880"/>
      <c r="G66" s="881"/>
      <c r="H66" s="885"/>
      <c r="I66" s="885"/>
      <c r="J66" s="885"/>
      <c r="K66" s="881"/>
      <c r="M66" s="837"/>
    </row>
    <row r="67" spans="1:13" s="827" customFormat="1" x14ac:dyDescent="0.2">
      <c r="A67" s="876"/>
      <c r="B67" s="877"/>
      <c r="C67" s="877"/>
      <c r="D67" s="884"/>
      <c r="E67" s="879"/>
      <c r="F67" s="880"/>
      <c r="G67" s="881"/>
      <c r="H67" s="885"/>
      <c r="I67" s="885"/>
      <c r="J67" s="885"/>
      <c r="K67" s="881"/>
      <c r="M67" s="837"/>
    </row>
    <row r="68" spans="1:13" s="827" customFormat="1" x14ac:dyDescent="0.2">
      <c r="A68" s="876"/>
      <c r="B68" s="877"/>
      <c r="C68" s="877"/>
      <c r="D68" s="876"/>
      <c r="E68" s="879"/>
      <c r="F68" s="880"/>
      <c r="G68" s="881"/>
      <c r="H68" s="885"/>
      <c r="I68" s="885"/>
      <c r="J68" s="885"/>
      <c r="K68" s="881"/>
      <c r="M68" s="837"/>
    </row>
    <row r="69" spans="1:13" s="827" customFormat="1" x14ac:dyDescent="0.2">
      <c r="A69" s="876"/>
      <c r="B69" s="877"/>
      <c r="C69" s="877"/>
      <c r="D69" s="878"/>
      <c r="E69" s="879"/>
      <c r="F69" s="880"/>
      <c r="G69" s="881"/>
      <c r="H69" s="885"/>
      <c r="I69" s="885"/>
      <c r="J69" s="885"/>
      <c r="K69" s="881"/>
      <c r="L69" s="891"/>
      <c r="M69" s="837"/>
    </row>
    <row r="70" spans="1:13" s="827" customFormat="1" x14ac:dyDescent="0.2">
      <c r="A70" s="876"/>
      <c r="B70" s="877"/>
      <c r="C70" s="877"/>
      <c r="D70" s="884"/>
      <c r="E70" s="879"/>
      <c r="F70" s="880"/>
      <c r="G70" s="881"/>
      <c r="H70" s="885"/>
      <c r="I70" s="885"/>
      <c r="J70" s="885"/>
      <c r="K70" s="881"/>
      <c r="M70" s="837"/>
    </row>
    <row r="71" spans="1:13" s="827" customFormat="1" x14ac:dyDescent="0.2">
      <c r="A71" s="876"/>
      <c r="B71" s="877"/>
      <c r="C71" s="877"/>
      <c r="D71" s="884"/>
      <c r="E71" s="879"/>
      <c r="F71" s="880"/>
      <c r="G71" s="881"/>
      <c r="H71" s="885"/>
      <c r="I71" s="885"/>
      <c r="J71" s="885"/>
      <c r="K71" s="881"/>
      <c r="M71" s="837"/>
    </row>
    <row r="72" spans="1:13" s="827" customFormat="1" x14ac:dyDescent="0.2">
      <c r="A72" s="876"/>
      <c r="B72" s="877"/>
      <c r="C72" s="877"/>
      <c r="D72" s="884"/>
      <c r="E72" s="879"/>
      <c r="F72" s="880"/>
      <c r="G72" s="881"/>
      <c r="H72" s="885"/>
      <c r="I72" s="885"/>
      <c r="J72" s="885"/>
      <c r="K72" s="881"/>
      <c r="M72" s="837"/>
    </row>
    <row r="73" spans="1:13" s="827" customFormat="1" x14ac:dyDescent="0.2">
      <c r="A73" s="876"/>
      <c r="B73" s="877"/>
      <c r="C73" s="877"/>
      <c r="D73" s="884"/>
      <c r="E73" s="879"/>
      <c r="F73" s="880"/>
      <c r="G73" s="881"/>
      <c r="H73" s="885"/>
      <c r="I73" s="885"/>
      <c r="J73" s="885"/>
      <c r="K73" s="881"/>
      <c r="M73" s="837"/>
    </row>
    <row r="74" spans="1:13" s="827" customFormat="1" x14ac:dyDescent="0.2">
      <c r="A74" s="876"/>
      <c r="B74" s="877"/>
      <c r="C74" s="877"/>
      <c r="D74" s="884"/>
      <c r="E74" s="879"/>
      <c r="F74" s="876"/>
      <c r="G74" s="881"/>
      <c r="H74" s="881"/>
      <c r="I74" s="881"/>
      <c r="J74" s="881"/>
      <c r="K74" s="881"/>
      <c r="M74" s="837"/>
    </row>
    <row r="75" spans="1:13" s="827" customFormat="1" x14ac:dyDescent="0.2">
      <c r="A75" s="876"/>
      <c r="B75" s="877"/>
      <c r="C75" s="877"/>
      <c r="D75" s="884"/>
      <c r="E75" s="879"/>
      <c r="F75" s="876"/>
      <c r="G75" s="881"/>
      <c r="H75" s="881"/>
      <c r="I75" s="881"/>
      <c r="J75" s="881"/>
      <c r="K75" s="881"/>
      <c r="M75" s="837"/>
    </row>
    <row r="76" spans="1:13" s="827" customFormat="1" x14ac:dyDescent="0.2">
      <c r="A76" s="876"/>
      <c r="B76" s="877"/>
      <c r="C76" s="877"/>
      <c r="D76" s="884"/>
      <c r="E76" s="879"/>
      <c r="F76" s="876"/>
      <c r="G76" s="881"/>
      <c r="H76" s="881"/>
      <c r="I76" s="881"/>
      <c r="J76" s="881"/>
      <c r="K76" s="881"/>
      <c r="M76" s="837"/>
    </row>
    <row r="77" spans="1:13" s="827" customFormat="1" x14ac:dyDescent="0.2">
      <c r="A77" s="876"/>
      <c r="B77" s="877"/>
      <c r="C77" s="877"/>
      <c r="D77" s="884"/>
      <c r="E77" s="879"/>
      <c r="F77" s="876"/>
      <c r="G77" s="881"/>
      <c r="H77" s="881"/>
      <c r="I77" s="881"/>
      <c r="J77" s="881"/>
      <c r="K77" s="881"/>
      <c r="M77" s="837"/>
    </row>
    <row r="78" spans="1:13" s="827" customFormat="1" x14ac:dyDescent="0.2">
      <c r="A78" s="876"/>
      <c r="B78" s="877"/>
      <c r="C78" s="877"/>
      <c r="D78" s="884"/>
      <c r="E78" s="879"/>
      <c r="F78" s="876"/>
      <c r="G78" s="881"/>
      <c r="H78" s="881"/>
      <c r="I78" s="881"/>
      <c r="J78" s="881"/>
      <c r="K78" s="881"/>
      <c r="M78" s="837"/>
    </row>
    <row r="79" spans="1:13" s="827" customFormat="1" x14ac:dyDescent="0.2">
      <c r="A79" s="876"/>
      <c r="B79" s="877"/>
      <c r="C79" s="877"/>
      <c r="D79" s="884"/>
      <c r="E79" s="889"/>
      <c r="F79" s="876"/>
      <c r="G79" s="881"/>
      <c r="H79" s="881"/>
      <c r="I79" s="881"/>
      <c r="J79" s="881"/>
      <c r="K79" s="888"/>
      <c r="M79" s="837"/>
    </row>
    <row r="80" spans="1:13" s="827" customFormat="1" x14ac:dyDescent="0.2">
      <c r="A80" s="876"/>
      <c r="B80" s="877"/>
      <c r="C80" s="877"/>
      <c r="D80" s="884"/>
      <c r="E80" s="890"/>
      <c r="F80" s="876"/>
      <c r="G80" s="881"/>
      <c r="H80" s="881"/>
      <c r="I80" s="881"/>
      <c r="J80" s="881"/>
      <c r="K80" s="888"/>
      <c r="M80" s="837"/>
    </row>
    <row r="81" spans="1:13" s="827" customFormat="1" x14ac:dyDescent="0.2">
      <c r="A81" s="876"/>
      <c r="B81" s="877"/>
      <c r="C81" s="877"/>
      <c r="D81" s="884"/>
      <c r="E81" s="889"/>
      <c r="F81" s="886"/>
      <c r="G81" s="881"/>
      <c r="H81" s="887"/>
      <c r="I81" s="887"/>
      <c r="J81" s="887"/>
      <c r="K81" s="881"/>
      <c r="M81" s="837"/>
    </row>
    <row r="82" spans="1:13" s="827" customFormat="1" x14ac:dyDescent="0.2">
      <c r="A82" s="876"/>
      <c r="B82" s="877"/>
      <c r="C82" s="877"/>
      <c r="D82" s="884"/>
      <c r="E82" s="890"/>
      <c r="F82" s="876"/>
      <c r="G82" s="876"/>
      <c r="H82" s="876"/>
      <c r="I82" s="876"/>
      <c r="J82" s="876"/>
      <c r="K82" s="888"/>
      <c r="M82" s="837"/>
    </row>
    <row r="83" spans="1:13" s="827" customFormat="1" x14ac:dyDescent="0.2">
      <c r="A83" s="876"/>
      <c r="B83" s="877"/>
      <c r="C83" s="877"/>
      <c r="D83" s="884"/>
      <c r="E83" s="879"/>
      <c r="F83" s="880"/>
      <c r="G83" s="881"/>
      <c r="H83" s="885"/>
      <c r="I83" s="885"/>
      <c r="J83" s="885"/>
      <c r="K83" s="881"/>
      <c r="M83" s="837"/>
    </row>
    <row r="84" spans="1:13" s="827" customFormat="1" x14ac:dyDescent="0.2">
      <c r="A84" s="876"/>
      <c r="B84" s="877"/>
      <c r="C84" s="877"/>
      <c r="D84" s="884"/>
      <c r="E84" s="879"/>
      <c r="F84" s="880"/>
      <c r="G84" s="881"/>
      <c r="H84" s="885"/>
      <c r="I84" s="885"/>
      <c r="J84" s="885"/>
      <c r="K84" s="881"/>
      <c r="L84" s="891"/>
      <c r="M84" s="837"/>
    </row>
    <row r="85" spans="1:13" s="827" customFormat="1" x14ac:dyDescent="0.2">
      <c r="A85" s="876"/>
      <c r="B85" s="877"/>
      <c r="C85" s="877"/>
      <c r="D85" s="876"/>
      <c r="E85" s="879"/>
      <c r="F85" s="880"/>
      <c r="G85" s="881"/>
      <c r="H85" s="885"/>
      <c r="I85" s="885"/>
      <c r="J85" s="885"/>
      <c r="K85" s="881"/>
      <c r="M85" s="837"/>
    </row>
    <row r="86" spans="1:13" s="827" customFormat="1" x14ac:dyDescent="0.2">
      <c r="A86" s="876"/>
      <c r="B86" s="877"/>
      <c r="C86" s="877"/>
      <c r="D86" s="878"/>
      <c r="E86" s="889"/>
      <c r="F86" s="886"/>
      <c r="G86" s="881"/>
      <c r="H86" s="887"/>
      <c r="I86" s="887"/>
      <c r="J86" s="887"/>
      <c r="K86" s="881"/>
      <c r="M86" s="837"/>
    </row>
    <row r="87" spans="1:13" s="827" customFormat="1" x14ac:dyDescent="0.2">
      <c r="A87" s="876"/>
      <c r="B87" s="877"/>
      <c r="C87" s="877"/>
      <c r="D87" s="876"/>
      <c r="E87" s="890"/>
      <c r="F87" s="876"/>
      <c r="G87" s="876"/>
      <c r="H87" s="876"/>
      <c r="I87" s="876"/>
      <c r="J87" s="876"/>
      <c r="K87" s="888"/>
      <c r="M87" s="837"/>
    </row>
    <row r="88" spans="1:13" s="827" customFormat="1" x14ac:dyDescent="0.2">
      <c r="A88" s="876"/>
      <c r="B88" s="877"/>
      <c r="C88" s="877"/>
      <c r="D88" s="878"/>
      <c r="E88" s="879"/>
      <c r="F88" s="880"/>
      <c r="G88" s="881"/>
      <c r="H88" s="885"/>
      <c r="I88" s="885"/>
      <c r="J88" s="885"/>
      <c r="K88" s="881"/>
      <c r="M88" s="837"/>
    </row>
    <row r="89" spans="1:13" s="827" customFormat="1" x14ac:dyDescent="0.2">
      <c r="A89" s="876"/>
      <c r="B89" s="877"/>
      <c r="C89" s="877"/>
      <c r="D89" s="884"/>
      <c r="E89" s="879"/>
      <c r="F89" s="880"/>
      <c r="G89" s="881"/>
      <c r="H89" s="885"/>
      <c r="I89" s="885"/>
      <c r="J89" s="885"/>
      <c r="K89" s="881"/>
      <c r="M89" s="837"/>
    </row>
    <row r="90" spans="1:13" s="827" customFormat="1" x14ac:dyDescent="0.2">
      <c r="A90" s="876"/>
      <c r="B90" s="877"/>
      <c r="C90" s="877"/>
      <c r="D90" s="884"/>
      <c r="E90" s="879"/>
      <c r="F90" s="880"/>
      <c r="G90" s="881"/>
      <c r="H90" s="885"/>
      <c r="I90" s="885"/>
      <c r="J90" s="885"/>
      <c r="K90" s="881"/>
      <c r="M90" s="837"/>
    </row>
    <row r="91" spans="1:13" s="827" customFormat="1" x14ac:dyDescent="0.2">
      <c r="A91" s="876"/>
      <c r="B91" s="877"/>
      <c r="C91" s="877"/>
      <c r="D91" s="884"/>
      <c r="E91" s="889"/>
      <c r="F91" s="876"/>
      <c r="G91" s="881"/>
      <c r="H91" s="881"/>
      <c r="I91" s="881"/>
      <c r="J91" s="881"/>
      <c r="K91" s="881"/>
      <c r="M91" s="837"/>
    </row>
    <row r="92" spans="1:13" s="827" customFormat="1" x14ac:dyDescent="0.2">
      <c r="A92" s="876"/>
      <c r="B92" s="877"/>
      <c r="C92" s="877"/>
      <c r="D92" s="876"/>
      <c r="E92" s="890"/>
      <c r="F92" s="886"/>
      <c r="G92" s="881"/>
      <c r="H92" s="887"/>
      <c r="I92" s="887"/>
      <c r="J92" s="887"/>
      <c r="K92" s="888"/>
      <c r="M92" s="837"/>
    </row>
    <row r="93" spans="1:13" s="827" customFormat="1" x14ac:dyDescent="0.2">
      <c r="A93" s="876"/>
      <c r="B93" s="877"/>
      <c r="C93" s="877"/>
      <c r="D93" s="878"/>
      <c r="E93" s="879"/>
      <c r="F93" s="880"/>
      <c r="G93" s="881"/>
      <c r="H93" s="885"/>
      <c r="I93" s="885"/>
      <c r="J93" s="885"/>
      <c r="K93" s="881"/>
      <c r="M93" s="837"/>
    </row>
    <row r="94" spans="1:13" s="827" customFormat="1" x14ac:dyDescent="0.2">
      <c r="A94" s="876"/>
      <c r="B94" s="877"/>
      <c r="C94" s="877"/>
      <c r="D94" s="884"/>
      <c r="E94" s="879"/>
      <c r="F94" s="880"/>
      <c r="G94" s="881"/>
      <c r="H94" s="885"/>
      <c r="I94" s="885"/>
      <c r="J94" s="885"/>
      <c r="K94" s="881"/>
      <c r="L94" s="891"/>
      <c r="M94" s="837"/>
    </row>
    <row r="95" spans="1:13" s="827" customFormat="1" x14ac:dyDescent="0.2">
      <c r="A95" s="876"/>
      <c r="B95" s="877"/>
      <c r="C95" s="877"/>
      <c r="D95" s="884"/>
      <c r="E95" s="879"/>
      <c r="F95" s="880"/>
      <c r="G95" s="881"/>
      <c r="H95" s="885"/>
      <c r="I95" s="885"/>
      <c r="J95" s="885"/>
      <c r="K95" s="881"/>
      <c r="M95" s="837"/>
    </row>
    <row r="96" spans="1:13" s="827" customFormat="1" x14ac:dyDescent="0.2">
      <c r="A96" s="876"/>
      <c r="B96" s="877"/>
      <c r="C96" s="877"/>
      <c r="D96" s="884"/>
      <c r="E96" s="879"/>
      <c r="F96" s="880"/>
      <c r="G96" s="881"/>
      <c r="H96" s="885"/>
      <c r="I96" s="885"/>
      <c r="J96" s="885"/>
      <c r="K96" s="881"/>
      <c r="M96" s="837"/>
    </row>
    <row r="97" spans="1:13" s="827" customFormat="1" x14ac:dyDescent="0.2">
      <c r="A97" s="876"/>
      <c r="B97" s="877"/>
      <c r="C97" s="877"/>
      <c r="D97" s="876"/>
      <c r="E97" s="879"/>
      <c r="F97" s="880"/>
      <c r="G97" s="881"/>
      <c r="H97" s="885"/>
      <c r="I97" s="885"/>
      <c r="J97" s="885"/>
      <c r="K97" s="881"/>
      <c r="M97" s="837"/>
    </row>
    <row r="98" spans="1:13" s="827" customFormat="1" x14ac:dyDescent="0.2">
      <c r="A98" s="876"/>
      <c r="B98" s="877"/>
      <c r="C98" s="877"/>
      <c r="D98" s="878"/>
      <c r="E98" s="879"/>
      <c r="F98" s="886"/>
      <c r="G98" s="881"/>
      <c r="H98" s="887"/>
      <c r="I98" s="887"/>
      <c r="J98" s="887"/>
      <c r="K98" s="881"/>
      <c r="L98" s="837"/>
      <c r="M98" s="837"/>
    </row>
    <row r="99" spans="1:13" s="827" customFormat="1" x14ac:dyDescent="0.2">
      <c r="A99" s="876"/>
      <c r="B99" s="877"/>
      <c r="C99" s="877"/>
      <c r="D99" s="884"/>
      <c r="E99" s="890"/>
      <c r="F99" s="886"/>
      <c r="G99" s="881"/>
      <c r="H99" s="887"/>
      <c r="I99" s="887"/>
      <c r="J99" s="887"/>
      <c r="K99" s="888"/>
      <c r="M99" s="837"/>
    </row>
    <row r="100" spans="1:13" s="827" customFormat="1" x14ac:dyDescent="0.2">
      <c r="A100" s="876"/>
      <c r="B100" s="877"/>
      <c r="C100" s="877"/>
      <c r="D100" s="884"/>
      <c r="E100" s="879"/>
      <c r="F100" s="880"/>
      <c r="G100" s="881"/>
      <c r="H100" s="885"/>
      <c r="I100" s="885"/>
      <c r="J100" s="885"/>
      <c r="K100" s="881"/>
      <c r="M100" s="837"/>
    </row>
    <row r="101" spans="1:13" s="827" customFormat="1" x14ac:dyDescent="0.2">
      <c r="A101" s="876"/>
      <c r="B101" s="877"/>
      <c r="C101" s="877"/>
      <c r="D101" s="884"/>
      <c r="E101" s="879"/>
      <c r="F101" s="880"/>
      <c r="G101" s="881"/>
      <c r="H101" s="885"/>
      <c r="I101" s="885"/>
      <c r="J101" s="885"/>
      <c r="K101" s="881"/>
      <c r="M101" s="837"/>
    </row>
    <row r="102" spans="1:13" s="827" customFormat="1" x14ac:dyDescent="0.2">
      <c r="A102" s="876"/>
      <c r="B102" s="877"/>
      <c r="C102" s="877"/>
      <c r="D102" s="884"/>
      <c r="E102" s="879"/>
      <c r="F102" s="880"/>
      <c r="G102" s="881"/>
      <c r="H102" s="885"/>
      <c r="I102" s="885"/>
      <c r="J102" s="885"/>
      <c r="K102" s="881"/>
      <c r="M102" s="837"/>
    </row>
    <row r="103" spans="1:13" s="827" customFormat="1" x14ac:dyDescent="0.2">
      <c r="A103" s="876"/>
      <c r="B103" s="877"/>
      <c r="C103" s="877"/>
      <c r="D103" s="884"/>
      <c r="E103" s="879"/>
      <c r="F103" s="880"/>
      <c r="G103" s="881"/>
      <c r="H103" s="885"/>
      <c r="I103" s="885"/>
      <c r="J103" s="885"/>
      <c r="K103" s="881"/>
      <c r="M103" s="837"/>
    </row>
    <row r="104" spans="1:13" s="827" customFormat="1" x14ac:dyDescent="0.2">
      <c r="A104" s="876"/>
      <c r="B104" s="877"/>
      <c r="C104" s="877"/>
      <c r="D104" s="876"/>
      <c r="E104" s="890"/>
      <c r="F104" s="876"/>
      <c r="G104" s="876"/>
      <c r="H104" s="876"/>
      <c r="I104" s="876"/>
      <c r="J104" s="876"/>
      <c r="K104" s="888"/>
      <c r="M104" s="837"/>
    </row>
    <row r="105" spans="1:13" s="827" customFormat="1" x14ac:dyDescent="0.2">
      <c r="A105" s="876"/>
      <c r="B105" s="877"/>
      <c r="C105" s="877"/>
      <c r="D105" s="878"/>
      <c r="E105" s="879"/>
      <c r="F105" s="880"/>
      <c r="G105" s="881"/>
      <c r="H105" s="885"/>
      <c r="I105" s="885"/>
      <c r="J105" s="885"/>
      <c r="K105" s="881"/>
      <c r="M105" s="837"/>
    </row>
    <row r="106" spans="1:13" s="827" customFormat="1" x14ac:dyDescent="0.2">
      <c r="A106" s="876"/>
      <c r="B106" s="877"/>
      <c r="C106" s="877"/>
      <c r="D106" s="892"/>
      <c r="E106" s="879"/>
      <c r="F106" s="880"/>
      <c r="G106" s="881"/>
      <c r="H106" s="885"/>
      <c r="I106" s="885"/>
      <c r="J106" s="885"/>
      <c r="K106" s="881"/>
      <c r="L106" s="837"/>
      <c r="M106" s="837"/>
    </row>
    <row r="107" spans="1:13" s="827" customFormat="1" x14ac:dyDescent="0.2">
      <c r="A107" s="876"/>
      <c r="B107" s="877"/>
      <c r="C107" s="877"/>
      <c r="D107" s="892"/>
      <c r="E107" s="879"/>
      <c r="F107" s="880"/>
      <c r="G107" s="881"/>
      <c r="H107" s="885"/>
      <c r="I107" s="885"/>
      <c r="J107" s="885"/>
      <c r="K107" s="881"/>
      <c r="L107" s="837"/>
      <c r="M107" s="837"/>
    </row>
    <row r="108" spans="1:13" s="827" customFormat="1" x14ac:dyDescent="0.2">
      <c r="A108" s="876"/>
      <c r="B108" s="877"/>
      <c r="C108" s="877"/>
      <c r="D108" s="892"/>
      <c r="E108" s="879"/>
      <c r="F108" s="880"/>
      <c r="G108" s="881"/>
      <c r="H108" s="885"/>
      <c r="I108" s="885"/>
      <c r="J108" s="885"/>
      <c r="K108" s="881"/>
      <c r="M108" s="837"/>
    </row>
    <row r="109" spans="1:13" s="827" customFormat="1" x14ac:dyDescent="0.2">
      <c r="A109" s="876"/>
      <c r="B109" s="877"/>
      <c r="C109" s="877"/>
      <c r="D109" s="892"/>
      <c r="E109" s="879"/>
      <c r="F109" s="880"/>
      <c r="G109" s="881"/>
      <c r="H109" s="885"/>
      <c r="I109" s="885"/>
      <c r="J109" s="885"/>
      <c r="K109" s="881"/>
      <c r="M109" s="837"/>
    </row>
    <row r="110" spans="1:13" s="827" customFormat="1" x14ac:dyDescent="0.2">
      <c r="A110" s="876"/>
      <c r="B110" s="877"/>
      <c r="C110" s="877"/>
      <c r="D110" s="878"/>
      <c r="E110" s="890"/>
      <c r="F110" s="886"/>
      <c r="G110" s="881"/>
      <c r="H110" s="885"/>
      <c r="I110" s="885"/>
      <c r="J110" s="885"/>
      <c r="K110" s="888"/>
      <c r="M110" s="837"/>
    </row>
    <row r="111" spans="1:13" s="827" customFormat="1" x14ac:dyDescent="0.2">
      <c r="A111" s="876"/>
      <c r="B111" s="877"/>
      <c r="C111" s="877"/>
      <c r="D111" s="884"/>
      <c r="E111" s="879"/>
      <c r="F111" s="880"/>
      <c r="G111" s="881"/>
      <c r="H111" s="885"/>
      <c r="I111" s="885"/>
      <c r="J111" s="885"/>
      <c r="K111" s="881"/>
      <c r="M111" s="837"/>
    </row>
    <row r="112" spans="1:13" s="827" customFormat="1" x14ac:dyDescent="0.2">
      <c r="A112" s="876"/>
      <c r="B112" s="877"/>
      <c r="C112" s="877"/>
      <c r="D112" s="884"/>
      <c r="E112" s="879"/>
      <c r="F112" s="880"/>
      <c r="G112" s="881"/>
      <c r="H112" s="885"/>
      <c r="I112" s="885"/>
      <c r="J112" s="885"/>
      <c r="K112" s="881"/>
      <c r="M112" s="837"/>
    </row>
    <row r="113" spans="1:13" s="827" customFormat="1" x14ac:dyDescent="0.2">
      <c r="A113" s="876"/>
      <c r="B113" s="877"/>
      <c r="C113" s="877"/>
      <c r="D113" s="884"/>
      <c r="E113" s="879"/>
      <c r="F113" s="880"/>
      <c r="G113" s="881"/>
      <c r="H113" s="885"/>
      <c r="I113" s="885"/>
      <c r="J113" s="885"/>
      <c r="K113" s="881"/>
      <c r="M113" s="837"/>
    </row>
    <row r="114" spans="1:13" s="827" customFormat="1" x14ac:dyDescent="0.2">
      <c r="A114" s="876"/>
      <c r="B114" s="877"/>
      <c r="C114" s="877"/>
      <c r="D114" s="884"/>
      <c r="E114" s="879"/>
      <c r="F114" s="880"/>
      <c r="G114" s="881"/>
      <c r="H114" s="885"/>
      <c r="I114" s="885"/>
      <c r="J114" s="885"/>
      <c r="K114" s="881"/>
      <c r="M114" s="837"/>
    </row>
    <row r="115" spans="1:13" s="827" customFormat="1" x14ac:dyDescent="0.2">
      <c r="A115" s="876"/>
      <c r="B115" s="877"/>
      <c r="C115" s="877"/>
      <c r="D115" s="884"/>
      <c r="E115" s="879"/>
      <c r="F115" s="880"/>
      <c r="G115" s="881"/>
      <c r="H115" s="885"/>
      <c r="I115" s="885"/>
      <c r="J115" s="885"/>
      <c r="K115" s="881"/>
      <c r="M115" s="837"/>
    </row>
    <row r="116" spans="1:13" s="827" customFormat="1" x14ac:dyDescent="0.2">
      <c r="A116" s="876"/>
      <c r="B116" s="877"/>
      <c r="C116" s="877"/>
      <c r="D116" s="878"/>
      <c r="E116" s="879"/>
      <c r="F116" s="880"/>
      <c r="G116" s="881"/>
      <c r="H116" s="885"/>
      <c r="I116" s="885"/>
      <c r="J116" s="885"/>
      <c r="K116" s="881"/>
      <c r="M116" s="837"/>
    </row>
    <row r="117" spans="1:13" s="827" customFormat="1" x14ac:dyDescent="0.2">
      <c r="A117" s="876"/>
      <c r="B117" s="877"/>
      <c r="C117" s="877"/>
      <c r="D117" s="884"/>
      <c r="E117" s="879"/>
      <c r="F117" s="880"/>
      <c r="G117" s="881"/>
      <c r="H117" s="885"/>
      <c r="I117" s="885"/>
      <c r="J117" s="885"/>
      <c r="K117" s="881"/>
      <c r="M117" s="837"/>
    </row>
    <row r="118" spans="1:13" s="827" customFormat="1" x14ac:dyDescent="0.2">
      <c r="A118" s="876"/>
      <c r="B118" s="877"/>
      <c r="C118" s="877"/>
      <c r="D118" s="884"/>
      <c r="E118" s="879"/>
      <c r="F118" s="880"/>
      <c r="G118" s="881"/>
      <c r="H118" s="885"/>
      <c r="I118" s="885"/>
      <c r="J118" s="885"/>
      <c r="K118" s="881"/>
      <c r="M118" s="837"/>
    </row>
    <row r="119" spans="1:13" s="827" customFormat="1" x14ac:dyDescent="0.2">
      <c r="A119" s="876"/>
      <c r="B119" s="877"/>
      <c r="C119" s="877"/>
      <c r="D119" s="884"/>
      <c r="E119" s="879"/>
      <c r="F119" s="880"/>
      <c r="G119" s="881"/>
      <c r="H119" s="885"/>
      <c r="I119" s="885"/>
      <c r="J119" s="885"/>
      <c r="K119" s="881"/>
      <c r="M119" s="837"/>
    </row>
    <row r="120" spans="1:13" s="827" customFormat="1" x14ac:dyDescent="0.2">
      <c r="A120" s="876"/>
      <c r="B120" s="877"/>
      <c r="C120" s="877"/>
      <c r="D120" s="884"/>
      <c r="E120" s="890"/>
      <c r="F120" s="880"/>
      <c r="G120" s="881"/>
      <c r="H120" s="885"/>
      <c r="I120" s="885"/>
      <c r="J120" s="885"/>
      <c r="K120" s="888"/>
      <c r="M120" s="837"/>
    </row>
    <row r="121" spans="1:13" s="827" customFormat="1" x14ac:dyDescent="0.2">
      <c r="A121" s="876"/>
      <c r="B121" s="877"/>
      <c r="C121" s="877"/>
      <c r="D121" s="884"/>
      <c r="E121" s="879"/>
      <c r="F121" s="880"/>
      <c r="G121" s="881"/>
      <c r="H121" s="885"/>
      <c r="I121" s="885"/>
      <c r="J121" s="885"/>
      <c r="K121" s="881"/>
      <c r="M121" s="837"/>
    </row>
    <row r="122" spans="1:13" s="827" customFormat="1" x14ac:dyDescent="0.2">
      <c r="A122" s="876"/>
      <c r="B122" s="877"/>
      <c r="C122" s="877"/>
      <c r="D122" s="884"/>
      <c r="E122" s="879"/>
      <c r="F122" s="880"/>
      <c r="G122" s="881"/>
      <c r="H122" s="885"/>
      <c r="I122" s="885"/>
      <c r="J122" s="885"/>
      <c r="K122" s="881"/>
      <c r="L122" s="837"/>
      <c r="M122" s="837"/>
    </row>
    <row r="123" spans="1:13" s="827" customFormat="1" x14ac:dyDescent="0.2">
      <c r="A123" s="876"/>
      <c r="B123" s="877"/>
      <c r="C123" s="877"/>
      <c r="D123" s="884"/>
      <c r="E123" s="879"/>
      <c r="F123" s="880"/>
      <c r="G123" s="881"/>
      <c r="H123" s="885"/>
      <c r="I123" s="885"/>
      <c r="J123" s="885"/>
      <c r="K123" s="881"/>
      <c r="M123" s="837"/>
    </row>
    <row r="124" spans="1:13" s="827" customFormat="1" x14ac:dyDescent="0.2">
      <c r="A124" s="876"/>
      <c r="B124" s="877"/>
      <c r="C124" s="877"/>
      <c r="D124" s="884"/>
      <c r="E124" s="883"/>
      <c r="F124" s="876"/>
      <c r="G124" s="876"/>
      <c r="H124" s="876"/>
      <c r="I124" s="876"/>
      <c r="J124" s="876"/>
      <c r="M124" s="837"/>
    </row>
    <row r="125" spans="1:13" s="827" customFormat="1" x14ac:dyDescent="0.2">
      <c r="A125" s="876"/>
      <c r="B125" s="877"/>
      <c r="C125" s="877"/>
      <c r="D125" s="884"/>
      <c r="E125" s="890"/>
      <c r="F125" s="886"/>
      <c r="G125" s="881"/>
      <c r="H125" s="887"/>
      <c r="I125" s="887"/>
      <c r="J125" s="887"/>
      <c r="K125" s="888"/>
      <c r="M125" s="837"/>
    </row>
    <row r="126" spans="1:13" s="827" customFormat="1" x14ac:dyDescent="0.2">
      <c r="A126" s="876"/>
      <c r="B126" s="877"/>
      <c r="C126" s="877"/>
      <c r="D126" s="878"/>
      <c r="E126" s="879"/>
      <c r="F126" s="880"/>
      <c r="G126" s="881"/>
      <c r="H126" s="885"/>
      <c r="I126" s="885"/>
      <c r="J126" s="885"/>
      <c r="K126" s="881"/>
      <c r="M126" s="837"/>
    </row>
    <row r="127" spans="1:13" s="827" customFormat="1" x14ac:dyDescent="0.2">
      <c r="A127" s="876"/>
      <c r="B127" s="877"/>
      <c r="C127" s="877"/>
      <c r="D127" s="884"/>
      <c r="E127" s="879"/>
      <c r="F127" s="880"/>
      <c r="G127" s="881"/>
      <c r="H127" s="885"/>
      <c r="I127" s="885"/>
      <c r="J127" s="885"/>
      <c r="K127" s="881"/>
      <c r="M127" s="837"/>
    </row>
    <row r="128" spans="1:13" s="827" customFormat="1" x14ac:dyDescent="0.2">
      <c r="A128" s="876"/>
      <c r="B128" s="877"/>
      <c r="C128" s="877"/>
      <c r="D128" s="884"/>
      <c r="E128" s="879"/>
      <c r="F128" s="880"/>
      <c r="G128" s="881"/>
      <c r="H128" s="885"/>
      <c r="I128" s="885"/>
      <c r="J128" s="885"/>
      <c r="K128" s="881"/>
      <c r="M128" s="837"/>
    </row>
    <row r="129" spans="1:13" s="827" customFormat="1" x14ac:dyDescent="0.2">
      <c r="A129" s="876"/>
      <c r="B129" s="877"/>
      <c r="C129" s="877"/>
      <c r="D129" s="884"/>
      <c r="E129" s="879"/>
      <c r="F129" s="880"/>
      <c r="G129" s="881"/>
      <c r="H129" s="885"/>
      <c r="I129" s="885"/>
      <c r="J129" s="885"/>
      <c r="K129" s="881"/>
      <c r="M129" s="837"/>
    </row>
    <row r="130" spans="1:13" s="827" customFormat="1" x14ac:dyDescent="0.2">
      <c r="A130" s="876"/>
      <c r="B130" s="877"/>
      <c r="C130" s="877"/>
      <c r="D130" s="878"/>
      <c r="E130" s="890"/>
      <c r="F130" s="886"/>
      <c r="G130" s="888"/>
      <c r="H130" s="887"/>
      <c r="I130" s="887"/>
      <c r="J130" s="887"/>
      <c r="K130" s="888"/>
      <c r="M130" s="837"/>
    </row>
    <row r="131" spans="1:13" s="827" customFormat="1" x14ac:dyDescent="0.2">
      <c r="A131" s="876"/>
      <c r="B131" s="877"/>
      <c r="C131" s="877"/>
      <c r="D131" s="878"/>
      <c r="E131" s="879"/>
      <c r="F131" s="880"/>
      <c r="G131" s="881"/>
      <c r="H131" s="885"/>
      <c r="I131" s="885"/>
      <c r="J131" s="885"/>
      <c r="K131" s="881"/>
      <c r="M131" s="837"/>
    </row>
    <row r="132" spans="1:13" s="827" customFormat="1" x14ac:dyDescent="0.2">
      <c r="A132" s="876"/>
      <c r="B132" s="877"/>
      <c r="C132" s="877"/>
      <c r="D132" s="884"/>
      <c r="E132" s="889"/>
      <c r="F132" s="876"/>
      <c r="G132" s="881"/>
      <c r="H132" s="881"/>
      <c r="I132" s="881"/>
      <c r="J132" s="881"/>
      <c r="K132" s="881"/>
      <c r="M132" s="837"/>
    </row>
    <row r="133" spans="1:13" s="827" customFormat="1" x14ac:dyDescent="0.2">
      <c r="A133" s="876"/>
      <c r="B133" s="877"/>
      <c r="C133" s="877"/>
      <c r="D133" s="884"/>
      <c r="E133" s="890"/>
      <c r="F133" s="886"/>
      <c r="G133" s="881"/>
      <c r="H133" s="887"/>
      <c r="I133" s="887"/>
      <c r="J133" s="887"/>
      <c r="K133" s="888"/>
      <c r="M133" s="837"/>
    </row>
    <row r="134" spans="1:13" s="827" customFormat="1" x14ac:dyDescent="0.2">
      <c r="A134" s="876"/>
      <c r="B134" s="877"/>
      <c r="C134" s="877"/>
      <c r="D134" s="884"/>
      <c r="E134" s="879"/>
      <c r="F134" s="880"/>
      <c r="G134" s="881"/>
      <c r="H134" s="885"/>
      <c r="I134" s="885"/>
      <c r="J134" s="885"/>
      <c r="K134" s="881"/>
      <c r="M134" s="837"/>
    </row>
    <row r="135" spans="1:13" s="827" customFormat="1" x14ac:dyDescent="0.2">
      <c r="A135" s="876"/>
      <c r="B135" s="877"/>
      <c r="C135" s="877"/>
      <c r="D135" s="884"/>
      <c r="E135" s="879"/>
      <c r="F135" s="880"/>
      <c r="G135" s="881"/>
      <c r="H135" s="885"/>
      <c r="I135" s="885"/>
      <c r="J135" s="885"/>
      <c r="K135" s="881"/>
      <c r="M135" s="837"/>
    </row>
    <row r="136" spans="1:13" s="827" customFormat="1" x14ac:dyDescent="0.2">
      <c r="A136" s="876"/>
      <c r="B136" s="877"/>
      <c r="C136" s="877"/>
      <c r="D136" s="878"/>
      <c r="E136" s="889"/>
      <c r="F136" s="876"/>
      <c r="G136" s="881"/>
      <c r="H136" s="881"/>
      <c r="I136" s="881"/>
      <c r="J136" s="881"/>
      <c r="K136" s="881"/>
      <c r="M136" s="837"/>
    </row>
    <row r="137" spans="1:13" s="827" customFormat="1" x14ac:dyDescent="0.2">
      <c r="A137" s="876"/>
      <c r="B137" s="877"/>
      <c r="C137" s="877"/>
      <c r="D137" s="884"/>
      <c r="E137" s="890"/>
      <c r="F137" s="886"/>
      <c r="G137" s="881"/>
      <c r="H137" s="887"/>
      <c r="I137" s="887"/>
      <c r="J137" s="887"/>
      <c r="K137" s="888"/>
      <c r="M137" s="837"/>
    </row>
    <row r="138" spans="1:13" s="827" customFormat="1" x14ac:dyDescent="0.2">
      <c r="A138" s="876"/>
      <c r="B138" s="877"/>
      <c r="C138" s="877"/>
      <c r="D138" s="876"/>
      <c r="E138" s="879"/>
      <c r="F138" s="880"/>
      <c r="G138" s="881"/>
      <c r="H138" s="885"/>
      <c r="I138" s="885"/>
      <c r="J138" s="885"/>
      <c r="K138" s="881"/>
      <c r="M138" s="837"/>
    </row>
    <row r="139" spans="1:13" s="827" customFormat="1" x14ac:dyDescent="0.2">
      <c r="A139" s="876"/>
      <c r="B139" s="877"/>
      <c r="C139" s="877"/>
      <c r="D139" s="878"/>
      <c r="E139" s="879"/>
      <c r="F139" s="880"/>
      <c r="G139" s="881"/>
      <c r="H139" s="885"/>
      <c r="I139" s="885"/>
      <c r="J139" s="885"/>
      <c r="K139" s="881"/>
      <c r="M139" s="837"/>
    </row>
    <row r="140" spans="1:13" s="827" customFormat="1" x14ac:dyDescent="0.2">
      <c r="A140" s="876"/>
      <c r="B140" s="877"/>
      <c r="C140" s="877"/>
      <c r="D140" s="884"/>
      <c r="E140" s="890"/>
      <c r="F140" s="880"/>
      <c r="G140" s="881"/>
      <c r="H140" s="885"/>
      <c r="I140" s="885"/>
      <c r="J140" s="885"/>
      <c r="K140" s="888"/>
      <c r="M140" s="837"/>
    </row>
    <row r="141" spans="1:13" s="827" customFormat="1" x14ac:dyDescent="0.2">
      <c r="A141" s="876"/>
      <c r="B141" s="877"/>
      <c r="C141" s="877"/>
      <c r="D141" s="884"/>
      <c r="E141" s="879"/>
      <c r="F141" s="880"/>
      <c r="G141" s="881"/>
      <c r="H141" s="885"/>
      <c r="I141" s="885"/>
      <c r="J141" s="885"/>
      <c r="K141" s="881"/>
      <c r="M141" s="837"/>
    </row>
    <row r="142" spans="1:13" s="827" customFormat="1" x14ac:dyDescent="0.2">
      <c r="A142" s="876"/>
      <c r="B142" s="877"/>
      <c r="C142" s="877"/>
      <c r="D142" s="876"/>
      <c r="E142" s="879"/>
      <c r="F142" s="880"/>
      <c r="G142" s="881"/>
      <c r="H142" s="885"/>
      <c r="I142" s="885"/>
      <c r="J142" s="885"/>
      <c r="K142" s="881"/>
      <c r="M142" s="837"/>
    </row>
    <row r="143" spans="1:13" s="827" customFormat="1" x14ac:dyDescent="0.2">
      <c r="A143" s="876"/>
      <c r="B143" s="877"/>
      <c r="C143" s="877"/>
      <c r="D143" s="878"/>
      <c r="E143" s="890"/>
      <c r="F143" s="880"/>
      <c r="G143" s="881"/>
      <c r="H143" s="885"/>
      <c r="I143" s="885"/>
      <c r="J143" s="885"/>
      <c r="K143" s="888"/>
      <c r="M143" s="837"/>
    </row>
    <row r="144" spans="1:13" s="827" customFormat="1" x14ac:dyDescent="0.2">
      <c r="A144" s="876"/>
      <c r="B144" s="877"/>
      <c r="C144" s="877"/>
      <c r="D144" s="884"/>
      <c r="E144" s="879"/>
      <c r="F144" s="880"/>
      <c r="G144" s="881"/>
      <c r="H144" s="885"/>
      <c r="I144" s="885"/>
      <c r="J144" s="885"/>
      <c r="K144" s="881"/>
      <c r="M144" s="837"/>
    </row>
    <row r="145" spans="1:13" s="827" customFormat="1" x14ac:dyDescent="0.2">
      <c r="A145" s="876"/>
      <c r="B145" s="877"/>
      <c r="C145" s="877"/>
      <c r="D145" s="884"/>
      <c r="E145" s="879"/>
      <c r="F145" s="880"/>
      <c r="G145" s="881"/>
      <c r="H145" s="885"/>
      <c r="I145" s="885"/>
      <c r="J145" s="885"/>
      <c r="K145" s="881"/>
      <c r="M145" s="837"/>
    </row>
    <row r="146" spans="1:13" s="827" customFormat="1" x14ac:dyDescent="0.2">
      <c r="A146" s="876"/>
      <c r="B146" s="877"/>
      <c r="C146" s="877"/>
      <c r="D146" s="878"/>
      <c r="E146" s="890"/>
      <c r="F146" s="886"/>
      <c r="G146" s="888"/>
      <c r="H146" s="887"/>
      <c r="I146" s="887"/>
      <c r="J146" s="887"/>
      <c r="K146" s="888"/>
      <c r="M146" s="837"/>
    </row>
    <row r="147" spans="1:13" s="827" customFormat="1" x14ac:dyDescent="0.2">
      <c r="A147" s="876"/>
      <c r="B147" s="877"/>
      <c r="C147" s="877"/>
      <c r="D147" s="884"/>
      <c r="E147" s="879"/>
      <c r="F147" s="880"/>
      <c r="G147" s="881"/>
      <c r="H147" s="885"/>
      <c r="I147" s="885"/>
      <c r="J147" s="885"/>
      <c r="K147" s="881"/>
      <c r="M147" s="837"/>
    </row>
    <row r="148" spans="1:13" s="827" customFormat="1" x14ac:dyDescent="0.2">
      <c r="A148" s="876"/>
      <c r="B148" s="877"/>
      <c r="C148" s="877"/>
      <c r="D148" s="884"/>
      <c r="E148" s="889"/>
      <c r="F148" s="876"/>
      <c r="G148" s="881"/>
      <c r="H148" s="881"/>
      <c r="I148" s="881"/>
      <c r="J148" s="881"/>
      <c r="K148" s="881"/>
      <c r="M148" s="837"/>
    </row>
    <row r="149" spans="1:13" s="827" customFormat="1" x14ac:dyDescent="0.2">
      <c r="A149" s="876"/>
      <c r="B149" s="877"/>
      <c r="C149" s="877"/>
      <c r="D149" s="878"/>
      <c r="E149" s="893"/>
      <c r="F149" s="876"/>
      <c r="G149" s="876"/>
      <c r="H149" s="881"/>
      <c r="I149" s="881"/>
      <c r="J149" s="881"/>
      <c r="K149" s="888"/>
      <c r="M149" s="837"/>
    </row>
    <row r="150" spans="1:13" s="827" customFormat="1" x14ac:dyDescent="0.2">
      <c r="A150" s="876"/>
      <c r="B150" s="877"/>
      <c r="C150" s="877"/>
      <c r="D150" s="884"/>
      <c r="E150" s="889"/>
      <c r="F150" s="876"/>
      <c r="G150" s="881"/>
      <c r="H150" s="894"/>
      <c r="I150" s="894"/>
      <c r="J150" s="894"/>
      <c r="K150" s="881"/>
      <c r="M150" s="837"/>
    </row>
    <row r="151" spans="1:13" s="827" customFormat="1" x14ac:dyDescent="0.2">
      <c r="A151" s="876"/>
      <c r="B151" s="877"/>
      <c r="C151" s="877"/>
      <c r="D151" s="884"/>
      <c r="E151" s="889"/>
      <c r="F151" s="876"/>
      <c r="G151" s="881"/>
      <c r="H151" s="894"/>
      <c r="I151" s="894"/>
      <c r="J151" s="894"/>
      <c r="K151" s="881"/>
      <c r="M151" s="837"/>
    </row>
    <row r="152" spans="1:13" s="827" customFormat="1" x14ac:dyDescent="0.2">
      <c r="A152" s="876"/>
      <c r="B152" s="877"/>
      <c r="C152" s="877"/>
      <c r="D152" s="878"/>
      <c r="E152" s="889"/>
      <c r="F152" s="876"/>
      <c r="G152" s="881"/>
      <c r="H152" s="894"/>
      <c r="I152" s="894"/>
      <c r="J152" s="894"/>
      <c r="K152" s="881"/>
      <c r="M152" s="837"/>
    </row>
    <row r="153" spans="1:13" s="827" customFormat="1" x14ac:dyDescent="0.2">
      <c r="A153" s="876"/>
      <c r="B153" s="877"/>
      <c r="C153" s="877"/>
      <c r="D153" s="878"/>
      <c r="E153" s="889"/>
      <c r="F153" s="876"/>
      <c r="G153" s="881"/>
      <c r="H153" s="894"/>
      <c r="I153" s="894"/>
      <c r="J153" s="894"/>
      <c r="K153" s="881"/>
      <c r="M153" s="837"/>
    </row>
    <row r="154" spans="1:13" s="827" customFormat="1" x14ac:dyDescent="0.2">
      <c r="A154" s="876"/>
      <c r="B154" s="877"/>
      <c r="C154" s="877"/>
      <c r="D154" s="876"/>
      <c r="E154" s="889"/>
      <c r="F154" s="876"/>
      <c r="G154" s="881"/>
      <c r="H154" s="894"/>
      <c r="I154" s="894"/>
      <c r="J154" s="894"/>
      <c r="K154" s="881"/>
      <c r="L154" s="837"/>
      <c r="M154" s="837"/>
    </row>
    <row r="155" spans="1:13" s="827" customFormat="1" x14ac:dyDescent="0.2">
      <c r="A155" s="876"/>
      <c r="B155" s="877"/>
      <c r="C155" s="877"/>
      <c r="D155" s="895"/>
      <c r="E155" s="889"/>
      <c r="F155" s="876"/>
      <c r="G155" s="881"/>
      <c r="H155" s="894"/>
      <c r="I155" s="894"/>
      <c r="J155" s="894"/>
      <c r="K155" s="881"/>
      <c r="M155" s="837"/>
    </row>
    <row r="156" spans="1:13" s="827" customFormat="1" x14ac:dyDescent="0.2">
      <c r="A156" s="876"/>
      <c r="B156" s="877"/>
      <c r="C156" s="877"/>
      <c r="D156" s="876"/>
      <c r="E156" s="889"/>
      <c r="F156" s="876"/>
      <c r="G156" s="881"/>
      <c r="H156" s="894"/>
      <c r="I156" s="894"/>
      <c r="J156" s="894"/>
      <c r="K156" s="881"/>
      <c r="M156" s="837"/>
    </row>
    <row r="157" spans="1:13" s="827" customFormat="1" x14ac:dyDescent="0.2">
      <c r="A157" s="876"/>
      <c r="B157" s="877"/>
      <c r="C157" s="877"/>
      <c r="D157" s="876"/>
      <c r="E157" s="889"/>
      <c r="F157" s="876"/>
      <c r="G157" s="881"/>
      <c r="H157" s="894"/>
      <c r="I157" s="894"/>
      <c r="J157" s="894"/>
      <c r="K157" s="881"/>
      <c r="M157" s="837"/>
    </row>
    <row r="158" spans="1:13" s="827" customFormat="1" x14ac:dyDescent="0.2">
      <c r="A158" s="876"/>
      <c r="B158" s="877"/>
      <c r="C158" s="877"/>
      <c r="D158" s="876"/>
      <c r="E158" s="889"/>
      <c r="F158" s="876"/>
      <c r="G158" s="881"/>
      <c r="H158" s="894"/>
      <c r="I158" s="894"/>
      <c r="J158" s="894"/>
      <c r="K158" s="881"/>
      <c r="M158" s="837"/>
    </row>
    <row r="159" spans="1:13" s="827" customFormat="1" x14ac:dyDescent="0.2">
      <c r="A159" s="876"/>
      <c r="B159" s="877"/>
      <c r="C159" s="877"/>
      <c r="D159" s="876"/>
      <c r="E159" s="889"/>
      <c r="F159" s="876"/>
      <c r="G159" s="881"/>
      <c r="H159" s="894"/>
      <c r="I159" s="894"/>
      <c r="J159" s="894"/>
      <c r="K159" s="881"/>
      <c r="M159" s="837"/>
    </row>
    <row r="160" spans="1:13" s="827" customFormat="1" x14ac:dyDescent="0.2">
      <c r="A160" s="876"/>
      <c r="B160" s="877"/>
      <c r="C160" s="877"/>
      <c r="D160" s="876"/>
      <c r="E160" s="889"/>
      <c r="F160" s="876"/>
      <c r="G160" s="881"/>
      <c r="H160" s="894"/>
      <c r="I160" s="894"/>
      <c r="J160" s="894"/>
      <c r="K160" s="881"/>
      <c r="M160" s="837"/>
    </row>
    <row r="161" spans="1:13" s="827" customFormat="1" x14ac:dyDescent="0.2">
      <c r="A161" s="876"/>
      <c r="B161" s="877"/>
      <c r="C161" s="877"/>
      <c r="D161" s="876"/>
      <c r="E161" s="889"/>
      <c r="F161" s="876"/>
      <c r="G161" s="881"/>
      <c r="H161" s="894"/>
      <c r="I161" s="894"/>
      <c r="J161" s="894"/>
      <c r="K161" s="881"/>
      <c r="M161" s="837"/>
    </row>
    <row r="162" spans="1:13" s="827" customFormat="1" x14ac:dyDescent="0.2">
      <c r="A162" s="876"/>
      <c r="B162" s="877"/>
      <c r="C162" s="877"/>
      <c r="D162" s="876"/>
      <c r="E162" s="889"/>
      <c r="F162" s="876"/>
      <c r="G162" s="881"/>
      <c r="H162" s="894"/>
      <c r="I162" s="894"/>
      <c r="J162" s="894"/>
      <c r="K162" s="881"/>
      <c r="M162" s="837"/>
    </row>
    <row r="163" spans="1:13" s="827" customFormat="1" x14ac:dyDescent="0.2">
      <c r="A163" s="876"/>
      <c r="B163" s="877"/>
      <c r="C163" s="877"/>
      <c r="D163" s="876"/>
      <c r="E163" s="889"/>
      <c r="F163" s="876"/>
      <c r="G163" s="881"/>
      <c r="H163" s="894"/>
      <c r="I163" s="894"/>
      <c r="J163" s="894"/>
      <c r="K163" s="881"/>
      <c r="M163" s="837"/>
    </row>
    <row r="164" spans="1:13" s="827" customFormat="1" x14ac:dyDescent="0.2">
      <c r="A164" s="876"/>
      <c r="B164" s="877"/>
      <c r="C164" s="877"/>
      <c r="D164" s="876"/>
      <c r="E164" s="889"/>
      <c r="F164" s="876"/>
      <c r="G164" s="881"/>
      <c r="H164" s="894"/>
      <c r="I164" s="894"/>
      <c r="J164" s="894"/>
      <c r="K164" s="881"/>
      <c r="M164" s="837"/>
    </row>
    <row r="165" spans="1:13" s="827" customFormat="1" x14ac:dyDescent="0.2">
      <c r="A165" s="876"/>
      <c r="B165" s="877"/>
      <c r="C165" s="877"/>
      <c r="D165" s="876"/>
      <c r="E165" s="889"/>
      <c r="F165" s="876"/>
      <c r="G165" s="881"/>
      <c r="H165" s="894"/>
      <c r="I165" s="894"/>
      <c r="J165" s="894"/>
      <c r="K165" s="881"/>
      <c r="M165" s="837"/>
    </row>
    <row r="166" spans="1:13" s="827" customFormat="1" x14ac:dyDescent="0.2">
      <c r="A166" s="876"/>
      <c r="B166" s="877"/>
      <c r="C166" s="877"/>
      <c r="D166" s="876"/>
      <c r="E166" s="889"/>
      <c r="F166" s="876"/>
      <c r="G166" s="881"/>
      <c r="H166" s="894"/>
      <c r="I166" s="894"/>
      <c r="J166" s="894"/>
      <c r="K166" s="881"/>
      <c r="M166" s="837"/>
    </row>
    <row r="167" spans="1:13" s="827" customFormat="1" x14ac:dyDescent="0.2">
      <c r="A167" s="876"/>
      <c r="B167" s="877"/>
      <c r="C167" s="877"/>
      <c r="D167" s="876"/>
      <c r="E167" s="889"/>
      <c r="F167" s="876"/>
      <c r="G167" s="881"/>
      <c r="H167" s="894"/>
      <c r="I167" s="894"/>
      <c r="J167" s="894"/>
      <c r="K167" s="881"/>
      <c r="M167" s="837"/>
    </row>
    <row r="168" spans="1:13" s="827" customFormat="1" x14ac:dyDescent="0.2">
      <c r="A168" s="876"/>
      <c r="B168" s="877"/>
      <c r="C168" s="877"/>
      <c r="D168" s="876"/>
      <c r="E168" s="889"/>
      <c r="F168" s="876"/>
      <c r="G168" s="881"/>
      <c r="H168" s="894"/>
      <c r="I168" s="894"/>
      <c r="J168" s="894"/>
      <c r="K168" s="881"/>
      <c r="M168" s="837"/>
    </row>
    <row r="169" spans="1:13" s="827" customFormat="1" x14ac:dyDescent="0.2">
      <c r="A169" s="876"/>
      <c r="B169" s="877"/>
      <c r="C169" s="877"/>
      <c r="D169" s="876"/>
      <c r="E169" s="889"/>
      <c r="F169" s="876"/>
      <c r="G169" s="881"/>
      <c r="H169" s="894"/>
      <c r="I169" s="894"/>
      <c r="J169" s="894"/>
      <c r="K169" s="881"/>
      <c r="M169" s="837"/>
    </row>
    <row r="170" spans="1:13" s="827" customFormat="1" x14ac:dyDescent="0.2">
      <c r="A170" s="876"/>
      <c r="B170" s="877"/>
      <c r="C170" s="877"/>
      <c r="D170" s="876"/>
      <c r="E170" s="889"/>
      <c r="F170" s="876"/>
      <c r="G170" s="881"/>
      <c r="H170" s="894"/>
      <c r="I170" s="894"/>
      <c r="J170" s="894"/>
      <c r="K170" s="881"/>
      <c r="M170" s="837"/>
    </row>
    <row r="171" spans="1:13" s="827" customFormat="1" x14ac:dyDescent="0.2">
      <c r="A171" s="876"/>
      <c r="B171" s="877"/>
      <c r="C171" s="877"/>
      <c r="D171" s="876"/>
      <c r="E171" s="889"/>
      <c r="F171" s="876"/>
      <c r="G171" s="881"/>
      <c r="H171" s="894"/>
      <c r="I171" s="894"/>
      <c r="J171" s="894"/>
      <c r="K171" s="881"/>
      <c r="M171" s="837"/>
    </row>
    <row r="172" spans="1:13" s="827" customFormat="1" x14ac:dyDescent="0.2">
      <c r="A172" s="876"/>
      <c r="B172" s="877"/>
      <c r="C172" s="877"/>
      <c r="D172" s="876"/>
      <c r="E172" s="893"/>
      <c r="F172" s="876"/>
      <c r="G172" s="881"/>
      <c r="H172" s="894"/>
      <c r="I172" s="894"/>
      <c r="J172" s="894"/>
      <c r="K172" s="888"/>
      <c r="M172" s="837"/>
    </row>
    <row r="173" spans="1:13" s="827" customFormat="1" x14ac:dyDescent="0.2">
      <c r="A173" s="876"/>
      <c r="B173" s="877"/>
      <c r="C173" s="877"/>
      <c r="D173" s="876"/>
      <c r="E173" s="889"/>
      <c r="F173" s="876"/>
      <c r="G173" s="881"/>
      <c r="H173" s="894"/>
      <c r="I173" s="894"/>
      <c r="J173" s="894"/>
      <c r="K173" s="881"/>
      <c r="M173" s="837"/>
    </row>
    <row r="174" spans="1:13" s="827" customFormat="1" x14ac:dyDescent="0.2">
      <c r="A174" s="876"/>
      <c r="B174" s="877"/>
      <c r="C174" s="877"/>
      <c r="D174" s="876"/>
      <c r="E174" s="889"/>
      <c r="F174" s="876"/>
      <c r="G174" s="881"/>
      <c r="H174" s="894"/>
      <c r="I174" s="894"/>
      <c r="J174" s="894"/>
      <c r="K174" s="881"/>
      <c r="M174" s="837"/>
    </row>
    <row r="175" spans="1:13" s="827" customFormat="1" x14ac:dyDescent="0.2">
      <c r="A175" s="876"/>
      <c r="B175" s="877"/>
      <c r="C175" s="877"/>
      <c r="D175" s="876"/>
      <c r="E175" s="889"/>
      <c r="F175" s="876"/>
      <c r="G175" s="881"/>
      <c r="H175" s="894"/>
      <c r="I175" s="894"/>
      <c r="J175" s="894"/>
      <c r="K175" s="881"/>
      <c r="M175" s="837"/>
    </row>
    <row r="176" spans="1:13" s="827" customFormat="1" x14ac:dyDescent="0.2">
      <c r="A176" s="876"/>
      <c r="B176" s="877"/>
      <c r="C176" s="877"/>
      <c r="D176" s="876"/>
      <c r="E176" s="889"/>
      <c r="F176" s="876"/>
      <c r="G176" s="881"/>
      <c r="H176" s="894"/>
      <c r="I176" s="894"/>
      <c r="J176" s="894"/>
      <c r="K176" s="881"/>
      <c r="M176" s="837"/>
    </row>
    <row r="177" spans="1:13" s="827" customFormat="1" x14ac:dyDescent="0.2">
      <c r="A177" s="876"/>
      <c r="B177" s="877"/>
      <c r="C177" s="877"/>
      <c r="D177" s="876"/>
      <c r="E177" s="889"/>
      <c r="F177" s="876"/>
      <c r="G177" s="881"/>
      <c r="H177" s="894"/>
      <c r="I177" s="894"/>
      <c r="J177" s="894"/>
      <c r="K177" s="881"/>
      <c r="L177" s="837"/>
      <c r="M177" s="837"/>
    </row>
    <row r="178" spans="1:13" s="827" customFormat="1" x14ac:dyDescent="0.2">
      <c r="A178" s="876"/>
      <c r="B178" s="877"/>
      <c r="C178" s="877"/>
      <c r="D178" s="895"/>
      <c r="E178" s="889"/>
      <c r="F178" s="876"/>
      <c r="G178" s="881"/>
      <c r="H178" s="894"/>
      <c r="I178" s="894"/>
      <c r="J178" s="894"/>
      <c r="K178" s="881"/>
      <c r="M178" s="837"/>
    </row>
    <row r="179" spans="1:13" s="827" customFormat="1" x14ac:dyDescent="0.2">
      <c r="A179" s="876"/>
      <c r="B179" s="877"/>
      <c r="C179" s="877"/>
      <c r="D179" s="876"/>
      <c r="E179" s="889"/>
      <c r="F179" s="876"/>
      <c r="G179" s="881"/>
      <c r="H179" s="894"/>
      <c r="I179" s="894"/>
      <c r="J179" s="894"/>
      <c r="K179" s="881"/>
      <c r="M179" s="837"/>
    </row>
    <row r="180" spans="1:13" s="827" customFormat="1" x14ac:dyDescent="0.2">
      <c r="A180" s="876"/>
      <c r="B180" s="877"/>
      <c r="C180" s="877"/>
      <c r="D180" s="876"/>
      <c r="E180" s="889"/>
      <c r="F180" s="876"/>
      <c r="G180" s="881"/>
      <c r="H180" s="894"/>
      <c r="I180" s="894"/>
      <c r="J180" s="894"/>
      <c r="K180" s="881"/>
      <c r="M180" s="837"/>
    </row>
    <row r="181" spans="1:13" s="827" customFormat="1" x14ac:dyDescent="0.2">
      <c r="A181" s="876"/>
      <c r="B181" s="877"/>
      <c r="C181" s="877"/>
      <c r="D181" s="876"/>
      <c r="E181" s="889"/>
      <c r="F181" s="876"/>
      <c r="G181" s="881"/>
      <c r="H181" s="894"/>
      <c r="I181" s="894"/>
      <c r="J181" s="894"/>
      <c r="K181" s="881"/>
      <c r="M181" s="837"/>
    </row>
    <row r="182" spans="1:13" s="827" customFormat="1" x14ac:dyDescent="0.2">
      <c r="A182" s="876"/>
      <c r="B182" s="877"/>
      <c r="C182" s="877"/>
      <c r="D182" s="876"/>
      <c r="E182" s="889"/>
      <c r="F182" s="876"/>
      <c r="G182" s="881"/>
      <c r="H182" s="894"/>
      <c r="I182" s="894"/>
      <c r="J182" s="894"/>
      <c r="K182" s="881"/>
      <c r="M182" s="837"/>
    </row>
    <row r="183" spans="1:13" s="827" customFormat="1" x14ac:dyDescent="0.2">
      <c r="A183" s="876"/>
      <c r="B183" s="877"/>
      <c r="C183" s="877"/>
      <c r="D183" s="876"/>
      <c r="E183" s="893"/>
      <c r="F183" s="876"/>
      <c r="G183" s="881"/>
      <c r="H183" s="894"/>
      <c r="I183" s="894"/>
      <c r="J183" s="894"/>
      <c r="K183" s="888"/>
      <c r="M183" s="837"/>
    </row>
    <row r="184" spans="1:13" s="827" customFormat="1" x14ac:dyDescent="0.2">
      <c r="A184" s="876"/>
      <c r="B184" s="877"/>
      <c r="C184" s="877"/>
      <c r="D184" s="876"/>
      <c r="E184" s="889"/>
      <c r="F184" s="876"/>
      <c r="G184" s="881"/>
      <c r="H184" s="894"/>
      <c r="I184" s="894"/>
      <c r="J184" s="894"/>
      <c r="K184" s="881"/>
      <c r="M184" s="837"/>
    </row>
    <row r="185" spans="1:13" s="827" customFormat="1" x14ac:dyDescent="0.2">
      <c r="A185" s="876"/>
      <c r="B185" s="877"/>
      <c r="C185" s="877"/>
      <c r="D185" s="876"/>
      <c r="E185" s="889"/>
      <c r="F185" s="876"/>
      <c r="G185" s="881"/>
      <c r="H185" s="894"/>
      <c r="I185" s="894"/>
      <c r="J185" s="894"/>
      <c r="K185" s="881"/>
      <c r="M185" s="837"/>
    </row>
    <row r="186" spans="1:13" s="827" customFormat="1" x14ac:dyDescent="0.2">
      <c r="A186" s="876"/>
      <c r="B186" s="877"/>
      <c r="C186" s="877"/>
      <c r="D186" s="876"/>
      <c r="E186" s="889"/>
      <c r="F186" s="876"/>
      <c r="G186" s="881"/>
      <c r="H186" s="894"/>
      <c r="I186" s="894"/>
      <c r="J186" s="894"/>
      <c r="K186" s="881"/>
      <c r="M186" s="837"/>
    </row>
    <row r="187" spans="1:13" s="827" customFormat="1" x14ac:dyDescent="0.2">
      <c r="A187" s="876"/>
      <c r="B187" s="877"/>
      <c r="C187" s="877"/>
      <c r="D187" s="876"/>
      <c r="E187" s="889"/>
      <c r="F187" s="876"/>
      <c r="G187" s="881"/>
      <c r="H187" s="894"/>
      <c r="I187" s="894"/>
      <c r="J187" s="894"/>
      <c r="K187" s="881"/>
      <c r="M187" s="837"/>
    </row>
    <row r="188" spans="1:13" s="827" customFormat="1" x14ac:dyDescent="0.2">
      <c r="A188" s="876"/>
      <c r="B188" s="877"/>
      <c r="C188" s="877"/>
      <c r="D188" s="876"/>
      <c r="E188" s="889"/>
      <c r="F188" s="876"/>
      <c r="G188" s="881"/>
      <c r="H188" s="894"/>
      <c r="I188" s="894"/>
      <c r="J188" s="894"/>
      <c r="K188" s="881"/>
      <c r="L188" s="837"/>
      <c r="M188" s="837"/>
    </row>
    <row r="189" spans="1:13" s="827" customFormat="1" x14ac:dyDescent="0.2">
      <c r="A189" s="876"/>
      <c r="B189" s="877"/>
      <c r="C189" s="877"/>
      <c r="D189" s="895"/>
      <c r="E189" s="889"/>
      <c r="F189" s="876"/>
      <c r="G189" s="881"/>
      <c r="H189" s="894"/>
      <c r="I189" s="894"/>
      <c r="J189" s="894"/>
      <c r="K189" s="881"/>
      <c r="M189" s="837"/>
    </row>
    <row r="190" spans="1:13" s="827" customFormat="1" x14ac:dyDescent="0.2">
      <c r="A190" s="876"/>
      <c r="B190" s="877"/>
      <c r="C190" s="877"/>
      <c r="D190" s="876"/>
      <c r="E190" s="889"/>
      <c r="F190" s="876"/>
      <c r="G190" s="881"/>
      <c r="H190" s="881"/>
      <c r="I190" s="881"/>
      <c r="J190" s="881"/>
      <c r="K190" s="888"/>
      <c r="M190" s="837"/>
    </row>
    <row r="191" spans="1:13" s="827" customFormat="1" x14ac:dyDescent="0.2">
      <c r="A191" s="876"/>
      <c r="B191" s="877"/>
      <c r="C191" s="877"/>
      <c r="D191" s="876"/>
      <c r="E191" s="893"/>
      <c r="F191" s="876"/>
      <c r="G191" s="881"/>
      <c r="H191" s="881"/>
      <c r="I191" s="881"/>
      <c r="J191" s="881"/>
      <c r="K191" s="888"/>
      <c r="M191" s="837"/>
    </row>
    <row r="192" spans="1:13" s="827" customFormat="1" x14ac:dyDescent="0.2">
      <c r="A192" s="876"/>
      <c r="B192" s="877"/>
      <c r="C192" s="877"/>
      <c r="D192" s="876"/>
      <c r="E192" s="889"/>
      <c r="F192" s="876"/>
      <c r="G192" s="881"/>
      <c r="H192" s="881"/>
      <c r="I192" s="881"/>
      <c r="J192" s="881"/>
      <c r="K192" s="881"/>
      <c r="M192" s="837"/>
    </row>
    <row r="193" spans="1:19" s="827" customFormat="1" x14ac:dyDescent="0.2">
      <c r="A193" s="876"/>
      <c r="B193" s="877"/>
      <c r="C193" s="877"/>
      <c r="D193" s="876"/>
      <c r="E193" s="889"/>
      <c r="F193" s="876"/>
      <c r="G193" s="881"/>
      <c r="H193" s="881"/>
      <c r="I193" s="881"/>
      <c r="J193" s="881"/>
      <c r="K193" s="881"/>
      <c r="M193" s="837"/>
    </row>
    <row r="194" spans="1:19" s="827" customFormat="1" x14ac:dyDescent="0.2">
      <c r="A194" s="876"/>
      <c r="B194" s="877"/>
      <c r="C194" s="877"/>
      <c r="D194" s="876"/>
      <c r="E194" s="889"/>
      <c r="F194" s="876"/>
      <c r="G194" s="881"/>
      <c r="H194" s="881"/>
      <c r="I194" s="881"/>
      <c r="J194" s="881"/>
      <c r="K194" s="881"/>
      <c r="M194" s="837"/>
    </row>
    <row r="195" spans="1:19" s="827" customFormat="1" x14ac:dyDescent="0.2">
      <c r="A195" s="876"/>
      <c r="B195" s="877"/>
      <c r="C195" s="877"/>
      <c r="D195" s="876"/>
      <c r="E195" s="889"/>
      <c r="F195" s="876"/>
      <c r="G195" s="881"/>
      <c r="H195" s="881"/>
      <c r="I195" s="881"/>
      <c r="J195" s="881"/>
      <c r="K195" s="881"/>
      <c r="M195" s="837"/>
      <c r="S195" s="896"/>
    </row>
    <row r="196" spans="1:19" s="827" customFormat="1" x14ac:dyDescent="0.2">
      <c r="A196" s="876"/>
      <c r="B196" s="877"/>
      <c r="C196" s="877"/>
      <c r="D196" s="876"/>
      <c r="E196" s="889"/>
      <c r="F196" s="876"/>
      <c r="G196" s="881"/>
      <c r="H196" s="881"/>
      <c r="I196" s="881"/>
      <c r="J196" s="881"/>
      <c r="K196" s="881"/>
      <c r="M196" s="837"/>
    </row>
    <row r="197" spans="1:19" s="827" customFormat="1" x14ac:dyDescent="0.2">
      <c r="A197" s="876"/>
      <c r="B197" s="877"/>
      <c r="C197" s="877"/>
      <c r="D197" s="876"/>
      <c r="E197" s="889"/>
      <c r="F197" s="876"/>
      <c r="G197" s="881"/>
      <c r="H197" s="881"/>
      <c r="I197" s="881"/>
      <c r="J197" s="881"/>
      <c r="K197" s="881"/>
      <c r="M197" s="837"/>
    </row>
    <row r="198" spans="1:19" s="827" customFormat="1" x14ac:dyDescent="0.2">
      <c r="A198" s="876"/>
      <c r="B198" s="877"/>
      <c r="C198" s="877"/>
      <c r="D198" s="876"/>
      <c r="E198" s="889"/>
      <c r="F198" s="876"/>
      <c r="G198" s="881"/>
      <c r="H198" s="881"/>
      <c r="I198" s="881"/>
      <c r="J198" s="881"/>
      <c r="K198" s="881"/>
      <c r="M198" s="837"/>
    </row>
    <row r="199" spans="1:19" s="827" customFormat="1" x14ac:dyDescent="0.2">
      <c r="A199" s="876"/>
      <c r="B199" s="877"/>
      <c r="C199" s="877"/>
      <c r="D199" s="876"/>
      <c r="E199" s="889"/>
      <c r="F199" s="876"/>
      <c r="G199" s="881"/>
      <c r="H199" s="881"/>
      <c r="I199" s="881"/>
      <c r="J199" s="881"/>
      <c r="K199" s="881"/>
      <c r="M199" s="837"/>
    </row>
    <row r="200" spans="1:19" s="827" customFormat="1" x14ac:dyDescent="0.2">
      <c r="A200" s="876"/>
      <c r="B200" s="877"/>
      <c r="C200" s="877"/>
      <c r="D200" s="876"/>
      <c r="E200" s="889"/>
      <c r="F200" s="876"/>
      <c r="G200" s="881"/>
      <c r="H200" s="881"/>
      <c r="I200" s="881"/>
      <c r="J200" s="881"/>
      <c r="K200" s="881"/>
      <c r="M200" s="837"/>
    </row>
    <row r="201" spans="1:19" s="827" customFormat="1" x14ac:dyDescent="0.2">
      <c r="A201" s="876"/>
      <c r="B201" s="877"/>
      <c r="C201" s="877"/>
      <c r="D201" s="876"/>
      <c r="E201" s="889"/>
      <c r="F201" s="876"/>
      <c r="G201" s="881"/>
      <c r="H201" s="881"/>
      <c r="I201" s="881"/>
      <c r="J201" s="881"/>
      <c r="K201" s="881"/>
      <c r="M201" s="837"/>
    </row>
    <row r="202" spans="1:19" s="827" customFormat="1" x14ac:dyDescent="0.2">
      <c r="A202" s="876"/>
      <c r="B202" s="877"/>
      <c r="C202" s="877"/>
      <c r="D202" s="876"/>
      <c r="E202" s="889"/>
      <c r="F202" s="876"/>
      <c r="G202" s="881"/>
      <c r="H202" s="881"/>
      <c r="I202" s="881"/>
      <c r="J202" s="881"/>
      <c r="K202" s="881"/>
      <c r="M202" s="837"/>
    </row>
    <row r="203" spans="1:19" s="827" customFormat="1" x14ac:dyDescent="0.2">
      <c r="A203" s="876"/>
      <c r="B203" s="877"/>
      <c r="C203" s="877"/>
      <c r="D203" s="876"/>
      <c r="E203" s="889"/>
      <c r="F203" s="876"/>
      <c r="G203" s="881"/>
      <c r="H203" s="881"/>
      <c r="I203" s="881"/>
      <c r="J203" s="881"/>
      <c r="K203" s="881"/>
      <c r="M203" s="837"/>
    </row>
    <row r="204" spans="1:19" s="827" customFormat="1" x14ac:dyDescent="0.2">
      <c r="A204" s="876"/>
      <c r="B204" s="877"/>
      <c r="C204" s="877"/>
      <c r="D204" s="876"/>
      <c r="E204" s="889"/>
      <c r="F204" s="876"/>
      <c r="G204" s="881"/>
      <c r="H204" s="881"/>
      <c r="I204" s="881"/>
      <c r="J204" s="881"/>
      <c r="K204" s="881"/>
      <c r="L204" s="837"/>
      <c r="M204" s="837"/>
    </row>
    <row r="205" spans="1:19" s="827" customFormat="1" x14ac:dyDescent="0.2">
      <c r="A205" s="876"/>
      <c r="B205" s="877"/>
      <c r="C205" s="877"/>
      <c r="D205" s="876"/>
      <c r="E205" s="889"/>
      <c r="F205" s="876"/>
      <c r="G205" s="881"/>
      <c r="H205" s="881"/>
      <c r="I205" s="881"/>
      <c r="J205" s="881"/>
      <c r="K205" s="881"/>
      <c r="M205" s="837"/>
    </row>
    <row r="206" spans="1:19" s="827" customFormat="1" x14ac:dyDescent="0.2">
      <c r="A206" s="876"/>
      <c r="B206" s="877"/>
      <c r="C206" s="877"/>
      <c r="D206" s="876"/>
      <c r="E206" s="889"/>
      <c r="F206" s="876"/>
      <c r="G206" s="881"/>
      <c r="H206" s="881"/>
      <c r="I206" s="881"/>
      <c r="J206" s="881"/>
      <c r="K206" s="881"/>
      <c r="M206" s="837"/>
    </row>
    <row r="207" spans="1:19" s="827" customFormat="1" x14ac:dyDescent="0.2">
      <c r="A207" s="876"/>
      <c r="B207" s="877"/>
      <c r="C207" s="877"/>
      <c r="D207" s="876"/>
      <c r="E207" s="889"/>
      <c r="F207" s="876"/>
      <c r="G207" s="881"/>
      <c r="H207" s="881"/>
      <c r="I207" s="881"/>
      <c r="J207" s="881"/>
      <c r="K207" s="881"/>
      <c r="L207" s="837"/>
      <c r="M207" s="837"/>
    </row>
    <row r="208" spans="1:19" s="827" customFormat="1" x14ac:dyDescent="0.2">
      <c r="A208" s="876"/>
      <c r="B208" s="877"/>
      <c r="C208" s="877"/>
      <c r="D208" s="876"/>
      <c r="E208" s="889"/>
      <c r="F208" s="876"/>
      <c r="G208" s="881"/>
      <c r="H208" s="881"/>
      <c r="I208" s="881"/>
      <c r="J208" s="881"/>
      <c r="K208" s="881"/>
      <c r="M208" s="837"/>
    </row>
    <row r="209" spans="1:13" s="827" customFormat="1" x14ac:dyDescent="0.2">
      <c r="A209" s="876"/>
      <c r="B209" s="877"/>
      <c r="C209" s="877"/>
      <c r="D209" s="876"/>
      <c r="E209" s="889"/>
      <c r="F209" s="876"/>
      <c r="G209" s="881"/>
      <c r="H209" s="881"/>
      <c r="I209" s="881"/>
      <c r="J209" s="881"/>
      <c r="K209" s="881"/>
      <c r="L209" s="837"/>
      <c r="M209" s="837"/>
    </row>
    <row r="210" spans="1:13" s="827" customFormat="1" x14ac:dyDescent="0.2">
      <c r="A210" s="876"/>
      <c r="B210" s="877"/>
      <c r="C210" s="877"/>
      <c r="D210" s="876"/>
      <c r="E210" s="889"/>
      <c r="F210" s="876"/>
      <c r="G210" s="881"/>
      <c r="H210" s="881"/>
      <c r="I210" s="881"/>
      <c r="J210" s="881"/>
      <c r="K210" s="881"/>
      <c r="M210" s="837"/>
    </row>
    <row r="211" spans="1:13" s="827" customFormat="1" x14ac:dyDescent="0.2">
      <c r="A211" s="876"/>
      <c r="B211" s="877"/>
      <c r="C211" s="877"/>
      <c r="D211" s="876"/>
      <c r="E211" s="889"/>
      <c r="F211" s="876"/>
      <c r="G211" s="881"/>
      <c r="H211" s="881"/>
      <c r="I211" s="881"/>
      <c r="J211" s="881"/>
      <c r="K211" s="881"/>
      <c r="M211" s="837"/>
    </row>
    <row r="212" spans="1:13" s="827" customFormat="1" x14ac:dyDescent="0.2">
      <c r="A212" s="876"/>
      <c r="B212" s="877"/>
      <c r="C212" s="877"/>
      <c r="D212" s="876"/>
      <c r="E212" s="889"/>
      <c r="F212" s="876"/>
      <c r="G212" s="881"/>
      <c r="H212" s="881"/>
      <c r="I212" s="881"/>
      <c r="J212" s="881"/>
      <c r="K212" s="881"/>
      <c r="M212" s="837"/>
    </row>
    <row r="213" spans="1:13" s="827" customFormat="1" x14ac:dyDescent="0.2">
      <c r="A213" s="876"/>
      <c r="B213" s="877"/>
      <c r="C213" s="877"/>
      <c r="D213" s="876"/>
      <c r="E213" s="889"/>
      <c r="F213" s="876"/>
      <c r="G213" s="881"/>
      <c r="H213" s="881"/>
      <c r="I213" s="881"/>
      <c r="J213" s="881"/>
      <c r="K213" s="881"/>
      <c r="M213" s="837"/>
    </row>
    <row r="214" spans="1:13" s="827" customFormat="1" x14ac:dyDescent="0.2">
      <c r="A214" s="876"/>
      <c r="B214" s="877"/>
      <c r="C214" s="877"/>
      <c r="D214" s="876"/>
      <c r="E214" s="889"/>
      <c r="F214" s="876"/>
      <c r="G214" s="881"/>
      <c r="H214" s="881"/>
      <c r="I214" s="881"/>
      <c r="J214" s="881"/>
      <c r="K214" s="881"/>
      <c r="M214" s="837"/>
    </row>
    <row r="215" spans="1:13" s="827" customFormat="1" x14ac:dyDescent="0.2">
      <c r="A215" s="876"/>
      <c r="B215" s="877"/>
      <c r="C215" s="877"/>
      <c r="D215" s="876"/>
      <c r="E215" s="889"/>
      <c r="F215" s="876"/>
      <c r="G215" s="881"/>
      <c r="H215" s="881"/>
      <c r="I215" s="881"/>
      <c r="J215" s="881"/>
      <c r="K215" s="881"/>
      <c r="M215" s="837"/>
    </row>
    <row r="216" spans="1:13" s="827" customFormat="1" x14ac:dyDescent="0.2">
      <c r="A216" s="876"/>
      <c r="B216" s="877"/>
      <c r="C216" s="877"/>
      <c r="D216" s="876"/>
      <c r="E216" s="889"/>
      <c r="F216" s="876"/>
      <c r="G216" s="881"/>
      <c r="H216" s="881"/>
      <c r="I216" s="881"/>
      <c r="J216" s="881"/>
      <c r="K216" s="881"/>
      <c r="M216" s="837"/>
    </row>
    <row r="217" spans="1:13" s="827" customFormat="1" x14ac:dyDescent="0.2">
      <c r="A217" s="876"/>
      <c r="B217" s="877"/>
      <c r="C217" s="877"/>
      <c r="D217" s="876"/>
      <c r="E217" s="889"/>
      <c r="F217" s="876"/>
      <c r="G217" s="881"/>
      <c r="H217" s="881"/>
      <c r="I217" s="881"/>
      <c r="J217" s="881"/>
      <c r="K217" s="881"/>
      <c r="M217" s="837"/>
    </row>
    <row r="218" spans="1:13" s="827" customFormat="1" x14ac:dyDescent="0.2">
      <c r="A218" s="876"/>
      <c r="B218" s="877"/>
      <c r="C218" s="877"/>
      <c r="D218" s="876"/>
      <c r="E218" s="889"/>
      <c r="F218" s="876"/>
      <c r="G218" s="881"/>
      <c r="H218" s="881"/>
      <c r="I218" s="881"/>
      <c r="J218" s="881"/>
      <c r="K218" s="881"/>
      <c r="M218" s="837"/>
    </row>
    <row r="219" spans="1:13" s="827" customFormat="1" x14ac:dyDescent="0.2">
      <c r="A219" s="876"/>
      <c r="B219" s="877"/>
      <c r="C219" s="877"/>
      <c r="D219" s="876"/>
      <c r="E219" s="889"/>
      <c r="F219" s="876"/>
      <c r="G219" s="881"/>
      <c r="H219" s="881"/>
      <c r="I219" s="881"/>
      <c r="J219" s="881"/>
      <c r="K219" s="881"/>
      <c r="M219" s="837"/>
    </row>
    <row r="220" spans="1:13" s="827" customFormat="1" x14ac:dyDescent="0.2">
      <c r="A220" s="876"/>
      <c r="B220" s="877"/>
      <c r="C220" s="877"/>
      <c r="D220" s="876"/>
      <c r="E220" s="889"/>
      <c r="F220" s="876"/>
      <c r="G220" s="881"/>
      <c r="H220" s="881"/>
      <c r="I220" s="881"/>
      <c r="J220" s="881"/>
      <c r="K220" s="881"/>
      <c r="M220" s="837"/>
    </row>
    <row r="221" spans="1:13" s="827" customFormat="1" x14ac:dyDescent="0.2">
      <c r="A221" s="876"/>
      <c r="B221" s="877"/>
      <c r="C221" s="877"/>
      <c r="D221" s="876"/>
      <c r="E221" s="889"/>
      <c r="F221" s="876"/>
      <c r="G221" s="881"/>
      <c r="H221" s="881"/>
      <c r="I221" s="881"/>
      <c r="J221" s="881"/>
      <c r="K221" s="881"/>
      <c r="M221" s="837"/>
    </row>
    <row r="222" spans="1:13" s="827" customFormat="1" x14ac:dyDescent="0.2">
      <c r="A222" s="876"/>
      <c r="B222" s="877"/>
      <c r="C222" s="877"/>
      <c r="D222" s="876"/>
      <c r="E222" s="889"/>
      <c r="F222" s="876"/>
      <c r="G222" s="881"/>
      <c r="H222" s="881"/>
      <c r="I222" s="881"/>
      <c r="J222" s="881"/>
      <c r="K222" s="881"/>
      <c r="M222" s="837"/>
    </row>
    <row r="223" spans="1:13" s="827" customFormat="1" x14ac:dyDescent="0.2">
      <c r="A223" s="876"/>
      <c r="B223" s="877"/>
      <c r="C223" s="877"/>
      <c r="D223" s="876"/>
      <c r="E223" s="889"/>
      <c r="F223" s="876"/>
      <c r="G223" s="881"/>
      <c r="H223" s="881"/>
      <c r="I223" s="881"/>
      <c r="J223" s="881"/>
      <c r="K223" s="881"/>
      <c r="M223" s="837"/>
    </row>
    <row r="224" spans="1:13" s="827" customFormat="1" x14ac:dyDescent="0.2">
      <c r="A224" s="876"/>
      <c r="B224" s="877"/>
      <c r="C224" s="877"/>
      <c r="D224" s="876"/>
      <c r="E224" s="889"/>
      <c r="F224" s="876"/>
      <c r="G224" s="881"/>
      <c r="H224" s="881"/>
      <c r="I224" s="881"/>
      <c r="J224" s="881"/>
      <c r="K224" s="881"/>
      <c r="M224" s="837"/>
    </row>
    <row r="225" spans="1:13" s="827" customFormat="1" x14ac:dyDescent="0.2">
      <c r="A225" s="876"/>
      <c r="B225" s="877"/>
      <c r="C225" s="877"/>
      <c r="D225" s="876"/>
      <c r="E225" s="889"/>
      <c r="F225" s="876"/>
      <c r="G225" s="881"/>
      <c r="H225" s="881"/>
      <c r="I225" s="881"/>
      <c r="J225" s="881"/>
      <c r="K225" s="881"/>
      <c r="M225" s="837"/>
    </row>
    <row r="226" spans="1:13" s="827" customFormat="1" x14ac:dyDescent="0.2">
      <c r="A226" s="876"/>
      <c r="B226" s="877"/>
      <c r="C226" s="877"/>
      <c r="D226" s="876"/>
      <c r="E226" s="889"/>
      <c r="F226" s="876"/>
      <c r="G226" s="881"/>
      <c r="H226" s="881"/>
      <c r="I226" s="881"/>
      <c r="J226" s="881"/>
      <c r="K226" s="881"/>
      <c r="M226" s="837"/>
    </row>
    <row r="227" spans="1:13" s="827" customFormat="1" x14ac:dyDescent="0.2">
      <c r="A227" s="876"/>
      <c r="B227" s="877"/>
      <c r="C227" s="877"/>
      <c r="D227" s="876"/>
      <c r="E227" s="889"/>
      <c r="F227" s="876"/>
      <c r="G227" s="881"/>
      <c r="H227" s="881"/>
      <c r="I227" s="881"/>
      <c r="J227" s="881"/>
      <c r="K227" s="881"/>
      <c r="M227" s="837"/>
    </row>
    <row r="228" spans="1:13" s="827" customFormat="1" x14ac:dyDescent="0.2">
      <c r="A228" s="876"/>
      <c r="B228" s="877"/>
      <c r="C228" s="877"/>
      <c r="D228" s="876"/>
      <c r="E228" s="889"/>
      <c r="F228" s="876"/>
      <c r="G228" s="881"/>
      <c r="H228" s="881"/>
      <c r="I228" s="881"/>
      <c r="J228" s="881"/>
      <c r="K228" s="881"/>
      <c r="M228" s="837"/>
    </row>
    <row r="229" spans="1:13" s="827" customFormat="1" x14ac:dyDescent="0.2">
      <c r="A229" s="876"/>
      <c r="B229" s="877"/>
      <c r="C229" s="877"/>
      <c r="D229" s="876"/>
      <c r="E229" s="889"/>
      <c r="F229" s="876"/>
      <c r="G229" s="881"/>
      <c r="H229" s="881"/>
      <c r="I229" s="881"/>
      <c r="J229" s="881"/>
      <c r="K229" s="881"/>
      <c r="M229" s="837"/>
    </row>
    <row r="230" spans="1:13" s="827" customFormat="1" x14ac:dyDescent="0.2">
      <c r="A230" s="876"/>
      <c r="B230" s="877"/>
      <c r="C230" s="877"/>
      <c r="D230" s="876"/>
      <c r="E230" s="889"/>
      <c r="F230" s="876"/>
      <c r="G230" s="881"/>
      <c r="H230" s="881"/>
      <c r="I230" s="881"/>
      <c r="J230" s="881"/>
      <c r="K230" s="881"/>
      <c r="M230" s="837"/>
    </row>
    <row r="231" spans="1:13" s="827" customFormat="1" x14ac:dyDescent="0.2">
      <c r="A231" s="876"/>
      <c r="B231" s="877"/>
      <c r="C231" s="877"/>
      <c r="D231" s="876"/>
      <c r="E231" s="889"/>
      <c r="F231" s="876"/>
      <c r="G231" s="881"/>
      <c r="H231" s="881"/>
      <c r="I231" s="881"/>
      <c r="J231" s="881"/>
      <c r="K231" s="881"/>
      <c r="M231" s="837"/>
    </row>
    <row r="232" spans="1:13" s="827" customFormat="1" x14ac:dyDescent="0.2">
      <c r="A232" s="876"/>
      <c r="B232" s="877"/>
      <c r="C232" s="877"/>
      <c r="D232" s="876"/>
      <c r="E232" s="889"/>
      <c r="F232" s="876"/>
      <c r="G232" s="881"/>
      <c r="H232" s="881"/>
      <c r="I232" s="881"/>
      <c r="J232" s="881"/>
      <c r="K232" s="881"/>
      <c r="M232" s="837"/>
    </row>
    <row r="233" spans="1:13" s="827" customFormat="1" x14ac:dyDescent="0.2">
      <c r="A233" s="876"/>
      <c r="B233" s="877"/>
      <c r="C233" s="877"/>
      <c r="D233" s="876"/>
      <c r="E233" s="889"/>
      <c r="F233" s="876"/>
      <c r="G233" s="881"/>
      <c r="H233" s="881"/>
      <c r="I233" s="881"/>
      <c r="J233" s="881"/>
      <c r="K233" s="881"/>
      <c r="M233" s="837"/>
    </row>
    <row r="234" spans="1:13" s="827" customFormat="1" x14ac:dyDescent="0.2">
      <c r="A234" s="876"/>
      <c r="B234" s="877"/>
      <c r="C234" s="877"/>
      <c r="D234" s="876"/>
      <c r="E234" s="889"/>
      <c r="F234" s="876"/>
      <c r="G234" s="881"/>
      <c r="H234" s="881"/>
      <c r="I234" s="881"/>
      <c r="J234" s="881"/>
      <c r="K234" s="881"/>
      <c r="M234" s="837"/>
    </row>
    <row r="235" spans="1:13" s="827" customFormat="1" x14ac:dyDescent="0.2">
      <c r="A235" s="876"/>
      <c r="B235" s="877"/>
      <c r="C235" s="877"/>
      <c r="D235" s="876"/>
      <c r="E235" s="889"/>
      <c r="F235" s="876"/>
      <c r="G235" s="881"/>
      <c r="H235" s="881"/>
      <c r="I235" s="881"/>
      <c r="J235" s="881"/>
      <c r="K235" s="881"/>
      <c r="M235" s="837"/>
    </row>
    <row r="236" spans="1:13" s="827" customFormat="1" x14ac:dyDescent="0.2">
      <c r="A236" s="876"/>
      <c r="B236" s="877"/>
      <c r="C236" s="877"/>
      <c r="D236" s="876"/>
      <c r="E236" s="889"/>
      <c r="F236" s="876"/>
      <c r="G236" s="881"/>
      <c r="H236" s="881"/>
      <c r="I236" s="881"/>
      <c r="J236" s="881"/>
      <c r="K236" s="881"/>
      <c r="M236" s="837"/>
    </row>
    <row r="237" spans="1:13" s="827" customFormat="1" x14ac:dyDescent="0.2">
      <c r="A237" s="876"/>
      <c r="B237" s="877"/>
      <c r="C237" s="877"/>
      <c r="D237" s="876"/>
      <c r="E237" s="889"/>
      <c r="F237" s="876"/>
      <c r="G237" s="881"/>
      <c r="H237" s="881"/>
      <c r="I237" s="881"/>
      <c r="J237" s="881"/>
      <c r="K237" s="881"/>
      <c r="M237" s="837"/>
    </row>
    <row r="238" spans="1:13" s="827" customFormat="1" x14ac:dyDescent="0.2">
      <c r="A238" s="876"/>
      <c r="B238" s="877"/>
      <c r="C238" s="877"/>
      <c r="D238" s="876"/>
      <c r="E238" s="889"/>
      <c r="F238" s="876"/>
      <c r="G238" s="881"/>
      <c r="H238" s="881"/>
      <c r="I238" s="881"/>
      <c r="J238" s="881"/>
      <c r="K238" s="881"/>
      <c r="M238" s="837"/>
    </row>
    <row r="239" spans="1:13" s="827" customFormat="1" x14ac:dyDescent="0.2">
      <c r="A239" s="876"/>
      <c r="B239" s="877"/>
      <c r="C239" s="877"/>
      <c r="D239" s="876"/>
      <c r="E239" s="889"/>
      <c r="F239" s="876"/>
      <c r="G239" s="881"/>
      <c r="H239" s="881"/>
      <c r="I239" s="881"/>
      <c r="J239" s="881"/>
      <c r="K239" s="881"/>
      <c r="M239" s="837"/>
    </row>
    <row r="240" spans="1:13" s="827" customFormat="1" x14ac:dyDescent="0.2">
      <c r="A240" s="876"/>
      <c r="B240" s="877"/>
      <c r="C240" s="877"/>
      <c r="D240" s="876"/>
      <c r="E240" s="889"/>
      <c r="F240" s="876"/>
      <c r="G240" s="881"/>
      <c r="H240" s="881"/>
      <c r="I240" s="881"/>
      <c r="J240" s="881"/>
      <c r="K240" s="881"/>
      <c r="M240" s="837"/>
    </row>
    <row r="241" spans="1:13" s="827" customFormat="1" x14ac:dyDescent="0.2">
      <c r="A241" s="876"/>
      <c r="B241" s="877"/>
      <c r="C241" s="877"/>
      <c r="D241" s="876"/>
      <c r="E241" s="889"/>
      <c r="F241" s="876"/>
      <c r="G241" s="881"/>
      <c r="H241" s="881"/>
      <c r="I241" s="881"/>
      <c r="J241" s="881"/>
      <c r="K241" s="881"/>
      <c r="M241" s="837"/>
    </row>
    <row r="242" spans="1:13" s="827" customFormat="1" x14ac:dyDescent="0.2">
      <c r="A242" s="876"/>
      <c r="B242" s="877"/>
      <c r="C242" s="877"/>
      <c r="D242" s="876"/>
      <c r="E242" s="889"/>
      <c r="F242" s="876"/>
      <c r="G242" s="881"/>
      <c r="H242" s="881"/>
      <c r="I242" s="881"/>
      <c r="J242" s="881"/>
      <c r="K242" s="881"/>
      <c r="M242" s="837"/>
    </row>
    <row r="243" spans="1:13" s="827" customFormat="1" x14ac:dyDescent="0.2">
      <c r="A243" s="876"/>
      <c r="B243" s="877"/>
      <c r="C243" s="877"/>
      <c r="D243" s="876"/>
      <c r="E243" s="889"/>
      <c r="F243" s="876"/>
      <c r="G243" s="881"/>
      <c r="H243" s="881"/>
      <c r="I243" s="881"/>
      <c r="J243" s="881"/>
      <c r="K243" s="881"/>
      <c r="M243" s="837"/>
    </row>
    <row r="244" spans="1:13" s="827" customFormat="1" x14ac:dyDescent="0.2">
      <c r="A244" s="876"/>
      <c r="B244" s="877"/>
      <c r="C244" s="877"/>
      <c r="D244" s="876"/>
      <c r="E244" s="889"/>
      <c r="F244" s="876"/>
      <c r="G244" s="881"/>
      <c r="H244" s="881"/>
      <c r="I244" s="881"/>
      <c r="J244" s="881"/>
      <c r="K244" s="881"/>
      <c r="M244" s="837"/>
    </row>
    <row r="245" spans="1:13" s="827" customFormat="1" x14ac:dyDescent="0.2">
      <c r="A245" s="876"/>
      <c r="B245" s="877"/>
      <c r="C245" s="877"/>
      <c r="D245" s="876"/>
      <c r="E245" s="889"/>
      <c r="F245" s="876"/>
      <c r="G245" s="881"/>
      <c r="H245" s="881"/>
      <c r="I245" s="881"/>
      <c r="J245" s="881"/>
      <c r="K245" s="881"/>
      <c r="M245" s="837"/>
    </row>
    <row r="246" spans="1:13" s="827" customFormat="1" x14ac:dyDescent="0.2">
      <c r="A246" s="876"/>
      <c r="B246" s="877"/>
      <c r="C246" s="877"/>
      <c r="D246" s="876"/>
      <c r="E246" s="889"/>
      <c r="F246" s="876"/>
      <c r="G246" s="881"/>
      <c r="H246" s="881"/>
      <c r="I246" s="881"/>
      <c r="J246" s="881"/>
      <c r="K246" s="881"/>
      <c r="M246" s="837"/>
    </row>
    <row r="247" spans="1:13" s="827" customFormat="1" x14ac:dyDescent="0.2">
      <c r="A247" s="876"/>
      <c r="B247" s="877"/>
      <c r="C247" s="877"/>
      <c r="D247" s="876"/>
      <c r="E247" s="889"/>
      <c r="F247" s="876"/>
      <c r="G247" s="881"/>
      <c r="H247" s="881"/>
      <c r="I247" s="881"/>
      <c r="J247" s="881"/>
      <c r="K247" s="881"/>
      <c r="M247" s="837"/>
    </row>
    <row r="248" spans="1:13" s="827" customFormat="1" x14ac:dyDescent="0.2">
      <c r="A248" s="876"/>
      <c r="B248" s="877"/>
      <c r="C248" s="877"/>
      <c r="D248" s="876"/>
      <c r="E248" s="889"/>
      <c r="F248" s="876"/>
      <c r="G248" s="881"/>
      <c r="H248" s="881"/>
      <c r="I248" s="881"/>
      <c r="J248" s="881"/>
      <c r="K248" s="881"/>
      <c r="M248" s="837"/>
    </row>
    <row r="249" spans="1:13" s="827" customFormat="1" x14ac:dyDescent="0.2">
      <c r="A249" s="876"/>
      <c r="B249" s="877"/>
      <c r="C249" s="877"/>
      <c r="D249" s="876"/>
      <c r="E249" s="889"/>
      <c r="F249" s="876"/>
      <c r="G249" s="881"/>
      <c r="H249" s="881"/>
      <c r="I249" s="881"/>
      <c r="J249" s="881"/>
      <c r="K249" s="881"/>
      <c r="M249" s="837"/>
    </row>
    <row r="250" spans="1:13" s="827" customFormat="1" x14ac:dyDescent="0.2">
      <c r="A250" s="876"/>
      <c r="B250" s="877"/>
      <c r="C250" s="877"/>
      <c r="D250" s="876"/>
      <c r="E250" s="889"/>
      <c r="F250" s="876"/>
      <c r="G250" s="881"/>
      <c r="H250" s="881"/>
      <c r="I250" s="881"/>
      <c r="J250" s="881"/>
      <c r="K250" s="881"/>
      <c r="M250" s="837"/>
    </row>
    <row r="251" spans="1:13" s="827" customFormat="1" x14ac:dyDescent="0.2">
      <c r="A251" s="876"/>
      <c r="B251" s="877"/>
      <c r="C251" s="877"/>
      <c r="D251" s="876"/>
      <c r="E251" s="889"/>
      <c r="F251" s="876"/>
      <c r="G251" s="881"/>
      <c r="H251" s="881"/>
      <c r="I251" s="881"/>
      <c r="J251" s="881"/>
      <c r="K251" s="881"/>
      <c r="M251" s="837"/>
    </row>
    <row r="252" spans="1:13" s="827" customFormat="1" x14ac:dyDescent="0.2">
      <c r="A252" s="876"/>
      <c r="B252" s="877"/>
      <c r="C252" s="877"/>
      <c r="D252" s="876"/>
      <c r="E252" s="889"/>
      <c r="F252" s="876"/>
      <c r="G252" s="881"/>
      <c r="H252" s="881"/>
      <c r="I252" s="881"/>
      <c r="J252" s="881"/>
      <c r="K252" s="881"/>
      <c r="M252" s="837"/>
    </row>
    <row r="253" spans="1:13" s="827" customFormat="1" x14ac:dyDescent="0.2">
      <c r="A253" s="876"/>
      <c r="B253" s="877"/>
      <c r="C253" s="877"/>
      <c r="D253" s="876"/>
      <c r="E253" s="889"/>
      <c r="F253" s="876"/>
      <c r="G253" s="881"/>
      <c r="H253" s="881"/>
      <c r="I253" s="881"/>
      <c r="J253" s="881"/>
      <c r="K253" s="881"/>
      <c r="M253" s="837"/>
    </row>
    <row r="254" spans="1:13" s="827" customFormat="1" x14ac:dyDescent="0.2">
      <c r="A254" s="876"/>
      <c r="B254" s="877"/>
      <c r="C254" s="877"/>
      <c r="D254" s="876"/>
      <c r="E254" s="889"/>
      <c r="F254" s="876"/>
      <c r="G254" s="881"/>
      <c r="H254" s="881"/>
      <c r="I254" s="881"/>
      <c r="J254" s="881"/>
      <c r="K254" s="881"/>
      <c r="M254" s="837"/>
    </row>
    <row r="255" spans="1:13" s="827" customFormat="1" x14ac:dyDescent="0.2">
      <c r="A255" s="876"/>
      <c r="B255" s="877"/>
      <c r="C255" s="877"/>
      <c r="D255" s="876"/>
      <c r="E255" s="889"/>
      <c r="F255" s="876"/>
      <c r="G255" s="881"/>
      <c r="H255" s="881"/>
      <c r="I255" s="881"/>
      <c r="J255" s="881"/>
      <c r="K255" s="881"/>
      <c r="M255" s="837"/>
    </row>
    <row r="256" spans="1:13" s="827" customFormat="1" x14ac:dyDescent="0.2">
      <c r="A256" s="876"/>
      <c r="B256" s="877"/>
      <c r="C256" s="877"/>
      <c r="D256" s="876"/>
      <c r="E256" s="889"/>
      <c r="F256" s="876"/>
      <c r="G256" s="881"/>
      <c r="H256" s="881"/>
      <c r="I256" s="881"/>
      <c r="J256" s="881"/>
      <c r="K256" s="881"/>
      <c r="M256" s="837"/>
    </row>
    <row r="257" spans="1:13" s="827" customFormat="1" x14ac:dyDescent="0.2">
      <c r="A257" s="876"/>
      <c r="B257" s="877"/>
      <c r="C257" s="877"/>
      <c r="D257" s="876"/>
      <c r="E257" s="889"/>
      <c r="F257" s="876"/>
      <c r="G257" s="881"/>
      <c r="H257" s="881"/>
      <c r="I257" s="881"/>
      <c r="J257" s="881"/>
      <c r="K257" s="881"/>
      <c r="M257" s="837"/>
    </row>
    <row r="258" spans="1:13" x14ac:dyDescent="0.2">
      <c r="B258" s="897"/>
      <c r="C258" s="897"/>
      <c r="E258" s="898"/>
      <c r="G258" s="899"/>
      <c r="H258" s="899"/>
      <c r="I258" s="899"/>
      <c r="J258" s="899"/>
      <c r="K258" s="899"/>
    </row>
    <row r="259" spans="1:13" x14ac:dyDescent="0.2">
      <c r="B259" s="897"/>
      <c r="C259" s="897"/>
      <c r="E259" s="898"/>
      <c r="G259" s="899"/>
      <c r="H259" s="899"/>
      <c r="I259" s="899"/>
      <c r="J259" s="899"/>
      <c r="K259" s="899"/>
    </row>
    <row r="260" spans="1:13" x14ac:dyDescent="0.2">
      <c r="B260" s="897"/>
      <c r="C260" s="897"/>
      <c r="E260" s="898"/>
      <c r="G260" s="899"/>
      <c r="H260" s="899"/>
      <c r="I260" s="899"/>
      <c r="J260" s="899"/>
      <c r="K260" s="899"/>
    </row>
    <row r="261" spans="1:13" x14ac:dyDescent="0.2">
      <c r="B261" s="897"/>
      <c r="C261" s="897"/>
      <c r="E261" s="898"/>
      <c r="G261" s="899"/>
      <c r="H261" s="899"/>
      <c r="I261" s="899"/>
      <c r="J261" s="899"/>
      <c r="K261" s="899"/>
    </row>
    <row r="262" spans="1:13" x14ac:dyDescent="0.2">
      <c r="B262" s="897"/>
      <c r="C262" s="897"/>
      <c r="E262" s="898"/>
      <c r="G262" s="899"/>
      <c r="H262" s="899"/>
      <c r="I262" s="899"/>
      <c r="J262" s="899"/>
      <c r="K262" s="899"/>
    </row>
    <row r="263" spans="1:13" x14ac:dyDescent="0.2">
      <c r="B263" s="897"/>
      <c r="C263" s="897"/>
      <c r="E263" s="898"/>
      <c r="G263" s="899"/>
      <c r="H263" s="899"/>
      <c r="I263" s="899"/>
      <c r="J263" s="899"/>
      <c r="K263" s="899"/>
    </row>
    <row r="264" spans="1:13" x14ac:dyDescent="0.2">
      <c r="B264" s="897"/>
      <c r="C264" s="897"/>
      <c r="E264" s="898"/>
      <c r="G264" s="899"/>
      <c r="H264" s="899"/>
      <c r="I264" s="899"/>
      <c r="J264" s="899"/>
      <c r="K264" s="899"/>
    </row>
    <row r="265" spans="1:13" x14ac:dyDescent="0.2">
      <c r="B265" s="897"/>
      <c r="C265" s="897"/>
      <c r="E265" s="898"/>
      <c r="G265" s="899"/>
      <c r="H265" s="899"/>
      <c r="I265" s="899"/>
      <c r="J265" s="899"/>
      <c r="K265" s="899"/>
    </row>
    <row r="266" spans="1:13" x14ac:dyDescent="0.2">
      <c r="B266" s="897"/>
      <c r="C266" s="897"/>
      <c r="E266" s="898"/>
      <c r="G266" s="899"/>
      <c r="H266" s="899"/>
      <c r="I266" s="899"/>
      <c r="J266" s="899"/>
      <c r="K266" s="899"/>
    </row>
    <row r="267" spans="1:13" x14ac:dyDescent="0.2">
      <c r="B267" s="897"/>
      <c r="C267" s="897"/>
      <c r="E267" s="898"/>
      <c r="G267" s="899"/>
      <c r="H267" s="899"/>
      <c r="I267" s="899"/>
      <c r="J267" s="899"/>
      <c r="K267" s="899"/>
    </row>
    <row r="268" spans="1:13" x14ac:dyDescent="0.2">
      <c r="B268" s="897"/>
      <c r="C268" s="897"/>
      <c r="E268" s="898"/>
      <c r="G268" s="899"/>
      <c r="H268" s="899"/>
      <c r="I268" s="899"/>
      <c r="J268" s="899"/>
      <c r="K268" s="899"/>
    </row>
    <row r="269" spans="1:13" x14ac:dyDescent="0.2">
      <c r="B269" s="897"/>
      <c r="C269" s="897"/>
      <c r="E269" s="898"/>
      <c r="G269" s="899"/>
      <c r="H269" s="899"/>
      <c r="I269" s="899"/>
      <c r="J269" s="899"/>
      <c r="K269" s="899"/>
    </row>
    <row r="270" spans="1:13" x14ac:dyDescent="0.2">
      <c r="B270" s="897"/>
      <c r="C270" s="897"/>
      <c r="E270" s="898"/>
      <c r="G270" s="900"/>
      <c r="H270" s="901"/>
      <c r="I270" s="901"/>
      <c r="J270" s="901"/>
      <c r="K270" s="901"/>
    </row>
    <row r="271" spans="1:13" x14ac:dyDescent="0.2">
      <c r="B271" s="897"/>
      <c r="C271" s="897"/>
      <c r="E271" s="898"/>
      <c r="G271" s="900"/>
      <c r="H271" s="901"/>
      <c r="I271" s="901"/>
      <c r="J271" s="901"/>
      <c r="K271" s="901"/>
    </row>
    <row r="272" spans="1:13" x14ac:dyDescent="0.2">
      <c r="B272" s="897"/>
      <c r="C272" s="897"/>
      <c r="E272" s="898"/>
      <c r="G272" s="900"/>
      <c r="H272" s="901"/>
      <c r="I272" s="901"/>
      <c r="J272" s="901"/>
      <c r="K272" s="901"/>
    </row>
    <row r="273" spans="2:11" x14ac:dyDescent="0.2">
      <c r="B273" s="897"/>
      <c r="C273" s="897"/>
      <c r="E273" s="898"/>
      <c r="G273" s="900"/>
      <c r="H273" s="901"/>
      <c r="I273" s="901"/>
      <c r="J273" s="901"/>
      <c r="K273" s="901"/>
    </row>
    <row r="274" spans="2:11" x14ac:dyDescent="0.2">
      <c r="B274" s="897"/>
      <c r="C274" s="897"/>
      <c r="E274" s="898"/>
      <c r="G274" s="900"/>
      <c r="H274" s="901"/>
      <c r="I274" s="901"/>
      <c r="J274" s="901"/>
      <c r="K274" s="901"/>
    </row>
    <row r="275" spans="2:11" x14ac:dyDescent="0.2">
      <c r="B275" s="897"/>
      <c r="C275" s="897"/>
      <c r="E275" s="898"/>
      <c r="G275" s="900"/>
      <c r="H275" s="901"/>
      <c r="I275" s="901"/>
      <c r="J275" s="901"/>
      <c r="K275" s="901"/>
    </row>
    <row r="276" spans="2:11" x14ac:dyDescent="0.2">
      <c r="B276" s="897"/>
      <c r="C276" s="897"/>
      <c r="E276" s="898"/>
      <c r="G276" s="900"/>
      <c r="H276" s="901"/>
      <c r="I276" s="901"/>
      <c r="J276" s="901"/>
      <c r="K276" s="901"/>
    </row>
    <row r="277" spans="2:11" x14ac:dyDescent="0.2">
      <c r="B277" s="897"/>
      <c r="C277" s="897"/>
      <c r="E277" s="898"/>
      <c r="G277" s="900"/>
      <c r="H277" s="901"/>
      <c r="I277" s="901"/>
      <c r="J277" s="901"/>
      <c r="K277" s="901"/>
    </row>
    <row r="278" spans="2:11" x14ac:dyDescent="0.2">
      <c r="B278" s="897"/>
      <c r="C278" s="897"/>
      <c r="E278" s="898"/>
      <c r="G278" s="900"/>
      <c r="H278" s="901"/>
      <c r="I278" s="901"/>
      <c r="J278" s="901"/>
      <c r="K278" s="901"/>
    </row>
    <row r="279" spans="2:11" x14ac:dyDescent="0.2">
      <c r="B279" s="897"/>
      <c r="C279" s="897"/>
      <c r="E279" s="898"/>
      <c r="G279" s="900"/>
      <c r="H279" s="901"/>
      <c r="I279" s="901"/>
      <c r="J279" s="901"/>
      <c r="K279" s="901"/>
    </row>
    <row r="280" spans="2:11" x14ac:dyDescent="0.2">
      <c r="B280" s="897"/>
      <c r="C280" s="897"/>
      <c r="E280" s="898"/>
      <c r="G280" s="900"/>
      <c r="H280" s="901"/>
      <c r="I280" s="901"/>
      <c r="J280" s="901"/>
      <c r="K280" s="901"/>
    </row>
    <row r="281" spans="2:11" x14ac:dyDescent="0.2">
      <c r="B281" s="897"/>
      <c r="C281" s="897"/>
      <c r="E281" s="898"/>
      <c r="G281" s="900"/>
      <c r="H281" s="901"/>
      <c r="I281" s="901"/>
      <c r="J281" s="901"/>
      <c r="K281" s="901"/>
    </row>
    <row r="282" spans="2:11" x14ac:dyDescent="0.2">
      <c r="B282" s="897"/>
      <c r="C282" s="897"/>
      <c r="E282" s="898"/>
      <c r="G282" s="900"/>
      <c r="H282" s="901"/>
      <c r="I282" s="901"/>
      <c r="J282" s="901"/>
      <c r="K282" s="901"/>
    </row>
    <row r="283" spans="2:11" x14ac:dyDescent="0.2">
      <c r="B283" s="897"/>
      <c r="C283" s="897"/>
      <c r="E283" s="898"/>
      <c r="G283" s="900"/>
      <c r="H283" s="901"/>
      <c r="I283" s="901"/>
      <c r="J283" s="901"/>
      <c r="K283" s="901"/>
    </row>
    <row r="284" spans="2:11" x14ac:dyDescent="0.2">
      <c r="B284" s="897"/>
      <c r="C284" s="897"/>
      <c r="E284" s="898"/>
      <c r="G284" s="900"/>
      <c r="H284" s="901"/>
      <c r="I284" s="901"/>
      <c r="J284" s="901"/>
      <c r="K284" s="901"/>
    </row>
    <row r="285" spans="2:11" x14ac:dyDescent="0.2">
      <c r="B285" s="897"/>
      <c r="C285" s="897"/>
      <c r="E285" s="898"/>
      <c r="G285" s="900"/>
      <c r="H285" s="901"/>
      <c r="I285" s="901"/>
      <c r="J285" s="901"/>
      <c r="K285" s="901"/>
    </row>
    <row r="286" spans="2:11" x14ac:dyDescent="0.2">
      <c r="B286" s="897"/>
      <c r="C286" s="897"/>
      <c r="E286" s="898"/>
      <c r="G286" s="900"/>
      <c r="H286" s="901"/>
      <c r="I286" s="901"/>
      <c r="J286" s="901"/>
      <c r="K286" s="901"/>
    </row>
    <row r="287" spans="2:11" x14ac:dyDescent="0.2">
      <c r="B287" s="897"/>
      <c r="C287" s="897"/>
      <c r="E287" s="898"/>
      <c r="G287" s="900"/>
      <c r="H287" s="901"/>
      <c r="I287" s="901"/>
      <c r="J287" s="901"/>
      <c r="K287" s="901"/>
    </row>
    <row r="288" spans="2:11" x14ac:dyDescent="0.2">
      <c r="B288" s="897"/>
      <c r="C288" s="897"/>
      <c r="E288" s="898"/>
      <c r="G288" s="900"/>
      <c r="H288" s="901"/>
      <c r="I288" s="901"/>
      <c r="J288" s="901"/>
      <c r="K288" s="901"/>
    </row>
    <row r="289" spans="2:11" x14ac:dyDescent="0.2">
      <c r="B289" s="897"/>
      <c r="C289" s="897"/>
      <c r="E289" s="898"/>
      <c r="G289" s="900"/>
      <c r="H289" s="901"/>
      <c r="I289" s="901"/>
      <c r="J289" s="901"/>
      <c r="K289" s="901"/>
    </row>
    <row r="290" spans="2:11" x14ac:dyDescent="0.2">
      <c r="B290" s="897"/>
      <c r="C290" s="897"/>
      <c r="E290" s="898"/>
      <c r="G290" s="900"/>
      <c r="H290" s="901"/>
      <c r="I290" s="901"/>
      <c r="J290" s="901"/>
      <c r="K290" s="901"/>
    </row>
    <row r="291" spans="2:11" x14ac:dyDescent="0.2">
      <c r="B291" s="897"/>
      <c r="C291" s="897"/>
      <c r="E291" s="898"/>
      <c r="G291" s="900"/>
      <c r="H291" s="901"/>
      <c r="I291" s="901"/>
      <c r="J291" s="901"/>
      <c r="K291" s="901"/>
    </row>
    <row r="292" spans="2:11" x14ac:dyDescent="0.2">
      <c r="B292" s="897"/>
      <c r="C292" s="897"/>
      <c r="E292" s="898"/>
      <c r="G292" s="900"/>
      <c r="H292" s="901"/>
      <c r="I292" s="901"/>
      <c r="J292" s="901"/>
      <c r="K292" s="901"/>
    </row>
    <row r="293" spans="2:11" x14ac:dyDescent="0.2">
      <c r="B293" s="897"/>
      <c r="C293" s="897"/>
      <c r="E293" s="898"/>
      <c r="G293" s="900"/>
      <c r="H293" s="901"/>
      <c r="I293" s="901"/>
      <c r="J293" s="901"/>
      <c r="K293" s="901"/>
    </row>
    <row r="294" spans="2:11" x14ac:dyDescent="0.2">
      <c r="B294" s="897"/>
      <c r="C294" s="897"/>
      <c r="E294" s="898"/>
      <c r="G294" s="900"/>
      <c r="H294" s="901"/>
      <c r="I294" s="901"/>
      <c r="J294" s="901"/>
      <c r="K294" s="901"/>
    </row>
    <row r="295" spans="2:11" x14ac:dyDescent="0.2">
      <c r="B295" s="897"/>
      <c r="C295" s="897"/>
      <c r="E295" s="898"/>
      <c r="G295" s="900"/>
      <c r="H295" s="901"/>
      <c r="I295" s="901"/>
      <c r="J295" s="901"/>
      <c r="K295" s="901"/>
    </row>
    <row r="296" spans="2:11" x14ac:dyDescent="0.2">
      <c r="B296" s="897"/>
      <c r="C296" s="897"/>
      <c r="E296" s="898"/>
      <c r="G296" s="900"/>
      <c r="H296" s="901"/>
      <c r="I296" s="901"/>
      <c r="J296" s="901"/>
      <c r="K296" s="901"/>
    </row>
    <row r="297" spans="2:11" x14ac:dyDescent="0.2">
      <c r="B297" s="897"/>
      <c r="C297" s="897"/>
      <c r="E297" s="898"/>
      <c r="G297" s="900"/>
      <c r="H297" s="901"/>
      <c r="I297" s="901"/>
      <c r="J297" s="901"/>
      <c r="K297" s="901"/>
    </row>
    <row r="298" spans="2:11" x14ac:dyDescent="0.2">
      <c r="B298" s="897"/>
      <c r="C298" s="897"/>
      <c r="E298" s="898"/>
      <c r="G298" s="900"/>
      <c r="H298" s="901"/>
      <c r="I298" s="901"/>
      <c r="J298" s="901"/>
      <c r="K298" s="901"/>
    </row>
    <row r="299" spans="2:11" x14ac:dyDescent="0.2">
      <c r="B299" s="897"/>
      <c r="C299" s="897"/>
      <c r="E299" s="898"/>
      <c r="G299" s="900"/>
      <c r="H299" s="901"/>
      <c r="I299" s="901"/>
      <c r="J299" s="901"/>
      <c r="K299" s="901"/>
    </row>
    <row r="300" spans="2:11" x14ac:dyDescent="0.2">
      <c r="B300" s="897"/>
      <c r="C300" s="897"/>
      <c r="E300" s="898"/>
      <c r="G300" s="900"/>
      <c r="H300" s="901"/>
      <c r="I300" s="901"/>
      <c r="J300" s="901"/>
      <c r="K300" s="901"/>
    </row>
    <row r="301" spans="2:11" x14ac:dyDescent="0.2">
      <c r="B301" s="897"/>
      <c r="C301" s="897"/>
      <c r="E301" s="898"/>
      <c r="G301" s="900"/>
      <c r="H301" s="901"/>
      <c r="I301" s="901"/>
      <c r="J301" s="901"/>
      <c r="K301" s="901"/>
    </row>
    <row r="302" spans="2:11" x14ac:dyDescent="0.2">
      <c r="B302" s="897"/>
      <c r="C302" s="897"/>
      <c r="E302" s="898"/>
      <c r="G302" s="900"/>
      <c r="H302" s="901"/>
      <c r="I302" s="901"/>
      <c r="J302" s="901"/>
      <c r="K302" s="901"/>
    </row>
    <row r="303" spans="2:11" x14ac:dyDescent="0.2">
      <c r="B303" s="897"/>
      <c r="C303" s="897"/>
      <c r="E303" s="898"/>
      <c r="G303" s="900"/>
      <c r="H303" s="901"/>
      <c r="I303" s="901"/>
      <c r="J303" s="901"/>
      <c r="K303" s="901"/>
    </row>
    <row r="304" spans="2:11" x14ac:dyDescent="0.2">
      <c r="B304" s="897"/>
      <c r="C304" s="897"/>
      <c r="E304" s="898"/>
      <c r="G304" s="900"/>
      <c r="H304" s="901"/>
      <c r="I304" s="901"/>
      <c r="J304" s="901"/>
      <c r="K304" s="901"/>
    </row>
    <row r="305" spans="2:11" x14ac:dyDescent="0.2">
      <c r="B305" s="897"/>
      <c r="C305" s="897"/>
      <c r="E305" s="898"/>
      <c r="G305" s="900"/>
      <c r="H305" s="901"/>
      <c r="I305" s="901"/>
      <c r="J305" s="901"/>
      <c r="K305" s="901"/>
    </row>
    <row r="306" spans="2:11" x14ac:dyDescent="0.2">
      <c r="B306" s="897"/>
      <c r="C306" s="897"/>
      <c r="E306" s="898"/>
      <c r="G306" s="900"/>
      <c r="H306" s="901"/>
      <c r="I306" s="901"/>
      <c r="J306" s="901"/>
      <c r="K306" s="901"/>
    </row>
    <row r="307" spans="2:11" x14ac:dyDescent="0.2">
      <c r="B307" s="897"/>
      <c r="C307" s="897"/>
      <c r="E307" s="898"/>
      <c r="G307" s="900"/>
      <c r="H307" s="901"/>
      <c r="I307" s="901"/>
      <c r="J307" s="901"/>
      <c r="K307" s="901"/>
    </row>
    <row r="308" spans="2:11" x14ac:dyDescent="0.2">
      <c r="B308" s="897"/>
      <c r="C308" s="897"/>
      <c r="E308" s="898"/>
      <c r="G308" s="900"/>
      <c r="H308" s="901"/>
      <c r="I308" s="901"/>
      <c r="J308" s="901"/>
      <c r="K308" s="901"/>
    </row>
    <row r="309" spans="2:11" x14ac:dyDescent="0.2">
      <c r="B309" s="897"/>
      <c r="C309" s="897"/>
      <c r="E309" s="898"/>
      <c r="G309" s="900"/>
      <c r="H309" s="901"/>
      <c r="I309" s="901"/>
      <c r="J309" s="901"/>
      <c r="K309" s="901"/>
    </row>
    <row r="310" spans="2:11" x14ac:dyDescent="0.2">
      <c r="B310" s="897"/>
      <c r="C310" s="897"/>
      <c r="E310" s="898"/>
      <c r="G310" s="900"/>
      <c r="H310" s="901"/>
      <c r="I310" s="901"/>
      <c r="J310" s="901"/>
      <c r="K310" s="901"/>
    </row>
    <row r="311" spans="2:11" x14ac:dyDescent="0.2">
      <c r="B311" s="897"/>
      <c r="C311" s="897"/>
      <c r="E311" s="898"/>
      <c r="G311" s="900"/>
      <c r="H311" s="901"/>
      <c r="I311" s="901"/>
      <c r="J311" s="901"/>
      <c r="K311" s="901"/>
    </row>
    <row r="312" spans="2:11" x14ac:dyDescent="0.2">
      <c r="B312" s="897"/>
      <c r="C312" s="897"/>
      <c r="E312" s="898"/>
      <c r="G312" s="900"/>
      <c r="H312" s="901"/>
      <c r="I312" s="901"/>
      <c r="J312" s="901"/>
      <c r="K312" s="901"/>
    </row>
    <row r="313" spans="2:11" x14ac:dyDescent="0.2">
      <c r="B313" s="897"/>
      <c r="C313" s="897"/>
      <c r="E313" s="898"/>
      <c r="G313" s="900"/>
      <c r="H313" s="901"/>
      <c r="I313" s="901"/>
      <c r="J313" s="901"/>
      <c r="K313" s="901"/>
    </row>
    <row r="314" spans="2:11" x14ac:dyDescent="0.2">
      <c r="B314" s="897"/>
      <c r="C314" s="897"/>
      <c r="E314" s="898"/>
      <c r="G314" s="900"/>
      <c r="H314" s="901"/>
      <c r="I314" s="901"/>
      <c r="J314" s="901"/>
      <c r="K314" s="901"/>
    </row>
    <row r="315" spans="2:11" x14ac:dyDescent="0.2">
      <c r="B315" s="897"/>
      <c r="C315" s="897"/>
      <c r="E315" s="898"/>
      <c r="G315" s="900"/>
      <c r="H315" s="901"/>
      <c r="I315" s="901"/>
      <c r="J315" s="901"/>
      <c r="K315" s="901"/>
    </row>
    <row r="316" spans="2:11" x14ac:dyDescent="0.2">
      <c r="B316" s="897"/>
      <c r="C316" s="897"/>
      <c r="E316" s="898"/>
      <c r="G316" s="900"/>
      <c r="H316" s="901"/>
      <c r="I316" s="901"/>
      <c r="J316" s="901"/>
      <c r="K316" s="901"/>
    </row>
    <row r="317" spans="2:11" x14ac:dyDescent="0.2">
      <c r="B317" s="897"/>
      <c r="C317" s="897"/>
      <c r="E317" s="898"/>
      <c r="G317" s="900"/>
      <c r="H317" s="901"/>
      <c r="I317" s="901"/>
      <c r="J317" s="901"/>
      <c r="K317" s="901"/>
    </row>
    <row r="318" spans="2:11" x14ac:dyDescent="0.2">
      <c r="B318" s="897"/>
      <c r="C318" s="897"/>
      <c r="E318" s="898"/>
      <c r="G318" s="900"/>
      <c r="H318" s="901"/>
      <c r="I318" s="901"/>
      <c r="J318" s="901"/>
      <c r="K318" s="901"/>
    </row>
    <row r="319" spans="2:11" x14ac:dyDescent="0.2">
      <c r="B319" s="897"/>
      <c r="C319" s="897"/>
      <c r="E319" s="898"/>
      <c r="G319" s="900"/>
      <c r="H319" s="901"/>
      <c r="I319" s="901"/>
      <c r="J319" s="901"/>
      <c r="K319" s="901"/>
    </row>
    <row r="320" spans="2:11" x14ac:dyDescent="0.2">
      <c r="B320" s="897"/>
      <c r="C320" s="897"/>
      <c r="E320" s="898"/>
      <c r="G320" s="900"/>
      <c r="H320" s="901"/>
      <c r="I320" s="901"/>
      <c r="J320" s="901"/>
      <c r="K320" s="901"/>
    </row>
    <row r="321" spans="2:11" x14ac:dyDescent="0.2">
      <c r="B321" s="897"/>
      <c r="C321" s="897"/>
      <c r="E321" s="898"/>
      <c r="G321" s="900"/>
      <c r="H321" s="901"/>
      <c r="I321" s="901"/>
      <c r="J321" s="901"/>
      <c r="K321" s="901"/>
    </row>
    <row r="322" spans="2:11" x14ac:dyDescent="0.2">
      <c r="B322" s="897"/>
      <c r="C322" s="897"/>
      <c r="E322" s="898"/>
      <c r="G322" s="900"/>
      <c r="H322" s="901"/>
      <c r="I322" s="901"/>
      <c r="J322" s="901"/>
      <c r="K322" s="901"/>
    </row>
    <row r="323" spans="2:11" x14ac:dyDescent="0.2">
      <c r="B323" s="897"/>
      <c r="C323" s="897"/>
      <c r="E323" s="898"/>
      <c r="G323" s="900"/>
      <c r="H323" s="901"/>
      <c r="I323" s="901"/>
      <c r="J323" s="901"/>
      <c r="K323" s="901"/>
    </row>
    <row r="324" spans="2:11" x14ac:dyDescent="0.2">
      <c r="B324" s="897"/>
      <c r="C324" s="897"/>
      <c r="E324" s="898"/>
      <c r="G324" s="900"/>
      <c r="H324" s="901"/>
      <c r="I324" s="901"/>
      <c r="J324" s="901"/>
      <c r="K324" s="901"/>
    </row>
    <row r="325" spans="2:11" x14ac:dyDescent="0.2">
      <c r="B325" s="897"/>
      <c r="C325" s="897"/>
      <c r="E325" s="898"/>
      <c r="G325" s="900"/>
      <c r="H325" s="901"/>
      <c r="I325" s="901"/>
      <c r="J325" s="901"/>
      <c r="K325" s="901"/>
    </row>
    <row r="326" spans="2:11" x14ac:dyDescent="0.2">
      <c r="B326" s="897"/>
      <c r="C326" s="897"/>
      <c r="E326" s="898"/>
      <c r="G326" s="900"/>
      <c r="H326" s="901"/>
      <c r="I326" s="901"/>
      <c r="J326" s="901"/>
      <c r="K326" s="901"/>
    </row>
    <row r="327" spans="2:11" x14ac:dyDescent="0.2">
      <c r="B327" s="897"/>
      <c r="C327" s="897"/>
      <c r="E327" s="898"/>
      <c r="G327" s="900"/>
      <c r="H327" s="901"/>
      <c r="I327" s="901"/>
      <c r="J327" s="901"/>
      <c r="K327" s="901"/>
    </row>
    <row r="328" spans="2:11" x14ac:dyDescent="0.2">
      <c r="B328" s="897"/>
      <c r="C328" s="897"/>
      <c r="E328" s="898"/>
      <c r="G328" s="900"/>
      <c r="H328" s="901"/>
      <c r="I328" s="901"/>
      <c r="J328" s="901"/>
      <c r="K328" s="901"/>
    </row>
    <row r="329" spans="2:11" x14ac:dyDescent="0.2">
      <c r="B329" s="897"/>
      <c r="C329" s="897"/>
      <c r="E329" s="898"/>
      <c r="G329" s="900"/>
      <c r="H329" s="901"/>
      <c r="I329" s="901"/>
      <c r="J329" s="901"/>
      <c r="K329" s="901"/>
    </row>
    <row r="330" spans="2:11" x14ac:dyDescent="0.2">
      <c r="B330" s="897"/>
      <c r="C330" s="897"/>
      <c r="E330" s="898"/>
      <c r="G330" s="900"/>
      <c r="H330" s="901"/>
      <c r="I330" s="901"/>
      <c r="J330" s="901"/>
      <c r="K330" s="901"/>
    </row>
    <row r="331" spans="2:11" x14ac:dyDescent="0.2">
      <c r="B331" s="897"/>
      <c r="C331" s="897"/>
      <c r="E331" s="898"/>
      <c r="G331" s="900"/>
      <c r="H331" s="901"/>
      <c r="I331" s="901"/>
      <c r="J331" s="901"/>
      <c r="K331" s="901"/>
    </row>
    <row r="332" spans="2:11" x14ac:dyDescent="0.2">
      <c r="B332" s="897"/>
      <c r="C332" s="897"/>
      <c r="E332" s="898"/>
      <c r="G332" s="900"/>
      <c r="H332" s="901"/>
      <c r="I332" s="901"/>
      <c r="J332" s="901"/>
      <c r="K332" s="901"/>
    </row>
    <row r="333" spans="2:11" x14ac:dyDescent="0.2">
      <c r="B333" s="897"/>
      <c r="C333" s="897"/>
      <c r="E333" s="898"/>
      <c r="G333" s="900"/>
      <c r="H333" s="901"/>
      <c r="I333" s="901"/>
      <c r="J333" s="901"/>
      <c r="K333" s="901"/>
    </row>
    <row r="334" spans="2:11" x14ac:dyDescent="0.2">
      <c r="B334" s="897"/>
      <c r="C334" s="897"/>
      <c r="E334" s="898"/>
      <c r="G334" s="900"/>
      <c r="H334" s="901"/>
      <c r="I334" s="901"/>
      <c r="J334" s="901"/>
      <c r="K334" s="901"/>
    </row>
    <row r="335" spans="2:11" x14ac:dyDescent="0.2">
      <c r="B335" s="897"/>
      <c r="C335" s="897"/>
      <c r="E335" s="898"/>
      <c r="G335" s="900"/>
      <c r="H335" s="901"/>
      <c r="I335" s="901"/>
      <c r="J335" s="901"/>
      <c r="K335" s="901"/>
    </row>
    <row r="336" spans="2:11" x14ac:dyDescent="0.2">
      <c r="B336" s="897"/>
      <c r="C336" s="897"/>
      <c r="E336" s="898"/>
      <c r="G336" s="900"/>
      <c r="H336" s="901"/>
      <c r="I336" s="901"/>
      <c r="J336" s="901"/>
      <c r="K336" s="901"/>
    </row>
    <row r="337" spans="2:11" x14ac:dyDescent="0.2">
      <c r="B337" s="897"/>
      <c r="C337" s="897"/>
      <c r="E337" s="898"/>
      <c r="G337" s="900"/>
      <c r="H337" s="901"/>
      <c r="I337" s="901"/>
      <c r="J337" s="901"/>
      <c r="K337" s="901"/>
    </row>
    <row r="338" spans="2:11" x14ac:dyDescent="0.2">
      <c r="B338" s="897"/>
      <c r="C338" s="897"/>
      <c r="E338" s="898"/>
      <c r="G338" s="900"/>
      <c r="H338" s="901"/>
      <c r="I338" s="901"/>
      <c r="J338" s="901"/>
      <c r="K338" s="901"/>
    </row>
    <row r="339" spans="2:11" x14ac:dyDescent="0.2">
      <c r="B339" s="897"/>
      <c r="C339" s="897"/>
      <c r="E339" s="898"/>
      <c r="G339" s="900"/>
      <c r="H339" s="901"/>
      <c r="I339" s="901"/>
      <c r="J339" s="901"/>
      <c r="K339" s="901"/>
    </row>
    <row r="340" spans="2:11" x14ac:dyDescent="0.2">
      <c r="B340" s="897"/>
      <c r="C340" s="897"/>
      <c r="E340" s="898"/>
      <c r="G340" s="900"/>
      <c r="H340" s="901"/>
      <c r="I340" s="901"/>
      <c r="J340" s="901"/>
      <c r="K340" s="901"/>
    </row>
    <row r="341" spans="2:11" x14ac:dyDescent="0.2">
      <c r="B341" s="897"/>
      <c r="C341" s="897"/>
      <c r="E341" s="898"/>
      <c r="G341" s="900"/>
      <c r="H341" s="901"/>
      <c r="I341" s="901"/>
      <c r="J341" s="901"/>
      <c r="K341" s="901"/>
    </row>
    <row r="342" spans="2:11" x14ac:dyDescent="0.2">
      <c r="B342" s="897"/>
      <c r="C342" s="897"/>
      <c r="E342" s="898"/>
      <c r="G342" s="900"/>
      <c r="H342" s="901"/>
      <c r="I342" s="901"/>
      <c r="J342" s="901"/>
      <c r="K342" s="901"/>
    </row>
    <row r="343" spans="2:11" x14ac:dyDescent="0.2">
      <c r="B343" s="897"/>
      <c r="C343" s="897"/>
      <c r="E343" s="898"/>
      <c r="G343" s="900"/>
      <c r="H343" s="901"/>
      <c r="I343" s="901"/>
      <c r="J343" s="901"/>
      <c r="K343" s="901"/>
    </row>
    <row r="344" spans="2:11" x14ac:dyDescent="0.2">
      <c r="B344" s="897"/>
      <c r="C344" s="897"/>
      <c r="E344" s="898"/>
      <c r="G344" s="900"/>
      <c r="H344" s="901"/>
      <c r="I344" s="901"/>
      <c r="J344" s="901"/>
      <c r="K344" s="901"/>
    </row>
    <row r="345" spans="2:11" x14ac:dyDescent="0.2">
      <c r="B345" s="897"/>
      <c r="C345" s="897"/>
      <c r="E345" s="898"/>
      <c r="G345" s="900"/>
      <c r="H345" s="901"/>
      <c r="I345" s="901"/>
      <c r="J345" s="901"/>
      <c r="K345" s="901"/>
    </row>
    <row r="346" spans="2:11" x14ac:dyDescent="0.2">
      <c r="B346" s="897"/>
      <c r="C346" s="897"/>
      <c r="E346" s="898"/>
      <c r="G346" s="900"/>
      <c r="H346" s="901"/>
      <c r="I346" s="901"/>
      <c r="J346" s="901"/>
      <c r="K346" s="901"/>
    </row>
    <row r="347" spans="2:11" x14ac:dyDescent="0.2">
      <c r="B347" s="897"/>
      <c r="C347" s="897"/>
      <c r="E347" s="898"/>
      <c r="G347" s="900"/>
      <c r="H347" s="901"/>
      <c r="I347" s="901"/>
      <c r="J347" s="901"/>
      <c r="K347" s="901"/>
    </row>
    <row r="348" spans="2:11" x14ac:dyDescent="0.2">
      <c r="B348" s="897"/>
      <c r="C348" s="897"/>
      <c r="E348" s="898"/>
      <c r="G348" s="900"/>
      <c r="H348" s="901"/>
      <c r="I348" s="901"/>
      <c r="J348" s="901"/>
      <c r="K348" s="901"/>
    </row>
    <row r="349" spans="2:11" x14ac:dyDescent="0.2">
      <c r="B349" s="897"/>
      <c r="C349" s="897"/>
      <c r="E349" s="898"/>
      <c r="G349" s="900"/>
      <c r="H349" s="901"/>
      <c r="I349" s="901"/>
      <c r="J349" s="901"/>
      <c r="K349" s="901"/>
    </row>
    <row r="350" spans="2:11" x14ac:dyDescent="0.2">
      <c r="B350" s="897"/>
      <c r="C350" s="897"/>
      <c r="E350" s="898"/>
      <c r="G350" s="900"/>
      <c r="H350" s="901"/>
      <c r="I350" s="901"/>
      <c r="J350" s="901"/>
      <c r="K350" s="901"/>
    </row>
    <row r="351" spans="2:11" x14ac:dyDescent="0.2">
      <c r="B351" s="897"/>
      <c r="C351" s="897"/>
      <c r="E351" s="898"/>
      <c r="G351" s="900"/>
      <c r="H351" s="901"/>
      <c r="I351" s="901"/>
      <c r="J351" s="901"/>
      <c r="K351" s="901"/>
    </row>
    <row r="352" spans="2:11" x14ac:dyDescent="0.2">
      <c r="B352" s="897"/>
      <c r="C352" s="897"/>
      <c r="E352" s="898"/>
      <c r="G352" s="900"/>
      <c r="H352" s="901"/>
      <c r="I352" s="901"/>
      <c r="J352" s="901"/>
      <c r="K352" s="901"/>
    </row>
    <row r="353" spans="2:11" x14ac:dyDescent="0.2">
      <c r="B353" s="897"/>
      <c r="C353" s="897"/>
      <c r="E353" s="898"/>
      <c r="G353" s="900"/>
      <c r="H353" s="901"/>
      <c r="I353" s="901"/>
      <c r="J353" s="901"/>
      <c r="K353" s="901"/>
    </row>
    <row r="354" spans="2:11" x14ac:dyDescent="0.2">
      <c r="B354" s="897"/>
      <c r="C354" s="897"/>
      <c r="E354" s="898"/>
      <c r="G354" s="900"/>
      <c r="H354" s="901"/>
      <c r="I354" s="901"/>
      <c r="J354" s="901"/>
      <c r="K354" s="901"/>
    </row>
    <row r="355" spans="2:11" x14ac:dyDescent="0.2">
      <c r="B355" s="897"/>
      <c r="C355" s="897"/>
      <c r="E355" s="898"/>
      <c r="G355" s="900"/>
      <c r="H355" s="901"/>
      <c r="I355" s="901"/>
      <c r="J355" s="901"/>
      <c r="K355" s="901"/>
    </row>
    <row r="356" spans="2:11" x14ac:dyDescent="0.2">
      <c r="B356" s="897"/>
      <c r="C356" s="897"/>
      <c r="E356" s="898"/>
      <c r="G356" s="900"/>
      <c r="H356" s="901"/>
      <c r="I356" s="901"/>
      <c r="J356" s="901"/>
      <c r="K356" s="901"/>
    </row>
    <row r="357" spans="2:11" x14ac:dyDescent="0.2">
      <c r="B357" s="897"/>
      <c r="C357" s="897"/>
      <c r="E357" s="898"/>
      <c r="G357" s="900"/>
      <c r="H357" s="901"/>
      <c r="I357" s="901"/>
      <c r="J357" s="901"/>
      <c r="K357" s="901"/>
    </row>
    <row r="358" spans="2:11" x14ac:dyDescent="0.2">
      <c r="B358" s="897"/>
      <c r="C358" s="897"/>
      <c r="E358" s="898"/>
      <c r="G358" s="900"/>
      <c r="H358" s="901"/>
      <c r="I358" s="901"/>
      <c r="J358" s="901"/>
      <c r="K358" s="901"/>
    </row>
    <row r="359" spans="2:11" x14ac:dyDescent="0.2">
      <c r="B359" s="897"/>
      <c r="C359" s="897"/>
      <c r="E359" s="898"/>
      <c r="G359" s="900"/>
      <c r="H359" s="901"/>
      <c r="I359" s="901"/>
      <c r="J359" s="901"/>
      <c r="K359" s="901"/>
    </row>
    <row r="360" spans="2:11" x14ac:dyDescent="0.2">
      <c r="B360" s="897"/>
      <c r="C360" s="897"/>
      <c r="E360" s="898"/>
      <c r="G360" s="900"/>
      <c r="H360" s="901"/>
      <c r="I360" s="901"/>
      <c r="J360" s="901"/>
      <c r="K360" s="901"/>
    </row>
    <row r="361" spans="2:11" x14ac:dyDescent="0.2">
      <c r="B361" s="897"/>
      <c r="C361" s="897"/>
      <c r="E361" s="898"/>
      <c r="G361" s="900"/>
      <c r="H361" s="901"/>
      <c r="I361" s="901"/>
      <c r="J361" s="901"/>
      <c r="K361" s="901"/>
    </row>
    <row r="362" spans="2:11" x14ac:dyDescent="0.2">
      <c r="B362" s="897"/>
      <c r="C362" s="897"/>
      <c r="E362" s="898"/>
      <c r="G362" s="900"/>
      <c r="H362" s="901"/>
      <c r="I362" s="901"/>
      <c r="J362" s="901"/>
      <c r="K362" s="901"/>
    </row>
    <row r="363" spans="2:11" x14ac:dyDescent="0.2">
      <c r="B363" s="897"/>
      <c r="C363" s="897"/>
      <c r="E363" s="898"/>
      <c r="G363" s="900"/>
      <c r="H363" s="901"/>
      <c r="I363" s="901"/>
      <c r="J363" s="901"/>
      <c r="K363" s="901"/>
    </row>
    <row r="364" spans="2:11" x14ac:dyDescent="0.2">
      <c r="B364" s="897"/>
      <c r="C364" s="897"/>
      <c r="E364" s="898"/>
      <c r="G364" s="900"/>
      <c r="H364" s="901"/>
      <c r="I364" s="901"/>
      <c r="J364" s="901"/>
      <c r="K364" s="901"/>
    </row>
    <row r="365" spans="2:11" x14ac:dyDescent="0.2">
      <c r="B365" s="897"/>
      <c r="C365" s="897"/>
      <c r="E365" s="898"/>
      <c r="G365" s="900"/>
      <c r="H365" s="901"/>
      <c r="I365" s="901"/>
      <c r="J365" s="901"/>
      <c r="K365" s="901"/>
    </row>
    <row r="366" spans="2:11" x14ac:dyDescent="0.2">
      <c r="B366" s="897"/>
      <c r="C366" s="897"/>
      <c r="E366" s="898"/>
      <c r="G366" s="900"/>
      <c r="H366" s="901"/>
      <c r="I366" s="901"/>
      <c r="J366" s="901"/>
      <c r="K366" s="901"/>
    </row>
    <row r="367" spans="2:11" x14ac:dyDescent="0.2">
      <c r="B367" s="897"/>
      <c r="C367" s="897"/>
      <c r="E367" s="898"/>
      <c r="G367" s="900"/>
      <c r="H367" s="901"/>
      <c r="I367" s="901"/>
      <c r="J367" s="901"/>
      <c r="K367" s="901"/>
    </row>
    <row r="368" spans="2:11" x14ac:dyDescent="0.2">
      <c r="B368" s="897"/>
      <c r="C368" s="897"/>
      <c r="E368" s="898"/>
      <c r="G368" s="900"/>
      <c r="H368" s="901"/>
      <c r="I368" s="901"/>
      <c r="J368" s="901"/>
      <c r="K368" s="901"/>
    </row>
    <row r="369" spans="2:11" x14ac:dyDescent="0.2">
      <c r="B369" s="897"/>
      <c r="C369" s="897"/>
      <c r="E369" s="898"/>
      <c r="G369" s="900"/>
      <c r="H369" s="901"/>
      <c r="I369" s="901"/>
      <c r="J369" s="901"/>
      <c r="K369" s="901"/>
    </row>
    <row r="370" spans="2:11" x14ac:dyDescent="0.2">
      <c r="B370" s="897"/>
      <c r="C370" s="897"/>
      <c r="E370" s="898"/>
      <c r="G370" s="900"/>
      <c r="H370" s="901"/>
      <c r="I370" s="901"/>
      <c r="J370" s="901"/>
      <c r="K370" s="901"/>
    </row>
    <row r="371" spans="2:11" x14ac:dyDescent="0.2">
      <c r="B371" s="897"/>
      <c r="C371" s="897"/>
      <c r="E371" s="898"/>
      <c r="G371" s="900"/>
      <c r="H371" s="901"/>
      <c r="I371" s="901"/>
      <c r="J371" s="901"/>
      <c r="K371" s="901"/>
    </row>
    <row r="372" spans="2:11" x14ac:dyDescent="0.2">
      <c r="B372" s="897"/>
      <c r="C372" s="897"/>
      <c r="E372" s="898"/>
      <c r="G372" s="900"/>
      <c r="H372" s="901"/>
      <c r="I372" s="901"/>
      <c r="J372" s="901"/>
      <c r="K372" s="901"/>
    </row>
    <row r="373" spans="2:11" x14ac:dyDescent="0.2">
      <c r="B373" s="897"/>
      <c r="C373" s="897"/>
      <c r="E373" s="898"/>
      <c r="G373" s="900"/>
      <c r="H373" s="901"/>
      <c r="I373" s="901"/>
      <c r="J373" s="901"/>
      <c r="K373" s="901"/>
    </row>
    <row r="374" spans="2:11" x14ac:dyDescent="0.2">
      <c r="B374" s="897"/>
      <c r="C374" s="897"/>
      <c r="E374" s="898"/>
      <c r="G374" s="900"/>
      <c r="H374" s="901"/>
      <c r="I374" s="901"/>
      <c r="J374" s="901"/>
      <c r="K374" s="901"/>
    </row>
    <row r="375" spans="2:11" x14ac:dyDescent="0.2">
      <c r="B375" s="897"/>
      <c r="C375" s="897"/>
      <c r="E375" s="898"/>
      <c r="G375" s="900"/>
      <c r="H375" s="901"/>
      <c r="I375" s="901"/>
      <c r="J375" s="901"/>
      <c r="K375" s="901"/>
    </row>
    <row r="376" spans="2:11" x14ac:dyDescent="0.2">
      <c r="B376" s="897"/>
      <c r="C376" s="897"/>
      <c r="E376" s="898"/>
      <c r="G376" s="900"/>
      <c r="H376" s="901"/>
      <c r="I376" s="901"/>
      <c r="J376" s="901"/>
      <c r="K376" s="901"/>
    </row>
    <row r="377" spans="2:11" x14ac:dyDescent="0.2">
      <c r="B377" s="897"/>
      <c r="C377" s="897"/>
      <c r="E377" s="898"/>
      <c r="G377" s="900"/>
      <c r="H377" s="901"/>
      <c r="I377" s="901"/>
      <c r="J377" s="901"/>
      <c r="K377" s="901"/>
    </row>
    <row r="378" spans="2:11" x14ac:dyDescent="0.2">
      <c r="B378" s="897"/>
      <c r="C378" s="897"/>
      <c r="E378" s="898"/>
      <c r="G378" s="900"/>
      <c r="H378" s="901"/>
      <c r="I378" s="901"/>
      <c r="J378" s="901"/>
      <c r="K378" s="901"/>
    </row>
    <row r="379" spans="2:11" x14ac:dyDescent="0.2">
      <c r="B379" s="897"/>
      <c r="C379" s="897"/>
      <c r="E379" s="898"/>
      <c r="G379" s="900"/>
      <c r="H379" s="901"/>
      <c r="I379" s="901"/>
      <c r="J379" s="901"/>
      <c r="K379" s="901"/>
    </row>
    <row r="380" spans="2:11" x14ac:dyDescent="0.2">
      <c r="B380" s="897"/>
      <c r="C380" s="897"/>
      <c r="E380" s="898"/>
      <c r="G380" s="900"/>
      <c r="H380" s="901"/>
      <c r="I380" s="901"/>
      <c r="J380" s="901"/>
      <c r="K380" s="901"/>
    </row>
    <row r="381" spans="2:11" x14ac:dyDescent="0.2">
      <c r="B381" s="897"/>
      <c r="C381" s="897"/>
      <c r="E381" s="898"/>
      <c r="G381" s="900"/>
      <c r="H381" s="901"/>
      <c r="I381" s="901"/>
      <c r="J381" s="901"/>
      <c r="K381" s="901"/>
    </row>
    <row r="382" spans="2:11" x14ac:dyDescent="0.2">
      <c r="B382" s="897"/>
      <c r="C382" s="897"/>
      <c r="E382" s="898"/>
      <c r="G382" s="900"/>
      <c r="H382" s="901"/>
      <c r="I382" s="901"/>
      <c r="J382" s="901"/>
      <c r="K382" s="901"/>
    </row>
    <row r="383" spans="2:11" x14ac:dyDescent="0.2">
      <c r="B383" s="897"/>
      <c r="C383" s="897"/>
      <c r="E383" s="898"/>
      <c r="G383" s="900"/>
      <c r="H383" s="901"/>
      <c r="I383" s="901"/>
      <c r="J383" s="901"/>
      <c r="K383" s="901"/>
    </row>
    <row r="384" spans="2:11" x14ac:dyDescent="0.2">
      <c r="B384" s="897"/>
      <c r="C384" s="897"/>
      <c r="E384" s="898"/>
      <c r="G384" s="900"/>
      <c r="H384" s="901"/>
      <c r="I384" s="901"/>
      <c r="J384" s="901"/>
      <c r="K384" s="901"/>
    </row>
    <row r="385" spans="2:11" x14ac:dyDescent="0.2">
      <c r="B385" s="897"/>
      <c r="C385" s="897"/>
      <c r="E385" s="898"/>
      <c r="G385" s="900"/>
      <c r="H385" s="901"/>
      <c r="I385" s="901"/>
      <c r="J385" s="901"/>
      <c r="K385" s="901"/>
    </row>
    <row r="386" spans="2:11" x14ac:dyDescent="0.2">
      <c r="B386" s="897"/>
      <c r="C386" s="897"/>
      <c r="E386" s="898"/>
      <c r="G386" s="900"/>
      <c r="H386" s="901"/>
      <c r="I386" s="901"/>
      <c r="J386" s="901"/>
      <c r="K386" s="901"/>
    </row>
    <row r="387" spans="2:11" x14ac:dyDescent="0.2">
      <c r="B387" s="897"/>
      <c r="C387" s="897"/>
      <c r="E387" s="898"/>
      <c r="G387" s="900"/>
      <c r="H387" s="901"/>
      <c r="I387" s="901"/>
      <c r="J387" s="901"/>
      <c r="K387" s="901"/>
    </row>
    <row r="388" spans="2:11" x14ac:dyDescent="0.2">
      <c r="B388" s="897"/>
      <c r="C388" s="897"/>
      <c r="E388" s="898"/>
      <c r="G388" s="900"/>
      <c r="H388" s="901"/>
      <c r="I388" s="901"/>
      <c r="J388" s="901"/>
      <c r="K388" s="901"/>
    </row>
    <row r="389" spans="2:11" x14ac:dyDescent="0.2">
      <c r="B389" s="897"/>
      <c r="C389" s="897"/>
      <c r="E389" s="898"/>
      <c r="G389" s="900"/>
      <c r="H389" s="901"/>
      <c r="I389" s="901"/>
      <c r="J389" s="901"/>
      <c r="K389" s="901"/>
    </row>
    <row r="390" spans="2:11" x14ac:dyDescent="0.2">
      <c r="B390" s="897"/>
      <c r="C390" s="897"/>
      <c r="E390" s="898"/>
      <c r="G390" s="900"/>
      <c r="H390" s="901"/>
      <c r="I390" s="901"/>
      <c r="J390" s="901"/>
      <c r="K390" s="901"/>
    </row>
    <row r="391" spans="2:11" x14ac:dyDescent="0.2">
      <c r="B391" s="897"/>
      <c r="C391" s="897"/>
      <c r="E391" s="898"/>
      <c r="G391" s="900"/>
      <c r="H391" s="901"/>
      <c r="I391" s="901"/>
      <c r="J391" s="901"/>
      <c r="K391" s="901"/>
    </row>
    <row r="392" spans="2:11" x14ac:dyDescent="0.2">
      <c r="B392" s="897"/>
      <c r="C392" s="897"/>
      <c r="E392" s="898"/>
      <c r="G392" s="900"/>
      <c r="H392" s="901"/>
      <c r="I392" s="901"/>
      <c r="J392" s="901"/>
      <c r="K392" s="901"/>
    </row>
    <row r="393" spans="2:11" x14ac:dyDescent="0.2">
      <c r="B393" s="897"/>
      <c r="C393" s="897"/>
      <c r="E393" s="898"/>
      <c r="G393" s="900"/>
      <c r="H393" s="901"/>
      <c r="I393" s="901"/>
      <c r="J393" s="901"/>
      <c r="K393" s="901"/>
    </row>
    <row r="394" spans="2:11" x14ac:dyDescent="0.2">
      <c r="B394" s="897"/>
      <c r="C394" s="897"/>
      <c r="E394" s="898"/>
      <c r="G394" s="900"/>
      <c r="H394" s="901"/>
      <c r="I394" s="901"/>
      <c r="J394" s="901"/>
      <c r="K394" s="901"/>
    </row>
    <row r="395" spans="2:11" x14ac:dyDescent="0.2">
      <c r="B395" s="897"/>
      <c r="C395" s="897"/>
      <c r="E395" s="898"/>
      <c r="G395" s="900"/>
      <c r="H395" s="901"/>
      <c r="I395" s="901"/>
      <c r="J395" s="901"/>
      <c r="K395" s="901"/>
    </row>
    <row r="396" spans="2:11" x14ac:dyDescent="0.2">
      <c r="B396" s="897"/>
      <c r="C396" s="897"/>
      <c r="E396" s="898"/>
      <c r="G396" s="900"/>
      <c r="H396" s="901"/>
      <c r="I396" s="901"/>
      <c r="J396" s="901"/>
      <c r="K396" s="901"/>
    </row>
    <row r="397" spans="2:11" x14ac:dyDescent="0.2">
      <c r="B397" s="897"/>
      <c r="C397" s="897"/>
      <c r="E397" s="898"/>
      <c r="G397" s="900"/>
      <c r="H397" s="901"/>
      <c r="I397" s="901"/>
      <c r="J397" s="901"/>
      <c r="K397" s="901"/>
    </row>
    <row r="398" spans="2:11" x14ac:dyDescent="0.2">
      <c r="B398" s="897"/>
      <c r="C398" s="897"/>
      <c r="E398" s="898"/>
      <c r="G398" s="900"/>
      <c r="H398" s="901"/>
      <c r="I398" s="901"/>
      <c r="J398" s="901"/>
      <c r="K398" s="901"/>
    </row>
    <row r="399" spans="2:11" x14ac:dyDescent="0.2">
      <c r="B399" s="897"/>
      <c r="C399" s="897"/>
      <c r="E399" s="898"/>
      <c r="G399" s="900"/>
      <c r="H399" s="901"/>
      <c r="I399" s="901"/>
      <c r="J399" s="901"/>
      <c r="K399" s="901"/>
    </row>
    <row r="400" spans="2:11" x14ac:dyDescent="0.2">
      <c r="B400" s="897"/>
      <c r="C400" s="897"/>
      <c r="E400" s="898"/>
      <c r="G400" s="900"/>
      <c r="H400" s="901"/>
      <c r="I400" s="901"/>
      <c r="J400" s="901"/>
      <c r="K400" s="901"/>
    </row>
    <row r="401" spans="2:11" x14ac:dyDescent="0.2">
      <c r="B401" s="897"/>
      <c r="C401" s="897"/>
      <c r="E401" s="898"/>
      <c r="G401" s="900"/>
      <c r="H401" s="901"/>
      <c r="I401" s="901"/>
      <c r="J401" s="901"/>
      <c r="K401" s="901"/>
    </row>
    <row r="402" spans="2:11" x14ac:dyDescent="0.2">
      <c r="B402" s="897"/>
      <c r="C402" s="897"/>
      <c r="E402" s="898"/>
      <c r="G402" s="900"/>
      <c r="H402" s="901"/>
      <c r="I402" s="901"/>
      <c r="J402" s="901"/>
      <c r="K402" s="901"/>
    </row>
    <row r="403" spans="2:11" x14ac:dyDescent="0.2">
      <c r="B403" s="897"/>
      <c r="C403" s="897"/>
      <c r="E403" s="898"/>
      <c r="G403" s="900"/>
      <c r="H403" s="901"/>
      <c r="I403" s="901"/>
      <c r="J403" s="901"/>
      <c r="K403" s="901"/>
    </row>
    <row r="404" spans="2:11" x14ac:dyDescent="0.2">
      <c r="B404" s="897"/>
      <c r="C404" s="897"/>
      <c r="E404" s="898"/>
      <c r="G404" s="900"/>
      <c r="H404" s="901"/>
      <c r="I404" s="901"/>
      <c r="J404" s="901"/>
      <c r="K404" s="901"/>
    </row>
    <row r="405" spans="2:11" x14ac:dyDescent="0.2">
      <c r="B405" s="897"/>
      <c r="C405" s="897"/>
      <c r="E405" s="898"/>
      <c r="G405" s="900"/>
      <c r="H405" s="901"/>
      <c r="I405" s="901"/>
      <c r="J405" s="901"/>
      <c r="K405" s="901"/>
    </row>
    <row r="406" spans="2:11" x14ac:dyDescent="0.2">
      <c r="B406" s="897"/>
      <c r="C406" s="897"/>
      <c r="E406" s="898"/>
      <c r="G406" s="900"/>
      <c r="H406" s="901"/>
      <c r="I406" s="901"/>
      <c r="J406" s="901"/>
      <c r="K406" s="901"/>
    </row>
    <row r="407" spans="2:11" x14ac:dyDescent="0.2">
      <c r="B407" s="897"/>
      <c r="C407" s="897"/>
      <c r="E407" s="898"/>
      <c r="G407" s="900"/>
      <c r="H407" s="901"/>
      <c r="I407" s="901"/>
      <c r="J407" s="901"/>
      <c r="K407" s="901"/>
    </row>
    <row r="408" spans="2:11" x14ac:dyDescent="0.2">
      <c r="B408" s="897"/>
      <c r="C408" s="897"/>
      <c r="E408" s="898"/>
      <c r="G408" s="900"/>
      <c r="H408" s="901"/>
      <c r="I408" s="901"/>
      <c r="J408" s="901"/>
      <c r="K408" s="901"/>
    </row>
    <row r="409" spans="2:11" x14ac:dyDescent="0.2">
      <c r="B409" s="897"/>
      <c r="C409" s="897"/>
      <c r="E409" s="898"/>
      <c r="G409" s="900"/>
      <c r="H409" s="901"/>
      <c r="I409" s="901"/>
      <c r="J409" s="901"/>
      <c r="K409" s="901"/>
    </row>
    <row r="410" spans="2:11" x14ac:dyDescent="0.2">
      <c r="B410" s="897"/>
      <c r="C410" s="897"/>
      <c r="E410" s="898"/>
      <c r="G410" s="900"/>
      <c r="H410" s="901"/>
      <c r="I410" s="901"/>
      <c r="J410" s="901"/>
      <c r="K410" s="901"/>
    </row>
    <row r="411" spans="2:11" x14ac:dyDescent="0.2">
      <c r="B411" s="897"/>
      <c r="C411" s="897"/>
      <c r="E411" s="898"/>
      <c r="G411" s="900"/>
      <c r="H411" s="901"/>
      <c r="I411" s="901"/>
      <c r="J411" s="901"/>
      <c r="K411" s="901"/>
    </row>
    <row r="412" spans="2:11" x14ac:dyDescent="0.2">
      <c r="B412" s="897"/>
      <c r="C412" s="897"/>
      <c r="E412" s="898"/>
      <c r="G412" s="900"/>
      <c r="H412" s="901"/>
      <c r="I412" s="901"/>
      <c r="J412" s="901"/>
      <c r="K412" s="901"/>
    </row>
    <row r="413" spans="2:11" x14ac:dyDescent="0.2">
      <c r="B413" s="897"/>
      <c r="C413" s="897"/>
      <c r="E413" s="898"/>
      <c r="G413" s="900"/>
      <c r="H413" s="901"/>
      <c r="I413" s="901"/>
      <c r="J413" s="901"/>
      <c r="K413" s="901"/>
    </row>
    <row r="414" spans="2:11" x14ac:dyDescent="0.2">
      <c r="B414" s="897"/>
      <c r="C414" s="897"/>
      <c r="E414" s="898"/>
      <c r="G414" s="900"/>
      <c r="H414" s="901"/>
      <c r="I414" s="901"/>
      <c r="J414" s="901"/>
      <c r="K414" s="901"/>
    </row>
    <row r="415" spans="2:11" x14ac:dyDescent="0.2">
      <c r="B415" s="897"/>
      <c r="C415" s="897"/>
      <c r="E415" s="898"/>
      <c r="G415" s="900"/>
      <c r="H415" s="901"/>
      <c r="I415" s="901"/>
      <c r="J415" s="901"/>
      <c r="K415" s="901"/>
    </row>
    <row r="416" spans="2:11" x14ac:dyDescent="0.2">
      <c r="B416" s="897"/>
      <c r="C416" s="897"/>
      <c r="E416" s="898"/>
      <c r="G416" s="900"/>
      <c r="H416" s="901"/>
      <c r="I416" s="901"/>
      <c r="J416" s="901"/>
      <c r="K416" s="901"/>
    </row>
    <row r="417" spans="2:11" x14ac:dyDescent="0.2">
      <c r="B417" s="897"/>
      <c r="C417" s="897"/>
      <c r="E417" s="898"/>
      <c r="G417" s="900"/>
      <c r="H417" s="901"/>
      <c r="I417" s="901"/>
      <c r="J417" s="901"/>
      <c r="K417" s="901"/>
    </row>
    <row r="418" spans="2:11" x14ac:dyDescent="0.2">
      <c r="B418" s="897"/>
      <c r="C418" s="897"/>
      <c r="E418" s="898"/>
      <c r="G418" s="900"/>
      <c r="H418" s="901"/>
      <c r="I418" s="901"/>
      <c r="J418" s="901"/>
      <c r="K418" s="901"/>
    </row>
    <row r="419" spans="2:11" x14ac:dyDescent="0.2">
      <c r="B419" s="897"/>
      <c r="C419" s="897"/>
      <c r="E419" s="898"/>
      <c r="G419" s="900"/>
      <c r="H419" s="901"/>
      <c r="I419" s="901"/>
      <c r="J419" s="901"/>
      <c r="K419" s="901"/>
    </row>
    <row r="420" spans="2:11" x14ac:dyDescent="0.2">
      <c r="B420" s="897"/>
      <c r="C420" s="897"/>
      <c r="E420" s="898"/>
      <c r="G420" s="900"/>
      <c r="H420" s="901"/>
      <c r="I420" s="901"/>
      <c r="J420" s="901"/>
      <c r="K420" s="901"/>
    </row>
    <row r="421" spans="2:11" x14ac:dyDescent="0.2">
      <c r="B421" s="897"/>
      <c r="C421" s="897"/>
      <c r="E421" s="898"/>
      <c r="G421" s="900"/>
      <c r="H421" s="901"/>
      <c r="I421" s="901"/>
      <c r="J421" s="901"/>
      <c r="K421" s="901"/>
    </row>
    <row r="422" spans="2:11" x14ac:dyDescent="0.2">
      <c r="B422" s="897"/>
      <c r="C422" s="897"/>
      <c r="E422" s="898"/>
      <c r="G422" s="900"/>
      <c r="H422" s="901"/>
      <c r="I422" s="901"/>
      <c r="J422" s="901"/>
      <c r="K422" s="901"/>
    </row>
    <row r="423" spans="2:11" x14ac:dyDescent="0.2">
      <c r="B423" s="897"/>
      <c r="C423" s="897"/>
      <c r="E423" s="898"/>
      <c r="G423" s="900"/>
      <c r="H423" s="901"/>
      <c r="I423" s="901"/>
      <c r="J423" s="901"/>
      <c r="K423" s="901"/>
    </row>
    <row r="424" spans="2:11" x14ac:dyDescent="0.2">
      <c r="B424" s="897"/>
      <c r="C424" s="897"/>
      <c r="E424" s="898"/>
      <c r="G424" s="900"/>
      <c r="H424" s="901"/>
      <c r="I424" s="901"/>
      <c r="J424" s="901"/>
      <c r="K424" s="901"/>
    </row>
    <row r="425" spans="2:11" x14ac:dyDescent="0.2">
      <c r="B425" s="897"/>
      <c r="C425" s="897"/>
      <c r="E425" s="898"/>
      <c r="G425" s="900"/>
      <c r="H425" s="901"/>
      <c r="I425" s="901"/>
      <c r="J425" s="901"/>
      <c r="K425" s="901"/>
    </row>
    <row r="426" spans="2:11" x14ac:dyDescent="0.2">
      <c r="B426" s="897"/>
      <c r="C426" s="897"/>
      <c r="E426" s="898"/>
      <c r="G426" s="900"/>
      <c r="H426" s="901"/>
      <c r="I426" s="901"/>
      <c r="J426" s="901"/>
      <c r="K426" s="901"/>
    </row>
    <row r="427" spans="2:11" x14ac:dyDescent="0.2">
      <c r="B427" s="897"/>
      <c r="C427" s="897"/>
      <c r="E427" s="898"/>
      <c r="G427" s="900"/>
      <c r="H427" s="901"/>
      <c r="I427" s="901"/>
      <c r="J427" s="901"/>
      <c r="K427" s="901"/>
    </row>
    <row r="428" spans="2:11" x14ac:dyDescent="0.2">
      <c r="B428" s="897"/>
      <c r="C428" s="897"/>
      <c r="E428" s="898"/>
      <c r="G428" s="900"/>
      <c r="H428" s="901"/>
      <c r="I428" s="901"/>
      <c r="J428" s="901"/>
      <c r="K428" s="901"/>
    </row>
    <row r="429" spans="2:11" x14ac:dyDescent="0.2">
      <c r="B429" s="897"/>
      <c r="C429" s="897"/>
      <c r="E429" s="898"/>
      <c r="G429" s="900"/>
      <c r="H429" s="901"/>
      <c r="I429" s="901"/>
      <c r="J429" s="901"/>
      <c r="K429" s="901"/>
    </row>
    <row r="430" spans="2:11" x14ac:dyDescent="0.2">
      <c r="B430" s="897"/>
      <c r="C430" s="897"/>
      <c r="E430" s="898"/>
      <c r="G430" s="900"/>
      <c r="H430" s="901"/>
      <c r="I430" s="901"/>
      <c r="J430" s="901"/>
      <c r="K430" s="901"/>
    </row>
    <row r="431" spans="2:11" x14ac:dyDescent="0.2">
      <c r="B431" s="897"/>
      <c r="C431" s="897"/>
      <c r="E431" s="898"/>
      <c r="G431" s="900"/>
      <c r="H431" s="901"/>
      <c r="I431" s="901"/>
      <c r="J431" s="901"/>
      <c r="K431" s="901"/>
    </row>
    <row r="432" spans="2:11" x14ac:dyDescent="0.2">
      <c r="B432" s="897"/>
      <c r="C432" s="897"/>
      <c r="E432" s="898"/>
      <c r="G432" s="900"/>
      <c r="H432" s="901"/>
      <c r="I432" s="901"/>
      <c r="J432" s="901"/>
      <c r="K432" s="901"/>
    </row>
    <row r="433" spans="2:11" x14ac:dyDescent="0.2">
      <c r="B433" s="897"/>
      <c r="C433" s="897"/>
      <c r="E433" s="898"/>
      <c r="G433" s="900"/>
      <c r="H433" s="901"/>
      <c r="I433" s="901"/>
      <c r="J433" s="901"/>
      <c r="K433" s="901"/>
    </row>
    <row r="434" spans="2:11" x14ac:dyDescent="0.2">
      <c r="B434" s="897"/>
      <c r="C434" s="897"/>
      <c r="E434" s="898"/>
      <c r="G434" s="900"/>
      <c r="H434" s="901"/>
      <c r="I434" s="901"/>
      <c r="J434" s="901"/>
      <c r="K434" s="901"/>
    </row>
    <row r="435" spans="2:11" x14ac:dyDescent="0.2">
      <c r="B435" s="897"/>
      <c r="C435" s="897"/>
      <c r="E435" s="898"/>
      <c r="G435" s="900"/>
      <c r="H435" s="901"/>
      <c r="I435" s="901"/>
      <c r="J435" s="901"/>
      <c r="K435" s="901"/>
    </row>
    <row r="436" spans="2:11" x14ac:dyDescent="0.2">
      <c r="B436" s="897"/>
      <c r="C436" s="897"/>
      <c r="E436" s="898"/>
      <c r="G436" s="900"/>
      <c r="H436" s="901"/>
      <c r="I436" s="901"/>
      <c r="J436" s="901"/>
      <c r="K436" s="901"/>
    </row>
    <row r="437" spans="2:11" x14ac:dyDescent="0.2">
      <c r="B437" s="897"/>
      <c r="C437" s="897"/>
      <c r="E437" s="898"/>
      <c r="G437" s="900"/>
      <c r="H437" s="901"/>
      <c r="I437" s="901"/>
      <c r="J437" s="901"/>
      <c r="K437" s="901"/>
    </row>
    <row r="438" spans="2:11" x14ac:dyDescent="0.2">
      <c r="B438" s="897"/>
      <c r="C438" s="897"/>
      <c r="E438" s="898"/>
      <c r="G438" s="900"/>
      <c r="H438" s="901"/>
      <c r="I438" s="901"/>
      <c r="J438" s="901"/>
      <c r="K438" s="901"/>
    </row>
    <row r="439" spans="2:11" x14ac:dyDescent="0.2">
      <c r="B439" s="897"/>
      <c r="C439" s="897"/>
      <c r="E439" s="898"/>
      <c r="G439" s="900"/>
      <c r="H439" s="901"/>
      <c r="I439" s="901"/>
      <c r="J439" s="901"/>
      <c r="K439" s="901"/>
    </row>
    <row r="440" spans="2:11" x14ac:dyDescent="0.2">
      <c r="B440" s="897"/>
      <c r="C440" s="897"/>
      <c r="E440" s="898"/>
      <c r="G440" s="900"/>
      <c r="H440" s="901"/>
      <c r="I440" s="901"/>
      <c r="J440" s="901"/>
      <c r="K440" s="901"/>
    </row>
    <row r="441" spans="2:11" x14ac:dyDescent="0.2">
      <c r="B441" s="897"/>
      <c r="C441" s="897"/>
      <c r="E441" s="898"/>
      <c r="G441" s="900"/>
      <c r="H441" s="901"/>
      <c r="I441" s="901"/>
      <c r="J441" s="901"/>
      <c r="K441" s="901"/>
    </row>
    <row r="442" spans="2:11" x14ac:dyDescent="0.2">
      <c r="B442" s="897"/>
      <c r="C442" s="897"/>
      <c r="E442" s="898"/>
      <c r="G442" s="900"/>
      <c r="H442" s="901"/>
      <c r="I442" s="901"/>
      <c r="J442" s="901"/>
      <c r="K442" s="901"/>
    </row>
    <row r="443" spans="2:11" x14ac:dyDescent="0.2">
      <c r="B443" s="897"/>
      <c r="C443" s="897"/>
      <c r="E443" s="898"/>
      <c r="G443" s="900"/>
      <c r="H443" s="901"/>
      <c r="I443" s="901"/>
      <c r="J443" s="901"/>
      <c r="K443" s="901"/>
    </row>
    <row r="444" spans="2:11" x14ac:dyDescent="0.2">
      <c r="B444" s="897"/>
      <c r="C444" s="897"/>
      <c r="E444" s="898"/>
      <c r="G444" s="900"/>
      <c r="H444" s="901"/>
      <c r="I444" s="901"/>
      <c r="J444" s="901"/>
      <c r="K444" s="901"/>
    </row>
    <row r="445" spans="2:11" x14ac:dyDescent="0.2">
      <c r="B445" s="897"/>
      <c r="C445" s="897"/>
      <c r="E445" s="898"/>
      <c r="G445" s="900"/>
      <c r="H445" s="901"/>
      <c r="I445" s="901"/>
      <c r="J445" s="901"/>
      <c r="K445" s="901"/>
    </row>
    <row r="446" spans="2:11" x14ac:dyDescent="0.2">
      <c r="B446" s="897"/>
      <c r="C446" s="897"/>
      <c r="E446" s="898"/>
      <c r="G446" s="900"/>
      <c r="H446" s="901"/>
      <c r="I446" s="901"/>
      <c r="J446" s="901"/>
      <c r="K446" s="901"/>
    </row>
    <row r="447" spans="2:11" x14ac:dyDescent="0.2">
      <c r="B447" s="897"/>
      <c r="C447" s="897"/>
      <c r="E447" s="898"/>
      <c r="G447" s="900"/>
      <c r="H447" s="901"/>
      <c r="I447" s="901"/>
      <c r="J447" s="901"/>
      <c r="K447" s="901"/>
    </row>
    <row r="448" spans="2:11" x14ac:dyDescent="0.2">
      <c r="B448" s="897"/>
      <c r="C448" s="897"/>
      <c r="E448" s="898"/>
      <c r="G448" s="900"/>
      <c r="H448" s="901"/>
      <c r="I448" s="901"/>
      <c r="J448" s="901"/>
      <c r="K448" s="901"/>
    </row>
    <row r="449" spans="2:11" x14ac:dyDescent="0.2">
      <c r="B449" s="897"/>
      <c r="C449" s="897"/>
      <c r="E449" s="898"/>
      <c r="G449" s="900"/>
      <c r="H449" s="901"/>
      <c r="I449" s="901"/>
      <c r="J449" s="901"/>
      <c r="K449" s="901"/>
    </row>
    <row r="450" spans="2:11" x14ac:dyDescent="0.2">
      <c r="B450" s="897"/>
      <c r="C450" s="897"/>
      <c r="E450" s="898"/>
      <c r="G450" s="900"/>
      <c r="H450" s="901"/>
      <c r="I450" s="901"/>
      <c r="J450" s="901"/>
      <c r="K450" s="901"/>
    </row>
    <row r="451" spans="2:11" x14ac:dyDescent="0.2">
      <c r="B451" s="897"/>
      <c r="C451" s="897"/>
      <c r="E451" s="898"/>
      <c r="G451" s="900"/>
      <c r="H451" s="901"/>
      <c r="I451" s="901"/>
      <c r="J451" s="901"/>
      <c r="K451" s="901"/>
    </row>
    <row r="452" spans="2:11" x14ac:dyDescent="0.2">
      <c r="B452" s="897"/>
      <c r="C452" s="897"/>
      <c r="E452" s="898"/>
      <c r="G452" s="900"/>
      <c r="H452" s="901"/>
      <c r="I452" s="901"/>
      <c r="J452" s="901"/>
      <c r="K452" s="901"/>
    </row>
    <row r="453" spans="2:11" x14ac:dyDescent="0.2">
      <c r="B453" s="897"/>
      <c r="C453" s="897"/>
      <c r="E453" s="898"/>
      <c r="G453" s="900"/>
      <c r="H453" s="901"/>
      <c r="I453" s="901"/>
      <c r="J453" s="901"/>
      <c r="K453" s="901"/>
    </row>
    <row r="454" spans="2:11" x14ac:dyDescent="0.2">
      <c r="B454" s="897"/>
      <c r="C454" s="897"/>
      <c r="E454" s="898"/>
      <c r="G454" s="900"/>
      <c r="H454" s="901"/>
      <c r="I454" s="901"/>
      <c r="J454" s="901"/>
      <c r="K454" s="901"/>
    </row>
    <row r="455" spans="2:11" x14ac:dyDescent="0.2">
      <c r="B455" s="897"/>
      <c r="C455" s="897"/>
      <c r="E455" s="898"/>
      <c r="G455" s="900"/>
      <c r="H455" s="901"/>
      <c r="I455" s="901"/>
      <c r="J455" s="901"/>
      <c r="K455" s="901"/>
    </row>
    <row r="456" spans="2:11" x14ac:dyDescent="0.2">
      <c r="B456" s="897"/>
      <c r="C456" s="897"/>
      <c r="E456" s="898"/>
      <c r="G456" s="900"/>
      <c r="H456" s="901"/>
      <c r="I456" s="901"/>
      <c r="J456" s="901"/>
      <c r="K456" s="901"/>
    </row>
    <row r="457" spans="2:11" x14ac:dyDescent="0.2">
      <c r="B457" s="897"/>
      <c r="C457" s="897"/>
      <c r="E457" s="898"/>
      <c r="G457" s="900"/>
      <c r="H457" s="901"/>
      <c r="I457" s="901"/>
      <c r="J457" s="901"/>
      <c r="K457" s="901"/>
    </row>
    <row r="458" spans="2:11" x14ac:dyDescent="0.2">
      <c r="B458" s="897"/>
      <c r="C458" s="897"/>
      <c r="E458" s="898"/>
      <c r="G458" s="900"/>
      <c r="H458" s="901"/>
      <c r="I458" s="901"/>
      <c r="J458" s="901"/>
      <c r="K458" s="901"/>
    </row>
    <row r="459" spans="2:11" x14ac:dyDescent="0.2">
      <c r="B459" s="897"/>
      <c r="C459" s="897"/>
      <c r="E459" s="898"/>
      <c r="G459" s="900"/>
      <c r="H459" s="901"/>
      <c r="I459" s="901"/>
      <c r="J459" s="901"/>
      <c r="K459" s="901"/>
    </row>
    <row r="460" spans="2:11" x14ac:dyDescent="0.2">
      <c r="B460" s="897"/>
      <c r="C460" s="897"/>
      <c r="E460" s="898"/>
      <c r="G460" s="900"/>
      <c r="H460" s="901"/>
      <c r="I460" s="901"/>
      <c r="J460" s="901"/>
      <c r="K460" s="901"/>
    </row>
    <row r="461" spans="2:11" x14ac:dyDescent="0.2">
      <c r="B461" s="897"/>
      <c r="C461" s="897"/>
      <c r="E461" s="898"/>
      <c r="G461" s="900"/>
      <c r="H461" s="901"/>
      <c r="I461" s="901"/>
      <c r="J461" s="901"/>
      <c r="K461" s="901"/>
    </row>
    <row r="462" spans="2:11" x14ac:dyDescent="0.2">
      <c r="B462" s="897"/>
      <c r="C462" s="897"/>
      <c r="E462" s="898"/>
      <c r="G462" s="900"/>
      <c r="H462" s="901"/>
      <c r="I462" s="901"/>
      <c r="J462" s="901"/>
      <c r="K462" s="901"/>
    </row>
    <row r="463" spans="2:11" x14ac:dyDescent="0.2">
      <c r="B463" s="897"/>
      <c r="C463" s="897"/>
      <c r="E463" s="898"/>
      <c r="G463" s="900"/>
      <c r="H463" s="901"/>
      <c r="I463" s="901"/>
      <c r="J463" s="901"/>
      <c r="K463" s="901"/>
    </row>
    <row r="464" spans="2:11" x14ac:dyDescent="0.2">
      <c r="B464" s="897"/>
      <c r="C464" s="897"/>
      <c r="E464" s="898"/>
      <c r="G464" s="900"/>
      <c r="H464" s="901"/>
      <c r="I464" s="901"/>
      <c r="J464" s="901"/>
      <c r="K464" s="901"/>
    </row>
    <row r="465" spans="2:11" x14ac:dyDescent="0.2">
      <c r="B465" s="897"/>
      <c r="C465" s="897"/>
      <c r="E465" s="898"/>
      <c r="G465" s="900"/>
      <c r="H465" s="901"/>
      <c r="I465" s="901"/>
      <c r="J465" s="901"/>
      <c r="K465" s="901"/>
    </row>
    <row r="466" spans="2:11" x14ac:dyDescent="0.2">
      <c r="B466" s="897"/>
      <c r="C466" s="897"/>
      <c r="E466" s="898"/>
      <c r="G466" s="900"/>
      <c r="H466" s="901"/>
      <c r="I466" s="901"/>
      <c r="J466" s="901"/>
      <c r="K466" s="901"/>
    </row>
    <row r="467" spans="2:11" x14ac:dyDescent="0.2">
      <c r="B467" s="897"/>
      <c r="C467" s="897"/>
      <c r="E467" s="898"/>
      <c r="G467" s="900"/>
      <c r="H467" s="901"/>
      <c r="I467" s="901"/>
      <c r="J467" s="901"/>
      <c r="K467" s="901"/>
    </row>
    <row r="468" spans="2:11" x14ac:dyDescent="0.2">
      <c r="B468" s="897"/>
      <c r="C468" s="897"/>
      <c r="E468" s="898"/>
      <c r="G468" s="900"/>
      <c r="H468" s="901"/>
      <c r="I468" s="901"/>
      <c r="J468" s="901"/>
      <c r="K468" s="901"/>
    </row>
    <row r="469" spans="2:11" x14ac:dyDescent="0.2">
      <c r="B469" s="897"/>
      <c r="C469" s="897"/>
      <c r="E469" s="898"/>
      <c r="G469" s="900"/>
      <c r="H469" s="901"/>
      <c r="I469" s="901"/>
      <c r="J469" s="901"/>
      <c r="K469" s="901"/>
    </row>
    <row r="470" spans="2:11" x14ac:dyDescent="0.2">
      <c r="B470" s="897"/>
      <c r="C470" s="897"/>
      <c r="E470" s="898"/>
      <c r="G470" s="900"/>
      <c r="H470" s="901"/>
      <c r="I470" s="901"/>
      <c r="J470" s="901"/>
      <c r="K470" s="901"/>
    </row>
    <row r="471" spans="2:11" x14ac:dyDescent="0.2">
      <c r="B471" s="897"/>
      <c r="C471" s="897"/>
      <c r="E471" s="898"/>
      <c r="G471" s="900"/>
      <c r="H471" s="901"/>
      <c r="I471" s="901"/>
      <c r="J471" s="901"/>
      <c r="K471" s="901"/>
    </row>
    <row r="472" spans="2:11" x14ac:dyDescent="0.2">
      <c r="B472" s="897"/>
      <c r="C472" s="897"/>
      <c r="E472" s="898"/>
      <c r="G472" s="900"/>
      <c r="H472" s="901"/>
      <c r="I472" s="901"/>
      <c r="J472" s="901"/>
      <c r="K472" s="901"/>
    </row>
    <row r="473" spans="2:11" x14ac:dyDescent="0.2">
      <c r="B473" s="897"/>
      <c r="C473" s="897"/>
      <c r="E473" s="898"/>
      <c r="G473" s="900"/>
      <c r="H473" s="901"/>
      <c r="I473" s="901"/>
      <c r="J473" s="901"/>
      <c r="K473" s="901"/>
    </row>
    <row r="474" spans="2:11" x14ac:dyDescent="0.2">
      <c r="B474" s="897"/>
      <c r="C474" s="897"/>
      <c r="E474" s="898"/>
      <c r="G474" s="900"/>
      <c r="H474" s="901"/>
      <c r="I474" s="901"/>
      <c r="J474" s="901"/>
      <c r="K474" s="901"/>
    </row>
    <row r="475" spans="2:11" x14ac:dyDescent="0.2">
      <c r="B475" s="897"/>
      <c r="C475" s="897"/>
      <c r="E475" s="898"/>
      <c r="G475" s="900"/>
      <c r="H475" s="901"/>
      <c r="I475" s="901"/>
      <c r="J475" s="901"/>
      <c r="K475" s="901"/>
    </row>
    <row r="476" spans="2:11" x14ac:dyDescent="0.2">
      <c r="B476" s="897"/>
      <c r="C476" s="897"/>
      <c r="E476" s="898"/>
      <c r="G476" s="900"/>
      <c r="H476" s="901"/>
      <c r="I476" s="901"/>
      <c r="J476" s="901"/>
      <c r="K476" s="901"/>
    </row>
    <row r="477" spans="2:11" x14ac:dyDescent="0.2">
      <c r="B477" s="897"/>
      <c r="C477" s="897"/>
      <c r="E477" s="898"/>
      <c r="G477" s="900"/>
      <c r="H477" s="901"/>
      <c r="I477" s="901"/>
      <c r="J477" s="901"/>
      <c r="K477" s="901"/>
    </row>
    <row r="478" spans="2:11" x14ac:dyDescent="0.2">
      <c r="B478" s="897"/>
      <c r="C478" s="897"/>
      <c r="E478" s="898"/>
      <c r="G478" s="900"/>
      <c r="H478" s="901"/>
      <c r="I478" s="901"/>
      <c r="J478" s="901"/>
      <c r="K478" s="901"/>
    </row>
    <row r="479" spans="2:11" x14ac:dyDescent="0.2">
      <c r="B479" s="897"/>
      <c r="C479" s="897"/>
      <c r="E479" s="898"/>
      <c r="G479" s="900"/>
      <c r="H479" s="901"/>
      <c r="I479" s="901"/>
      <c r="J479" s="901"/>
      <c r="K479" s="901"/>
    </row>
    <row r="480" spans="2:11" x14ac:dyDescent="0.2">
      <c r="B480" s="897"/>
      <c r="C480" s="897"/>
      <c r="E480" s="898"/>
      <c r="G480" s="900"/>
      <c r="H480" s="901"/>
      <c r="I480" s="901"/>
      <c r="J480" s="901"/>
      <c r="K480" s="901"/>
    </row>
    <row r="481" spans="2:11" x14ac:dyDescent="0.2">
      <c r="B481" s="897"/>
      <c r="C481" s="897"/>
      <c r="E481" s="898"/>
      <c r="G481" s="900"/>
      <c r="H481" s="901"/>
      <c r="I481" s="901"/>
      <c r="J481" s="901"/>
      <c r="K481" s="901"/>
    </row>
    <row r="482" spans="2:11" x14ac:dyDescent="0.2">
      <c r="B482" s="897"/>
      <c r="C482" s="897"/>
      <c r="E482" s="898"/>
      <c r="G482" s="900"/>
      <c r="H482" s="901"/>
      <c r="I482" s="901"/>
      <c r="J482" s="901"/>
      <c r="K482" s="901"/>
    </row>
    <row r="483" spans="2:11" x14ac:dyDescent="0.2">
      <c r="B483" s="897"/>
      <c r="C483" s="897"/>
      <c r="E483" s="898"/>
      <c r="G483" s="900"/>
      <c r="H483" s="901"/>
      <c r="I483" s="901"/>
      <c r="J483" s="901"/>
      <c r="K483" s="901"/>
    </row>
    <row r="484" spans="2:11" x14ac:dyDescent="0.2">
      <c r="B484" s="897"/>
      <c r="C484" s="897"/>
      <c r="E484" s="898"/>
      <c r="G484" s="900"/>
      <c r="H484" s="901"/>
      <c r="I484" s="901"/>
      <c r="J484" s="901"/>
      <c r="K484" s="901"/>
    </row>
    <row r="485" spans="2:11" x14ac:dyDescent="0.2">
      <c r="B485" s="897"/>
      <c r="C485" s="897"/>
      <c r="E485" s="898"/>
      <c r="G485" s="900"/>
      <c r="H485" s="901"/>
      <c r="I485" s="901"/>
      <c r="J485" s="901"/>
      <c r="K485" s="901"/>
    </row>
    <row r="486" spans="2:11" x14ac:dyDescent="0.2">
      <c r="B486" s="897"/>
      <c r="C486" s="897"/>
      <c r="E486" s="898"/>
      <c r="G486" s="900"/>
      <c r="H486" s="901"/>
      <c r="I486" s="901"/>
      <c r="J486" s="901"/>
      <c r="K486" s="901"/>
    </row>
    <row r="487" spans="2:11" x14ac:dyDescent="0.2">
      <c r="B487" s="897"/>
      <c r="C487" s="897"/>
      <c r="E487" s="898"/>
      <c r="G487" s="900"/>
      <c r="H487" s="901"/>
      <c r="I487" s="901"/>
      <c r="J487" s="901"/>
      <c r="K487" s="901"/>
    </row>
    <row r="488" spans="2:11" x14ac:dyDescent="0.2">
      <c r="B488" s="897"/>
      <c r="C488" s="897"/>
      <c r="E488" s="898"/>
      <c r="G488" s="900"/>
      <c r="H488" s="901"/>
      <c r="I488" s="901"/>
      <c r="J488" s="901"/>
      <c r="K488" s="901"/>
    </row>
    <row r="489" spans="2:11" x14ac:dyDescent="0.2">
      <c r="B489" s="897"/>
      <c r="C489" s="897"/>
      <c r="E489" s="898"/>
      <c r="G489" s="900"/>
      <c r="H489" s="901"/>
      <c r="I489" s="901"/>
      <c r="J489" s="901"/>
      <c r="K489" s="901"/>
    </row>
    <row r="490" spans="2:11" x14ac:dyDescent="0.2">
      <c r="B490" s="897"/>
      <c r="C490" s="897"/>
      <c r="E490" s="898"/>
      <c r="G490" s="900"/>
      <c r="H490" s="901"/>
      <c r="I490" s="901"/>
      <c r="J490" s="901"/>
      <c r="K490" s="901"/>
    </row>
    <row r="491" spans="2:11" x14ac:dyDescent="0.2">
      <c r="B491" s="897"/>
      <c r="C491" s="897"/>
      <c r="E491" s="898"/>
      <c r="G491" s="900"/>
      <c r="H491" s="901"/>
      <c r="I491" s="901"/>
      <c r="J491" s="901"/>
      <c r="K491" s="901"/>
    </row>
    <row r="492" spans="2:11" x14ac:dyDescent="0.2">
      <c r="B492" s="897"/>
      <c r="C492" s="897"/>
      <c r="E492" s="898"/>
      <c r="G492" s="900"/>
      <c r="H492" s="901"/>
      <c r="I492" s="901"/>
      <c r="J492" s="901"/>
      <c r="K492" s="901"/>
    </row>
    <row r="493" spans="2:11" x14ac:dyDescent="0.2">
      <c r="B493" s="897"/>
      <c r="C493" s="897"/>
      <c r="E493" s="898"/>
      <c r="G493" s="900"/>
      <c r="H493" s="901"/>
      <c r="I493" s="901"/>
      <c r="J493" s="901"/>
      <c r="K493" s="901"/>
    </row>
    <row r="494" spans="2:11" x14ac:dyDescent="0.2">
      <c r="B494" s="897"/>
      <c r="C494" s="897"/>
      <c r="E494" s="898"/>
      <c r="G494" s="900"/>
      <c r="H494" s="901"/>
      <c r="I494" s="901"/>
      <c r="J494" s="901"/>
      <c r="K494" s="901"/>
    </row>
    <row r="495" spans="2:11" x14ac:dyDescent="0.2">
      <c r="B495" s="897"/>
      <c r="C495" s="897"/>
      <c r="E495" s="898"/>
      <c r="G495" s="900"/>
      <c r="H495" s="901"/>
      <c r="I495" s="901"/>
      <c r="J495" s="901"/>
      <c r="K495" s="901"/>
    </row>
    <row r="496" spans="2:11" x14ac:dyDescent="0.2">
      <c r="B496" s="897"/>
      <c r="C496" s="897"/>
      <c r="E496" s="898"/>
      <c r="G496" s="900"/>
      <c r="H496" s="901"/>
      <c r="I496" s="901"/>
      <c r="J496" s="901"/>
      <c r="K496" s="901"/>
    </row>
    <row r="497" spans="2:11" x14ac:dyDescent="0.2">
      <c r="B497" s="897"/>
      <c r="C497" s="897"/>
      <c r="E497" s="898"/>
      <c r="G497" s="900"/>
      <c r="H497" s="901"/>
      <c r="I497" s="901"/>
      <c r="J497" s="901"/>
      <c r="K497" s="901"/>
    </row>
    <row r="498" spans="2:11" x14ac:dyDescent="0.2">
      <c r="B498" s="897"/>
      <c r="C498" s="897"/>
      <c r="E498" s="898"/>
      <c r="G498" s="900"/>
      <c r="H498" s="901"/>
      <c r="I498" s="901"/>
      <c r="J498" s="901"/>
      <c r="K498" s="901"/>
    </row>
    <row r="499" spans="2:11" x14ac:dyDescent="0.2">
      <c r="B499" s="897"/>
      <c r="C499" s="897"/>
      <c r="E499" s="898"/>
      <c r="G499" s="900"/>
      <c r="H499" s="901"/>
      <c r="I499" s="901"/>
      <c r="J499" s="901"/>
      <c r="K499" s="901"/>
    </row>
    <row r="500" spans="2:11" x14ac:dyDescent="0.2">
      <c r="B500" s="897"/>
      <c r="C500" s="897"/>
      <c r="E500" s="898"/>
      <c r="G500" s="900"/>
      <c r="H500" s="901"/>
      <c r="I500" s="901"/>
      <c r="J500" s="901"/>
      <c r="K500" s="901"/>
    </row>
    <row r="501" spans="2:11" x14ac:dyDescent="0.2">
      <c r="B501" s="897"/>
      <c r="C501" s="897"/>
      <c r="E501" s="898"/>
      <c r="G501" s="900"/>
      <c r="H501" s="901"/>
      <c r="I501" s="901"/>
      <c r="J501" s="901"/>
      <c r="K501" s="901"/>
    </row>
    <row r="502" spans="2:11" x14ac:dyDescent="0.2">
      <c r="B502" s="897"/>
      <c r="C502" s="897"/>
      <c r="E502" s="898"/>
      <c r="G502" s="900"/>
      <c r="H502" s="901"/>
      <c r="I502" s="901"/>
      <c r="J502" s="901"/>
      <c r="K502" s="901"/>
    </row>
    <row r="503" spans="2:11" x14ac:dyDescent="0.2">
      <c r="B503" s="897"/>
      <c r="C503" s="897"/>
      <c r="E503" s="898"/>
      <c r="G503" s="900"/>
      <c r="H503" s="901"/>
      <c r="I503" s="901"/>
      <c r="J503" s="901"/>
      <c r="K503" s="901"/>
    </row>
    <row r="504" spans="2:11" x14ac:dyDescent="0.2">
      <c r="B504" s="897"/>
      <c r="C504" s="897"/>
      <c r="E504" s="898"/>
      <c r="G504" s="900"/>
      <c r="H504" s="901"/>
      <c r="I504" s="901"/>
      <c r="J504" s="901"/>
      <c r="K504" s="901"/>
    </row>
    <row r="505" spans="2:11" x14ac:dyDescent="0.2">
      <c r="B505" s="897"/>
      <c r="C505" s="897"/>
      <c r="E505" s="898"/>
      <c r="G505" s="900"/>
      <c r="H505" s="901"/>
      <c r="I505" s="901"/>
      <c r="J505" s="901"/>
      <c r="K505" s="901"/>
    </row>
    <row r="506" spans="2:11" x14ac:dyDescent="0.2">
      <c r="B506" s="897"/>
      <c r="C506" s="897"/>
      <c r="E506" s="898"/>
      <c r="G506" s="900"/>
      <c r="H506" s="901"/>
      <c r="I506" s="901"/>
      <c r="J506" s="901"/>
      <c r="K506" s="901"/>
    </row>
    <row r="507" spans="2:11" x14ac:dyDescent="0.2">
      <c r="B507" s="897"/>
      <c r="C507" s="897"/>
      <c r="E507" s="898"/>
      <c r="G507" s="900"/>
      <c r="H507" s="901"/>
      <c r="I507" s="901"/>
      <c r="J507" s="901"/>
      <c r="K507" s="901"/>
    </row>
    <row r="508" spans="2:11" x14ac:dyDescent="0.2">
      <c r="B508" s="897"/>
      <c r="C508" s="897"/>
      <c r="E508" s="898"/>
      <c r="G508" s="900"/>
      <c r="H508" s="901"/>
      <c r="I508" s="901"/>
      <c r="J508" s="901"/>
      <c r="K508" s="901"/>
    </row>
    <row r="509" spans="2:11" x14ac:dyDescent="0.2">
      <c r="B509" s="897"/>
      <c r="C509" s="897"/>
      <c r="E509" s="898"/>
      <c r="G509" s="900"/>
      <c r="H509" s="901"/>
      <c r="I509" s="901"/>
      <c r="J509" s="901"/>
      <c r="K509" s="901"/>
    </row>
    <row r="510" spans="2:11" x14ac:dyDescent="0.2">
      <c r="B510" s="897"/>
      <c r="C510" s="897"/>
      <c r="E510" s="898"/>
      <c r="G510" s="900"/>
      <c r="H510" s="901"/>
      <c r="I510" s="901"/>
      <c r="J510" s="901"/>
      <c r="K510" s="901"/>
    </row>
    <row r="511" spans="2:11" x14ac:dyDescent="0.2">
      <c r="B511" s="897"/>
      <c r="C511" s="897"/>
      <c r="E511" s="898"/>
      <c r="G511" s="900"/>
      <c r="H511" s="901"/>
      <c r="I511" s="901"/>
      <c r="J511" s="901"/>
      <c r="K511" s="901"/>
    </row>
    <row r="512" spans="2:11" x14ac:dyDescent="0.2">
      <c r="B512" s="897"/>
      <c r="C512" s="897"/>
      <c r="E512" s="898"/>
      <c r="G512" s="900"/>
      <c r="H512" s="901"/>
      <c r="I512" s="901"/>
      <c r="J512" s="901"/>
      <c r="K512" s="901"/>
    </row>
    <row r="513" spans="2:11" x14ac:dyDescent="0.2">
      <c r="B513" s="897"/>
      <c r="C513" s="897"/>
      <c r="E513" s="898"/>
      <c r="G513" s="900"/>
      <c r="H513" s="901"/>
      <c r="I513" s="901"/>
      <c r="J513" s="901"/>
      <c r="K513" s="901"/>
    </row>
    <row r="514" spans="2:11" x14ac:dyDescent="0.2">
      <c r="B514" s="897"/>
      <c r="C514" s="897"/>
      <c r="E514" s="898"/>
      <c r="G514" s="900"/>
      <c r="H514" s="901"/>
      <c r="I514" s="901"/>
      <c r="J514" s="901"/>
      <c r="K514" s="901"/>
    </row>
    <row r="515" spans="2:11" x14ac:dyDescent="0.2">
      <c r="B515" s="897"/>
      <c r="C515" s="897"/>
      <c r="E515" s="898"/>
      <c r="G515" s="900"/>
      <c r="H515" s="901"/>
      <c r="I515" s="901"/>
      <c r="J515" s="901"/>
      <c r="K515" s="901"/>
    </row>
    <row r="516" spans="2:11" x14ac:dyDescent="0.2">
      <c r="B516" s="897"/>
      <c r="C516" s="897"/>
      <c r="E516" s="898"/>
      <c r="G516" s="900"/>
      <c r="H516" s="901"/>
      <c r="I516" s="901"/>
      <c r="J516" s="901"/>
      <c r="K516" s="901"/>
    </row>
    <row r="517" spans="2:11" x14ac:dyDescent="0.2">
      <c r="B517" s="897"/>
      <c r="C517" s="897"/>
      <c r="E517" s="898"/>
      <c r="G517" s="900"/>
      <c r="H517" s="901"/>
      <c r="I517" s="901"/>
      <c r="J517" s="901"/>
      <c r="K517" s="901"/>
    </row>
    <row r="518" spans="2:11" x14ac:dyDescent="0.2">
      <c r="B518" s="897"/>
      <c r="C518" s="897"/>
      <c r="E518" s="898"/>
      <c r="G518" s="900"/>
      <c r="H518" s="901"/>
      <c r="I518" s="901"/>
      <c r="J518" s="901"/>
      <c r="K518" s="901"/>
    </row>
    <row r="519" spans="2:11" x14ac:dyDescent="0.2">
      <c r="B519" s="897"/>
      <c r="C519" s="897"/>
      <c r="E519" s="898"/>
      <c r="G519" s="900"/>
      <c r="H519" s="901"/>
      <c r="I519" s="901"/>
      <c r="J519" s="901"/>
      <c r="K519" s="901"/>
    </row>
    <row r="520" spans="2:11" x14ac:dyDescent="0.2">
      <c r="B520" s="897"/>
      <c r="C520" s="897"/>
      <c r="E520" s="898"/>
      <c r="G520" s="900"/>
      <c r="H520" s="901"/>
      <c r="I520" s="901"/>
      <c r="J520" s="901"/>
      <c r="K520" s="901"/>
    </row>
    <row r="521" spans="2:11" x14ac:dyDescent="0.2">
      <c r="B521" s="897"/>
      <c r="C521" s="897"/>
      <c r="E521" s="898"/>
      <c r="G521" s="900"/>
      <c r="H521" s="901"/>
      <c r="I521" s="901"/>
      <c r="J521" s="901"/>
      <c r="K521" s="901"/>
    </row>
    <row r="522" spans="2:11" x14ac:dyDescent="0.2">
      <c r="B522" s="897"/>
      <c r="C522" s="897"/>
      <c r="E522" s="898"/>
      <c r="G522" s="900"/>
      <c r="H522" s="901"/>
      <c r="I522" s="901"/>
      <c r="J522" s="901"/>
      <c r="K522" s="901"/>
    </row>
    <row r="523" spans="2:11" x14ac:dyDescent="0.2">
      <c r="B523" s="897"/>
      <c r="C523" s="897"/>
      <c r="E523" s="898"/>
      <c r="G523" s="900"/>
      <c r="H523" s="901"/>
      <c r="I523" s="901"/>
      <c r="J523" s="901"/>
      <c r="K523" s="901"/>
    </row>
    <row r="524" spans="2:11" x14ac:dyDescent="0.2">
      <c r="B524" s="897"/>
      <c r="C524" s="897"/>
      <c r="E524" s="898"/>
      <c r="G524" s="900"/>
      <c r="H524" s="901"/>
      <c r="I524" s="901"/>
      <c r="J524" s="901"/>
      <c r="K524" s="901"/>
    </row>
    <row r="525" spans="2:11" x14ac:dyDescent="0.2">
      <c r="B525" s="897"/>
      <c r="C525" s="897"/>
      <c r="E525" s="898"/>
      <c r="G525" s="900"/>
      <c r="H525" s="901"/>
      <c r="I525" s="901"/>
      <c r="J525" s="901"/>
      <c r="K525" s="901"/>
    </row>
    <row r="526" spans="2:11" x14ac:dyDescent="0.2">
      <c r="B526" s="897"/>
      <c r="C526" s="897"/>
      <c r="E526" s="898"/>
      <c r="G526" s="900"/>
      <c r="H526" s="901"/>
      <c r="I526" s="901"/>
      <c r="J526" s="901"/>
      <c r="K526" s="901"/>
    </row>
    <row r="527" spans="2:11" x14ac:dyDescent="0.2">
      <c r="B527" s="897"/>
      <c r="C527" s="897"/>
      <c r="E527" s="898"/>
      <c r="G527" s="900"/>
      <c r="H527" s="901"/>
      <c r="I527" s="901"/>
      <c r="J527" s="901"/>
      <c r="K527" s="901"/>
    </row>
    <row r="528" spans="2:11" x14ac:dyDescent="0.2">
      <c r="B528" s="897"/>
      <c r="C528" s="897"/>
      <c r="E528" s="898"/>
      <c r="G528" s="900"/>
      <c r="H528" s="901"/>
      <c r="I528" s="901"/>
      <c r="J528" s="901"/>
      <c r="K528" s="901"/>
    </row>
    <row r="529" spans="2:11" x14ac:dyDescent="0.2">
      <c r="B529" s="897"/>
      <c r="C529" s="897"/>
      <c r="E529" s="898"/>
      <c r="G529" s="900"/>
      <c r="H529" s="901"/>
      <c r="I529" s="901"/>
      <c r="J529" s="901"/>
      <c r="K529" s="901"/>
    </row>
    <row r="530" spans="2:11" x14ac:dyDescent="0.2">
      <c r="B530" s="897"/>
      <c r="C530" s="897"/>
      <c r="E530" s="898"/>
      <c r="G530" s="900"/>
      <c r="H530" s="901"/>
      <c r="I530" s="901"/>
      <c r="J530" s="901"/>
      <c r="K530" s="901"/>
    </row>
    <row r="531" spans="2:11" x14ac:dyDescent="0.2">
      <c r="B531" s="897"/>
      <c r="C531" s="897"/>
      <c r="E531" s="898"/>
      <c r="G531" s="900"/>
      <c r="H531" s="901"/>
      <c r="I531" s="901"/>
      <c r="J531" s="901"/>
      <c r="K531" s="901"/>
    </row>
    <row r="532" spans="2:11" x14ac:dyDescent="0.2">
      <c r="B532" s="897"/>
      <c r="C532" s="897"/>
      <c r="E532" s="898"/>
      <c r="G532" s="900"/>
      <c r="H532" s="901"/>
      <c r="I532" s="901"/>
      <c r="J532" s="901"/>
      <c r="K532" s="901"/>
    </row>
    <row r="533" spans="2:11" x14ac:dyDescent="0.2">
      <c r="B533" s="897"/>
      <c r="C533" s="897"/>
      <c r="E533" s="898"/>
      <c r="G533" s="900"/>
      <c r="H533" s="901"/>
      <c r="I533" s="901"/>
      <c r="J533" s="901"/>
      <c r="K533" s="901"/>
    </row>
    <row r="534" spans="2:11" x14ac:dyDescent="0.2">
      <c r="B534" s="897"/>
      <c r="C534" s="897"/>
      <c r="E534" s="898"/>
      <c r="G534" s="900"/>
      <c r="H534" s="901"/>
      <c r="I534" s="901"/>
      <c r="J534" s="901"/>
      <c r="K534" s="901"/>
    </row>
    <row r="535" spans="2:11" x14ac:dyDescent="0.2">
      <c r="B535" s="897"/>
      <c r="C535" s="897"/>
      <c r="E535" s="898"/>
      <c r="G535" s="900"/>
      <c r="H535" s="901"/>
      <c r="I535" s="901"/>
      <c r="J535" s="901"/>
      <c r="K535" s="901"/>
    </row>
    <row r="536" spans="2:11" x14ac:dyDescent="0.2">
      <c r="B536" s="897"/>
      <c r="C536" s="897"/>
      <c r="E536" s="898"/>
      <c r="G536" s="900"/>
      <c r="H536" s="901"/>
      <c r="I536" s="901"/>
      <c r="J536" s="901"/>
      <c r="K536" s="901"/>
    </row>
    <row r="537" spans="2:11" x14ac:dyDescent="0.2">
      <c r="B537" s="897"/>
      <c r="C537" s="897"/>
      <c r="E537" s="898"/>
      <c r="G537" s="900"/>
      <c r="H537" s="901"/>
      <c r="I537" s="901"/>
      <c r="J537" s="901"/>
      <c r="K537" s="901"/>
    </row>
    <row r="538" spans="2:11" x14ac:dyDescent="0.2">
      <c r="B538" s="897"/>
      <c r="C538" s="897"/>
      <c r="E538" s="898"/>
      <c r="G538" s="900"/>
      <c r="H538" s="901"/>
      <c r="I538" s="901"/>
      <c r="J538" s="901"/>
      <c r="K538" s="901"/>
    </row>
    <row r="539" spans="2:11" x14ac:dyDescent="0.2">
      <c r="B539" s="897"/>
      <c r="C539" s="897"/>
      <c r="E539" s="898"/>
      <c r="G539" s="900"/>
      <c r="H539" s="901"/>
      <c r="I539" s="901"/>
      <c r="J539" s="901"/>
      <c r="K539" s="901"/>
    </row>
    <row r="540" spans="2:11" x14ac:dyDescent="0.2">
      <c r="B540" s="897"/>
      <c r="C540" s="897"/>
      <c r="E540" s="898"/>
      <c r="G540" s="900"/>
      <c r="H540" s="901"/>
      <c r="I540" s="901"/>
      <c r="J540" s="901"/>
      <c r="K540" s="901"/>
    </row>
    <row r="541" spans="2:11" x14ac:dyDescent="0.2">
      <c r="B541" s="897"/>
      <c r="C541" s="897"/>
      <c r="E541" s="898"/>
      <c r="G541" s="900"/>
      <c r="H541" s="901"/>
      <c r="I541" s="901"/>
      <c r="J541" s="901"/>
      <c r="K541" s="901"/>
    </row>
    <row r="542" spans="2:11" x14ac:dyDescent="0.2">
      <c r="B542" s="897"/>
      <c r="C542" s="897"/>
      <c r="E542" s="898"/>
      <c r="G542" s="900"/>
      <c r="H542" s="901"/>
      <c r="I542" s="901"/>
      <c r="J542" s="901"/>
      <c r="K542" s="901"/>
    </row>
    <row r="543" spans="2:11" x14ac:dyDescent="0.2">
      <c r="B543" s="897"/>
      <c r="C543" s="897"/>
      <c r="E543" s="898"/>
      <c r="G543" s="900"/>
      <c r="H543" s="901"/>
      <c r="I543" s="901"/>
      <c r="J543" s="901"/>
      <c r="K543" s="901"/>
    </row>
    <row r="544" spans="2:11" x14ac:dyDescent="0.2">
      <c r="B544" s="897"/>
      <c r="C544" s="897"/>
      <c r="E544" s="898"/>
      <c r="G544" s="900"/>
      <c r="H544" s="901"/>
      <c r="I544" s="901"/>
      <c r="J544" s="901"/>
      <c r="K544" s="901"/>
    </row>
    <row r="545" spans="2:11" x14ac:dyDescent="0.2">
      <c r="B545" s="897"/>
      <c r="C545" s="897"/>
      <c r="E545" s="898"/>
      <c r="G545" s="900"/>
      <c r="H545" s="901"/>
      <c r="I545" s="901"/>
      <c r="J545" s="901"/>
      <c r="K545" s="901"/>
    </row>
    <row r="546" spans="2:11" x14ac:dyDescent="0.2">
      <c r="B546" s="897"/>
      <c r="C546" s="897"/>
      <c r="E546" s="898"/>
      <c r="G546" s="900"/>
      <c r="H546" s="901"/>
      <c r="I546" s="901"/>
      <c r="J546" s="901"/>
      <c r="K546" s="901"/>
    </row>
    <row r="547" spans="2:11" x14ac:dyDescent="0.2">
      <c r="B547" s="897"/>
      <c r="C547" s="897"/>
      <c r="E547" s="898"/>
      <c r="G547" s="900"/>
      <c r="H547" s="901"/>
      <c r="I547" s="901"/>
      <c r="J547" s="901"/>
      <c r="K547" s="901"/>
    </row>
    <row r="548" spans="2:11" x14ac:dyDescent="0.2">
      <c r="B548" s="897"/>
      <c r="C548" s="897"/>
      <c r="E548" s="898"/>
      <c r="G548" s="900"/>
      <c r="H548" s="901"/>
      <c r="I548" s="901"/>
      <c r="J548" s="901"/>
      <c r="K548" s="901"/>
    </row>
    <row r="549" spans="2:11" x14ac:dyDescent="0.2">
      <c r="B549" s="897"/>
      <c r="C549" s="897"/>
      <c r="E549" s="898"/>
      <c r="G549" s="900"/>
      <c r="H549" s="901"/>
      <c r="I549" s="901"/>
      <c r="J549" s="901"/>
      <c r="K549" s="901"/>
    </row>
    <row r="550" spans="2:11" x14ac:dyDescent="0.2">
      <c r="B550" s="897"/>
      <c r="C550" s="897"/>
      <c r="E550" s="898"/>
      <c r="G550" s="900"/>
      <c r="H550" s="901"/>
      <c r="I550" s="901"/>
      <c r="J550" s="901"/>
      <c r="K550" s="901"/>
    </row>
    <row r="551" spans="2:11" x14ac:dyDescent="0.2">
      <c r="B551" s="897"/>
      <c r="C551" s="897"/>
      <c r="E551" s="898"/>
      <c r="G551" s="900"/>
      <c r="H551" s="901"/>
      <c r="I551" s="901"/>
      <c r="J551" s="901"/>
      <c r="K551" s="901"/>
    </row>
    <row r="552" spans="2:11" x14ac:dyDescent="0.2">
      <c r="B552" s="897"/>
      <c r="C552" s="897"/>
      <c r="E552" s="898"/>
      <c r="G552" s="900"/>
      <c r="H552" s="901"/>
      <c r="I552" s="901"/>
      <c r="J552" s="901"/>
      <c r="K552" s="901"/>
    </row>
    <row r="553" spans="2:11" x14ac:dyDescent="0.2">
      <c r="B553" s="897"/>
      <c r="C553" s="897"/>
      <c r="E553" s="898"/>
      <c r="G553" s="900"/>
      <c r="H553" s="901"/>
      <c r="I553" s="901"/>
      <c r="J553" s="901"/>
      <c r="K553" s="901"/>
    </row>
    <row r="554" spans="2:11" x14ac:dyDescent="0.2">
      <c r="B554" s="897"/>
      <c r="C554" s="897"/>
      <c r="E554" s="898"/>
      <c r="G554" s="900"/>
      <c r="H554" s="901"/>
      <c r="I554" s="901"/>
      <c r="J554" s="901"/>
      <c r="K554" s="901"/>
    </row>
    <row r="555" spans="2:11" x14ac:dyDescent="0.2">
      <c r="B555" s="897"/>
      <c r="C555" s="897"/>
      <c r="E555" s="898"/>
      <c r="G555" s="900"/>
      <c r="H555" s="901"/>
      <c r="I555" s="901"/>
      <c r="J555" s="901"/>
      <c r="K555" s="901"/>
    </row>
    <row r="556" spans="2:11" x14ac:dyDescent="0.2">
      <c r="B556" s="897"/>
      <c r="C556" s="897"/>
      <c r="E556" s="898"/>
      <c r="G556" s="900"/>
      <c r="H556" s="901"/>
      <c r="I556" s="901"/>
      <c r="J556" s="901"/>
      <c r="K556" s="901"/>
    </row>
    <row r="557" spans="2:11" x14ac:dyDescent="0.2">
      <c r="B557" s="897"/>
      <c r="C557" s="897"/>
      <c r="E557" s="898"/>
      <c r="G557" s="900"/>
      <c r="H557" s="901"/>
      <c r="I557" s="901"/>
      <c r="J557" s="901"/>
      <c r="K557" s="901"/>
    </row>
    <row r="558" spans="2:11" x14ac:dyDescent="0.2">
      <c r="B558" s="897"/>
      <c r="C558" s="897"/>
      <c r="E558" s="898"/>
      <c r="G558" s="900"/>
      <c r="H558" s="901"/>
      <c r="I558" s="901"/>
      <c r="J558" s="901"/>
      <c r="K558" s="901"/>
    </row>
    <row r="559" spans="2:11" x14ac:dyDescent="0.2">
      <c r="B559" s="897"/>
      <c r="C559" s="897"/>
      <c r="E559" s="898"/>
      <c r="G559" s="900"/>
      <c r="H559" s="901"/>
      <c r="I559" s="901"/>
      <c r="J559" s="901"/>
      <c r="K559" s="901"/>
    </row>
    <row r="560" spans="2:11" x14ac:dyDescent="0.2">
      <c r="B560" s="897"/>
      <c r="C560" s="897"/>
      <c r="E560" s="898"/>
      <c r="G560" s="900"/>
      <c r="H560" s="901"/>
      <c r="I560" s="901"/>
      <c r="J560" s="901"/>
      <c r="K560" s="901"/>
    </row>
    <row r="561" spans="2:11" x14ac:dyDescent="0.2">
      <c r="B561" s="897"/>
      <c r="C561" s="897"/>
      <c r="E561" s="898"/>
      <c r="G561" s="900"/>
      <c r="H561" s="901"/>
      <c r="I561" s="901"/>
      <c r="J561" s="901"/>
      <c r="K561" s="901"/>
    </row>
    <row r="562" spans="2:11" x14ac:dyDescent="0.2">
      <c r="B562" s="897"/>
      <c r="C562" s="897"/>
      <c r="E562" s="898"/>
      <c r="G562" s="900"/>
      <c r="H562" s="901"/>
      <c r="I562" s="901"/>
      <c r="J562" s="901"/>
      <c r="K562" s="901"/>
    </row>
    <row r="563" spans="2:11" x14ac:dyDescent="0.2">
      <c r="B563" s="897"/>
      <c r="C563" s="897"/>
      <c r="E563" s="898"/>
      <c r="G563" s="900"/>
      <c r="H563" s="901"/>
      <c r="I563" s="901"/>
      <c r="J563" s="901"/>
      <c r="K563" s="901"/>
    </row>
    <row r="564" spans="2:11" x14ac:dyDescent="0.2">
      <c r="B564" s="897"/>
      <c r="C564" s="897"/>
      <c r="E564" s="898"/>
      <c r="G564" s="900"/>
      <c r="H564" s="901"/>
      <c r="I564" s="901"/>
      <c r="J564" s="901"/>
      <c r="K564" s="901"/>
    </row>
    <row r="565" spans="2:11" x14ac:dyDescent="0.2">
      <c r="B565" s="897"/>
      <c r="C565" s="897"/>
      <c r="E565" s="898"/>
      <c r="G565" s="900"/>
      <c r="H565" s="901"/>
      <c r="I565" s="901"/>
      <c r="J565" s="901"/>
      <c r="K565" s="901"/>
    </row>
    <row r="566" spans="2:11" x14ac:dyDescent="0.2">
      <c r="B566" s="897"/>
      <c r="C566" s="897"/>
      <c r="E566" s="898"/>
      <c r="G566" s="900"/>
      <c r="H566" s="901"/>
      <c r="I566" s="901"/>
      <c r="J566" s="901"/>
      <c r="K566" s="901"/>
    </row>
    <row r="567" spans="2:11" x14ac:dyDescent="0.2">
      <c r="B567" s="897"/>
      <c r="C567" s="897"/>
      <c r="E567" s="898"/>
      <c r="G567" s="900"/>
      <c r="H567" s="901"/>
      <c r="I567" s="901"/>
      <c r="J567" s="901"/>
      <c r="K567" s="901"/>
    </row>
    <row r="568" spans="2:11" x14ac:dyDescent="0.2">
      <c r="B568" s="897"/>
      <c r="C568" s="897"/>
      <c r="E568" s="898"/>
      <c r="G568" s="900"/>
      <c r="H568" s="901"/>
      <c r="I568" s="901"/>
      <c r="J568" s="901"/>
      <c r="K568" s="901"/>
    </row>
    <row r="569" spans="2:11" x14ac:dyDescent="0.2">
      <c r="B569" s="897"/>
      <c r="C569" s="897"/>
      <c r="E569" s="898"/>
      <c r="G569" s="900"/>
      <c r="H569" s="901"/>
      <c r="I569" s="901"/>
      <c r="J569" s="901"/>
      <c r="K569" s="901"/>
    </row>
    <row r="570" spans="2:11" x14ac:dyDescent="0.2">
      <c r="B570" s="897"/>
      <c r="C570" s="897"/>
      <c r="E570" s="898"/>
      <c r="G570" s="900"/>
      <c r="H570" s="901"/>
      <c r="I570" s="901"/>
      <c r="J570" s="901"/>
      <c r="K570" s="901"/>
    </row>
    <row r="571" spans="2:11" x14ac:dyDescent="0.2">
      <c r="B571" s="897"/>
      <c r="C571" s="897"/>
      <c r="E571" s="898"/>
      <c r="G571" s="900"/>
      <c r="H571" s="901"/>
      <c r="I571" s="901"/>
      <c r="J571" s="901"/>
      <c r="K571" s="901"/>
    </row>
    <row r="572" spans="2:11" x14ac:dyDescent="0.2">
      <c r="B572" s="897"/>
      <c r="C572" s="897"/>
      <c r="E572" s="898"/>
      <c r="G572" s="900"/>
      <c r="H572" s="901"/>
      <c r="I572" s="901"/>
      <c r="J572" s="901"/>
      <c r="K572" s="901"/>
    </row>
    <row r="573" spans="2:11" x14ac:dyDescent="0.2">
      <c r="B573" s="897"/>
      <c r="C573" s="897"/>
      <c r="E573" s="898"/>
      <c r="G573" s="900"/>
      <c r="H573" s="901"/>
      <c r="I573" s="901"/>
      <c r="J573" s="901"/>
      <c r="K573" s="901"/>
    </row>
    <row r="574" spans="2:11" x14ac:dyDescent="0.2">
      <c r="B574" s="897"/>
      <c r="C574" s="897"/>
      <c r="E574" s="898"/>
      <c r="G574" s="900"/>
      <c r="H574" s="901"/>
      <c r="I574" s="901"/>
      <c r="J574" s="901"/>
      <c r="K574" s="901"/>
    </row>
    <row r="575" spans="2:11" x14ac:dyDescent="0.2">
      <c r="B575" s="897"/>
      <c r="C575" s="897"/>
      <c r="E575" s="898"/>
      <c r="G575" s="900"/>
      <c r="H575" s="901"/>
      <c r="I575" s="901"/>
      <c r="J575" s="901"/>
      <c r="K575" s="901"/>
    </row>
    <row r="576" spans="2:11" x14ac:dyDescent="0.2">
      <c r="B576" s="897"/>
      <c r="C576" s="897"/>
      <c r="E576" s="898"/>
      <c r="G576" s="900"/>
      <c r="H576" s="901"/>
      <c r="I576" s="901"/>
      <c r="J576" s="901"/>
      <c r="K576" s="901"/>
    </row>
    <row r="577" spans="2:11" x14ac:dyDescent="0.2">
      <c r="B577" s="897"/>
      <c r="C577" s="897"/>
      <c r="E577" s="898"/>
      <c r="G577" s="900"/>
      <c r="H577" s="901"/>
      <c r="I577" s="901"/>
      <c r="J577" s="901"/>
      <c r="K577" s="901"/>
    </row>
    <row r="578" spans="2:11" x14ac:dyDescent="0.2">
      <c r="B578" s="897"/>
      <c r="C578" s="897"/>
      <c r="E578" s="898"/>
      <c r="G578" s="900"/>
      <c r="H578" s="901"/>
      <c r="I578" s="901"/>
      <c r="J578" s="901"/>
      <c r="K578" s="901"/>
    </row>
    <row r="579" spans="2:11" x14ac:dyDescent="0.2">
      <c r="B579" s="897"/>
      <c r="C579" s="897"/>
      <c r="E579" s="898"/>
      <c r="G579" s="900"/>
      <c r="H579" s="901"/>
      <c r="I579" s="901"/>
      <c r="J579" s="901"/>
      <c r="K579" s="901"/>
    </row>
    <row r="580" spans="2:11" x14ac:dyDescent="0.2">
      <c r="B580" s="897"/>
      <c r="C580" s="897"/>
      <c r="E580" s="898"/>
      <c r="G580" s="900"/>
      <c r="H580" s="901"/>
      <c r="I580" s="901"/>
      <c r="J580" s="901"/>
      <c r="K580" s="901"/>
    </row>
    <row r="581" spans="2:11" x14ac:dyDescent="0.2">
      <c r="B581" s="897"/>
      <c r="C581" s="897"/>
      <c r="E581" s="898"/>
      <c r="G581" s="900"/>
      <c r="H581" s="901"/>
      <c r="I581" s="901"/>
      <c r="J581" s="901"/>
      <c r="K581" s="901"/>
    </row>
    <row r="582" spans="2:11" x14ac:dyDescent="0.2">
      <c r="B582" s="897"/>
      <c r="C582" s="897"/>
      <c r="E582" s="898"/>
      <c r="G582" s="900"/>
      <c r="H582" s="901"/>
      <c r="I582" s="901"/>
      <c r="J582" s="901"/>
      <c r="K582" s="901"/>
    </row>
    <row r="583" spans="2:11" x14ac:dyDescent="0.2">
      <c r="B583" s="897"/>
      <c r="C583" s="897"/>
      <c r="E583" s="898"/>
      <c r="G583" s="900"/>
      <c r="H583" s="901"/>
      <c r="I583" s="901"/>
      <c r="J583" s="901"/>
      <c r="K583" s="901"/>
    </row>
    <row r="584" spans="2:11" x14ac:dyDescent="0.2">
      <c r="B584" s="897"/>
      <c r="C584" s="897"/>
      <c r="E584" s="898"/>
      <c r="G584" s="900"/>
      <c r="H584" s="901"/>
      <c r="I584" s="901"/>
      <c r="J584" s="901"/>
      <c r="K584" s="901"/>
    </row>
    <row r="585" spans="2:11" x14ac:dyDescent="0.2">
      <c r="B585" s="897"/>
      <c r="C585" s="897"/>
      <c r="E585" s="898"/>
      <c r="G585" s="900"/>
      <c r="H585" s="901"/>
      <c r="I585" s="901"/>
      <c r="J585" s="901"/>
      <c r="K585" s="901"/>
    </row>
    <row r="586" spans="2:11" x14ac:dyDescent="0.2">
      <c r="B586" s="897"/>
      <c r="C586" s="897"/>
      <c r="E586" s="898"/>
      <c r="G586" s="900"/>
      <c r="H586" s="901"/>
      <c r="I586" s="901"/>
      <c r="J586" s="901"/>
      <c r="K586" s="901"/>
    </row>
    <row r="587" spans="2:11" x14ac:dyDescent="0.2">
      <c r="B587" s="897"/>
      <c r="C587" s="897"/>
      <c r="E587" s="898"/>
      <c r="G587" s="900"/>
      <c r="H587" s="901"/>
      <c r="I587" s="901"/>
      <c r="J587" s="901"/>
      <c r="K587" s="901"/>
    </row>
    <row r="588" spans="2:11" x14ac:dyDescent="0.2">
      <c r="B588" s="897"/>
      <c r="C588" s="897"/>
      <c r="E588" s="898"/>
      <c r="G588" s="900"/>
      <c r="H588" s="901"/>
      <c r="I588" s="901"/>
      <c r="J588" s="901"/>
      <c r="K588" s="901"/>
    </row>
    <row r="589" spans="2:11" x14ac:dyDescent="0.2">
      <c r="B589" s="897"/>
      <c r="C589" s="897"/>
      <c r="E589" s="898"/>
      <c r="G589" s="900"/>
      <c r="H589" s="901"/>
      <c r="I589" s="901"/>
      <c r="J589" s="901"/>
      <c r="K589" s="901"/>
    </row>
    <row r="590" spans="2:11" x14ac:dyDescent="0.2">
      <c r="B590" s="897"/>
      <c r="C590" s="897"/>
      <c r="E590" s="898"/>
      <c r="G590" s="900"/>
      <c r="H590" s="901"/>
      <c r="I590" s="901"/>
      <c r="J590" s="901"/>
      <c r="K590" s="901"/>
    </row>
    <row r="591" spans="2:11" x14ac:dyDescent="0.2">
      <c r="B591" s="897"/>
      <c r="C591" s="897"/>
      <c r="E591" s="898"/>
      <c r="G591" s="900"/>
      <c r="H591" s="901"/>
      <c r="I591" s="901"/>
      <c r="J591" s="901"/>
      <c r="K591" s="901"/>
    </row>
    <row r="592" spans="2:11" x14ac:dyDescent="0.2">
      <c r="B592" s="897"/>
      <c r="C592" s="897"/>
      <c r="E592" s="898"/>
      <c r="G592" s="900"/>
      <c r="H592" s="901"/>
      <c r="I592" s="901"/>
      <c r="J592" s="901"/>
      <c r="K592" s="901"/>
    </row>
    <row r="593" spans="2:11" x14ac:dyDescent="0.2">
      <c r="B593" s="897"/>
      <c r="C593" s="897"/>
      <c r="E593" s="898"/>
      <c r="G593" s="900"/>
      <c r="H593" s="901"/>
      <c r="I593" s="901"/>
      <c r="J593" s="901"/>
      <c r="K593" s="901"/>
    </row>
    <row r="594" spans="2:11" x14ac:dyDescent="0.2">
      <c r="B594" s="897"/>
      <c r="C594" s="897"/>
      <c r="E594" s="898"/>
      <c r="G594" s="900"/>
      <c r="H594" s="901"/>
      <c r="I594" s="901"/>
      <c r="J594" s="901"/>
      <c r="K594" s="901"/>
    </row>
    <row r="595" spans="2:11" x14ac:dyDescent="0.2">
      <c r="B595" s="897"/>
      <c r="C595" s="897"/>
      <c r="E595" s="898"/>
      <c r="G595" s="900"/>
      <c r="H595" s="901"/>
      <c r="I595" s="901"/>
      <c r="J595" s="901"/>
      <c r="K595" s="901"/>
    </row>
    <row r="596" spans="2:11" x14ac:dyDescent="0.2">
      <c r="B596" s="897"/>
      <c r="C596" s="897"/>
      <c r="E596" s="898"/>
      <c r="G596" s="900"/>
      <c r="H596" s="901"/>
      <c r="I596" s="901"/>
      <c r="J596" s="901"/>
      <c r="K596" s="901"/>
    </row>
    <row r="597" spans="2:11" x14ac:dyDescent="0.2">
      <c r="B597" s="897"/>
      <c r="C597" s="897"/>
      <c r="E597" s="898"/>
      <c r="G597" s="900"/>
      <c r="H597" s="901"/>
      <c r="I597" s="901"/>
      <c r="J597" s="901"/>
      <c r="K597" s="901"/>
    </row>
    <row r="598" spans="2:11" x14ac:dyDescent="0.2">
      <c r="B598" s="897"/>
      <c r="C598" s="897"/>
      <c r="E598" s="898"/>
      <c r="G598" s="900"/>
      <c r="H598" s="901"/>
      <c r="I598" s="901"/>
      <c r="J598" s="901"/>
      <c r="K598" s="901"/>
    </row>
    <row r="599" spans="2:11" x14ac:dyDescent="0.2">
      <c r="B599" s="897"/>
      <c r="C599" s="897"/>
      <c r="E599" s="898"/>
      <c r="G599" s="900"/>
      <c r="H599" s="901"/>
      <c r="I599" s="901"/>
      <c r="J599" s="901"/>
      <c r="K599" s="901"/>
    </row>
    <row r="600" spans="2:11" x14ac:dyDescent="0.2">
      <c r="B600" s="897"/>
      <c r="C600" s="897"/>
      <c r="E600" s="898"/>
      <c r="G600" s="900"/>
      <c r="H600" s="901"/>
      <c r="I600" s="901"/>
      <c r="J600" s="901"/>
      <c r="K600" s="901"/>
    </row>
    <row r="601" spans="2:11" x14ac:dyDescent="0.2">
      <c r="B601" s="897"/>
      <c r="C601" s="897"/>
      <c r="E601" s="898"/>
      <c r="G601" s="900"/>
      <c r="H601" s="901"/>
      <c r="I601" s="901"/>
      <c r="J601" s="901"/>
      <c r="K601" s="901"/>
    </row>
    <row r="602" spans="2:11" x14ac:dyDescent="0.2">
      <c r="B602" s="897"/>
      <c r="C602" s="897"/>
      <c r="E602" s="898"/>
      <c r="G602" s="900"/>
      <c r="H602" s="901"/>
      <c r="I602" s="901"/>
      <c r="J602" s="901"/>
      <c r="K602" s="901"/>
    </row>
    <row r="603" spans="2:11" x14ac:dyDescent="0.2">
      <c r="B603" s="897"/>
      <c r="C603" s="897"/>
      <c r="E603" s="898"/>
      <c r="G603" s="900"/>
      <c r="H603" s="901"/>
      <c r="I603" s="901"/>
      <c r="J603" s="901"/>
      <c r="K603" s="901"/>
    </row>
    <row r="604" spans="2:11" x14ac:dyDescent="0.2">
      <c r="B604" s="897"/>
      <c r="C604" s="897"/>
      <c r="E604" s="898"/>
      <c r="G604" s="900"/>
      <c r="H604" s="901"/>
      <c r="I604" s="901"/>
      <c r="J604" s="901"/>
      <c r="K604" s="901"/>
    </row>
    <row r="605" spans="2:11" x14ac:dyDescent="0.2">
      <c r="B605" s="897"/>
      <c r="C605" s="897"/>
      <c r="E605" s="898"/>
      <c r="G605" s="900"/>
      <c r="H605" s="901"/>
      <c r="I605" s="901"/>
      <c r="J605" s="901"/>
      <c r="K605" s="901"/>
    </row>
    <row r="606" spans="2:11" x14ac:dyDescent="0.2">
      <c r="B606" s="897"/>
      <c r="C606" s="897"/>
      <c r="E606" s="898"/>
      <c r="G606" s="900"/>
      <c r="H606" s="901"/>
      <c r="I606" s="901"/>
      <c r="J606" s="901"/>
      <c r="K606" s="901"/>
    </row>
    <row r="607" spans="2:11" x14ac:dyDescent="0.2">
      <c r="B607" s="897"/>
      <c r="C607" s="897"/>
      <c r="E607" s="898"/>
      <c r="G607" s="900"/>
      <c r="H607" s="901"/>
      <c r="I607" s="901"/>
      <c r="J607" s="901"/>
      <c r="K607" s="901"/>
    </row>
    <row r="608" spans="2:11" x14ac:dyDescent="0.2">
      <c r="B608" s="897"/>
      <c r="C608" s="897"/>
      <c r="E608" s="898"/>
      <c r="G608" s="900"/>
      <c r="H608" s="901"/>
      <c r="I608" s="901"/>
      <c r="J608" s="901"/>
      <c r="K608" s="901"/>
    </row>
    <row r="609" spans="2:11" x14ac:dyDescent="0.2">
      <c r="B609" s="897"/>
      <c r="C609" s="897"/>
      <c r="E609" s="898"/>
      <c r="G609" s="900"/>
      <c r="H609" s="901"/>
      <c r="I609" s="901"/>
      <c r="J609" s="901"/>
      <c r="K609" s="901"/>
    </row>
    <row r="610" spans="2:11" x14ac:dyDescent="0.2">
      <c r="B610" s="897"/>
      <c r="C610" s="897"/>
      <c r="E610" s="898"/>
      <c r="G610" s="900"/>
      <c r="H610" s="901"/>
      <c r="I610" s="901"/>
      <c r="J610" s="901"/>
      <c r="K610" s="901"/>
    </row>
    <row r="611" spans="2:11" x14ac:dyDescent="0.2">
      <c r="B611" s="897"/>
      <c r="C611" s="897"/>
      <c r="E611" s="898"/>
      <c r="G611" s="900"/>
      <c r="H611" s="901"/>
      <c r="I611" s="901"/>
      <c r="J611" s="901"/>
      <c r="K611" s="901"/>
    </row>
    <row r="612" spans="2:11" x14ac:dyDescent="0.2">
      <c r="B612" s="897"/>
      <c r="C612" s="897"/>
      <c r="E612" s="898"/>
      <c r="G612" s="900"/>
      <c r="H612" s="901"/>
      <c r="I612" s="901"/>
      <c r="J612" s="901"/>
      <c r="K612" s="901"/>
    </row>
    <row r="613" spans="2:11" x14ac:dyDescent="0.2">
      <c r="B613" s="897"/>
      <c r="C613" s="897"/>
      <c r="E613" s="898"/>
      <c r="G613" s="900"/>
      <c r="H613" s="901"/>
      <c r="I613" s="901"/>
      <c r="J613" s="901"/>
      <c r="K613" s="901"/>
    </row>
    <row r="614" spans="2:11" x14ac:dyDescent="0.2">
      <c r="B614" s="897"/>
      <c r="C614" s="897"/>
      <c r="E614" s="898"/>
      <c r="G614" s="900"/>
      <c r="H614" s="901"/>
      <c r="I614" s="901"/>
      <c r="J614" s="901"/>
      <c r="K614" s="901"/>
    </row>
    <row r="615" spans="2:11" x14ac:dyDescent="0.2">
      <c r="B615" s="897"/>
      <c r="C615" s="897"/>
      <c r="E615" s="898"/>
      <c r="G615" s="900"/>
      <c r="H615" s="901"/>
      <c r="I615" s="901"/>
      <c r="J615" s="901"/>
      <c r="K615" s="901"/>
    </row>
    <row r="616" spans="2:11" x14ac:dyDescent="0.2">
      <c r="B616" s="897"/>
      <c r="C616" s="897"/>
      <c r="E616" s="898"/>
      <c r="G616" s="900"/>
      <c r="H616" s="901"/>
      <c r="I616" s="901"/>
      <c r="J616" s="901"/>
      <c r="K616" s="901"/>
    </row>
    <row r="617" spans="2:11" x14ac:dyDescent="0.2">
      <c r="B617" s="897"/>
      <c r="C617" s="897"/>
      <c r="E617" s="898"/>
      <c r="G617" s="900"/>
      <c r="H617" s="901"/>
      <c r="I617" s="901"/>
      <c r="J617" s="901"/>
      <c r="K617" s="901"/>
    </row>
    <row r="618" spans="2:11" x14ac:dyDescent="0.2">
      <c r="B618" s="897"/>
      <c r="C618" s="897"/>
      <c r="E618" s="898"/>
      <c r="G618" s="900"/>
      <c r="H618" s="901"/>
      <c r="I618" s="901"/>
      <c r="J618" s="901"/>
      <c r="K618" s="901"/>
    </row>
    <row r="619" spans="2:11" x14ac:dyDescent="0.2">
      <c r="B619" s="897"/>
      <c r="C619" s="897"/>
      <c r="E619" s="898"/>
      <c r="G619" s="900"/>
      <c r="H619" s="901"/>
      <c r="I619" s="901"/>
      <c r="J619" s="901"/>
      <c r="K619" s="901"/>
    </row>
    <row r="620" spans="2:11" x14ac:dyDescent="0.2">
      <c r="B620" s="897"/>
      <c r="C620" s="897"/>
      <c r="E620" s="898"/>
      <c r="G620" s="900"/>
      <c r="H620" s="901"/>
      <c r="I620" s="901"/>
      <c r="J620" s="901"/>
      <c r="K620" s="901"/>
    </row>
    <row r="621" spans="2:11" x14ac:dyDescent="0.2">
      <c r="B621" s="897"/>
      <c r="C621" s="897"/>
      <c r="E621" s="898"/>
      <c r="G621" s="900"/>
      <c r="H621" s="901"/>
      <c r="I621" s="901"/>
      <c r="J621" s="901"/>
      <c r="K621" s="901"/>
    </row>
    <row r="622" spans="2:11" x14ac:dyDescent="0.2">
      <c r="B622" s="897"/>
      <c r="C622" s="897"/>
      <c r="E622" s="898"/>
      <c r="G622" s="900"/>
      <c r="H622" s="901"/>
      <c r="I622" s="901"/>
      <c r="J622" s="901"/>
      <c r="K622" s="901"/>
    </row>
    <row r="623" spans="2:11" x14ac:dyDescent="0.2">
      <c r="B623" s="897"/>
      <c r="C623" s="897"/>
      <c r="E623" s="898"/>
      <c r="G623" s="900"/>
      <c r="H623" s="901"/>
      <c r="I623" s="901"/>
      <c r="J623" s="901"/>
      <c r="K623" s="901"/>
    </row>
    <row r="624" spans="2:11" x14ac:dyDescent="0.2">
      <c r="B624" s="897"/>
      <c r="C624" s="897"/>
      <c r="E624" s="898"/>
      <c r="G624" s="900"/>
      <c r="H624" s="901"/>
      <c r="I624" s="901"/>
      <c r="J624" s="901"/>
      <c r="K624" s="901"/>
    </row>
    <row r="625" spans="2:11" x14ac:dyDescent="0.2">
      <c r="B625" s="897"/>
      <c r="C625" s="897"/>
      <c r="E625" s="898"/>
      <c r="G625" s="900"/>
      <c r="H625" s="901"/>
      <c r="I625" s="901"/>
      <c r="J625" s="901"/>
      <c r="K625" s="901"/>
    </row>
    <row r="626" spans="2:11" x14ac:dyDescent="0.2">
      <c r="B626" s="897"/>
      <c r="C626" s="897"/>
      <c r="E626" s="898"/>
      <c r="G626" s="900"/>
      <c r="H626" s="901"/>
      <c r="I626" s="901"/>
      <c r="J626" s="901"/>
      <c r="K626" s="901"/>
    </row>
    <row r="627" spans="2:11" x14ac:dyDescent="0.2">
      <c r="B627" s="897"/>
      <c r="C627" s="897"/>
      <c r="E627" s="898"/>
      <c r="G627" s="900"/>
      <c r="H627" s="901"/>
      <c r="I627" s="901"/>
      <c r="J627" s="901"/>
      <c r="K627" s="901"/>
    </row>
    <row r="628" spans="2:11" x14ac:dyDescent="0.2">
      <c r="B628" s="897"/>
      <c r="C628" s="897"/>
      <c r="E628" s="898"/>
      <c r="G628" s="900"/>
      <c r="H628" s="901"/>
      <c r="I628" s="901"/>
      <c r="J628" s="901"/>
      <c r="K628" s="901"/>
    </row>
    <row r="629" spans="2:11" x14ac:dyDescent="0.2">
      <c r="B629" s="897"/>
      <c r="C629" s="897"/>
      <c r="E629" s="898"/>
      <c r="G629" s="900"/>
      <c r="H629" s="901"/>
      <c r="I629" s="901"/>
      <c r="J629" s="901"/>
      <c r="K629" s="901"/>
    </row>
    <row r="630" spans="2:11" x14ac:dyDescent="0.2">
      <c r="B630" s="897"/>
      <c r="C630" s="897"/>
      <c r="E630" s="898"/>
      <c r="G630" s="900"/>
      <c r="H630" s="901"/>
      <c r="I630" s="901"/>
      <c r="J630" s="901"/>
      <c r="K630" s="901"/>
    </row>
    <row r="631" spans="2:11" x14ac:dyDescent="0.2">
      <c r="B631" s="897"/>
      <c r="C631" s="897"/>
      <c r="E631" s="898"/>
      <c r="G631" s="900"/>
      <c r="H631" s="901"/>
      <c r="I631" s="901"/>
      <c r="J631" s="901"/>
      <c r="K631" s="901"/>
    </row>
    <row r="632" spans="2:11" x14ac:dyDescent="0.2">
      <c r="B632" s="897"/>
      <c r="C632" s="897"/>
      <c r="E632" s="898"/>
      <c r="G632" s="900"/>
      <c r="H632" s="901"/>
      <c r="I632" s="901"/>
      <c r="J632" s="901"/>
      <c r="K632" s="901"/>
    </row>
    <row r="633" spans="2:11" x14ac:dyDescent="0.2">
      <c r="B633" s="897"/>
      <c r="C633" s="897"/>
      <c r="E633" s="898"/>
      <c r="G633" s="900"/>
      <c r="H633" s="901"/>
      <c r="I633" s="901"/>
      <c r="J633" s="901"/>
      <c r="K633" s="901"/>
    </row>
    <row r="634" spans="2:11" x14ac:dyDescent="0.2">
      <c r="B634" s="897"/>
      <c r="C634" s="897"/>
      <c r="E634" s="898"/>
      <c r="G634" s="900"/>
      <c r="H634" s="901"/>
      <c r="I634" s="901"/>
      <c r="J634" s="901"/>
      <c r="K634" s="901"/>
    </row>
    <row r="635" spans="2:11" x14ac:dyDescent="0.2">
      <c r="B635" s="897"/>
      <c r="C635" s="897"/>
      <c r="E635" s="898"/>
      <c r="G635" s="900"/>
      <c r="H635" s="901"/>
      <c r="I635" s="901"/>
      <c r="J635" s="901"/>
      <c r="K635" s="901"/>
    </row>
    <row r="636" spans="2:11" x14ac:dyDescent="0.2">
      <c r="B636" s="897"/>
      <c r="C636" s="897"/>
      <c r="E636" s="898"/>
      <c r="G636" s="900"/>
      <c r="H636" s="901"/>
      <c r="I636" s="901"/>
      <c r="J636" s="901"/>
      <c r="K636" s="901"/>
    </row>
    <row r="637" spans="2:11" x14ac:dyDescent="0.2">
      <c r="B637" s="897"/>
      <c r="C637" s="897"/>
      <c r="E637" s="898"/>
      <c r="G637" s="900"/>
      <c r="H637" s="901"/>
      <c r="I637" s="901"/>
      <c r="J637" s="901"/>
      <c r="K637" s="901"/>
    </row>
    <row r="638" spans="2:11" x14ac:dyDescent="0.2">
      <c r="B638" s="897"/>
      <c r="C638" s="897"/>
      <c r="E638" s="898"/>
      <c r="G638" s="900"/>
      <c r="H638" s="901"/>
      <c r="I638" s="901"/>
      <c r="J638" s="901"/>
      <c r="K638" s="901"/>
    </row>
    <row r="639" spans="2:11" x14ac:dyDescent="0.2">
      <c r="B639" s="897"/>
      <c r="C639" s="897"/>
      <c r="E639" s="898"/>
      <c r="G639" s="900"/>
      <c r="H639" s="901"/>
      <c r="I639" s="901"/>
      <c r="J639" s="901"/>
      <c r="K639" s="901"/>
    </row>
    <row r="640" spans="2:11" x14ac:dyDescent="0.2">
      <c r="B640" s="897"/>
      <c r="C640" s="897"/>
      <c r="E640" s="898"/>
      <c r="G640" s="900"/>
      <c r="H640" s="901"/>
      <c r="I640" s="901"/>
      <c r="J640" s="901"/>
      <c r="K640" s="901"/>
    </row>
    <row r="641" spans="2:11" x14ac:dyDescent="0.2">
      <c r="B641" s="897"/>
      <c r="C641" s="897"/>
      <c r="E641" s="898"/>
      <c r="G641" s="900"/>
      <c r="H641" s="901"/>
      <c r="I641" s="901"/>
      <c r="J641" s="901"/>
      <c r="K641" s="901"/>
    </row>
    <row r="642" spans="2:11" x14ac:dyDescent="0.2">
      <c r="B642" s="897"/>
      <c r="C642" s="897"/>
      <c r="E642" s="898"/>
      <c r="G642" s="900"/>
      <c r="H642" s="901"/>
      <c r="I642" s="901"/>
      <c r="J642" s="901"/>
      <c r="K642" s="901"/>
    </row>
    <row r="643" spans="2:11" x14ac:dyDescent="0.2">
      <c r="B643" s="897"/>
      <c r="C643" s="897"/>
      <c r="E643" s="898"/>
      <c r="G643" s="900"/>
      <c r="H643" s="901"/>
      <c r="I643" s="901"/>
      <c r="J643" s="901"/>
      <c r="K643" s="901"/>
    </row>
    <row r="644" spans="2:11" x14ac:dyDescent="0.2">
      <c r="B644" s="897"/>
      <c r="C644" s="897"/>
      <c r="E644" s="898"/>
      <c r="G644" s="900"/>
      <c r="H644" s="901"/>
      <c r="I644" s="901"/>
      <c r="J644" s="901"/>
      <c r="K644" s="901"/>
    </row>
    <row r="645" spans="2:11" x14ac:dyDescent="0.2">
      <c r="B645" s="897"/>
      <c r="C645" s="897"/>
      <c r="E645" s="898"/>
      <c r="G645" s="900"/>
      <c r="H645" s="901"/>
      <c r="I645" s="901"/>
      <c r="J645" s="901"/>
      <c r="K645" s="901"/>
    </row>
    <row r="646" spans="2:11" x14ac:dyDescent="0.2">
      <c r="B646" s="897"/>
      <c r="C646" s="897"/>
      <c r="E646" s="898"/>
      <c r="G646" s="900"/>
      <c r="H646" s="901"/>
      <c r="I646" s="901"/>
      <c r="J646" s="901"/>
      <c r="K646" s="901"/>
    </row>
    <row r="647" spans="2:11" x14ac:dyDescent="0.2">
      <c r="B647" s="897"/>
      <c r="C647" s="897"/>
      <c r="E647" s="898"/>
      <c r="G647" s="900"/>
      <c r="H647" s="901"/>
      <c r="I647" s="901"/>
      <c r="J647" s="901"/>
      <c r="K647" s="901"/>
    </row>
    <row r="648" spans="2:11" x14ac:dyDescent="0.2">
      <c r="B648" s="897"/>
      <c r="C648" s="897"/>
      <c r="E648" s="898"/>
      <c r="G648" s="900"/>
      <c r="H648" s="901"/>
      <c r="I648" s="901"/>
      <c r="J648" s="901"/>
      <c r="K648" s="901"/>
    </row>
    <row r="649" spans="2:11" x14ac:dyDescent="0.2">
      <c r="B649" s="897"/>
      <c r="C649" s="897"/>
      <c r="E649" s="898"/>
      <c r="G649" s="900"/>
      <c r="H649" s="901"/>
      <c r="I649" s="901"/>
      <c r="J649" s="901"/>
      <c r="K649" s="901"/>
    </row>
    <row r="650" spans="2:11" x14ac:dyDescent="0.2">
      <c r="B650" s="897"/>
      <c r="C650" s="897"/>
      <c r="E650" s="898"/>
      <c r="G650" s="900"/>
      <c r="H650" s="901"/>
      <c r="I650" s="901"/>
      <c r="J650" s="901"/>
      <c r="K650" s="901"/>
    </row>
    <row r="651" spans="2:11" x14ac:dyDescent="0.2">
      <c r="B651" s="897"/>
      <c r="C651" s="897"/>
      <c r="E651" s="898"/>
      <c r="G651" s="900"/>
      <c r="H651" s="901"/>
      <c r="I651" s="901"/>
      <c r="J651" s="901"/>
      <c r="K651" s="901"/>
    </row>
    <row r="652" spans="2:11" x14ac:dyDescent="0.2">
      <c r="B652" s="897"/>
      <c r="C652" s="897"/>
      <c r="E652" s="898"/>
      <c r="G652" s="900"/>
      <c r="H652" s="901"/>
      <c r="I652" s="901"/>
      <c r="J652" s="901"/>
      <c r="K652" s="901"/>
    </row>
    <row r="653" spans="2:11" x14ac:dyDescent="0.2">
      <c r="B653" s="897"/>
      <c r="C653" s="897"/>
      <c r="E653" s="898"/>
      <c r="G653" s="900"/>
      <c r="H653" s="901"/>
      <c r="I653" s="901"/>
      <c r="J653" s="901"/>
      <c r="K653" s="901"/>
    </row>
    <row r="654" spans="2:11" x14ac:dyDescent="0.2">
      <c r="B654" s="897"/>
      <c r="C654" s="897"/>
      <c r="E654" s="898"/>
      <c r="G654" s="900"/>
      <c r="H654" s="901"/>
      <c r="I654" s="901"/>
      <c r="J654" s="901"/>
      <c r="K654" s="901"/>
    </row>
    <row r="655" spans="2:11" x14ac:dyDescent="0.2">
      <c r="B655" s="897"/>
      <c r="C655" s="897"/>
      <c r="E655" s="898"/>
      <c r="G655" s="900"/>
      <c r="H655" s="901"/>
      <c r="I655" s="901"/>
      <c r="J655" s="901"/>
      <c r="K655" s="901"/>
    </row>
    <row r="656" spans="2:11" x14ac:dyDescent="0.2">
      <c r="B656" s="897"/>
      <c r="C656" s="897"/>
      <c r="E656" s="898"/>
      <c r="G656" s="900"/>
      <c r="H656" s="901"/>
      <c r="I656" s="901"/>
      <c r="J656" s="901"/>
      <c r="K656" s="901"/>
    </row>
    <row r="657" spans="2:11" x14ac:dyDescent="0.2">
      <c r="B657" s="897"/>
      <c r="C657" s="897"/>
      <c r="E657" s="898"/>
      <c r="G657" s="900"/>
      <c r="H657" s="901"/>
      <c r="I657" s="901"/>
      <c r="J657" s="901"/>
      <c r="K657" s="901"/>
    </row>
    <row r="658" spans="2:11" x14ac:dyDescent="0.2">
      <c r="B658" s="897"/>
      <c r="C658" s="897"/>
      <c r="E658" s="898"/>
      <c r="G658" s="900"/>
      <c r="H658" s="901"/>
      <c r="I658" s="901"/>
      <c r="J658" s="901"/>
      <c r="K658" s="901"/>
    </row>
    <row r="659" spans="2:11" x14ac:dyDescent="0.2">
      <c r="B659" s="897"/>
      <c r="C659" s="897"/>
      <c r="E659" s="898"/>
      <c r="G659" s="900"/>
      <c r="H659" s="901"/>
      <c r="I659" s="901"/>
      <c r="J659" s="901"/>
      <c r="K659" s="901"/>
    </row>
    <row r="660" spans="2:11" x14ac:dyDescent="0.2">
      <c r="B660" s="897"/>
      <c r="C660" s="897"/>
      <c r="E660" s="898"/>
      <c r="G660" s="900"/>
      <c r="H660" s="901"/>
      <c r="I660" s="901"/>
      <c r="J660" s="901"/>
      <c r="K660" s="901"/>
    </row>
    <row r="661" spans="2:11" x14ac:dyDescent="0.2">
      <c r="B661" s="897"/>
      <c r="C661" s="897"/>
      <c r="E661" s="898"/>
      <c r="G661" s="900"/>
      <c r="H661" s="901"/>
      <c r="I661" s="901"/>
      <c r="J661" s="901"/>
      <c r="K661" s="901"/>
    </row>
    <row r="662" spans="2:11" x14ac:dyDescent="0.2">
      <c r="B662" s="897"/>
      <c r="C662" s="897"/>
      <c r="E662" s="898"/>
      <c r="G662" s="900"/>
      <c r="H662" s="901"/>
      <c r="I662" s="901"/>
      <c r="J662" s="901"/>
      <c r="K662" s="901"/>
    </row>
    <row r="663" spans="2:11" x14ac:dyDescent="0.2">
      <c r="B663" s="897"/>
      <c r="C663" s="897"/>
      <c r="E663" s="898"/>
      <c r="G663" s="900"/>
      <c r="H663" s="901"/>
      <c r="I663" s="901"/>
      <c r="J663" s="901"/>
      <c r="K663" s="901"/>
    </row>
    <row r="664" spans="2:11" x14ac:dyDescent="0.2">
      <c r="B664" s="897"/>
      <c r="C664" s="897"/>
      <c r="E664" s="898"/>
      <c r="G664" s="900"/>
      <c r="H664" s="901"/>
      <c r="I664" s="901"/>
      <c r="J664" s="901"/>
      <c r="K664" s="901"/>
    </row>
    <row r="665" spans="2:11" x14ac:dyDescent="0.2">
      <c r="B665" s="897"/>
      <c r="C665" s="897"/>
      <c r="E665" s="898"/>
      <c r="G665" s="900"/>
      <c r="H665" s="901"/>
      <c r="I665" s="901"/>
      <c r="J665" s="901"/>
      <c r="K665" s="901"/>
    </row>
    <row r="666" spans="2:11" x14ac:dyDescent="0.2">
      <c r="B666" s="897"/>
      <c r="C666" s="897"/>
      <c r="E666" s="898"/>
      <c r="G666" s="900"/>
      <c r="H666" s="901"/>
      <c r="I666" s="901"/>
      <c r="J666" s="901"/>
      <c r="K666" s="901"/>
    </row>
    <row r="667" spans="2:11" x14ac:dyDescent="0.2">
      <c r="B667" s="897"/>
      <c r="C667" s="897"/>
      <c r="E667" s="898"/>
      <c r="G667" s="900"/>
      <c r="H667" s="901"/>
      <c r="I667" s="901"/>
      <c r="J667" s="901"/>
      <c r="K667" s="901"/>
    </row>
    <row r="668" spans="2:11" x14ac:dyDescent="0.2">
      <c r="B668" s="897"/>
      <c r="C668" s="897"/>
      <c r="E668" s="898"/>
      <c r="G668" s="900"/>
      <c r="H668" s="901"/>
      <c r="I668" s="901"/>
      <c r="J668" s="901"/>
      <c r="K668" s="901"/>
    </row>
    <row r="669" spans="2:11" x14ac:dyDescent="0.2">
      <c r="B669" s="897"/>
      <c r="C669" s="897"/>
      <c r="E669" s="898"/>
      <c r="G669" s="900"/>
      <c r="H669" s="901"/>
      <c r="I669" s="901"/>
      <c r="J669" s="901"/>
      <c r="K669" s="901"/>
    </row>
    <row r="670" spans="2:11" x14ac:dyDescent="0.2">
      <c r="B670" s="897"/>
      <c r="C670" s="897"/>
      <c r="E670" s="898"/>
      <c r="G670" s="900"/>
      <c r="H670" s="901"/>
      <c r="I670" s="901"/>
      <c r="J670" s="901"/>
      <c r="K670" s="901"/>
    </row>
    <row r="671" spans="2:11" x14ac:dyDescent="0.2">
      <c r="B671" s="897"/>
      <c r="C671" s="897"/>
      <c r="E671" s="898"/>
      <c r="G671" s="900"/>
      <c r="H671" s="901"/>
      <c r="I671" s="901"/>
      <c r="J671" s="901"/>
      <c r="K671" s="901"/>
    </row>
    <row r="672" spans="2:11" x14ac:dyDescent="0.2">
      <c r="B672" s="897"/>
      <c r="C672" s="897"/>
      <c r="E672" s="898"/>
      <c r="G672" s="900"/>
      <c r="H672" s="901"/>
      <c r="I672" s="901"/>
      <c r="J672" s="901"/>
      <c r="K672" s="901"/>
    </row>
    <row r="673" spans="2:11" x14ac:dyDescent="0.2">
      <c r="B673" s="897"/>
      <c r="C673" s="897"/>
      <c r="E673" s="898"/>
      <c r="G673" s="900"/>
      <c r="H673" s="901"/>
      <c r="I673" s="901"/>
      <c r="J673" s="901"/>
      <c r="K673" s="901"/>
    </row>
    <row r="674" spans="2:11" x14ac:dyDescent="0.2">
      <c r="B674" s="897"/>
      <c r="C674" s="897"/>
      <c r="E674" s="898"/>
      <c r="G674" s="900"/>
      <c r="H674" s="901"/>
      <c r="I674" s="901"/>
      <c r="J674" s="901"/>
      <c r="K674" s="901"/>
    </row>
    <row r="675" spans="2:11" x14ac:dyDescent="0.2">
      <c r="B675" s="897"/>
      <c r="C675" s="897"/>
      <c r="E675" s="898"/>
      <c r="G675" s="900"/>
      <c r="H675" s="901"/>
      <c r="I675" s="901"/>
      <c r="J675" s="901"/>
      <c r="K675" s="901"/>
    </row>
    <row r="676" spans="2:11" x14ac:dyDescent="0.2">
      <c r="B676" s="897"/>
      <c r="C676" s="897"/>
      <c r="E676" s="898"/>
      <c r="G676" s="900"/>
      <c r="H676" s="901"/>
      <c r="I676" s="901"/>
      <c r="J676" s="901"/>
      <c r="K676" s="901"/>
    </row>
    <row r="677" spans="2:11" x14ac:dyDescent="0.2">
      <c r="B677" s="897"/>
      <c r="C677" s="897"/>
      <c r="E677" s="898"/>
      <c r="G677" s="900"/>
      <c r="H677" s="901"/>
      <c r="I677" s="901"/>
      <c r="J677" s="901"/>
      <c r="K677" s="901"/>
    </row>
    <row r="678" spans="2:11" x14ac:dyDescent="0.2">
      <c r="B678" s="897"/>
      <c r="C678" s="897"/>
      <c r="E678" s="898"/>
      <c r="G678" s="900"/>
      <c r="H678" s="901"/>
      <c r="I678" s="901"/>
      <c r="J678" s="901"/>
      <c r="K678" s="901"/>
    </row>
    <row r="679" spans="2:11" x14ac:dyDescent="0.2">
      <c r="B679" s="897"/>
      <c r="C679" s="897"/>
      <c r="E679" s="898"/>
      <c r="G679" s="900"/>
      <c r="H679" s="901"/>
      <c r="I679" s="901"/>
      <c r="J679" s="901"/>
      <c r="K679" s="901"/>
    </row>
    <row r="680" spans="2:11" x14ac:dyDescent="0.2">
      <c r="B680" s="897"/>
      <c r="C680" s="897"/>
      <c r="E680" s="898"/>
      <c r="G680" s="900"/>
      <c r="H680" s="901"/>
      <c r="I680" s="901"/>
      <c r="J680" s="901"/>
      <c r="K680" s="901"/>
    </row>
    <row r="681" spans="2:11" x14ac:dyDescent="0.2">
      <c r="B681" s="897"/>
      <c r="C681" s="897"/>
      <c r="E681" s="898"/>
      <c r="G681" s="900"/>
      <c r="H681" s="901"/>
      <c r="I681" s="901"/>
      <c r="J681" s="901"/>
      <c r="K681" s="901"/>
    </row>
    <row r="682" spans="2:11" x14ac:dyDescent="0.2">
      <c r="B682" s="897"/>
      <c r="C682" s="897"/>
      <c r="E682" s="898"/>
      <c r="G682" s="900"/>
      <c r="H682" s="901"/>
      <c r="I682" s="901"/>
      <c r="J682" s="901"/>
      <c r="K682" s="901"/>
    </row>
    <row r="683" spans="2:11" x14ac:dyDescent="0.2">
      <c r="B683" s="897"/>
      <c r="C683" s="897"/>
      <c r="E683" s="898"/>
      <c r="G683" s="900"/>
      <c r="H683" s="901"/>
      <c r="I683" s="901"/>
      <c r="J683" s="901"/>
      <c r="K683" s="901"/>
    </row>
    <row r="684" spans="2:11" x14ac:dyDescent="0.2">
      <c r="B684" s="897"/>
      <c r="C684" s="897"/>
      <c r="E684" s="898"/>
      <c r="G684" s="900"/>
      <c r="H684" s="901"/>
      <c r="I684" s="901"/>
      <c r="J684" s="901"/>
      <c r="K684" s="901"/>
    </row>
    <row r="685" spans="2:11" x14ac:dyDescent="0.2">
      <c r="B685" s="897"/>
      <c r="C685" s="897"/>
      <c r="E685" s="898"/>
      <c r="G685" s="900"/>
      <c r="H685" s="901"/>
      <c r="I685" s="901"/>
      <c r="J685" s="901"/>
      <c r="K685" s="901"/>
    </row>
    <row r="686" spans="2:11" x14ac:dyDescent="0.2">
      <c r="B686" s="897"/>
      <c r="C686" s="897"/>
      <c r="E686" s="898"/>
      <c r="G686" s="900"/>
      <c r="H686" s="901"/>
      <c r="I686" s="901"/>
      <c r="J686" s="901"/>
      <c r="K686" s="901"/>
    </row>
    <row r="687" spans="2:11" x14ac:dyDescent="0.2">
      <c r="B687" s="897"/>
      <c r="C687" s="897"/>
      <c r="E687" s="898"/>
      <c r="G687" s="900"/>
      <c r="H687" s="901"/>
      <c r="I687" s="901"/>
      <c r="J687" s="901"/>
      <c r="K687" s="901"/>
    </row>
    <row r="688" spans="2:11" x14ac:dyDescent="0.2">
      <c r="B688" s="897"/>
      <c r="C688" s="897"/>
      <c r="E688" s="898"/>
      <c r="G688" s="900"/>
      <c r="H688" s="901"/>
      <c r="I688" s="901"/>
      <c r="J688" s="901"/>
      <c r="K688" s="901"/>
    </row>
    <row r="689" spans="2:11" x14ac:dyDescent="0.2">
      <c r="B689" s="897"/>
      <c r="C689" s="897"/>
      <c r="E689" s="898"/>
      <c r="G689" s="900"/>
      <c r="H689" s="901"/>
      <c r="I689" s="901"/>
      <c r="J689" s="901"/>
      <c r="K689" s="901"/>
    </row>
    <row r="690" spans="2:11" x14ac:dyDescent="0.2">
      <c r="B690" s="897"/>
      <c r="C690" s="897"/>
      <c r="E690" s="898"/>
      <c r="G690" s="900"/>
      <c r="H690" s="901"/>
      <c r="I690" s="901"/>
      <c r="J690" s="901"/>
      <c r="K690" s="901"/>
    </row>
    <row r="691" spans="2:11" x14ac:dyDescent="0.2">
      <c r="B691" s="897"/>
      <c r="C691" s="897"/>
      <c r="E691" s="898"/>
      <c r="G691" s="900"/>
      <c r="H691" s="901"/>
      <c r="I691" s="901"/>
      <c r="J691" s="901"/>
      <c r="K691" s="901"/>
    </row>
    <row r="692" spans="2:11" x14ac:dyDescent="0.2">
      <c r="B692" s="897"/>
      <c r="C692" s="897"/>
      <c r="E692" s="898"/>
      <c r="G692" s="900"/>
      <c r="H692" s="901"/>
      <c r="I692" s="901"/>
      <c r="J692" s="901"/>
      <c r="K692" s="901"/>
    </row>
    <row r="693" spans="2:11" x14ac:dyDescent="0.2">
      <c r="B693" s="897"/>
      <c r="C693" s="897"/>
      <c r="E693" s="898"/>
      <c r="G693" s="900"/>
      <c r="H693" s="901"/>
      <c r="I693" s="901"/>
      <c r="J693" s="901"/>
      <c r="K693" s="901"/>
    </row>
    <row r="694" spans="2:11" x14ac:dyDescent="0.2">
      <c r="B694" s="897"/>
      <c r="C694" s="897"/>
      <c r="E694" s="898"/>
      <c r="G694" s="900"/>
      <c r="H694" s="901"/>
      <c r="I694" s="901"/>
      <c r="J694" s="901"/>
      <c r="K694" s="901"/>
    </row>
    <row r="695" spans="2:11" x14ac:dyDescent="0.2">
      <c r="B695" s="897"/>
      <c r="C695" s="897"/>
      <c r="E695" s="898"/>
      <c r="G695" s="900"/>
      <c r="H695" s="901"/>
      <c r="I695" s="901"/>
      <c r="J695" s="901"/>
      <c r="K695" s="901"/>
    </row>
    <row r="696" spans="2:11" x14ac:dyDescent="0.2">
      <c r="B696" s="897"/>
      <c r="C696" s="897"/>
      <c r="E696" s="898"/>
      <c r="G696" s="900"/>
      <c r="H696" s="901"/>
      <c r="I696" s="901"/>
      <c r="J696" s="901"/>
      <c r="K696" s="901"/>
    </row>
    <row r="697" spans="2:11" x14ac:dyDescent="0.2">
      <c r="B697" s="897"/>
      <c r="C697" s="897"/>
      <c r="E697" s="898"/>
      <c r="G697" s="900"/>
      <c r="H697" s="901"/>
      <c r="I697" s="901"/>
      <c r="J697" s="901"/>
      <c r="K697" s="901"/>
    </row>
    <row r="698" spans="2:11" x14ac:dyDescent="0.2">
      <c r="B698" s="897"/>
      <c r="C698" s="897"/>
      <c r="E698" s="898"/>
      <c r="G698" s="900"/>
      <c r="H698" s="901"/>
      <c r="I698" s="901"/>
      <c r="J698" s="901"/>
      <c r="K698" s="901"/>
    </row>
    <row r="699" spans="2:11" x14ac:dyDescent="0.2">
      <c r="B699" s="897"/>
      <c r="C699" s="897"/>
      <c r="E699" s="898"/>
      <c r="G699" s="900"/>
      <c r="H699" s="901"/>
      <c r="I699" s="901"/>
      <c r="J699" s="901"/>
      <c r="K699" s="901"/>
    </row>
    <row r="700" spans="2:11" x14ac:dyDescent="0.2">
      <c r="B700" s="897"/>
      <c r="C700" s="897"/>
      <c r="E700" s="898"/>
      <c r="G700" s="900"/>
      <c r="H700" s="901"/>
      <c r="I700" s="901"/>
      <c r="J700" s="901"/>
      <c r="K700" s="901"/>
    </row>
    <row r="701" spans="2:11" x14ac:dyDescent="0.2">
      <c r="B701" s="897"/>
      <c r="C701" s="897"/>
      <c r="E701" s="898"/>
      <c r="G701" s="900"/>
      <c r="H701" s="901"/>
      <c r="I701" s="901"/>
      <c r="J701" s="901"/>
      <c r="K701" s="901"/>
    </row>
    <row r="702" spans="2:11" x14ac:dyDescent="0.2">
      <c r="B702" s="897"/>
      <c r="C702" s="897"/>
      <c r="E702" s="898"/>
      <c r="G702" s="900"/>
      <c r="H702" s="901"/>
      <c r="I702" s="901"/>
      <c r="J702" s="901"/>
      <c r="K702" s="901"/>
    </row>
    <row r="703" spans="2:11" x14ac:dyDescent="0.2">
      <c r="B703" s="897"/>
      <c r="C703" s="897"/>
      <c r="E703" s="898"/>
      <c r="G703" s="900"/>
      <c r="H703" s="901"/>
      <c r="I703" s="901"/>
      <c r="J703" s="901"/>
      <c r="K703" s="901"/>
    </row>
    <row r="704" spans="2:11" x14ac:dyDescent="0.2">
      <c r="B704" s="897"/>
      <c r="C704" s="897"/>
      <c r="E704" s="898"/>
      <c r="G704" s="900"/>
      <c r="H704" s="901"/>
      <c r="I704" s="901"/>
      <c r="J704" s="901"/>
      <c r="K704" s="901"/>
    </row>
    <row r="705" spans="2:11" x14ac:dyDescent="0.2">
      <c r="B705" s="897"/>
      <c r="C705" s="897"/>
      <c r="E705" s="898"/>
      <c r="G705" s="900"/>
      <c r="H705" s="901"/>
      <c r="I705" s="901"/>
      <c r="J705" s="901"/>
      <c r="K705" s="901"/>
    </row>
    <row r="706" spans="2:11" x14ac:dyDescent="0.2">
      <c r="B706" s="897"/>
      <c r="C706" s="897"/>
      <c r="E706" s="898"/>
      <c r="G706" s="900"/>
      <c r="H706" s="901"/>
      <c r="I706" s="901"/>
      <c r="J706" s="901"/>
      <c r="K706" s="901"/>
    </row>
    <row r="707" spans="2:11" x14ac:dyDescent="0.2">
      <c r="B707" s="897"/>
      <c r="C707" s="897"/>
      <c r="E707" s="898"/>
      <c r="G707" s="900"/>
      <c r="H707" s="901"/>
      <c r="I707" s="901"/>
      <c r="J707" s="901"/>
      <c r="K707" s="901"/>
    </row>
    <row r="708" spans="2:11" x14ac:dyDescent="0.2">
      <c r="B708" s="897"/>
      <c r="C708" s="897"/>
      <c r="E708" s="898"/>
      <c r="G708" s="900"/>
      <c r="H708" s="901"/>
      <c r="I708" s="901"/>
      <c r="J708" s="901"/>
      <c r="K708" s="901"/>
    </row>
    <row r="709" spans="2:11" x14ac:dyDescent="0.2">
      <c r="B709" s="897"/>
      <c r="C709" s="897"/>
      <c r="E709" s="898"/>
      <c r="G709" s="900"/>
      <c r="H709" s="901"/>
      <c r="I709" s="901"/>
      <c r="J709" s="901"/>
      <c r="K709" s="901"/>
    </row>
    <row r="710" spans="2:11" x14ac:dyDescent="0.2">
      <c r="B710" s="897"/>
      <c r="C710" s="897"/>
      <c r="E710" s="898"/>
      <c r="G710" s="900"/>
      <c r="H710" s="901"/>
      <c r="I710" s="901"/>
      <c r="J710" s="901"/>
      <c r="K710" s="901"/>
    </row>
    <row r="711" spans="2:11" x14ac:dyDescent="0.2">
      <c r="B711" s="897"/>
      <c r="C711" s="897"/>
      <c r="E711" s="898"/>
      <c r="G711" s="900"/>
      <c r="H711" s="901"/>
      <c r="I711" s="901"/>
      <c r="J711" s="901"/>
      <c r="K711" s="901"/>
    </row>
    <row r="712" spans="2:11" x14ac:dyDescent="0.2">
      <c r="B712" s="897"/>
      <c r="C712" s="897"/>
      <c r="E712" s="898"/>
      <c r="G712" s="900"/>
      <c r="H712" s="901"/>
      <c r="I712" s="901"/>
      <c r="J712" s="901"/>
      <c r="K712" s="901"/>
    </row>
    <row r="713" spans="2:11" x14ac:dyDescent="0.2">
      <c r="B713" s="897"/>
      <c r="C713" s="897"/>
      <c r="E713" s="898"/>
      <c r="G713" s="900"/>
      <c r="H713" s="901"/>
      <c r="I713" s="901"/>
      <c r="J713" s="901"/>
      <c r="K713" s="901"/>
    </row>
    <row r="714" spans="2:11" x14ac:dyDescent="0.2">
      <c r="B714" s="897"/>
      <c r="C714" s="897"/>
      <c r="E714" s="898"/>
      <c r="G714" s="900"/>
      <c r="H714" s="901"/>
      <c r="I714" s="901"/>
      <c r="J714" s="901"/>
      <c r="K714" s="901"/>
    </row>
    <row r="715" spans="2:11" x14ac:dyDescent="0.2">
      <c r="B715" s="897"/>
      <c r="C715" s="897"/>
      <c r="E715" s="898"/>
      <c r="G715" s="900"/>
      <c r="H715" s="901"/>
      <c r="I715" s="901"/>
      <c r="J715" s="901"/>
      <c r="K715" s="901"/>
    </row>
    <row r="716" spans="2:11" x14ac:dyDescent="0.2">
      <c r="B716" s="897"/>
      <c r="C716" s="897"/>
      <c r="E716" s="898"/>
      <c r="G716" s="900"/>
      <c r="H716" s="901"/>
      <c r="I716" s="901"/>
      <c r="J716" s="901"/>
      <c r="K716" s="901"/>
    </row>
    <row r="717" spans="2:11" x14ac:dyDescent="0.2">
      <c r="B717" s="897"/>
      <c r="C717" s="897"/>
      <c r="E717" s="898"/>
      <c r="G717" s="900"/>
      <c r="H717" s="901"/>
      <c r="I717" s="901"/>
      <c r="J717" s="901"/>
      <c r="K717" s="901"/>
    </row>
    <row r="718" spans="2:11" x14ac:dyDescent="0.2">
      <c r="B718" s="897"/>
      <c r="C718" s="897"/>
      <c r="E718" s="898"/>
      <c r="G718" s="900"/>
      <c r="H718" s="901"/>
      <c r="I718" s="901"/>
      <c r="J718" s="901"/>
      <c r="K718" s="901"/>
    </row>
    <row r="719" spans="2:11" x14ac:dyDescent="0.2">
      <c r="B719" s="897"/>
      <c r="C719" s="897"/>
      <c r="E719" s="898"/>
      <c r="G719" s="900"/>
      <c r="H719" s="901"/>
      <c r="I719" s="901"/>
      <c r="J719" s="901"/>
      <c r="K719" s="901"/>
    </row>
    <row r="720" spans="2:11" x14ac:dyDescent="0.2">
      <c r="B720" s="897"/>
      <c r="C720" s="897"/>
      <c r="E720" s="898"/>
      <c r="G720" s="900"/>
      <c r="H720" s="901"/>
      <c r="I720" s="901"/>
      <c r="J720" s="901"/>
      <c r="K720" s="901"/>
    </row>
    <row r="721" spans="2:11" x14ac:dyDescent="0.2">
      <c r="B721" s="897"/>
      <c r="C721" s="897"/>
      <c r="E721" s="898"/>
      <c r="G721" s="900"/>
      <c r="H721" s="901"/>
      <c r="I721" s="901"/>
      <c r="J721" s="901"/>
      <c r="K721" s="901"/>
    </row>
    <row r="722" spans="2:11" x14ac:dyDescent="0.2">
      <c r="B722" s="897"/>
      <c r="C722" s="897"/>
      <c r="E722" s="898"/>
      <c r="G722" s="900"/>
      <c r="H722" s="901"/>
      <c r="I722" s="901"/>
      <c r="J722" s="901"/>
      <c r="K722" s="901"/>
    </row>
    <row r="723" spans="2:11" x14ac:dyDescent="0.2">
      <c r="B723" s="897"/>
      <c r="C723" s="897"/>
      <c r="E723" s="898"/>
      <c r="G723" s="900"/>
      <c r="H723" s="901"/>
      <c r="I723" s="901"/>
      <c r="J723" s="901"/>
      <c r="K723" s="901"/>
    </row>
    <row r="724" spans="2:11" x14ac:dyDescent="0.2">
      <c r="B724" s="897"/>
      <c r="C724" s="897"/>
      <c r="E724" s="898"/>
      <c r="G724" s="900"/>
      <c r="H724" s="901"/>
      <c r="I724" s="901"/>
      <c r="J724" s="901"/>
      <c r="K724" s="901"/>
    </row>
    <row r="725" spans="2:11" x14ac:dyDescent="0.2">
      <c r="B725" s="897"/>
      <c r="C725" s="897"/>
      <c r="E725" s="898"/>
      <c r="G725" s="900"/>
      <c r="H725" s="901"/>
      <c r="I725" s="901"/>
      <c r="J725" s="901"/>
      <c r="K725" s="901"/>
    </row>
    <row r="726" spans="2:11" x14ac:dyDescent="0.2">
      <c r="B726" s="897"/>
      <c r="C726" s="897"/>
      <c r="E726" s="898"/>
      <c r="G726" s="900"/>
      <c r="H726" s="901"/>
      <c r="I726" s="901"/>
      <c r="J726" s="901"/>
      <c r="K726" s="901"/>
    </row>
    <row r="727" spans="2:11" x14ac:dyDescent="0.2">
      <c r="B727" s="897"/>
      <c r="C727" s="897"/>
      <c r="E727" s="898"/>
      <c r="G727" s="900"/>
      <c r="H727" s="901"/>
      <c r="I727" s="901"/>
      <c r="J727" s="901"/>
      <c r="K727" s="901"/>
    </row>
    <row r="728" spans="2:11" x14ac:dyDescent="0.2">
      <c r="B728" s="897"/>
      <c r="C728" s="897"/>
      <c r="E728" s="898"/>
      <c r="G728" s="900"/>
      <c r="H728" s="901"/>
      <c r="I728" s="901"/>
      <c r="J728" s="901"/>
      <c r="K728" s="901"/>
    </row>
    <row r="729" spans="2:11" x14ac:dyDescent="0.2">
      <c r="B729" s="897"/>
      <c r="C729" s="897"/>
      <c r="E729" s="898"/>
      <c r="G729" s="900"/>
      <c r="H729" s="901"/>
      <c r="I729" s="901"/>
      <c r="J729" s="901"/>
      <c r="K729" s="901"/>
    </row>
    <row r="730" spans="2:11" x14ac:dyDescent="0.2">
      <c r="B730" s="897"/>
      <c r="C730" s="897"/>
      <c r="E730" s="898"/>
      <c r="G730" s="900"/>
      <c r="H730" s="901"/>
      <c r="I730" s="901"/>
      <c r="J730" s="901"/>
      <c r="K730" s="901"/>
    </row>
    <row r="731" spans="2:11" x14ac:dyDescent="0.2">
      <c r="B731" s="897"/>
      <c r="C731" s="897"/>
      <c r="E731" s="898"/>
      <c r="G731" s="900"/>
      <c r="H731" s="901"/>
      <c r="I731" s="901"/>
      <c r="J731" s="901"/>
      <c r="K731" s="901"/>
    </row>
    <row r="732" spans="2:11" x14ac:dyDescent="0.2">
      <c r="B732" s="897"/>
      <c r="C732" s="897"/>
      <c r="E732" s="898"/>
      <c r="G732" s="900"/>
      <c r="H732" s="901"/>
      <c r="I732" s="901"/>
      <c r="J732" s="901"/>
      <c r="K732" s="901"/>
    </row>
    <row r="733" spans="2:11" x14ac:dyDescent="0.2">
      <c r="B733" s="897"/>
      <c r="C733" s="897"/>
      <c r="E733" s="898"/>
      <c r="G733" s="900"/>
      <c r="H733" s="901"/>
      <c r="I733" s="901"/>
      <c r="J733" s="901"/>
      <c r="K733" s="901"/>
    </row>
    <row r="734" spans="2:11" x14ac:dyDescent="0.2">
      <c r="B734" s="897"/>
      <c r="C734" s="897"/>
      <c r="E734" s="898"/>
      <c r="G734" s="900"/>
      <c r="H734" s="901"/>
      <c r="I734" s="901"/>
      <c r="J734" s="901"/>
      <c r="K734" s="901"/>
    </row>
    <row r="735" spans="2:11" x14ac:dyDescent="0.2">
      <c r="B735" s="897"/>
      <c r="C735" s="897"/>
      <c r="E735" s="898"/>
      <c r="G735" s="900"/>
      <c r="H735" s="901"/>
      <c r="I735" s="901"/>
      <c r="J735" s="901"/>
      <c r="K735" s="901"/>
    </row>
    <row r="736" spans="2:11" x14ac:dyDescent="0.2">
      <c r="B736" s="897"/>
      <c r="C736" s="897"/>
      <c r="E736" s="898"/>
      <c r="G736" s="900"/>
      <c r="H736" s="901"/>
      <c r="I736" s="901"/>
      <c r="J736" s="901"/>
      <c r="K736" s="901"/>
    </row>
    <row r="737" spans="2:11" x14ac:dyDescent="0.2">
      <c r="B737" s="897"/>
      <c r="C737" s="897"/>
      <c r="E737" s="898"/>
      <c r="G737" s="900"/>
      <c r="H737" s="901"/>
      <c r="I737" s="901"/>
      <c r="J737" s="901"/>
      <c r="K737" s="901"/>
    </row>
    <row r="738" spans="2:11" x14ac:dyDescent="0.2">
      <c r="B738" s="897"/>
      <c r="C738" s="897"/>
      <c r="E738" s="898"/>
      <c r="G738" s="900"/>
      <c r="H738" s="901"/>
      <c r="I738" s="901"/>
      <c r="J738" s="901"/>
      <c r="K738" s="901"/>
    </row>
    <row r="739" spans="2:11" x14ac:dyDescent="0.2">
      <c r="B739" s="897"/>
      <c r="C739" s="897"/>
      <c r="E739" s="898"/>
      <c r="G739" s="900"/>
      <c r="H739" s="901"/>
      <c r="I739" s="901"/>
      <c r="J739" s="901"/>
      <c r="K739" s="901"/>
    </row>
    <row r="740" spans="2:11" x14ac:dyDescent="0.2">
      <c r="B740" s="897"/>
      <c r="C740" s="897"/>
      <c r="E740" s="898"/>
      <c r="G740" s="900"/>
      <c r="H740" s="901"/>
      <c r="I740" s="901"/>
      <c r="J740" s="901"/>
      <c r="K740" s="901"/>
    </row>
    <row r="741" spans="2:11" x14ac:dyDescent="0.2">
      <c r="B741" s="897"/>
      <c r="C741" s="897"/>
      <c r="E741" s="898"/>
      <c r="G741" s="900"/>
      <c r="H741" s="901"/>
      <c r="I741" s="901"/>
      <c r="J741" s="901"/>
      <c r="K741" s="901"/>
    </row>
    <row r="742" spans="2:11" x14ac:dyDescent="0.2">
      <c r="B742" s="897"/>
      <c r="C742" s="897"/>
      <c r="E742" s="898"/>
      <c r="G742" s="900"/>
      <c r="H742" s="901"/>
      <c r="I742" s="901"/>
      <c r="J742" s="901"/>
      <c r="K742" s="901"/>
    </row>
    <row r="743" spans="2:11" x14ac:dyDescent="0.2">
      <c r="B743" s="897"/>
      <c r="C743" s="897"/>
      <c r="E743" s="898"/>
      <c r="G743" s="900"/>
      <c r="H743" s="901"/>
      <c r="I743" s="901"/>
      <c r="J743" s="901"/>
      <c r="K743" s="901"/>
    </row>
    <row r="744" spans="2:11" x14ac:dyDescent="0.2">
      <c r="B744" s="897"/>
      <c r="C744" s="897"/>
      <c r="E744" s="898"/>
      <c r="G744" s="900"/>
      <c r="H744" s="901"/>
      <c r="I744" s="901"/>
      <c r="J744" s="901"/>
      <c r="K744" s="901"/>
    </row>
    <row r="745" spans="2:11" x14ac:dyDescent="0.2">
      <c r="B745" s="897"/>
      <c r="C745" s="897"/>
      <c r="E745" s="898"/>
      <c r="G745" s="900"/>
      <c r="H745" s="901"/>
      <c r="I745" s="901"/>
      <c r="J745" s="901"/>
      <c r="K745" s="901"/>
    </row>
    <row r="746" spans="2:11" x14ac:dyDescent="0.2">
      <c r="B746" s="897"/>
      <c r="C746" s="897"/>
      <c r="E746" s="898"/>
      <c r="G746" s="900"/>
      <c r="H746" s="901"/>
      <c r="I746" s="901"/>
      <c r="J746" s="901"/>
      <c r="K746" s="901"/>
    </row>
    <row r="747" spans="2:11" x14ac:dyDescent="0.2">
      <c r="B747" s="897"/>
      <c r="C747" s="897"/>
      <c r="E747" s="898"/>
      <c r="G747" s="900"/>
      <c r="H747" s="901"/>
      <c r="I747" s="901"/>
      <c r="J747" s="901"/>
      <c r="K747" s="901"/>
    </row>
    <row r="748" spans="2:11" x14ac:dyDescent="0.2">
      <c r="B748" s="897"/>
      <c r="C748" s="897"/>
      <c r="E748" s="898"/>
      <c r="G748" s="900"/>
      <c r="H748" s="901"/>
      <c r="I748" s="901"/>
      <c r="J748" s="901"/>
      <c r="K748" s="901"/>
    </row>
    <row r="749" spans="2:11" x14ac:dyDescent="0.2">
      <c r="B749" s="897"/>
      <c r="C749" s="897"/>
      <c r="E749" s="898"/>
      <c r="G749" s="900"/>
      <c r="H749" s="901"/>
      <c r="I749" s="901"/>
      <c r="J749" s="901"/>
      <c r="K749" s="901"/>
    </row>
    <row r="750" spans="2:11" x14ac:dyDescent="0.2">
      <c r="B750" s="897"/>
      <c r="C750" s="897"/>
      <c r="E750" s="898"/>
      <c r="G750" s="900"/>
      <c r="H750" s="901"/>
      <c r="I750" s="901"/>
      <c r="J750" s="901"/>
      <c r="K750" s="901"/>
    </row>
    <row r="751" spans="2:11" x14ac:dyDescent="0.2">
      <c r="B751" s="897"/>
      <c r="C751" s="897"/>
      <c r="E751" s="898"/>
      <c r="G751" s="900"/>
      <c r="H751" s="901"/>
      <c r="I751" s="901"/>
      <c r="J751" s="901"/>
      <c r="K751" s="901"/>
    </row>
    <row r="752" spans="2:11" x14ac:dyDescent="0.2">
      <c r="B752" s="897"/>
      <c r="C752" s="897"/>
      <c r="E752" s="898"/>
      <c r="G752" s="900"/>
      <c r="H752" s="901"/>
      <c r="I752" s="901"/>
      <c r="J752" s="901"/>
      <c r="K752" s="901"/>
    </row>
    <row r="753" spans="2:11" x14ac:dyDescent="0.2">
      <c r="B753" s="897"/>
      <c r="C753" s="897"/>
      <c r="E753" s="898"/>
      <c r="G753" s="900"/>
      <c r="H753" s="901"/>
      <c r="I753" s="901"/>
      <c r="J753" s="901"/>
      <c r="K753" s="901"/>
    </row>
    <row r="754" spans="2:11" x14ac:dyDescent="0.2">
      <c r="B754" s="897"/>
      <c r="C754" s="897"/>
      <c r="E754" s="898"/>
      <c r="G754" s="900"/>
      <c r="H754" s="901"/>
      <c r="I754" s="901"/>
      <c r="J754" s="901"/>
      <c r="K754" s="901"/>
    </row>
    <row r="755" spans="2:11" x14ac:dyDescent="0.2">
      <c r="B755" s="897"/>
      <c r="C755" s="897"/>
      <c r="E755" s="898"/>
      <c r="G755" s="900"/>
      <c r="H755" s="901"/>
      <c r="I755" s="901"/>
      <c r="J755" s="901"/>
      <c r="K755" s="901"/>
    </row>
    <row r="756" spans="2:11" x14ac:dyDescent="0.2">
      <c r="B756" s="897"/>
      <c r="C756" s="897"/>
      <c r="E756" s="898"/>
      <c r="G756" s="900"/>
      <c r="H756" s="901"/>
      <c r="I756" s="901"/>
      <c r="J756" s="901"/>
      <c r="K756" s="901"/>
    </row>
    <row r="757" spans="2:11" x14ac:dyDescent="0.2">
      <c r="B757" s="897"/>
      <c r="C757" s="897"/>
      <c r="E757" s="898"/>
      <c r="G757" s="900"/>
      <c r="H757" s="901"/>
      <c r="I757" s="901"/>
      <c r="J757" s="901"/>
      <c r="K757" s="901"/>
    </row>
    <row r="758" spans="2:11" x14ac:dyDescent="0.2">
      <c r="B758" s="897"/>
      <c r="C758" s="897"/>
      <c r="E758" s="898"/>
      <c r="G758" s="900"/>
      <c r="H758" s="901"/>
      <c r="I758" s="901"/>
      <c r="J758" s="901"/>
      <c r="K758" s="901"/>
    </row>
    <row r="759" spans="2:11" x14ac:dyDescent="0.2">
      <c r="B759" s="897"/>
      <c r="C759" s="897"/>
      <c r="E759" s="898"/>
      <c r="G759" s="900"/>
      <c r="H759" s="901"/>
      <c r="I759" s="901"/>
      <c r="J759" s="901"/>
      <c r="K759" s="901"/>
    </row>
    <row r="760" spans="2:11" x14ac:dyDescent="0.2">
      <c r="B760" s="897"/>
      <c r="C760" s="897"/>
      <c r="E760" s="898"/>
      <c r="G760" s="900"/>
      <c r="H760" s="901"/>
      <c r="I760" s="901"/>
      <c r="J760" s="901"/>
      <c r="K760" s="901"/>
    </row>
    <row r="761" spans="2:11" x14ac:dyDescent="0.2">
      <c r="B761" s="897"/>
      <c r="C761" s="897"/>
      <c r="E761" s="898"/>
      <c r="G761" s="900"/>
      <c r="H761" s="901"/>
      <c r="I761" s="901"/>
      <c r="J761" s="901"/>
      <c r="K761" s="901"/>
    </row>
    <row r="762" spans="2:11" x14ac:dyDescent="0.2">
      <c r="B762" s="897"/>
      <c r="C762" s="897"/>
      <c r="E762" s="898"/>
      <c r="G762" s="900"/>
      <c r="H762" s="901"/>
      <c r="I762" s="901"/>
      <c r="J762" s="901"/>
      <c r="K762" s="901"/>
    </row>
    <row r="763" spans="2:11" x14ac:dyDescent="0.2">
      <c r="B763" s="897"/>
      <c r="C763" s="897"/>
      <c r="E763" s="898"/>
      <c r="G763" s="900"/>
      <c r="H763" s="901"/>
      <c r="I763" s="901"/>
      <c r="J763" s="901"/>
      <c r="K763" s="901"/>
    </row>
    <row r="764" spans="2:11" x14ac:dyDescent="0.2">
      <c r="B764" s="897"/>
      <c r="C764" s="897"/>
      <c r="E764" s="898"/>
      <c r="G764" s="900"/>
      <c r="H764" s="901"/>
      <c r="I764" s="901"/>
      <c r="J764" s="901"/>
      <c r="K764" s="901"/>
    </row>
    <row r="765" spans="2:11" x14ac:dyDescent="0.2">
      <c r="B765" s="897"/>
      <c r="C765" s="897"/>
      <c r="E765" s="898"/>
      <c r="G765" s="900"/>
      <c r="H765" s="901"/>
      <c r="I765" s="901"/>
      <c r="J765" s="901"/>
      <c r="K765" s="901"/>
    </row>
    <row r="766" spans="2:11" x14ac:dyDescent="0.2">
      <c r="B766" s="897"/>
      <c r="C766" s="897"/>
      <c r="E766" s="898"/>
      <c r="G766" s="900"/>
      <c r="H766" s="901"/>
      <c r="I766" s="901"/>
      <c r="J766" s="901"/>
      <c r="K766" s="901"/>
    </row>
    <row r="767" spans="2:11" x14ac:dyDescent="0.2">
      <c r="B767" s="897"/>
      <c r="C767" s="897"/>
      <c r="E767" s="898"/>
      <c r="G767" s="900"/>
      <c r="H767" s="901"/>
      <c r="I767" s="901"/>
      <c r="J767" s="901"/>
      <c r="K767" s="901"/>
    </row>
    <row r="768" spans="2:11" x14ac:dyDescent="0.2">
      <c r="B768" s="897"/>
      <c r="C768" s="897"/>
      <c r="E768" s="898"/>
      <c r="G768" s="900"/>
      <c r="H768" s="901"/>
      <c r="I768" s="901"/>
      <c r="J768" s="901"/>
      <c r="K768" s="901"/>
    </row>
    <row r="769" spans="2:11" x14ac:dyDescent="0.2">
      <c r="B769" s="897"/>
      <c r="C769" s="897"/>
      <c r="E769" s="898"/>
      <c r="G769" s="900"/>
      <c r="H769" s="901"/>
      <c r="I769" s="901"/>
      <c r="J769" s="901"/>
      <c r="K769" s="901"/>
    </row>
    <row r="770" spans="2:11" x14ac:dyDescent="0.2">
      <c r="B770" s="897"/>
      <c r="C770" s="897"/>
      <c r="E770" s="898"/>
      <c r="G770" s="900"/>
      <c r="H770" s="901"/>
      <c r="I770" s="901"/>
      <c r="J770" s="901"/>
      <c r="K770" s="901"/>
    </row>
    <row r="771" spans="2:11" x14ac:dyDescent="0.2">
      <c r="B771" s="897"/>
      <c r="C771" s="897"/>
      <c r="E771" s="898"/>
      <c r="G771" s="900"/>
      <c r="H771" s="901"/>
      <c r="I771" s="901"/>
      <c r="J771" s="901"/>
      <c r="K771" s="901"/>
    </row>
    <row r="772" spans="2:11" x14ac:dyDescent="0.2">
      <c r="B772" s="897"/>
      <c r="C772" s="897"/>
      <c r="E772" s="898"/>
      <c r="G772" s="900"/>
      <c r="H772" s="901"/>
      <c r="I772" s="901"/>
      <c r="J772" s="901"/>
      <c r="K772" s="901"/>
    </row>
    <row r="773" spans="2:11" x14ac:dyDescent="0.2">
      <c r="B773" s="897"/>
      <c r="C773" s="897"/>
      <c r="E773" s="898"/>
      <c r="G773" s="900"/>
      <c r="H773" s="901"/>
      <c r="I773" s="901"/>
      <c r="J773" s="901"/>
      <c r="K773" s="901"/>
    </row>
    <row r="774" spans="2:11" x14ac:dyDescent="0.2">
      <c r="B774" s="897"/>
      <c r="C774" s="897"/>
      <c r="E774" s="898"/>
      <c r="G774" s="900"/>
      <c r="H774" s="901"/>
      <c r="I774" s="901"/>
      <c r="J774" s="901"/>
      <c r="K774" s="901"/>
    </row>
    <row r="775" spans="2:11" x14ac:dyDescent="0.2">
      <c r="B775" s="897"/>
      <c r="C775" s="897"/>
      <c r="E775" s="898"/>
      <c r="G775" s="900"/>
      <c r="H775" s="901"/>
      <c r="I775" s="901"/>
      <c r="J775" s="901"/>
      <c r="K775" s="901"/>
    </row>
    <row r="776" spans="2:11" x14ac:dyDescent="0.2">
      <c r="B776" s="897"/>
      <c r="C776" s="897"/>
      <c r="E776" s="898"/>
      <c r="G776" s="900"/>
      <c r="H776" s="901"/>
      <c r="I776" s="901"/>
      <c r="J776" s="901"/>
      <c r="K776" s="901"/>
    </row>
    <row r="777" spans="2:11" x14ac:dyDescent="0.2">
      <c r="B777" s="897"/>
      <c r="C777" s="897"/>
      <c r="E777" s="898"/>
      <c r="G777" s="900"/>
      <c r="H777" s="901"/>
      <c r="I777" s="901"/>
      <c r="J777" s="901"/>
      <c r="K777" s="901"/>
    </row>
    <row r="778" spans="2:11" x14ac:dyDescent="0.2">
      <c r="B778" s="897"/>
      <c r="C778" s="897"/>
      <c r="E778" s="898"/>
      <c r="G778" s="900"/>
      <c r="H778" s="901"/>
      <c r="I778" s="901"/>
      <c r="J778" s="901"/>
      <c r="K778" s="901"/>
    </row>
    <row r="779" spans="2:11" x14ac:dyDescent="0.2">
      <c r="B779" s="897"/>
      <c r="C779" s="897"/>
      <c r="E779" s="898"/>
      <c r="G779" s="900"/>
      <c r="H779" s="901"/>
      <c r="I779" s="901"/>
      <c r="J779" s="901"/>
      <c r="K779" s="901"/>
    </row>
    <row r="780" spans="2:11" x14ac:dyDescent="0.2">
      <c r="B780" s="897"/>
      <c r="C780" s="897"/>
      <c r="E780" s="898"/>
      <c r="G780" s="900"/>
      <c r="H780" s="901"/>
      <c r="I780" s="901"/>
      <c r="J780" s="901"/>
      <c r="K780" s="901"/>
    </row>
    <row r="781" spans="2:11" x14ac:dyDescent="0.2">
      <c r="B781" s="897"/>
      <c r="C781" s="897"/>
      <c r="E781" s="898"/>
      <c r="G781" s="900"/>
      <c r="H781" s="901"/>
      <c r="I781" s="901"/>
      <c r="J781" s="901"/>
      <c r="K781" s="901"/>
    </row>
    <row r="782" spans="2:11" x14ac:dyDescent="0.2">
      <c r="B782" s="897"/>
      <c r="C782" s="897"/>
      <c r="E782" s="898"/>
      <c r="G782" s="900"/>
      <c r="H782" s="901"/>
      <c r="I782" s="901"/>
      <c r="J782" s="901"/>
      <c r="K782" s="901"/>
    </row>
    <row r="783" spans="2:11" x14ac:dyDescent="0.2">
      <c r="B783" s="897"/>
      <c r="C783" s="897"/>
      <c r="E783" s="898"/>
      <c r="G783" s="900"/>
      <c r="H783" s="901"/>
      <c r="I783" s="901"/>
      <c r="J783" s="901"/>
      <c r="K783" s="901"/>
    </row>
    <row r="784" spans="2:11" x14ac:dyDescent="0.2">
      <c r="B784" s="897"/>
      <c r="C784" s="897"/>
      <c r="E784" s="898"/>
      <c r="G784" s="900"/>
      <c r="H784" s="901"/>
      <c r="I784" s="901"/>
      <c r="J784" s="901"/>
      <c r="K784" s="901"/>
    </row>
    <row r="785" spans="2:11" x14ac:dyDescent="0.2">
      <c r="B785" s="897"/>
      <c r="C785" s="897"/>
      <c r="E785" s="898"/>
      <c r="G785" s="900"/>
      <c r="H785" s="901"/>
      <c r="I785" s="901"/>
      <c r="J785" s="901"/>
      <c r="K785" s="901"/>
    </row>
    <row r="786" spans="2:11" x14ac:dyDescent="0.2">
      <c r="B786" s="897"/>
      <c r="C786" s="897"/>
      <c r="E786" s="898"/>
      <c r="G786" s="900"/>
      <c r="H786" s="901"/>
      <c r="I786" s="901"/>
      <c r="J786" s="901"/>
      <c r="K786" s="901"/>
    </row>
    <row r="787" spans="2:11" x14ac:dyDescent="0.2">
      <c r="B787" s="897"/>
      <c r="C787" s="897"/>
      <c r="E787" s="898"/>
      <c r="G787" s="900"/>
      <c r="H787" s="901"/>
      <c r="I787" s="901"/>
      <c r="J787" s="901"/>
      <c r="K787" s="901"/>
    </row>
    <row r="788" spans="2:11" x14ac:dyDescent="0.2">
      <c r="B788" s="897"/>
      <c r="C788" s="897"/>
      <c r="E788" s="898"/>
      <c r="G788" s="900"/>
      <c r="H788" s="901"/>
      <c r="I788" s="901"/>
      <c r="J788" s="901"/>
      <c r="K788" s="901"/>
    </row>
    <row r="789" spans="2:11" x14ac:dyDescent="0.2">
      <c r="B789" s="897"/>
      <c r="C789" s="897"/>
      <c r="E789" s="898"/>
      <c r="G789" s="900"/>
      <c r="H789" s="901"/>
      <c r="I789" s="901"/>
      <c r="J789" s="901"/>
      <c r="K789" s="901"/>
    </row>
    <row r="790" spans="2:11" x14ac:dyDescent="0.2">
      <c r="B790" s="897"/>
      <c r="C790" s="897"/>
      <c r="E790" s="898"/>
      <c r="G790" s="900"/>
      <c r="H790" s="901"/>
      <c r="I790" s="901"/>
      <c r="J790" s="901"/>
      <c r="K790" s="901"/>
    </row>
    <row r="791" spans="2:11" x14ac:dyDescent="0.2">
      <c r="B791" s="897"/>
      <c r="C791" s="897"/>
      <c r="E791" s="898"/>
      <c r="G791" s="900"/>
      <c r="H791" s="901"/>
      <c r="I791" s="901"/>
      <c r="J791" s="901"/>
      <c r="K791" s="901"/>
    </row>
    <row r="792" spans="2:11" x14ac:dyDescent="0.2">
      <c r="B792" s="897"/>
      <c r="C792" s="897"/>
      <c r="E792" s="898"/>
      <c r="G792" s="900"/>
      <c r="H792" s="901"/>
      <c r="I792" s="901"/>
      <c r="J792" s="901"/>
      <c r="K792" s="901"/>
    </row>
    <row r="793" spans="2:11" x14ac:dyDescent="0.2">
      <c r="B793" s="897"/>
      <c r="C793" s="897"/>
      <c r="E793" s="898"/>
      <c r="G793" s="900"/>
      <c r="H793" s="901"/>
      <c r="I793" s="901"/>
      <c r="J793" s="901"/>
      <c r="K793" s="901"/>
    </row>
    <row r="794" spans="2:11" x14ac:dyDescent="0.2">
      <c r="B794" s="897"/>
      <c r="C794" s="897"/>
      <c r="E794" s="898"/>
      <c r="G794" s="900"/>
      <c r="H794" s="901"/>
      <c r="I794" s="901"/>
      <c r="J794" s="901"/>
      <c r="K794" s="901"/>
    </row>
    <row r="795" spans="2:11" x14ac:dyDescent="0.2">
      <c r="B795" s="897"/>
      <c r="C795" s="897"/>
      <c r="E795" s="898"/>
      <c r="G795" s="900"/>
      <c r="H795" s="901"/>
      <c r="I795" s="901"/>
      <c r="J795" s="901"/>
      <c r="K795" s="901"/>
    </row>
    <row r="796" spans="2:11" x14ac:dyDescent="0.2">
      <c r="B796" s="897"/>
      <c r="C796" s="897"/>
      <c r="E796" s="898"/>
      <c r="G796" s="900"/>
      <c r="H796" s="901"/>
      <c r="I796" s="901"/>
      <c r="J796" s="901"/>
      <c r="K796" s="901"/>
    </row>
    <row r="797" spans="2:11" x14ac:dyDescent="0.2">
      <c r="B797" s="897"/>
      <c r="C797" s="897"/>
      <c r="E797" s="898"/>
      <c r="G797" s="900"/>
      <c r="H797" s="901"/>
      <c r="I797" s="901"/>
      <c r="J797" s="901"/>
      <c r="K797" s="901"/>
    </row>
    <row r="798" spans="2:11" x14ac:dyDescent="0.2">
      <c r="B798" s="897"/>
      <c r="C798" s="897"/>
      <c r="E798" s="898"/>
      <c r="G798" s="900"/>
      <c r="H798" s="901"/>
      <c r="I798" s="901"/>
      <c r="J798" s="901"/>
      <c r="K798" s="901"/>
    </row>
    <row r="799" spans="2:11" x14ac:dyDescent="0.2">
      <c r="B799" s="897"/>
      <c r="C799" s="897"/>
      <c r="E799" s="898"/>
      <c r="G799" s="900"/>
      <c r="H799" s="901"/>
      <c r="I799" s="901"/>
      <c r="J799" s="901"/>
      <c r="K799" s="901"/>
    </row>
    <row r="800" spans="2:11" x14ac:dyDescent="0.2">
      <c r="B800" s="897"/>
      <c r="C800" s="897"/>
      <c r="E800" s="898"/>
      <c r="G800" s="900"/>
      <c r="H800" s="901"/>
      <c r="I800" s="901"/>
      <c r="J800" s="901"/>
      <c r="K800" s="901"/>
    </row>
    <row r="801" spans="2:11" x14ac:dyDescent="0.2">
      <c r="B801" s="897"/>
      <c r="C801" s="897"/>
      <c r="E801" s="898"/>
      <c r="G801" s="900"/>
      <c r="H801" s="901"/>
      <c r="I801" s="901"/>
      <c r="J801" s="901"/>
      <c r="K801" s="901"/>
    </row>
    <row r="802" spans="2:11" x14ac:dyDescent="0.2">
      <c r="B802" s="897"/>
      <c r="C802" s="897"/>
      <c r="E802" s="898"/>
      <c r="G802" s="900"/>
      <c r="H802" s="901"/>
      <c r="I802" s="901"/>
      <c r="J802" s="901"/>
      <c r="K802" s="901"/>
    </row>
    <row r="803" spans="2:11" x14ac:dyDescent="0.2">
      <c r="B803" s="897"/>
      <c r="C803" s="897"/>
      <c r="E803" s="898"/>
      <c r="G803" s="900"/>
      <c r="H803" s="901"/>
      <c r="I803" s="901"/>
      <c r="J803" s="901"/>
      <c r="K803" s="901"/>
    </row>
    <row r="804" spans="2:11" x14ac:dyDescent="0.2">
      <c r="B804" s="897"/>
      <c r="C804" s="897"/>
      <c r="E804" s="898"/>
      <c r="G804" s="900"/>
      <c r="H804" s="901"/>
      <c r="I804" s="901"/>
      <c r="J804" s="901"/>
      <c r="K804" s="901"/>
    </row>
    <row r="805" spans="2:11" x14ac:dyDescent="0.2">
      <c r="B805" s="897"/>
      <c r="C805" s="897"/>
      <c r="E805" s="898"/>
      <c r="G805" s="900"/>
      <c r="H805" s="901"/>
      <c r="I805" s="901"/>
      <c r="J805" s="901"/>
      <c r="K805" s="901"/>
    </row>
    <row r="806" spans="2:11" x14ac:dyDescent="0.2">
      <c r="B806" s="897"/>
      <c r="C806" s="897"/>
      <c r="E806" s="898"/>
      <c r="G806" s="900"/>
      <c r="H806" s="901"/>
      <c r="I806" s="901"/>
      <c r="J806" s="901"/>
      <c r="K806" s="901"/>
    </row>
    <row r="807" spans="2:11" x14ac:dyDescent="0.2">
      <c r="B807" s="897"/>
      <c r="C807" s="897"/>
      <c r="E807" s="898"/>
      <c r="G807" s="900"/>
      <c r="H807" s="901"/>
      <c r="I807" s="901"/>
      <c r="J807" s="901"/>
      <c r="K807" s="901"/>
    </row>
    <row r="808" spans="2:11" x14ac:dyDescent="0.2">
      <c r="B808" s="897"/>
      <c r="C808" s="897"/>
      <c r="E808" s="898"/>
      <c r="G808" s="900"/>
      <c r="H808" s="901"/>
      <c r="I808" s="901"/>
      <c r="J808" s="901"/>
      <c r="K808" s="901"/>
    </row>
    <row r="809" spans="2:11" x14ac:dyDescent="0.2">
      <c r="B809" s="897"/>
      <c r="C809" s="897"/>
      <c r="E809" s="898"/>
      <c r="G809" s="900"/>
      <c r="H809" s="901"/>
      <c r="I809" s="901"/>
      <c r="J809" s="901"/>
      <c r="K809" s="901"/>
    </row>
    <row r="810" spans="2:11" x14ac:dyDescent="0.2">
      <c r="B810" s="897"/>
      <c r="C810" s="897"/>
      <c r="E810" s="898"/>
      <c r="G810" s="900"/>
      <c r="H810" s="901"/>
      <c r="I810" s="901"/>
      <c r="J810" s="901"/>
      <c r="K810" s="901"/>
    </row>
    <row r="811" spans="2:11" x14ac:dyDescent="0.2">
      <c r="B811" s="897"/>
      <c r="C811" s="897"/>
      <c r="E811" s="898"/>
      <c r="G811" s="900"/>
      <c r="H811" s="901"/>
      <c r="I811" s="901"/>
      <c r="J811" s="901"/>
      <c r="K811" s="901"/>
    </row>
    <row r="812" spans="2:11" x14ac:dyDescent="0.2">
      <c r="B812" s="897"/>
      <c r="C812" s="897"/>
      <c r="E812" s="898"/>
      <c r="G812" s="900"/>
      <c r="H812" s="901"/>
      <c r="I812" s="901"/>
      <c r="J812" s="901"/>
      <c r="K812" s="901"/>
    </row>
    <row r="813" spans="2:11" x14ac:dyDescent="0.2">
      <c r="B813" s="897"/>
      <c r="C813" s="897"/>
      <c r="E813" s="898"/>
      <c r="G813" s="900"/>
      <c r="H813" s="901"/>
      <c r="I813" s="901"/>
      <c r="J813" s="901"/>
      <c r="K813" s="901"/>
    </row>
    <row r="814" spans="2:11" x14ac:dyDescent="0.2">
      <c r="B814" s="897"/>
      <c r="C814" s="897"/>
      <c r="E814" s="898"/>
      <c r="G814" s="900"/>
      <c r="H814" s="901"/>
      <c r="I814" s="901"/>
      <c r="J814" s="901"/>
      <c r="K814" s="901"/>
    </row>
    <row r="815" spans="2:11" x14ac:dyDescent="0.2">
      <c r="B815" s="897"/>
      <c r="C815" s="897"/>
      <c r="E815" s="898"/>
      <c r="G815" s="900"/>
      <c r="H815" s="901"/>
      <c r="I815" s="901"/>
      <c r="J815" s="901"/>
      <c r="K815" s="901"/>
    </row>
    <row r="816" spans="2:11" x14ac:dyDescent="0.2">
      <c r="B816" s="897"/>
      <c r="C816" s="897"/>
      <c r="E816" s="898"/>
      <c r="G816" s="900"/>
      <c r="H816" s="901"/>
      <c r="I816" s="901"/>
      <c r="J816" s="901"/>
      <c r="K816" s="901"/>
    </row>
    <row r="817" spans="2:11" x14ac:dyDescent="0.2">
      <c r="B817" s="897"/>
      <c r="C817" s="897"/>
      <c r="E817" s="898"/>
      <c r="G817" s="900"/>
      <c r="H817" s="901"/>
      <c r="I817" s="901"/>
      <c r="J817" s="901"/>
      <c r="K817" s="901"/>
    </row>
    <row r="818" spans="2:11" x14ac:dyDescent="0.2">
      <c r="B818" s="897"/>
      <c r="C818" s="897"/>
      <c r="E818" s="898"/>
      <c r="G818" s="900"/>
      <c r="H818" s="901"/>
      <c r="I818" s="901"/>
      <c r="J818" s="901"/>
      <c r="K818" s="901"/>
    </row>
    <row r="819" spans="2:11" x14ac:dyDescent="0.2">
      <c r="B819" s="897"/>
      <c r="C819" s="897"/>
      <c r="E819" s="898"/>
      <c r="G819" s="900"/>
      <c r="H819" s="901"/>
      <c r="I819" s="901"/>
      <c r="J819" s="901"/>
      <c r="K819" s="901"/>
    </row>
    <row r="820" spans="2:11" x14ac:dyDescent="0.2">
      <c r="B820" s="897"/>
      <c r="C820" s="897"/>
      <c r="E820" s="898"/>
      <c r="G820" s="900"/>
      <c r="H820" s="901"/>
      <c r="I820" s="901"/>
      <c r="J820" s="901"/>
      <c r="K820" s="901"/>
    </row>
    <row r="821" spans="2:11" x14ac:dyDescent="0.2">
      <c r="B821" s="897"/>
      <c r="C821" s="897"/>
      <c r="E821" s="898"/>
      <c r="G821" s="900"/>
      <c r="H821" s="901"/>
      <c r="I821" s="901"/>
      <c r="J821" s="901"/>
      <c r="K821" s="901"/>
    </row>
    <row r="822" spans="2:11" x14ac:dyDescent="0.2">
      <c r="B822" s="897"/>
      <c r="C822" s="897"/>
      <c r="E822" s="898"/>
      <c r="G822" s="900"/>
      <c r="H822" s="901"/>
      <c r="I822" s="901"/>
      <c r="J822" s="901"/>
      <c r="K822" s="901"/>
    </row>
    <row r="823" spans="2:11" x14ac:dyDescent="0.2">
      <c r="B823" s="897"/>
      <c r="C823" s="897"/>
      <c r="E823" s="898"/>
      <c r="G823" s="900"/>
      <c r="H823" s="901"/>
      <c r="I823" s="901"/>
      <c r="J823" s="901"/>
      <c r="K823" s="901"/>
    </row>
    <row r="824" spans="2:11" x14ac:dyDescent="0.2">
      <c r="B824" s="897"/>
      <c r="C824" s="897"/>
      <c r="E824" s="898"/>
      <c r="G824" s="900"/>
      <c r="H824" s="901"/>
      <c r="I824" s="901"/>
      <c r="J824" s="901"/>
      <c r="K824" s="901"/>
    </row>
    <row r="825" spans="2:11" x14ac:dyDescent="0.2">
      <c r="B825" s="897"/>
      <c r="C825" s="897"/>
      <c r="E825" s="898"/>
      <c r="G825" s="900"/>
      <c r="H825" s="901"/>
      <c r="I825" s="901"/>
      <c r="J825" s="901"/>
      <c r="K825" s="901"/>
    </row>
    <row r="826" spans="2:11" x14ac:dyDescent="0.2">
      <c r="B826" s="897"/>
      <c r="C826" s="897"/>
      <c r="E826" s="898"/>
      <c r="G826" s="900"/>
      <c r="H826" s="901"/>
      <c r="I826" s="901"/>
      <c r="J826" s="901"/>
      <c r="K826" s="901"/>
    </row>
    <row r="827" spans="2:11" x14ac:dyDescent="0.2">
      <c r="B827" s="897"/>
      <c r="C827" s="897"/>
      <c r="E827" s="898"/>
      <c r="G827" s="900"/>
      <c r="H827" s="901"/>
      <c r="I827" s="901"/>
      <c r="J827" s="901"/>
      <c r="K827" s="901"/>
    </row>
    <row r="828" spans="2:11" x14ac:dyDescent="0.2">
      <c r="B828" s="897"/>
      <c r="C828" s="897"/>
      <c r="E828" s="898"/>
      <c r="G828" s="900"/>
      <c r="H828" s="901"/>
      <c r="I828" s="901"/>
      <c r="J828" s="901"/>
      <c r="K828" s="901"/>
    </row>
    <row r="829" spans="2:11" x14ac:dyDescent="0.2">
      <c r="B829" s="897"/>
      <c r="C829" s="897"/>
      <c r="E829" s="898"/>
      <c r="G829" s="900"/>
      <c r="H829" s="901"/>
      <c r="I829" s="901"/>
      <c r="J829" s="901"/>
      <c r="K829" s="901"/>
    </row>
    <row r="830" spans="2:11" x14ac:dyDescent="0.2">
      <c r="B830" s="897"/>
      <c r="C830" s="897"/>
      <c r="E830" s="898"/>
      <c r="G830" s="900"/>
      <c r="H830" s="901"/>
      <c r="I830" s="901"/>
      <c r="J830" s="901"/>
      <c r="K830" s="901"/>
    </row>
    <row r="831" spans="2:11" x14ac:dyDescent="0.2">
      <c r="B831" s="897"/>
      <c r="C831" s="897"/>
      <c r="E831" s="898"/>
      <c r="G831" s="900"/>
      <c r="H831" s="901"/>
      <c r="I831" s="901"/>
      <c r="J831" s="901"/>
      <c r="K831" s="901"/>
    </row>
    <row r="832" spans="2:11" x14ac:dyDescent="0.2">
      <c r="B832" s="897"/>
      <c r="C832" s="897"/>
      <c r="E832" s="898"/>
      <c r="G832" s="900"/>
      <c r="H832" s="901"/>
      <c r="I832" s="901"/>
      <c r="J832" s="901"/>
      <c r="K832" s="901"/>
    </row>
    <row r="833" spans="2:11" x14ac:dyDescent="0.2">
      <c r="B833" s="897"/>
      <c r="C833" s="897"/>
      <c r="E833" s="898"/>
      <c r="G833" s="900"/>
      <c r="H833" s="901"/>
      <c r="I833" s="901"/>
      <c r="J833" s="901"/>
      <c r="K833" s="901"/>
    </row>
    <row r="834" spans="2:11" x14ac:dyDescent="0.2">
      <c r="B834" s="897"/>
      <c r="C834" s="897"/>
      <c r="E834" s="898"/>
      <c r="G834" s="900"/>
      <c r="H834" s="901"/>
      <c r="I834" s="901"/>
      <c r="J834" s="901"/>
      <c r="K834" s="901"/>
    </row>
    <row r="835" spans="2:11" x14ac:dyDescent="0.2">
      <c r="B835" s="897"/>
      <c r="C835" s="897"/>
      <c r="E835" s="898"/>
      <c r="G835" s="900"/>
      <c r="H835" s="901"/>
      <c r="I835" s="901"/>
      <c r="J835" s="901"/>
      <c r="K835" s="901"/>
    </row>
    <row r="836" spans="2:11" x14ac:dyDescent="0.2">
      <c r="B836" s="897"/>
      <c r="C836" s="897"/>
      <c r="E836" s="898"/>
      <c r="G836" s="900"/>
      <c r="H836" s="901"/>
      <c r="I836" s="901"/>
      <c r="J836" s="901"/>
      <c r="K836" s="901"/>
    </row>
    <row r="837" spans="2:11" x14ac:dyDescent="0.2">
      <c r="B837" s="897"/>
      <c r="C837" s="897"/>
      <c r="E837" s="898"/>
      <c r="G837" s="900"/>
      <c r="H837" s="901"/>
      <c r="I837" s="901"/>
      <c r="J837" s="901"/>
      <c r="K837" s="901"/>
    </row>
    <row r="838" spans="2:11" x14ac:dyDescent="0.2">
      <c r="B838" s="897"/>
      <c r="C838" s="897"/>
      <c r="E838" s="898"/>
      <c r="G838" s="900"/>
      <c r="H838" s="901"/>
      <c r="I838" s="901"/>
      <c r="J838" s="901"/>
      <c r="K838" s="901"/>
    </row>
    <row r="839" spans="2:11" x14ac:dyDescent="0.2">
      <c r="B839" s="897"/>
      <c r="C839" s="897"/>
      <c r="E839" s="898"/>
      <c r="G839" s="900"/>
      <c r="H839" s="901"/>
      <c r="I839" s="901"/>
      <c r="J839" s="901"/>
      <c r="K839" s="901"/>
    </row>
    <row r="840" spans="2:11" x14ac:dyDescent="0.2">
      <c r="B840" s="897"/>
      <c r="C840" s="897"/>
      <c r="E840" s="898"/>
      <c r="G840" s="900"/>
      <c r="H840" s="901"/>
      <c r="I840" s="901"/>
      <c r="J840" s="901"/>
      <c r="K840" s="901"/>
    </row>
    <row r="841" spans="2:11" x14ac:dyDescent="0.2">
      <c r="B841" s="897"/>
      <c r="C841" s="897"/>
      <c r="E841" s="898"/>
      <c r="G841" s="900"/>
      <c r="H841" s="901"/>
      <c r="I841" s="901"/>
      <c r="J841" s="901"/>
      <c r="K841" s="901"/>
    </row>
    <row r="842" spans="2:11" x14ac:dyDescent="0.2">
      <c r="B842" s="897"/>
      <c r="C842" s="897"/>
      <c r="E842" s="898"/>
      <c r="G842" s="900"/>
      <c r="H842" s="901"/>
      <c r="I842" s="901"/>
      <c r="J842" s="901"/>
      <c r="K842" s="901"/>
    </row>
    <row r="843" spans="2:11" x14ac:dyDescent="0.2">
      <c r="B843" s="897"/>
      <c r="C843" s="897"/>
      <c r="E843" s="898"/>
      <c r="G843" s="900"/>
      <c r="H843" s="901"/>
      <c r="I843" s="901"/>
      <c r="J843" s="901"/>
      <c r="K843" s="901"/>
    </row>
    <row r="844" spans="2:11" x14ac:dyDescent="0.2">
      <c r="B844" s="897"/>
      <c r="C844" s="897"/>
      <c r="E844" s="898"/>
      <c r="G844" s="900"/>
      <c r="H844" s="901"/>
      <c r="I844" s="901"/>
      <c r="J844" s="901"/>
      <c r="K844" s="901"/>
    </row>
    <row r="845" spans="2:11" x14ac:dyDescent="0.2">
      <c r="B845" s="897"/>
      <c r="C845" s="897"/>
      <c r="E845" s="898"/>
      <c r="G845" s="900"/>
      <c r="H845" s="901"/>
      <c r="I845" s="901"/>
      <c r="J845" s="901"/>
      <c r="K845" s="901"/>
    </row>
    <row r="846" spans="2:11" x14ac:dyDescent="0.2">
      <c r="B846" s="897"/>
      <c r="C846" s="897"/>
      <c r="E846" s="898"/>
      <c r="G846" s="900"/>
      <c r="H846" s="901"/>
      <c r="I846" s="901"/>
      <c r="J846" s="901"/>
      <c r="K846" s="901"/>
    </row>
    <row r="847" spans="2:11" x14ac:dyDescent="0.2">
      <c r="B847" s="897"/>
      <c r="C847" s="897"/>
      <c r="E847" s="898"/>
      <c r="G847" s="900"/>
      <c r="H847" s="901"/>
      <c r="I847" s="901"/>
      <c r="J847" s="901"/>
      <c r="K847" s="901"/>
    </row>
    <row r="848" spans="2:11" x14ac:dyDescent="0.2">
      <c r="B848" s="897"/>
      <c r="C848" s="897"/>
      <c r="E848" s="898"/>
      <c r="G848" s="900"/>
      <c r="H848" s="901"/>
      <c r="I848" s="901"/>
      <c r="J848" s="901"/>
      <c r="K848" s="901"/>
    </row>
    <row r="849" spans="2:11" x14ac:dyDescent="0.2">
      <c r="B849" s="897"/>
      <c r="C849" s="897"/>
      <c r="E849" s="898"/>
      <c r="G849" s="900"/>
      <c r="H849" s="901"/>
      <c r="I849" s="901"/>
      <c r="J849" s="901"/>
      <c r="K849" s="901"/>
    </row>
    <row r="850" spans="2:11" x14ac:dyDescent="0.2">
      <c r="B850" s="897"/>
      <c r="C850" s="897"/>
      <c r="E850" s="898"/>
      <c r="G850" s="900"/>
      <c r="H850" s="901"/>
      <c r="I850" s="901"/>
      <c r="J850" s="901"/>
      <c r="K850" s="901"/>
    </row>
    <row r="851" spans="2:11" x14ac:dyDescent="0.2">
      <c r="B851" s="897"/>
      <c r="C851" s="897"/>
      <c r="E851" s="898"/>
      <c r="G851" s="900"/>
      <c r="H851" s="901"/>
      <c r="I851" s="901"/>
      <c r="J851" s="901"/>
      <c r="K851" s="901"/>
    </row>
    <row r="852" spans="2:11" x14ac:dyDescent="0.2">
      <c r="B852" s="897"/>
      <c r="C852" s="897"/>
      <c r="E852" s="898"/>
      <c r="G852" s="900"/>
      <c r="H852" s="901"/>
      <c r="I852" s="901"/>
      <c r="J852" s="901"/>
      <c r="K852" s="901"/>
    </row>
    <row r="853" spans="2:11" x14ac:dyDescent="0.2">
      <c r="B853" s="897"/>
      <c r="C853" s="897"/>
      <c r="E853" s="898"/>
      <c r="G853" s="900"/>
      <c r="H853" s="901"/>
      <c r="I853" s="901"/>
      <c r="J853" s="901"/>
      <c r="K853" s="901"/>
    </row>
    <row r="854" spans="2:11" x14ac:dyDescent="0.2">
      <c r="B854" s="897"/>
      <c r="C854" s="897"/>
      <c r="E854" s="898"/>
      <c r="G854" s="900"/>
      <c r="H854" s="901"/>
      <c r="I854" s="901"/>
      <c r="J854" s="901"/>
      <c r="K854" s="901"/>
    </row>
    <row r="855" spans="2:11" x14ac:dyDescent="0.2">
      <c r="B855" s="897"/>
      <c r="C855" s="897"/>
      <c r="E855" s="898"/>
      <c r="G855" s="900"/>
      <c r="H855" s="901"/>
      <c r="I855" s="901"/>
      <c r="J855" s="901"/>
      <c r="K855" s="901"/>
    </row>
    <row r="856" spans="2:11" x14ac:dyDescent="0.2">
      <c r="B856" s="897"/>
      <c r="C856" s="897"/>
      <c r="E856" s="898"/>
      <c r="G856" s="900"/>
      <c r="H856" s="901"/>
      <c r="I856" s="901"/>
      <c r="J856" s="901"/>
      <c r="K856" s="901"/>
    </row>
    <row r="857" spans="2:11" x14ac:dyDescent="0.2">
      <c r="B857" s="897"/>
      <c r="C857" s="897"/>
      <c r="E857" s="898"/>
      <c r="G857" s="900"/>
      <c r="H857" s="901"/>
      <c r="I857" s="901"/>
      <c r="J857" s="901"/>
      <c r="K857" s="901"/>
    </row>
    <row r="858" spans="2:11" x14ac:dyDescent="0.2">
      <c r="B858" s="897"/>
      <c r="C858" s="897"/>
      <c r="E858" s="898"/>
      <c r="G858" s="900"/>
      <c r="H858" s="901"/>
      <c r="I858" s="901"/>
      <c r="J858" s="901"/>
      <c r="K858" s="901"/>
    </row>
    <row r="859" spans="2:11" x14ac:dyDescent="0.2">
      <c r="B859" s="897"/>
      <c r="C859" s="897"/>
      <c r="E859" s="898"/>
      <c r="G859" s="900"/>
      <c r="H859" s="901"/>
      <c r="I859" s="901"/>
      <c r="J859" s="901"/>
      <c r="K859" s="901"/>
    </row>
    <row r="860" spans="2:11" x14ac:dyDescent="0.2">
      <c r="B860" s="897"/>
      <c r="C860" s="897"/>
      <c r="E860" s="898"/>
      <c r="G860" s="900"/>
      <c r="H860" s="901"/>
      <c r="I860" s="901"/>
      <c r="J860" s="901"/>
      <c r="K860" s="901"/>
    </row>
    <row r="861" spans="2:11" x14ac:dyDescent="0.2">
      <c r="B861" s="897"/>
      <c r="C861" s="897"/>
      <c r="E861" s="898"/>
      <c r="G861" s="900"/>
      <c r="H861" s="901"/>
      <c r="I861" s="901"/>
      <c r="J861" s="901"/>
      <c r="K861" s="901"/>
    </row>
    <row r="862" spans="2:11" x14ac:dyDescent="0.2">
      <c r="B862" s="897"/>
      <c r="C862" s="897"/>
      <c r="E862" s="898"/>
      <c r="G862" s="900"/>
      <c r="H862" s="901"/>
      <c r="I862" s="901"/>
      <c r="J862" s="901"/>
      <c r="K862" s="901"/>
    </row>
    <row r="863" spans="2:11" x14ac:dyDescent="0.2">
      <c r="B863" s="897"/>
      <c r="C863" s="897"/>
      <c r="E863" s="898"/>
      <c r="G863" s="900"/>
      <c r="H863" s="901"/>
      <c r="I863" s="901"/>
      <c r="J863" s="901"/>
      <c r="K863" s="901"/>
    </row>
    <row r="864" spans="2:11" x14ac:dyDescent="0.2">
      <c r="B864" s="897"/>
      <c r="C864" s="897"/>
      <c r="E864" s="898"/>
      <c r="G864" s="900"/>
      <c r="H864" s="901"/>
      <c r="I864" s="901"/>
      <c r="J864" s="901"/>
      <c r="K864" s="901"/>
    </row>
    <row r="865" spans="2:11" x14ac:dyDescent="0.2">
      <c r="B865" s="897"/>
      <c r="C865" s="897"/>
      <c r="E865" s="898"/>
      <c r="G865" s="900"/>
      <c r="H865" s="901"/>
      <c r="I865" s="901"/>
      <c r="J865" s="901"/>
      <c r="K865" s="901"/>
    </row>
    <row r="866" spans="2:11" x14ac:dyDescent="0.2">
      <c r="B866" s="897"/>
      <c r="C866" s="897"/>
      <c r="E866" s="898"/>
      <c r="G866" s="900"/>
      <c r="H866" s="901"/>
      <c r="I866" s="901"/>
      <c r="J866" s="901"/>
      <c r="K866" s="901"/>
    </row>
    <row r="867" spans="2:11" x14ac:dyDescent="0.2">
      <c r="B867" s="897"/>
      <c r="C867" s="897"/>
      <c r="E867" s="898"/>
      <c r="G867" s="900"/>
      <c r="H867" s="901"/>
      <c r="I867" s="901"/>
      <c r="J867" s="901"/>
      <c r="K867" s="901"/>
    </row>
    <row r="868" spans="2:11" x14ac:dyDescent="0.2">
      <c r="B868" s="897"/>
      <c r="C868" s="897"/>
      <c r="E868" s="898"/>
      <c r="G868" s="900"/>
      <c r="H868" s="901"/>
      <c r="I868" s="901"/>
      <c r="J868" s="901"/>
      <c r="K868" s="901"/>
    </row>
    <row r="869" spans="2:11" x14ac:dyDescent="0.2">
      <c r="B869" s="897"/>
      <c r="C869" s="897"/>
      <c r="E869" s="898"/>
      <c r="G869" s="900"/>
      <c r="H869" s="901"/>
      <c r="I869" s="901"/>
      <c r="J869" s="901"/>
      <c r="K869" s="901"/>
    </row>
    <row r="870" spans="2:11" x14ac:dyDescent="0.2">
      <c r="B870" s="897"/>
      <c r="C870" s="897"/>
      <c r="E870" s="898"/>
      <c r="G870" s="900"/>
      <c r="H870" s="901"/>
      <c r="I870" s="901"/>
      <c r="J870" s="901"/>
      <c r="K870" s="901"/>
    </row>
    <row r="871" spans="2:11" x14ac:dyDescent="0.2">
      <c r="B871" s="897"/>
      <c r="C871" s="897"/>
      <c r="E871" s="898"/>
      <c r="G871" s="900"/>
      <c r="H871" s="901"/>
      <c r="I871" s="901"/>
      <c r="J871" s="901"/>
      <c r="K871" s="901"/>
    </row>
    <row r="872" spans="2:11" x14ac:dyDescent="0.2">
      <c r="B872" s="897"/>
      <c r="C872" s="897"/>
      <c r="E872" s="898"/>
      <c r="G872" s="900"/>
      <c r="H872" s="901"/>
      <c r="I872" s="901"/>
      <c r="J872" s="901"/>
      <c r="K872" s="901"/>
    </row>
    <row r="873" spans="2:11" x14ac:dyDescent="0.2">
      <c r="B873" s="897"/>
      <c r="C873" s="897"/>
      <c r="E873" s="898"/>
      <c r="G873" s="900"/>
      <c r="H873" s="901"/>
      <c r="I873" s="901"/>
      <c r="J873" s="901"/>
      <c r="K873" s="901"/>
    </row>
    <row r="874" spans="2:11" x14ac:dyDescent="0.2">
      <c r="B874" s="897"/>
      <c r="C874" s="897"/>
      <c r="E874" s="898"/>
      <c r="G874" s="900"/>
      <c r="H874" s="901"/>
      <c r="I874" s="901"/>
      <c r="J874" s="901"/>
      <c r="K874" s="901"/>
    </row>
    <row r="875" spans="2:11" x14ac:dyDescent="0.2">
      <c r="B875" s="897"/>
      <c r="C875" s="897"/>
      <c r="E875" s="898"/>
      <c r="G875" s="900"/>
      <c r="H875" s="901"/>
      <c r="I875" s="901"/>
      <c r="J875" s="901"/>
      <c r="K875" s="901"/>
    </row>
    <row r="876" spans="2:11" x14ac:dyDescent="0.2">
      <c r="B876" s="897"/>
      <c r="C876" s="897"/>
      <c r="E876" s="898"/>
      <c r="G876" s="900"/>
      <c r="H876" s="901"/>
      <c r="I876" s="901"/>
      <c r="J876" s="901"/>
      <c r="K876" s="901"/>
    </row>
    <row r="877" spans="2:11" x14ac:dyDescent="0.2">
      <c r="B877" s="897"/>
      <c r="C877" s="897"/>
      <c r="E877" s="898"/>
      <c r="G877" s="900"/>
      <c r="H877" s="901"/>
      <c r="I877" s="901"/>
      <c r="J877" s="901"/>
      <c r="K877" s="901"/>
    </row>
    <row r="878" spans="2:11" x14ac:dyDescent="0.2">
      <c r="B878" s="897"/>
      <c r="C878" s="897"/>
      <c r="E878" s="898"/>
      <c r="G878" s="900"/>
      <c r="H878" s="901"/>
      <c r="I878" s="901"/>
      <c r="J878" s="901"/>
      <c r="K878" s="901"/>
    </row>
    <row r="879" spans="2:11" x14ac:dyDescent="0.2">
      <c r="B879" s="897"/>
      <c r="C879" s="897"/>
      <c r="E879" s="898"/>
      <c r="G879" s="900"/>
      <c r="H879" s="901"/>
      <c r="I879" s="901"/>
      <c r="J879" s="901"/>
      <c r="K879" s="901"/>
    </row>
    <row r="880" spans="2:11" x14ac:dyDescent="0.2">
      <c r="B880" s="897"/>
      <c r="C880" s="897"/>
      <c r="E880" s="898"/>
      <c r="G880" s="900"/>
      <c r="H880" s="901"/>
      <c r="I880" s="901"/>
      <c r="J880" s="901"/>
      <c r="K880" s="901"/>
    </row>
    <row r="881" spans="2:11" x14ac:dyDescent="0.2">
      <c r="B881" s="897"/>
      <c r="C881" s="897"/>
      <c r="E881" s="898"/>
      <c r="G881" s="900"/>
      <c r="H881" s="901"/>
      <c r="I881" s="901"/>
      <c r="J881" s="901"/>
      <c r="K881" s="901"/>
    </row>
    <row r="882" spans="2:11" x14ac:dyDescent="0.2">
      <c r="B882" s="897"/>
      <c r="C882" s="897"/>
      <c r="E882" s="898"/>
      <c r="G882" s="900"/>
      <c r="H882" s="901"/>
      <c r="I882" s="901"/>
      <c r="J882" s="901"/>
      <c r="K882" s="901"/>
    </row>
    <row r="883" spans="2:11" x14ac:dyDescent="0.2">
      <c r="B883" s="897"/>
      <c r="C883" s="897"/>
      <c r="E883" s="898"/>
      <c r="G883" s="900"/>
      <c r="H883" s="901"/>
      <c r="I883" s="901"/>
      <c r="J883" s="901"/>
      <c r="K883" s="901"/>
    </row>
    <row r="884" spans="2:11" x14ac:dyDescent="0.2">
      <c r="B884" s="897"/>
      <c r="C884" s="897"/>
      <c r="E884" s="898"/>
      <c r="G884" s="900"/>
      <c r="H884" s="901"/>
      <c r="I884" s="901"/>
      <c r="J884" s="901"/>
      <c r="K884" s="901"/>
    </row>
    <row r="885" spans="2:11" x14ac:dyDescent="0.2">
      <c r="B885" s="897"/>
      <c r="C885" s="897"/>
      <c r="E885" s="898"/>
      <c r="G885" s="900"/>
      <c r="H885" s="901"/>
      <c r="I885" s="901"/>
      <c r="J885" s="901"/>
      <c r="K885" s="901"/>
    </row>
    <row r="886" spans="2:11" x14ac:dyDescent="0.2">
      <c r="B886" s="897"/>
      <c r="C886" s="897"/>
      <c r="E886" s="898"/>
      <c r="G886" s="900"/>
      <c r="H886" s="901"/>
      <c r="I886" s="901"/>
      <c r="J886" s="901"/>
      <c r="K886" s="901"/>
    </row>
    <row r="887" spans="2:11" x14ac:dyDescent="0.2">
      <c r="B887" s="897"/>
      <c r="C887" s="897"/>
      <c r="E887" s="898"/>
      <c r="G887" s="900"/>
      <c r="H887" s="901"/>
      <c r="I887" s="901"/>
      <c r="J887" s="901"/>
      <c r="K887" s="901"/>
    </row>
    <row r="888" spans="2:11" x14ac:dyDescent="0.2">
      <c r="B888" s="897"/>
      <c r="C888" s="897"/>
      <c r="E888" s="898"/>
      <c r="G888" s="900"/>
      <c r="H888" s="901"/>
      <c r="I888" s="901"/>
      <c r="J888" s="901"/>
      <c r="K888" s="901"/>
    </row>
    <row r="889" spans="2:11" x14ac:dyDescent="0.2">
      <c r="B889" s="897"/>
      <c r="C889" s="897"/>
      <c r="E889" s="898"/>
      <c r="G889" s="900"/>
      <c r="H889" s="901"/>
      <c r="I889" s="901"/>
      <c r="J889" s="901"/>
      <c r="K889" s="901"/>
    </row>
    <row r="890" spans="2:11" x14ac:dyDescent="0.2">
      <c r="B890" s="897"/>
      <c r="C890" s="897"/>
      <c r="E890" s="898"/>
      <c r="G890" s="900"/>
      <c r="H890" s="901"/>
      <c r="I890" s="901"/>
      <c r="J890" s="901"/>
      <c r="K890" s="901"/>
    </row>
    <row r="891" spans="2:11" x14ac:dyDescent="0.2">
      <c r="B891" s="897"/>
      <c r="C891" s="897"/>
      <c r="E891" s="898"/>
      <c r="G891" s="900"/>
      <c r="H891" s="901"/>
      <c r="I891" s="901"/>
      <c r="J891" s="901"/>
      <c r="K891" s="901"/>
    </row>
    <row r="892" spans="2:11" x14ac:dyDescent="0.2">
      <c r="B892" s="897"/>
      <c r="C892" s="897"/>
      <c r="E892" s="898"/>
      <c r="G892" s="900"/>
      <c r="H892" s="901"/>
      <c r="I892" s="901"/>
      <c r="J892" s="901"/>
      <c r="K892" s="901"/>
    </row>
    <row r="893" spans="2:11" x14ac:dyDescent="0.2">
      <c r="B893" s="897"/>
      <c r="C893" s="897"/>
      <c r="E893" s="898"/>
      <c r="G893" s="900"/>
      <c r="H893" s="901"/>
      <c r="I893" s="901"/>
      <c r="J893" s="901"/>
      <c r="K893" s="901"/>
    </row>
    <row r="894" spans="2:11" x14ac:dyDescent="0.2">
      <c r="B894" s="897"/>
      <c r="C894" s="897"/>
      <c r="E894" s="898"/>
      <c r="G894" s="900"/>
      <c r="H894" s="901"/>
      <c r="I894" s="901"/>
      <c r="J894" s="901"/>
      <c r="K894" s="901"/>
    </row>
    <row r="895" spans="2:11" x14ac:dyDescent="0.2">
      <c r="B895" s="897"/>
      <c r="C895" s="897"/>
      <c r="E895" s="898"/>
      <c r="G895" s="900"/>
      <c r="H895" s="901"/>
      <c r="I895" s="901"/>
      <c r="J895" s="901"/>
      <c r="K895" s="901"/>
    </row>
    <row r="896" spans="2:11" x14ac:dyDescent="0.2">
      <c r="B896" s="897"/>
      <c r="C896" s="897"/>
      <c r="E896" s="898"/>
      <c r="G896" s="900"/>
      <c r="H896" s="901"/>
      <c r="I896" s="901"/>
      <c r="J896" s="901"/>
      <c r="K896" s="901"/>
    </row>
    <row r="897" spans="2:11" x14ac:dyDescent="0.2">
      <c r="B897" s="897"/>
      <c r="C897" s="897"/>
      <c r="E897" s="898"/>
      <c r="G897" s="900"/>
      <c r="H897" s="901"/>
      <c r="I897" s="901"/>
      <c r="J897" s="901"/>
      <c r="K897" s="901"/>
    </row>
    <row r="898" spans="2:11" x14ac:dyDescent="0.2">
      <c r="B898" s="897"/>
      <c r="C898" s="897"/>
      <c r="E898" s="898"/>
      <c r="G898" s="900"/>
      <c r="H898" s="901"/>
      <c r="I898" s="901"/>
      <c r="J898" s="901"/>
      <c r="K898" s="901"/>
    </row>
    <row r="899" spans="2:11" x14ac:dyDescent="0.2">
      <c r="B899" s="897"/>
      <c r="C899" s="897"/>
      <c r="E899" s="898"/>
      <c r="G899" s="900"/>
      <c r="H899" s="901"/>
      <c r="I899" s="901"/>
      <c r="J899" s="901"/>
      <c r="K899" s="901"/>
    </row>
    <row r="900" spans="2:11" x14ac:dyDescent="0.2">
      <c r="B900" s="897"/>
      <c r="C900" s="897"/>
      <c r="E900" s="898"/>
      <c r="G900" s="900"/>
      <c r="H900" s="901"/>
      <c r="I900" s="901"/>
      <c r="J900" s="901"/>
      <c r="K900" s="901"/>
    </row>
    <row r="901" spans="2:11" x14ac:dyDescent="0.2">
      <c r="B901" s="897"/>
      <c r="C901" s="897"/>
      <c r="E901" s="898"/>
      <c r="G901" s="900"/>
      <c r="H901" s="901"/>
      <c r="I901" s="901"/>
      <c r="J901" s="901"/>
      <c r="K901" s="901"/>
    </row>
    <row r="902" spans="2:11" x14ac:dyDescent="0.2">
      <c r="B902" s="897"/>
      <c r="C902" s="897"/>
      <c r="E902" s="898"/>
      <c r="G902" s="900"/>
      <c r="H902" s="901"/>
      <c r="I902" s="901"/>
      <c r="J902" s="901"/>
      <c r="K902" s="901"/>
    </row>
    <row r="903" spans="2:11" x14ac:dyDescent="0.2">
      <c r="B903" s="897"/>
      <c r="C903" s="897"/>
      <c r="E903" s="898"/>
      <c r="G903" s="900"/>
      <c r="H903" s="901"/>
      <c r="I903" s="901"/>
      <c r="J903" s="901"/>
      <c r="K903" s="901"/>
    </row>
    <row r="904" spans="2:11" x14ac:dyDescent="0.2">
      <c r="B904" s="897"/>
      <c r="C904" s="897"/>
      <c r="E904" s="898"/>
      <c r="G904" s="900"/>
      <c r="H904" s="901"/>
      <c r="I904" s="901"/>
      <c r="J904" s="901"/>
      <c r="K904" s="901"/>
    </row>
    <row r="905" spans="2:11" x14ac:dyDescent="0.2">
      <c r="B905" s="897"/>
      <c r="C905" s="897"/>
      <c r="E905" s="898"/>
      <c r="G905" s="900"/>
      <c r="H905" s="901"/>
      <c r="I905" s="901"/>
      <c r="J905" s="901"/>
      <c r="K905" s="901"/>
    </row>
    <row r="906" spans="2:11" x14ac:dyDescent="0.2">
      <c r="B906" s="897"/>
      <c r="C906" s="897"/>
      <c r="E906" s="898"/>
      <c r="G906" s="900"/>
      <c r="H906" s="901"/>
      <c r="I906" s="901"/>
      <c r="J906" s="901"/>
      <c r="K906" s="901"/>
    </row>
    <row r="907" spans="2:11" x14ac:dyDescent="0.2">
      <c r="B907" s="897"/>
      <c r="C907" s="897"/>
      <c r="E907" s="898"/>
      <c r="G907" s="900"/>
      <c r="H907" s="901"/>
      <c r="I907" s="901"/>
      <c r="J907" s="901"/>
      <c r="K907" s="901"/>
    </row>
    <row r="908" spans="2:11" x14ac:dyDescent="0.2">
      <c r="B908" s="897"/>
      <c r="C908" s="897"/>
      <c r="E908" s="898"/>
      <c r="G908" s="900"/>
      <c r="H908" s="901"/>
      <c r="I908" s="901"/>
      <c r="J908" s="901"/>
      <c r="K908" s="901"/>
    </row>
    <row r="909" spans="2:11" x14ac:dyDescent="0.2">
      <c r="B909" s="897"/>
      <c r="C909" s="897"/>
      <c r="E909" s="898"/>
      <c r="G909" s="900"/>
      <c r="H909" s="901"/>
      <c r="I909" s="901"/>
      <c r="J909" s="901"/>
      <c r="K909" s="901"/>
    </row>
    <row r="910" spans="2:11" x14ac:dyDescent="0.2">
      <c r="B910" s="897"/>
      <c r="C910" s="897"/>
      <c r="E910" s="898"/>
      <c r="G910" s="900"/>
      <c r="H910" s="901"/>
      <c r="I910" s="901"/>
      <c r="J910" s="901"/>
      <c r="K910" s="901"/>
    </row>
    <row r="911" spans="2:11" x14ac:dyDescent="0.2">
      <c r="B911" s="897"/>
      <c r="C911" s="897"/>
      <c r="E911" s="898"/>
      <c r="G911" s="900"/>
      <c r="H911" s="901"/>
      <c r="I911" s="901"/>
      <c r="J911" s="901"/>
      <c r="K911" s="901"/>
    </row>
    <row r="912" spans="2:11" x14ac:dyDescent="0.2">
      <c r="B912" s="897"/>
      <c r="C912" s="897"/>
      <c r="E912" s="898"/>
      <c r="G912" s="900"/>
      <c r="H912" s="901"/>
      <c r="I912" s="901"/>
      <c r="J912" s="901"/>
      <c r="K912" s="901"/>
    </row>
    <row r="913" spans="2:11" x14ac:dyDescent="0.2">
      <c r="B913" s="897"/>
      <c r="C913" s="897"/>
      <c r="E913" s="898"/>
      <c r="G913" s="900"/>
      <c r="H913" s="901"/>
      <c r="I913" s="901"/>
      <c r="J913" s="901"/>
      <c r="K913" s="901"/>
    </row>
    <row r="914" spans="2:11" x14ac:dyDescent="0.2">
      <c r="B914" s="897"/>
      <c r="C914" s="897"/>
      <c r="E914" s="898"/>
      <c r="G914" s="900"/>
      <c r="H914" s="901"/>
      <c r="I914" s="901"/>
      <c r="J914" s="901"/>
      <c r="K914" s="901"/>
    </row>
    <row r="915" spans="2:11" x14ac:dyDescent="0.2">
      <c r="B915" s="897"/>
      <c r="C915" s="897"/>
      <c r="E915" s="898"/>
      <c r="G915" s="900"/>
      <c r="H915" s="901"/>
      <c r="I915" s="901"/>
      <c r="J915" s="901"/>
      <c r="K915" s="901"/>
    </row>
    <row r="916" spans="2:11" x14ac:dyDescent="0.2">
      <c r="B916" s="897"/>
      <c r="C916" s="897"/>
      <c r="E916" s="898"/>
      <c r="G916" s="900"/>
      <c r="H916" s="901"/>
      <c r="I916" s="901"/>
      <c r="J916" s="901"/>
      <c r="K916" s="901"/>
    </row>
    <row r="917" spans="2:11" x14ac:dyDescent="0.2">
      <c r="B917" s="897"/>
      <c r="C917" s="897"/>
      <c r="E917" s="898"/>
      <c r="G917" s="900"/>
      <c r="H917" s="901"/>
      <c r="I917" s="901"/>
      <c r="J917" s="901"/>
      <c r="K917" s="901"/>
    </row>
    <row r="918" spans="2:11" x14ac:dyDescent="0.2">
      <c r="B918" s="897"/>
      <c r="C918" s="897"/>
      <c r="E918" s="898"/>
      <c r="G918" s="900"/>
      <c r="H918" s="901"/>
      <c r="I918" s="901"/>
      <c r="J918" s="901"/>
      <c r="K918" s="901"/>
    </row>
    <row r="919" spans="2:11" x14ac:dyDescent="0.2">
      <c r="B919" s="897"/>
      <c r="C919" s="897"/>
      <c r="E919" s="898"/>
      <c r="G919" s="900"/>
      <c r="H919" s="901"/>
      <c r="I919" s="901"/>
      <c r="J919" s="901"/>
      <c r="K919" s="901"/>
    </row>
    <row r="920" spans="2:11" x14ac:dyDescent="0.2">
      <c r="B920" s="897"/>
      <c r="C920" s="897"/>
      <c r="E920" s="898"/>
      <c r="G920" s="900"/>
      <c r="H920" s="901"/>
      <c r="I920" s="901"/>
      <c r="J920" s="901"/>
      <c r="K920" s="901"/>
    </row>
    <row r="921" spans="2:11" x14ac:dyDescent="0.2">
      <c r="B921" s="897"/>
      <c r="C921" s="897"/>
      <c r="E921" s="898"/>
      <c r="G921" s="900"/>
      <c r="H921" s="901"/>
      <c r="I921" s="901"/>
      <c r="J921" s="901"/>
      <c r="K921" s="901"/>
    </row>
    <row r="922" spans="2:11" x14ac:dyDescent="0.2">
      <c r="B922" s="897"/>
      <c r="C922" s="897"/>
      <c r="E922" s="898"/>
      <c r="G922" s="900"/>
      <c r="H922" s="901"/>
      <c r="I922" s="901"/>
      <c r="J922" s="901"/>
      <c r="K922" s="901"/>
    </row>
    <row r="923" spans="2:11" x14ac:dyDescent="0.2">
      <c r="B923" s="897"/>
      <c r="C923" s="897"/>
      <c r="E923" s="898"/>
      <c r="G923" s="900"/>
      <c r="H923" s="901"/>
      <c r="I923" s="901"/>
      <c r="J923" s="901"/>
      <c r="K923" s="901"/>
    </row>
    <row r="924" spans="2:11" x14ac:dyDescent="0.2">
      <c r="B924" s="897"/>
      <c r="C924" s="897"/>
      <c r="E924" s="898"/>
      <c r="G924" s="900"/>
      <c r="H924" s="901"/>
      <c r="I924" s="901"/>
      <c r="J924" s="901"/>
      <c r="K924" s="901"/>
    </row>
    <row r="925" spans="2:11" x14ac:dyDescent="0.2">
      <c r="B925" s="897"/>
      <c r="C925" s="897"/>
      <c r="E925" s="898"/>
      <c r="G925" s="900"/>
      <c r="H925" s="901"/>
      <c r="I925" s="901"/>
      <c r="J925" s="901"/>
      <c r="K925" s="901"/>
    </row>
    <row r="926" spans="2:11" x14ac:dyDescent="0.2">
      <c r="B926" s="897"/>
      <c r="C926" s="897"/>
      <c r="E926" s="898"/>
      <c r="G926" s="900"/>
      <c r="H926" s="901"/>
      <c r="I926" s="901"/>
      <c r="J926" s="901"/>
      <c r="K926" s="901"/>
    </row>
    <row r="927" spans="2:11" x14ac:dyDescent="0.2">
      <c r="B927" s="897"/>
      <c r="C927" s="897"/>
      <c r="E927" s="898"/>
      <c r="G927" s="900"/>
      <c r="H927" s="901"/>
      <c r="I927" s="901"/>
      <c r="J927" s="901"/>
      <c r="K927" s="901"/>
    </row>
    <row r="928" spans="2:11" x14ac:dyDescent="0.2">
      <c r="B928" s="897"/>
      <c r="C928" s="897"/>
      <c r="E928" s="898"/>
      <c r="G928" s="900"/>
      <c r="H928" s="901"/>
      <c r="I928" s="901"/>
      <c r="J928" s="901"/>
      <c r="K928" s="901"/>
    </row>
    <row r="929" spans="2:11" x14ac:dyDescent="0.2">
      <c r="B929" s="897"/>
      <c r="C929" s="897"/>
      <c r="E929" s="898"/>
      <c r="G929" s="900"/>
      <c r="H929" s="901"/>
      <c r="I929" s="901"/>
      <c r="J929" s="901"/>
      <c r="K929" s="901"/>
    </row>
    <row r="930" spans="2:11" x14ac:dyDescent="0.2">
      <c r="B930" s="897"/>
      <c r="C930" s="897"/>
      <c r="E930" s="898"/>
      <c r="G930" s="900"/>
      <c r="H930" s="901"/>
      <c r="I930" s="901"/>
      <c r="J930" s="901"/>
      <c r="K930" s="901"/>
    </row>
    <row r="931" spans="2:11" x14ac:dyDescent="0.2">
      <c r="B931" s="897"/>
      <c r="C931" s="897"/>
      <c r="E931" s="898"/>
      <c r="G931" s="900"/>
      <c r="H931" s="901"/>
      <c r="I931" s="901"/>
      <c r="J931" s="901"/>
      <c r="K931" s="901"/>
    </row>
    <row r="932" spans="2:11" x14ac:dyDescent="0.2">
      <c r="B932" s="897"/>
      <c r="C932" s="897"/>
      <c r="E932" s="898"/>
      <c r="G932" s="900"/>
      <c r="H932" s="901"/>
      <c r="I932" s="901"/>
      <c r="J932" s="901"/>
      <c r="K932" s="901"/>
    </row>
    <row r="933" spans="2:11" x14ac:dyDescent="0.2">
      <c r="B933" s="897"/>
      <c r="C933" s="897"/>
      <c r="E933" s="898"/>
      <c r="G933" s="900"/>
      <c r="H933" s="901"/>
      <c r="I933" s="901"/>
      <c r="J933" s="901"/>
      <c r="K933" s="901"/>
    </row>
    <row r="934" spans="2:11" x14ac:dyDescent="0.2">
      <c r="B934" s="897"/>
      <c r="C934" s="897"/>
      <c r="E934" s="898"/>
      <c r="G934" s="900"/>
      <c r="H934" s="901"/>
      <c r="I934" s="901"/>
      <c r="J934" s="901"/>
      <c r="K934" s="901"/>
    </row>
    <row r="935" spans="2:11" x14ac:dyDescent="0.2">
      <c r="B935" s="897"/>
      <c r="C935" s="897"/>
      <c r="E935" s="898"/>
      <c r="G935" s="900"/>
      <c r="H935" s="901"/>
      <c r="I935" s="901"/>
      <c r="J935" s="901"/>
      <c r="K935" s="901"/>
    </row>
    <row r="936" spans="2:11" x14ac:dyDescent="0.2">
      <c r="B936" s="897"/>
      <c r="C936" s="897"/>
      <c r="E936" s="898"/>
      <c r="G936" s="900"/>
      <c r="H936" s="901"/>
      <c r="I936" s="901"/>
      <c r="J936" s="901"/>
      <c r="K936" s="901"/>
    </row>
    <row r="937" spans="2:11" x14ac:dyDescent="0.2">
      <c r="B937" s="897"/>
      <c r="C937" s="897"/>
      <c r="E937" s="898"/>
      <c r="G937" s="900"/>
      <c r="H937" s="901"/>
      <c r="I937" s="901"/>
      <c r="J937" s="901"/>
      <c r="K937" s="901"/>
    </row>
    <row r="938" spans="2:11" x14ac:dyDescent="0.2">
      <c r="B938" s="897"/>
      <c r="C938" s="897"/>
      <c r="E938" s="898"/>
      <c r="G938" s="900"/>
      <c r="H938" s="901"/>
      <c r="I938" s="901"/>
      <c r="J938" s="901"/>
      <c r="K938" s="901"/>
    </row>
    <row r="939" spans="2:11" x14ac:dyDescent="0.2">
      <c r="B939" s="897"/>
      <c r="C939" s="897"/>
      <c r="E939" s="898"/>
      <c r="G939" s="900"/>
      <c r="H939" s="901"/>
      <c r="I939" s="901"/>
      <c r="J939" s="901"/>
      <c r="K939" s="901"/>
    </row>
    <row r="940" spans="2:11" x14ac:dyDescent="0.2">
      <c r="B940" s="897"/>
      <c r="C940" s="897"/>
      <c r="E940" s="898"/>
      <c r="G940" s="900"/>
      <c r="H940" s="901"/>
      <c r="I940" s="901"/>
      <c r="J940" s="901"/>
      <c r="K940" s="901"/>
    </row>
    <row r="941" spans="2:11" x14ac:dyDescent="0.2">
      <c r="B941" s="897"/>
      <c r="C941" s="897"/>
      <c r="E941" s="898"/>
      <c r="G941" s="900"/>
      <c r="H941" s="901"/>
      <c r="I941" s="901"/>
      <c r="J941" s="901"/>
      <c r="K941" s="901"/>
    </row>
    <row r="942" spans="2:11" x14ac:dyDescent="0.2">
      <c r="B942" s="897"/>
      <c r="C942" s="897"/>
      <c r="E942" s="898"/>
      <c r="G942" s="900"/>
      <c r="H942" s="901"/>
      <c r="I942" s="901"/>
      <c r="J942" s="901"/>
      <c r="K942" s="901"/>
    </row>
    <row r="943" spans="2:11" x14ac:dyDescent="0.2">
      <c r="B943" s="897"/>
      <c r="C943" s="897"/>
      <c r="E943" s="898"/>
      <c r="G943" s="900"/>
      <c r="H943" s="901"/>
      <c r="I943" s="901"/>
      <c r="J943" s="901"/>
      <c r="K943" s="901"/>
    </row>
    <row r="944" spans="2:11" x14ac:dyDescent="0.2">
      <c r="B944" s="897"/>
      <c r="C944" s="897"/>
      <c r="E944" s="898"/>
      <c r="G944" s="900"/>
      <c r="H944" s="901"/>
      <c r="I944" s="901"/>
      <c r="J944" s="901"/>
      <c r="K944" s="901"/>
    </row>
    <row r="945" spans="2:11" x14ac:dyDescent="0.2">
      <c r="B945" s="897"/>
      <c r="C945" s="897"/>
      <c r="E945" s="898"/>
      <c r="G945" s="900"/>
      <c r="H945" s="901"/>
      <c r="I945" s="901"/>
      <c r="J945" s="901"/>
      <c r="K945" s="901"/>
    </row>
    <row r="946" spans="2:11" x14ac:dyDescent="0.2">
      <c r="B946" s="897"/>
      <c r="C946" s="897"/>
      <c r="E946" s="898"/>
      <c r="G946" s="900"/>
      <c r="H946" s="901"/>
      <c r="I946" s="901"/>
      <c r="J946" s="901"/>
      <c r="K946" s="901"/>
    </row>
    <row r="947" spans="2:11" x14ac:dyDescent="0.2">
      <c r="B947" s="897"/>
      <c r="C947" s="897"/>
      <c r="E947" s="898"/>
      <c r="G947" s="900"/>
      <c r="H947" s="901"/>
      <c r="I947" s="901"/>
      <c r="J947" s="901"/>
      <c r="K947" s="901"/>
    </row>
    <row r="948" spans="2:11" x14ac:dyDescent="0.2">
      <c r="B948" s="897"/>
      <c r="C948" s="897"/>
      <c r="E948" s="898"/>
      <c r="G948" s="900"/>
      <c r="H948" s="901"/>
      <c r="I948" s="901"/>
      <c r="J948" s="901"/>
      <c r="K948" s="901"/>
    </row>
    <row r="949" spans="2:11" x14ac:dyDescent="0.2">
      <c r="B949" s="897"/>
      <c r="C949" s="897"/>
      <c r="E949" s="898"/>
      <c r="G949" s="900"/>
      <c r="H949" s="901"/>
      <c r="I949" s="901"/>
      <c r="J949" s="901"/>
      <c r="K949" s="901"/>
    </row>
    <row r="950" spans="2:11" x14ac:dyDescent="0.2">
      <c r="B950" s="897"/>
      <c r="C950" s="897"/>
      <c r="E950" s="898"/>
      <c r="G950" s="900"/>
      <c r="H950" s="901"/>
      <c r="I950" s="901"/>
      <c r="J950" s="901"/>
      <c r="K950" s="901"/>
    </row>
    <row r="951" spans="2:11" x14ac:dyDescent="0.2">
      <c r="B951" s="897"/>
      <c r="C951" s="897"/>
      <c r="E951" s="898"/>
      <c r="G951" s="900"/>
      <c r="H951" s="901"/>
      <c r="I951" s="901"/>
      <c r="J951" s="901"/>
      <c r="K951" s="901"/>
    </row>
    <row r="952" spans="2:11" x14ac:dyDescent="0.2">
      <c r="B952" s="897"/>
      <c r="C952" s="897"/>
      <c r="E952" s="898"/>
      <c r="G952" s="900"/>
      <c r="H952" s="901"/>
      <c r="I952" s="901"/>
      <c r="J952" s="901"/>
      <c r="K952" s="901"/>
    </row>
    <row r="953" spans="2:11" x14ac:dyDescent="0.2">
      <c r="B953" s="897"/>
      <c r="C953" s="897"/>
      <c r="E953" s="898"/>
      <c r="G953" s="900"/>
      <c r="H953" s="901"/>
      <c r="I953" s="901"/>
      <c r="J953" s="901"/>
      <c r="K953" s="901"/>
    </row>
    <row r="954" spans="2:11" x14ac:dyDescent="0.2">
      <c r="B954" s="897"/>
      <c r="C954" s="897"/>
      <c r="E954" s="898"/>
      <c r="G954" s="900"/>
      <c r="H954" s="901"/>
      <c r="I954" s="901"/>
      <c r="J954" s="901"/>
      <c r="K954" s="901"/>
    </row>
    <row r="955" spans="2:11" x14ac:dyDescent="0.2">
      <c r="B955" s="897"/>
      <c r="C955" s="897"/>
      <c r="E955" s="898"/>
      <c r="G955" s="900"/>
      <c r="H955" s="901"/>
      <c r="I955" s="901"/>
      <c r="J955" s="901"/>
      <c r="K955" s="901"/>
    </row>
    <row r="956" spans="2:11" x14ac:dyDescent="0.2">
      <c r="B956" s="897"/>
      <c r="C956" s="897"/>
      <c r="E956" s="898"/>
      <c r="G956" s="900"/>
      <c r="H956" s="901"/>
      <c r="I956" s="901"/>
      <c r="J956" s="901"/>
      <c r="K956" s="901"/>
    </row>
    <row r="957" spans="2:11" x14ac:dyDescent="0.2">
      <c r="B957" s="897"/>
      <c r="C957" s="897"/>
      <c r="E957" s="898"/>
      <c r="G957" s="900"/>
      <c r="H957" s="901"/>
      <c r="I957" s="901"/>
      <c r="J957" s="901"/>
      <c r="K957" s="901"/>
    </row>
    <row r="958" spans="2:11" x14ac:dyDescent="0.2">
      <c r="B958" s="897"/>
      <c r="C958" s="897"/>
      <c r="E958" s="898"/>
      <c r="G958" s="900"/>
      <c r="H958" s="901"/>
      <c r="I958" s="901"/>
      <c r="J958" s="901"/>
      <c r="K958" s="901"/>
    </row>
    <row r="959" spans="2:11" x14ac:dyDescent="0.2">
      <c r="B959" s="897"/>
      <c r="C959" s="897"/>
      <c r="E959" s="898"/>
      <c r="G959" s="900"/>
      <c r="H959" s="901"/>
      <c r="I959" s="901"/>
      <c r="J959" s="901"/>
      <c r="K959" s="901"/>
    </row>
    <row r="960" spans="2:11" x14ac:dyDescent="0.2">
      <c r="B960" s="897"/>
      <c r="C960" s="897"/>
      <c r="E960" s="898"/>
      <c r="G960" s="900"/>
      <c r="H960" s="901"/>
      <c r="I960" s="901"/>
      <c r="J960" s="901"/>
      <c r="K960" s="901"/>
    </row>
    <row r="961" spans="2:11" x14ac:dyDescent="0.2">
      <c r="B961" s="897"/>
      <c r="C961" s="897"/>
      <c r="E961" s="898"/>
      <c r="G961" s="900"/>
      <c r="H961" s="901"/>
      <c r="I961" s="901"/>
      <c r="J961" s="901"/>
      <c r="K961" s="901"/>
    </row>
    <row r="962" spans="2:11" x14ac:dyDescent="0.2">
      <c r="B962" s="897"/>
      <c r="C962" s="897"/>
      <c r="E962" s="898"/>
      <c r="G962" s="900"/>
      <c r="H962" s="901"/>
      <c r="I962" s="901"/>
      <c r="J962" s="901"/>
      <c r="K962" s="901"/>
    </row>
    <row r="963" spans="2:11" x14ac:dyDescent="0.2">
      <c r="B963" s="897"/>
      <c r="C963" s="897"/>
      <c r="E963" s="898"/>
      <c r="G963" s="900"/>
      <c r="H963" s="901"/>
      <c r="I963" s="901"/>
      <c r="J963" s="901"/>
      <c r="K963" s="901"/>
    </row>
    <row r="964" spans="2:11" x14ac:dyDescent="0.2">
      <c r="B964" s="897"/>
      <c r="C964" s="897"/>
      <c r="E964" s="898"/>
      <c r="G964" s="900"/>
      <c r="H964" s="901"/>
      <c r="I964" s="901"/>
      <c r="J964" s="901"/>
      <c r="K964" s="901"/>
    </row>
    <row r="965" spans="2:11" x14ac:dyDescent="0.2">
      <c r="B965" s="897"/>
      <c r="C965" s="897"/>
      <c r="E965" s="898"/>
      <c r="G965" s="900"/>
      <c r="H965" s="901"/>
      <c r="I965" s="901"/>
      <c r="J965" s="901"/>
      <c r="K965" s="901"/>
    </row>
    <row r="966" spans="2:11" x14ac:dyDescent="0.2">
      <c r="B966" s="897"/>
      <c r="C966" s="897"/>
      <c r="E966" s="898"/>
      <c r="G966" s="900"/>
      <c r="H966" s="901"/>
      <c r="I966" s="901"/>
      <c r="J966" s="901"/>
      <c r="K966" s="901"/>
    </row>
    <row r="967" spans="2:11" x14ac:dyDescent="0.2">
      <c r="B967" s="897"/>
      <c r="C967" s="897"/>
      <c r="E967" s="898"/>
      <c r="G967" s="900"/>
      <c r="H967" s="901"/>
      <c r="I967" s="901"/>
      <c r="J967" s="901"/>
      <c r="K967" s="901"/>
    </row>
    <row r="968" spans="2:11" x14ac:dyDescent="0.2">
      <c r="B968" s="897"/>
      <c r="C968" s="897"/>
      <c r="E968" s="898"/>
      <c r="G968" s="900"/>
      <c r="H968" s="901"/>
      <c r="I968" s="901"/>
      <c r="J968" s="901"/>
      <c r="K968" s="901"/>
    </row>
    <row r="969" spans="2:11" x14ac:dyDescent="0.2">
      <c r="B969" s="897"/>
      <c r="C969" s="897"/>
      <c r="E969" s="898"/>
      <c r="G969" s="900"/>
      <c r="H969" s="901"/>
      <c r="I969" s="901"/>
      <c r="J969" s="901"/>
      <c r="K969" s="901"/>
    </row>
    <row r="970" spans="2:11" x14ac:dyDescent="0.2">
      <c r="B970" s="897"/>
      <c r="C970" s="897"/>
      <c r="E970" s="898"/>
      <c r="G970" s="900"/>
      <c r="H970" s="901"/>
      <c r="I970" s="901"/>
      <c r="J970" s="901"/>
      <c r="K970" s="901"/>
    </row>
    <row r="971" spans="2:11" x14ac:dyDescent="0.2">
      <c r="B971" s="897"/>
      <c r="C971" s="897"/>
      <c r="E971" s="898"/>
      <c r="G971" s="900"/>
      <c r="H971" s="901"/>
      <c r="I971" s="901"/>
      <c r="J971" s="901"/>
      <c r="K971" s="901"/>
    </row>
    <row r="972" spans="2:11" x14ac:dyDescent="0.2">
      <c r="B972" s="897"/>
      <c r="C972" s="897"/>
      <c r="E972" s="898"/>
      <c r="G972" s="900"/>
      <c r="H972" s="901"/>
      <c r="I972" s="901"/>
      <c r="J972" s="901"/>
      <c r="K972" s="901"/>
    </row>
    <row r="973" spans="2:11" x14ac:dyDescent="0.2">
      <c r="B973" s="897"/>
      <c r="C973" s="897"/>
      <c r="E973" s="898"/>
      <c r="G973" s="900"/>
      <c r="H973" s="901"/>
      <c r="I973" s="901"/>
      <c r="J973" s="901"/>
      <c r="K973" s="901"/>
    </row>
    <row r="974" spans="2:11" x14ac:dyDescent="0.2">
      <c r="B974" s="897"/>
      <c r="C974" s="897"/>
      <c r="E974" s="898"/>
      <c r="G974" s="900"/>
      <c r="H974" s="901"/>
      <c r="I974" s="901"/>
      <c r="J974" s="901"/>
      <c r="K974" s="901"/>
    </row>
    <row r="975" spans="2:11" x14ac:dyDescent="0.2">
      <c r="B975" s="897"/>
      <c r="C975" s="897"/>
      <c r="E975" s="898"/>
      <c r="G975" s="900"/>
      <c r="H975" s="901"/>
      <c r="I975" s="901"/>
      <c r="J975" s="901"/>
      <c r="K975" s="901"/>
    </row>
    <row r="976" spans="2:11" x14ac:dyDescent="0.2">
      <c r="B976" s="897"/>
      <c r="C976" s="897"/>
      <c r="E976" s="898"/>
      <c r="G976" s="900"/>
      <c r="H976" s="901"/>
      <c r="I976" s="901"/>
      <c r="J976" s="901"/>
      <c r="K976" s="901"/>
    </row>
    <row r="977" spans="2:11" x14ac:dyDescent="0.2">
      <c r="B977" s="897"/>
      <c r="C977" s="897"/>
      <c r="E977" s="898"/>
      <c r="G977" s="900"/>
      <c r="H977" s="901"/>
      <c r="I977" s="901"/>
      <c r="J977" s="901"/>
      <c r="K977" s="901"/>
    </row>
    <row r="978" spans="2:11" x14ac:dyDescent="0.2">
      <c r="B978" s="897"/>
      <c r="C978" s="897"/>
      <c r="E978" s="898"/>
      <c r="G978" s="900"/>
      <c r="H978" s="901"/>
      <c r="I978" s="901"/>
      <c r="J978" s="901"/>
      <c r="K978" s="901"/>
    </row>
    <row r="979" spans="2:11" x14ac:dyDescent="0.2">
      <c r="B979" s="897"/>
      <c r="C979" s="897"/>
      <c r="E979" s="898"/>
      <c r="G979" s="900"/>
      <c r="H979" s="901"/>
      <c r="I979" s="901"/>
      <c r="J979" s="901"/>
      <c r="K979" s="901"/>
    </row>
    <row r="980" spans="2:11" x14ac:dyDescent="0.2">
      <c r="B980" s="897"/>
      <c r="C980" s="897"/>
      <c r="E980" s="898"/>
      <c r="G980" s="900"/>
      <c r="H980" s="901"/>
      <c r="I980" s="901"/>
      <c r="J980" s="901"/>
      <c r="K980" s="901"/>
    </row>
    <row r="981" spans="2:11" x14ac:dyDescent="0.2">
      <c r="B981" s="897"/>
      <c r="C981" s="897"/>
      <c r="E981" s="898"/>
      <c r="G981" s="900"/>
      <c r="H981" s="901"/>
      <c r="I981" s="901"/>
      <c r="J981" s="901"/>
      <c r="K981" s="901"/>
    </row>
    <row r="982" spans="2:11" x14ac:dyDescent="0.2">
      <c r="B982" s="897"/>
      <c r="C982" s="897"/>
      <c r="E982" s="898"/>
      <c r="G982" s="900"/>
      <c r="H982" s="901"/>
      <c r="I982" s="901"/>
      <c r="J982" s="901"/>
      <c r="K982" s="901"/>
    </row>
    <row r="983" spans="2:11" x14ac:dyDescent="0.2">
      <c r="B983" s="897"/>
      <c r="C983" s="897"/>
      <c r="E983" s="898"/>
      <c r="G983" s="900"/>
      <c r="H983" s="901"/>
      <c r="I983" s="901"/>
      <c r="J983" s="901"/>
      <c r="K983" s="901"/>
    </row>
    <row r="984" spans="2:11" x14ac:dyDescent="0.2">
      <c r="B984" s="897"/>
      <c r="C984" s="897"/>
      <c r="E984" s="898"/>
      <c r="G984" s="900"/>
      <c r="H984" s="901"/>
      <c r="I984" s="901"/>
      <c r="J984" s="901"/>
      <c r="K984" s="901"/>
    </row>
    <row r="985" spans="2:11" x14ac:dyDescent="0.2">
      <c r="B985" s="897"/>
      <c r="C985" s="897"/>
      <c r="E985" s="898"/>
      <c r="G985" s="900"/>
      <c r="H985" s="901"/>
      <c r="I985" s="901"/>
      <c r="J985" s="901"/>
      <c r="K985" s="901"/>
    </row>
    <row r="986" spans="2:11" x14ac:dyDescent="0.2">
      <c r="B986" s="897"/>
      <c r="C986" s="897"/>
      <c r="E986" s="898"/>
      <c r="G986" s="900"/>
      <c r="H986" s="901"/>
      <c r="I986" s="901"/>
      <c r="J986" s="901"/>
      <c r="K986" s="901"/>
    </row>
    <row r="987" spans="2:11" x14ac:dyDescent="0.2">
      <c r="B987" s="897"/>
      <c r="C987" s="897"/>
      <c r="E987" s="898"/>
      <c r="G987" s="900"/>
      <c r="H987" s="901"/>
      <c r="I987" s="901"/>
      <c r="J987" s="901"/>
      <c r="K987" s="901"/>
    </row>
    <row r="988" spans="2:11" x14ac:dyDescent="0.2">
      <c r="B988" s="897"/>
      <c r="C988" s="897"/>
      <c r="E988" s="898"/>
      <c r="G988" s="900"/>
      <c r="H988" s="901"/>
      <c r="I988" s="901"/>
      <c r="J988" s="901"/>
      <c r="K988" s="901"/>
    </row>
    <row r="989" spans="2:11" x14ac:dyDescent="0.2">
      <c r="B989" s="897"/>
      <c r="C989" s="897"/>
      <c r="E989" s="898"/>
      <c r="G989" s="900"/>
      <c r="H989" s="901"/>
      <c r="I989" s="901"/>
      <c r="J989" s="901"/>
      <c r="K989" s="901"/>
    </row>
    <row r="990" spans="2:11" x14ac:dyDescent="0.2">
      <c r="B990" s="897"/>
      <c r="C990" s="897"/>
      <c r="E990" s="898"/>
      <c r="G990" s="900"/>
      <c r="H990" s="901"/>
      <c r="I990" s="901"/>
      <c r="J990" s="901"/>
      <c r="K990" s="901"/>
    </row>
    <row r="991" spans="2:11" x14ac:dyDescent="0.2">
      <c r="B991" s="897"/>
      <c r="C991" s="897"/>
      <c r="E991" s="898"/>
      <c r="G991" s="900"/>
      <c r="H991" s="901"/>
      <c r="I991" s="901"/>
      <c r="J991" s="901"/>
      <c r="K991" s="901"/>
    </row>
    <row r="992" spans="2:11" x14ac:dyDescent="0.2">
      <c r="B992" s="897"/>
      <c r="C992" s="897"/>
      <c r="E992" s="898"/>
      <c r="G992" s="900"/>
      <c r="H992" s="901"/>
      <c r="I992" s="901"/>
      <c r="J992" s="901"/>
      <c r="K992" s="901"/>
    </row>
    <row r="993" spans="2:11" x14ac:dyDescent="0.2">
      <c r="B993" s="897"/>
      <c r="C993" s="897"/>
      <c r="E993" s="898"/>
      <c r="G993" s="900"/>
      <c r="H993" s="901"/>
      <c r="I993" s="901"/>
      <c r="J993" s="901"/>
      <c r="K993" s="901"/>
    </row>
    <row r="994" spans="2:11" x14ac:dyDescent="0.2">
      <c r="B994" s="897"/>
      <c r="C994" s="897"/>
      <c r="E994" s="898"/>
      <c r="G994" s="900"/>
      <c r="H994" s="901"/>
      <c r="I994" s="901"/>
      <c r="J994" s="901"/>
      <c r="K994" s="901"/>
    </row>
    <row r="995" spans="2:11" x14ac:dyDescent="0.2">
      <c r="B995" s="897"/>
      <c r="C995" s="897"/>
      <c r="E995" s="898"/>
      <c r="G995" s="900"/>
      <c r="H995" s="901"/>
      <c r="I995" s="901"/>
      <c r="J995" s="901"/>
      <c r="K995" s="901"/>
    </row>
    <row r="996" spans="2:11" x14ac:dyDescent="0.2">
      <c r="B996" s="897"/>
      <c r="C996" s="897"/>
      <c r="E996" s="898"/>
      <c r="G996" s="900"/>
      <c r="H996" s="901"/>
      <c r="I996" s="901"/>
      <c r="J996" s="901"/>
      <c r="K996" s="901"/>
    </row>
    <row r="997" spans="2:11" x14ac:dyDescent="0.2">
      <c r="B997" s="897"/>
      <c r="C997" s="897"/>
      <c r="E997" s="898"/>
      <c r="G997" s="900"/>
      <c r="H997" s="901"/>
      <c r="I997" s="901"/>
      <c r="J997" s="901"/>
      <c r="K997" s="901"/>
    </row>
    <row r="998" spans="2:11" x14ac:dyDescent="0.2">
      <c r="B998" s="897"/>
      <c r="C998" s="897"/>
      <c r="E998" s="898"/>
      <c r="G998" s="900"/>
      <c r="H998" s="901"/>
      <c r="I998" s="901"/>
      <c r="J998" s="901"/>
      <c r="K998" s="901"/>
    </row>
    <row r="999" spans="2:11" x14ac:dyDescent="0.2">
      <c r="B999" s="897"/>
      <c r="C999" s="897"/>
      <c r="E999" s="898"/>
      <c r="G999" s="900"/>
      <c r="H999" s="901"/>
      <c r="I999" s="901"/>
      <c r="J999" s="901"/>
      <c r="K999" s="901"/>
    </row>
    <row r="1000" spans="2:11" x14ac:dyDescent="0.2">
      <c r="B1000" s="897"/>
      <c r="C1000" s="897"/>
      <c r="E1000" s="898"/>
      <c r="G1000" s="900"/>
      <c r="H1000" s="901"/>
      <c r="I1000" s="901"/>
      <c r="J1000" s="901"/>
      <c r="K1000" s="901"/>
    </row>
    <row r="1001" spans="2:11" x14ac:dyDescent="0.2">
      <c r="B1001" s="897"/>
      <c r="C1001" s="897"/>
      <c r="E1001" s="898"/>
      <c r="G1001" s="900"/>
      <c r="H1001" s="901"/>
      <c r="I1001" s="901"/>
      <c r="J1001" s="901"/>
      <c r="K1001" s="901"/>
    </row>
    <row r="1002" spans="2:11" x14ac:dyDescent="0.2">
      <c r="B1002" s="897"/>
      <c r="C1002" s="897"/>
      <c r="E1002" s="898"/>
      <c r="G1002" s="900"/>
      <c r="H1002" s="901"/>
      <c r="I1002" s="901"/>
      <c r="J1002" s="901"/>
      <c r="K1002" s="901"/>
    </row>
    <row r="1003" spans="2:11" x14ac:dyDescent="0.2">
      <c r="B1003" s="897"/>
      <c r="C1003" s="897"/>
      <c r="E1003" s="898"/>
      <c r="G1003" s="900"/>
      <c r="H1003" s="901"/>
      <c r="I1003" s="901"/>
      <c r="J1003" s="901"/>
      <c r="K1003" s="901"/>
    </row>
    <row r="1004" spans="2:11" x14ac:dyDescent="0.2">
      <c r="B1004" s="897"/>
      <c r="C1004" s="897"/>
      <c r="E1004" s="898"/>
      <c r="G1004" s="900"/>
      <c r="H1004" s="901"/>
      <c r="I1004" s="901"/>
      <c r="J1004" s="901"/>
      <c r="K1004" s="901"/>
    </row>
    <row r="1005" spans="2:11" x14ac:dyDescent="0.2">
      <c r="B1005" s="897"/>
      <c r="C1005" s="897"/>
      <c r="E1005" s="898"/>
      <c r="G1005" s="900"/>
      <c r="H1005" s="901"/>
      <c r="I1005" s="901"/>
      <c r="J1005" s="901"/>
      <c r="K1005" s="901"/>
    </row>
    <row r="1006" spans="2:11" x14ac:dyDescent="0.2">
      <c r="B1006" s="897"/>
      <c r="C1006" s="897"/>
      <c r="E1006" s="898"/>
      <c r="G1006" s="900"/>
      <c r="H1006" s="901"/>
      <c r="I1006" s="901"/>
      <c r="J1006" s="901"/>
      <c r="K1006" s="901"/>
    </row>
    <row r="1007" spans="2:11" x14ac:dyDescent="0.2">
      <c r="B1007" s="897"/>
      <c r="C1007" s="897"/>
      <c r="E1007" s="898"/>
      <c r="G1007" s="900"/>
      <c r="H1007" s="901"/>
      <c r="I1007" s="901"/>
      <c r="J1007" s="901"/>
      <c r="K1007" s="901"/>
    </row>
    <row r="1008" spans="2:11" x14ac:dyDescent="0.2">
      <c r="B1008" s="897"/>
      <c r="C1008" s="897"/>
      <c r="E1008" s="898"/>
      <c r="G1008" s="900"/>
      <c r="H1008" s="901"/>
      <c r="I1008" s="901"/>
      <c r="J1008" s="901"/>
      <c r="K1008" s="901"/>
    </row>
    <row r="1009" spans="2:11" x14ac:dyDescent="0.2">
      <c r="B1009" s="897"/>
      <c r="C1009" s="897"/>
      <c r="E1009" s="898"/>
      <c r="G1009" s="900"/>
      <c r="H1009" s="901"/>
      <c r="I1009" s="901"/>
      <c r="J1009" s="901"/>
      <c r="K1009" s="901"/>
    </row>
    <row r="1010" spans="2:11" x14ac:dyDescent="0.2">
      <c r="B1010" s="897"/>
      <c r="C1010" s="897"/>
      <c r="E1010" s="898"/>
      <c r="G1010" s="900"/>
      <c r="H1010" s="901"/>
      <c r="I1010" s="901"/>
      <c r="J1010" s="901"/>
      <c r="K1010" s="901"/>
    </row>
    <row r="1011" spans="2:11" x14ac:dyDescent="0.2">
      <c r="B1011" s="897"/>
      <c r="C1011" s="897"/>
      <c r="E1011" s="898"/>
      <c r="G1011" s="900"/>
      <c r="H1011" s="901"/>
      <c r="I1011" s="901"/>
      <c r="J1011" s="901"/>
      <c r="K1011" s="901"/>
    </row>
    <row r="1012" spans="2:11" x14ac:dyDescent="0.2">
      <c r="B1012" s="897"/>
      <c r="C1012" s="897"/>
      <c r="E1012" s="898"/>
      <c r="G1012" s="900"/>
      <c r="H1012" s="901"/>
      <c r="I1012" s="901"/>
      <c r="J1012" s="901"/>
      <c r="K1012" s="901"/>
    </row>
    <row r="1013" spans="2:11" x14ac:dyDescent="0.2">
      <c r="B1013" s="897"/>
      <c r="C1013" s="897"/>
      <c r="E1013" s="898"/>
      <c r="G1013" s="900"/>
      <c r="H1013" s="901"/>
      <c r="I1013" s="901"/>
      <c r="J1013" s="901"/>
      <c r="K1013" s="901"/>
    </row>
    <row r="1014" spans="2:11" x14ac:dyDescent="0.2">
      <c r="B1014" s="897"/>
      <c r="C1014" s="897"/>
      <c r="E1014" s="898"/>
      <c r="G1014" s="900"/>
      <c r="H1014" s="901"/>
      <c r="I1014" s="901"/>
      <c r="J1014" s="901"/>
      <c r="K1014" s="901"/>
    </row>
    <row r="1015" spans="2:11" x14ac:dyDescent="0.2">
      <c r="B1015" s="897"/>
      <c r="C1015" s="897"/>
      <c r="E1015" s="898"/>
      <c r="G1015" s="900"/>
      <c r="H1015" s="901"/>
      <c r="I1015" s="901"/>
      <c r="J1015" s="901"/>
      <c r="K1015" s="901"/>
    </row>
    <row r="1016" spans="2:11" x14ac:dyDescent="0.2">
      <c r="B1016" s="897"/>
      <c r="C1016" s="897"/>
      <c r="E1016" s="898"/>
      <c r="G1016" s="900"/>
      <c r="H1016" s="901"/>
      <c r="I1016" s="901"/>
      <c r="J1016" s="901"/>
      <c r="K1016" s="901"/>
    </row>
    <row r="1017" spans="2:11" x14ac:dyDescent="0.2">
      <c r="B1017" s="897"/>
      <c r="C1017" s="897"/>
      <c r="E1017" s="898"/>
      <c r="G1017" s="900"/>
      <c r="H1017" s="901"/>
      <c r="I1017" s="901"/>
      <c r="J1017" s="901"/>
      <c r="K1017" s="901"/>
    </row>
    <row r="1018" spans="2:11" x14ac:dyDescent="0.2">
      <c r="B1018" s="897"/>
      <c r="C1018" s="897"/>
      <c r="E1018" s="898"/>
      <c r="G1018" s="900"/>
      <c r="H1018" s="901"/>
      <c r="I1018" s="901"/>
      <c r="J1018" s="901"/>
      <c r="K1018" s="901"/>
    </row>
    <row r="1019" spans="2:11" x14ac:dyDescent="0.2">
      <c r="B1019" s="897"/>
      <c r="C1019" s="897"/>
      <c r="E1019" s="898"/>
      <c r="G1019" s="900"/>
      <c r="H1019" s="901"/>
      <c r="I1019" s="901"/>
      <c r="J1019" s="901"/>
      <c r="K1019" s="901"/>
    </row>
    <row r="1020" spans="2:11" x14ac:dyDescent="0.2">
      <c r="B1020" s="897"/>
      <c r="C1020" s="897"/>
      <c r="E1020" s="898"/>
      <c r="G1020" s="900"/>
      <c r="H1020" s="901"/>
      <c r="I1020" s="901"/>
      <c r="J1020" s="901"/>
      <c r="K1020" s="901"/>
    </row>
    <row r="1021" spans="2:11" x14ac:dyDescent="0.2">
      <c r="B1021" s="897"/>
      <c r="C1021" s="897"/>
      <c r="E1021" s="898"/>
      <c r="G1021" s="900"/>
      <c r="H1021" s="901"/>
      <c r="I1021" s="901"/>
      <c r="J1021" s="901"/>
      <c r="K1021" s="901"/>
    </row>
    <row r="1022" spans="2:11" x14ac:dyDescent="0.2">
      <c r="B1022" s="897"/>
      <c r="C1022" s="897"/>
      <c r="E1022" s="898"/>
      <c r="G1022" s="900"/>
      <c r="H1022" s="901"/>
      <c r="I1022" s="901"/>
      <c r="J1022" s="901"/>
      <c r="K1022" s="901"/>
    </row>
    <row r="1023" spans="2:11" x14ac:dyDescent="0.2">
      <c r="B1023" s="897"/>
      <c r="C1023" s="897"/>
      <c r="E1023" s="898"/>
      <c r="G1023" s="900"/>
      <c r="H1023" s="901"/>
      <c r="I1023" s="901"/>
      <c r="J1023" s="901"/>
      <c r="K1023" s="901"/>
    </row>
    <row r="1024" spans="2:11" x14ac:dyDescent="0.2">
      <c r="B1024" s="897"/>
      <c r="C1024" s="897"/>
      <c r="E1024" s="898"/>
      <c r="G1024" s="900"/>
      <c r="H1024" s="901"/>
      <c r="I1024" s="901"/>
      <c r="J1024" s="901"/>
      <c r="K1024" s="901"/>
    </row>
    <row r="1025" spans="2:11" x14ac:dyDescent="0.2">
      <c r="B1025" s="897"/>
      <c r="C1025" s="897"/>
      <c r="E1025" s="898"/>
      <c r="G1025" s="900"/>
      <c r="H1025" s="901"/>
      <c r="I1025" s="901"/>
      <c r="J1025" s="901"/>
      <c r="K1025" s="901"/>
    </row>
    <row r="1026" spans="2:11" x14ac:dyDescent="0.2">
      <c r="B1026" s="897"/>
      <c r="C1026" s="897"/>
      <c r="E1026" s="898"/>
      <c r="G1026" s="900"/>
      <c r="H1026" s="901"/>
      <c r="I1026" s="901"/>
      <c r="J1026" s="901"/>
      <c r="K1026" s="901"/>
    </row>
    <row r="1027" spans="2:11" x14ac:dyDescent="0.2">
      <c r="B1027" s="897"/>
      <c r="C1027" s="897"/>
      <c r="E1027" s="898"/>
      <c r="G1027" s="900"/>
      <c r="H1027" s="901"/>
      <c r="I1027" s="901"/>
      <c r="J1027" s="901"/>
      <c r="K1027" s="901"/>
    </row>
    <row r="1028" spans="2:11" x14ac:dyDescent="0.2">
      <c r="B1028" s="897"/>
      <c r="C1028" s="897"/>
      <c r="E1028" s="898"/>
      <c r="G1028" s="900"/>
      <c r="H1028" s="901"/>
      <c r="I1028" s="901"/>
      <c r="J1028" s="901"/>
      <c r="K1028" s="901"/>
    </row>
    <row r="1029" spans="2:11" x14ac:dyDescent="0.2">
      <c r="B1029" s="897"/>
      <c r="C1029" s="897"/>
      <c r="E1029" s="898"/>
      <c r="G1029" s="900"/>
      <c r="H1029" s="901"/>
      <c r="I1029" s="901"/>
      <c r="J1029" s="901"/>
      <c r="K1029" s="901"/>
    </row>
    <row r="1030" spans="2:11" x14ac:dyDescent="0.2">
      <c r="B1030" s="897"/>
      <c r="C1030" s="897"/>
      <c r="E1030" s="898"/>
      <c r="G1030" s="900"/>
      <c r="H1030" s="901"/>
      <c r="I1030" s="901"/>
      <c r="J1030" s="901"/>
      <c r="K1030" s="901"/>
    </row>
    <row r="1031" spans="2:11" x14ac:dyDescent="0.2">
      <c r="B1031" s="897"/>
      <c r="C1031" s="897"/>
      <c r="E1031" s="898"/>
      <c r="G1031" s="900"/>
      <c r="H1031" s="901"/>
      <c r="I1031" s="901"/>
      <c r="J1031" s="901"/>
      <c r="K1031" s="901"/>
    </row>
    <row r="1032" spans="2:11" x14ac:dyDescent="0.2">
      <c r="B1032" s="897"/>
      <c r="C1032" s="897"/>
      <c r="E1032" s="898"/>
      <c r="G1032" s="900"/>
      <c r="H1032" s="901"/>
      <c r="I1032" s="901"/>
      <c r="J1032" s="901"/>
      <c r="K1032" s="901"/>
    </row>
    <row r="1033" spans="2:11" x14ac:dyDescent="0.2">
      <c r="B1033" s="897"/>
      <c r="C1033" s="897"/>
      <c r="E1033" s="898"/>
      <c r="G1033" s="900"/>
      <c r="H1033" s="901"/>
      <c r="I1033" s="901"/>
      <c r="J1033" s="901"/>
      <c r="K1033" s="901"/>
    </row>
    <row r="1034" spans="2:11" x14ac:dyDescent="0.2">
      <c r="B1034" s="897"/>
      <c r="C1034" s="897"/>
      <c r="E1034" s="898"/>
      <c r="G1034" s="900"/>
      <c r="H1034" s="901"/>
      <c r="I1034" s="901"/>
      <c r="J1034" s="901"/>
      <c r="K1034" s="901"/>
    </row>
    <row r="1035" spans="2:11" x14ac:dyDescent="0.2">
      <c r="B1035" s="897"/>
      <c r="C1035" s="897"/>
      <c r="E1035" s="898"/>
      <c r="G1035" s="900"/>
      <c r="H1035" s="901"/>
      <c r="I1035" s="901"/>
      <c r="J1035" s="901"/>
      <c r="K1035" s="901"/>
    </row>
    <row r="1036" spans="2:11" x14ac:dyDescent="0.2">
      <c r="B1036" s="897"/>
      <c r="C1036" s="897"/>
      <c r="E1036" s="898"/>
      <c r="G1036" s="900"/>
      <c r="H1036" s="901"/>
      <c r="I1036" s="901"/>
      <c r="J1036" s="901"/>
      <c r="K1036" s="901"/>
    </row>
    <row r="1037" spans="2:11" x14ac:dyDescent="0.2">
      <c r="B1037" s="897"/>
      <c r="C1037" s="897"/>
      <c r="E1037" s="898"/>
      <c r="G1037" s="900"/>
      <c r="H1037" s="901"/>
      <c r="I1037" s="901"/>
      <c r="J1037" s="901"/>
      <c r="K1037" s="901"/>
    </row>
    <row r="1038" spans="2:11" x14ac:dyDescent="0.2">
      <c r="B1038" s="897"/>
      <c r="C1038" s="897"/>
      <c r="E1038" s="898"/>
      <c r="G1038" s="900"/>
      <c r="H1038" s="901"/>
      <c r="I1038" s="901"/>
      <c r="J1038" s="901"/>
      <c r="K1038" s="901"/>
    </row>
    <row r="1039" spans="2:11" x14ac:dyDescent="0.2">
      <c r="B1039" s="897"/>
      <c r="C1039" s="897"/>
      <c r="E1039" s="898"/>
      <c r="G1039" s="900"/>
      <c r="H1039" s="901"/>
      <c r="I1039" s="901"/>
      <c r="J1039" s="901"/>
      <c r="K1039" s="901"/>
    </row>
    <row r="1040" spans="2:11" x14ac:dyDescent="0.2">
      <c r="B1040" s="897"/>
      <c r="C1040" s="897"/>
      <c r="E1040" s="898"/>
      <c r="G1040" s="900"/>
      <c r="H1040" s="901"/>
      <c r="I1040" s="901"/>
      <c r="J1040" s="901"/>
      <c r="K1040" s="901"/>
    </row>
    <row r="1041" spans="2:11" x14ac:dyDescent="0.2">
      <c r="B1041" s="897"/>
      <c r="C1041" s="897"/>
      <c r="E1041" s="898"/>
      <c r="G1041" s="900"/>
      <c r="H1041" s="901"/>
      <c r="I1041" s="901"/>
      <c r="J1041" s="901"/>
      <c r="K1041" s="901"/>
    </row>
    <row r="1042" spans="2:11" x14ac:dyDescent="0.2">
      <c r="B1042" s="897"/>
      <c r="C1042" s="897"/>
      <c r="E1042" s="898"/>
      <c r="G1042" s="900"/>
      <c r="H1042" s="901"/>
      <c r="I1042" s="901"/>
      <c r="J1042" s="901"/>
      <c r="K1042" s="901"/>
    </row>
    <row r="1043" spans="2:11" x14ac:dyDescent="0.2">
      <c r="B1043" s="897"/>
      <c r="C1043" s="897"/>
      <c r="E1043" s="898"/>
      <c r="G1043" s="900"/>
      <c r="H1043" s="901"/>
      <c r="I1043" s="901"/>
      <c r="J1043" s="901"/>
      <c r="K1043" s="901"/>
    </row>
    <row r="1044" spans="2:11" x14ac:dyDescent="0.2">
      <c r="B1044" s="897"/>
      <c r="C1044" s="897"/>
      <c r="E1044" s="898"/>
      <c r="G1044" s="900"/>
      <c r="H1044" s="901"/>
      <c r="I1044" s="901"/>
      <c r="J1044" s="901"/>
      <c r="K1044" s="901"/>
    </row>
    <row r="1045" spans="2:11" x14ac:dyDescent="0.2">
      <c r="B1045" s="897"/>
      <c r="C1045" s="897"/>
      <c r="E1045" s="898"/>
      <c r="G1045" s="900"/>
      <c r="H1045" s="901"/>
      <c r="I1045" s="901"/>
      <c r="J1045" s="901"/>
      <c r="K1045" s="901"/>
    </row>
    <row r="1046" spans="2:11" x14ac:dyDescent="0.2">
      <c r="B1046" s="897"/>
      <c r="C1046" s="897"/>
      <c r="E1046" s="898"/>
      <c r="G1046" s="900"/>
      <c r="H1046" s="901"/>
      <c r="I1046" s="901"/>
      <c r="J1046" s="901"/>
      <c r="K1046" s="901"/>
    </row>
    <row r="1047" spans="2:11" x14ac:dyDescent="0.2">
      <c r="B1047" s="897"/>
      <c r="C1047" s="897"/>
      <c r="E1047" s="898"/>
      <c r="G1047" s="900"/>
      <c r="H1047" s="901"/>
      <c r="I1047" s="901"/>
      <c r="J1047" s="901"/>
      <c r="K1047" s="901"/>
    </row>
    <row r="1048" spans="2:11" x14ac:dyDescent="0.2">
      <c r="B1048" s="897"/>
      <c r="C1048" s="897"/>
      <c r="E1048" s="898"/>
      <c r="G1048" s="900"/>
      <c r="H1048" s="901"/>
      <c r="I1048" s="901"/>
      <c r="J1048" s="901"/>
      <c r="K1048" s="901"/>
    </row>
    <row r="1049" spans="2:11" x14ac:dyDescent="0.2">
      <c r="B1049" s="897"/>
      <c r="C1049" s="897"/>
      <c r="E1049" s="898"/>
      <c r="G1049" s="900"/>
      <c r="H1049" s="901"/>
      <c r="I1049" s="901"/>
      <c r="J1049" s="901"/>
      <c r="K1049" s="901"/>
    </row>
    <row r="1050" spans="2:11" x14ac:dyDescent="0.2">
      <c r="B1050" s="897"/>
      <c r="C1050" s="897"/>
      <c r="E1050" s="898"/>
      <c r="G1050" s="900"/>
      <c r="H1050" s="901"/>
      <c r="I1050" s="901"/>
      <c r="J1050" s="901"/>
      <c r="K1050" s="901"/>
    </row>
    <row r="1051" spans="2:11" x14ac:dyDescent="0.2">
      <c r="B1051" s="897"/>
      <c r="C1051" s="897"/>
      <c r="E1051" s="898"/>
      <c r="G1051" s="900"/>
      <c r="H1051" s="901"/>
      <c r="I1051" s="901"/>
      <c r="J1051" s="901"/>
      <c r="K1051" s="901"/>
    </row>
    <row r="1052" spans="2:11" x14ac:dyDescent="0.2">
      <c r="B1052" s="897"/>
      <c r="C1052" s="897"/>
      <c r="E1052" s="898"/>
      <c r="G1052" s="900"/>
      <c r="H1052" s="901"/>
      <c r="I1052" s="901"/>
      <c r="J1052" s="901"/>
      <c r="K1052" s="901"/>
    </row>
    <row r="1053" spans="2:11" x14ac:dyDescent="0.2">
      <c r="B1053" s="897"/>
      <c r="C1053" s="897"/>
      <c r="E1053" s="898"/>
      <c r="G1053" s="900"/>
      <c r="H1053" s="901"/>
      <c r="I1053" s="901"/>
      <c r="J1053" s="901"/>
      <c r="K1053" s="901"/>
    </row>
    <row r="1054" spans="2:11" x14ac:dyDescent="0.2">
      <c r="B1054" s="897"/>
      <c r="C1054" s="897"/>
      <c r="E1054" s="898"/>
      <c r="G1054" s="900"/>
      <c r="H1054" s="901"/>
      <c r="I1054" s="901"/>
      <c r="J1054" s="901"/>
      <c r="K1054" s="901"/>
    </row>
    <row r="1055" spans="2:11" x14ac:dyDescent="0.2">
      <c r="B1055" s="897"/>
      <c r="C1055" s="897"/>
      <c r="E1055" s="898"/>
      <c r="G1055" s="900"/>
      <c r="H1055" s="901"/>
      <c r="I1055" s="901"/>
      <c r="J1055" s="901"/>
      <c r="K1055" s="901"/>
    </row>
    <row r="1056" spans="2:11" x14ac:dyDescent="0.2">
      <c r="B1056" s="897"/>
      <c r="C1056" s="897"/>
      <c r="E1056" s="898"/>
      <c r="G1056" s="900"/>
      <c r="H1056" s="901"/>
      <c r="I1056" s="901"/>
      <c r="J1056" s="901"/>
      <c r="K1056" s="901"/>
    </row>
    <row r="1057" spans="2:11" x14ac:dyDescent="0.2">
      <c r="B1057" s="897"/>
      <c r="C1057" s="897"/>
      <c r="E1057" s="898"/>
      <c r="G1057" s="900"/>
      <c r="H1057" s="901"/>
      <c r="I1057" s="901"/>
      <c r="J1057" s="901"/>
      <c r="K1057" s="901"/>
    </row>
    <row r="1058" spans="2:11" x14ac:dyDescent="0.2">
      <c r="B1058" s="897"/>
      <c r="C1058" s="897"/>
      <c r="E1058" s="898"/>
      <c r="G1058" s="900"/>
      <c r="H1058" s="901"/>
      <c r="I1058" s="901"/>
      <c r="J1058" s="901"/>
      <c r="K1058" s="901"/>
    </row>
    <row r="1059" spans="2:11" x14ac:dyDescent="0.2">
      <c r="B1059" s="897"/>
      <c r="C1059" s="897"/>
      <c r="E1059" s="898"/>
      <c r="G1059" s="900"/>
      <c r="H1059" s="901"/>
      <c r="I1059" s="901"/>
      <c r="J1059" s="901"/>
      <c r="K1059" s="901"/>
    </row>
    <row r="1060" spans="2:11" x14ac:dyDescent="0.2">
      <c r="B1060" s="897"/>
      <c r="C1060" s="897"/>
      <c r="E1060" s="898"/>
      <c r="G1060" s="900"/>
      <c r="H1060" s="901"/>
      <c r="I1060" s="901"/>
      <c r="J1060" s="901"/>
      <c r="K1060" s="901"/>
    </row>
    <row r="1061" spans="2:11" x14ac:dyDescent="0.2">
      <c r="B1061" s="897"/>
      <c r="C1061" s="897"/>
      <c r="E1061" s="898"/>
      <c r="G1061" s="900"/>
      <c r="H1061" s="901"/>
      <c r="I1061" s="901"/>
      <c r="J1061" s="901"/>
      <c r="K1061" s="901"/>
    </row>
    <row r="1062" spans="2:11" x14ac:dyDescent="0.2">
      <c r="B1062" s="897"/>
      <c r="C1062" s="897"/>
      <c r="E1062" s="898"/>
      <c r="G1062" s="900"/>
      <c r="H1062" s="901"/>
      <c r="I1062" s="901"/>
      <c r="J1062" s="901"/>
      <c r="K1062" s="901"/>
    </row>
    <row r="1063" spans="2:11" x14ac:dyDescent="0.2">
      <c r="B1063" s="897"/>
      <c r="C1063" s="897"/>
      <c r="E1063" s="898"/>
      <c r="G1063" s="900"/>
      <c r="H1063" s="901"/>
      <c r="I1063" s="901"/>
      <c r="J1063" s="901"/>
      <c r="K1063" s="901"/>
    </row>
    <row r="1064" spans="2:11" x14ac:dyDescent="0.2">
      <c r="B1064" s="897"/>
      <c r="C1064" s="897"/>
      <c r="E1064" s="898"/>
      <c r="G1064" s="900"/>
      <c r="H1064" s="901"/>
      <c r="I1064" s="901"/>
      <c r="J1064" s="901"/>
      <c r="K1064" s="901"/>
    </row>
    <row r="1065" spans="2:11" x14ac:dyDescent="0.2">
      <c r="B1065" s="897"/>
      <c r="C1065" s="897"/>
      <c r="E1065" s="898"/>
      <c r="G1065" s="900"/>
      <c r="H1065" s="901"/>
      <c r="I1065" s="901"/>
      <c r="J1065" s="901"/>
      <c r="K1065" s="901"/>
    </row>
    <row r="1066" spans="2:11" x14ac:dyDescent="0.2">
      <c r="B1066" s="897"/>
      <c r="C1066" s="897"/>
      <c r="E1066" s="898"/>
      <c r="G1066" s="900"/>
      <c r="H1066" s="901"/>
      <c r="I1066" s="901"/>
      <c r="J1066" s="901"/>
      <c r="K1066" s="901"/>
    </row>
    <row r="1067" spans="2:11" x14ac:dyDescent="0.2">
      <c r="B1067" s="897"/>
      <c r="C1067" s="897"/>
      <c r="E1067" s="898"/>
      <c r="G1067" s="900"/>
      <c r="H1067" s="901"/>
      <c r="I1067" s="901"/>
      <c r="J1067" s="901"/>
      <c r="K1067" s="901"/>
    </row>
    <row r="1068" spans="2:11" x14ac:dyDescent="0.2">
      <c r="B1068" s="897"/>
      <c r="C1068" s="897"/>
      <c r="E1068" s="898"/>
      <c r="G1068" s="900"/>
      <c r="H1068" s="901"/>
      <c r="I1068" s="901"/>
      <c r="J1068" s="901"/>
      <c r="K1068" s="901"/>
    </row>
    <row r="1069" spans="2:11" x14ac:dyDescent="0.2">
      <c r="B1069" s="897"/>
      <c r="C1069" s="897"/>
      <c r="E1069" s="898"/>
      <c r="G1069" s="900"/>
      <c r="H1069" s="901"/>
      <c r="I1069" s="901"/>
      <c r="J1069" s="901"/>
      <c r="K1069" s="901"/>
    </row>
    <row r="1070" spans="2:11" x14ac:dyDescent="0.2">
      <c r="B1070" s="897"/>
      <c r="C1070" s="897"/>
      <c r="E1070" s="898"/>
      <c r="G1070" s="900"/>
      <c r="H1070" s="901"/>
      <c r="I1070" s="901"/>
      <c r="J1070" s="901"/>
      <c r="K1070" s="901"/>
    </row>
    <row r="1071" spans="2:11" x14ac:dyDescent="0.2">
      <c r="B1071" s="897"/>
      <c r="C1071" s="897"/>
      <c r="E1071" s="898"/>
      <c r="G1071" s="900"/>
      <c r="H1071" s="901"/>
      <c r="I1071" s="901"/>
      <c r="J1071" s="901"/>
      <c r="K1071" s="901"/>
    </row>
    <row r="1072" spans="2:11" x14ac:dyDescent="0.2">
      <c r="B1072" s="897"/>
      <c r="C1072" s="897"/>
      <c r="E1072" s="898"/>
      <c r="G1072" s="900"/>
      <c r="H1072" s="901"/>
      <c r="I1072" s="901"/>
      <c r="J1072" s="901"/>
      <c r="K1072" s="901"/>
    </row>
    <row r="1073" spans="2:11" x14ac:dyDescent="0.2">
      <c r="B1073" s="897"/>
      <c r="C1073" s="897"/>
      <c r="E1073" s="898"/>
      <c r="G1073" s="900"/>
      <c r="H1073" s="901"/>
      <c r="I1073" s="901"/>
      <c r="J1073" s="901"/>
      <c r="K1073" s="901"/>
    </row>
    <row r="1074" spans="2:11" x14ac:dyDescent="0.2">
      <c r="B1074" s="897"/>
      <c r="C1074" s="897"/>
      <c r="E1074" s="898"/>
      <c r="G1074" s="900"/>
      <c r="H1074" s="901"/>
      <c r="I1074" s="901"/>
      <c r="J1074" s="901"/>
      <c r="K1074" s="901"/>
    </row>
    <row r="1075" spans="2:11" x14ac:dyDescent="0.2">
      <c r="B1075" s="897"/>
      <c r="C1075" s="897"/>
      <c r="E1075" s="898"/>
      <c r="G1075" s="900"/>
      <c r="H1075" s="901"/>
      <c r="I1075" s="901"/>
      <c r="J1075" s="901"/>
      <c r="K1075" s="901"/>
    </row>
    <row r="1076" spans="2:11" x14ac:dyDescent="0.2">
      <c r="B1076" s="897"/>
      <c r="C1076" s="897"/>
      <c r="E1076" s="898"/>
      <c r="G1076" s="900"/>
      <c r="H1076" s="901"/>
      <c r="I1076" s="901"/>
      <c r="J1076" s="901"/>
      <c r="K1076" s="901"/>
    </row>
    <row r="1077" spans="2:11" x14ac:dyDescent="0.2">
      <c r="B1077" s="897"/>
      <c r="C1077" s="897"/>
      <c r="E1077" s="898"/>
      <c r="G1077" s="900"/>
      <c r="H1077" s="901"/>
      <c r="I1077" s="901"/>
      <c r="J1077" s="901"/>
      <c r="K1077" s="901"/>
    </row>
    <row r="1078" spans="2:11" x14ac:dyDescent="0.2">
      <c r="B1078" s="897"/>
      <c r="C1078" s="897"/>
      <c r="E1078" s="898"/>
      <c r="G1078" s="900"/>
      <c r="H1078" s="901"/>
      <c r="I1078" s="901"/>
      <c r="J1078" s="901"/>
      <c r="K1078" s="901"/>
    </row>
    <row r="1079" spans="2:11" x14ac:dyDescent="0.2">
      <c r="B1079" s="897"/>
      <c r="C1079" s="897"/>
      <c r="E1079" s="898"/>
      <c r="G1079" s="900"/>
      <c r="H1079" s="901"/>
      <c r="I1079" s="901"/>
      <c r="J1079" s="901"/>
      <c r="K1079" s="901"/>
    </row>
    <row r="1080" spans="2:11" x14ac:dyDescent="0.2">
      <c r="B1080" s="897"/>
      <c r="C1080" s="897"/>
      <c r="E1080" s="898"/>
      <c r="G1080" s="900"/>
      <c r="H1080" s="901"/>
      <c r="I1080" s="901"/>
      <c r="J1080" s="901"/>
      <c r="K1080" s="901"/>
    </row>
    <row r="1081" spans="2:11" x14ac:dyDescent="0.2">
      <c r="B1081" s="897"/>
      <c r="C1081" s="897"/>
      <c r="E1081" s="898"/>
      <c r="G1081" s="900"/>
      <c r="H1081" s="901"/>
      <c r="I1081" s="901"/>
      <c r="J1081" s="901"/>
      <c r="K1081" s="901"/>
    </row>
    <row r="1082" spans="2:11" x14ac:dyDescent="0.2">
      <c r="B1082" s="897"/>
      <c r="C1082" s="897"/>
      <c r="E1082" s="898"/>
      <c r="G1082" s="900"/>
      <c r="H1082" s="901"/>
      <c r="I1082" s="901"/>
      <c r="J1082" s="901"/>
      <c r="K1082" s="901"/>
    </row>
    <row r="1083" spans="2:11" x14ac:dyDescent="0.2">
      <c r="B1083" s="897"/>
      <c r="C1083" s="897"/>
      <c r="E1083" s="898"/>
      <c r="G1083" s="900"/>
      <c r="H1083" s="901"/>
      <c r="I1083" s="901"/>
      <c r="J1083" s="901"/>
      <c r="K1083" s="901"/>
    </row>
    <row r="1084" spans="2:11" x14ac:dyDescent="0.2">
      <c r="B1084" s="897"/>
      <c r="C1084" s="897"/>
      <c r="E1084" s="898"/>
      <c r="G1084" s="900"/>
      <c r="H1084" s="901"/>
      <c r="I1084" s="901"/>
      <c r="J1084" s="901"/>
      <c r="K1084" s="901"/>
    </row>
    <row r="1085" spans="2:11" x14ac:dyDescent="0.2">
      <c r="B1085" s="897"/>
      <c r="C1085" s="897"/>
      <c r="E1085" s="898"/>
      <c r="G1085" s="900"/>
      <c r="H1085" s="901"/>
      <c r="I1085" s="901"/>
      <c r="J1085" s="901"/>
      <c r="K1085" s="901"/>
    </row>
    <row r="1086" spans="2:11" x14ac:dyDescent="0.2">
      <c r="B1086" s="897"/>
      <c r="C1086" s="897"/>
      <c r="E1086" s="898"/>
      <c r="G1086" s="900"/>
      <c r="H1086" s="901"/>
      <c r="I1086" s="901"/>
      <c r="J1086" s="901"/>
      <c r="K1086" s="901"/>
    </row>
    <row r="1087" spans="2:11" x14ac:dyDescent="0.2">
      <c r="B1087" s="897"/>
      <c r="C1087" s="897"/>
      <c r="E1087" s="898"/>
      <c r="G1087" s="900"/>
      <c r="H1087" s="901"/>
      <c r="I1087" s="901"/>
      <c r="J1087" s="901"/>
      <c r="K1087" s="901"/>
    </row>
    <row r="1088" spans="2:11" x14ac:dyDescent="0.2">
      <c r="B1088" s="897"/>
      <c r="C1088" s="897"/>
      <c r="E1088" s="898"/>
      <c r="G1088" s="900"/>
      <c r="H1088" s="901"/>
      <c r="I1088" s="901"/>
      <c r="J1088" s="901"/>
      <c r="K1088" s="901"/>
    </row>
    <row r="1089" spans="2:11" x14ac:dyDescent="0.2">
      <c r="B1089" s="897"/>
      <c r="C1089" s="897"/>
      <c r="E1089" s="898"/>
      <c r="G1089" s="900"/>
      <c r="H1089" s="901"/>
      <c r="I1089" s="901"/>
      <c r="J1089" s="901"/>
      <c r="K1089" s="901"/>
    </row>
    <row r="1090" spans="2:11" x14ac:dyDescent="0.2">
      <c r="B1090" s="897"/>
      <c r="C1090" s="897"/>
      <c r="E1090" s="898"/>
      <c r="G1090" s="900"/>
      <c r="H1090" s="901"/>
      <c r="I1090" s="901"/>
      <c r="J1090" s="901"/>
      <c r="K1090" s="901"/>
    </row>
    <row r="1091" spans="2:11" x14ac:dyDescent="0.2">
      <c r="B1091" s="897"/>
      <c r="C1091" s="897"/>
      <c r="E1091" s="898"/>
      <c r="G1091" s="900"/>
      <c r="H1091" s="901"/>
      <c r="I1091" s="901"/>
      <c r="J1091" s="901"/>
      <c r="K1091" s="901"/>
    </row>
    <row r="1092" spans="2:11" x14ac:dyDescent="0.2">
      <c r="B1092" s="897"/>
      <c r="C1092" s="897"/>
      <c r="E1092" s="898"/>
      <c r="G1092" s="900"/>
      <c r="H1092" s="901"/>
      <c r="I1092" s="901"/>
      <c r="J1092" s="901"/>
      <c r="K1092" s="901"/>
    </row>
    <row r="1093" spans="2:11" x14ac:dyDescent="0.2">
      <c r="B1093" s="897"/>
      <c r="C1093" s="897"/>
      <c r="E1093" s="898"/>
      <c r="G1093" s="900"/>
      <c r="H1093" s="901"/>
      <c r="I1093" s="901"/>
      <c r="J1093" s="901"/>
      <c r="K1093" s="901"/>
    </row>
    <row r="1094" spans="2:11" x14ac:dyDescent="0.2">
      <c r="B1094" s="897"/>
      <c r="C1094" s="897"/>
      <c r="E1094" s="898"/>
      <c r="G1094" s="900"/>
      <c r="H1094" s="901"/>
      <c r="I1094" s="901"/>
      <c r="J1094" s="901"/>
      <c r="K1094" s="901"/>
    </row>
    <row r="1095" spans="2:11" x14ac:dyDescent="0.2">
      <c r="B1095" s="897"/>
      <c r="C1095" s="897"/>
      <c r="E1095" s="898"/>
      <c r="G1095" s="900"/>
      <c r="H1095" s="901"/>
      <c r="I1095" s="901"/>
      <c r="J1095" s="901"/>
      <c r="K1095" s="901"/>
    </row>
    <row r="1096" spans="2:11" x14ac:dyDescent="0.2">
      <c r="B1096" s="897"/>
      <c r="C1096" s="897"/>
      <c r="E1096" s="898"/>
      <c r="G1096" s="900"/>
      <c r="H1096" s="901"/>
      <c r="I1096" s="901"/>
      <c r="J1096" s="901"/>
      <c r="K1096" s="901"/>
    </row>
    <row r="1097" spans="2:11" x14ac:dyDescent="0.2">
      <c r="B1097" s="897"/>
      <c r="C1097" s="897"/>
      <c r="E1097" s="898"/>
      <c r="G1097" s="900"/>
      <c r="H1097" s="901"/>
      <c r="I1097" s="901"/>
      <c r="J1097" s="901"/>
      <c r="K1097" s="901"/>
    </row>
    <row r="1098" spans="2:11" x14ac:dyDescent="0.2">
      <c r="B1098" s="897"/>
      <c r="C1098" s="897"/>
      <c r="E1098" s="898"/>
      <c r="G1098" s="900"/>
      <c r="H1098" s="901"/>
      <c r="I1098" s="901"/>
      <c r="J1098" s="901"/>
      <c r="K1098" s="901"/>
    </row>
    <row r="1099" spans="2:11" x14ac:dyDescent="0.2">
      <c r="B1099" s="897"/>
      <c r="C1099" s="897"/>
      <c r="E1099" s="898"/>
      <c r="G1099" s="900"/>
      <c r="H1099" s="901"/>
      <c r="I1099" s="901"/>
      <c r="J1099" s="901"/>
      <c r="K1099" s="901"/>
    </row>
    <row r="1100" spans="2:11" x14ac:dyDescent="0.2">
      <c r="B1100" s="897"/>
      <c r="C1100" s="897"/>
      <c r="E1100" s="898"/>
      <c r="G1100" s="900"/>
      <c r="H1100" s="901"/>
      <c r="I1100" s="901"/>
      <c r="J1100" s="901"/>
      <c r="K1100" s="901"/>
    </row>
    <row r="1101" spans="2:11" x14ac:dyDescent="0.2">
      <c r="B1101" s="897"/>
      <c r="C1101" s="897"/>
      <c r="E1101" s="898"/>
      <c r="G1101" s="900"/>
      <c r="H1101" s="901"/>
      <c r="I1101" s="901"/>
      <c r="J1101" s="901"/>
      <c r="K1101" s="901"/>
    </row>
    <row r="1102" spans="2:11" x14ac:dyDescent="0.2">
      <c r="B1102" s="897"/>
      <c r="C1102" s="897"/>
      <c r="E1102" s="898"/>
      <c r="G1102" s="900"/>
      <c r="H1102" s="901"/>
      <c r="I1102" s="901"/>
      <c r="J1102" s="901"/>
      <c r="K1102" s="901"/>
    </row>
    <row r="1103" spans="2:11" x14ac:dyDescent="0.2">
      <c r="B1103" s="897"/>
      <c r="C1103" s="897"/>
      <c r="E1103" s="898"/>
      <c r="G1103" s="900"/>
      <c r="H1103" s="901"/>
      <c r="I1103" s="901"/>
      <c r="J1103" s="901"/>
      <c r="K1103" s="901"/>
    </row>
    <row r="1104" spans="2:11" x14ac:dyDescent="0.2">
      <c r="B1104" s="897"/>
      <c r="C1104" s="897"/>
      <c r="E1104" s="898"/>
      <c r="G1104" s="900"/>
      <c r="H1104" s="901"/>
      <c r="I1104" s="901"/>
      <c r="J1104" s="901"/>
      <c r="K1104" s="901"/>
    </row>
    <row r="1105" spans="2:11" x14ac:dyDescent="0.2">
      <c r="B1105" s="897"/>
      <c r="C1105" s="897"/>
      <c r="E1105" s="898"/>
      <c r="G1105" s="900"/>
      <c r="H1105" s="901"/>
      <c r="I1105" s="901"/>
      <c r="J1105" s="901"/>
      <c r="K1105" s="901"/>
    </row>
    <row r="1106" spans="2:11" x14ac:dyDescent="0.2">
      <c r="B1106" s="897"/>
      <c r="C1106" s="897"/>
      <c r="E1106" s="898"/>
      <c r="G1106" s="900"/>
      <c r="H1106" s="901"/>
      <c r="I1106" s="901"/>
      <c r="J1106" s="901"/>
      <c r="K1106" s="901"/>
    </row>
    <row r="1107" spans="2:11" x14ac:dyDescent="0.2">
      <c r="B1107" s="897"/>
      <c r="C1107" s="897"/>
      <c r="E1107" s="898"/>
      <c r="G1107" s="900"/>
      <c r="H1107" s="901"/>
      <c r="I1107" s="901"/>
      <c r="J1107" s="901"/>
      <c r="K1107" s="901"/>
    </row>
    <row r="1108" spans="2:11" x14ac:dyDescent="0.2">
      <c r="B1108" s="897"/>
      <c r="C1108" s="897"/>
      <c r="E1108" s="898"/>
      <c r="G1108" s="900"/>
      <c r="H1108" s="901"/>
      <c r="I1108" s="901"/>
      <c r="J1108" s="901"/>
      <c r="K1108" s="901"/>
    </row>
    <row r="1109" spans="2:11" x14ac:dyDescent="0.2">
      <c r="B1109" s="897"/>
      <c r="C1109" s="897"/>
      <c r="E1109" s="898"/>
      <c r="G1109" s="900"/>
      <c r="H1109" s="901"/>
      <c r="I1109" s="901"/>
      <c r="J1109" s="901"/>
      <c r="K1109" s="901"/>
    </row>
    <row r="1110" spans="2:11" x14ac:dyDescent="0.2">
      <c r="B1110" s="897"/>
      <c r="C1110" s="897"/>
      <c r="E1110" s="898"/>
      <c r="G1110" s="900"/>
      <c r="H1110" s="901"/>
      <c r="I1110" s="901"/>
      <c r="J1110" s="901"/>
      <c r="K1110" s="901"/>
    </row>
    <row r="1111" spans="2:11" x14ac:dyDescent="0.2">
      <c r="B1111" s="897"/>
      <c r="C1111" s="897"/>
      <c r="E1111" s="898"/>
      <c r="G1111" s="900"/>
      <c r="H1111" s="901"/>
      <c r="I1111" s="901"/>
      <c r="J1111" s="901"/>
      <c r="K1111" s="901"/>
    </row>
    <row r="1112" spans="2:11" x14ac:dyDescent="0.2">
      <c r="B1112" s="897"/>
      <c r="C1112" s="897"/>
      <c r="E1112" s="898"/>
      <c r="G1112" s="900"/>
      <c r="H1112" s="901"/>
      <c r="I1112" s="901"/>
      <c r="J1112" s="901"/>
      <c r="K1112" s="901"/>
    </row>
    <row r="1113" spans="2:11" x14ac:dyDescent="0.2">
      <c r="B1113" s="897"/>
      <c r="C1113" s="897"/>
      <c r="E1113" s="898"/>
      <c r="G1113" s="900"/>
      <c r="H1113" s="901"/>
      <c r="I1113" s="901"/>
      <c r="J1113" s="901"/>
      <c r="K1113" s="901"/>
    </row>
    <row r="1114" spans="2:11" x14ac:dyDescent="0.2">
      <c r="B1114" s="897"/>
      <c r="C1114" s="897"/>
      <c r="E1114" s="898"/>
      <c r="G1114" s="900"/>
      <c r="H1114" s="901"/>
      <c r="I1114" s="901"/>
      <c r="J1114" s="901"/>
      <c r="K1114" s="901"/>
    </row>
    <row r="1115" spans="2:11" x14ac:dyDescent="0.2">
      <c r="B1115" s="897"/>
      <c r="C1115" s="897"/>
      <c r="E1115" s="898"/>
      <c r="G1115" s="900"/>
      <c r="H1115" s="901"/>
      <c r="I1115" s="901"/>
      <c r="J1115" s="901"/>
      <c r="K1115" s="901"/>
    </row>
    <row r="1116" spans="2:11" x14ac:dyDescent="0.2">
      <c r="B1116" s="897"/>
      <c r="C1116" s="897"/>
      <c r="E1116" s="898"/>
      <c r="G1116" s="900"/>
      <c r="H1116" s="901"/>
      <c r="I1116" s="901"/>
      <c r="J1116" s="901"/>
      <c r="K1116" s="901"/>
    </row>
    <row r="1117" spans="2:11" x14ac:dyDescent="0.2">
      <c r="B1117" s="897"/>
      <c r="C1117" s="897"/>
      <c r="E1117" s="898"/>
      <c r="G1117" s="900"/>
      <c r="H1117" s="901"/>
      <c r="I1117" s="901"/>
      <c r="J1117" s="901"/>
      <c r="K1117" s="901"/>
    </row>
    <row r="1118" spans="2:11" x14ac:dyDescent="0.2">
      <c r="B1118" s="897"/>
      <c r="C1118" s="897"/>
      <c r="E1118" s="898"/>
      <c r="G1118" s="900"/>
      <c r="H1118" s="901"/>
      <c r="I1118" s="901"/>
      <c r="J1118" s="901"/>
      <c r="K1118" s="901"/>
    </row>
    <row r="1119" spans="2:11" x14ac:dyDescent="0.2">
      <c r="B1119" s="897"/>
      <c r="C1119" s="897"/>
      <c r="E1119" s="898"/>
      <c r="G1119" s="900"/>
      <c r="H1119" s="901"/>
      <c r="I1119" s="901"/>
      <c r="J1119" s="901"/>
      <c r="K1119" s="901"/>
    </row>
    <row r="1120" spans="2:11" x14ac:dyDescent="0.2">
      <c r="B1120" s="897"/>
      <c r="C1120" s="897"/>
      <c r="E1120" s="898"/>
      <c r="G1120" s="900"/>
      <c r="H1120" s="901"/>
      <c r="I1120" s="901"/>
      <c r="J1120" s="901"/>
      <c r="K1120" s="901"/>
    </row>
    <row r="1121" spans="2:11" x14ac:dyDescent="0.2">
      <c r="B1121" s="897"/>
      <c r="C1121" s="897"/>
      <c r="E1121" s="898"/>
      <c r="G1121" s="900"/>
      <c r="H1121" s="901"/>
      <c r="I1121" s="901"/>
      <c r="J1121" s="901"/>
      <c r="K1121" s="901"/>
    </row>
    <row r="1122" spans="2:11" x14ac:dyDescent="0.2">
      <c r="B1122" s="897"/>
      <c r="C1122" s="897"/>
      <c r="E1122" s="898"/>
      <c r="G1122" s="900"/>
      <c r="H1122" s="901"/>
      <c r="I1122" s="901"/>
      <c r="J1122" s="901"/>
      <c r="K1122" s="901"/>
    </row>
    <row r="1123" spans="2:11" x14ac:dyDescent="0.2">
      <c r="B1123" s="897"/>
      <c r="C1123" s="897"/>
      <c r="E1123" s="898"/>
      <c r="G1123" s="900"/>
      <c r="H1123" s="901"/>
      <c r="I1123" s="901"/>
      <c r="J1123" s="901"/>
      <c r="K1123" s="901"/>
    </row>
    <row r="1124" spans="2:11" x14ac:dyDescent="0.2">
      <c r="B1124" s="897"/>
      <c r="C1124" s="897"/>
      <c r="E1124" s="898"/>
      <c r="G1124" s="900"/>
      <c r="H1124" s="901"/>
      <c r="I1124" s="901"/>
      <c r="J1124" s="901"/>
      <c r="K1124" s="901"/>
    </row>
    <row r="1125" spans="2:11" x14ac:dyDescent="0.2">
      <c r="B1125" s="897"/>
      <c r="C1125" s="897"/>
      <c r="E1125" s="898"/>
      <c r="G1125" s="900"/>
      <c r="H1125" s="901"/>
      <c r="I1125" s="901"/>
      <c r="J1125" s="901"/>
      <c r="K1125" s="901"/>
    </row>
    <row r="1126" spans="2:11" x14ac:dyDescent="0.2">
      <c r="B1126" s="897"/>
      <c r="C1126" s="897"/>
      <c r="E1126" s="898"/>
      <c r="G1126" s="900"/>
      <c r="H1126" s="901"/>
      <c r="I1126" s="901"/>
      <c r="J1126" s="901"/>
      <c r="K1126" s="901"/>
    </row>
    <row r="1127" spans="2:11" x14ac:dyDescent="0.2">
      <c r="B1127" s="897"/>
      <c r="C1127" s="897"/>
      <c r="E1127" s="898"/>
      <c r="G1127" s="900"/>
      <c r="H1127" s="901"/>
      <c r="I1127" s="901"/>
      <c r="J1127" s="901"/>
      <c r="K1127" s="901"/>
    </row>
    <row r="1128" spans="2:11" x14ac:dyDescent="0.2">
      <c r="B1128" s="897"/>
      <c r="C1128" s="897"/>
      <c r="E1128" s="898"/>
      <c r="G1128" s="900"/>
      <c r="H1128" s="901"/>
      <c r="I1128" s="901"/>
      <c r="J1128" s="901"/>
      <c r="K1128" s="901"/>
    </row>
    <row r="1129" spans="2:11" x14ac:dyDescent="0.2">
      <c r="B1129" s="897"/>
      <c r="C1129" s="897"/>
      <c r="E1129" s="898"/>
      <c r="G1129" s="900"/>
      <c r="H1129" s="901"/>
      <c r="I1129" s="901"/>
      <c r="J1129" s="901"/>
      <c r="K1129" s="901"/>
    </row>
    <row r="1130" spans="2:11" x14ac:dyDescent="0.2">
      <c r="B1130" s="897"/>
      <c r="C1130" s="897"/>
      <c r="E1130" s="898"/>
      <c r="G1130" s="900"/>
      <c r="H1130" s="901"/>
      <c r="I1130" s="901"/>
      <c r="J1130" s="901"/>
      <c r="K1130" s="901"/>
    </row>
    <row r="1131" spans="2:11" x14ac:dyDescent="0.2">
      <c r="B1131" s="897"/>
      <c r="C1131" s="897"/>
      <c r="E1131" s="898"/>
      <c r="G1131" s="900"/>
      <c r="H1131" s="901"/>
      <c r="I1131" s="901"/>
      <c r="J1131" s="901"/>
      <c r="K1131" s="901"/>
    </row>
    <row r="1132" spans="2:11" x14ac:dyDescent="0.2">
      <c r="B1132" s="897"/>
      <c r="C1132" s="897"/>
      <c r="E1132" s="898"/>
      <c r="G1132" s="900"/>
      <c r="H1132" s="901"/>
      <c r="I1132" s="901"/>
      <c r="J1132" s="901"/>
      <c r="K1132" s="901"/>
    </row>
    <row r="1133" spans="2:11" x14ac:dyDescent="0.2">
      <c r="B1133" s="897"/>
      <c r="C1133" s="897"/>
      <c r="E1133" s="898"/>
      <c r="G1133" s="900"/>
      <c r="H1133" s="901"/>
      <c r="I1133" s="901"/>
      <c r="J1133" s="901"/>
      <c r="K1133" s="901"/>
    </row>
    <row r="1134" spans="2:11" x14ac:dyDescent="0.2">
      <c r="B1134" s="897"/>
      <c r="C1134" s="897"/>
      <c r="E1134" s="898"/>
      <c r="G1134" s="900"/>
      <c r="H1134" s="901"/>
      <c r="I1134" s="901"/>
      <c r="J1134" s="901"/>
      <c r="K1134" s="901"/>
    </row>
    <row r="1135" spans="2:11" x14ac:dyDescent="0.2">
      <c r="B1135" s="897"/>
      <c r="C1135" s="897"/>
      <c r="E1135" s="898"/>
      <c r="G1135" s="900"/>
      <c r="H1135" s="901"/>
      <c r="I1135" s="901"/>
      <c r="J1135" s="901"/>
      <c r="K1135" s="901"/>
    </row>
    <row r="1136" spans="2:11" x14ac:dyDescent="0.2">
      <c r="B1136" s="897"/>
      <c r="C1136" s="897"/>
      <c r="E1136" s="898"/>
      <c r="G1136" s="900"/>
      <c r="H1136" s="901"/>
      <c r="I1136" s="901"/>
      <c r="J1136" s="901"/>
      <c r="K1136" s="901"/>
    </row>
    <row r="1137" spans="2:11" x14ac:dyDescent="0.2">
      <c r="B1137" s="897"/>
      <c r="C1137" s="897"/>
      <c r="E1137" s="898"/>
      <c r="G1137" s="900"/>
      <c r="H1137" s="901"/>
      <c r="I1137" s="901"/>
      <c r="J1137" s="901"/>
      <c r="K1137" s="901"/>
    </row>
    <row r="1138" spans="2:11" x14ac:dyDescent="0.2">
      <c r="B1138" s="897"/>
      <c r="C1138" s="897"/>
      <c r="E1138" s="898"/>
      <c r="G1138" s="900"/>
      <c r="H1138" s="901"/>
      <c r="I1138" s="901"/>
      <c r="J1138" s="901"/>
      <c r="K1138" s="901"/>
    </row>
    <row r="1139" spans="2:11" x14ac:dyDescent="0.2">
      <c r="B1139" s="897"/>
      <c r="C1139" s="897"/>
      <c r="E1139" s="898"/>
      <c r="G1139" s="900"/>
      <c r="H1139" s="901"/>
      <c r="I1139" s="901"/>
      <c r="J1139" s="901"/>
      <c r="K1139" s="901"/>
    </row>
    <row r="1140" spans="2:11" x14ac:dyDescent="0.2">
      <c r="B1140" s="897"/>
      <c r="C1140" s="897"/>
      <c r="E1140" s="898"/>
      <c r="G1140" s="900"/>
      <c r="H1140" s="901"/>
      <c r="I1140" s="901"/>
      <c r="J1140" s="901"/>
      <c r="K1140" s="901"/>
    </row>
    <row r="1141" spans="2:11" x14ac:dyDescent="0.2">
      <c r="B1141" s="897"/>
      <c r="C1141" s="897"/>
      <c r="E1141" s="898"/>
      <c r="G1141" s="900"/>
      <c r="H1141" s="901"/>
      <c r="I1141" s="901"/>
      <c r="J1141" s="901"/>
      <c r="K1141" s="901"/>
    </row>
    <row r="1142" spans="2:11" x14ac:dyDescent="0.2">
      <c r="B1142" s="897"/>
      <c r="C1142" s="897"/>
      <c r="E1142" s="898"/>
      <c r="G1142" s="900"/>
      <c r="H1142" s="901"/>
      <c r="I1142" s="901"/>
      <c r="J1142" s="901"/>
      <c r="K1142" s="901"/>
    </row>
    <row r="1143" spans="2:11" x14ac:dyDescent="0.2">
      <c r="B1143" s="897"/>
      <c r="C1143" s="897"/>
      <c r="E1143" s="898"/>
      <c r="G1143" s="900"/>
      <c r="H1143" s="901"/>
      <c r="I1143" s="901"/>
      <c r="J1143" s="901"/>
      <c r="K1143" s="901"/>
    </row>
    <row r="1144" spans="2:11" x14ac:dyDescent="0.2">
      <c r="B1144" s="897"/>
      <c r="C1144" s="897"/>
      <c r="E1144" s="898"/>
      <c r="G1144" s="900"/>
      <c r="H1144" s="901"/>
      <c r="I1144" s="901"/>
      <c r="J1144" s="901"/>
      <c r="K1144" s="901"/>
    </row>
    <row r="1145" spans="2:11" x14ac:dyDescent="0.2">
      <c r="B1145" s="897"/>
      <c r="C1145" s="897"/>
      <c r="E1145" s="898"/>
      <c r="G1145" s="900"/>
      <c r="H1145" s="901"/>
      <c r="I1145" s="901"/>
      <c r="J1145" s="901"/>
      <c r="K1145" s="901"/>
    </row>
    <row r="1146" spans="2:11" x14ac:dyDescent="0.2">
      <c r="B1146" s="897"/>
      <c r="C1146" s="897"/>
      <c r="E1146" s="898"/>
      <c r="G1146" s="900"/>
      <c r="H1146" s="901"/>
      <c r="I1146" s="901"/>
      <c r="J1146" s="901"/>
      <c r="K1146" s="901"/>
    </row>
    <row r="1147" spans="2:11" x14ac:dyDescent="0.2">
      <c r="B1147" s="897"/>
      <c r="C1147" s="897"/>
      <c r="E1147" s="898"/>
      <c r="G1147" s="900"/>
      <c r="H1147" s="901"/>
      <c r="I1147" s="901"/>
      <c r="J1147" s="901"/>
      <c r="K1147" s="901"/>
    </row>
    <row r="1148" spans="2:11" x14ac:dyDescent="0.2">
      <c r="B1148" s="897"/>
      <c r="C1148" s="897"/>
      <c r="E1148" s="898"/>
      <c r="G1148" s="900"/>
      <c r="H1148" s="901"/>
      <c r="I1148" s="901"/>
      <c r="J1148" s="901"/>
      <c r="K1148" s="901"/>
    </row>
    <row r="1149" spans="2:11" x14ac:dyDescent="0.2">
      <c r="B1149" s="897"/>
      <c r="C1149" s="897"/>
      <c r="E1149" s="898"/>
      <c r="G1149" s="900"/>
      <c r="H1149" s="901"/>
      <c r="I1149" s="901"/>
      <c r="J1149" s="901"/>
      <c r="K1149" s="901"/>
    </row>
    <row r="1150" spans="2:11" x14ac:dyDescent="0.2">
      <c r="B1150" s="897"/>
      <c r="C1150" s="897"/>
      <c r="E1150" s="898"/>
      <c r="G1150" s="900"/>
      <c r="H1150" s="901"/>
      <c r="I1150" s="901"/>
      <c r="J1150" s="901"/>
      <c r="K1150" s="901"/>
    </row>
    <row r="1151" spans="2:11" x14ac:dyDescent="0.2">
      <c r="B1151" s="897"/>
      <c r="C1151" s="897"/>
      <c r="E1151" s="898"/>
      <c r="G1151" s="900"/>
      <c r="H1151" s="901"/>
      <c r="I1151" s="901"/>
      <c r="J1151" s="901"/>
      <c r="K1151" s="901"/>
    </row>
    <row r="1152" spans="2:11" x14ac:dyDescent="0.2">
      <c r="B1152" s="897"/>
      <c r="C1152" s="897"/>
      <c r="E1152" s="898"/>
      <c r="G1152" s="900"/>
      <c r="H1152" s="901"/>
      <c r="I1152" s="901"/>
      <c r="J1152" s="901"/>
      <c r="K1152" s="901"/>
    </row>
    <row r="1153" spans="2:11" x14ac:dyDescent="0.2">
      <c r="B1153" s="897"/>
      <c r="C1153" s="897"/>
      <c r="E1153" s="898"/>
      <c r="G1153" s="900"/>
      <c r="H1153" s="901"/>
      <c r="I1153" s="901"/>
      <c r="J1153" s="901"/>
      <c r="K1153" s="901"/>
    </row>
    <row r="1154" spans="2:11" x14ac:dyDescent="0.2">
      <c r="B1154" s="897"/>
      <c r="C1154" s="897"/>
      <c r="E1154" s="898"/>
      <c r="G1154" s="900"/>
      <c r="H1154" s="901"/>
      <c r="I1154" s="901"/>
      <c r="J1154" s="901"/>
      <c r="K1154" s="901"/>
    </row>
    <row r="1155" spans="2:11" x14ac:dyDescent="0.2">
      <c r="B1155" s="897"/>
      <c r="C1155" s="897"/>
      <c r="E1155" s="898"/>
      <c r="G1155" s="900"/>
      <c r="H1155" s="901"/>
      <c r="I1155" s="901"/>
      <c r="J1155" s="901"/>
      <c r="K1155" s="901"/>
    </row>
    <row r="1156" spans="2:11" x14ac:dyDescent="0.2">
      <c r="B1156" s="897"/>
      <c r="C1156" s="897"/>
      <c r="E1156" s="898"/>
      <c r="G1156" s="900"/>
      <c r="H1156" s="901"/>
      <c r="I1156" s="901"/>
      <c r="J1156" s="901"/>
      <c r="K1156" s="901"/>
    </row>
    <row r="1157" spans="2:11" x14ac:dyDescent="0.2">
      <c r="B1157" s="897"/>
      <c r="C1157" s="897"/>
      <c r="E1157" s="898"/>
      <c r="G1157" s="900"/>
      <c r="H1157" s="901"/>
      <c r="I1157" s="901"/>
      <c r="J1157" s="901"/>
      <c r="K1157" s="901"/>
    </row>
    <row r="1158" spans="2:11" x14ac:dyDescent="0.2">
      <c r="B1158" s="897"/>
      <c r="C1158" s="897"/>
      <c r="E1158" s="898"/>
      <c r="G1158" s="900"/>
      <c r="H1158" s="901"/>
      <c r="I1158" s="901"/>
      <c r="J1158" s="901"/>
      <c r="K1158" s="901"/>
    </row>
    <row r="1159" spans="2:11" x14ac:dyDescent="0.2">
      <c r="B1159" s="897"/>
      <c r="C1159" s="897"/>
      <c r="E1159" s="898"/>
      <c r="G1159" s="900"/>
      <c r="H1159" s="901"/>
      <c r="I1159" s="901"/>
      <c r="J1159" s="901"/>
      <c r="K1159" s="901"/>
    </row>
    <row r="1160" spans="2:11" x14ac:dyDescent="0.2">
      <c r="B1160" s="897"/>
      <c r="C1160" s="897"/>
      <c r="E1160" s="898"/>
      <c r="G1160" s="900"/>
      <c r="H1160" s="901"/>
      <c r="I1160" s="901"/>
      <c r="J1160" s="901"/>
      <c r="K1160" s="901"/>
    </row>
    <row r="1161" spans="2:11" x14ac:dyDescent="0.2">
      <c r="B1161" s="897"/>
      <c r="C1161" s="897"/>
      <c r="E1161" s="898"/>
      <c r="G1161" s="900"/>
      <c r="H1161" s="901"/>
      <c r="I1161" s="901"/>
      <c r="J1161" s="901"/>
      <c r="K1161" s="901"/>
    </row>
    <row r="1162" spans="2:11" x14ac:dyDescent="0.2">
      <c r="B1162" s="897"/>
      <c r="C1162" s="897"/>
      <c r="E1162" s="898"/>
      <c r="G1162" s="900"/>
      <c r="H1162" s="901"/>
      <c r="I1162" s="901"/>
      <c r="J1162" s="901"/>
      <c r="K1162" s="901"/>
    </row>
    <row r="1163" spans="2:11" x14ac:dyDescent="0.2">
      <c r="B1163" s="897"/>
      <c r="C1163" s="897"/>
      <c r="E1163" s="898"/>
      <c r="G1163" s="900"/>
      <c r="H1163" s="901"/>
      <c r="I1163" s="901"/>
      <c r="J1163" s="901"/>
      <c r="K1163" s="901"/>
    </row>
    <row r="1164" spans="2:11" x14ac:dyDescent="0.2">
      <c r="B1164" s="897"/>
      <c r="C1164" s="897"/>
      <c r="E1164" s="898"/>
      <c r="G1164" s="900"/>
      <c r="H1164" s="901"/>
      <c r="I1164" s="901"/>
      <c r="J1164" s="901"/>
      <c r="K1164" s="901"/>
    </row>
    <row r="1165" spans="2:11" x14ac:dyDescent="0.2">
      <c r="B1165" s="897"/>
      <c r="C1165" s="897"/>
      <c r="E1165" s="898"/>
      <c r="G1165" s="900"/>
      <c r="H1165" s="901"/>
      <c r="I1165" s="901"/>
      <c r="J1165" s="901"/>
      <c r="K1165" s="901"/>
    </row>
    <row r="1166" spans="2:11" x14ac:dyDescent="0.2">
      <c r="B1166" s="897"/>
      <c r="C1166" s="897"/>
      <c r="E1166" s="898"/>
      <c r="G1166" s="900"/>
      <c r="H1166" s="901"/>
      <c r="I1166" s="901"/>
      <c r="J1166" s="901"/>
      <c r="K1166" s="901"/>
    </row>
    <row r="1167" spans="2:11" x14ac:dyDescent="0.2">
      <c r="B1167" s="897"/>
      <c r="C1167" s="897"/>
      <c r="E1167" s="898"/>
      <c r="G1167" s="900"/>
      <c r="H1167" s="901"/>
      <c r="I1167" s="901"/>
      <c r="J1167" s="901"/>
      <c r="K1167" s="901"/>
    </row>
    <row r="1168" spans="2:11" x14ac:dyDescent="0.2">
      <c r="B1168" s="897"/>
      <c r="C1168" s="897"/>
      <c r="E1168" s="898"/>
      <c r="G1168" s="900"/>
      <c r="H1168" s="901"/>
      <c r="I1168" s="901"/>
      <c r="J1168" s="901"/>
      <c r="K1168" s="901"/>
    </row>
    <row r="1169" spans="2:11" x14ac:dyDescent="0.2">
      <c r="B1169" s="897"/>
      <c r="C1169" s="897"/>
      <c r="E1169" s="898"/>
      <c r="G1169" s="900"/>
      <c r="H1169" s="901"/>
      <c r="I1169" s="901"/>
      <c r="J1169" s="901"/>
      <c r="K1169" s="901"/>
    </row>
    <row r="1170" spans="2:11" x14ac:dyDescent="0.2">
      <c r="B1170" s="897"/>
      <c r="C1170" s="897"/>
      <c r="E1170" s="898"/>
      <c r="G1170" s="900"/>
      <c r="H1170" s="901"/>
      <c r="I1170" s="901"/>
      <c r="J1170" s="901"/>
      <c r="K1170" s="901"/>
    </row>
    <row r="1171" spans="2:11" x14ac:dyDescent="0.2">
      <c r="B1171" s="897"/>
      <c r="C1171" s="897"/>
      <c r="E1171" s="898"/>
      <c r="G1171" s="900"/>
      <c r="H1171" s="901"/>
      <c r="I1171" s="901"/>
      <c r="J1171" s="901"/>
      <c r="K1171" s="901"/>
    </row>
    <row r="1172" spans="2:11" x14ac:dyDescent="0.2">
      <c r="B1172" s="897"/>
      <c r="C1172" s="897"/>
      <c r="E1172" s="898"/>
      <c r="G1172" s="900"/>
      <c r="H1172" s="901"/>
      <c r="I1172" s="901"/>
      <c r="J1172" s="901"/>
      <c r="K1172" s="901"/>
    </row>
    <row r="1173" spans="2:11" x14ac:dyDescent="0.2">
      <c r="B1173" s="897"/>
      <c r="C1173" s="897"/>
      <c r="E1173" s="898"/>
      <c r="G1173" s="900"/>
      <c r="H1173" s="901"/>
      <c r="I1173" s="901"/>
      <c r="J1173" s="901"/>
      <c r="K1173" s="901"/>
    </row>
    <row r="1174" spans="2:11" x14ac:dyDescent="0.2">
      <c r="B1174" s="897"/>
      <c r="C1174" s="897"/>
      <c r="E1174" s="898"/>
      <c r="G1174" s="900"/>
      <c r="H1174" s="901"/>
      <c r="I1174" s="901"/>
      <c r="J1174" s="901"/>
      <c r="K1174" s="901"/>
    </row>
    <row r="1175" spans="2:11" x14ac:dyDescent="0.2">
      <c r="B1175" s="897"/>
      <c r="C1175" s="897"/>
      <c r="E1175" s="898"/>
      <c r="G1175" s="900"/>
      <c r="H1175" s="901"/>
      <c r="I1175" s="901"/>
      <c r="J1175" s="901"/>
      <c r="K1175" s="901"/>
    </row>
    <row r="1176" spans="2:11" x14ac:dyDescent="0.2">
      <c r="B1176" s="897"/>
      <c r="C1176" s="897"/>
      <c r="E1176" s="898"/>
      <c r="G1176" s="900"/>
      <c r="H1176" s="901"/>
      <c r="I1176" s="901"/>
      <c r="J1176" s="901"/>
      <c r="K1176" s="901"/>
    </row>
    <row r="1177" spans="2:11" x14ac:dyDescent="0.2">
      <c r="B1177" s="897"/>
      <c r="C1177" s="897"/>
      <c r="E1177" s="898"/>
      <c r="G1177" s="900"/>
      <c r="H1177" s="901"/>
      <c r="I1177" s="901"/>
      <c r="J1177" s="901"/>
      <c r="K1177" s="901"/>
    </row>
    <row r="1178" spans="2:11" x14ac:dyDescent="0.2">
      <c r="B1178" s="897"/>
      <c r="C1178" s="897"/>
      <c r="E1178" s="898"/>
      <c r="G1178" s="900"/>
      <c r="H1178" s="901"/>
      <c r="I1178" s="901"/>
      <c r="J1178" s="901"/>
      <c r="K1178" s="901"/>
    </row>
    <row r="1179" spans="2:11" x14ac:dyDescent="0.2">
      <c r="B1179" s="897"/>
      <c r="C1179" s="897"/>
      <c r="E1179" s="898"/>
      <c r="G1179" s="900"/>
      <c r="H1179" s="901"/>
      <c r="I1179" s="901"/>
      <c r="J1179" s="901"/>
      <c r="K1179" s="901"/>
    </row>
    <row r="1180" spans="2:11" x14ac:dyDescent="0.2">
      <c r="B1180" s="897"/>
      <c r="C1180" s="897"/>
      <c r="E1180" s="898"/>
      <c r="G1180" s="900"/>
      <c r="H1180" s="901"/>
      <c r="I1180" s="901"/>
      <c r="J1180" s="901"/>
      <c r="K1180" s="901"/>
    </row>
    <row r="1181" spans="2:11" x14ac:dyDescent="0.2">
      <c r="B1181" s="897"/>
      <c r="C1181" s="897"/>
      <c r="E1181" s="898"/>
      <c r="G1181" s="900"/>
      <c r="H1181" s="901"/>
      <c r="I1181" s="901"/>
      <c r="J1181" s="901"/>
      <c r="K1181" s="901"/>
    </row>
    <row r="1182" spans="2:11" x14ac:dyDescent="0.2">
      <c r="B1182" s="897"/>
      <c r="C1182" s="897"/>
      <c r="E1182" s="898"/>
      <c r="G1182" s="900"/>
      <c r="H1182" s="901"/>
      <c r="I1182" s="901"/>
      <c r="J1182" s="901"/>
      <c r="K1182" s="901"/>
    </row>
    <row r="1183" spans="2:11" x14ac:dyDescent="0.2">
      <c r="B1183" s="897"/>
      <c r="C1183" s="897"/>
      <c r="E1183" s="898"/>
      <c r="G1183" s="900"/>
      <c r="H1183" s="901"/>
      <c r="I1183" s="901"/>
      <c r="J1183" s="901"/>
      <c r="K1183" s="901"/>
    </row>
    <row r="1184" spans="2:11" x14ac:dyDescent="0.2">
      <c r="B1184" s="897"/>
      <c r="C1184" s="897"/>
      <c r="E1184" s="898"/>
      <c r="G1184" s="900"/>
      <c r="H1184" s="901"/>
      <c r="I1184" s="901"/>
      <c r="J1184" s="901"/>
      <c r="K1184" s="901"/>
    </row>
    <row r="1185" spans="2:11" x14ac:dyDescent="0.2">
      <c r="B1185" s="897"/>
      <c r="C1185" s="897"/>
      <c r="E1185" s="898"/>
      <c r="G1185" s="900"/>
      <c r="H1185" s="901"/>
      <c r="I1185" s="901"/>
      <c r="J1185" s="901"/>
      <c r="K1185" s="901"/>
    </row>
    <row r="1186" spans="2:11" x14ac:dyDescent="0.2">
      <c r="B1186" s="897"/>
      <c r="C1186" s="897"/>
      <c r="E1186" s="898"/>
      <c r="G1186" s="900"/>
      <c r="H1186" s="901"/>
      <c r="I1186" s="901"/>
      <c r="J1186" s="901"/>
      <c r="K1186" s="901"/>
    </row>
    <row r="1187" spans="2:11" x14ac:dyDescent="0.2">
      <c r="B1187" s="897"/>
      <c r="C1187" s="897"/>
      <c r="E1187" s="898"/>
      <c r="G1187" s="900"/>
      <c r="H1187" s="901"/>
      <c r="I1187" s="901"/>
      <c r="J1187" s="901"/>
      <c r="K1187" s="901"/>
    </row>
    <row r="1188" spans="2:11" x14ac:dyDescent="0.2">
      <c r="B1188" s="897"/>
      <c r="C1188" s="897"/>
      <c r="E1188" s="898"/>
      <c r="G1188" s="900"/>
      <c r="H1188" s="901"/>
      <c r="I1188" s="901"/>
      <c r="J1188" s="901"/>
      <c r="K1188" s="901"/>
    </row>
    <row r="1189" spans="2:11" x14ac:dyDescent="0.2">
      <c r="B1189" s="897"/>
      <c r="C1189" s="897"/>
      <c r="E1189" s="898"/>
      <c r="G1189" s="900"/>
      <c r="H1189" s="901"/>
      <c r="I1189" s="901"/>
      <c r="J1189" s="901"/>
      <c r="K1189" s="901"/>
    </row>
    <row r="1190" spans="2:11" x14ac:dyDescent="0.2">
      <c r="B1190" s="897"/>
      <c r="C1190" s="897"/>
      <c r="E1190" s="898"/>
      <c r="G1190" s="900"/>
      <c r="H1190" s="901"/>
      <c r="I1190" s="901"/>
      <c r="J1190" s="901"/>
      <c r="K1190" s="901"/>
    </row>
    <row r="1191" spans="2:11" x14ac:dyDescent="0.2">
      <c r="B1191" s="897"/>
      <c r="C1191" s="897"/>
      <c r="E1191" s="898"/>
      <c r="G1191" s="900"/>
      <c r="H1191" s="901"/>
      <c r="I1191" s="901"/>
      <c r="J1191" s="901"/>
      <c r="K1191" s="901"/>
    </row>
    <row r="1192" spans="2:11" x14ac:dyDescent="0.2">
      <c r="B1192" s="897"/>
      <c r="C1192" s="897"/>
      <c r="E1192" s="898"/>
      <c r="G1192" s="900"/>
      <c r="H1192" s="901"/>
      <c r="I1192" s="901"/>
      <c r="J1192" s="901"/>
      <c r="K1192" s="901"/>
    </row>
    <row r="1193" spans="2:11" x14ac:dyDescent="0.2">
      <c r="B1193" s="897"/>
      <c r="C1193" s="897"/>
      <c r="E1193" s="898"/>
      <c r="G1193" s="900"/>
      <c r="H1193" s="901"/>
      <c r="I1193" s="901"/>
      <c r="J1193" s="901"/>
      <c r="K1193" s="901"/>
    </row>
    <row r="1194" spans="2:11" x14ac:dyDescent="0.2">
      <c r="B1194" s="897"/>
      <c r="C1194" s="897"/>
      <c r="E1194" s="898"/>
      <c r="G1194" s="900"/>
      <c r="H1194" s="901"/>
      <c r="I1194" s="901"/>
      <c r="J1194" s="901"/>
      <c r="K1194" s="901"/>
    </row>
    <row r="1195" spans="2:11" x14ac:dyDescent="0.2">
      <c r="B1195" s="897"/>
      <c r="C1195" s="897"/>
      <c r="E1195" s="898"/>
      <c r="G1195" s="900"/>
      <c r="H1195" s="901"/>
      <c r="I1195" s="901"/>
      <c r="J1195" s="901"/>
      <c r="K1195" s="901"/>
    </row>
    <row r="1196" spans="2:11" x14ac:dyDescent="0.2">
      <c r="B1196" s="897"/>
      <c r="C1196" s="897"/>
      <c r="E1196" s="898"/>
      <c r="G1196" s="900"/>
      <c r="H1196" s="901"/>
      <c r="I1196" s="901"/>
      <c r="J1196" s="901"/>
      <c r="K1196" s="901"/>
    </row>
    <row r="1197" spans="2:11" x14ac:dyDescent="0.2">
      <c r="B1197" s="897"/>
      <c r="C1197" s="897"/>
      <c r="E1197" s="898"/>
      <c r="G1197" s="900"/>
      <c r="H1197" s="901"/>
      <c r="I1197" s="901"/>
      <c r="J1197" s="901"/>
      <c r="K1197" s="901"/>
    </row>
    <row r="1198" spans="2:11" x14ac:dyDescent="0.2">
      <c r="B1198" s="897"/>
      <c r="C1198" s="897"/>
      <c r="E1198" s="898"/>
      <c r="G1198" s="900"/>
      <c r="H1198" s="901"/>
      <c r="I1198" s="901"/>
      <c r="J1198" s="901"/>
      <c r="K1198" s="901"/>
    </row>
    <row r="1199" spans="2:11" x14ac:dyDescent="0.2">
      <c r="B1199" s="897"/>
      <c r="C1199" s="897"/>
      <c r="E1199" s="898"/>
      <c r="G1199" s="900"/>
      <c r="H1199" s="901"/>
      <c r="I1199" s="901"/>
      <c r="J1199" s="901"/>
      <c r="K1199" s="901"/>
    </row>
    <row r="1200" spans="2:11" x14ac:dyDescent="0.2">
      <c r="B1200" s="897"/>
      <c r="C1200" s="897"/>
      <c r="E1200" s="898"/>
      <c r="G1200" s="900"/>
      <c r="H1200" s="901"/>
      <c r="I1200" s="901"/>
      <c r="J1200" s="901"/>
      <c r="K1200" s="901"/>
    </row>
    <row r="1201" spans="2:11" x14ac:dyDescent="0.2">
      <c r="B1201" s="897"/>
      <c r="C1201" s="897"/>
      <c r="E1201" s="898"/>
      <c r="G1201" s="900"/>
      <c r="H1201" s="901"/>
      <c r="I1201" s="901"/>
      <c r="J1201" s="901"/>
      <c r="K1201" s="901"/>
    </row>
    <row r="1202" spans="2:11" x14ac:dyDescent="0.2">
      <c r="B1202" s="897"/>
      <c r="C1202" s="897"/>
      <c r="E1202" s="898"/>
      <c r="G1202" s="900"/>
      <c r="H1202" s="901"/>
      <c r="I1202" s="901"/>
      <c r="J1202" s="901"/>
      <c r="K1202" s="901"/>
    </row>
    <row r="1203" spans="2:11" x14ac:dyDescent="0.2">
      <c r="B1203" s="897"/>
      <c r="C1203" s="897"/>
      <c r="E1203" s="898"/>
      <c r="G1203" s="900"/>
      <c r="H1203" s="901"/>
      <c r="I1203" s="901"/>
      <c r="J1203" s="901"/>
      <c r="K1203" s="901"/>
    </row>
    <row r="1204" spans="2:11" x14ac:dyDescent="0.2">
      <c r="B1204" s="897"/>
      <c r="C1204" s="897"/>
      <c r="E1204" s="898"/>
      <c r="G1204" s="900"/>
      <c r="H1204" s="901"/>
      <c r="I1204" s="901"/>
      <c r="J1204" s="901"/>
      <c r="K1204" s="901"/>
    </row>
    <row r="1205" spans="2:11" x14ac:dyDescent="0.2">
      <c r="B1205" s="897"/>
      <c r="C1205" s="897"/>
      <c r="E1205" s="898"/>
      <c r="G1205" s="900"/>
      <c r="H1205" s="901"/>
      <c r="I1205" s="901"/>
      <c r="J1205" s="901"/>
      <c r="K1205" s="901"/>
    </row>
    <row r="1206" spans="2:11" x14ac:dyDescent="0.2">
      <c r="B1206" s="897"/>
      <c r="C1206" s="897"/>
      <c r="E1206" s="898"/>
      <c r="G1206" s="900"/>
      <c r="H1206" s="901"/>
      <c r="I1206" s="901"/>
      <c r="J1206" s="901"/>
      <c r="K1206" s="901"/>
    </row>
    <row r="1207" spans="2:11" x14ac:dyDescent="0.2">
      <c r="B1207" s="897"/>
      <c r="C1207" s="897"/>
      <c r="E1207" s="898"/>
      <c r="G1207" s="900"/>
      <c r="H1207" s="901"/>
      <c r="I1207" s="901"/>
      <c r="J1207" s="901"/>
      <c r="K1207" s="901"/>
    </row>
    <row r="1208" spans="2:11" x14ac:dyDescent="0.2">
      <c r="B1208" s="897"/>
      <c r="C1208" s="897"/>
      <c r="E1208" s="898"/>
      <c r="G1208" s="900"/>
      <c r="H1208" s="901"/>
      <c r="I1208" s="901"/>
      <c r="J1208" s="901"/>
      <c r="K1208" s="901"/>
    </row>
    <row r="1209" spans="2:11" x14ac:dyDescent="0.2">
      <c r="B1209" s="897"/>
      <c r="C1209" s="897"/>
      <c r="E1209" s="898"/>
      <c r="G1209" s="900"/>
      <c r="H1209" s="901"/>
      <c r="I1209" s="901"/>
      <c r="J1209" s="901"/>
      <c r="K1209" s="901"/>
    </row>
    <row r="1210" spans="2:11" x14ac:dyDescent="0.2">
      <c r="B1210" s="897"/>
      <c r="C1210" s="897"/>
      <c r="E1210" s="898"/>
      <c r="G1210" s="900"/>
      <c r="H1210" s="901"/>
      <c r="I1210" s="901"/>
      <c r="J1210" s="901"/>
      <c r="K1210" s="901"/>
    </row>
    <row r="1211" spans="2:11" x14ac:dyDescent="0.2">
      <c r="B1211" s="897"/>
      <c r="C1211" s="897"/>
      <c r="E1211" s="898"/>
      <c r="G1211" s="900"/>
      <c r="H1211" s="901"/>
      <c r="I1211" s="901"/>
      <c r="J1211" s="901"/>
      <c r="K1211" s="901"/>
    </row>
    <row r="1212" spans="2:11" x14ac:dyDescent="0.2">
      <c r="B1212" s="897"/>
      <c r="C1212" s="897"/>
      <c r="E1212" s="898"/>
      <c r="G1212" s="900"/>
      <c r="H1212" s="901"/>
      <c r="I1212" s="901"/>
      <c r="J1212" s="901"/>
      <c r="K1212" s="901"/>
    </row>
    <row r="1213" spans="2:11" x14ac:dyDescent="0.2">
      <c r="B1213" s="897"/>
      <c r="C1213" s="897"/>
      <c r="E1213" s="898"/>
      <c r="G1213" s="900"/>
      <c r="H1213" s="901"/>
      <c r="I1213" s="901"/>
      <c r="J1213" s="901"/>
      <c r="K1213" s="901"/>
    </row>
    <row r="1214" spans="2:11" x14ac:dyDescent="0.2">
      <c r="B1214" s="897"/>
      <c r="C1214" s="897"/>
      <c r="E1214" s="898"/>
      <c r="G1214" s="900"/>
      <c r="H1214" s="901"/>
      <c r="I1214" s="901"/>
      <c r="J1214" s="901"/>
      <c r="K1214" s="901"/>
    </row>
    <row r="1215" spans="2:11" x14ac:dyDescent="0.2">
      <c r="B1215" s="897"/>
      <c r="C1215" s="897"/>
      <c r="E1215" s="898"/>
      <c r="G1215" s="900"/>
      <c r="H1215" s="901"/>
      <c r="I1215" s="901"/>
      <c r="J1215" s="901"/>
      <c r="K1215" s="901"/>
    </row>
    <row r="1216" spans="2:11" x14ac:dyDescent="0.2">
      <c r="B1216" s="897"/>
      <c r="C1216" s="897"/>
      <c r="E1216" s="898"/>
      <c r="G1216" s="900"/>
      <c r="H1216" s="901"/>
      <c r="I1216" s="901"/>
      <c r="J1216" s="901"/>
      <c r="K1216" s="901"/>
    </row>
    <row r="1217" spans="2:11" x14ac:dyDescent="0.2">
      <c r="B1217" s="897"/>
      <c r="C1217" s="897"/>
      <c r="E1217" s="898"/>
      <c r="G1217" s="900"/>
      <c r="H1217" s="901"/>
      <c r="I1217" s="901"/>
      <c r="J1217" s="901"/>
      <c r="K1217" s="901"/>
    </row>
    <row r="1218" spans="2:11" x14ac:dyDescent="0.2">
      <c r="B1218" s="897"/>
      <c r="C1218" s="897"/>
      <c r="E1218" s="898"/>
      <c r="G1218" s="900"/>
      <c r="H1218" s="901"/>
      <c r="I1218" s="901"/>
      <c r="J1218" s="901"/>
      <c r="K1218" s="901"/>
    </row>
    <row r="1219" spans="2:11" x14ac:dyDescent="0.2">
      <c r="B1219" s="897"/>
      <c r="C1219" s="897"/>
      <c r="E1219" s="898"/>
      <c r="G1219" s="900"/>
      <c r="H1219" s="901"/>
      <c r="I1219" s="901"/>
      <c r="J1219" s="901"/>
      <c r="K1219" s="901"/>
    </row>
    <row r="1220" spans="2:11" x14ac:dyDescent="0.2">
      <c r="B1220" s="897"/>
      <c r="C1220" s="897"/>
      <c r="E1220" s="898"/>
      <c r="G1220" s="900"/>
      <c r="H1220" s="901"/>
      <c r="I1220" s="901"/>
      <c r="J1220" s="901"/>
      <c r="K1220" s="901"/>
    </row>
    <row r="1221" spans="2:11" x14ac:dyDescent="0.2">
      <c r="B1221" s="897"/>
      <c r="C1221" s="897"/>
      <c r="E1221" s="898"/>
      <c r="G1221" s="900"/>
      <c r="H1221" s="901"/>
      <c r="I1221" s="901"/>
      <c r="J1221" s="901"/>
      <c r="K1221" s="901"/>
    </row>
    <row r="1222" spans="2:11" x14ac:dyDescent="0.2">
      <c r="B1222" s="897"/>
      <c r="C1222" s="897"/>
      <c r="E1222" s="898"/>
      <c r="G1222" s="900"/>
      <c r="H1222" s="901"/>
      <c r="I1222" s="901"/>
      <c r="J1222" s="901"/>
      <c r="K1222" s="901"/>
    </row>
    <row r="1223" spans="2:11" x14ac:dyDescent="0.2">
      <c r="B1223" s="897"/>
      <c r="C1223" s="897"/>
      <c r="E1223" s="898"/>
      <c r="G1223" s="900"/>
      <c r="H1223" s="901"/>
      <c r="I1223" s="901"/>
      <c r="J1223" s="901"/>
      <c r="K1223" s="901"/>
    </row>
    <row r="1224" spans="2:11" x14ac:dyDescent="0.2">
      <c r="B1224" s="897"/>
      <c r="C1224" s="897"/>
      <c r="E1224" s="898"/>
      <c r="G1224" s="900"/>
      <c r="H1224" s="901"/>
      <c r="I1224" s="901"/>
      <c r="J1224" s="901"/>
      <c r="K1224" s="901"/>
    </row>
    <row r="1225" spans="2:11" x14ac:dyDescent="0.2">
      <c r="B1225" s="897"/>
      <c r="C1225" s="897"/>
      <c r="E1225" s="898"/>
      <c r="G1225" s="900"/>
      <c r="H1225" s="901"/>
      <c r="I1225" s="901"/>
      <c r="J1225" s="901"/>
      <c r="K1225" s="901"/>
    </row>
    <row r="1226" spans="2:11" x14ac:dyDescent="0.2">
      <c r="B1226" s="897"/>
      <c r="C1226" s="897"/>
      <c r="E1226" s="898"/>
      <c r="G1226" s="900"/>
      <c r="H1226" s="901"/>
      <c r="I1226" s="901"/>
      <c r="J1226" s="901"/>
      <c r="K1226" s="901"/>
    </row>
    <row r="1227" spans="2:11" x14ac:dyDescent="0.2">
      <c r="B1227" s="897"/>
      <c r="C1227" s="897"/>
      <c r="E1227" s="898"/>
      <c r="G1227" s="900"/>
      <c r="H1227" s="901"/>
      <c r="I1227" s="901"/>
      <c r="J1227" s="901"/>
      <c r="K1227" s="901"/>
    </row>
    <row r="1228" spans="2:11" x14ac:dyDescent="0.2">
      <c r="B1228" s="897"/>
      <c r="C1228" s="897"/>
      <c r="E1228" s="898"/>
      <c r="G1228" s="900"/>
      <c r="H1228" s="901"/>
      <c r="I1228" s="901"/>
      <c r="J1228" s="901"/>
      <c r="K1228" s="901"/>
    </row>
    <row r="1229" spans="2:11" x14ac:dyDescent="0.2">
      <c r="B1229" s="897"/>
      <c r="C1229" s="897"/>
      <c r="E1229" s="898"/>
      <c r="G1229" s="900"/>
      <c r="H1229" s="901"/>
      <c r="I1229" s="901"/>
      <c r="J1229" s="901"/>
      <c r="K1229" s="901"/>
    </row>
    <row r="1230" spans="2:11" x14ac:dyDescent="0.2">
      <c r="B1230" s="897"/>
      <c r="C1230" s="897"/>
      <c r="E1230" s="898"/>
      <c r="G1230" s="900"/>
      <c r="H1230" s="901"/>
      <c r="I1230" s="901"/>
      <c r="J1230" s="901"/>
      <c r="K1230" s="901"/>
    </row>
    <row r="1231" spans="2:11" x14ac:dyDescent="0.2">
      <c r="B1231" s="897"/>
      <c r="C1231" s="897"/>
      <c r="E1231" s="898"/>
      <c r="G1231" s="900"/>
      <c r="H1231" s="901"/>
      <c r="I1231" s="901"/>
      <c r="J1231" s="901"/>
      <c r="K1231" s="901"/>
    </row>
    <row r="1232" spans="2:11" x14ac:dyDescent="0.2">
      <c r="B1232" s="897"/>
      <c r="C1232" s="897"/>
      <c r="E1232" s="898"/>
      <c r="G1232" s="900"/>
      <c r="H1232" s="901"/>
      <c r="I1232" s="901"/>
      <c r="J1232" s="901"/>
      <c r="K1232" s="901"/>
    </row>
    <row r="1233" spans="2:11" x14ac:dyDescent="0.2">
      <c r="B1233" s="897"/>
      <c r="C1233" s="897"/>
      <c r="E1233" s="898"/>
      <c r="G1233" s="900"/>
      <c r="H1233" s="901"/>
      <c r="I1233" s="901"/>
      <c r="J1233" s="901"/>
      <c r="K1233" s="901"/>
    </row>
    <row r="1234" spans="2:11" x14ac:dyDescent="0.2">
      <c r="B1234" s="897"/>
      <c r="C1234" s="897"/>
      <c r="E1234" s="898"/>
      <c r="G1234" s="900"/>
      <c r="H1234" s="901"/>
      <c r="I1234" s="901"/>
      <c r="J1234" s="901"/>
      <c r="K1234" s="901"/>
    </row>
    <row r="1235" spans="2:11" x14ac:dyDescent="0.2">
      <c r="B1235" s="897"/>
      <c r="C1235" s="897"/>
      <c r="E1235" s="898"/>
      <c r="G1235" s="900"/>
      <c r="H1235" s="901"/>
      <c r="I1235" s="901"/>
      <c r="J1235" s="901"/>
      <c r="K1235" s="901"/>
    </row>
    <row r="1236" spans="2:11" x14ac:dyDescent="0.2">
      <c r="B1236" s="897"/>
      <c r="C1236" s="897"/>
      <c r="E1236" s="898"/>
      <c r="G1236" s="900"/>
      <c r="H1236" s="901"/>
      <c r="I1236" s="901"/>
      <c r="J1236" s="901"/>
      <c r="K1236" s="901"/>
    </row>
    <row r="1237" spans="2:11" x14ac:dyDescent="0.2">
      <c r="B1237" s="897"/>
      <c r="C1237" s="897"/>
      <c r="E1237" s="898"/>
      <c r="G1237" s="900"/>
      <c r="H1237" s="901"/>
      <c r="I1237" s="901"/>
      <c r="J1237" s="901"/>
      <c r="K1237" s="901"/>
    </row>
    <row r="1238" spans="2:11" x14ac:dyDescent="0.2">
      <c r="B1238" s="897"/>
      <c r="C1238" s="897"/>
      <c r="E1238" s="898"/>
      <c r="G1238" s="900"/>
      <c r="H1238" s="901"/>
      <c r="I1238" s="901"/>
      <c r="J1238" s="901"/>
      <c r="K1238" s="901"/>
    </row>
    <row r="1239" spans="2:11" x14ac:dyDescent="0.2">
      <c r="B1239" s="897"/>
      <c r="C1239" s="897"/>
      <c r="E1239" s="898"/>
      <c r="G1239" s="900"/>
      <c r="H1239" s="901"/>
      <c r="I1239" s="901"/>
      <c r="J1239" s="901"/>
      <c r="K1239" s="901"/>
    </row>
    <row r="1240" spans="2:11" x14ac:dyDescent="0.2">
      <c r="B1240" s="897"/>
      <c r="C1240" s="897"/>
      <c r="E1240" s="898"/>
      <c r="G1240" s="900"/>
      <c r="H1240" s="901"/>
      <c r="I1240" s="901"/>
      <c r="J1240" s="901"/>
      <c r="K1240" s="901"/>
    </row>
    <row r="1241" spans="2:11" x14ac:dyDescent="0.2">
      <c r="B1241" s="897"/>
      <c r="C1241" s="897"/>
      <c r="E1241" s="898"/>
      <c r="G1241" s="900"/>
      <c r="H1241" s="901"/>
      <c r="I1241" s="901"/>
      <c r="J1241" s="901"/>
      <c r="K1241" s="901"/>
    </row>
    <row r="1242" spans="2:11" x14ac:dyDescent="0.2">
      <c r="B1242" s="897"/>
      <c r="C1242" s="897"/>
      <c r="E1242" s="898"/>
      <c r="G1242" s="900"/>
      <c r="H1242" s="901"/>
      <c r="I1242" s="901"/>
      <c r="J1242" s="901"/>
      <c r="K1242" s="901"/>
    </row>
    <row r="1243" spans="2:11" x14ac:dyDescent="0.2">
      <c r="B1243" s="897"/>
      <c r="C1243" s="897"/>
      <c r="E1243" s="898"/>
      <c r="G1243" s="900"/>
      <c r="H1243" s="901"/>
      <c r="I1243" s="901"/>
      <c r="J1243" s="901"/>
      <c r="K1243" s="901"/>
    </row>
    <row r="1244" spans="2:11" x14ac:dyDescent="0.2">
      <c r="B1244" s="897"/>
      <c r="C1244" s="897"/>
      <c r="E1244" s="898"/>
      <c r="G1244" s="900"/>
      <c r="H1244" s="901"/>
      <c r="I1244" s="901"/>
      <c r="J1244" s="901"/>
      <c r="K1244" s="901"/>
    </row>
    <row r="1245" spans="2:11" x14ac:dyDescent="0.2">
      <c r="B1245" s="897"/>
      <c r="C1245" s="897"/>
      <c r="E1245" s="898"/>
      <c r="G1245" s="900"/>
      <c r="H1245" s="901"/>
      <c r="I1245" s="901"/>
      <c r="J1245" s="901"/>
      <c r="K1245" s="901"/>
    </row>
    <row r="1246" spans="2:11" x14ac:dyDescent="0.2">
      <c r="B1246" s="897"/>
      <c r="C1246" s="897"/>
      <c r="E1246" s="898"/>
      <c r="G1246" s="900"/>
      <c r="H1246" s="901"/>
      <c r="I1246" s="901"/>
      <c r="J1246" s="901"/>
      <c r="K1246" s="901"/>
    </row>
    <row r="1247" spans="2:11" x14ac:dyDescent="0.2">
      <c r="B1247" s="897"/>
      <c r="C1247" s="897"/>
      <c r="E1247" s="898"/>
      <c r="G1247" s="900"/>
      <c r="H1247" s="901"/>
      <c r="I1247" s="901"/>
      <c r="J1247" s="901"/>
      <c r="K1247" s="901"/>
    </row>
    <row r="1248" spans="2:11" x14ac:dyDescent="0.2">
      <c r="B1248" s="897"/>
      <c r="C1248" s="897"/>
      <c r="E1248" s="898"/>
      <c r="G1248" s="900"/>
      <c r="H1248" s="901"/>
      <c r="I1248" s="901"/>
      <c r="J1248" s="901"/>
      <c r="K1248" s="901"/>
    </row>
    <row r="1249" spans="2:11" x14ac:dyDescent="0.2">
      <c r="B1249" s="897"/>
      <c r="C1249" s="897"/>
      <c r="E1249" s="898"/>
      <c r="G1249" s="900"/>
      <c r="H1249" s="901"/>
      <c r="I1249" s="901"/>
      <c r="J1249" s="901"/>
      <c r="K1249" s="901"/>
    </row>
    <row r="1250" spans="2:11" x14ac:dyDescent="0.2">
      <c r="B1250" s="897"/>
      <c r="C1250" s="897"/>
      <c r="E1250" s="898"/>
      <c r="G1250" s="900"/>
      <c r="H1250" s="901"/>
      <c r="I1250" s="901"/>
      <c r="J1250" s="901"/>
      <c r="K1250" s="901"/>
    </row>
    <row r="1251" spans="2:11" x14ac:dyDescent="0.2">
      <c r="B1251" s="897"/>
      <c r="C1251" s="897"/>
      <c r="E1251" s="898"/>
      <c r="G1251" s="900"/>
      <c r="H1251" s="901"/>
      <c r="I1251" s="901"/>
      <c r="J1251" s="901"/>
      <c r="K1251" s="901"/>
    </row>
    <row r="1252" spans="2:11" x14ac:dyDescent="0.2">
      <c r="B1252" s="897"/>
      <c r="C1252" s="897"/>
      <c r="E1252" s="898"/>
      <c r="G1252" s="900"/>
      <c r="H1252" s="901"/>
      <c r="I1252" s="901"/>
      <c r="J1252" s="901"/>
      <c r="K1252" s="901"/>
    </row>
    <row r="1253" spans="2:11" x14ac:dyDescent="0.2">
      <c r="B1253" s="897"/>
      <c r="C1253" s="897"/>
      <c r="E1253" s="898"/>
      <c r="G1253" s="900"/>
      <c r="H1253" s="901"/>
      <c r="I1253" s="901"/>
      <c r="J1253" s="901"/>
      <c r="K1253" s="901"/>
    </row>
    <row r="1254" spans="2:11" x14ac:dyDescent="0.2">
      <c r="B1254" s="897"/>
      <c r="C1254" s="897"/>
      <c r="E1254" s="898"/>
      <c r="G1254" s="900"/>
      <c r="H1254" s="901"/>
      <c r="I1254" s="901"/>
      <c r="J1254" s="901"/>
      <c r="K1254" s="901"/>
    </row>
    <row r="1255" spans="2:11" x14ac:dyDescent="0.2">
      <c r="B1255" s="897"/>
      <c r="C1255" s="897"/>
      <c r="E1255" s="898"/>
      <c r="G1255" s="900"/>
      <c r="H1255" s="901"/>
      <c r="I1255" s="901"/>
      <c r="J1255" s="901"/>
      <c r="K1255" s="901"/>
    </row>
    <row r="1256" spans="2:11" x14ac:dyDescent="0.2">
      <c r="B1256" s="897"/>
      <c r="C1256" s="897"/>
      <c r="E1256" s="898"/>
      <c r="G1256" s="900"/>
      <c r="H1256" s="901"/>
      <c r="I1256" s="901"/>
      <c r="J1256" s="901"/>
      <c r="K1256" s="901"/>
    </row>
    <row r="1257" spans="2:11" x14ac:dyDescent="0.2">
      <c r="B1257" s="897"/>
      <c r="C1257" s="897"/>
      <c r="E1257" s="898"/>
      <c r="G1257" s="900"/>
      <c r="H1257" s="901"/>
      <c r="I1257" s="901"/>
      <c r="J1257" s="901"/>
      <c r="K1257" s="901"/>
    </row>
    <row r="1258" spans="2:11" x14ac:dyDescent="0.2">
      <c r="B1258" s="897"/>
      <c r="C1258" s="897"/>
      <c r="E1258" s="898"/>
      <c r="G1258" s="900"/>
      <c r="H1258" s="901"/>
      <c r="I1258" s="901"/>
      <c r="J1258" s="901"/>
      <c r="K1258" s="901"/>
    </row>
    <row r="1259" spans="2:11" x14ac:dyDescent="0.2">
      <c r="B1259" s="897"/>
      <c r="C1259" s="897"/>
      <c r="E1259" s="898"/>
      <c r="G1259" s="900"/>
      <c r="H1259" s="901"/>
      <c r="I1259" s="901"/>
      <c r="J1259" s="901"/>
      <c r="K1259" s="901"/>
    </row>
    <row r="1260" spans="2:11" x14ac:dyDescent="0.2">
      <c r="B1260" s="897"/>
      <c r="C1260" s="897"/>
      <c r="E1260" s="898"/>
      <c r="G1260" s="900"/>
      <c r="H1260" s="901"/>
      <c r="I1260" s="901"/>
      <c r="J1260" s="901"/>
      <c r="K1260" s="901"/>
    </row>
    <row r="1261" spans="2:11" x14ac:dyDescent="0.2">
      <c r="B1261" s="897"/>
      <c r="C1261" s="897"/>
      <c r="E1261" s="898"/>
      <c r="G1261" s="900"/>
      <c r="H1261" s="901"/>
      <c r="I1261" s="901"/>
      <c r="J1261" s="901"/>
      <c r="K1261" s="901"/>
    </row>
    <row r="1262" spans="2:11" x14ac:dyDescent="0.2">
      <c r="B1262" s="897"/>
      <c r="C1262" s="897"/>
      <c r="E1262" s="898"/>
      <c r="G1262" s="900"/>
      <c r="H1262" s="901"/>
      <c r="I1262" s="901"/>
      <c r="J1262" s="901"/>
      <c r="K1262" s="901"/>
    </row>
    <row r="1263" spans="2:11" x14ac:dyDescent="0.2">
      <c r="B1263" s="897"/>
      <c r="C1263" s="897"/>
      <c r="E1263" s="898"/>
      <c r="G1263" s="900"/>
      <c r="H1263" s="901"/>
      <c r="I1263" s="901"/>
      <c r="J1263" s="901"/>
      <c r="K1263" s="901"/>
    </row>
    <row r="1264" spans="2:11" x14ac:dyDescent="0.2">
      <c r="B1264" s="897"/>
      <c r="C1264" s="897"/>
      <c r="E1264" s="898"/>
      <c r="G1264" s="900"/>
      <c r="H1264" s="901"/>
      <c r="I1264" s="901"/>
      <c r="J1264" s="901"/>
      <c r="K1264" s="901"/>
    </row>
    <row r="1265" spans="2:11" x14ac:dyDescent="0.2">
      <c r="B1265" s="897"/>
      <c r="C1265" s="897"/>
      <c r="E1265" s="898"/>
      <c r="G1265" s="900"/>
      <c r="H1265" s="901"/>
      <c r="I1265" s="901"/>
      <c r="J1265" s="901"/>
      <c r="K1265" s="901"/>
    </row>
    <row r="1266" spans="2:11" x14ac:dyDescent="0.2">
      <c r="B1266" s="897"/>
      <c r="C1266" s="897"/>
      <c r="E1266" s="898"/>
      <c r="G1266" s="900"/>
      <c r="H1266" s="901"/>
      <c r="I1266" s="901"/>
      <c r="J1266" s="901"/>
      <c r="K1266" s="901"/>
    </row>
    <row r="1267" spans="2:11" x14ac:dyDescent="0.2">
      <c r="B1267" s="897"/>
      <c r="C1267" s="897"/>
      <c r="E1267" s="898"/>
      <c r="G1267" s="900"/>
      <c r="H1267" s="901"/>
      <c r="I1267" s="901"/>
      <c r="J1267" s="901"/>
      <c r="K1267" s="901"/>
    </row>
    <row r="1268" spans="2:11" x14ac:dyDescent="0.2">
      <c r="B1268" s="897"/>
      <c r="C1268" s="897"/>
      <c r="E1268" s="898"/>
      <c r="G1268" s="900"/>
      <c r="H1268" s="901"/>
      <c r="I1268" s="901"/>
      <c r="J1268" s="901"/>
      <c r="K1268" s="901"/>
    </row>
    <row r="1269" spans="2:11" x14ac:dyDescent="0.2">
      <c r="B1269" s="897"/>
      <c r="C1269" s="897"/>
      <c r="E1269" s="898"/>
      <c r="G1269" s="900"/>
      <c r="H1269" s="901"/>
      <c r="I1269" s="901"/>
      <c r="J1269" s="901"/>
      <c r="K1269" s="901"/>
    </row>
    <row r="1270" spans="2:11" x14ac:dyDescent="0.2">
      <c r="B1270" s="897"/>
      <c r="C1270" s="897"/>
      <c r="E1270" s="898"/>
      <c r="G1270" s="900"/>
      <c r="H1270" s="901"/>
      <c r="I1270" s="901"/>
      <c r="J1270" s="901"/>
      <c r="K1270" s="901"/>
    </row>
    <row r="1271" spans="2:11" x14ac:dyDescent="0.2">
      <c r="B1271" s="897"/>
      <c r="C1271" s="897"/>
      <c r="E1271" s="898"/>
      <c r="G1271" s="900"/>
      <c r="H1271" s="901"/>
      <c r="I1271" s="901"/>
      <c r="J1271" s="901"/>
      <c r="K1271" s="901"/>
    </row>
    <row r="1272" spans="2:11" x14ac:dyDescent="0.2">
      <c r="B1272" s="897"/>
      <c r="C1272" s="897"/>
      <c r="E1272" s="898"/>
      <c r="G1272" s="900"/>
      <c r="H1272" s="901"/>
      <c r="I1272" s="901"/>
      <c r="J1272" s="901"/>
      <c r="K1272" s="901"/>
    </row>
    <row r="1273" spans="2:11" x14ac:dyDescent="0.2">
      <c r="B1273" s="897"/>
      <c r="C1273" s="897"/>
      <c r="E1273" s="898"/>
      <c r="G1273" s="900"/>
      <c r="H1273" s="901"/>
      <c r="I1273" s="901"/>
      <c r="J1273" s="901"/>
      <c r="K1273" s="901"/>
    </row>
    <row r="1274" spans="2:11" x14ac:dyDescent="0.2">
      <c r="B1274" s="897"/>
      <c r="C1274" s="897"/>
      <c r="E1274" s="898"/>
      <c r="G1274" s="900"/>
      <c r="H1274" s="901"/>
      <c r="I1274" s="901"/>
      <c r="J1274" s="901"/>
      <c r="K1274" s="901"/>
    </row>
    <row r="1275" spans="2:11" x14ac:dyDescent="0.2">
      <c r="B1275" s="897"/>
      <c r="C1275" s="897"/>
      <c r="E1275" s="898"/>
      <c r="G1275" s="900"/>
      <c r="H1275" s="901"/>
      <c r="I1275" s="901"/>
      <c r="J1275" s="901"/>
      <c r="K1275" s="901"/>
    </row>
    <row r="1276" spans="2:11" x14ac:dyDescent="0.2">
      <c r="B1276" s="897"/>
      <c r="C1276" s="897"/>
      <c r="E1276" s="898"/>
      <c r="G1276" s="900"/>
      <c r="H1276" s="901"/>
      <c r="I1276" s="901"/>
      <c r="J1276" s="901"/>
      <c r="K1276" s="901"/>
    </row>
    <row r="1277" spans="2:11" x14ac:dyDescent="0.2">
      <c r="B1277" s="897"/>
      <c r="C1277" s="897"/>
      <c r="E1277" s="898"/>
      <c r="G1277" s="900"/>
      <c r="H1277" s="901"/>
      <c r="I1277" s="901"/>
      <c r="J1277" s="901"/>
      <c r="K1277" s="901"/>
    </row>
    <row r="1278" spans="2:11" x14ac:dyDescent="0.2">
      <c r="B1278" s="897"/>
      <c r="C1278" s="897"/>
      <c r="E1278" s="898"/>
      <c r="G1278" s="900"/>
      <c r="H1278" s="901"/>
      <c r="I1278" s="901"/>
      <c r="J1278" s="901"/>
      <c r="K1278" s="901"/>
    </row>
    <row r="1279" spans="2:11" x14ac:dyDescent="0.2">
      <c r="B1279" s="897"/>
      <c r="C1279" s="897"/>
      <c r="E1279" s="898"/>
      <c r="G1279" s="900"/>
      <c r="H1279" s="901"/>
      <c r="I1279" s="901"/>
      <c r="J1279" s="901"/>
      <c r="K1279" s="901"/>
    </row>
    <row r="1280" spans="2:11" x14ac:dyDescent="0.2">
      <c r="B1280" s="897"/>
      <c r="C1280" s="897"/>
      <c r="E1280" s="898"/>
      <c r="G1280" s="900"/>
      <c r="H1280" s="901"/>
      <c r="I1280" s="901"/>
      <c r="J1280" s="901"/>
      <c r="K1280" s="901"/>
    </row>
    <row r="1281" spans="2:11" x14ac:dyDescent="0.2">
      <c r="B1281" s="897"/>
      <c r="C1281" s="897"/>
      <c r="E1281" s="898"/>
      <c r="G1281" s="900"/>
      <c r="H1281" s="901"/>
      <c r="I1281" s="901"/>
      <c r="J1281" s="901"/>
      <c r="K1281" s="901"/>
    </row>
    <row r="1282" spans="2:11" x14ac:dyDescent="0.2">
      <c r="B1282" s="897"/>
      <c r="C1282" s="897"/>
      <c r="E1282" s="898"/>
      <c r="G1282" s="900"/>
      <c r="H1282" s="901"/>
      <c r="I1282" s="901"/>
      <c r="J1282" s="901"/>
      <c r="K1282" s="901"/>
    </row>
    <row r="1283" spans="2:11" x14ac:dyDescent="0.2">
      <c r="B1283" s="897"/>
      <c r="C1283" s="897"/>
      <c r="E1283" s="898"/>
      <c r="G1283" s="900"/>
      <c r="H1283" s="901"/>
      <c r="I1283" s="901"/>
      <c r="J1283" s="901"/>
      <c r="K1283" s="901"/>
    </row>
    <row r="1284" spans="2:11" x14ac:dyDescent="0.2">
      <c r="B1284" s="897"/>
      <c r="C1284" s="897"/>
      <c r="E1284" s="898"/>
      <c r="G1284" s="900"/>
      <c r="H1284" s="901"/>
      <c r="I1284" s="901"/>
      <c r="J1284" s="901"/>
      <c r="K1284" s="901"/>
    </row>
    <row r="1285" spans="2:11" x14ac:dyDescent="0.2">
      <c r="B1285" s="897"/>
      <c r="C1285" s="897"/>
      <c r="E1285" s="898"/>
      <c r="G1285" s="900"/>
      <c r="H1285" s="901"/>
      <c r="I1285" s="901"/>
      <c r="J1285" s="901"/>
      <c r="K1285" s="901"/>
    </row>
    <row r="1286" spans="2:11" x14ac:dyDescent="0.2">
      <c r="B1286" s="897"/>
      <c r="C1286" s="897"/>
      <c r="E1286" s="898"/>
      <c r="G1286" s="900"/>
      <c r="H1286" s="901"/>
      <c r="I1286" s="901"/>
      <c r="J1286" s="901"/>
      <c r="K1286" s="901"/>
    </row>
    <row r="1287" spans="2:11" x14ac:dyDescent="0.2">
      <c r="B1287" s="897"/>
      <c r="C1287" s="897"/>
      <c r="E1287" s="898"/>
      <c r="G1287" s="900"/>
      <c r="H1287" s="901"/>
      <c r="I1287" s="901"/>
      <c r="J1287" s="901"/>
      <c r="K1287" s="901"/>
    </row>
    <row r="1288" spans="2:11" x14ac:dyDescent="0.2">
      <c r="B1288" s="897"/>
      <c r="C1288" s="897"/>
      <c r="E1288" s="898"/>
      <c r="G1288" s="900"/>
      <c r="H1288" s="901"/>
      <c r="I1288" s="901"/>
      <c r="J1288" s="901"/>
      <c r="K1288" s="901"/>
    </row>
    <row r="1289" spans="2:11" x14ac:dyDescent="0.2">
      <c r="B1289" s="897"/>
      <c r="C1289" s="897"/>
      <c r="E1289" s="898"/>
      <c r="G1289" s="900"/>
      <c r="H1289" s="901"/>
      <c r="I1289" s="901"/>
      <c r="J1289" s="901"/>
      <c r="K1289" s="901"/>
    </row>
    <row r="1290" spans="2:11" x14ac:dyDescent="0.2">
      <c r="B1290" s="897"/>
      <c r="C1290" s="897"/>
      <c r="E1290" s="898"/>
      <c r="G1290" s="900"/>
      <c r="H1290" s="901"/>
      <c r="I1290" s="901"/>
      <c r="J1290" s="901"/>
      <c r="K1290" s="901"/>
    </row>
    <row r="1291" spans="2:11" x14ac:dyDescent="0.2">
      <c r="B1291" s="897"/>
      <c r="C1291" s="897"/>
      <c r="E1291" s="898"/>
      <c r="G1291" s="900"/>
      <c r="H1291" s="901"/>
      <c r="I1291" s="901"/>
      <c r="J1291" s="901"/>
      <c r="K1291" s="901"/>
    </row>
    <row r="1292" spans="2:11" x14ac:dyDescent="0.2">
      <c r="B1292" s="897"/>
      <c r="C1292" s="897"/>
      <c r="E1292" s="898"/>
      <c r="G1292" s="900"/>
      <c r="H1292" s="901"/>
      <c r="I1292" s="901"/>
      <c r="J1292" s="901"/>
      <c r="K1292" s="901"/>
    </row>
    <row r="1293" spans="2:11" x14ac:dyDescent="0.2">
      <c r="B1293" s="897"/>
      <c r="C1293" s="897"/>
      <c r="E1293" s="898"/>
      <c r="G1293" s="900"/>
      <c r="H1293" s="901"/>
      <c r="I1293" s="901"/>
      <c r="J1293" s="901"/>
      <c r="K1293" s="901"/>
    </row>
    <row r="1294" spans="2:11" x14ac:dyDescent="0.2">
      <c r="B1294" s="897"/>
      <c r="C1294" s="897"/>
      <c r="E1294" s="898"/>
      <c r="G1294" s="900"/>
      <c r="H1294" s="901"/>
      <c r="I1294" s="901"/>
      <c r="J1294" s="901"/>
      <c r="K1294" s="901"/>
    </row>
    <row r="1295" spans="2:11" x14ac:dyDescent="0.2">
      <c r="B1295" s="897"/>
      <c r="C1295" s="897"/>
      <c r="E1295" s="898"/>
      <c r="G1295" s="900"/>
      <c r="H1295" s="901"/>
      <c r="I1295" s="901"/>
      <c r="J1295" s="901"/>
      <c r="K1295" s="901"/>
    </row>
    <row r="1296" spans="2:11" x14ac:dyDescent="0.2">
      <c r="B1296" s="897"/>
      <c r="C1296" s="897"/>
      <c r="E1296" s="898"/>
      <c r="G1296" s="900"/>
      <c r="H1296" s="901"/>
      <c r="I1296" s="901"/>
      <c r="J1296" s="901"/>
      <c r="K1296" s="901"/>
    </row>
    <row r="1297" spans="2:11" x14ac:dyDescent="0.2">
      <c r="B1297" s="897"/>
      <c r="C1297" s="897"/>
      <c r="E1297" s="898"/>
      <c r="G1297" s="900"/>
      <c r="H1297" s="901"/>
      <c r="I1297" s="901"/>
      <c r="J1297" s="901"/>
      <c r="K1297" s="901"/>
    </row>
    <row r="1298" spans="2:11" x14ac:dyDescent="0.2">
      <c r="B1298" s="897"/>
      <c r="C1298" s="897"/>
      <c r="E1298" s="898"/>
      <c r="G1298" s="900"/>
      <c r="H1298" s="901"/>
      <c r="I1298" s="901"/>
      <c r="J1298" s="901"/>
      <c r="K1298" s="901"/>
    </row>
    <row r="1299" spans="2:11" x14ac:dyDescent="0.2">
      <c r="B1299" s="897"/>
      <c r="C1299" s="897"/>
      <c r="E1299" s="898"/>
      <c r="G1299" s="900"/>
      <c r="H1299" s="901"/>
      <c r="I1299" s="901"/>
      <c r="J1299" s="901"/>
      <c r="K1299" s="901"/>
    </row>
    <row r="1300" spans="2:11" x14ac:dyDescent="0.2">
      <c r="B1300" s="897"/>
      <c r="C1300" s="897"/>
      <c r="E1300" s="898"/>
      <c r="G1300" s="900"/>
      <c r="H1300" s="901"/>
      <c r="I1300" s="901"/>
      <c r="J1300" s="901"/>
      <c r="K1300" s="901"/>
    </row>
    <row r="1301" spans="2:11" x14ac:dyDescent="0.2">
      <c r="B1301" s="897"/>
      <c r="C1301" s="897"/>
      <c r="E1301" s="898"/>
      <c r="G1301" s="900"/>
      <c r="H1301" s="901"/>
      <c r="I1301" s="901"/>
      <c r="J1301" s="901"/>
      <c r="K1301" s="901"/>
    </row>
    <row r="1302" spans="2:11" x14ac:dyDescent="0.2">
      <c r="B1302" s="897"/>
      <c r="C1302" s="897"/>
      <c r="E1302" s="898"/>
      <c r="G1302" s="900"/>
      <c r="H1302" s="901"/>
      <c r="I1302" s="901"/>
      <c r="J1302" s="901"/>
      <c r="K1302" s="901"/>
    </row>
    <row r="1303" spans="2:11" x14ac:dyDescent="0.2">
      <c r="B1303" s="897"/>
      <c r="C1303" s="897"/>
      <c r="E1303" s="898"/>
      <c r="G1303" s="900"/>
      <c r="H1303" s="901"/>
      <c r="I1303" s="901"/>
      <c r="J1303" s="901"/>
      <c r="K1303" s="901"/>
    </row>
    <row r="1304" spans="2:11" x14ac:dyDescent="0.2">
      <c r="B1304" s="897"/>
      <c r="C1304" s="897"/>
      <c r="E1304" s="898"/>
      <c r="G1304" s="900"/>
      <c r="H1304" s="901"/>
      <c r="I1304" s="901"/>
      <c r="J1304" s="901"/>
      <c r="K1304" s="901"/>
    </row>
    <row r="1305" spans="2:11" x14ac:dyDescent="0.2">
      <c r="B1305" s="897"/>
      <c r="C1305" s="897"/>
      <c r="E1305" s="898"/>
      <c r="G1305" s="900"/>
      <c r="H1305" s="901"/>
      <c r="I1305" s="901"/>
      <c r="J1305" s="901"/>
      <c r="K1305" s="901"/>
    </row>
    <row r="1306" spans="2:11" x14ac:dyDescent="0.2">
      <c r="B1306" s="897"/>
      <c r="C1306" s="897"/>
      <c r="E1306" s="898"/>
      <c r="G1306" s="900"/>
      <c r="H1306" s="901"/>
      <c r="I1306" s="901"/>
      <c r="J1306" s="901"/>
      <c r="K1306" s="901"/>
    </row>
    <row r="1307" spans="2:11" x14ac:dyDescent="0.2">
      <c r="B1307" s="897"/>
      <c r="C1307" s="897"/>
      <c r="E1307" s="898"/>
      <c r="G1307" s="900"/>
      <c r="H1307" s="901"/>
      <c r="I1307" s="901"/>
      <c r="J1307" s="901"/>
      <c r="K1307" s="901"/>
    </row>
    <row r="1308" spans="2:11" x14ac:dyDescent="0.2">
      <c r="B1308" s="897"/>
      <c r="C1308" s="897"/>
      <c r="E1308" s="898"/>
      <c r="G1308" s="900"/>
      <c r="H1308" s="901"/>
      <c r="I1308" s="901"/>
      <c r="J1308" s="901"/>
      <c r="K1308" s="901"/>
    </row>
    <row r="1309" spans="2:11" x14ac:dyDescent="0.2">
      <c r="B1309" s="897"/>
      <c r="C1309" s="897"/>
      <c r="E1309" s="898"/>
      <c r="G1309" s="900"/>
      <c r="H1309" s="901"/>
      <c r="I1309" s="901"/>
      <c r="J1309" s="901"/>
      <c r="K1309" s="901"/>
    </row>
    <row r="1310" spans="2:11" x14ac:dyDescent="0.2">
      <c r="B1310" s="897"/>
      <c r="C1310" s="897"/>
      <c r="E1310" s="898"/>
      <c r="G1310" s="900"/>
      <c r="H1310" s="901"/>
      <c r="I1310" s="901"/>
      <c r="J1310" s="901"/>
      <c r="K1310" s="901"/>
    </row>
    <row r="1311" spans="2:11" x14ac:dyDescent="0.2">
      <c r="B1311" s="897"/>
      <c r="C1311" s="897"/>
      <c r="E1311" s="898"/>
      <c r="G1311" s="900"/>
      <c r="H1311" s="901"/>
      <c r="I1311" s="901"/>
      <c r="J1311" s="901"/>
      <c r="K1311" s="901"/>
    </row>
    <row r="1312" spans="2:11" x14ac:dyDescent="0.2">
      <c r="B1312" s="897"/>
      <c r="C1312" s="897"/>
      <c r="E1312" s="898"/>
      <c r="G1312" s="900"/>
      <c r="H1312" s="901"/>
      <c r="I1312" s="901"/>
      <c r="J1312" s="901"/>
      <c r="K1312" s="901"/>
    </row>
    <row r="1313" spans="2:11" x14ac:dyDescent="0.2">
      <c r="B1313" s="897"/>
      <c r="C1313" s="897"/>
      <c r="E1313" s="898"/>
      <c r="G1313" s="900"/>
      <c r="H1313" s="901"/>
      <c r="I1313" s="901"/>
      <c r="J1313" s="901"/>
      <c r="K1313" s="901"/>
    </row>
    <row r="1314" spans="2:11" x14ac:dyDescent="0.2">
      <c r="B1314" s="897"/>
      <c r="C1314" s="897"/>
      <c r="E1314" s="898"/>
      <c r="G1314" s="900"/>
      <c r="H1314" s="901"/>
      <c r="I1314" s="901"/>
      <c r="J1314" s="901"/>
      <c r="K1314" s="901"/>
    </row>
    <row r="1315" spans="2:11" x14ac:dyDescent="0.2">
      <c r="B1315" s="897"/>
      <c r="C1315" s="897"/>
      <c r="E1315" s="898"/>
      <c r="G1315" s="900"/>
      <c r="H1315" s="901"/>
      <c r="I1315" s="901"/>
      <c r="J1315" s="901"/>
      <c r="K1315" s="901"/>
    </row>
    <row r="1316" spans="2:11" x14ac:dyDescent="0.2">
      <c r="B1316" s="897"/>
      <c r="C1316" s="897"/>
      <c r="E1316" s="898"/>
      <c r="G1316" s="900"/>
      <c r="H1316" s="901"/>
      <c r="I1316" s="901"/>
      <c r="J1316" s="901"/>
      <c r="K1316" s="901"/>
    </row>
    <row r="1317" spans="2:11" x14ac:dyDescent="0.2">
      <c r="B1317" s="897"/>
      <c r="C1317" s="897"/>
      <c r="E1317" s="898"/>
      <c r="G1317" s="900"/>
      <c r="H1317" s="901"/>
      <c r="I1317" s="901"/>
      <c r="J1317" s="901"/>
      <c r="K1317" s="901"/>
    </row>
    <row r="1318" spans="2:11" x14ac:dyDescent="0.2">
      <c r="B1318" s="897"/>
      <c r="C1318" s="897"/>
      <c r="E1318" s="898"/>
      <c r="G1318" s="900"/>
      <c r="H1318" s="901"/>
      <c r="I1318" s="901"/>
      <c r="J1318" s="901"/>
      <c r="K1318" s="901"/>
    </row>
    <row r="1319" spans="2:11" x14ac:dyDescent="0.2">
      <c r="B1319" s="897"/>
      <c r="C1319" s="897"/>
      <c r="E1319" s="898"/>
      <c r="G1319" s="900"/>
      <c r="H1319" s="901"/>
      <c r="I1319" s="901"/>
      <c r="J1319" s="901"/>
      <c r="K1319" s="901"/>
    </row>
    <row r="1320" spans="2:11" x14ac:dyDescent="0.2">
      <c r="B1320" s="897"/>
      <c r="C1320" s="897"/>
      <c r="E1320" s="898"/>
      <c r="G1320" s="900"/>
      <c r="H1320" s="901"/>
      <c r="I1320" s="901"/>
      <c r="J1320" s="901"/>
      <c r="K1320" s="901"/>
    </row>
    <row r="1321" spans="2:11" x14ac:dyDescent="0.2">
      <c r="B1321" s="897"/>
      <c r="C1321" s="897"/>
      <c r="E1321" s="898"/>
      <c r="G1321" s="900"/>
      <c r="H1321" s="901"/>
      <c r="I1321" s="901"/>
      <c r="J1321" s="901"/>
      <c r="K1321" s="901"/>
    </row>
    <row r="1322" spans="2:11" x14ac:dyDescent="0.2">
      <c r="B1322" s="897"/>
      <c r="C1322" s="897"/>
      <c r="E1322" s="898"/>
      <c r="G1322" s="900"/>
      <c r="H1322" s="901"/>
      <c r="I1322" s="901"/>
      <c r="J1322" s="901"/>
      <c r="K1322" s="901"/>
    </row>
    <row r="1323" spans="2:11" x14ac:dyDescent="0.2">
      <c r="B1323" s="897"/>
      <c r="C1323" s="897"/>
      <c r="E1323" s="898"/>
      <c r="G1323" s="900"/>
      <c r="H1323" s="901"/>
      <c r="I1323" s="901"/>
      <c r="J1323" s="901"/>
      <c r="K1323" s="901"/>
    </row>
    <row r="1324" spans="2:11" x14ac:dyDescent="0.2">
      <c r="B1324" s="897"/>
      <c r="C1324" s="897"/>
      <c r="E1324" s="898"/>
      <c r="G1324" s="900"/>
      <c r="H1324" s="901"/>
      <c r="I1324" s="901"/>
      <c r="J1324" s="901"/>
      <c r="K1324" s="901"/>
    </row>
    <row r="1325" spans="2:11" x14ac:dyDescent="0.2">
      <c r="B1325" s="897"/>
      <c r="C1325" s="897"/>
      <c r="E1325" s="898"/>
      <c r="G1325" s="900"/>
      <c r="H1325" s="901"/>
      <c r="I1325" s="901"/>
      <c r="J1325" s="901"/>
      <c r="K1325" s="901"/>
    </row>
    <row r="1326" spans="2:11" x14ac:dyDescent="0.2">
      <c r="B1326" s="897"/>
      <c r="C1326" s="897"/>
      <c r="E1326" s="898"/>
      <c r="G1326" s="900"/>
      <c r="H1326" s="901"/>
      <c r="I1326" s="901"/>
      <c r="J1326" s="901"/>
      <c r="K1326" s="901"/>
    </row>
    <row r="1327" spans="2:11" x14ac:dyDescent="0.2">
      <c r="B1327" s="897"/>
      <c r="C1327" s="897"/>
      <c r="E1327" s="898"/>
      <c r="G1327" s="900"/>
      <c r="H1327" s="901"/>
      <c r="I1327" s="901"/>
      <c r="J1327" s="901"/>
      <c r="K1327" s="901"/>
    </row>
    <row r="1328" spans="2:11" x14ac:dyDescent="0.2">
      <c r="B1328" s="897"/>
      <c r="C1328" s="897"/>
      <c r="E1328" s="898"/>
      <c r="G1328" s="900"/>
      <c r="H1328" s="901"/>
      <c r="I1328" s="901"/>
      <c r="J1328" s="901"/>
      <c r="K1328" s="901"/>
    </row>
    <row r="1329" spans="2:11" x14ac:dyDescent="0.2">
      <c r="B1329" s="897"/>
      <c r="C1329" s="897"/>
      <c r="E1329" s="898"/>
      <c r="G1329" s="900"/>
      <c r="H1329" s="901"/>
      <c r="I1329" s="901"/>
      <c r="J1329" s="901"/>
      <c r="K1329" s="901"/>
    </row>
    <row r="1330" spans="2:11" x14ac:dyDescent="0.2">
      <c r="B1330" s="897"/>
      <c r="C1330" s="897"/>
      <c r="E1330" s="898"/>
      <c r="G1330" s="900"/>
      <c r="H1330" s="901"/>
      <c r="I1330" s="901"/>
      <c r="J1330" s="901"/>
      <c r="K1330" s="901"/>
    </row>
    <row r="1331" spans="2:11" x14ac:dyDescent="0.2">
      <c r="B1331" s="897"/>
      <c r="C1331" s="897"/>
      <c r="E1331" s="898"/>
      <c r="G1331" s="900"/>
      <c r="H1331" s="901"/>
      <c r="I1331" s="901"/>
      <c r="J1331" s="901"/>
      <c r="K1331" s="901"/>
    </row>
    <row r="1332" spans="2:11" x14ac:dyDescent="0.2">
      <c r="B1332" s="897"/>
      <c r="C1332" s="897"/>
      <c r="E1332" s="898"/>
      <c r="G1332" s="900"/>
      <c r="H1332" s="901"/>
      <c r="I1332" s="901"/>
      <c r="J1332" s="901"/>
      <c r="K1332" s="901"/>
    </row>
    <row r="1333" spans="2:11" x14ac:dyDescent="0.2">
      <c r="B1333" s="897"/>
      <c r="C1333" s="897"/>
      <c r="E1333" s="898"/>
      <c r="G1333" s="900"/>
      <c r="H1333" s="901"/>
      <c r="I1333" s="901"/>
      <c r="J1333" s="901"/>
      <c r="K1333" s="901"/>
    </row>
    <row r="1334" spans="2:11" x14ac:dyDescent="0.2">
      <c r="B1334" s="897"/>
      <c r="C1334" s="897"/>
      <c r="E1334" s="898"/>
      <c r="G1334" s="900"/>
      <c r="H1334" s="901"/>
      <c r="I1334" s="901"/>
      <c r="J1334" s="901"/>
      <c r="K1334" s="901"/>
    </row>
    <row r="1335" spans="2:11" x14ac:dyDescent="0.2">
      <c r="B1335" s="897"/>
      <c r="C1335" s="897"/>
      <c r="E1335" s="898"/>
      <c r="G1335" s="900"/>
      <c r="H1335" s="901"/>
      <c r="I1335" s="901"/>
      <c r="J1335" s="901"/>
      <c r="K1335" s="901"/>
    </row>
    <row r="1336" spans="2:11" x14ac:dyDescent="0.2">
      <c r="B1336" s="897"/>
      <c r="C1336" s="897"/>
      <c r="E1336" s="898"/>
      <c r="G1336" s="900"/>
      <c r="H1336" s="901"/>
      <c r="I1336" s="901"/>
      <c r="J1336" s="901"/>
      <c r="K1336" s="901"/>
    </row>
    <row r="1337" spans="2:11" x14ac:dyDescent="0.2">
      <c r="B1337" s="897"/>
      <c r="C1337" s="897"/>
      <c r="E1337" s="898"/>
      <c r="G1337" s="900"/>
      <c r="H1337" s="901"/>
      <c r="I1337" s="901"/>
      <c r="J1337" s="901"/>
      <c r="K1337" s="901"/>
    </row>
    <row r="1338" spans="2:11" x14ac:dyDescent="0.2">
      <c r="B1338" s="897"/>
      <c r="C1338" s="897"/>
      <c r="E1338" s="898"/>
      <c r="G1338" s="900"/>
      <c r="H1338" s="901"/>
      <c r="I1338" s="901"/>
      <c r="J1338" s="901"/>
      <c r="K1338" s="901"/>
    </row>
    <row r="1339" spans="2:11" x14ac:dyDescent="0.2">
      <c r="B1339" s="897"/>
      <c r="C1339" s="897"/>
      <c r="E1339" s="898"/>
      <c r="G1339" s="900"/>
      <c r="H1339" s="901"/>
      <c r="I1339" s="901"/>
      <c r="J1339" s="901"/>
      <c r="K1339" s="901"/>
    </row>
    <row r="1340" spans="2:11" x14ac:dyDescent="0.2">
      <c r="B1340" s="897"/>
      <c r="C1340" s="897"/>
      <c r="E1340" s="898"/>
      <c r="G1340" s="900"/>
      <c r="H1340" s="901"/>
      <c r="I1340" s="901"/>
      <c r="J1340" s="901"/>
      <c r="K1340" s="901"/>
    </row>
    <row r="1341" spans="2:11" x14ac:dyDescent="0.2">
      <c r="B1341" s="897"/>
      <c r="C1341" s="897"/>
      <c r="E1341" s="898"/>
      <c r="G1341" s="900"/>
      <c r="H1341" s="901"/>
      <c r="I1341" s="901"/>
      <c r="J1341" s="901"/>
      <c r="K1341" s="901"/>
    </row>
    <row r="1342" spans="2:11" x14ac:dyDescent="0.2">
      <c r="B1342" s="897"/>
      <c r="C1342" s="897"/>
      <c r="E1342" s="898"/>
      <c r="G1342" s="900"/>
      <c r="H1342" s="901"/>
      <c r="I1342" s="901"/>
      <c r="J1342" s="901"/>
      <c r="K1342" s="901"/>
    </row>
    <row r="1343" spans="2:11" x14ac:dyDescent="0.2">
      <c r="B1343" s="897"/>
      <c r="C1343" s="897"/>
      <c r="E1343" s="898"/>
      <c r="G1343" s="900"/>
      <c r="H1343" s="901"/>
      <c r="I1343" s="901"/>
      <c r="J1343" s="901"/>
      <c r="K1343" s="901"/>
    </row>
    <row r="1344" spans="2:11" x14ac:dyDescent="0.2">
      <c r="B1344" s="897"/>
      <c r="C1344" s="897"/>
      <c r="E1344" s="898"/>
      <c r="G1344" s="900"/>
      <c r="H1344" s="901"/>
      <c r="I1344" s="901"/>
      <c r="J1344" s="901"/>
      <c r="K1344" s="901"/>
    </row>
    <row r="1345" spans="2:11" x14ac:dyDescent="0.2">
      <c r="B1345" s="897"/>
      <c r="C1345" s="897"/>
      <c r="E1345" s="898"/>
      <c r="G1345" s="900"/>
      <c r="H1345" s="901"/>
      <c r="I1345" s="901"/>
      <c r="J1345" s="901"/>
      <c r="K1345" s="901"/>
    </row>
    <row r="1346" spans="2:11" x14ac:dyDescent="0.2">
      <c r="B1346" s="897"/>
      <c r="C1346" s="897"/>
      <c r="E1346" s="898"/>
      <c r="G1346" s="900"/>
      <c r="H1346" s="901"/>
      <c r="I1346" s="901"/>
      <c r="J1346" s="901"/>
      <c r="K1346" s="901"/>
    </row>
    <row r="1347" spans="2:11" x14ac:dyDescent="0.2">
      <c r="B1347" s="897"/>
      <c r="C1347" s="897"/>
      <c r="E1347" s="898"/>
      <c r="G1347" s="900"/>
      <c r="H1347" s="901"/>
      <c r="I1347" s="901"/>
      <c r="J1347" s="901"/>
      <c r="K1347" s="901"/>
    </row>
    <row r="1348" spans="2:11" x14ac:dyDescent="0.2">
      <c r="B1348" s="897"/>
      <c r="C1348" s="897"/>
      <c r="E1348" s="898"/>
      <c r="G1348" s="900"/>
      <c r="H1348" s="901"/>
      <c r="I1348" s="901"/>
      <c r="J1348" s="901"/>
      <c r="K1348" s="901"/>
    </row>
    <row r="1349" spans="2:11" x14ac:dyDescent="0.2">
      <c r="B1349" s="897"/>
      <c r="C1349" s="897"/>
      <c r="E1349" s="898"/>
      <c r="G1349" s="900"/>
      <c r="H1349" s="901"/>
      <c r="I1349" s="901"/>
      <c r="J1349" s="901"/>
      <c r="K1349" s="901"/>
    </row>
    <row r="1350" spans="2:11" x14ac:dyDescent="0.2">
      <c r="B1350" s="897"/>
      <c r="C1350" s="897"/>
      <c r="E1350" s="898"/>
      <c r="G1350" s="900"/>
      <c r="H1350" s="901"/>
      <c r="I1350" s="901"/>
      <c r="J1350" s="901"/>
      <c r="K1350" s="901"/>
    </row>
    <row r="1351" spans="2:11" x14ac:dyDescent="0.2">
      <c r="B1351" s="897"/>
      <c r="C1351" s="897"/>
      <c r="E1351" s="898"/>
      <c r="G1351" s="900"/>
      <c r="H1351" s="901"/>
      <c r="I1351" s="901"/>
      <c r="J1351" s="901"/>
      <c r="K1351" s="901"/>
    </row>
    <row r="1352" spans="2:11" x14ac:dyDescent="0.2">
      <c r="B1352" s="897"/>
      <c r="C1352" s="897"/>
      <c r="E1352" s="898"/>
      <c r="G1352" s="900"/>
      <c r="H1352" s="901"/>
      <c r="I1352" s="901"/>
      <c r="J1352" s="901"/>
      <c r="K1352" s="901"/>
    </row>
    <row r="1353" spans="2:11" x14ac:dyDescent="0.2">
      <c r="B1353" s="897"/>
      <c r="C1353" s="897"/>
      <c r="E1353" s="898"/>
      <c r="G1353" s="900"/>
      <c r="H1353" s="901"/>
      <c r="I1353" s="901"/>
      <c r="J1353" s="901"/>
      <c r="K1353" s="901"/>
    </row>
    <row r="1354" spans="2:11" x14ac:dyDescent="0.2">
      <c r="B1354" s="897"/>
      <c r="C1354" s="897"/>
      <c r="E1354" s="898"/>
      <c r="G1354" s="900"/>
      <c r="H1354" s="901"/>
      <c r="I1354" s="901"/>
      <c r="J1354" s="901"/>
      <c r="K1354" s="901"/>
    </row>
    <row r="1355" spans="2:11" x14ac:dyDescent="0.2">
      <c r="B1355" s="897"/>
      <c r="C1355" s="897"/>
      <c r="E1355" s="898"/>
      <c r="G1355" s="900"/>
      <c r="H1355" s="901"/>
      <c r="I1355" s="901"/>
      <c r="J1355" s="901"/>
      <c r="K1355" s="901"/>
    </row>
    <row r="1356" spans="2:11" x14ac:dyDescent="0.2">
      <c r="B1356" s="897"/>
      <c r="C1356" s="897"/>
      <c r="E1356" s="898"/>
      <c r="G1356" s="900"/>
      <c r="H1356" s="901"/>
      <c r="I1356" s="901"/>
      <c r="J1356" s="901"/>
      <c r="K1356" s="901"/>
    </row>
    <row r="1357" spans="2:11" x14ac:dyDescent="0.2">
      <c r="B1357" s="897"/>
      <c r="C1357" s="897"/>
      <c r="E1357" s="898"/>
      <c r="G1357" s="900"/>
      <c r="H1357" s="901"/>
      <c r="I1357" s="901"/>
      <c r="J1357" s="901"/>
      <c r="K1357" s="901"/>
    </row>
    <row r="1358" spans="2:11" x14ac:dyDescent="0.2">
      <c r="B1358" s="897"/>
      <c r="C1358" s="897"/>
      <c r="E1358" s="898"/>
      <c r="G1358" s="900"/>
      <c r="H1358" s="901"/>
      <c r="I1358" s="901"/>
      <c r="J1358" s="901"/>
      <c r="K1358" s="901"/>
    </row>
    <row r="1359" spans="2:11" x14ac:dyDescent="0.2">
      <c r="B1359" s="897"/>
      <c r="C1359" s="897"/>
      <c r="E1359" s="898"/>
      <c r="G1359" s="900"/>
      <c r="H1359" s="901"/>
      <c r="I1359" s="901"/>
      <c r="J1359" s="901"/>
      <c r="K1359" s="901"/>
    </row>
    <row r="1360" spans="2:11" x14ac:dyDescent="0.2">
      <c r="B1360" s="897"/>
      <c r="C1360" s="897"/>
      <c r="E1360" s="898"/>
      <c r="G1360" s="900"/>
      <c r="H1360" s="901"/>
      <c r="I1360" s="901"/>
      <c r="J1360" s="901"/>
      <c r="K1360" s="901"/>
    </row>
    <row r="1361" spans="2:11" x14ac:dyDescent="0.2">
      <c r="B1361" s="897"/>
      <c r="C1361" s="897"/>
      <c r="E1361" s="898"/>
      <c r="G1361" s="900"/>
      <c r="H1361" s="901"/>
      <c r="I1361" s="901"/>
      <c r="J1361" s="901"/>
      <c r="K1361" s="901"/>
    </row>
    <row r="1362" spans="2:11" x14ac:dyDescent="0.2">
      <c r="B1362" s="897"/>
      <c r="C1362" s="897"/>
      <c r="E1362" s="898"/>
      <c r="G1362" s="900"/>
      <c r="H1362" s="901"/>
      <c r="I1362" s="901"/>
      <c r="J1362" s="901"/>
      <c r="K1362" s="901"/>
    </row>
    <row r="1363" spans="2:11" x14ac:dyDescent="0.2">
      <c r="B1363" s="897"/>
      <c r="C1363" s="897"/>
      <c r="E1363" s="898"/>
      <c r="G1363" s="900"/>
      <c r="H1363" s="901"/>
      <c r="I1363" s="901"/>
      <c r="J1363" s="901"/>
      <c r="K1363" s="901"/>
    </row>
    <row r="1364" spans="2:11" x14ac:dyDescent="0.2">
      <c r="B1364" s="897"/>
      <c r="C1364" s="897"/>
      <c r="E1364" s="898"/>
      <c r="G1364" s="900"/>
      <c r="H1364" s="901"/>
      <c r="I1364" s="901"/>
      <c r="J1364" s="901"/>
      <c r="K1364" s="901"/>
    </row>
    <row r="1365" spans="2:11" x14ac:dyDescent="0.2">
      <c r="B1365" s="897"/>
      <c r="C1365" s="897"/>
      <c r="E1365" s="898"/>
      <c r="G1365" s="900"/>
      <c r="H1365" s="901"/>
      <c r="I1365" s="901"/>
      <c r="J1365" s="901"/>
      <c r="K1365" s="901"/>
    </row>
    <row r="1366" spans="2:11" x14ac:dyDescent="0.2">
      <c r="B1366" s="897"/>
      <c r="C1366" s="897"/>
      <c r="E1366" s="898"/>
      <c r="G1366" s="900"/>
      <c r="H1366" s="901"/>
      <c r="I1366" s="901"/>
      <c r="J1366" s="901"/>
      <c r="K1366" s="901"/>
    </row>
    <row r="1367" spans="2:11" x14ac:dyDescent="0.2">
      <c r="B1367" s="897"/>
      <c r="C1367" s="897"/>
      <c r="E1367" s="898"/>
      <c r="G1367" s="900"/>
      <c r="H1367" s="901"/>
      <c r="I1367" s="901"/>
      <c r="J1367" s="901"/>
      <c r="K1367" s="901"/>
    </row>
    <row r="1368" spans="2:11" x14ac:dyDescent="0.2">
      <c r="B1368" s="897"/>
      <c r="C1368" s="897"/>
      <c r="E1368" s="898"/>
      <c r="G1368" s="900"/>
      <c r="H1368" s="901"/>
      <c r="I1368" s="901"/>
      <c r="J1368" s="901"/>
      <c r="K1368" s="901"/>
    </row>
    <row r="1369" spans="2:11" x14ac:dyDescent="0.2">
      <c r="B1369" s="897"/>
      <c r="C1369" s="897"/>
      <c r="E1369" s="898"/>
      <c r="G1369" s="900"/>
      <c r="H1369" s="901"/>
      <c r="I1369" s="901"/>
      <c r="J1369" s="901"/>
      <c r="K1369" s="901"/>
    </row>
    <row r="1370" spans="2:11" x14ac:dyDescent="0.2">
      <c r="B1370" s="897"/>
      <c r="C1370" s="897"/>
      <c r="E1370" s="898"/>
      <c r="G1370" s="900"/>
      <c r="H1370" s="901"/>
      <c r="I1370" s="901"/>
      <c r="J1370" s="901"/>
      <c r="K1370" s="901"/>
    </row>
    <row r="1371" spans="2:11" x14ac:dyDescent="0.2">
      <c r="B1371" s="897"/>
      <c r="C1371" s="897"/>
      <c r="E1371" s="898"/>
      <c r="G1371" s="900"/>
      <c r="H1371" s="901"/>
      <c r="I1371" s="901"/>
      <c r="J1371" s="901"/>
      <c r="K1371" s="901"/>
    </row>
    <row r="1372" spans="2:11" x14ac:dyDescent="0.2">
      <c r="B1372" s="897"/>
      <c r="C1372" s="897"/>
      <c r="E1372" s="898"/>
      <c r="G1372" s="900"/>
      <c r="H1372" s="901"/>
      <c r="I1372" s="901"/>
      <c r="J1372" s="901"/>
      <c r="K1372" s="901"/>
    </row>
    <row r="1373" spans="2:11" x14ac:dyDescent="0.2">
      <c r="B1373" s="897"/>
      <c r="C1373" s="897"/>
      <c r="E1373" s="898"/>
      <c r="G1373" s="900"/>
      <c r="H1373" s="901"/>
      <c r="I1373" s="901"/>
      <c r="J1373" s="901"/>
      <c r="K1373" s="901"/>
    </row>
    <row r="1374" spans="2:11" x14ac:dyDescent="0.2">
      <c r="B1374" s="897"/>
      <c r="C1374" s="897"/>
      <c r="E1374" s="898"/>
      <c r="G1374" s="900"/>
      <c r="H1374" s="901"/>
      <c r="I1374" s="901"/>
      <c r="J1374" s="901"/>
      <c r="K1374" s="901"/>
    </row>
    <row r="1375" spans="2:11" x14ac:dyDescent="0.2">
      <c r="B1375" s="897"/>
      <c r="C1375" s="897"/>
      <c r="E1375" s="898"/>
      <c r="G1375" s="900"/>
      <c r="H1375" s="901"/>
      <c r="I1375" s="901"/>
      <c r="J1375" s="901"/>
      <c r="K1375" s="901"/>
    </row>
    <row r="1376" spans="2:11" x14ac:dyDescent="0.2">
      <c r="B1376" s="897"/>
      <c r="C1376" s="897"/>
      <c r="E1376" s="898"/>
      <c r="G1376" s="900"/>
      <c r="H1376" s="901"/>
      <c r="I1376" s="901"/>
      <c r="J1376" s="901"/>
      <c r="K1376" s="901"/>
    </row>
    <row r="1377" spans="2:11" x14ac:dyDescent="0.2">
      <c r="B1377" s="897"/>
      <c r="C1377" s="897"/>
      <c r="E1377" s="898"/>
      <c r="G1377" s="900"/>
      <c r="H1377" s="901"/>
      <c r="I1377" s="901"/>
      <c r="J1377" s="901"/>
      <c r="K1377" s="901"/>
    </row>
    <row r="1378" spans="2:11" x14ac:dyDescent="0.2">
      <c r="B1378" s="897"/>
      <c r="C1378" s="897"/>
      <c r="E1378" s="898"/>
      <c r="G1378" s="900"/>
      <c r="H1378" s="901"/>
      <c r="I1378" s="901"/>
      <c r="J1378" s="901"/>
      <c r="K1378" s="901"/>
    </row>
    <row r="1379" spans="2:11" x14ac:dyDescent="0.2">
      <c r="B1379" s="897"/>
      <c r="C1379" s="897"/>
      <c r="E1379" s="898"/>
      <c r="G1379" s="900"/>
      <c r="H1379" s="901"/>
      <c r="I1379" s="901"/>
      <c r="J1379" s="901"/>
      <c r="K1379" s="901"/>
    </row>
    <row r="1380" spans="2:11" x14ac:dyDescent="0.2">
      <c r="B1380" s="897"/>
      <c r="C1380" s="897"/>
      <c r="E1380" s="898"/>
      <c r="G1380" s="900"/>
      <c r="H1380" s="901"/>
      <c r="I1380" s="901"/>
      <c r="J1380" s="901"/>
      <c r="K1380" s="901"/>
    </row>
    <row r="1381" spans="2:11" x14ac:dyDescent="0.2">
      <c r="B1381" s="897"/>
      <c r="C1381" s="897"/>
      <c r="E1381" s="898"/>
      <c r="G1381" s="900"/>
      <c r="H1381" s="901"/>
      <c r="I1381" s="901"/>
      <c r="J1381" s="901"/>
      <c r="K1381" s="901"/>
    </row>
    <row r="1382" spans="2:11" x14ac:dyDescent="0.2">
      <c r="B1382" s="897"/>
      <c r="C1382" s="897"/>
      <c r="E1382" s="898"/>
      <c r="G1382" s="900"/>
      <c r="H1382" s="901"/>
      <c r="I1382" s="901"/>
      <c r="J1382" s="901"/>
      <c r="K1382" s="901"/>
    </row>
    <row r="1383" spans="2:11" x14ac:dyDescent="0.2">
      <c r="B1383" s="897"/>
      <c r="C1383" s="897"/>
      <c r="E1383" s="898"/>
      <c r="G1383" s="900"/>
      <c r="H1383" s="901"/>
      <c r="I1383" s="901"/>
      <c r="J1383" s="901"/>
      <c r="K1383" s="901"/>
    </row>
    <row r="1384" spans="2:11" x14ac:dyDescent="0.2">
      <c r="B1384" s="897"/>
      <c r="C1384" s="897"/>
      <c r="E1384" s="898"/>
      <c r="G1384" s="900"/>
      <c r="H1384" s="901"/>
      <c r="I1384" s="901"/>
      <c r="J1384" s="901"/>
      <c r="K1384" s="901"/>
    </row>
    <row r="1385" spans="2:11" x14ac:dyDescent="0.2">
      <c r="B1385" s="897"/>
      <c r="C1385" s="897"/>
      <c r="E1385" s="898"/>
      <c r="G1385" s="900"/>
      <c r="H1385" s="901"/>
      <c r="I1385" s="901"/>
      <c r="J1385" s="901"/>
      <c r="K1385" s="901"/>
    </row>
    <row r="1386" spans="2:11" x14ac:dyDescent="0.2">
      <c r="B1386" s="897"/>
      <c r="C1386" s="897"/>
      <c r="E1386" s="898"/>
      <c r="G1386" s="900"/>
      <c r="H1386" s="901"/>
      <c r="I1386" s="901"/>
      <c r="J1386" s="901"/>
      <c r="K1386" s="901"/>
    </row>
    <row r="1387" spans="2:11" x14ac:dyDescent="0.2">
      <c r="B1387" s="897"/>
      <c r="C1387" s="897"/>
      <c r="E1387" s="898"/>
      <c r="G1387" s="900"/>
      <c r="H1387" s="901"/>
      <c r="I1387" s="901"/>
      <c r="J1387" s="901"/>
      <c r="K1387" s="901"/>
    </row>
    <row r="1388" spans="2:11" x14ac:dyDescent="0.2">
      <c r="B1388" s="897"/>
      <c r="C1388" s="897"/>
      <c r="E1388" s="898"/>
      <c r="G1388" s="900"/>
      <c r="H1388" s="901"/>
      <c r="I1388" s="901"/>
      <c r="J1388" s="901"/>
      <c r="K1388" s="901"/>
    </row>
    <row r="1389" spans="2:11" x14ac:dyDescent="0.2">
      <c r="B1389" s="897"/>
      <c r="C1389" s="897"/>
      <c r="E1389" s="898"/>
      <c r="G1389" s="900"/>
      <c r="H1389" s="901"/>
      <c r="I1389" s="901"/>
      <c r="J1389" s="901"/>
      <c r="K1389" s="901"/>
    </row>
    <row r="1390" spans="2:11" x14ac:dyDescent="0.2">
      <c r="B1390" s="897"/>
      <c r="C1390" s="897"/>
      <c r="E1390" s="898"/>
      <c r="G1390" s="900"/>
      <c r="H1390" s="901"/>
      <c r="I1390" s="901"/>
      <c r="J1390" s="901"/>
      <c r="K1390" s="901"/>
    </row>
    <row r="1391" spans="2:11" x14ac:dyDescent="0.2">
      <c r="B1391" s="897"/>
      <c r="C1391" s="897"/>
      <c r="E1391" s="898"/>
      <c r="G1391" s="900"/>
      <c r="H1391" s="901"/>
      <c r="I1391" s="901"/>
      <c r="J1391" s="901"/>
      <c r="K1391" s="901"/>
    </row>
    <row r="1392" spans="2:11" x14ac:dyDescent="0.2">
      <c r="B1392" s="897"/>
      <c r="C1392" s="897"/>
      <c r="E1392" s="898"/>
      <c r="G1392" s="900"/>
      <c r="H1392" s="901"/>
      <c r="I1392" s="901"/>
      <c r="J1392" s="901"/>
      <c r="K1392" s="901"/>
    </row>
    <row r="1393" spans="2:11" x14ac:dyDescent="0.2">
      <c r="B1393" s="897"/>
      <c r="C1393" s="897"/>
      <c r="E1393" s="898"/>
      <c r="G1393" s="900"/>
      <c r="H1393" s="901"/>
      <c r="I1393" s="901"/>
      <c r="J1393" s="901"/>
      <c r="K1393" s="901"/>
    </row>
    <row r="1394" spans="2:11" x14ac:dyDescent="0.2">
      <c r="B1394" s="897"/>
      <c r="C1394" s="897"/>
      <c r="E1394" s="898"/>
      <c r="G1394" s="900"/>
      <c r="H1394" s="901"/>
      <c r="I1394" s="901"/>
      <c r="J1394" s="901"/>
      <c r="K1394" s="901"/>
    </row>
    <row r="1395" spans="2:11" x14ac:dyDescent="0.2">
      <c r="B1395" s="897"/>
      <c r="C1395" s="897"/>
      <c r="E1395" s="898"/>
      <c r="G1395" s="900"/>
      <c r="H1395" s="901"/>
      <c r="I1395" s="901"/>
      <c r="J1395" s="901"/>
      <c r="K1395" s="901"/>
    </row>
    <row r="1396" spans="2:11" x14ac:dyDescent="0.2">
      <c r="B1396" s="897"/>
      <c r="C1396" s="897"/>
      <c r="E1396" s="898"/>
      <c r="G1396" s="900"/>
      <c r="H1396" s="901"/>
      <c r="I1396" s="901"/>
      <c r="J1396" s="901"/>
      <c r="K1396" s="901"/>
    </row>
    <row r="1397" spans="2:11" x14ac:dyDescent="0.2">
      <c r="B1397" s="897"/>
      <c r="C1397" s="897"/>
      <c r="E1397" s="898"/>
      <c r="G1397" s="900"/>
      <c r="H1397" s="901"/>
      <c r="I1397" s="901"/>
      <c r="J1397" s="901"/>
      <c r="K1397" s="901"/>
    </row>
    <row r="1398" spans="2:11" x14ac:dyDescent="0.2">
      <c r="B1398" s="897"/>
      <c r="C1398" s="897"/>
      <c r="E1398" s="898"/>
      <c r="G1398" s="900"/>
      <c r="H1398" s="901"/>
      <c r="I1398" s="901"/>
      <c r="J1398" s="901"/>
      <c r="K1398" s="901"/>
    </row>
    <row r="1399" spans="2:11" x14ac:dyDescent="0.2">
      <c r="B1399" s="897"/>
      <c r="C1399" s="897"/>
      <c r="E1399" s="898"/>
      <c r="G1399" s="900"/>
      <c r="H1399" s="901"/>
      <c r="I1399" s="901"/>
      <c r="J1399" s="901"/>
      <c r="K1399" s="901"/>
    </row>
    <row r="1400" spans="2:11" x14ac:dyDescent="0.2">
      <c r="B1400" s="897"/>
      <c r="C1400" s="897"/>
      <c r="E1400" s="898"/>
      <c r="G1400" s="900"/>
      <c r="H1400" s="901"/>
      <c r="I1400" s="901"/>
      <c r="J1400" s="901"/>
      <c r="K1400" s="901"/>
    </row>
    <row r="1401" spans="2:11" x14ac:dyDescent="0.2">
      <c r="B1401" s="897"/>
      <c r="C1401" s="897"/>
      <c r="E1401" s="898"/>
      <c r="G1401" s="900"/>
      <c r="H1401" s="901"/>
      <c r="I1401" s="901"/>
      <c r="J1401" s="901"/>
      <c r="K1401" s="901"/>
    </row>
    <row r="1402" spans="2:11" x14ac:dyDescent="0.2">
      <c r="B1402" s="897"/>
      <c r="C1402" s="897"/>
      <c r="E1402" s="898"/>
      <c r="G1402" s="900"/>
      <c r="H1402" s="901"/>
      <c r="I1402" s="901"/>
      <c r="J1402" s="901"/>
      <c r="K1402" s="901"/>
    </row>
    <row r="1403" spans="2:11" x14ac:dyDescent="0.2">
      <c r="B1403" s="897"/>
      <c r="C1403" s="897"/>
      <c r="E1403" s="898"/>
      <c r="G1403" s="900"/>
      <c r="H1403" s="901"/>
      <c r="I1403" s="901"/>
      <c r="J1403" s="901"/>
      <c r="K1403" s="901"/>
    </row>
    <row r="1404" spans="2:11" x14ac:dyDescent="0.2">
      <c r="B1404" s="897"/>
      <c r="C1404" s="897"/>
      <c r="E1404" s="898"/>
      <c r="G1404" s="900"/>
      <c r="H1404" s="901"/>
      <c r="I1404" s="901"/>
      <c r="J1404" s="901"/>
      <c r="K1404" s="901"/>
    </row>
    <row r="1405" spans="2:11" x14ac:dyDescent="0.2">
      <c r="B1405" s="897"/>
      <c r="C1405" s="897"/>
      <c r="E1405" s="898"/>
      <c r="G1405" s="900"/>
      <c r="H1405" s="901"/>
      <c r="I1405" s="901"/>
      <c r="J1405" s="901"/>
      <c r="K1405" s="901"/>
    </row>
    <row r="1406" spans="2:11" x14ac:dyDescent="0.2">
      <c r="B1406" s="897"/>
      <c r="C1406" s="897"/>
      <c r="E1406" s="898"/>
      <c r="G1406" s="900"/>
      <c r="H1406" s="901"/>
      <c r="I1406" s="901"/>
      <c r="J1406" s="901"/>
      <c r="K1406" s="901"/>
    </row>
    <row r="1407" spans="2:11" x14ac:dyDescent="0.2">
      <c r="B1407" s="897"/>
      <c r="C1407" s="897"/>
      <c r="E1407" s="898"/>
      <c r="G1407" s="900"/>
      <c r="H1407" s="901"/>
      <c r="I1407" s="901"/>
      <c r="J1407" s="901"/>
      <c r="K1407" s="901"/>
    </row>
    <row r="1408" spans="2:11" x14ac:dyDescent="0.2">
      <c r="B1408" s="897"/>
      <c r="C1408" s="897"/>
      <c r="E1408" s="898"/>
      <c r="G1408" s="900"/>
      <c r="H1408" s="901"/>
      <c r="I1408" s="901"/>
      <c r="J1408" s="901"/>
      <c r="K1408" s="901"/>
    </row>
    <row r="1409" spans="2:11" x14ac:dyDescent="0.2">
      <c r="B1409" s="897"/>
      <c r="C1409" s="897"/>
      <c r="E1409" s="898"/>
      <c r="G1409" s="900"/>
      <c r="H1409" s="901"/>
      <c r="I1409" s="901"/>
      <c r="J1409" s="901"/>
      <c r="K1409" s="901"/>
    </row>
    <row r="1410" spans="2:11" x14ac:dyDescent="0.2">
      <c r="B1410" s="897"/>
      <c r="C1410" s="897"/>
      <c r="E1410" s="898"/>
      <c r="G1410" s="900"/>
      <c r="H1410" s="901"/>
      <c r="I1410" s="901"/>
      <c r="J1410" s="901"/>
      <c r="K1410" s="901"/>
    </row>
    <row r="1411" spans="2:11" x14ac:dyDescent="0.2">
      <c r="B1411" s="897"/>
      <c r="C1411" s="897"/>
      <c r="E1411" s="898"/>
      <c r="G1411" s="900"/>
      <c r="H1411" s="901"/>
      <c r="I1411" s="901"/>
      <c r="J1411" s="901"/>
      <c r="K1411" s="901"/>
    </row>
    <row r="1412" spans="2:11" x14ac:dyDescent="0.2">
      <c r="B1412" s="897"/>
      <c r="C1412" s="897"/>
      <c r="E1412" s="898"/>
      <c r="G1412" s="900"/>
      <c r="H1412" s="901"/>
      <c r="I1412" s="901"/>
      <c r="J1412" s="901"/>
      <c r="K1412" s="901"/>
    </row>
    <row r="1413" spans="2:11" x14ac:dyDescent="0.2">
      <c r="B1413" s="897"/>
      <c r="C1413" s="897"/>
      <c r="E1413" s="898"/>
      <c r="G1413" s="900"/>
      <c r="H1413" s="901"/>
      <c r="I1413" s="901"/>
      <c r="J1413" s="901"/>
      <c r="K1413" s="901"/>
    </row>
    <row r="1414" spans="2:11" x14ac:dyDescent="0.2">
      <c r="B1414" s="897"/>
      <c r="C1414" s="897"/>
      <c r="E1414" s="898"/>
      <c r="G1414" s="900"/>
      <c r="H1414" s="901"/>
      <c r="I1414" s="901"/>
      <c r="J1414" s="901"/>
      <c r="K1414" s="901"/>
    </row>
    <row r="1415" spans="2:11" x14ac:dyDescent="0.2">
      <c r="B1415" s="897"/>
      <c r="C1415" s="897"/>
      <c r="E1415" s="898"/>
      <c r="G1415" s="900"/>
      <c r="H1415" s="901"/>
      <c r="I1415" s="901"/>
      <c r="J1415" s="901"/>
      <c r="K1415" s="901"/>
    </row>
    <row r="1416" spans="2:11" x14ac:dyDescent="0.2">
      <c r="B1416" s="897"/>
      <c r="C1416" s="897"/>
      <c r="E1416" s="898"/>
      <c r="G1416" s="900"/>
      <c r="H1416" s="901"/>
      <c r="I1416" s="901"/>
      <c r="J1416" s="901"/>
      <c r="K1416" s="901"/>
    </row>
    <row r="1417" spans="2:11" x14ac:dyDescent="0.2">
      <c r="B1417" s="897"/>
      <c r="C1417" s="897"/>
      <c r="E1417" s="898"/>
      <c r="G1417" s="900"/>
      <c r="H1417" s="901"/>
      <c r="I1417" s="901"/>
      <c r="J1417" s="901"/>
      <c r="K1417" s="901"/>
    </row>
    <row r="1418" spans="2:11" x14ac:dyDescent="0.2">
      <c r="B1418" s="897"/>
      <c r="C1418" s="897"/>
      <c r="E1418" s="898"/>
      <c r="G1418" s="900"/>
      <c r="H1418" s="901"/>
      <c r="I1418" s="901"/>
      <c r="J1418" s="901"/>
      <c r="K1418" s="901"/>
    </row>
    <row r="1419" spans="2:11" x14ac:dyDescent="0.2">
      <c r="B1419" s="897"/>
      <c r="C1419" s="897"/>
      <c r="E1419" s="898"/>
      <c r="G1419" s="900"/>
      <c r="H1419" s="901"/>
      <c r="I1419" s="901"/>
      <c r="J1419" s="901"/>
      <c r="K1419" s="901"/>
    </row>
    <row r="1420" spans="2:11" x14ac:dyDescent="0.2">
      <c r="B1420" s="897"/>
      <c r="C1420" s="897"/>
      <c r="E1420" s="898"/>
      <c r="G1420" s="900"/>
      <c r="H1420" s="901"/>
      <c r="I1420" s="901"/>
      <c r="J1420" s="901"/>
      <c r="K1420" s="901"/>
    </row>
    <row r="1421" spans="2:11" x14ac:dyDescent="0.2">
      <c r="B1421" s="897"/>
      <c r="C1421" s="897"/>
      <c r="E1421" s="898"/>
      <c r="G1421" s="900"/>
      <c r="H1421" s="901"/>
      <c r="I1421" s="901"/>
      <c r="J1421" s="901"/>
      <c r="K1421" s="901"/>
    </row>
    <row r="1422" spans="2:11" x14ac:dyDescent="0.2">
      <c r="B1422" s="897"/>
      <c r="C1422" s="897"/>
      <c r="E1422" s="898"/>
      <c r="G1422" s="900"/>
      <c r="H1422" s="901"/>
      <c r="I1422" s="901"/>
      <c r="J1422" s="901"/>
      <c r="K1422" s="901"/>
    </row>
    <row r="1423" spans="2:11" x14ac:dyDescent="0.2">
      <c r="B1423" s="897"/>
      <c r="C1423" s="897"/>
      <c r="E1423" s="898"/>
      <c r="G1423" s="900"/>
      <c r="H1423" s="901"/>
      <c r="I1423" s="901"/>
      <c r="J1423" s="901"/>
      <c r="K1423" s="901"/>
    </row>
    <row r="1424" spans="2:11" x14ac:dyDescent="0.2">
      <c r="B1424" s="897"/>
      <c r="C1424" s="897"/>
      <c r="E1424" s="898"/>
      <c r="G1424" s="900"/>
      <c r="H1424" s="901"/>
      <c r="I1424" s="901"/>
      <c r="J1424" s="901"/>
      <c r="K1424" s="901"/>
    </row>
    <row r="1425" spans="2:11" x14ac:dyDescent="0.2">
      <c r="B1425" s="897"/>
      <c r="C1425" s="897"/>
      <c r="E1425" s="898"/>
      <c r="G1425" s="900"/>
      <c r="H1425" s="901"/>
      <c r="I1425" s="901"/>
      <c r="J1425" s="901"/>
      <c r="K1425" s="901"/>
    </row>
    <row r="1426" spans="2:11" x14ac:dyDescent="0.2">
      <c r="B1426" s="897"/>
      <c r="C1426" s="897"/>
      <c r="E1426" s="898"/>
      <c r="G1426" s="900"/>
      <c r="H1426" s="901"/>
      <c r="I1426" s="901"/>
      <c r="J1426" s="901"/>
      <c r="K1426" s="901"/>
    </row>
    <row r="1427" spans="2:11" x14ac:dyDescent="0.2">
      <c r="B1427" s="897"/>
      <c r="C1427" s="897"/>
      <c r="E1427" s="898"/>
      <c r="G1427" s="900"/>
      <c r="H1427" s="901"/>
      <c r="I1427" s="901"/>
      <c r="J1427" s="901"/>
      <c r="K1427" s="901"/>
    </row>
    <row r="1428" spans="2:11" x14ac:dyDescent="0.2">
      <c r="B1428" s="897"/>
      <c r="C1428" s="897"/>
      <c r="E1428" s="898"/>
      <c r="G1428" s="900"/>
      <c r="H1428" s="901"/>
      <c r="I1428" s="901"/>
      <c r="J1428" s="901"/>
      <c r="K1428" s="901"/>
    </row>
    <row r="1429" spans="2:11" x14ac:dyDescent="0.2">
      <c r="B1429" s="897"/>
      <c r="C1429" s="897"/>
      <c r="E1429" s="898"/>
      <c r="G1429" s="900"/>
      <c r="H1429" s="901"/>
      <c r="I1429" s="901"/>
      <c r="J1429" s="901"/>
      <c r="K1429" s="901"/>
    </row>
    <row r="1430" spans="2:11" x14ac:dyDescent="0.2">
      <c r="B1430" s="897"/>
      <c r="C1430" s="897"/>
      <c r="E1430" s="898"/>
      <c r="G1430" s="900"/>
      <c r="H1430" s="901"/>
      <c r="I1430" s="901"/>
      <c r="J1430" s="901"/>
      <c r="K1430" s="901"/>
    </row>
    <row r="1431" spans="2:11" x14ac:dyDescent="0.2">
      <c r="B1431" s="897"/>
      <c r="C1431" s="897"/>
      <c r="E1431" s="898"/>
      <c r="G1431" s="900"/>
      <c r="H1431" s="901"/>
      <c r="I1431" s="901"/>
      <c r="J1431" s="901"/>
      <c r="K1431" s="901"/>
    </row>
    <row r="1432" spans="2:11" x14ac:dyDescent="0.2">
      <c r="B1432" s="897"/>
      <c r="C1432" s="897"/>
      <c r="E1432" s="898"/>
      <c r="G1432" s="900"/>
      <c r="H1432" s="901"/>
      <c r="I1432" s="901"/>
      <c r="J1432" s="901"/>
      <c r="K1432" s="901"/>
    </row>
    <row r="1433" spans="2:11" x14ac:dyDescent="0.2">
      <c r="B1433" s="897"/>
      <c r="C1433" s="897"/>
      <c r="E1433" s="898"/>
      <c r="G1433" s="900"/>
      <c r="H1433" s="901"/>
      <c r="I1433" s="901"/>
      <c r="J1433" s="901"/>
      <c r="K1433" s="901"/>
    </row>
    <row r="1434" spans="2:11" x14ac:dyDescent="0.2">
      <c r="B1434" s="897"/>
      <c r="C1434" s="897"/>
      <c r="E1434" s="898"/>
      <c r="G1434" s="900"/>
      <c r="H1434" s="901"/>
      <c r="I1434" s="901"/>
      <c r="J1434" s="901"/>
      <c r="K1434" s="901"/>
    </row>
    <row r="1435" spans="2:11" x14ac:dyDescent="0.2">
      <c r="B1435" s="897"/>
      <c r="C1435" s="897"/>
      <c r="E1435" s="898"/>
      <c r="G1435" s="900"/>
      <c r="H1435" s="901"/>
      <c r="I1435" s="901"/>
      <c r="J1435" s="901"/>
      <c r="K1435" s="901"/>
    </row>
    <row r="1436" spans="2:11" x14ac:dyDescent="0.2">
      <c r="B1436" s="897"/>
      <c r="C1436" s="897"/>
      <c r="E1436" s="898"/>
      <c r="G1436" s="900"/>
      <c r="H1436" s="901"/>
      <c r="I1436" s="901"/>
      <c r="J1436" s="901"/>
      <c r="K1436" s="901"/>
    </row>
    <row r="1437" spans="2:11" x14ac:dyDescent="0.2">
      <c r="B1437" s="897"/>
      <c r="C1437" s="897"/>
      <c r="E1437" s="898"/>
      <c r="G1437" s="900"/>
      <c r="H1437" s="901"/>
      <c r="I1437" s="901"/>
      <c r="J1437" s="901"/>
      <c r="K1437" s="901"/>
    </row>
    <row r="1438" spans="2:11" x14ac:dyDescent="0.2">
      <c r="B1438" s="897"/>
      <c r="C1438" s="897"/>
      <c r="E1438" s="898"/>
      <c r="G1438" s="900"/>
      <c r="H1438" s="901"/>
      <c r="I1438" s="901"/>
      <c r="J1438" s="901"/>
      <c r="K1438" s="901"/>
    </row>
    <row r="1439" spans="2:11" x14ac:dyDescent="0.2">
      <c r="B1439" s="897"/>
      <c r="C1439" s="897"/>
      <c r="E1439" s="898"/>
      <c r="G1439" s="900"/>
      <c r="H1439" s="901"/>
      <c r="I1439" s="901"/>
      <c r="J1439" s="901"/>
      <c r="K1439" s="901"/>
    </row>
    <row r="1440" spans="2:11" x14ac:dyDescent="0.2">
      <c r="B1440" s="897"/>
      <c r="C1440" s="897"/>
      <c r="E1440" s="898"/>
      <c r="G1440" s="900"/>
      <c r="H1440" s="901"/>
      <c r="I1440" s="901"/>
      <c r="J1440" s="901"/>
      <c r="K1440" s="901"/>
    </row>
    <row r="1441" spans="2:11" x14ac:dyDescent="0.2">
      <c r="B1441" s="897"/>
      <c r="C1441" s="897"/>
      <c r="E1441" s="898"/>
      <c r="G1441" s="900"/>
      <c r="H1441" s="901"/>
      <c r="I1441" s="901"/>
      <c r="J1441" s="901"/>
      <c r="K1441" s="901"/>
    </row>
    <row r="1442" spans="2:11" x14ac:dyDescent="0.2">
      <c r="B1442" s="897"/>
      <c r="C1442" s="897"/>
      <c r="E1442" s="898"/>
      <c r="G1442" s="900"/>
      <c r="H1442" s="901"/>
      <c r="I1442" s="901"/>
      <c r="J1442" s="901"/>
      <c r="K1442" s="901"/>
    </row>
    <row r="1443" spans="2:11" x14ac:dyDescent="0.2">
      <c r="B1443" s="897"/>
      <c r="C1443" s="897"/>
      <c r="E1443" s="898"/>
      <c r="G1443" s="900"/>
      <c r="H1443" s="901"/>
      <c r="I1443" s="901"/>
      <c r="J1443" s="901"/>
      <c r="K1443" s="901"/>
    </row>
    <row r="1444" spans="2:11" x14ac:dyDescent="0.2">
      <c r="B1444" s="897"/>
      <c r="C1444" s="897"/>
      <c r="E1444" s="898"/>
      <c r="G1444" s="900"/>
      <c r="H1444" s="901"/>
      <c r="I1444" s="901"/>
      <c r="J1444" s="901"/>
      <c r="K1444" s="901"/>
    </row>
    <row r="1445" spans="2:11" x14ac:dyDescent="0.2">
      <c r="B1445" s="897"/>
      <c r="C1445" s="897"/>
      <c r="E1445" s="898"/>
      <c r="G1445" s="900"/>
      <c r="H1445" s="901"/>
      <c r="I1445" s="901"/>
      <c r="J1445" s="901"/>
      <c r="K1445" s="901"/>
    </row>
    <row r="1446" spans="2:11" x14ac:dyDescent="0.2">
      <c r="B1446" s="897"/>
      <c r="C1446" s="897"/>
      <c r="E1446" s="898"/>
      <c r="G1446" s="900"/>
      <c r="H1446" s="901"/>
      <c r="I1446" s="901"/>
      <c r="J1446" s="901"/>
      <c r="K1446" s="901"/>
    </row>
    <row r="1447" spans="2:11" x14ac:dyDescent="0.2">
      <c r="B1447" s="897"/>
      <c r="C1447" s="897"/>
      <c r="E1447" s="898"/>
      <c r="G1447" s="900"/>
      <c r="H1447" s="901"/>
      <c r="I1447" s="901"/>
      <c r="J1447" s="901"/>
      <c r="K1447" s="901"/>
    </row>
    <row r="1448" spans="2:11" x14ac:dyDescent="0.2">
      <c r="B1448" s="897"/>
      <c r="C1448" s="897"/>
      <c r="E1448" s="898"/>
      <c r="G1448" s="900"/>
      <c r="H1448" s="901"/>
      <c r="I1448" s="901"/>
      <c r="J1448" s="901"/>
      <c r="K1448" s="901"/>
    </row>
    <row r="1449" spans="2:11" x14ac:dyDescent="0.2">
      <c r="B1449" s="897"/>
      <c r="C1449" s="897"/>
      <c r="E1449" s="898"/>
      <c r="G1449" s="900"/>
      <c r="H1449" s="901"/>
      <c r="I1449" s="901"/>
      <c r="J1449" s="901"/>
      <c r="K1449" s="901"/>
    </row>
    <row r="1450" spans="2:11" x14ac:dyDescent="0.2">
      <c r="B1450" s="897"/>
      <c r="C1450" s="897"/>
      <c r="E1450" s="898"/>
      <c r="G1450" s="900"/>
      <c r="H1450" s="901"/>
      <c r="I1450" s="901"/>
      <c r="J1450" s="901"/>
      <c r="K1450" s="901"/>
    </row>
    <row r="1451" spans="2:11" x14ac:dyDescent="0.2">
      <c r="B1451" s="897"/>
      <c r="C1451" s="897"/>
      <c r="E1451" s="898"/>
      <c r="G1451" s="900"/>
      <c r="H1451" s="901"/>
      <c r="I1451" s="901"/>
      <c r="J1451" s="901"/>
      <c r="K1451" s="901"/>
    </row>
    <row r="1452" spans="2:11" x14ac:dyDescent="0.2">
      <c r="B1452" s="897"/>
      <c r="C1452" s="897"/>
      <c r="E1452" s="898"/>
      <c r="G1452" s="900"/>
      <c r="H1452" s="901"/>
      <c r="I1452" s="901"/>
      <c r="J1452" s="901"/>
      <c r="K1452" s="901"/>
    </row>
    <row r="1453" spans="2:11" x14ac:dyDescent="0.2">
      <c r="B1453" s="897"/>
      <c r="C1453" s="897"/>
      <c r="E1453" s="898"/>
      <c r="G1453" s="900"/>
      <c r="H1453" s="901"/>
      <c r="I1453" s="901"/>
      <c r="J1453" s="901"/>
      <c r="K1453" s="901"/>
    </row>
    <row r="1454" spans="2:11" x14ac:dyDescent="0.2">
      <c r="B1454" s="897"/>
      <c r="C1454" s="897"/>
      <c r="E1454" s="898"/>
      <c r="G1454" s="900"/>
      <c r="H1454" s="901"/>
      <c r="I1454" s="901"/>
      <c r="J1454" s="901"/>
      <c r="K1454" s="901"/>
    </row>
    <row r="1455" spans="2:11" x14ac:dyDescent="0.2">
      <c r="B1455" s="897"/>
      <c r="C1455" s="897"/>
      <c r="E1455" s="898"/>
      <c r="G1455" s="900"/>
      <c r="H1455" s="901"/>
      <c r="I1455" s="901"/>
      <c r="J1455" s="901"/>
      <c r="K1455" s="901"/>
    </row>
    <row r="1456" spans="2:11" x14ac:dyDescent="0.2">
      <c r="B1456" s="897"/>
      <c r="C1456" s="897"/>
      <c r="E1456" s="898"/>
      <c r="G1456" s="900"/>
      <c r="H1456" s="901"/>
      <c r="I1456" s="901"/>
      <c r="J1456" s="901"/>
      <c r="K1456" s="901"/>
    </row>
    <row r="1457" spans="2:11" x14ac:dyDescent="0.2">
      <c r="B1457" s="897"/>
      <c r="C1457" s="897"/>
      <c r="E1457" s="898"/>
      <c r="G1457" s="900"/>
      <c r="H1457" s="901"/>
      <c r="I1457" s="901"/>
      <c r="J1457" s="901"/>
      <c r="K1457" s="901"/>
    </row>
    <row r="1458" spans="2:11" x14ac:dyDescent="0.2">
      <c r="B1458" s="897"/>
      <c r="C1458" s="897"/>
      <c r="E1458" s="898"/>
      <c r="G1458" s="900"/>
      <c r="H1458" s="901"/>
      <c r="I1458" s="901"/>
      <c r="J1458" s="901"/>
      <c r="K1458" s="901"/>
    </row>
    <row r="1459" spans="2:11" x14ac:dyDescent="0.2">
      <c r="B1459" s="897"/>
      <c r="C1459" s="897"/>
      <c r="E1459" s="898"/>
      <c r="G1459" s="900"/>
      <c r="H1459" s="901"/>
      <c r="I1459" s="901"/>
      <c r="J1459" s="901"/>
      <c r="K1459" s="901"/>
    </row>
    <row r="1460" spans="2:11" x14ac:dyDescent="0.2">
      <c r="B1460" s="897"/>
      <c r="C1460" s="897"/>
      <c r="E1460" s="898"/>
      <c r="G1460" s="900"/>
      <c r="H1460" s="901"/>
      <c r="I1460" s="901"/>
      <c r="J1460" s="901"/>
      <c r="K1460" s="901"/>
    </row>
    <row r="1461" spans="2:11" x14ac:dyDescent="0.2">
      <c r="B1461" s="897"/>
      <c r="C1461" s="897"/>
      <c r="E1461" s="898"/>
      <c r="G1461" s="900"/>
      <c r="H1461" s="901"/>
      <c r="I1461" s="901"/>
      <c r="J1461" s="901"/>
      <c r="K1461" s="901"/>
    </row>
    <row r="1462" spans="2:11" x14ac:dyDescent="0.2">
      <c r="B1462" s="897"/>
      <c r="C1462" s="897"/>
      <c r="E1462" s="898"/>
      <c r="G1462" s="900"/>
      <c r="H1462" s="901"/>
      <c r="I1462" s="901"/>
      <c r="J1462" s="901"/>
      <c r="K1462" s="901"/>
    </row>
    <row r="1463" spans="2:11" x14ac:dyDescent="0.2">
      <c r="B1463" s="897"/>
      <c r="C1463" s="897"/>
      <c r="E1463" s="898"/>
      <c r="G1463" s="900"/>
      <c r="H1463" s="901"/>
      <c r="I1463" s="901"/>
      <c r="J1463" s="901"/>
      <c r="K1463" s="901"/>
    </row>
    <row r="1464" spans="2:11" x14ac:dyDescent="0.2">
      <c r="B1464" s="897"/>
      <c r="C1464" s="897"/>
      <c r="E1464" s="898"/>
      <c r="G1464" s="900"/>
      <c r="H1464" s="901"/>
      <c r="I1464" s="901"/>
      <c r="J1464" s="901"/>
      <c r="K1464" s="901"/>
    </row>
    <row r="1465" spans="2:11" x14ac:dyDescent="0.2">
      <c r="B1465" s="897"/>
      <c r="C1465" s="897"/>
      <c r="E1465" s="898"/>
      <c r="G1465" s="900"/>
      <c r="H1465" s="901"/>
      <c r="I1465" s="901"/>
      <c r="J1465" s="901"/>
      <c r="K1465" s="901"/>
    </row>
    <row r="1466" spans="2:11" x14ac:dyDescent="0.2">
      <c r="B1466" s="897"/>
      <c r="C1466" s="897"/>
      <c r="E1466" s="898"/>
      <c r="G1466" s="900"/>
      <c r="H1466" s="901"/>
      <c r="I1466" s="901"/>
      <c r="J1466" s="901"/>
      <c r="K1466" s="901"/>
    </row>
    <row r="1467" spans="2:11" x14ac:dyDescent="0.2">
      <c r="B1467" s="897"/>
      <c r="C1467" s="897"/>
      <c r="E1467" s="898"/>
      <c r="G1467" s="900"/>
      <c r="H1467" s="901"/>
      <c r="I1467" s="901"/>
      <c r="J1467" s="901"/>
      <c r="K1467" s="901"/>
    </row>
    <row r="1468" spans="2:11" x14ac:dyDescent="0.2">
      <c r="B1468" s="897"/>
      <c r="C1468" s="897"/>
      <c r="E1468" s="898"/>
      <c r="G1468" s="900"/>
      <c r="H1468" s="901"/>
      <c r="I1468" s="901"/>
      <c r="J1468" s="901"/>
      <c r="K1468" s="901"/>
    </row>
    <row r="1469" spans="2:11" x14ac:dyDescent="0.2">
      <c r="B1469" s="897"/>
      <c r="C1469" s="897"/>
      <c r="E1469" s="898"/>
      <c r="G1469" s="900"/>
      <c r="H1469" s="901"/>
      <c r="I1469" s="901"/>
      <c r="J1469" s="901"/>
      <c r="K1469" s="901"/>
    </row>
    <row r="1470" spans="2:11" x14ac:dyDescent="0.2">
      <c r="B1470" s="897"/>
      <c r="C1470" s="897"/>
      <c r="E1470" s="898"/>
      <c r="G1470" s="900"/>
      <c r="H1470" s="901"/>
      <c r="I1470" s="901"/>
      <c r="J1470" s="901"/>
      <c r="K1470" s="901"/>
    </row>
    <row r="1471" spans="2:11" x14ac:dyDescent="0.2">
      <c r="B1471" s="897"/>
      <c r="C1471" s="897"/>
      <c r="E1471" s="898"/>
      <c r="G1471" s="900"/>
      <c r="H1471" s="901"/>
      <c r="I1471" s="901"/>
      <c r="J1471" s="901"/>
      <c r="K1471" s="901"/>
    </row>
    <row r="1472" spans="2:11" x14ac:dyDescent="0.2">
      <c r="B1472" s="897"/>
      <c r="C1472" s="897"/>
      <c r="E1472" s="898"/>
      <c r="G1472" s="900"/>
      <c r="H1472" s="901"/>
      <c r="I1472" s="901"/>
      <c r="J1472" s="901"/>
      <c r="K1472" s="901"/>
    </row>
    <row r="1473" spans="2:11" x14ac:dyDescent="0.2">
      <c r="B1473" s="897"/>
      <c r="C1473" s="897"/>
      <c r="E1473" s="898"/>
      <c r="G1473" s="900"/>
      <c r="H1473" s="901"/>
      <c r="I1473" s="901"/>
      <c r="J1473" s="901"/>
      <c r="K1473" s="901"/>
    </row>
    <row r="1474" spans="2:11" x14ac:dyDescent="0.2">
      <c r="B1474" s="897"/>
      <c r="C1474" s="897"/>
      <c r="E1474" s="898"/>
      <c r="G1474" s="900"/>
      <c r="H1474" s="901"/>
      <c r="I1474" s="901"/>
      <c r="J1474" s="901"/>
      <c r="K1474" s="901"/>
    </row>
    <row r="1475" spans="2:11" x14ac:dyDescent="0.2">
      <c r="B1475" s="897"/>
      <c r="C1475" s="897"/>
      <c r="E1475" s="898"/>
      <c r="G1475" s="900"/>
      <c r="H1475" s="901"/>
      <c r="I1475" s="901"/>
      <c r="J1475" s="901"/>
      <c r="K1475" s="901"/>
    </row>
    <row r="1476" spans="2:11" x14ac:dyDescent="0.2">
      <c r="B1476" s="897"/>
      <c r="C1476" s="897"/>
      <c r="E1476" s="898"/>
      <c r="G1476" s="900"/>
      <c r="H1476" s="901"/>
      <c r="I1476" s="901"/>
      <c r="J1476" s="901"/>
      <c r="K1476" s="901"/>
    </row>
    <row r="1477" spans="2:11" x14ac:dyDescent="0.2">
      <c r="B1477" s="897"/>
      <c r="C1477" s="897"/>
      <c r="E1477" s="898"/>
      <c r="G1477" s="900"/>
      <c r="H1477" s="901"/>
      <c r="I1477" s="901"/>
      <c r="J1477" s="901"/>
      <c r="K1477" s="901"/>
    </row>
    <row r="1478" spans="2:11" x14ac:dyDescent="0.2">
      <c r="B1478" s="897"/>
      <c r="C1478" s="897"/>
      <c r="E1478" s="898"/>
      <c r="G1478" s="900"/>
      <c r="H1478" s="901"/>
      <c r="I1478" s="901"/>
      <c r="J1478" s="901"/>
      <c r="K1478" s="901"/>
    </row>
    <row r="1479" spans="2:11" x14ac:dyDescent="0.2">
      <c r="B1479" s="897"/>
      <c r="C1479" s="897"/>
      <c r="E1479" s="898"/>
      <c r="G1479" s="900"/>
      <c r="H1479" s="901"/>
      <c r="I1479" s="901"/>
      <c r="J1479" s="901"/>
      <c r="K1479" s="901"/>
    </row>
    <row r="1480" spans="2:11" x14ac:dyDescent="0.2">
      <c r="B1480" s="897"/>
      <c r="C1480" s="897"/>
      <c r="E1480" s="898"/>
      <c r="G1480" s="900"/>
      <c r="H1480" s="901"/>
      <c r="I1480" s="901"/>
      <c r="J1480" s="901"/>
      <c r="K1480" s="901"/>
    </row>
    <row r="1481" spans="2:11" x14ac:dyDescent="0.2">
      <c r="B1481" s="897"/>
      <c r="C1481" s="897"/>
      <c r="E1481" s="898"/>
      <c r="G1481" s="900"/>
      <c r="H1481" s="901"/>
      <c r="I1481" s="901"/>
      <c r="J1481" s="901"/>
      <c r="K1481" s="901"/>
    </row>
    <row r="1482" spans="2:11" x14ac:dyDescent="0.2">
      <c r="B1482" s="897"/>
      <c r="C1482" s="897"/>
      <c r="E1482" s="898"/>
      <c r="G1482" s="900"/>
      <c r="H1482" s="901"/>
      <c r="I1482" s="901"/>
      <c r="J1482" s="901"/>
      <c r="K1482" s="901"/>
    </row>
    <row r="1483" spans="2:11" x14ac:dyDescent="0.2">
      <c r="B1483" s="897"/>
      <c r="C1483" s="897"/>
      <c r="E1483" s="898"/>
      <c r="G1483" s="900"/>
      <c r="H1483" s="901"/>
      <c r="I1483" s="901"/>
      <c r="J1483" s="901"/>
      <c r="K1483" s="901"/>
    </row>
    <row r="1484" spans="2:11" x14ac:dyDescent="0.2">
      <c r="B1484" s="897"/>
      <c r="C1484" s="897"/>
      <c r="E1484" s="898"/>
      <c r="G1484" s="900"/>
      <c r="H1484" s="901"/>
      <c r="I1484" s="901"/>
      <c r="J1484" s="901"/>
      <c r="K1484" s="901"/>
    </row>
    <row r="1485" spans="2:11" x14ac:dyDescent="0.2">
      <c r="B1485" s="897"/>
      <c r="C1485" s="897"/>
      <c r="E1485" s="898"/>
      <c r="G1485" s="900"/>
      <c r="H1485" s="901"/>
      <c r="I1485" s="901"/>
      <c r="J1485" s="901"/>
      <c r="K1485" s="901"/>
    </row>
    <row r="1486" spans="2:11" x14ac:dyDescent="0.2">
      <c r="B1486" s="897"/>
      <c r="C1486" s="897"/>
      <c r="E1486" s="898"/>
      <c r="G1486" s="900"/>
      <c r="H1486" s="901"/>
      <c r="I1486" s="901"/>
      <c r="J1486" s="901"/>
      <c r="K1486" s="901"/>
    </row>
    <row r="1487" spans="2:11" x14ac:dyDescent="0.2">
      <c r="B1487" s="897"/>
      <c r="C1487" s="897"/>
      <c r="E1487" s="898"/>
      <c r="G1487" s="900"/>
      <c r="H1487" s="901"/>
      <c r="I1487" s="901"/>
      <c r="J1487" s="901"/>
      <c r="K1487" s="901"/>
    </row>
    <row r="1488" spans="2:11" x14ac:dyDescent="0.2">
      <c r="B1488" s="897"/>
      <c r="C1488" s="897"/>
      <c r="E1488" s="898"/>
      <c r="G1488" s="900"/>
      <c r="H1488" s="901"/>
      <c r="I1488" s="901"/>
      <c r="J1488" s="901"/>
      <c r="K1488" s="901"/>
    </row>
    <row r="1489" spans="2:11" x14ac:dyDescent="0.2">
      <c r="B1489" s="897"/>
      <c r="C1489" s="897"/>
      <c r="E1489" s="898"/>
      <c r="G1489" s="900"/>
      <c r="H1489" s="901"/>
      <c r="I1489" s="901"/>
      <c r="J1489" s="901"/>
      <c r="K1489" s="901"/>
    </row>
    <row r="1490" spans="2:11" x14ac:dyDescent="0.2">
      <c r="B1490" s="897"/>
      <c r="C1490" s="897"/>
      <c r="E1490" s="898"/>
      <c r="G1490" s="900"/>
      <c r="H1490" s="901"/>
      <c r="I1490" s="901"/>
      <c r="J1490" s="901"/>
      <c r="K1490" s="901"/>
    </row>
    <row r="1491" spans="2:11" x14ac:dyDescent="0.2">
      <c r="B1491" s="897"/>
      <c r="C1491" s="897"/>
      <c r="E1491" s="898"/>
      <c r="G1491" s="900"/>
      <c r="H1491" s="901"/>
      <c r="I1491" s="901"/>
      <c r="J1491" s="901"/>
      <c r="K1491" s="901"/>
    </row>
    <row r="1492" spans="2:11" x14ac:dyDescent="0.2">
      <c r="B1492" s="897"/>
      <c r="C1492" s="897"/>
      <c r="E1492" s="898"/>
      <c r="G1492" s="900"/>
      <c r="H1492" s="901"/>
      <c r="I1492" s="901"/>
      <c r="J1492" s="901"/>
      <c r="K1492" s="901"/>
    </row>
    <row r="1493" spans="2:11" x14ac:dyDescent="0.2">
      <c r="B1493" s="897"/>
      <c r="C1493" s="897"/>
      <c r="E1493" s="898"/>
      <c r="G1493" s="900"/>
      <c r="H1493" s="901"/>
      <c r="I1493" s="901"/>
      <c r="J1493" s="901"/>
      <c r="K1493" s="901"/>
    </row>
    <row r="1494" spans="2:11" x14ac:dyDescent="0.2">
      <c r="B1494" s="897"/>
      <c r="C1494" s="897"/>
      <c r="E1494" s="898"/>
      <c r="G1494" s="900"/>
      <c r="H1494" s="901"/>
      <c r="I1494" s="901"/>
      <c r="J1494" s="901"/>
      <c r="K1494" s="901"/>
    </row>
    <row r="1495" spans="2:11" x14ac:dyDescent="0.2">
      <c r="B1495" s="897"/>
      <c r="C1495" s="897"/>
      <c r="E1495" s="898"/>
      <c r="G1495" s="900"/>
      <c r="H1495" s="901"/>
      <c r="I1495" s="901"/>
      <c r="J1495" s="901"/>
      <c r="K1495" s="901"/>
    </row>
    <row r="1496" spans="2:11" x14ac:dyDescent="0.2">
      <c r="B1496" s="897"/>
      <c r="C1496" s="897"/>
      <c r="E1496" s="898"/>
      <c r="G1496" s="900"/>
      <c r="H1496" s="901"/>
      <c r="I1496" s="901"/>
      <c r="J1496" s="901"/>
      <c r="K1496" s="901"/>
    </row>
    <row r="1497" spans="2:11" x14ac:dyDescent="0.2">
      <c r="B1497" s="897"/>
      <c r="C1497" s="897"/>
      <c r="E1497" s="898"/>
      <c r="G1497" s="900"/>
      <c r="H1497" s="901"/>
      <c r="I1497" s="901"/>
      <c r="J1497" s="901"/>
      <c r="K1497" s="901"/>
    </row>
    <row r="1498" spans="2:11" x14ac:dyDescent="0.2">
      <c r="B1498" s="897"/>
      <c r="C1498" s="897"/>
      <c r="E1498" s="898"/>
      <c r="G1498" s="900"/>
      <c r="H1498" s="901"/>
      <c r="I1498" s="901"/>
      <c r="J1498" s="901"/>
      <c r="K1498" s="901"/>
    </row>
    <row r="1499" spans="2:11" x14ac:dyDescent="0.2">
      <c r="B1499" s="897"/>
      <c r="C1499" s="897"/>
      <c r="E1499" s="898"/>
      <c r="G1499" s="900"/>
      <c r="H1499" s="901"/>
      <c r="I1499" s="901"/>
      <c r="J1499" s="901"/>
      <c r="K1499" s="901"/>
    </row>
    <row r="1500" spans="2:11" x14ac:dyDescent="0.2">
      <c r="B1500" s="897"/>
      <c r="C1500" s="897"/>
      <c r="E1500" s="898"/>
      <c r="G1500" s="900"/>
      <c r="H1500" s="901"/>
      <c r="I1500" s="901"/>
      <c r="J1500" s="901"/>
      <c r="K1500" s="901"/>
    </row>
    <row r="1501" spans="2:11" x14ac:dyDescent="0.2">
      <c r="B1501" s="897"/>
      <c r="C1501" s="897"/>
      <c r="E1501" s="898"/>
      <c r="G1501" s="900"/>
      <c r="H1501" s="901"/>
      <c r="I1501" s="901"/>
      <c r="J1501" s="901"/>
      <c r="K1501" s="901"/>
    </row>
    <row r="1502" spans="2:11" x14ac:dyDescent="0.2">
      <c r="B1502" s="897"/>
      <c r="C1502" s="897"/>
      <c r="E1502" s="898"/>
      <c r="G1502" s="900"/>
      <c r="H1502" s="901"/>
      <c r="I1502" s="901"/>
      <c r="J1502" s="901"/>
      <c r="K1502" s="901"/>
    </row>
    <row r="1503" spans="2:11" x14ac:dyDescent="0.2">
      <c r="B1503" s="897"/>
      <c r="C1503" s="897"/>
      <c r="E1503" s="898"/>
      <c r="G1503" s="900"/>
      <c r="H1503" s="901"/>
      <c r="I1503" s="901"/>
      <c r="J1503" s="901"/>
      <c r="K1503" s="901"/>
    </row>
    <row r="1504" spans="2:11" x14ac:dyDescent="0.2">
      <c r="B1504" s="897"/>
      <c r="C1504" s="897"/>
      <c r="E1504" s="898"/>
      <c r="G1504" s="900"/>
      <c r="H1504" s="901"/>
      <c r="I1504" s="901"/>
      <c r="J1504" s="901"/>
      <c r="K1504" s="901"/>
    </row>
    <row r="1505" spans="2:11" x14ac:dyDescent="0.2">
      <c r="B1505" s="897"/>
      <c r="C1505" s="897"/>
      <c r="E1505" s="898"/>
      <c r="G1505" s="900"/>
      <c r="H1505" s="901"/>
      <c r="I1505" s="901"/>
      <c r="J1505" s="901"/>
      <c r="K1505" s="901"/>
    </row>
    <row r="1506" spans="2:11" x14ac:dyDescent="0.2">
      <c r="B1506" s="897"/>
      <c r="C1506" s="897"/>
      <c r="E1506" s="898"/>
      <c r="G1506" s="900"/>
      <c r="H1506" s="901"/>
      <c r="I1506" s="901"/>
      <c r="J1506" s="901"/>
      <c r="K1506" s="901"/>
    </row>
    <row r="1507" spans="2:11" x14ac:dyDescent="0.2">
      <c r="B1507" s="897"/>
      <c r="C1507" s="897"/>
      <c r="E1507" s="898"/>
      <c r="G1507" s="900"/>
      <c r="H1507" s="901"/>
      <c r="I1507" s="901"/>
      <c r="J1507" s="901"/>
      <c r="K1507" s="901"/>
    </row>
    <row r="1508" spans="2:11" x14ac:dyDescent="0.2">
      <c r="B1508" s="897"/>
      <c r="C1508" s="897"/>
      <c r="E1508" s="898"/>
      <c r="G1508" s="900"/>
      <c r="H1508" s="901"/>
      <c r="I1508" s="901"/>
      <c r="J1508" s="901"/>
      <c r="K1508" s="901"/>
    </row>
    <row r="1509" spans="2:11" x14ac:dyDescent="0.2">
      <c r="B1509" s="897"/>
      <c r="C1509" s="897"/>
      <c r="E1509" s="898"/>
      <c r="G1509" s="900"/>
      <c r="H1509" s="901"/>
      <c r="I1509" s="901"/>
      <c r="J1509" s="901"/>
      <c r="K1509" s="901"/>
    </row>
    <row r="1510" spans="2:11" x14ac:dyDescent="0.2">
      <c r="B1510" s="897"/>
      <c r="C1510" s="897"/>
      <c r="E1510" s="898"/>
      <c r="G1510" s="900"/>
      <c r="H1510" s="901"/>
      <c r="I1510" s="901"/>
      <c r="J1510" s="901"/>
      <c r="K1510" s="901"/>
    </row>
    <row r="1511" spans="2:11" x14ac:dyDescent="0.2">
      <c r="B1511" s="897"/>
      <c r="C1511" s="897"/>
      <c r="E1511" s="898"/>
      <c r="G1511" s="900"/>
      <c r="H1511" s="901"/>
      <c r="I1511" s="901"/>
      <c r="J1511" s="901"/>
      <c r="K1511" s="901"/>
    </row>
    <row r="1512" spans="2:11" x14ac:dyDescent="0.2">
      <c r="B1512" s="897"/>
      <c r="C1512" s="897"/>
      <c r="E1512" s="898"/>
      <c r="G1512" s="900"/>
      <c r="H1512" s="901"/>
      <c r="I1512" s="901"/>
      <c r="J1512" s="901"/>
      <c r="K1512" s="901"/>
    </row>
    <row r="1513" spans="2:11" x14ac:dyDescent="0.2">
      <c r="B1513" s="897"/>
      <c r="C1513" s="897"/>
      <c r="E1513" s="898"/>
      <c r="G1513" s="900"/>
      <c r="H1513" s="901"/>
      <c r="I1513" s="901"/>
      <c r="J1513" s="901"/>
      <c r="K1513" s="901"/>
    </row>
    <row r="1514" spans="2:11" x14ac:dyDescent="0.2">
      <c r="B1514" s="897"/>
      <c r="C1514" s="897"/>
      <c r="E1514" s="898"/>
      <c r="G1514" s="900"/>
      <c r="H1514" s="901"/>
      <c r="I1514" s="901"/>
      <c r="J1514" s="901"/>
      <c r="K1514" s="901"/>
    </row>
    <row r="1515" spans="2:11" x14ac:dyDescent="0.2">
      <c r="B1515" s="897"/>
      <c r="C1515" s="897"/>
      <c r="E1515" s="898"/>
      <c r="G1515" s="900"/>
      <c r="H1515" s="901"/>
      <c r="I1515" s="901"/>
      <c r="J1515" s="901"/>
      <c r="K1515" s="901"/>
    </row>
    <row r="1516" spans="2:11" x14ac:dyDescent="0.2">
      <c r="B1516" s="897"/>
      <c r="C1516" s="897"/>
      <c r="E1516" s="898"/>
      <c r="G1516" s="900"/>
      <c r="H1516" s="901"/>
      <c r="I1516" s="901"/>
      <c r="J1516" s="901"/>
      <c r="K1516" s="901"/>
    </row>
    <row r="1517" spans="2:11" x14ac:dyDescent="0.2">
      <c r="B1517" s="897"/>
      <c r="C1517" s="897"/>
      <c r="E1517" s="898"/>
      <c r="G1517" s="900"/>
      <c r="H1517" s="901"/>
      <c r="I1517" s="901"/>
      <c r="J1517" s="901"/>
      <c r="K1517" s="901"/>
    </row>
    <row r="1518" spans="2:11" x14ac:dyDescent="0.2">
      <c r="B1518" s="897"/>
      <c r="C1518" s="897"/>
      <c r="E1518" s="898"/>
      <c r="G1518" s="900"/>
      <c r="H1518" s="901"/>
      <c r="I1518" s="901"/>
      <c r="J1518" s="901"/>
      <c r="K1518" s="901"/>
    </row>
    <row r="1519" spans="2:11" x14ac:dyDescent="0.2">
      <c r="B1519" s="897"/>
      <c r="C1519" s="897"/>
      <c r="E1519" s="898"/>
      <c r="G1519" s="900"/>
      <c r="H1519" s="901"/>
      <c r="I1519" s="901"/>
      <c r="J1519" s="901"/>
      <c r="K1519" s="901"/>
    </row>
    <row r="1520" spans="2:11" x14ac:dyDescent="0.2">
      <c r="B1520" s="897"/>
      <c r="C1520" s="897"/>
      <c r="E1520" s="898"/>
      <c r="G1520" s="900"/>
      <c r="H1520" s="901"/>
      <c r="I1520" s="901"/>
      <c r="J1520" s="901"/>
      <c r="K1520" s="901"/>
    </row>
    <row r="1521" spans="2:11" x14ac:dyDescent="0.2">
      <c r="B1521" s="897"/>
      <c r="C1521" s="897"/>
      <c r="E1521" s="898"/>
      <c r="G1521" s="900"/>
      <c r="H1521" s="901"/>
      <c r="I1521" s="901"/>
      <c r="J1521" s="901"/>
      <c r="K1521" s="901"/>
    </row>
    <row r="1522" spans="2:11" x14ac:dyDescent="0.2">
      <c r="B1522" s="897"/>
      <c r="C1522" s="897"/>
      <c r="E1522" s="898"/>
      <c r="G1522" s="900"/>
      <c r="H1522" s="901"/>
      <c r="I1522" s="901"/>
      <c r="J1522" s="901"/>
      <c r="K1522" s="901"/>
    </row>
    <row r="1523" spans="2:11" x14ac:dyDescent="0.2">
      <c r="B1523" s="897"/>
      <c r="C1523" s="897"/>
      <c r="E1523" s="898"/>
      <c r="G1523" s="900"/>
      <c r="H1523" s="901"/>
      <c r="I1523" s="901"/>
      <c r="J1523" s="901"/>
      <c r="K1523" s="901"/>
    </row>
    <row r="1524" spans="2:11" x14ac:dyDescent="0.2">
      <c r="B1524" s="897"/>
      <c r="C1524" s="897"/>
      <c r="E1524" s="898"/>
      <c r="G1524" s="900"/>
      <c r="H1524" s="901"/>
      <c r="I1524" s="901"/>
      <c r="J1524" s="901"/>
      <c r="K1524" s="901"/>
    </row>
    <row r="1525" spans="2:11" x14ac:dyDescent="0.2">
      <c r="B1525" s="897"/>
      <c r="C1525" s="897"/>
      <c r="E1525" s="898"/>
      <c r="G1525" s="900"/>
      <c r="H1525" s="901"/>
      <c r="I1525" s="901"/>
      <c r="J1525" s="901"/>
      <c r="K1525" s="901"/>
    </row>
    <row r="1526" spans="2:11" x14ac:dyDescent="0.2">
      <c r="B1526" s="897"/>
      <c r="C1526" s="897"/>
      <c r="E1526" s="898"/>
      <c r="G1526" s="900"/>
      <c r="H1526" s="901"/>
      <c r="I1526" s="901"/>
      <c r="J1526" s="901"/>
      <c r="K1526" s="901"/>
    </row>
    <row r="1527" spans="2:11" x14ac:dyDescent="0.2">
      <c r="B1527" s="897"/>
      <c r="C1527" s="897"/>
      <c r="E1527" s="898"/>
      <c r="G1527" s="900"/>
      <c r="H1527" s="901"/>
      <c r="I1527" s="901"/>
      <c r="J1527" s="901"/>
      <c r="K1527" s="901"/>
    </row>
    <row r="1528" spans="2:11" x14ac:dyDescent="0.2">
      <c r="B1528" s="897"/>
      <c r="C1528" s="897"/>
      <c r="E1528" s="898"/>
      <c r="G1528" s="900"/>
      <c r="H1528" s="901"/>
      <c r="I1528" s="901"/>
      <c r="J1528" s="901"/>
      <c r="K1528" s="901"/>
    </row>
    <row r="1529" spans="2:11" x14ac:dyDescent="0.2">
      <c r="B1529" s="897"/>
      <c r="C1529" s="897"/>
      <c r="E1529" s="898"/>
      <c r="G1529" s="900"/>
      <c r="H1529" s="901"/>
      <c r="I1529" s="901"/>
      <c r="J1529" s="901"/>
      <c r="K1529" s="901"/>
    </row>
    <row r="1530" spans="2:11" x14ac:dyDescent="0.2">
      <c r="B1530" s="897"/>
      <c r="C1530" s="897"/>
      <c r="E1530" s="898"/>
      <c r="G1530" s="900"/>
      <c r="H1530" s="901"/>
      <c r="I1530" s="901"/>
      <c r="J1530" s="901"/>
      <c r="K1530" s="901"/>
    </row>
    <row r="1531" spans="2:11" x14ac:dyDescent="0.2">
      <c r="B1531" s="897"/>
      <c r="C1531" s="897"/>
      <c r="E1531" s="898"/>
      <c r="G1531" s="900"/>
      <c r="H1531" s="901"/>
      <c r="I1531" s="901"/>
      <c r="J1531" s="901"/>
      <c r="K1531" s="901"/>
    </row>
    <row r="1532" spans="2:11" x14ac:dyDescent="0.2">
      <c r="B1532" s="897"/>
      <c r="C1532" s="897"/>
      <c r="E1532" s="898"/>
      <c r="G1532" s="900"/>
      <c r="H1532" s="901"/>
      <c r="I1532" s="901"/>
      <c r="J1532" s="901"/>
      <c r="K1532" s="901"/>
    </row>
    <row r="1533" spans="2:11" x14ac:dyDescent="0.2">
      <c r="B1533" s="897"/>
      <c r="C1533" s="897"/>
      <c r="E1533" s="898"/>
      <c r="G1533" s="900"/>
      <c r="H1533" s="901"/>
      <c r="I1533" s="901"/>
      <c r="J1533" s="901"/>
      <c r="K1533" s="901"/>
    </row>
    <row r="1534" spans="2:11" x14ac:dyDescent="0.2">
      <c r="B1534" s="897"/>
      <c r="C1534" s="897"/>
      <c r="E1534" s="898"/>
      <c r="G1534" s="900"/>
      <c r="H1534" s="901"/>
      <c r="I1534" s="901"/>
      <c r="J1534" s="901"/>
      <c r="K1534" s="901"/>
    </row>
    <row r="1535" spans="2:11" x14ac:dyDescent="0.2">
      <c r="B1535" s="897"/>
      <c r="C1535" s="897"/>
      <c r="E1535" s="898"/>
      <c r="G1535" s="900"/>
      <c r="H1535" s="901"/>
      <c r="I1535" s="901"/>
      <c r="J1535" s="901"/>
      <c r="K1535" s="901"/>
    </row>
    <row r="1536" spans="2:11" x14ac:dyDescent="0.2">
      <c r="B1536" s="897"/>
      <c r="C1536" s="897"/>
      <c r="E1536" s="898"/>
      <c r="G1536" s="900"/>
      <c r="H1536" s="901"/>
      <c r="I1536" s="901"/>
      <c r="J1536" s="901"/>
      <c r="K1536" s="901"/>
    </row>
    <row r="1537" spans="2:11" x14ac:dyDescent="0.2">
      <c r="B1537" s="897"/>
      <c r="C1537" s="897"/>
      <c r="E1537" s="898"/>
      <c r="G1537" s="900"/>
      <c r="H1537" s="901"/>
      <c r="I1537" s="901"/>
      <c r="J1537" s="901"/>
      <c r="K1537" s="901"/>
    </row>
    <row r="1538" spans="2:11" x14ac:dyDescent="0.2">
      <c r="B1538" s="897"/>
      <c r="C1538" s="897"/>
      <c r="E1538" s="898"/>
      <c r="G1538" s="900"/>
      <c r="H1538" s="901"/>
      <c r="I1538" s="901"/>
      <c r="J1538" s="901"/>
      <c r="K1538" s="901"/>
    </row>
    <row r="1539" spans="2:11" x14ac:dyDescent="0.2">
      <c r="B1539" s="897"/>
      <c r="C1539" s="897"/>
      <c r="E1539" s="898"/>
      <c r="G1539" s="900"/>
      <c r="H1539" s="901"/>
      <c r="I1539" s="901"/>
      <c r="J1539" s="901"/>
      <c r="K1539" s="901"/>
    </row>
    <row r="1540" spans="2:11" x14ac:dyDescent="0.2">
      <c r="B1540" s="897"/>
      <c r="C1540" s="897"/>
      <c r="E1540" s="898"/>
      <c r="G1540" s="900"/>
      <c r="H1540" s="901"/>
      <c r="I1540" s="901"/>
      <c r="J1540" s="901"/>
      <c r="K1540" s="901"/>
    </row>
    <row r="1541" spans="2:11" x14ac:dyDescent="0.2">
      <c r="B1541" s="897"/>
      <c r="C1541" s="897"/>
      <c r="E1541" s="898"/>
      <c r="G1541" s="900"/>
      <c r="H1541" s="901"/>
      <c r="I1541" s="901"/>
      <c r="J1541" s="901"/>
      <c r="K1541" s="901"/>
    </row>
    <row r="1542" spans="2:11" x14ac:dyDescent="0.2">
      <c r="B1542" s="897"/>
      <c r="C1542" s="897"/>
      <c r="E1542" s="898"/>
      <c r="G1542" s="900"/>
      <c r="H1542" s="901"/>
      <c r="I1542" s="901"/>
      <c r="J1542" s="901"/>
      <c r="K1542" s="901"/>
    </row>
    <row r="1543" spans="2:11" x14ac:dyDescent="0.2">
      <c r="B1543" s="897"/>
      <c r="C1543" s="897"/>
      <c r="E1543" s="898"/>
      <c r="G1543" s="900"/>
      <c r="H1543" s="901"/>
      <c r="I1543" s="901"/>
      <c r="J1543" s="901"/>
      <c r="K1543" s="901"/>
    </row>
    <row r="1544" spans="2:11" x14ac:dyDescent="0.2">
      <c r="B1544" s="897"/>
      <c r="C1544" s="897"/>
      <c r="E1544" s="898"/>
      <c r="G1544" s="900"/>
      <c r="H1544" s="901"/>
      <c r="I1544" s="901"/>
      <c r="J1544" s="901"/>
      <c r="K1544" s="901"/>
    </row>
    <row r="1545" spans="2:11" x14ac:dyDescent="0.2">
      <c r="B1545" s="897"/>
      <c r="C1545" s="897"/>
      <c r="E1545" s="898"/>
      <c r="G1545" s="900"/>
      <c r="H1545" s="901"/>
      <c r="I1545" s="901"/>
      <c r="J1545" s="901"/>
      <c r="K1545" s="901"/>
    </row>
    <row r="1546" spans="2:11" x14ac:dyDescent="0.2">
      <c r="B1546" s="897"/>
      <c r="C1546" s="897"/>
      <c r="E1546" s="898"/>
      <c r="G1546" s="900"/>
      <c r="H1546" s="901"/>
      <c r="I1546" s="901"/>
      <c r="J1546" s="901"/>
      <c r="K1546" s="901"/>
    </row>
    <row r="1547" spans="2:11" x14ac:dyDescent="0.2">
      <c r="B1547" s="897"/>
      <c r="C1547" s="897"/>
      <c r="E1547" s="898"/>
      <c r="G1547" s="900"/>
      <c r="H1547" s="901"/>
      <c r="I1547" s="901"/>
      <c r="J1547" s="901"/>
      <c r="K1547" s="901"/>
    </row>
    <row r="1548" spans="2:11" x14ac:dyDescent="0.2">
      <c r="B1548" s="897"/>
      <c r="C1548" s="897"/>
      <c r="E1548" s="898"/>
      <c r="G1548" s="900"/>
      <c r="H1548" s="901"/>
      <c r="I1548" s="901"/>
      <c r="J1548" s="901"/>
      <c r="K1548" s="901"/>
    </row>
    <row r="1549" spans="2:11" x14ac:dyDescent="0.2">
      <c r="B1549" s="897"/>
      <c r="C1549" s="897"/>
      <c r="E1549" s="898"/>
      <c r="G1549" s="900"/>
      <c r="H1549" s="901"/>
      <c r="I1549" s="901"/>
      <c r="J1549" s="901"/>
      <c r="K1549" s="901"/>
    </row>
    <row r="1550" spans="2:11" x14ac:dyDescent="0.2">
      <c r="B1550" s="897"/>
      <c r="C1550" s="897"/>
      <c r="E1550" s="898"/>
      <c r="G1550" s="900"/>
      <c r="H1550" s="901"/>
      <c r="I1550" s="901"/>
      <c r="J1550" s="901"/>
      <c r="K1550" s="901"/>
    </row>
    <row r="1551" spans="2:11" x14ac:dyDescent="0.2">
      <c r="B1551" s="897"/>
      <c r="C1551" s="897"/>
      <c r="E1551" s="898"/>
      <c r="G1551" s="900"/>
      <c r="H1551" s="901"/>
      <c r="I1551" s="901"/>
      <c r="J1551" s="901"/>
      <c r="K1551" s="901"/>
    </row>
    <row r="1552" spans="2:11" x14ac:dyDescent="0.2">
      <c r="B1552" s="897"/>
      <c r="C1552" s="897"/>
      <c r="E1552" s="898"/>
      <c r="G1552" s="900"/>
      <c r="H1552" s="901"/>
      <c r="I1552" s="901"/>
      <c r="J1552" s="901"/>
      <c r="K1552" s="901"/>
    </row>
    <row r="1553" spans="2:11" x14ac:dyDescent="0.2">
      <c r="B1553" s="897"/>
      <c r="C1553" s="897"/>
      <c r="E1553" s="898"/>
      <c r="G1553" s="900"/>
      <c r="H1553" s="901"/>
      <c r="I1553" s="901"/>
      <c r="J1553" s="901"/>
      <c r="K1553" s="901"/>
    </row>
    <row r="1554" spans="2:11" x14ac:dyDescent="0.2">
      <c r="B1554" s="897"/>
      <c r="C1554" s="897"/>
      <c r="E1554" s="898"/>
      <c r="G1554" s="900"/>
      <c r="H1554" s="901"/>
      <c r="I1554" s="901"/>
      <c r="J1554" s="901"/>
      <c r="K1554" s="901"/>
    </row>
    <row r="1555" spans="2:11" x14ac:dyDescent="0.2">
      <c r="B1555" s="897"/>
      <c r="C1555" s="897"/>
      <c r="E1555" s="898"/>
      <c r="G1555" s="900"/>
      <c r="H1555" s="901"/>
      <c r="I1555" s="901"/>
      <c r="J1555" s="901"/>
      <c r="K1555" s="901"/>
    </row>
    <row r="1556" spans="2:11" x14ac:dyDescent="0.2">
      <c r="B1556" s="897"/>
      <c r="C1556" s="897"/>
      <c r="E1556" s="898"/>
      <c r="G1556" s="900"/>
      <c r="H1556" s="901"/>
      <c r="I1556" s="901"/>
      <c r="J1556" s="901"/>
      <c r="K1556" s="901"/>
    </row>
    <row r="1557" spans="2:11" x14ac:dyDescent="0.2">
      <c r="B1557" s="897"/>
      <c r="C1557" s="897"/>
      <c r="E1557" s="898"/>
      <c r="G1557" s="900"/>
      <c r="H1557" s="901"/>
      <c r="I1557" s="901"/>
      <c r="J1557" s="901"/>
      <c r="K1557" s="901"/>
    </row>
    <row r="1558" spans="2:11" x14ac:dyDescent="0.2">
      <c r="B1558" s="897"/>
      <c r="C1558" s="897"/>
      <c r="E1558" s="898"/>
      <c r="G1558" s="900"/>
      <c r="H1558" s="901"/>
      <c r="I1558" s="901"/>
      <c r="J1558" s="901"/>
      <c r="K1558" s="901"/>
    </row>
    <row r="1559" spans="2:11" x14ac:dyDescent="0.2">
      <c r="B1559" s="897"/>
      <c r="C1559" s="897"/>
      <c r="E1559" s="898"/>
      <c r="G1559" s="900"/>
      <c r="H1559" s="901"/>
      <c r="I1559" s="901"/>
      <c r="J1559" s="901"/>
      <c r="K1559" s="901"/>
    </row>
    <row r="1560" spans="2:11" x14ac:dyDescent="0.2">
      <c r="B1560" s="897"/>
      <c r="C1560" s="897"/>
      <c r="E1560" s="898"/>
      <c r="G1560" s="900"/>
      <c r="H1560" s="901"/>
      <c r="I1560" s="901"/>
      <c r="J1560" s="901"/>
      <c r="K1560" s="901"/>
    </row>
    <row r="1561" spans="2:11" x14ac:dyDescent="0.2">
      <c r="B1561" s="897"/>
      <c r="C1561" s="897"/>
      <c r="E1561" s="898"/>
      <c r="G1561" s="900"/>
      <c r="H1561" s="901"/>
      <c r="I1561" s="901"/>
      <c r="J1561" s="901"/>
      <c r="K1561" s="901"/>
    </row>
    <row r="1562" spans="2:11" x14ac:dyDescent="0.2">
      <c r="B1562" s="897"/>
      <c r="C1562" s="897"/>
      <c r="E1562" s="898"/>
      <c r="G1562" s="900"/>
      <c r="H1562" s="901"/>
      <c r="I1562" s="901"/>
      <c r="J1562" s="901"/>
      <c r="K1562" s="901"/>
    </row>
    <row r="1563" spans="2:11" x14ac:dyDescent="0.2">
      <c r="B1563" s="897"/>
      <c r="C1563" s="897"/>
      <c r="E1563" s="898"/>
      <c r="G1563" s="900"/>
      <c r="H1563" s="901"/>
      <c r="I1563" s="901"/>
      <c r="J1563" s="901"/>
      <c r="K1563" s="901"/>
    </row>
    <row r="1564" spans="2:11" x14ac:dyDescent="0.2">
      <c r="B1564" s="897"/>
      <c r="C1564" s="897"/>
      <c r="E1564" s="898"/>
      <c r="G1564" s="900"/>
      <c r="H1564" s="901"/>
      <c r="I1564" s="901"/>
      <c r="J1564" s="901"/>
      <c r="K1564" s="901"/>
    </row>
    <row r="1565" spans="2:11" x14ac:dyDescent="0.2">
      <c r="B1565" s="897"/>
      <c r="C1565" s="897"/>
      <c r="E1565" s="898"/>
      <c r="G1565" s="900"/>
      <c r="H1565" s="901"/>
      <c r="I1565" s="901"/>
      <c r="J1565" s="901"/>
      <c r="K1565" s="901"/>
    </row>
    <row r="1566" spans="2:11" x14ac:dyDescent="0.2">
      <c r="B1566" s="897"/>
      <c r="C1566" s="897"/>
      <c r="E1566" s="898"/>
      <c r="G1566" s="900"/>
      <c r="H1566" s="901"/>
      <c r="I1566" s="901"/>
      <c r="J1566" s="901"/>
      <c r="K1566" s="901"/>
    </row>
    <row r="1567" spans="2:11" x14ac:dyDescent="0.2">
      <c r="B1567" s="897"/>
      <c r="C1567" s="897"/>
      <c r="E1567" s="898"/>
      <c r="G1567" s="900"/>
      <c r="H1567" s="901"/>
      <c r="I1567" s="901"/>
      <c r="J1567" s="901"/>
      <c r="K1567" s="901"/>
    </row>
    <row r="1568" spans="2:11" x14ac:dyDescent="0.2">
      <c r="B1568" s="897"/>
      <c r="C1568" s="897"/>
      <c r="E1568" s="898"/>
      <c r="G1568" s="900"/>
      <c r="H1568" s="901"/>
      <c r="I1568" s="901"/>
      <c r="J1568" s="901"/>
      <c r="K1568" s="901"/>
    </row>
    <row r="1569" spans="2:11" x14ac:dyDescent="0.2">
      <c r="B1569" s="897"/>
      <c r="C1569" s="897"/>
      <c r="E1569" s="898"/>
      <c r="G1569" s="900"/>
      <c r="H1569" s="901"/>
      <c r="I1569" s="901"/>
      <c r="J1569" s="901"/>
      <c r="K1569" s="901"/>
    </row>
    <row r="1570" spans="2:11" x14ac:dyDescent="0.2">
      <c r="B1570" s="897"/>
      <c r="C1570" s="897"/>
      <c r="E1570" s="898"/>
      <c r="G1570" s="900"/>
      <c r="H1570" s="901"/>
      <c r="I1570" s="901"/>
      <c r="J1570" s="901"/>
      <c r="K1570" s="901"/>
    </row>
    <row r="1571" spans="2:11" x14ac:dyDescent="0.2">
      <c r="B1571" s="897"/>
      <c r="C1571" s="897"/>
      <c r="E1571" s="898"/>
      <c r="G1571" s="900"/>
      <c r="H1571" s="901"/>
      <c r="I1571" s="901"/>
      <c r="J1571" s="901"/>
      <c r="K1571" s="901"/>
    </row>
    <row r="1572" spans="2:11" x14ac:dyDescent="0.2">
      <c r="B1572" s="897"/>
      <c r="C1572" s="897"/>
      <c r="E1572" s="898"/>
      <c r="G1572" s="900"/>
      <c r="H1572" s="901"/>
      <c r="I1572" s="901"/>
      <c r="J1572" s="901"/>
      <c r="K1572" s="901"/>
    </row>
    <row r="1573" spans="2:11" x14ac:dyDescent="0.2">
      <c r="B1573" s="897"/>
      <c r="C1573" s="897"/>
      <c r="E1573" s="898"/>
      <c r="G1573" s="900"/>
      <c r="H1573" s="901"/>
      <c r="I1573" s="901"/>
      <c r="J1573" s="901"/>
      <c r="K1573" s="901"/>
    </row>
    <row r="1574" spans="2:11" x14ac:dyDescent="0.2">
      <c r="B1574" s="897"/>
      <c r="C1574" s="897"/>
      <c r="E1574" s="898"/>
      <c r="G1574" s="900"/>
      <c r="H1574" s="901"/>
      <c r="I1574" s="901"/>
      <c r="J1574" s="901"/>
      <c r="K1574" s="901"/>
    </row>
    <row r="1575" spans="2:11" x14ac:dyDescent="0.2">
      <c r="B1575" s="897"/>
      <c r="C1575" s="897"/>
      <c r="E1575" s="898"/>
      <c r="G1575" s="900"/>
      <c r="H1575" s="901"/>
      <c r="I1575" s="901"/>
      <c r="J1575" s="901"/>
      <c r="K1575" s="901"/>
    </row>
    <row r="1576" spans="2:11" x14ac:dyDescent="0.2">
      <c r="B1576" s="897"/>
      <c r="C1576" s="897"/>
      <c r="E1576" s="898"/>
      <c r="G1576" s="900"/>
      <c r="H1576" s="901"/>
      <c r="I1576" s="901"/>
      <c r="J1576" s="901"/>
      <c r="K1576" s="901"/>
    </row>
    <row r="1577" spans="2:11" x14ac:dyDescent="0.2">
      <c r="B1577" s="897"/>
      <c r="C1577" s="897"/>
      <c r="E1577" s="898"/>
      <c r="G1577" s="900"/>
      <c r="H1577" s="901"/>
      <c r="I1577" s="901"/>
      <c r="J1577" s="901"/>
      <c r="K1577" s="901"/>
    </row>
    <row r="1578" spans="2:11" x14ac:dyDescent="0.2">
      <c r="B1578" s="897"/>
      <c r="C1578" s="897"/>
      <c r="E1578" s="898"/>
      <c r="G1578" s="900"/>
      <c r="H1578" s="901"/>
      <c r="I1578" s="901"/>
      <c r="J1578" s="901"/>
      <c r="K1578" s="901"/>
    </row>
    <row r="1579" spans="2:11" x14ac:dyDescent="0.2">
      <c r="B1579" s="897"/>
      <c r="C1579" s="897"/>
      <c r="E1579" s="898"/>
      <c r="G1579" s="900"/>
      <c r="H1579" s="901"/>
      <c r="I1579" s="901"/>
      <c r="J1579" s="901"/>
      <c r="K1579" s="901"/>
    </row>
    <row r="1580" spans="2:11" x14ac:dyDescent="0.2">
      <c r="B1580" s="897"/>
      <c r="C1580" s="897"/>
      <c r="E1580" s="898"/>
      <c r="G1580" s="900"/>
      <c r="H1580" s="901"/>
      <c r="I1580" s="901"/>
      <c r="J1580" s="901"/>
      <c r="K1580" s="901"/>
    </row>
    <row r="1581" spans="2:11" x14ac:dyDescent="0.2">
      <c r="B1581" s="897"/>
      <c r="C1581" s="897"/>
      <c r="E1581" s="898"/>
      <c r="G1581" s="900"/>
      <c r="H1581" s="901"/>
      <c r="I1581" s="901"/>
      <c r="J1581" s="901"/>
      <c r="K1581" s="901"/>
    </row>
    <row r="1582" spans="2:11" x14ac:dyDescent="0.2">
      <c r="B1582" s="897"/>
      <c r="C1582" s="897"/>
      <c r="E1582" s="898"/>
      <c r="G1582" s="900"/>
      <c r="H1582" s="901"/>
      <c r="I1582" s="901"/>
      <c r="J1582" s="901"/>
      <c r="K1582" s="901"/>
    </row>
    <row r="1583" spans="2:11" x14ac:dyDescent="0.2">
      <c r="B1583" s="897"/>
      <c r="C1583" s="897"/>
      <c r="E1583" s="898"/>
      <c r="G1583" s="900"/>
      <c r="H1583" s="901"/>
      <c r="I1583" s="901"/>
      <c r="J1583" s="901"/>
      <c r="K1583" s="901"/>
    </row>
    <row r="1584" spans="2:11" x14ac:dyDescent="0.2">
      <c r="B1584" s="897"/>
      <c r="C1584" s="897"/>
      <c r="E1584" s="898"/>
      <c r="G1584" s="900"/>
      <c r="H1584" s="901"/>
      <c r="I1584" s="901"/>
      <c r="J1584" s="901"/>
      <c r="K1584" s="901"/>
    </row>
    <row r="1585" spans="2:11" x14ac:dyDescent="0.2">
      <c r="B1585" s="897"/>
      <c r="C1585" s="897"/>
      <c r="E1585" s="898"/>
      <c r="G1585" s="900"/>
      <c r="H1585" s="901"/>
      <c r="I1585" s="901"/>
      <c r="J1585" s="901"/>
      <c r="K1585" s="901"/>
    </row>
    <row r="1586" spans="2:11" x14ac:dyDescent="0.2">
      <c r="B1586" s="897"/>
      <c r="C1586" s="897"/>
      <c r="E1586" s="898"/>
      <c r="G1586" s="900"/>
      <c r="H1586" s="901"/>
      <c r="I1586" s="901"/>
      <c r="J1586" s="901"/>
      <c r="K1586" s="901"/>
    </row>
    <row r="1587" spans="2:11" x14ac:dyDescent="0.2">
      <c r="B1587" s="897"/>
      <c r="C1587" s="897"/>
      <c r="E1587" s="898"/>
      <c r="G1587" s="900"/>
      <c r="H1587" s="901"/>
      <c r="I1587" s="901"/>
      <c r="J1587" s="901"/>
      <c r="K1587" s="901"/>
    </row>
    <row r="1588" spans="2:11" x14ac:dyDescent="0.2">
      <c r="B1588" s="897"/>
      <c r="C1588" s="897"/>
      <c r="E1588" s="898"/>
      <c r="G1588" s="900"/>
      <c r="H1588" s="901"/>
      <c r="I1588" s="901"/>
      <c r="J1588" s="901"/>
      <c r="K1588" s="901"/>
    </row>
    <row r="1589" spans="2:11" x14ac:dyDescent="0.2">
      <c r="B1589" s="897"/>
      <c r="C1589" s="897"/>
      <c r="E1589" s="898"/>
      <c r="G1589" s="900"/>
      <c r="H1589" s="901"/>
      <c r="I1589" s="901"/>
      <c r="J1589" s="901"/>
      <c r="K1589" s="901"/>
    </row>
    <row r="1590" spans="2:11" x14ac:dyDescent="0.2">
      <c r="B1590" s="897"/>
      <c r="C1590" s="897"/>
      <c r="E1590" s="898"/>
      <c r="G1590" s="900"/>
      <c r="H1590" s="901"/>
      <c r="I1590" s="901"/>
      <c r="J1590" s="901"/>
      <c r="K1590" s="901"/>
    </row>
    <row r="1591" spans="2:11" x14ac:dyDescent="0.2">
      <c r="B1591" s="897"/>
      <c r="C1591" s="897"/>
      <c r="E1591" s="898"/>
      <c r="G1591" s="900"/>
      <c r="H1591" s="901"/>
      <c r="I1591" s="901"/>
      <c r="J1591" s="901"/>
      <c r="K1591" s="901"/>
    </row>
    <row r="1592" spans="2:11" x14ac:dyDescent="0.2">
      <c r="B1592" s="897"/>
      <c r="C1592" s="897"/>
      <c r="E1592" s="898"/>
      <c r="G1592" s="900"/>
      <c r="H1592" s="901"/>
      <c r="I1592" s="901"/>
      <c r="J1592" s="901"/>
      <c r="K1592" s="901"/>
    </row>
    <row r="1593" spans="2:11" x14ac:dyDescent="0.2">
      <c r="B1593" s="897"/>
      <c r="C1593" s="897"/>
      <c r="E1593" s="898"/>
      <c r="G1593" s="900"/>
      <c r="H1593" s="901"/>
      <c r="I1593" s="901"/>
      <c r="J1593" s="901"/>
      <c r="K1593" s="901"/>
    </row>
    <row r="1594" spans="2:11" x14ac:dyDescent="0.2">
      <c r="B1594" s="897"/>
      <c r="C1594" s="897"/>
      <c r="E1594" s="898"/>
      <c r="G1594" s="900"/>
      <c r="H1594" s="901"/>
      <c r="I1594" s="901"/>
      <c r="J1594" s="901"/>
      <c r="K1594" s="901"/>
    </row>
    <row r="1595" spans="2:11" x14ac:dyDescent="0.2">
      <c r="B1595" s="897"/>
      <c r="C1595" s="897"/>
      <c r="E1595" s="898"/>
      <c r="G1595" s="900"/>
      <c r="H1595" s="901"/>
      <c r="I1595" s="901"/>
      <c r="J1595" s="901"/>
      <c r="K1595" s="901"/>
    </row>
    <row r="1596" spans="2:11" x14ac:dyDescent="0.2">
      <c r="B1596" s="897"/>
      <c r="C1596" s="897"/>
      <c r="E1596" s="898"/>
      <c r="G1596" s="900"/>
      <c r="H1596" s="901"/>
      <c r="I1596" s="901"/>
      <c r="J1596" s="901"/>
      <c r="K1596" s="901"/>
    </row>
    <row r="1597" spans="2:11" x14ac:dyDescent="0.2">
      <c r="B1597" s="897"/>
      <c r="C1597" s="897"/>
      <c r="E1597" s="898"/>
      <c r="G1597" s="900"/>
      <c r="H1597" s="901"/>
      <c r="I1597" s="901"/>
      <c r="J1597" s="901"/>
      <c r="K1597" s="901"/>
    </row>
    <row r="1598" spans="2:11" x14ac:dyDescent="0.2">
      <c r="B1598" s="897"/>
      <c r="C1598" s="897"/>
      <c r="E1598" s="898"/>
      <c r="G1598" s="900"/>
      <c r="H1598" s="901"/>
      <c r="I1598" s="901"/>
      <c r="J1598" s="901"/>
      <c r="K1598" s="901"/>
    </row>
    <row r="1599" spans="2:11" x14ac:dyDescent="0.2">
      <c r="B1599" s="897"/>
      <c r="C1599" s="897"/>
      <c r="E1599" s="898"/>
      <c r="G1599" s="900"/>
      <c r="H1599" s="901"/>
      <c r="I1599" s="901"/>
      <c r="J1599" s="901"/>
      <c r="K1599" s="901"/>
    </row>
    <row r="1600" spans="2:11" x14ac:dyDescent="0.2">
      <c r="B1600" s="897"/>
      <c r="C1600" s="897"/>
      <c r="E1600" s="898"/>
      <c r="G1600" s="900"/>
      <c r="H1600" s="901"/>
      <c r="I1600" s="901"/>
      <c r="J1600" s="901"/>
      <c r="K1600" s="901"/>
    </row>
    <row r="1601" spans="2:11" x14ac:dyDescent="0.2">
      <c r="B1601" s="897"/>
      <c r="C1601" s="897"/>
      <c r="E1601" s="898"/>
      <c r="G1601" s="900"/>
      <c r="H1601" s="901"/>
      <c r="I1601" s="901"/>
      <c r="J1601" s="901"/>
      <c r="K1601" s="901"/>
    </row>
    <row r="1602" spans="2:11" x14ac:dyDescent="0.2">
      <c r="B1602" s="897"/>
      <c r="C1602" s="897"/>
      <c r="E1602" s="898"/>
      <c r="G1602" s="900"/>
      <c r="H1602" s="901"/>
      <c r="I1602" s="901"/>
      <c r="J1602" s="901"/>
      <c r="K1602" s="901"/>
    </row>
    <row r="1603" spans="2:11" x14ac:dyDescent="0.2">
      <c r="B1603" s="897"/>
      <c r="C1603" s="897"/>
      <c r="E1603" s="898"/>
      <c r="G1603" s="900"/>
      <c r="H1603" s="901"/>
      <c r="I1603" s="901"/>
      <c r="J1603" s="901"/>
      <c r="K1603" s="901"/>
    </row>
    <row r="1604" spans="2:11" x14ac:dyDescent="0.2">
      <c r="B1604" s="897"/>
      <c r="C1604" s="897"/>
      <c r="E1604" s="898"/>
      <c r="G1604" s="900"/>
      <c r="H1604" s="901"/>
      <c r="I1604" s="901"/>
      <c r="J1604" s="901"/>
      <c r="K1604" s="901"/>
    </row>
    <row r="1605" spans="2:11" x14ac:dyDescent="0.2">
      <c r="B1605" s="897"/>
      <c r="C1605" s="897"/>
      <c r="E1605" s="898"/>
      <c r="G1605" s="900"/>
      <c r="H1605" s="901"/>
      <c r="I1605" s="901"/>
      <c r="J1605" s="901"/>
      <c r="K1605" s="901"/>
    </row>
    <row r="1606" spans="2:11" x14ac:dyDescent="0.2">
      <c r="B1606" s="897"/>
      <c r="C1606" s="897"/>
      <c r="E1606" s="898"/>
      <c r="G1606" s="900"/>
      <c r="H1606" s="901"/>
      <c r="I1606" s="901"/>
      <c r="J1606" s="901"/>
      <c r="K1606" s="901"/>
    </row>
    <row r="1607" spans="2:11" x14ac:dyDescent="0.2">
      <c r="B1607" s="897"/>
      <c r="C1607" s="897"/>
      <c r="E1607" s="898"/>
      <c r="G1607" s="900"/>
      <c r="H1607" s="901"/>
      <c r="I1607" s="901"/>
      <c r="J1607" s="901"/>
      <c r="K1607" s="901"/>
    </row>
    <row r="1608" spans="2:11" x14ac:dyDescent="0.2">
      <c r="B1608" s="897"/>
      <c r="C1608" s="897"/>
      <c r="E1608" s="898"/>
      <c r="G1608" s="900"/>
      <c r="H1608" s="901"/>
      <c r="I1608" s="901"/>
      <c r="J1608" s="901"/>
      <c r="K1608" s="901"/>
    </row>
    <row r="1609" spans="2:11" x14ac:dyDescent="0.2">
      <c r="B1609" s="897"/>
      <c r="C1609" s="897"/>
      <c r="E1609" s="898"/>
      <c r="G1609" s="900"/>
      <c r="H1609" s="901"/>
      <c r="I1609" s="901"/>
      <c r="J1609" s="901"/>
      <c r="K1609" s="901"/>
    </row>
    <row r="1610" spans="2:11" x14ac:dyDescent="0.2">
      <c r="B1610" s="897"/>
      <c r="C1610" s="897"/>
      <c r="E1610" s="898"/>
      <c r="G1610" s="900"/>
      <c r="H1610" s="901"/>
      <c r="I1610" s="901"/>
      <c r="J1610" s="901"/>
      <c r="K1610" s="901"/>
    </row>
    <row r="1611" spans="2:11" x14ac:dyDescent="0.2">
      <c r="B1611" s="897"/>
      <c r="C1611" s="897"/>
      <c r="E1611" s="898"/>
      <c r="G1611" s="900"/>
      <c r="H1611" s="901"/>
      <c r="I1611" s="901"/>
      <c r="J1611" s="901"/>
      <c r="K1611" s="901"/>
    </row>
    <row r="1612" spans="2:11" x14ac:dyDescent="0.2">
      <c r="B1612" s="897"/>
      <c r="C1612" s="897"/>
      <c r="E1612" s="898"/>
      <c r="G1612" s="900"/>
      <c r="H1612" s="901"/>
      <c r="I1612" s="901"/>
      <c r="J1612" s="901"/>
      <c r="K1612" s="901"/>
    </row>
    <row r="1613" spans="2:11" x14ac:dyDescent="0.2">
      <c r="B1613" s="897"/>
      <c r="C1613" s="897"/>
      <c r="E1613" s="898"/>
      <c r="G1613" s="900"/>
      <c r="H1613" s="901"/>
      <c r="I1613" s="901"/>
      <c r="J1613" s="901"/>
      <c r="K1613" s="901"/>
    </row>
    <row r="1614" spans="2:11" x14ac:dyDescent="0.2">
      <c r="B1614" s="897"/>
      <c r="C1614" s="897"/>
      <c r="E1614" s="898"/>
      <c r="G1614" s="900"/>
      <c r="H1614" s="901"/>
      <c r="I1614" s="901"/>
      <c r="J1614" s="901"/>
      <c r="K1614" s="901"/>
    </row>
    <row r="1615" spans="2:11" x14ac:dyDescent="0.2">
      <c r="B1615" s="897"/>
      <c r="C1615" s="897"/>
      <c r="E1615" s="898"/>
      <c r="G1615" s="900"/>
      <c r="H1615" s="901"/>
      <c r="I1615" s="901"/>
      <c r="J1615" s="901"/>
      <c r="K1615" s="901"/>
    </row>
    <row r="1616" spans="2:11" x14ac:dyDescent="0.2">
      <c r="B1616" s="897"/>
      <c r="C1616" s="897"/>
      <c r="E1616" s="898"/>
      <c r="G1616" s="900"/>
      <c r="H1616" s="901"/>
      <c r="I1616" s="901"/>
      <c r="J1616" s="901"/>
      <c r="K1616" s="901"/>
    </row>
    <row r="1617" spans="2:11" x14ac:dyDescent="0.2">
      <c r="B1617" s="897"/>
      <c r="C1617" s="897"/>
      <c r="E1617" s="898"/>
      <c r="G1617" s="900"/>
      <c r="H1617" s="901"/>
      <c r="I1617" s="901"/>
      <c r="J1617" s="901"/>
      <c r="K1617" s="901"/>
    </row>
    <row r="1618" spans="2:11" x14ac:dyDescent="0.2">
      <c r="B1618" s="897"/>
      <c r="C1618" s="897"/>
      <c r="E1618" s="898"/>
      <c r="G1618" s="900"/>
      <c r="H1618" s="901"/>
      <c r="I1618" s="901"/>
      <c r="J1618" s="901"/>
      <c r="K1618" s="901"/>
    </row>
    <row r="1619" spans="2:11" x14ac:dyDescent="0.2">
      <c r="B1619" s="897"/>
      <c r="C1619" s="897"/>
      <c r="E1619" s="898"/>
      <c r="G1619" s="900"/>
      <c r="H1619" s="901"/>
      <c r="I1619" s="901"/>
      <c r="J1619" s="901"/>
      <c r="K1619" s="901"/>
    </row>
    <row r="1620" spans="2:11" x14ac:dyDescent="0.2">
      <c r="B1620" s="897"/>
      <c r="C1620" s="897"/>
      <c r="E1620" s="898"/>
      <c r="G1620" s="900"/>
      <c r="H1620" s="901"/>
      <c r="I1620" s="901"/>
      <c r="J1620" s="901"/>
      <c r="K1620" s="901"/>
    </row>
    <row r="1621" spans="2:11" x14ac:dyDescent="0.2">
      <c r="B1621" s="897"/>
      <c r="C1621" s="897"/>
      <c r="E1621" s="898"/>
      <c r="G1621" s="900"/>
      <c r="H1621" s="901"/>
      <c r="I1621" s="901"/>
      <c r="J1621" s="901"/>
      <c r="K1621" s="901"/>
    </row>
    <row r="1622" spans="2:11" x14ac:dyDescent="0.2">
      <c r="B1622" s="897"/>
      <c r="C1622" s="897"/>
      <c r="E1622" s="898"/>
      <c r="G1622" s="900"/>
      <c r="H1622" s="901"/>
      <c r="I1622" s="901"/>
      <c r="J1622" s="901"/>
      <c r="K1622" s="901"/>
    </row>
    <row r="1623" spans="2:11" x14ac:dyDescent="0.2">
      <c r="B1623" s="897"/>
      <c r="C1623" s="897"/>
      <c r="E1623" s="898"/>
      <c r="G1623" s="900"/>
      <c r="H1623" s="901"/>
      <c r="I1623" s="901"/>
      <c r="J1623" s="901"/>
      <c r="K1623" s="901"/>
    </row>
    <row r="1624" spans="2:11" x14ac:dyDescent="0.2">
      <c r="B1624" s="897"/>
      <c r="C1624" s="897"/>
      <c r="E1624" s="898"/>
      <c r="G1624" s="900"/>
      <c r="H1624" s="901"/>
      <c r="I1624" s="901"/>
      <c r="J1624" s="901"/>
      <c r="K1624" s="901"/>
    </row>
    <row r="1625" spans="2:11" x14ac:dyDescent="0.2">
      <c r="B1625" s="897"/>
      <c r="C1625" s="897"/>
      <c r="E1625" s="898"/>
      <c r="G1625" s="900"/>
      <c r="H1625" s="901"/>
      <c r="I1625" s="901"/>
      <c r="J1625" s="901"/>
      <c r="K1625" s="901"/>
    </row>
    <row r="1626" spans="2:11" x14ac:dyDescent="0.2">
      <c r="B1626" s="897"/>
      <c r="C1626" s="897"/>
      <c r="E1626" s="898"/>
      <c r="G1626" s="900"/>
      <c r="H1626" s="901"/>
      <c r="I1626" s="901"/>
      <c r="J1626" s="901"/>
      <c r="K1626" s="901"/>
    </row>
    <row r="1627" spans="2:11" x14ac:dyDescent="0.2">
      <c r="B1627" s="897"/>
      <c r="C1627" s="897"/>
      <c r="E1627" s="898"/>
      <c r="G1627" s="900"/>
      <c r="H1627" s="901"/>
      <c r="I1627" s="901"/>
      <c r="J1627" s="901"/>
      <c r="K1627" s="901"/>
    </row>
    <row r="1628" spans="2:11" x14ac:dyDescent="0.2">
      <c r="B1628" s="897"/>
      <c r="C1628" s="897"/>
      <c r="E1628" s="898"/>
      <c r="G1628" s="900"/>
      <c r="H1628" s="901"/>
      <c r="I1628" s="901"/>
      <c r="J1628" s="901"/>
      <c r="K1628" s="901"/>
    </row>
    <row r="1629" spans="2:11" x14ac:dyDescent="0.2">
      <c r="B1629" s="897"/>
      <c r="C1629" s="897"/>
      <c r="E1629" s="898"/>
      <c r="G1629" s="900"/>
      <c r="H1629" s="901"/>
      <c r="I1629" s="901"/>
      <c r="J1629" s="901"/>
      <c r="K1629" s="901"/>
    </row>
    <row r="1630" spans="2:11" x14ac:dyDescent="0.2">
      <c r="B1630" s="897"/>
      <c r="C1630" s="897"/>
      <c r="E1630" s="898"/>
      <c r="G1630" s="900"/>
      <c r="H1630" s="901"/>
      <c r="I1630" s="901"/>
      <c r="J1630" s="901"/>
      <c r="K1630" s="901"/>
    </row>
    <row r="1631" spans="2:11" x14ac:dyDescent="0.2">
      <c r="B1631" s="897"/>
      <c r="C1631" s="897"/>
      <c r="E1631" s="898"/>
      <c r="G1631" s="900"/>
      <c r="H1631" s="901"/>
      <c r="I1631" s="901"/>
      <c r="J1631" s="901"/>
      <c r="K1631" s="901"/>
    </row>
    <row r="1632" spans="2:11" x14ac:dyDescent="0.2">
      <c r="B1632" s="897"/>
      <c r="C1632" s="897"/>
      <c r="E1632" s="898"/>
      <c r="G1632" s="900"/>
      <c r="H1632" s="901"/>
      <c r="I1632" s="901"/>
      <c r="J1632" s="901"/>
      <c r="K1632" s="901"/>
    </row>
    <row r="1633" spans="2:11" x14ac:dyDescent="0.2">
      <c r="B1633" s="897"/>
      <c r="C1633" s="897"/>
      <c r="E1633" s="898"/>
      <c r="G1633" s="900"/>
      <c r="H1633" s="901"/>
      <c r="I1633" s="901"/>
      <c r="J1633" s="901"/>
      <c r="K1633" s="901"/>
    </row>
    <row r="1634" spans="2:11" x14ac:dyDescent="0.2">
      <c r="B1634" s="897"/>
      <c r="C1634" s="897"/>
      <c r="E1634" s="898"/>
      <c r="G1634" s="900"/>
      <c r="H1634" s="901"/>
      <c r="I1634" s="901"/>
      <c r="J1634" s="901"/>
      <c r="K1634" s="901"/>
    </row>
    <row r="1635" spans="2:11" x14ac:dyDescent="0.2">
      <c r="B1635" s="897"/>
      <c r="C1635" s="897"/>
      <c r="E1635" s="898"/>
      <c r="G1635" s="900"/>
      <c r="H1635" s="901"/>
      <c r="I1635" s="901"/>
      <c r="J1635" s="901"/>
      <c r="K1635" s="901"/>
    </row>
    <row r="1636" spans="2:11" x14ac:dyDescent="0.2">
      <c r="B1636" s="897"/>
      <c r="C1636" s="897"/>
      <c r="E1636" s="898"/>
      <c r="G1636" s="900"/>
      <c r="H1636" s="901"/>
      <c r="I1636" s="901"/>
      <c r="J1636" s="901"/>
      <c r="K1636" s="901"/>
    </row>
    <row r="1637" spans="2:11" x14ac:dyDescent="0.2">
      <c r="B1637" s="897"/>
      <c r="C1637" s="897"/>
      <c r="E1637" s="898"/>
      <c r="G1637" s="900"/>
      <c r="H1637" s="901"/>
      <c r="I1637" s="901"/>
      <c r="J1637" s="901"/>
      <c r="K1637" s="901"/>
    </row>
    <row r="1638" spans="2:11" x14ac:dyDescent="0.2">
      <c r="B1638" s="897"/>
      <c r="C1638" s="897"/>
      <c r="E1638" s="898"/>
      <c r="G1638" s="900"/>
      <c r="H1638" s="901"/>
      <c r="I1638" s="901"/>
      <c r="J1638" s="901"/>
      <c r="K1638" s="901"/>
    </row>
    <row r="1639" spans="2:11" x14ac:dyDescent="0.2">
      <c r="B1639" s="897"/>
      <c r="C1639" s="897"/>
      <c r="E1639" s="898"/>
      <c r="G1639" s="900"/>
      <c r="H1639" s="901"/>
      <c r="I1639" s="901"/>
      <c r="J1639" s="901"/>
      <c r="K1639" s="901"/>
    </row>
    <row r="1640" spans="2:11" x14ac:dyDescent="0.2">
      <c r="B1640" s="897"/>
      <c r="C1640" s="897"/>
      <c r="E1640" s="898"/>
      <c r="G1640" s="900"/>
      <c r="H1640" s="901"/>
      <c r="I1640" s="901"/>
      <c r="J1640" s="901"/>
      <c r="K1640" s="901"/>
    </row>
    <row r="1641" spans="2:11" x14ac:dyDescent="0.2">
      <c r="B1641" s="897"/>
      <c r="C1641" s="897"/>
      <c r="E1641" s="898"/>
      <c r="G1641" s="900"/>
      <c r="H1641" s="901"/>
      <c r="I1641" s="901"/>
      <c r="J1641" s="901"/>
      <c r="K1641" s="901"/>
    </row>
    <row r="1642" spans="2:11" x14ac:dyDescent="0.2">
      <c r="B1642" s="897"/>
      <c r="C1642" s="897"/>
      <c r="E1642" s="898"/>
      <c r="G1642" s="900"/>
      <c r="H1642" s="901"/>
      <c r="I1642" s="901"/>
      <c r="J1642" s="901"/>
      <c r="K1642" s="901"/>
    </row>
    <row r="1643" spans="2:11" x14ac:dyDescent="0.2">
      <c r="B1643" s="897"/>
      <c r="C1643" s="897"/>
      <c r="E1643" s="898"/>
      <c r="G1643" s="900"/>
      <c r="H1643" s="901"/>
      <c r="I1643" s="901"/>
      <c r="J1643" s="901"/>
      <c r="K1643" s="901"/>
    </row>
    <row r="1644" spans="2:11" x14ac:dyDescent="0.2">
      <c r="B1644" s="897"/>
      <c r="C1644" s="897"/>
      <c r="E1644" s="898"/>
      <c r="G1644" s="900"/>
      <c r="H1644" s="901"/>
      <c r="I1644" s="901"/>
      <c r="J1644" s="901"/>
      <c r="K1644" s="901"/>
    </row>
    <row r="1645" spans="2:11" x14ac:dyDescent="0.2">
      <c r="B1645" s="897"/>
      <c r="C1645" s="897"/>
      <c r="E1645" s="898"/>
      <c r="G1645" s="900"/>
      <c r="H1645" s="901"/>
      <c r="I1645" s="901"/>
      <c r="J1645" s="901"/>
      <c r="K1645" s="901"/>
    </row>
    <row r="1646" spans="2:11" x14ac:dyDescent="0.2">
      <c r="B1646" s="897"/>
      <c r="C1646" s="897"/>
      <c r="E1646" s="898"/>
      <c r="G1646" s="900"/>
      <c r="H1646" s="901"/>
      <c r="I1646" s="901"/>
      <c r="J1646" s="901"/>
      <c r="K1646" s="901"/>
    </row>
    <row r="1647" spans="2:11" x14ac:dyDescent="0.2">
      <c r="B1647" s="897"/>
      <c r="C1647" s="897"/>
      <c r="E1647" s="898"/>
      <c r="G1647" s="900"/>
      <c r="H1647" s="901"/>
      <c r="I1647" s="901"/>
      <c r="J1647" s="901"/>
      <c r="K1647" s="901"/>
    </row>
    <row r="1648" spans="2:11" x14ac:dyDescent="0.2">
      <c r="B1648" s="897"/>
      <c r="C1648" s="897"/>
      <c r="E1648" s="898"/>
      <c r="G1648" s="900"/>
      <c r="H1648" s="901"/>
      <c r="I1648" s="901"/>
      <c r="J1648" s="901"/>
      <c r="K1648" s="901"/>
    </row>
    <row r="1649" spans="2:11" x14ac:dyDescent="0.2">
      <c r="B1649" s="897"/>
      <c r="C1649" s="897"/>
      <c r="E1649" s="898"/>
      <c r="G1649" s="900"/>
      <c r="H1649" s="901"/>
      <c r="I1649" s="901"/>
      <c r="J1649" s="901"/>
      <c r="K1649" s="901"/>
    </row>
    <row r="1650" spans="2:11" x14ac:dyDescent="0.2">
      <c r="B1650" s="897"/>
      <c r="C1650" s="897"/>
      <c r="E1650" s="898"/>
      <c r="G1650" s="900"/>
      <c r="H1650" s="901"/>
      <c r="I1650" s="901"/>
      <c r="J1650" s="901"/>
      <c r="K1650" s="901"/>
    </row>
    <row r="1651" spans="2:11" x14ac:dyDescent="0.2">
      <c r="B1651" s="897"/>
      <c r="C1651" s="897"/>
      <c r="E1651" s="898"/>
      <c r="G1651" s="900"/>
      <c r="H1651" s="901"/>
      <c r="I1651" s="901"/>
      <c r="J1651" s="901"/>
      <c r="K1651" s="901"/>
    </row>
    <row r="1652" spans="2:11" x14ac:dyDescent="0.2">
      <c r="B1652" s="897"/>
      <c r="C1652" s="897"/>
      <c r="E1652" s="898"/>
      <c r="G1652" s="900"/>
      <c r="H1652" s="901"/>
      <c r="I1652" s="901"/>
      <c r="J1652" s="901"/>
      <c r="K1652" s="901"/>
    </row>
    <row r="1653" spans="2:11" x14ac:dyDescent="0.2">
      <c r="B1653" s="897"/>
      <c r="C1653" s="897"/>
      <c r="E1653" s="898"/>
      <c r="G1653" s="900"/>
      <c r="H1653" s="901"/>
      <c r="I1653" s="901"/>
      <c r="J1653" s="901"/>
      <c r="K1653" s="901"/>
    </row>
    <row r="1654" spans="2:11" x14ac:dyDescent="0.2">
      <c r="B1654" s="897"/>
      <c r="C1654" s="897"/>
      <c r="E1654" s="898"/>
      <c r="G1654" s="900"/>
      <c r="H1654" s="901"/>
      <c r="I1654" s="901"/>
      <c r="J1654" s="901"/>
      <c r="K1654" s="901"/>
    </row>
    <row r="1655" spans="2:11" x14ac:dyDescent="0.2">
      <c r="B1655" s="897"/>
      <c r="C1655" s="897"/>
      <c r="E1655" s="898"/>
      <c r="G1655" s="900"/>
      <c r="H1655" s="901"/>
      <c r="I1655" s="901"/>
      <c r="J1655" s="901"/>
      <c r="K1655" s="901"/>
    </row>
    <row r="1656" spans="2:11" x14ac:dyDescent="0.2">
      <c r="B1656" s="897"/>
      <c r="C1656" s="897"/>
      <c r="E1656" s="898"/>
      <c r="G1656" s="900"/>
      <c r="H1656" s="901"/>
      <c r="I1656" s="901"/>
      <c r="J1656" s="901"/>
      <c r="K1656" s="901"/>
    </row>
    <row r="1657" spans="2:11" x14ac:dyDescent="0.2">
      <c r="B1657" s="897"/>
      <c r="C1657" s="897"/>
      <c r="E1657" s="898"/>
      <c r="G1657" s="900"/>
      <c r="H1657" s="901"/>
      <c r="I1657" s="901"/>
      <c r="J1657" s="901"/>
      <c r="K1657" s="901"/>
    </row>
    <row r="1658" spans="2:11" x14ac:dyDescent="0.2">
      <c r="B1658" s="897"/>
      <c r="C1658" s="897"/>
      <c r="E1658" s="898"/>
      <c r="G1658" s="900"/>
      <c r="H1658" s="901"/>
      <c r="I1658" s="901"/>
      <c r="J1658" s="901"/>
      <c r="K1658" s="901"/>
    </row>
    <row r="1659" spans="2:11" x14ac:dyDescent="0.2">
      <c r="B1659" s="897"/>
      <c r="C1659" s="897"/>
      <c r="E1659" s="898"/>
      <c r="G1659" s="900"/>
      <c r="H1659" s="901"/>
      <c r="I1659" s="901"/>
      <c r="J1659" s="901"/>
      <c r="K1659" s="901"/>
    </row>
    <row r="1660" spans="2:11" x14ac:dyDescent="0.2">
      <c r="B1660" s="897"/>
      <c r="C1660" s="897"/>
      <c r="E1660" s="898"/>
      <c r="G1660" s="900"/>
      <c r="H1660" s="901"/>
      <c r="I1660" s="901"/>
      <c r="J1660" s="901"/>
      <c r="K1660" s="901"/>
    </row>
    <row r="1661" spans="2:11" x14ac:dyDescent="0.2">
      <c r="B1661" s="897"/>
      <c r="C1661" s="897"/>
      <c r="E1661" s="898"/>
      <c r="G1661" s="900"/>
      <c r="H1661" s="901"/>
      <c r="I1661" s="901"/>
      <c r="J1661" s="901"/>
      <c r="K1661" s="901"/>
    </row>
    <row r="1662" spans="2:11" x14ac:dyDescent="0.2">
      <c r="B1662" s="897"/>
      <c r="C1662" s="897"/>
      <c r="E1662" s="898"/>
      <c r="G1662" s="900"/>
      <c r="H1662" s="901"/>
      <c r="I1662" s="901"/>
      <c r="J1662" s="901"/>
      <c r="K1662" s="901"/>
    </row>
    <row r="1663" spans="2:11" x14ac:dyDescent="0.2">
      <c r="B1663" s="897"/>
      <c r="C1663" s="897"/>
      <c r="E1663" s="898"/>
      <c r="G1663" s="900"/>
      <c r="H1663" s="901"/>
      <c r="I1663" s="901"/>
      <c r="J1663" s="901"/>
      <c r="K1663" s="901"/>
    </row>
    <row r="1664" spans="2:11" x14ac:dyDescent="0.2">
      <c r="B1664" s="897"/>
      <c r="C1664" s="897"/>
      <c r="E1664" s="898"/>
      <c r="G1664" s="900"/>
      <c r="H1664" s="901"/>
      <c r="I1664" s="901"/>
      <c r="J1664" s="901"/>
      <c r="K1664" s="901"/>
    </row>
    <row r="1665" spans="2:11" x14ac:dyDescent="0.2">
      <c r="B1665" s="897"/>
      <c r="C1665" s="897"/>
      <c r="E1665" s="898"/>
      <c r="G1665" s="900"/>
      <c r="H1665" s="901"/>
      <c r="I1665" s="901"/>
      <c r="J1665" s="901"/>
      <c r="K1665" s="901"/>
    </row>
    <row r="1666" spans="2:11" x14ac:dyDescent="0.2">
      <c r="B1666" s="897"/>
      <c r="C1666" s="897"/>
      <c r="E1666" s="898"/>
      <c r="G1666" s="900"/>
      <c r="H1666" s="901"/>
      <c r="I1666" s="901"/>
      <c r="J1666" s="901"/>
      <c r="K1666" s="901"/>
    </row>
    <row r="1667" spans="2:11" x14ac:dyDescent="0.2">
      <c r="B1667" s="897"/>
      <c r="C1667" s="897"/>
      <c r="E1667" s="898"/>
      <c r="G1667" s="900"/>
      <c r="H1667" s="901"/>
      <c r="I1667" s="901"/>
      <c r="J1667" s="901"/>
      <c r="K1667" s="901"/>
    </row>
    <row r="1668" spans="2:11" x14ac:dyDescent="0.2">
      <c r="B1668" s="897"/>
      <c r="C1668" s="897"/>
      <c r="E1668" s="898"/>
      <c r="G1668" s="900"/>
      <c r="H1668" s="901"/>
      <c r="I1668" s="901"/>
      <c r="J1668" s="901"/>
      <c r="K1668" s="901"/>
    </row>
    <row r="1669" spans="2:11" x14ac:dyDescent="0.2">
      <c r="B1669" s="897"/>
      <c r="C1669" s="897"/>
      <c r="E1669" s="898"/>
      <c r="G1669" s="900"/>
      <c r="H1669" s="901"/>
      <c r="I1669" s="901"/>
      <c r="J1669" s="901"/>
      <c r="K1669" s="901"/>
    </row>
    <row r="1670" spans="2:11" x14ac:dyDescent="0.2">
      <c r="B1670" s="897"/>
      <c r="C1670" s="897"/>
      <c r="E1670" s="898"/>
      <c r="G1670" s="900"/>
      <c r="H1670" s="901"/>
      <c r="I1670" s="901"/>
      <c r="J1670" s="901"/>
      <c r="K1670" s="901"/>
    </row>
    <row r="1671" spans="2:11" x14ac:dyDescent="0.2">
      <c r="B1671" s="897"/>
      <c r="C1671" s="897"/>
      <c r="E1671" s="898"/>
      <c r="G1671" s="900"/>
      <c r="H1671" s="901"/>
      <c r="I1671" s="901"/>
      <c r="J1671" s="901"/>
      <c r="K1671" s="901"/>
    </row>
    <row r="1672" spans="2:11" x14ac:dyDescent="0.2">
      <c r="B1672" s="897"/>
      <c r="C1672" s="897"/>
      <c r="E1672" s="898"/>
      <c r="G1672" s="900"/>
      <c r="H1672" s="901"/>
      <c r="I1672" s="901"/>
      <c r="J1672" s="901"/>
      <c r="K1672" s="901"/>
    </row>
    <row r="1673" spans="2:11" x14ac:dyDescent="0.2">
      <c r="B1673" s="897"/>
      <c r="C1673" s="897"/>
      <c r="E1673" s="898"/>
      <c r="G1673" s="900"/>
      <c r="H1673" s="901"/>
      <c r="I1673" s="901"/>
      <c r="J1673" s="901"/>
      <c r="K1673" s="901"/>
    </row>
    <row r="1674" spans="2:11" x14ac:dyDescent="0.2">
      <c r="B1674" s="897"/>
      <c r="C1674" s="897"/>
      <c r="E1674" s="898"/>
      <c r="G1674" s="900"/>
      <c r="H1674" s="901"/>
      <c r="I1674" s="901"/>
      <c r="J1674" s="901"/>
      <c r="K1674" s="901"/>
    </row>
    <row r="1675" spans="2:11" x14ac:dyDescent="0.2">
      <c r="B1675" s="897"/>
      <c r="C1675" s="897"/>
      <c r="E1675" s="898"/>
      <c r="G1675" s="900"/>
      <c r="H1675" s="901"/>
      <c r="I1675" s="901"/>
      <c r="J1675" s="901"/>
      <c r="K1675" s="901"/>
    </row>
    <row r="1676" spans="2:11" x14ac:dyDescent="0.2">
      <c r="B1676" s="897"/>
      <c r="C1676" s="897"/>
      <c r="E1676" s="898"/>
      <c r="G1676" s="900"/>
      <c r="H1676" s="901"/>
      <c r="I1676" s="901"/>
      <c r="J1676" s="901"/>
      <c r="K1676" s="901"/>
    </row>
    <row r="1677" spans="2:11" x14ac:dyDescent="0.2">
      <c r="B1677" s="897"/>
      <c r="C1677" s="897"/>
      <c r="E1677" s="898"/>
      <c r="G1677" s="900"/>
      <c r="H1677" s="901"/>
      <c r="I1677" s="901"/>
      <c r="J1677" s="901"/>
      <c r="K1677" s="901"/>
    </row>
    <row r="1678" spans="2:11" x14ac:dyDescent="0.2">
      <c r="B1678" s="897"/>
      <c r="C1678" s="897"/>
      <c r="E1678" s="898"/>
      <c r="G1678" s="900"/>
      <c r="H1678" s="901"/>
      <c r="I1678" s="901"/>
      <c r="J1678" s="901"/>
      <c r="K1678" s="901"/>
    </row>
    <row r="1679" spans="2:11" x14ac:dyDescent="0.2">
      <c r="B1679" s="897"/>
      <c r="C1679" s="897"/>
      <c r="E1679" s="898"/>
      <c r="G1679" s="900"/>
      <c r="H1679" s="901"/>
      <c r="I1679" s="901"/>
      <c r="J1679" s="901"/>
      <c r="K1679" s="901"/>
    </row>
    <row r="1680" spans="2:11" x14ac:dyDescent="0.2">
      <c r="B1680" s="897"/>
      <c r="C1680" s="897"/>
      <c r="E1680" s="898"/>
      <c r="G1680" s="900"/>
      <c r="H1680" s="901"/>
      <c r="I1680" s="901"/>
      <c r="J1680" s="901"/>
      <c r="K1680" s="901"/>
    </row>
    <row r="1681" spans="2:11" x14ac:dyDescent="0.2">
      <c r="B1681" s="897"/>
      <c r="C1681" s="897"/>
      <c r="E1681" s="898"/>
      <c r="G1681" s="900"/>
      <c r="H1681" s="901"/>
      <c r="I1681" s="901"/>
      <c r="J1681" s="901"/>
      <c r="K1681" s="901"/>
    </row>
    <row r="1682" spans="2:11" x14ac:dyDescent="0.2">
      <c r="B1682" s="897"/>
      <c r="C1682" s="897"/>
      <c r="E1682" s="898"/>
      <c r="G1682" s="900"/>
      <c r="H1682" s="901"/>
      <c r="I1682" s="901"/>
      <c r="J1682" s="901"/>
      <c r="K1682" s="901"/>
    </row>
    <row r="1683" spans="2:11" x14ac:dyDescent="0.2">
      <c r="B1683" s="897"/>
      <c r="C1683" s="897"/>
      <c r="E1683" s="898"/>
      <c r="G1683" s="900"/>
      <c r="H1683" s="901"/>
      <c r="I1683" s="901"/>
      <c r="J1683" s="901"/>
      <c r="K1683" s="901"/>
    </row>
    <row r="1684" spans="2:11" x14ac:dyDescent="0.2">
      <c r="B1684" s="897"/>
      <c r="C1684" s="897"/>
      <c r="E1684" s="898"/>
      <c r="G1684" s="900"/>
      <c r="H1684" s="901"/>
      <c r="I1684" s="901"/>
      <c r="J1684" s="901"/>
      <c r="K1684" s="901"/>
    </row>
    <row r="1685" spans="2:11" x14ac:dyDescent="0.2">
      <c r="B1685" s="897"/>
      <c r="C1685" s="897"/>
      <c r="E1685" s="898"/>
      <c r="G1685" s="900"/>
      <c r="H1685" s="901"/>
      <c r="I1685" s="901"/>
      <c r="J1685" s="901"/>
      <c r="K1685" s="901"/>
    </row>
    <row r="1686" spans="2:11" x14ac:dyDescent="0.2">
      <c r="B1686" s="897"/>
      <c r="C1686" s="897"/>
      <c r="E1686" s="898"/>
      <c r="G1686" s="900"/>
      <c r="H1686" s="901"/>
      <c r="I1686" s="901"/>
      <c r="J1686" s="901"/>
      <c r="K1686" s="901"/>
    </row>
    <row r="1687" spans="2:11" x14ac:dyDescent="0.2">
      <c r="B1687" s="897"/>
      <c r="C1687" s="897"/>
      <c r="E1687" s="898"/>
      <c r="G1687" s="900"/>
      <c r="H1687" s="901"/>
      <c r="I1687" s="901"/>
      <c r="J1687" s="901"/>
      <c r="K1687" s="901"/>
    </row>
    <row r="1688" spans="2:11" x14ac:dyDescent="0.2">
      <c r="B1688" s="897"/>
      <c r="C1688" s="897"/>
      <c r="E1688" s="898"/>
      <c r="G1688" s="900"/>
      <c r="H1688" s="901"/>
      <c r="I1688" s="901"/>
      <c r="J1688" s="901"/>
      <c r="K1688" s="901"/>
    </row>
    <row r="1689" spans="2:11" x14ac:dyDescent="0.2">
      <c r="B1689" s="897"/>
      <c r="C1689" s="897"/>
      <c r="E1689" s="898"/>
      <c r="G1689" s="900"/>
      <c r="H1689" s="901"/>
      <c r="I1689" s="901"/>
      <c r="J1689" s="901"/>
      <c r="K1689" s="901"/>
    </row>
    <row r="1690" spans="2:11" x14ac:dyDescent="0.2">
      <c r="B1690" s="897"/>
      <c r="C1690" s="897"/>
      <c r="E1690" s="898"/>
      <c r="G1690" s="900"/>
      <c r="H1690" s="901"/>
      <c r="I1690" s="901"/>
      <c r="J1690" s="901"/>
      <c r="K1690" s="901"/>
    </row>
    <row r="1691" spans="2:11" x14ac:dyDescent="0.2">
      <c r="B1691" s="897"/>
      <c r="C1691" s="897"/>
      <c r="E1691" s="898"/>
      <c r="G1691" s="900"/>
      <c r="H1691" s="901"/>
      <c r="I1691" s="901"/>
      <c r="J1691" s="901"/>
      <c r="K1691" s="901"/>
    </row>
    <row r="1692" spans="2:11" x14ac:dyDescent="0.2">
      <c r="B1692" s="897"/>
      <c r="C1692" s="897"/>
      <c r="E1692" s="898"/>
      <c r="G1692" s="900"/>
      <c r="H1692" s="901"/>
      <c r="I1692" s="901"/>
      <c r="J1692" s="901"/>
      <c r="K1692" s="901"/>
    </row>
    <row r="1693" spans="2:11" x14ac:dyDescent="0.2">
      <c r="B1693" s="897"/>
      <c r="C1693" s="897"/>
      <c r="E1693" s="898"/>
      <c r="G1693" s="900"/>
      <c r="H1693" s="901"/>
      <c r="I1693" s="901"/>
      <c r="J1693" s="901"/>
      <c r="K1693" s="901"/>
    </row>
    <row r="1694" spans="2:11" x14ac:dyDescent="0.2">
      <c r="B1694" s="897"/>
      <c r="C1694" s="897"/>
      <c r="E1694" s="898"/>
      <c r="G1694" s="900"/>
      <c r="H1694" s="901"/>
      <c r="I1694" s="901"/>
      <c r="J1694" s="901"/>
      <c r="K1694" s="901"/>
    </row>
    <row r="1695" spans="2:11" x14ac:dyDescent="0.2">
      <c r="B1695" s="897"/>
      <c r="C1695" s="897"/>
      <c r="E1695" s="898"/>
      <c r="G1695" s="900"/>
      <c r="H1695" s="901"/>
      <c r="I1695" s="901"/>
      <c r="J1695" s="901"/>
      <c r="K1695" s="901"/>
    </row>
    <row r="1696" spans="2:11" x14ac:dyDescent="0.2">
      <c r="B1696" s="897"/>
      <c r="C1696" s="897"/>
      <c r="E1696" s="898"/>
      <c r="G1696" s="900"/>
      <c r="H1696" s="901"/>
      <c r="I1696" s="901"/>
      <c r="J1696" s="901"/>
      <c r="K1696" s="901"/>
    </row>
    <row r="1697" spans="2:11" x14ac:dyDescent="0.2">
      <c r="B1697" s="897"/>
      <c r="C1697" s="897"/>
      <c r="E1697" s="898"/>
      <c r="G1697" s="900"/>
      <c r="H1697" s="901"/>
      <c r="I1697" s="901"/>
      <c r="J1697" s="901"/>
      <c r="K1697" s="901"/>
    </row>
    <row r="1698" spans="2:11" x14ac:dyDescent="0.2">
      <c r="B1698" s="897"/>
      <c r="C1698" s="897"/>
      <c r="E1698" s="898"/>
      <c r="G1698" s="900"/>
      <c r="H1698" s="901"/>
      <c r="I1698" s="901"/>
      <c r="J1698" s="901"/>
      <c r="K1698" s="901"/>
    </row>
    <row r="1699" spans="2:11" x14ac:dyDescent="0.2">
      <c r="B1699" s="897"/>
      <c r="C1699" s="897"/>
      <c r="E1699" s="898"/>
      <c r="G1699" s="900"/>
      <c r="H1699" s="901"/>
      <c r="I1699" s="901"/>
      <c r="J1699" s="901"/>
      <c r="K1699" s="901"/>
    </row>
    <row r="1700" spans="2:11" x14ac:dyDescent="0.2">
      <c r="B1700" s="897"/>
      <c r="C1700" s="897"/>
      <c r="E1700" s="898"/>
      <c r="G1700" s="900"/>
      <c r="H1700" s="901"/>
      <c r="I1700" s="901"/>
      <c r="J1700" s="901"/>
      <c r="K1700" s="901"/>
    </row>
    <row r="1701" spans="2:11" x14ac:dyDescent="0.2">
      <c r="B1701" s="897"/>
      <c r="C1701" s="897"/>
      <c r="E1701" s="898"/>
      <c r="G1701" s="900"/>
      <c r="H1701" s="901"/>
      <c r="I1701" s="901"/>
      <c r="J1701" s="901"/>
      <c r="K1701" s="901"/>
    </row>
    <row r="1702" spans="2:11" x14ac:dyDescent="0.2">
      <c r="B1702" s="897"/>
      <c r="C1702" s="897"/>
      <c r="E1702" s="898"/>
      <c r="G1702" s="900"/>
      <c r="H1702" s="901"/>
      <c r="I1702" s="901"/>
      <c r="J1702" s="901"/>
      <c r="K1702" s="901"/>
    </row>
    <row r="1703" spans="2:11" x14ac:dyDescent="0.2">
      <c r="B1703" s="897"/>
      <c r="C1703" s="897"/>
      <c r="E1703" s="898"/>
      <c r="G1703" s="900"/>
      <c r="H1703" s="901"/>
      <c r="I1703" s="901"/>
      <c r="J1703" s="901"/>
      <c r="K1703" s="901"/>
    </row>
    <row r="1704" spans="2:11" x14ac:dyDescent="0.2">
      <c r="B1704" s="897"/>
      <c r="C1704" s="897"/>
      <c r="E1704" s="898"/>
      <c r="G1704" s="900"/>
      <c r="H1704" s="901"/>
      <c r="I1704" s="901"/>
      <c r="J1704" s="901"/>
      <c r="K1704" s="901"/>
    </row>
    <row r="1705" spans="2:11" x14ac:dyDescent="0.2">
      <c r="B1705" s="897"/>
      <c r="C1705" s="897"/>
      <c r="E1705" s="898"/>
      <c r="G1705" s="900"/>
      <c r="H1705" s="901"/>
      <c r="I1705" s="901"/>
      <c r="J1705" s="901"/>
      <c r="K1705" s="901"/>
    </row>
    <row r="1706" spans="2:11" x14ac:dyDescent="0.2">
      <c r="B1706" s="897"/>
      <c r="C1706" s="897"/>
      <c r="E1706" s="898"/>
      <c r="G1706" s="900"/>
      <c r="H1706" s="901"/>
      <c r="I1706" s="901"/>
      <c r="J1706" s="901"/>
      <c r="K1706" s="901"/>
    </row>
    <row r="1707" spans="2:11" x14ac:dyDescent="0.2">
      <c r="B1707" s="897"/>
      <c r="C1707" s="897"/>
      <c r="E1707" s="898"/>
      <c r="G1707" s="900"/>
      <c r="H1707" s="901"/>
      <c r="I1707" s="901"/>
      <c r="J1707" s="901"/>
      <c r="K1707" s="901"/>
    </row>
    <row r="1708" spans="2:11" x14ac:dyDescent="0.2">
      <c r="B1708" s="897"/>
      <c r="C1708" s="897"/>
      <c r="E1708" s="898"/>
      <c r="G1708" s="900"/>
      <c r="H1708" s="901"/>
      <c r="I1708" s="901"/>
      <c r="J1708" s="901"/>
      <c r="K1708" s="901"/>
    </row>
    <row r="1709" spans="2:11" x14ac:dyDescent="0.2">
      <c r="B1709" s="897"/>
      <c r="C1709" s="897"/>
      <c r="E1709" s="898"/>
      <c r="G1709" s="900"/>
      <c r="H1709" s="901"/>
      <c r="I1709" s="901"/>
      <c r="J1709" s="901"/>
      <c r="K1709" s="901"/>
    </row>
    <row r="1710" spans="2:11" x14ac:dyDescent="0.2">
      <c r="B1710" s="897"/>
      <c r="C1710" s="897"/>
      <c r="E1710" s="898"/>
      <c r="G1710" s="900"/>
      <c r="H1710" s="901"/>
      <c r="I1710" s="901"/>
      <c r="J1710" s="901"/>
      <c r="K1710" s="901"/>
    </row>
    <row r="1711" spans="2:11" x14ac:dyDescent="0.2">
      <c r="B1711" s="897"/>
      <c r="C1711" s="897"/>
      <c r="E1711" s="898"/>
      <c r="G1711" s="900"/>
      <c r="H1711" s="901"/>
      <c r="I1711" s="901"/>
      <c r="J1711" s="901"/>
      <c r="K1711" s="901"/>
    </row>
    <row r="1712" spans="2:11" x14ac:dyDescent="0.2">
      <c r="B1712" s="897"/>
      <c r="C1712" s="897"/>
      <c r="E1712" s="898"/>
      <c r="G1712" s="900"/>
      <c r="H1712" s="901"/>
      <c r="I1712" s="901"/>
      <c r="J1712" s="901"/>
      <c r="K1712" s="901"/>
    </row>
    <row r="1713" spans="2:11" x14ac:dyDescent="0.2">
      <c r="B1713" s="897"/>
      <c r="C1713" s="897"/>
      <c r="E1713" s="898"/>
      <c r="G1713" s="900"/>
      <c r="H1713" s="901"/>
      <c r="I1713" s="901"/>
      <c r="J1713" s="901"/>
      <c r="K1713" s="901"/>
    </row>
    <row r="1714" spans="2:11" x14ac:dyDescent="0.2">
      <c r="B1714" s="897"/>
      <c r="C1714" s="897"/>
      <c r="E1714" s="898"/>
      <c r="G1714" s="900"/>
      <c r="H1714" s="901"/>
      <c r="I1714" s="901"/>
      <c r="J1714" s="901"/>
      <c r="K1714" s="901"/>
    </row>
    <row r="1715" spans="2:11" x14ac:dyDescent="0.2">
      <c r="B1715" s="897"/>
      <c r="C1715" s="897"/>
      <c r="E1715" s="898"/>
      <c r="G1715" s="900"/>
      <c r="H1715" s="901"/>
      <c r="I1715" s="901"/>
      <c r="J1715" s="901"/>
      <c r="K1715" s="901"/>
    </row>
    <row r="1716" spans="2:11" x14ac:dyDescent="0.2">
      <c r="B1716" s="897"/>
      <c r="C1716" s="897"/>
      <c r="E1716" s="898"/>
      <c r="G1716" s="900"/>
      <c r="H1716" s="901"/>
      <c r="I1716" s="901"/>
      <c r="J1716" s="901"/>
      <c r="K1716" s="901"/>
    </row>
    <row r="1717" spans="2:11" x14ac:dyDescent="0.2">
      <c r="B1717" s="897"/>
      <c r="C1717" s="897"/>
      <c r="E1717" s="898"/>
      <c r="G1717" s="900"/>
      <c r="H1717" s="901"/>
      <c r="I1717" s="901"/>
      <c r="J1717" s="901"/>
      <c r="K1717" s="901"/>
    </row>
    <row r="1718" spans="2:11" x14ac:dyDescent="0.2">
      <c r="B1718" s="897"/>
      <c r="C1718" s="897"/>
      <c r="E1718" s="898"/>
      <c r="G1718" s="900"/>
      <c r="H1718" s="901"/>
      <c r="I1718" s="901"/>
      <c r="J1718" s="901"/>
      <c r="K1718" s="901"/>
    </row>
    <row r="1719" spans="2:11" x14ac:dyDescent="0.2">
      <c r="B1719" s="897"/>
      <c r="C1719" s="897"/>
      <c r="E1719" s="898"/>
      <c r="G1719" s="900"/>
      <c r="H1719" s="901"/>
      <c r="I1719" s="901"/>
      <c r="J1719" s="901"/>
      <c r="K1719" s="901"/>
    </row>
    <row r="1720" spans="2:11" x14ac:dyDescent="0.2">
      <c r="B1720" s="897"/>
      <c r="C1720" s="897"/>
      <c r="E1720" s="898"/>
      <c r="G1720" s="900"/>
      <c r="H1720" s="901"/>
      <c r="I1720" s="901"/>
      <c r="J1720" s="901"/>
      <c r="K1720" s="901"/>
    </row>
    <row r="1721" spans="2:11" x14ac:dyDescent="0.2">
      <c r="B1721" s="897"/>
      <c r="C1721" s="897"/>
      <c r="E1721" s="898"/>
      <c r="G1721" s="900"/>
      <c r="H1721" s="901"/>
      <c r="I1721" s="901"/>
      <c r="J1721" s="901"/>
      <c r="K1721" s="901"/>
    </row>
    <row r="1722" spans="2:11" x14ac:dyDescent="0.2">
      <c r="B1722" s="897"/>
      <c r="C1722" s="897"/>
      <c r="E1722" s="898"/>
      <c r="G1722" s="900"/>
      <c r="H1722" s="901"/>
      <c r="I1722" s="901"/>
      <c r="J1722" s="901"/>
      <c r="K1722" s="901"/>
    </row>
    <row r="1723" spans="2:11" x14ac:dyDescent="0.2">
      <c r="B1723" s="897"/>
      <c r="C1723" s="897"/>
      <c r="E1723" s="898"/>
      <c r="G1723" s="900"/>
      <c r="H1723" s="901"/>
      <c r="I1723" s="901"/>
      <c r="J1723" s="901"/>
      <c r="K1723" s="901"/>
    </row>
    <row r="1724" spans="2:11" x14ac:dyDescent="0.2">
      <c r="B1724" s="897"/>
      <c r="C1724" s="897"/>
      <c r="E1724" s="898"/>
      <c r="G1724" s="900"/>
      <c r="H1724" s="901"/>
      <c r="I1724" s="901"/>
      <c r="J1724" s="901"/>
      <c r="K1724" s="901"/>
    </row>
    <row r="1725" spans="2:11" x14ac:dyDescent="0.2">
      <c r="B1725" s="897"/>
      <c r="C1725" s="897"/>
      <c r="E1725" s="898"/>
      <c r="G1725" s="900"/>
      <c r="H1725" s="901"/>
      <c r="I1725" s="901"/>
      <c r="J1725" s="901"/>
      <c r="K1725" s="901"/>
    </row>
    <row r="1726" spans="2:11" x14ac:dyDescent="0.2">
      <c r="B1726" s="897"/>
      <c r="C1726" s="897"/>
      <c r="E1726" s="898"/>
      <c r="G1726" s="900"/>
      <c r="H1726" s="901"/>
      <c r="I1726" s="901"/>
      <c r="J1726" s="901"/>
      <c r="K1726" s="901"/>
    </row>
    <row r="1727" spans="2:11" x14ac:dyDescent="0.2">
      <c r="B1727" s="897"/>
      <c r="C1727" s="897"/>
      <c r="E1727" s="898"/>
      <c r="G1727" s="900"/>
      <c r="H1727" s="901"/>
      <c r="I1727" s="901"/>
      <c r="J1727" s="901"/>
      <c r="K1727" s="901"/>
    </row>
    <row r="1728" spans="2:11" x14ac:dyDescent="0.2">
      <c r="B1728" s="897"/>
      <c r="C1728" s="897"/>
      <c r="E1728" s="898"/>
      <c r="G1728" s="900"/>
      <c r="H1728" s="901"/>
      <c r="I1728" s="901"/>
      <c r="J1728" s="901"/>
      <c r="K1728" s="901"/>
    </row>
    <row r="1729" spans="2:11" x14ac:dyDescent="0.2">
      <c r="B1729" s="897"/>
      <c r="C1729" s="897"/>
      <c r="E1729" s="898"/>
      <c r="G1729" s="900"/>
      <c r="H1729" s="901"/>
      <c r="I1729" s="901"/>
      <c r="J1729" s="901"/>
      <c r="K1729" s="901"/>
    </row>
    <row r="1730" spans="2:11" x14ac:dyDescent="0.2">
      <c r="B1730" s="897"/>
      <c r="C1730" s="897"/>
      <c r="E1730" s="898"/>
      <c r="G1730" s="900"/>
      <c r="H1730" s="901"/>
      <c r="I1730" s="901"/>
      <c r="J1730" s="901"/>
      <c r="K1730" s="901"/>
    </row>
    <row r="1731" spans="2:11" x14ac:dyDescent="0.2">
      <c r="B1731" s="897"/>
      <c r="C1731" s="897"/>
      <c r="E1731" s="898"/>
      <c r="G1731" s="900"/>
      <c r="H1731" s="901"/>
      <c r="I1731" s="901"/>
      <c r="J1731" s="901"/>
      <c r="K1731" s="901"/>
    </row>
    <row r="1732" spans="2:11" x14ac:dyDescent="0.2">
      <c r="B1732" s="897"/>
      <c r="C1732" s="897"/>
      <c r="E1732" s="898"/>
      <c r="G1732" s="900"/>
      <c r="H1732" s="901"/>
      <c r="I1732" s="901"/>
      <c r="J1732" s="901"/>
      <c r="K1732" s="901"/>
    </row>
    <row r="1733" spans="2:11" x14ac:dyDescent="0.2">
      <c r="B1733" s="897"/>
      <c r="C1733" s="897"/>
      <c r="E1733" s="898"/>
      <c r="G1733" s="900"/>
      <c r="H1733" s="901"/>
      <c r="I1733" s="901"/>
      <c r="J1733" s="901"/>
      <c r="K1733" s="901"/>
    </row>
    <row r="1734" spans="2:11" x14ac:dyDescent="0.2">
      <c r="B1734" s="897"/>
      <c r="C1734" s="897"/>
      <c r="E1734" s="898"/>
      <c r="G1734" s="900"/>
      <c r="H1734" s="901"/>
      <c r="I1734" s="901"/>
      <c r="J1734" s="901"/>
      <c r="K1734" s="901"/>
    </row>
    <row r="1735" spans="2:11" x14ac:dyDescent="0.2">
      <c r="B1735" s="897"/>
      <c r="C1735" s="897"/>
      <c r="E1735" s="898"/>
      <c r="G1735" s="900"/>
      <c r="H1735" s="901"/>
      <c r="I1735" s="901"/>
      <c r="J1735" s="901"/>
      <c r="K1735" s="901"/>
    </row>
    <row r="1736" spans="2:11" x14ac:dyDescent="0.2">
      <c r="B1736" s="897"/>
      <c r="C1736" s="897"/>
      <c r="E1736" s="898"/>
      <c r="G1736" s="900"/>
      <c r="H1736" s="901"/>
      <c r="I1736" s="901"/>
      <c r="J1736" s="901"/>
      <c r="K1736" s="901"/>
    </row>
    <row r="1737" spans="2:11" x14ac:dyDescent="0.2">
      <c r="B1737" s="897"/>
      <c r="C1737" s="897"/>
      <c r="E1737" s="898"/>
      <c r="G1737" s="900"/>
      <c r="H1737" s="901"/>
      <c r="I1737" s="901"/>
      <c r="J1737" s="901"/>
      <c r="K1737" s="901"/>
    </row>
    <row r="1738" spans="2:11" x14ac:dyDescent="0.2">
      <c r="B1738" s="897"/>
      <c r="C1738" s="897"/>
      <c r="E1738" s="898"/>
      <c r="G1738" s="900"/>
      <c r="H1738" s="901"/>
      <c r="I1738" s="901"/>
      <c r="J1738" s="901"/>
      <c r="K1738" s="901"/>
    </row>
    <row r="1739" spans="2:11" x14ac:dyDescent="0.2">
      <c r="B1739" s="897"/>
      <c r="C1739" s="897"/>
      <c r="E1739" s="898"/>
      <c r="G1739" s="900"/>
      <c r="H1739" s="901"/>
      <c r="I1739" s="901"/>
      <c r="J1739" s="901"/>
      <c r="K1739" s="901"/>
    </row>
    <row r="1740" spans="2:11" x14ac:dyDescent="0.2">
      <c r="B1740" s="897"/>
      <c r="C1740" s="897"/>
      <c r="E1740" s="898"/>
      <c r="G1740" s="900"/>
      <c r="H1740" s="901"/>
      <c r="I1740" s="901"/>
      <c r="J1740" s="901"/>
      <c r="K1740" s="901"/>
    </row>
    <row r="1741" spans="2:11" x14ac:dyDescent="0.2">
      <c r="B1741" s="897"/>
      <c r="C1741" s="897"/>
      <c r="E1741" s="898"/>
      <c r="G1741" s="900"/>
      <c r="H1741" s="901"/>
      <c r="I1741" s="901"/>
      <c r="J1741" s="901"/>
      <c r="K1741" s="901"/>
    </row>
    <row r="1742" spans="2:11" x14ac:dyDescent="0.2">
      <c r="B1742" s="897"/>
      <c r="C1742" s="897"/>
      <c r="E1742" s="898"/>
      <c r="G1742" s="900"/>
      <c r="H1742" s="901"/>
      <c r="I1742" s="901"/>
      <c r="J1742" s="901"/>
      <c r="K1742" s="901"/>
    </row>
    <row r="1743" spans="2:11" x14ac:dyDescent="0.2">
      <c r="B1743" s="897"/>
      <c r="C1743" s="897"/>
      <c r="E1743" s="898"/>
      <c r="G1743" s="900"/>
      <c r="H1743" s="901"/>
      <c r="I1743" s="901"/>
      <c r="J1743" s="901"/>
      <c r="K1743" s="901"/>
    </row>
    <row r="1744" spans="2:11" x14ac:dyDescent="0.2">
      <c r="B1744" s="897"/>
      <c r="C1744" s="897"/>
      <c r="E1744" s="898"/>
      <c r="G1744" s="900"/>
      <c r="H1744" s="901"/>
      <c r="I1744" s="901"/>
      <c r="J1744" s="901"/>
      <c r="K1744" s="901"/>
    </row>
    <row r="1745" spans="2:11" x14ac:dyDescent="0.2">
      <c r="B1745" s="897"/>
      <c r="C1745" s="897"/>
      <c r="E1745" s="898"/>
      <c r="G1745" s="900"/>
      <c r="H1745" s="901"/>
      <c r="I1745" s="901"/>
      <c r="J1745" s="901"/>
      <c r="K1745" s="901"/>
    </row>
    <row r="1746" spans="2:11" x14ac:dyDescent="0.2">
      <c r="B1746" s="897"/>
      <c r="C1746" s="897"/>
      <c r="E1746" s="898"/>
      <c r="G1746" s="900"/>
      <c r="H1746" s="901"/>
      <c r="I1746" s="901"/>
      <c r="J1746" s="901"/>
      <c r="K1746" s="901"/>
    </row>
    <row r="1747" spans="2:11" x14ac:dyDescent="0.2">
      <c r="B1747" s="897"/>
      <c r="C1747" s="897"/>
      <c r="E1747" s="898"/>
      <c r="G1747" s="900"/>
      <c r="H1747" s="901"/>
      <c r="I1747" s="901"/>
      <c r="J1747" s="901"/>
      <c r="K1747" s="901"/>
    </row>
    <row r="1748" spans="2:11" x14ac:dyDescent="0.2">
      <c r="B1748" s="897"/>
      <c r="C1748" s="897"/>
      <c r="E1748" s="898"/>
      <c r="G1748" s="900"/>
      <c r="H1748" s="901"/>
      <c r="I1748" s="901"/>
      <c r="J1748" s="901"/>
      <c r="K1748" s="901"/>
    </row>
    <row r="1749" spans="2:11" x14ac:dyDescent="0.2">
      <c r="B1749" s="897"/>
      <c r="C1749" s="897"/>
      <c r="E1749" s="898"/>
      <c r="G1749" s="900"/>
      <c r="H1749" s="901"/>
      <c r="I1749" s="901"/>
      <c r="J1749" s="901"/>
      <c r="K1749" s="901"/>
    </row>
    <row r="1750" spans="2:11" x14ac:dyDescent="0.2">
      <c r="B1750" s="897"/>
      <c r="C1750" s="897"/>
      <c r="E1750" s="898"/>
      <c r="G1750" s="900"/>
      <c r="H1750" s="901"/>
      <c r="I1750" s="901"/>
      <c r="J1750" s="901"/>
      <c r="K1750" s="901"/>
    </row>
    <row r="1751" spans="2:11" x14ac:dyDescent="0.2">
      <c r="B1751" s="897"/>
      <c r="C1751" s="897"/>
      <c r="E1751" s="898"/>
      <c r="G1751" s="900"/>
      <c r="H1751" s="901"/>
      <c r="I1751" s="901"/>
      <c r="J1751" s="901"/>
      <c r="K1751" s="901"/>
    </row>
    <row r="1752" spans="2:11" x14ac:dyDescent="0.2">
      <c r="B1752" s="897"/>
      <c r="C1752" s="897"/>
      <c r="E1752" s="898"/>
      <c r="G1752" s="900"/>
      <c r="H1752" s="901"/>
      <c r="I1752" s="901"/>
      <c r="J1752" s="901"/>
      <c r="K1752" s="901"/>
    </row>
    <row r="1753" spans="2:11" x14ac:dyDescent="0.2">
      <c r="B1753" s="897"/>
      <c r="C1753" s="897"/>
      <c r="E1753" s="898"/>
      <c r="G1753" s="900"/>
      <c r="H1753" s="901"/>
      <c r="I1753" s="901"/>
      <c r="J1753" s="901"/>
      <c r="K1753" s="901"/>
    </row>
    <row r="1754" spans="2:11" x14ac:dyDescent="0.2">
      <c r="B1754" s="897"/>
      <c r="C1754" s="897"/>
      <c r="E1754" s="898"/>
      <c r="G1754" s="900"/>
      <c r="H1754" s="901"/>
      <c r="I1754" s="901"/>
      <c r="J1754" s="901"/>
      <c r="K1754" s="901"/>
    </row>
    <row r="1755" spans="2:11" x14ac:dyDescent="0.2">
      <c r="B1755" s="897"/>
      <c r="C1755" s="897"/>
      <c r="E1755" s="898"/>
      <c r="G1755" s="900"/>
      <c r="H1755" s="901"/>
      <c r="I1755" s="901"/>
      <c r="J1755" s="901"/>
      <c r="K1755" s="901"/>
    </row>
    <row r="1756" spans="2:11" x14ac:dyDescent="0.2">
      <c r="B1756" s="897"/>
      <c r="C1756" s="897"/>
      <c r="E1756" s="898"/>
      <c r="G1756" s="900"/>
      <c r="H1756" s="901"/>
      <c r="I1756" s="901"/>
      <c r="J1756" s="901"/>
      <c r="K1756" s="901"/>
    </row>
    <row r="1757" spans="2:11" x14ac:dyDescent="0.2">
      <c r="B1757" s="897"/>
      <c r="C1757" s="897"/>
      <c r="E1757" s="898"/>
      <c r="G1757" s="900"/>
      <c r="H1757" s="901"/>
      <c r="I1757" s="901"/>
      <c r="J1757" s="901"/>
      <c r="K1757" s="901"/>
    </row>
    <row r="1758" spans="2:11" x14ac:dyDescent="0.2">
      <c r="B1758" s="897"/>
      <c r="C1758" s="897"/>
      <c r="E1758" s="898"/>
      <c r="G1758" s="900"/>
      <c r="H1758" s="901"/>
      <c r="I1758" s="901"/>
      <c r="J1758" s="901"/>
      <c r="K1758" s="901"/>
    </row>
    <row r="1759" spans="2:11" x14ac:dyDescent="0.2">
      <c r="B1759" s="897"/>
      <c r="C1759" s="897"/>
      <c r="E1759" s="898"/>
      <c r="G1759" s="900"/>
      <c r="H1759" s="901"/>
      <c r="I1759" s="901"/>
      <c r="J1759" s="901"/>
      <c r="K1759" s="901"/>
    </row>
    <row r="1760" spans="2:11" x14ac:dyDescent="0.2">
      <c r="B1760" s="897"/>
      <c r="C1760" s="897"/>
      <c r="E1760" s="898"/>
      <c r="G1760" s="900"/>
      <c r="H1760" s="901"/>
      <c r="I1760" s="901"/>
      <c r="J1760" s="901"/>
      <c r="K1760" s="901"/>
    </row>
    <row r="1761" spans="2:11" x14ac:dyDescent="0.2">
      <c r="B1761" s="897"/>
      <c r="C1761" s="897"/>
      <c r="E1761" s="898"/>
      <c r="G1761" s="900"/>
      <c r="H1761" s="901"/>
      <c r="I1761" s="901"/>
      <c r="J1761" s="901"/>
      <c r="K1761" s="901"/>
    </row>
    <row r="1762" spans="2:11" x14ac:dyDescent="0.2">
      <c r="B1762" s="897"/>
      <c r="C1762" s="897"/>
      <c r="E1762" s="898"/>
      <c r="G1762" s="900"/>
      <c r="H1762" s="901"/>
      <c r="I1762" s="901"/>
      <c r="J1762" s="901"/>
      <c r="K1762" s="901"/>
    </row>
    <row r="1763" spans="2:11" x14ac:dyDescent="0.2">
      <c r="B1763" s="897"/>
      <c r="C1763" s="897"/>
      <c r="E1763" s="898"/>
      <c r="G1763" s="900"/>
      <c r="H1763" s="901"/>
      <c r="I1763" s="901"/>
      <c r="J1763" s="901"/>
      <c r="K1763" s="901"/>
    </row>
    <row r="1764" spans="2:11" x14ac:dyDescent="0.2">
      <c r="B1764" s="897"/>
      <c r="C1764" s="897"/>
      <c r="E1764" s="898"/>
      <c r="G1764" s="900"/>
      <c r="H1764" s="901"/>
      <c r="I1764" s="901"/>
      <c r="J1764" s="901"/>
      <c r="K1764" s="901"/>
    </row>
    <row r="1765" spans="2:11" x14ac:dyDescent="0.2">
      <c r="B1765" s="897"/>
      <c r="C1765" s="897"/>
      <c r="E1765" s="898"/>
      <c r="G1765" s="900"/>
      <c r="H1765" s="901"/>
      <c r="I1765" s="901"/>
      <c r="J1765" s="901"/>
      <c r="K1765" s="901"/>
    </row>
    <row r="1766" spans="2:11" x14ac:dyDescent="0.2">
      <c r="B1766" s="897"/>
      <c r="C1766" s="897"/>
      <c r="E1766" s="898"/>
      <c r="G1766" s="900"/>
      <c r="H1766" s="901"/>
      <c r="I1766" s="901"/>
      <c r="J1766" s="901"/>
      <c r="K1766" s="901"/>
    </row>
    <row r="1767" spans="2:11" x14ac:dyDescent="0.2">
      <c r="B1767" s="897"/>
      <c r="C1767" s="897"/>
      <c r="E1767" s="898"/>
      <c r="G1767" s="900"/>
      <c r="H1767" s="901"/>
      <c r="I1767" s="901"/>
      <c r="J1767" s="901"/>
      <c r="K1767" s="901"/>
    </row>
    <row r="1768" spans="2:11" x14ac:dyDescent="0.2">
      <c r="B1768" s="897"/>
      <c r="C1768" s="897"/>
      <c r="E1768" s="898"/>
      <c r="G1768" s="900"/>
      <c r="H1768" s="901"/>
      <c r="I1768" s="901"/>
      <c r="J1768" s="901"/>
      <c r="K1768" s="901"/>
    </row>
    <row r="1769" spans="2:11" x14ac:dyDescent="0.2">
      <c r="B1769" s="897"/>
      <c r="C1769" s="897"/>
      <c r="E1769" s="898"/>
      <c r="G1769" s="900"/>
      <c r="H1769" s="901"/>
      <c r="I1769" s="901"/>
      <c r="J1769" s="901"/>
      <c r="K1769" s="901"/>
    </row>
    <row r="1770" spans="2:11" x14ac:dyDescent="0.2">
      <c r="B1770" s="897"/>
      <c r="C1770" s="897"/>
      <c r="E1770" s="898"/>
      <c r="G1770" s="900"/>
      <c r="H1770" s="901"/>
      <c r="I1770" s="901"/>
      <c r="J1770" s="901"/>
      <c r="K1770" s="901"/>
    </row>
    <row r="1771" spans="2:11" x14ac:dyDescent="0.2">
      <c r="B1771" s="897"/>
      <c r="C1771" s="897"/>
      <c r="E1771" s="898"/>
      <c r="G1771" s="900"/>
      <c r="H1771" s="901"/>
      <c r="I1771" s="901"/>
      <c r="J1771" s="901"/>
      <c r="K1771" s="901"/>
    </row>
    <row r="1772" spans="2:11" x14ac:dyDescent="0.2">
      <c r="B1772" s="897"/>
      <c r="C1772" s="897"/>
      <c r="E1772" s="898"/>
      <c r="G1772" s="900"/>
      <c r="H1772" s="901"/>
      <c r="I1772" s="901"/>
      <c r="J1772" s="901"/>
      <c r="K1772" s="901"/>
    </row>
    <row r="1773" spans="2:11" x14ac:dyDescent="0.2">
      <c r="B1773" s="897"/>
      <c r="C1773" s="897"/>
      <c r="E1773" s="898"/>
      <c r="G1773" s="900"/>
      <c r="H1773" s="901"/>
      <c r="I1773" s="901"/>
      <c r="J1773" s="901"/>
      <c r="K1773" s="901"/>
    </row>
    <row r="1774" spans="2:11" x14ac:dyDescent="0.2">
      <c r="B1774" s="897"/>
      <c r="C1774" s="897"/>
      <c r="E1774" s="898"/>
      <c r="G1774" s="900"/>
      <c r="H1774" s="901"/>
      <c r="I1774" s="901"/>
      <c r="J1774" s="901"/>
      <c r="K1774" s="901"/>
    </row>
    <row r="1775" spans="2:11" x14ac:dyDescent="0.2">
      <c r="B1775" s="897"/>
      <c r="C1775" s="897"/>
      <c r="E1775" s="898"/>
      <c r="G1775" s="900"/>
      <c r="H1775" s="901"/>
      <c r="I1775" s="901"/>
      <c r="J1775" s="901"/>
      <c r="K1775" s="901"/>
    </row>
    <row r="1776" spans="2:11" x14ac:dyDescent="0.2">
      <c r="B1776" s="897"/>
      <c r="C1776" s="897"/>
      <c r="E1776" s="898"/>
      <c r="G1776" s="900"/>
      <c r="H1776" s="901"/>
      <c r="I1776" s="901"/>
      <c r="J1776" s="901"/>
      <c r="K1776" s="901"/>
    </row>
    <row r="1777" spans="2:11" x14ac:dyDescent="0.2">
      <c r="B1777" s="897"/>
      <c r="C1777" s="897"/>
      <c r="E1777" s="898"/>
      <c r="G1777" s="900"/>
      <c r="H1777" s="901"/>
      <c r="I1777" s="901"/>
      <c r="J1777" s="901"/>
      <c r="K1777" s="901"/>
    </row>
    <row r="1778" spans="2:11" x14ac:dyDescent="0.2">
      <c r="B1778" s="897"/>
      <c r="C1778" s="897"/>
      <c r="E1778" s="898"/>
      <c r="G1778" s="900"/>
      <c r="H1778" s="901"/>
      <c r="I1778" s="901"/>
      <c r="J1778" s="901"/>
      <c r="K1778" s="901"/>
    </row>
    <row r="1779" spans="2:11" x14ac:dyDescent="0.2">
      <c r="B1779" s="897"/>
      <c r="C1779" s="897"/>
      <c r="E1779" s="898"/>
      <c r="G1779" s="900"/>
      <c r="H1779" s="901"/>
      <c r="I1779" s="901"/>
      <c r="J1779" s="901"/>
      <c r="K1779" s="901"/>
    </row>
    <row r="1780" spans="2:11" x14ac:dyDescent="0.2">
      <c r="B1780" s="897"/>
      <c r="C1780" s="897"/>
      <c r="E1780" s="898"/>
      <c r="G1780" s="900"/>
      <c r="H1780" s="901"/>
      <c r="I1780" s="901"/>
      <c r="J1780" s="901"/>
      <c r="K1780" s="901"/>
    </row>
    <row r="1781" spans="2:11" x14ac:dyDescent="0.2">
      <c r="B1781" s="897"/>
      <c r="C1781" s="897"/>
      <c r="E1781" s="898"/>
      <c r="G1781" s="900"/>
      <c r="H1781" s="901"/>
      <c r="I1781" s="901"/>
      <c r="J1781" s="901"/>
      <c r="K1781" s="901"/>
    </row>
    <row r="1782" spans="2:11" x14ac:dyDescent="0.2">
      <c r="B1782" s="897"/>
      <c r="C1782" s="897"/>
      <c r="E1782" s="898"/>
      <c r="G1782" s="900"/>
      <c r="H1782" s="901"/>
      <c r="I1782" s="901"/>
      <c r="J1782" s="901"/>
      <c r="K1782" s="901"/>
    </row>
    <row r="1783" spans="2:11" x14ac:dyDescent="0.2">
      <c r="B1783" s="897"/>
      <c r="C1783" s="897"/>
      <c r="E1783" s="898"/>
      <c r="G1783" s="900"/>
      <c r="H1783" s="901"/>
      <c r="I1783" s="901"/>
      <c r="J1783" s="901"/>
      <c r="K1783" s="901"/>
    </row>
    <row r="1784" spans="2:11" x14ac:dyDescent="0.2">
      <c r="B1784" s="897"/>
      <c r="C1784" s="897"/>
      <c r="E1784" s="898"/>
      <c r="G1784" s="900"/>
      <c r="H1784" s="901"/>
      <c r="I1784" s="901"/>
      <c r="J1784" s="901"/>
      <c r="K1784" s="901"/>
    </row>
    <row r="1785" spans="2:11" x14ac:dyDescent="0.2">
      <c r="B1785" s="897"/>
      <c r="C1785" s="897"/>
      <c r="E1785" s="898"/>
      <c r="G1785" s="900"/>
      <c r="H1785" s="901"/>
      <c r="I1785" s="901"/>
      <c r="J1785" s="901"/>
      <c r="K1785" s="901"/>
    </row>
    <row r="1786" spans="2:11" x14ac:dyDescent="0.2">
      <c r="B1786" s="897"/>
      <c r="C1786" s="897"/>
      <c r="E1786" s="898"/>
      <c r="G1786" s="900"/>
      <c r="H1786" s="901"/>
      <c r="I1786" s="901"/>
      <c r="J1786" s="901"/>
      <c r="K1786" s="901"/>
    </row>
    <row r="1787" spans="2:11" x14ac:dyDescent="0.2">
      <c r="B1787" s="897"/>
      <c r="C1787" s="897"/>
      <c r="E1787" s="898"/>
      <c r="G1787" s="900"/>
      <c r="H1787" s="901"/>
      <c r="I1787" s="901"/>
      <c r="J1787" s="901"/>
      <c r="K1787" s="901"/>
    </row>
    <row r="1788" spans="2:11" x14ac:dyDescent="0.2">
      <c r="B1788" s="897"/>
      <c r="C1788" s="897"/>
      <c r="E1788" s="898"/>
      <c r="G1788" s="900"/>
      <c r="H1788" s="901"/>
      <c r="I1788" s="901"/>
      <c r="J1788" s="901"/>
      <c r="K1788" s="901"/>
    </row>
    <row r="1789" spans="2:11" x14ac:dyDescent="0.2">
      <c r="B1789" s="897"/>
      <c r="C1789" s="897"/>
      <c r="E1789" s="898"/>
      <c r="G1789" s="900"/>
      <c r="H1789" s="901"/>
      <c r="I1789" s="901"/>
      <c r="J1789" s="901"/>
      <c r="K1789" s="901"/>
    </row>
    <row r="1790" spans="2:11" x14ac:dyDescent="0.2">
      <c r="B1790" s="897"/>
      <c r="C1790" s="897"/>
      <c r="E1790" s="898"/>
      <c r="G1790" s="900"/>
      <c r="H1790" s="901"/>
      <c r="I1790" s="901"/>
      <c r="J1790" s="901"/>
      <c r="K1790" s="901"/>
    </row>
    <row r="1791" spans="2:11" x14ac:dyDescent="0.2">
      <c r="B1791" s="897"/>
      <c r="C1791" s="897"/>
      <c r="E1791" s="898"/>
      <c r="G1791" s="900"/>
      <c r="H1791" s="901"/>
      <c r="I1791" s="901"/>
      <c r="J1791" s="901"/>
      <c r="K1791" s="901"/>
    </row>
    <row r="1792" spans="2:11" x14ac:dyDescent="0.2">
      <c r="B1792" s="897"/>
      <c r="C1792" s="897"/>
      <c r="E1792" s="898"/>
      <c r="G1792" s="900"/>
      <c r="H1792" s="901"/>
      <c r="I1792" s="901"/>
      <c r="J1792" s="901"/>
      <c r="K1792" s="901"/>
    </row>
    <row r="1793" spans="2:11" x14ac:dyDescent="0.2">
      <c r="B1793" s="897"/>
      <c r="C1793" s="897"/>
      <c r="E1793" s="898"/>
      <c r="G1793" s="900"/>
      <c r="H1793" s="901"/>
      <c r="I1793" s="901"/>
      <c r="J1793" s="901"/>
      <c r="K1793" s="901"/>
    </row>
    <row r="1794" spans="2:11" x14ac:dyDescent="0.2">
      <c r="B1794" s="897"/>
      <c r="C1794" s="897"/>
      <c r="E1794" s="898"/>
      <c r="G1794" s="900"/>
      <c r="H1794" s="901"/>
      <c r="I1794" s="901"/>
      <c r="J1794" s="901"/>
      <c r="K1794" s="901"/>
    </row>
    <row r="1795" spans="2:11" x14ac:dyDescent="0.2">
      <c r="B1795" s="897"/>
      <c r="C1795" s="897"/>
      <c r="E1795" s="898"/>
      <c r="G1795" s="900"/>
      <c r="H1795" s="901"/>
      <c r="I1795" s="901"/>
      <c r="J1795" s="901"/>
      <c r="K1795" s="901"/>
    </row>
    <row r="1796" spans="2:11" x14ac:dyDescent="0.2">
      <c r="B1796" s="897"/>
      <c r="C1796" s="897"/>
      <c r="E1796" s="898"/>
      <c r="G1796" s="900"/>
      <c r="H1796" s="901"/>
      <c r="I1796" s="901"/>
      <c r="J1796" s="901"/>
      <c r="K1796" s="901"/>
    </row>
    <row r="1797" spans="2:11" x14ac:dyDescent="0.2">
      <c r="B1797" s="897"/>
      <c r="C1797" s="897"/>
      <c r="E1797" s="898"/>
      <c r="G1797" s="900"/>
      <c r="H1797" s="901"/>
      <c r="I1797" s="901"/>
      <c r="J1797" s="901"/>
      <c r="K1797" s="901"/>
    </row>
    <row r="1798" spans="2:11" x14ac:dyDescent="0.2">
      <c r="B1798" s="897"/>
      <c r="C1798" s="897"/>
      <c r="E1798" s="898"/>
      <c r="G1798" s="900"/>
      <c r="H1798" s="901"/>
      <c r="I1798" s="901"/>
      <c r="J1798" s="901"/>
      <c r="K1798" s="901"/>
    </row>
    <row r="1799" spans="2:11" x14ac:dyDescent="0.2">
      <c r="B1799" s="897"/>
      <c r="C1799" s="897"/>
      <c r="E1799" s="898"/>
      <c r="G1799" s="900"/>
      <c r="H1799" s="901"/>
      <c r="I1799" s="901"/>
      <c r="J1799" s="901"/>
      <c r="K1799" s="901"/>
    </row>
    <row r="1800" spans="2:11" x14ac:dyDescent="0.2">
      <c r="B1800" s="897"/>
      <c r="C1800" s="897"/>
      <c r="E1800" s="898"/>
      <c r="G1800" s="900"/>
      <c r="H1800" s="901"/>
      <c r="I1800" s="901"/>
      <c r="J1800" s="901"/>
      <c r="K1800" s="901"/>
    </row>
    <row r="1801" spans="2:11" x14ac:dyDescent="0.2">
      <c r="B1801" s="897"/>
      <c r="C1801" s="897"/>
      <c r="E1801" s="898"/>
      <c r="G1801" s="900"/>
      <c r="H1801" s="901"/>
      <c r="I1801" s="901"/>
      <c r="J1801" s="901"/>
      <c r="K1801" s="901"/>
    </row>
    <row r="1802" spans="2:11" x14ac:dyDescent="0.2">
      <c r="B1802" s="897"/>
      <c r="C1802" s="897"/>
      <c r="E1802" s="898"/>
      <c r="G1802" s="900"/>
      <c r="H1802" s="901"/>
      <c r="I1802" s="901"/>
      <c r="J1802" s="901"/>
      <c r="K1802" s="901"/>
    </row>
    <row r="1803" spans="2:11" x14ac:dyDescent="0.2">
      <c r="B1803" s="897"/>
      <c r="C1803" s="897"/>
      <c r="E1803" s="898"/>
      <c r="G1803" s="900"/>
      <c r="H1803" s="901"/>
      <c r="I1803" s="901"/>
      <c r="J1803" s="901"/>
      <c r="K1803" s="901"/>
    </row>
    <row r="1804" spans="2:11" x14ac:dyDescent="0.2">
      <c r="B1804" s="897"/>
      <c r="C1804" s="897"/>
      <c r="E1804" s="898"/>
      <c r="G1804" s="900"/>
      <c r="H1804" s="901"/>
      <c r="I1804" s="901"/>
      <c r="J1804" s="901"/>
      <c r="K1804" s="901"/>
    </row>
    <row r="1805" spans="2:11" x14ac:dyDescent="0.2">
      <c r="B1805" s="897"/>
      <c r="C1805" s="897"/>
      <c r="E1805" s="898"/>
      <c r="G1805" s="900"/>
      <c r="H1805" s="901"/>
      <c r="I1805" s="901"/>
      <c r="J1805" s="901"/>
      <c r="K1805" s="901"/>
    </row>
    <row r="1806" spans="2:11" x14ac:dyDescent="0.2">
      <c r="B1806" s="897"/>
      <c r="C1806" s="897"/>
      <c r="E1806" s="898"/>
      <c r="G1806" s="900"/>
      <c r="H1806" s="901"/>
      <c r="I1806" s="901"/>
      <c r="J1806" s="901"/>
      <c r="K1806" s="901"/>
    </row>
    <row r="1807" spans="2:11" x14ac:dyDescent="0.2">
      <c r="B1807" s="897"/>
      <c r="C1807" s="897"/>
      <c r="E1807" s="898"/>
      <c r="G1807" s="900"/>
      <c r="H1807" s="901"/>
      <c r="I1807" s="901"/>
      <c r="J1807" s="901"/>
      <c r="K1807" s="901"/>
    </row>
    <row r="1808" spans="2:11" x14ac:dyDescent="0.2">
      <c r="B1808" s="897"/>
      <c r="C1808" s="897"/>
      <c r="E1808" s="898"/>
      <c r="G1808" s="900"/>
      <c r="H1808" s="901"/>
      <c r="I1808" s="901"/>
      <c r="J1808" s="901"/>
      <c r="K1808" s="901"/>
    </row>
    <row r="1809" spans="2:11" x14ac:dyDescent="0.2">
      <c r="B1809" s="897"/>
      <c r="C1809" s="897"/>
      <c r="E1809" s="898"/>
      <c r="G1809" s="900"/>
      <c r="H1809" s="901"/>
      <c r="I1809" s="901"/>
      <c r="J1809" s="901"/>
      <c r="K1809" s="901"/>
    </row>
    <row r="1810" spans="2:11" x14ac:dyDescent="0.2">
      <c r="B1810" s="897"/>
      <c r="C1810" s="897"/>
      <c r="E1810" s="898"/>
      <c r="G1810" s="900"/>
      <c r="H1810" s="901"/>
      <c r="I1810" s="901"/>
      <c r="J1810" s="901"/>
      <c r="K1810" s="901"/>
    </row>
    <row r="1811" spans="2:11" x14ac:dyDescent="0.2">
      <c r="B1811" s="897"/>
      <c r="C1811" s="897"/>
      <c r="E1811" s="898"/>
      <c r="G1811" s="900"/>
      <c r="H1811" s="901"/>
      <c r="I1811" s="901"/>
      <c r="J1811" s="901"/>
      <c r="K1811" s="901"/>
    </row>
    <row r="1812" spans="2:11" x14ac:dyDescent="0.2">
      <c r="B1812" s="897"/>
      <c r="C1812" s="897"/>
      <c r="E1812" s="898"/>
      <c r="G1812" s="900"/>
      <c r="H1812" s="901"/>
      <c r="I1812" s="901"/>
      <c r="J1812" s="901"/>
      <c r="K1812" s="901"/>
    </row>
    <row r="1813" spans="2:11" x14ac:dyDescent="0.2">
      <c r="B1813" s="897"/>
      <c r="C1813" s="897"/>
      <c r="E1813" s="898"/>
      <c r="G1813" s="900"/>
      <c r="H1813" s="901"/>
      <c r="I1813" s="901"/>
      <c r="J1813" s="901"/>
      <c r="K1813" s="901"/>
    </row>
    <row r="1814" spans="2:11" x14ac:dyDescent="0.2">
      <c r="B1814" s="897"/>
      <c r="C1814" s="897"/>
      <c r="E1814" s="898"/>
      <c r="G1814" s="900"/>
      <c r="H1814" s="901"/>
      <c r="I1814" s="901"/>
      <c r="J1814" s="901"/>
      <c r="K1814" s="901"/>
    </row>
    <row r="1815" spans="2:11" x14ac:dyDescent="0.2">
      <c r="B1815" s="897"/>
      <c r="C1815" s="897"/>
      <c r="E1815" s="898"/>
      <c r="G1815" s="900"/>
      <c r="H1815" s="901"/>
      <c r="I1815" s="901"/>
      <c r="J1815" s="901"/>
      <c r="K1815" s="901"/>
    </row>
    <row r="1816" spans="2:11" x14ac:dyDescent="0.2">
      <c r="B1816" s="897"/>
      <c r="C1816" s="897"/>
      <c r="E1816" s="898"/>
      <c r="G1816" s="900"/>
      <c r="H1816" s="901"/>
      <c r="I1816" s="901"/>
      <c r="J1816" s="901"/>
      <c r="K1816" s="901"/>
    </row>
    <row r="1817" spans="2:11" x14ac:dyDescent="0.2">
      <c r="B1817" s="897"/>
      <c r="C1817" s="897"/>
      <c r="E1817" s="898"/>
      <c r="G1817" s="900"/>
      <c r="H1817" s="901"/>
      <c r="I1817" s="901"/>
      <c r="J1817" s="901"/>
      <c r="K1817" s="901"/>
    </row>
    <row r="1818" spans="2:11" x14ac:dyDescent="0.2">
      <c r="B1818" s="897"/>
      <c r="C1818" s="897"/>
      <c r="E1818" s="898"/>
      <c r="G1818" s="900"/>
      <c r="H1818" s="901"/>
      <c r="I1818" s="901"/>
      <c r="J1818" s="901"/>
      <c r="K1818" s="901"/>
    </row>
    <row r="1819" spans="2:11" x14ac:dyDescent="0.2">
      <c r="B1819" s="897"/>
      <c r="C1819" s="897"/>
      <c r="E1819" s="898"/>
      <c r="G1819" s="900"/>
      <c r="H1819" s="901"/>
      <c r="I1819" s="901"/>
      <c r="J1819" s="901"/>
      <c r="K1819" s="901"/>
    </row>
    <row r="1820" spans="2:11" x14ac:dyDescent="0.2">
      <c r="B1820" s="897"/>
      <c r="C1820" s="897"/>
      <c r="E1820" s="898"/>
      <c r="G1820" s="900"/>
      <c r="H1820" s="901"/>
      <c r="I1820" s="901"/>
      <c r="J1820" s="901"/>
      <c r="K1820" s="901"/>
    </row>
    <row r="1821" spans="2:11" x14ac:dyDescent="0.2">
      <c r="B1821" s="897"/>
      <c r="C1821" s="897"/>
      <c r="E1821" s="898"/>
      <c r="G1821" s="900"/>
      <c r="H1821" s="901"/>
      <c r="I1821" s="901"/>
      <c r="J1821" s="901"/>
      <c r="K1821" s="901"/>
    </row>
    <row r="1822" spans="2:11" x14ac:dyDescent="0.2">
      <c r="B1822" s="897"/>
      <c r="C1822" s="897"/>
      <c r="E1822" s="898"/>
      <c r="G1822" s="900"/>
      <c r="H1822" s="901"/>
      <c r="I1822" s="901"/>
      <c r="J1822" s="901"/>
      <c r="K1822" s="901"/>
    </row>
    <row r="1823" spans="2:11" x14ac:dyDescent="0.2">
      <c r="B1823" s="897"/>
      <c r="C1823" s="897"/>
      <c r="E1823" s="898"/>
      <c r="G1823" s="900"/>
      <c r="H1823" s="901"/>
      <c r="I1823" s="901"/>
      <c r="J1823" s="901"/>
      <c r="K1823" s="901"/>
    </row>
    <row r="1824" spans="2:11" x14ac:dyDescent="0.2">
      <c r="B1824" s="897"/>
      <c r="C1824" s="897"/>
      <c r="E1824" s="898"/>
      <c r="G1824" s="900"/>
      <c r="H1824" s="901"/>
      <c r="I1824" s="901"/>
      <c r="J1824" s="901"/>
      <c r="K1824" s="901"/>
    </row>
    <row r="1825" spans="2:11" x14ac:dyDescent="0.2">
      <c r="B1825" s="897"/>
      <c r="C1825" s="897"/>
      <c r="E1825" s="898"/>
      <c r="G1825" s="900"/>
      <c r="H1825" s="901"/>
      <c r="I1825" s="901"/>
      <c r="J1825" s="901"/>
      <c r="K1825" s="901"/>
    </row>
    <row r="1826" spans="2:11" x14ac:dyDescent="0.2">
      <c r="B1826" s="897"/>
      <c r="C1826" s="897"/>
      <c r="E1826" s="898"/>
      <c r="G1826" s="900"/>
      <c r="H1826" s="901"/>
      <c r="I1826" s="901"/>
      <c r="J1826" s="901"/>
      <c r="K1826" s="901"/>
    </row>
    <row r="1827" spans="2:11" x14ac:dyDescent="0.2">
      <c r="B1827" s="897"/>
      <c r="C1827" s="897"/>
      <c r="E1827" s="898"/>
      <c r="G1827" s="900"/>
      <c r="H1827" s="901"/>
      <c r="I1827" s="901"/>
      <c r="J1827" s="901"/>
      <c r="K1827" s="901"/>
    </row>
    <row r="1828" spans="2:11" x14ac:dyDescent="0.2">
      <c r="B1828" s="897"/>
      <c r="C1828" s="897"/>
      <c r="E1828" s="898"/>
      <c r="G1828" s="900"/>
      <c r="H1828" s="901"/>
      <c r="I1828" s="901"/>
      <c r="J1828" s="901"/>
      <c r="K1828" s="901"/>
    </row>
    <row r="1829" spans="2:11" x14ac:dyDescent="0.2">
      <c r="B1829" s="897"/>
      <c r="C1829" s="897"/>
      <c r="E1829" s="898"/>
      <c r="G1829" s="900"/>
      <c r="H1829" s="901"/>
      <c r="I1829" s="901"/>
      <c r="J1829" s="901"/>
      <c r="K1829" s="901"/>
    </row>
    <row r="1830" spans="2:11" x14ac:dyDescent="0.2">
      <c r="B1830" s="897"/>
      <c r="C1830" s="897"/>
      <c r="E1830" s="898"/>
      <c r="G1830" s="900"/>
      <c r="H1830" s="901"/>
      <c r="I1830" s="901"/>
      <c r="J1830" s="901"/>
      <c r="K1830" s="901"/>
    </row>
    <row r="1831" spans="2:11" x14ac:dyDescent="0.2">
      <c r="B1831" s="897"/>
      <c r="C1831" s="897"/>
      <c r="E1831" s="898"/>
      <c r="G1831" s="900"/>
      <c r="H1831" s="901"/>
      <c r="I1831" s="901"/>
      <c r="J1831" s="901"/>
      <c r="K1831" s="901"/>
    </row>
    <row r="1832" spans="2:11" x14ac:dyDescent="0.2">
      <c r="B1832" s="897"/>
      <c r="C1832" s="897"/>
      <c r="E1832" s="898"/>
      <c r="G1832" s="900"/>
      <c r="H1832" s="901"/>
      <c r="I1832" s="901"/>
      <c r="J1832" s="901"/>
      <c r="K1832" s="901"/>
    </row>
    <row r="1833" spans="2:11" x14ac:dyDescent="0.2">
      <c r="B1833" s="897"/>
      <c r="C1833" s="897"/>
      <c r="E1833" s="898"/>
      <c r="G1833" s="900"/>
      <c r="H1833" s="901"/>
      <c r="I1833" s="901"/>
      <c r="J1833" s="901"/>
      <c r="K1833" s="901"/>
    </row>
    <row r="1834" spans="2:11" x14ac:dyDescent="0.2">
      <c r="B1834" s="897"/>
      <c r="C1834" s="897"/>
      <c r="E1834" s="898"/>
      <c r="G1834" s="900"/>
      <c r="H1834" s="901"/>
      <c r="I1834" s="901"/>
      <c r="J1834" s="901"/>
      <c r="K1834" s="901"/>
    </row>
    <row r="1835" spans="2:11" x14ac:dyDescent="0.2">
      <c r="B1835" s="897"/>
      <c r="C1835" s="897"/>
      <c r="E1835" s="898"/>
      <c r="G1835" s="900"/>
      <c r="H1835" s="901"/>
      <c r="I1835" s="901"/>
      <c r="J1835" s="901"/>
      <c r="K1835" s="901"/>
    </row>
    <row r="1836" spans="2:11" x14ac:dyDescent="0.2">
      <c r="B1836" s="897"/>
      <c r="C1836" s="897"/>
      <c r="E1836" s="898"/>
      <c r="G1836" s="900"/>
      <c r="H1836" s="901"/>
      <c r="I1836" s="901"/>
      <c r="J1836" s="901"/>
      <c r="K1836" s="901"/>
    </row>
    <row r="1837" spans="2:11" x14ac:dyDescent="0.2">
      <c r="B1837" s="897"/>
      <c r="C1837" s="897"/>
      <c r="E1837" s="898"/>
      <c r="G1837" s="900"/>
      <c r="H1837" s="901"/>
      <c r="I1837" s="901"/>
      <c r="J1837" s="901"/>
      <c r="K1837" s="901"/>
    </row>
    <row r="1838" spans="2:11" x14ac:dyDescent="0.2">
      <c r="B1838" s="897"/>
      <c r="C1838" s="897"/>
      <c r="E1838" s="898"/>
      <c r="G1838" s="900"/>
      <c r="H1838" s="901"/>
      <c r="I1838" s="901"/>
      <c r="J1838" s="901"/>
      <c r="K1838" s="901"/>
    </row>
    <row r="1839" spans="2:11" x14ac:dyDescent="0.2">
      <c r="B1839" s="897"/>
      <c r="C1839" s="897"/>
      <c r="E1839" s="898"/>
      <c r="G1839" s="900"/>
      <c r="H1839" s="901"/>
      <c r="I1839" s="901"/>
      <c r="J1839" s="901"/>
      <c r="K1839" s="901"/>
    </row>
    <row r="1840" spans="2:11" x14ac:dyDescent="0.2">
      <c r="B1840" s="897"/>
      <c r="C1840" s="897"/>
      <c r="E1840" s="898"/>
      <c r="G1840" s="900"/>
      <c r="H1840" s="901"/>
      <c r="I1840" s="901"/>
      <c r="J1840" s="901"/>
      <c r="K1840" s="901"/>
    </row>
    <row r="1841" spans="2:11" x14ac:dyDescent="0.2">
      <c r="B1841" s="897"/>
      <c r="C1841" s="897"/>
      <c r="E1841" s="898"/>
      <c r="G1841" s="900"/>
      <c r="H1841" s="901"/>
      <c r="I1841" s="901"/>
      <c r="J1841" s="901"/>
      <c r="K1841" s="901"/>
    </row>
    <row r="1842" spans="2:11" x14ac:dyDescent="0.2">
      <c r="B1842" s="897"/>
      <c r="C1842" s="897"/>
      <c r="E1842" s="898"/>
      <c r="G1842" s="900"/>
      <c r="H1842" s="901"/>
      <c r="I1842" s="901"/>
      <c r="J1842" s="901"/>
      <c r="K1842" s="901"/>
    </row>
    <row r="1843" spans="2:11" x14ac:dyDescent="0.2">
      <c r="B1843" s="897"/>
      <c r="C1843" s="897"/>
      <c r="E1843" s="898"/>
      <c r="G1843" s="900"/>
      <c r="H1843" s="901"/>
      <c r="I1843" s="901"/>
      <c r="J1843" s="901"/>
      <c r="K1843" s="901"/>
    </row>
    <row r="1844" spans="2:11" x14ac:dyDescent="0.2">
      <c r="B1844" s="897"/>
      <c r="C1844" s="897"/>
      <c r="E1844" s="898"/>
      <c r="G1844" s="900"/>
      <c r="H1844" s="901"/>
      <c r="I1844" s="901"/>
      <c r="J1844" s="901"/>
      <c r="K1844" s="901"/>
    </row>
    <row r="1845" spans="2:11" x14ac:dyDescent="0.2">
      <c r="B1845" s="897"/>
      <c r="C1845" s="897"/>
      <c r="E1845" s="898"/>
      <c r="G1845" s="900"/>
      <c r="H1845" s="901"/>
      <c r="I1845" s="901"/>
      <c r="J1845" s="901"/>
      <c r="K1845" s="901"/>
    </row>
    <row r="1846" spans="2:11" x14ac:dyDescent="0.2">
      <c r="B1846" s="897"/>
      <c r="C1846" s="897"/>
      <c r="E1846" s="898"/>
      <c r="G1846" s="900"/>
      <c r="H1846" s="901"/>
      <c r="I1846" s="901"/>
      <c r="J1846" s="901"/>
      <c r="K1846" s="901"/>
    </row>
    <row r="1847" spans="2:11" x14ac:dyDescent="0.2">
      <c r="B1847" s="897"/>
      <c r="C1847" s="897"/>
      <c r="E1847" s="898"/>
      <c r="G1847" s="900"/>
      <c r="H1847" s="901"/>
      <c r="I1847" s="901"/>
      <c r="J1847" s="901"/>
      <c r="K1847" s="901"/>
    </row>
    <row r="1848" spans="2:11" x14ac:dyDescent="0.2">
      <c r="B1848" s="897"/>
      <c r="C1848" s="897"/>
      <c r="E1848" s="898"/>
      <c r="G1848" s="900"/>
      <c r="H1848" s="901"/>
      <c r="I1848" s="901"/>
      <c r="J1848" s="901"/>
      <c r="K1848" s="901"/>
    </row>
    <row r="1849" spans="2:11" x14ac:dyDescent="0.2">
      <c r="B1849" s="897"/>
      <c r="C1849" s="897"/>
      <c r="E1849" s="898"/>
      <c r="G1849" s="900"/>
      <c r="H1849" s="901"/>
      <c r="I1849" s="901"/>
      <c r="J1849" s="901"/>
      <c r="K1849" s="901"/>
    </row>
    <row r="1850" spans="2:11" x14ac:dyDescent="0.2">
      <c r="B1850" s="897"/>
      <c r="C1850" s="897"/>
      <c r="E1850" s="898"/>
      <c r="G1850" s="900"/>
      <c r="K1850" s="901"/>
    </row>
    <row r="1851" spans="2:11" x14ac:dyDescent="0.2">
      <c r="B1851" s="897"/>
      <c r="C1851" s="897"/>
      <c r="E1851" s="898"/>
      <c r="G1851" s="900"/>
      <c r="K1851" s="901"/>
    </row>
    <row r="1852" spans="2:11" x14ac:dyDescent="0.2">
      <c r="B1852" s="897"/>
      <c r="C1852" s="897"/>
      <c r="E1852" s="898"/>
      <c r="G1852" s="900"/>
      <c r="K1852" s="901"/>
    </row>
    <row r="1853" spans="2:11" x14ac:dyDescent="0.2">
      <c r="B1853" s="897"/>
      <c r="C1853" s="897"/>
      <c r="E1853" s="898"/>
      <c r="G1853" s="900"/>
      <c r="K1853" s="901"/>
    </row>
    <row r="1854" spans="2:11" x14ac:dyDescent="0.2">
      <c r="B1854" s="897"/>
      <c r="C1854" s="897"/>
      <c r="E1854" s="898"/>
      <c r="G1854" s="900"/>
      <c r="K1854" s="901"/>
    </row>
    <row r="1855" spans="2:11" x14ac:dyDescent="0.2">
      <c r="B1855" s="897"/>
      <c r="C1855" s="897"/>
      <c r="E1855" s="898"/>
      <c r="G1855" s="900"/>
      <c r="K1855" s="901"/>
    </row>
    <row r="1856" spans="2:11" x14ac:dyDescent="0.2">
      <c r="B1856" s="897"/>
      <c r="C1856" s="897"/>
      <c r="E1856" s="898"/>
      <c r="G1856" s="900"/>
      <c r="K1856" s="901"/>
    </row>
    <row r="1857" spans="2:11" x14ac:dyDescent="0.2">
      <c r="B1857" s="897"/>
      <c r="C1857" s="897"/>
      <c r="E1857" s="898"/>
      <c r="G1857" s="900"/>
      <c r="K1857" s="901"/>
    </row>
    <row r="1858" spans="2:11" x14ac:dyDescent="0.2">
      <c r="B1858" s="897"/>
      <c r="C1858" s="897"/>
      <c r="E1858" s="898"/>
      <c r="G1858" s="900"/>
      <c r="K1858" s="901"/>
    </row>
    <row r="1859" spans="2:11" x14ac:dyDescent="0.2">
      <c r="B1859" s="897"/>
      <c r="C1859" s="897"/>
      <c r="E1859" s="898"/>
      <c r="G1859" s="900"/>
      <c r="K1859" s="901"/>
    </row>
    <row r="1860" spans="2:11" x14ac:dyDescent="0.2">
      <c r="B1860" s="897"/>
      <c r="C1860" s="897"/>
      <c r="E1860" s="898"/>
      <c r="G1860" s="900"/>
      <c r="K1860" s="901"/>
    </row>
    <row r="1861" spans="2:11" x14ac:dyDescent="0.2">
      <c r="B1861" s="897"/>
      <c r="C1861" s="897"/>
      <c r="E1861" s="898"/>
      <c r="G1861" s="900"/>
      <c r="K1861" s="901"/>
    </row>
    <row r="1862" spans="2:11" x14ac:dyDescent="0.2">
      <c r="B1862" s="897"/>
      <c r="C1862" s="897"/>
      <c r="E1862" s="898"/>
      <c r="G1862" s="900"/>
      <c r="K1862" s="901"/>
    </row>
    <row r="1863" spans="2:11" x14ac:dyDescent="0.2">
      <c r="B1863" s="897"/>
      <c r="C1863" s="897"/>
      <c r="E1863" s="898"/>
      <c r="G1863" s="900"/>
      <c r="K1863" s="901"/>
    </row>
    <row r="1864" spans="2:11" x14ac:dyDescent="0.2">
      <c r="B1864" s="897"/>
      <c r="C1864" s="897"/>
      <c r="E1864" s="898"/>
      <c r="G1864" s="900"/>
      <c r="K1864" s="901"/>
    </row>
    <row r="1865" spans="2:11" x14ac:dyDescent="0.2">
      <c r="B1865" s="897"/>
      <c r="C1865" s="897"/>
      <c r="E1865" s="898"/>
      <c r="G1865" s="900"/>
      <c r="K1865" s="901"/>
    </row>
    <row r="1866" spans="2:11" x14ac:dyDescent="0.2">
      <c r="B1866" s="897"/>
      <c r="C1866" s="897"/>
      <c r="E1866" s="898"/>
      <c r="G1866" s="900"/>
      <c r="K1866" s="901"/>
    </row>
    <row r="1867" spans="2:11" x14ac:dyDescent="0.2">
      <c r="B1867" s="897"/>
      <c r="C1867" s="897"/>
      <c r="E1867" s="898"/>
      <c r="G1867" s="900"/>
      <c r="K1867" s="901"/>
    </row>
    <row r="1868" spans="2:11" x14ac:dyDescent="0.2">
      <c r="B1868" s="897"/>
      <c r="C1868" s="897"/>
      <c r="E1868" s="898"/>
      <c r="G1868" s="900"/>
      <c r="K1868" s="901"/>
    </row>
    <row r="1869" spans="2:11" x14ac:dyDescent="0.2">
      <c r="B1869" s="897"/>
      <c r="C1869" s="897"/>
      <c r="E1869" s="898"/>
      <c r="G1869" s="900"/>
      <c r="K1869" s="901"/>
    </row>
    <row r="1870" spans="2:11" x14ac:dyDescent="0.2">
      <c r="B1870" s="897"/>
      <c r="C1870" s="897"/>
      <c r="E1870" s="898"/>
      <c r="G1870" s="900"/>
      <c r="K1870" s="901"/>
    </row>
    <row r="1871" spans="2:11" x14ac:dyDescent="0.2">
      <c r="B1871" s="897"/>
      <c r="C1871" s="897"/>
      <c r="E1871" s="898"/>
      <c r="G1871" s="900"/>
      <c r="K1871" s="901"/>
    </row>
    <row r="1872" spans="2:11" x14ac:dyDescent="0.2">
      <c r="B1872" s="897"/>
      <c r="C1872" s="897"/>
      <c r="E1872" s="898"/>
      <c r="G1872" s="900"/>
      <c r="K1872" s="901"/>
    </row>
    <row r="1873" spans="2:11" x14ac:dyDescent="0.2">
      <c r="B1873" s="897"/>
      <c r="C1873" s="897"/>
      <c r="E1873" s="898"/>
      <c r="G1873" s="900"/>
      <c r="K1873" s="901"/>
    </row>
    <row r="1874" spans="2:11" x14ac:dyDescent="0.2">
      <c r="B1874" s="897"/>
      <c r="C1874" s="897"/>
      <c r="E1874" s="898"/>
      <c r="G1874" s="900"/>
      <c r="K1874" s="901"/>
    </row>
    <row r="1875" spans="2:11" x14ac:dyDescent="0.2">
      <c r="B1875" s="897"/>
      <c r="C1875" s="897"/>
      <c r="E1875" s="898"/>
      <c r="G1875" s="900"/>
      <c r="K1875" s="901"/>
    </row>
    <row r="1876" spans="2:11" x14ac:dyDescent="0.2">
      <c r="B1876" s="897"/>
      <c r="C1876" s="897"/>
      <c r="E1876" s="898"/>
      <c r="G1876" s="900"/>
      <c r="K1876" s="901"/>
    </row>
    <row r="1877" spans="2:11" x14ac:dyDescent="0.2">
      <c r="B1877" s="897"/>
      <c r="C1877" s="897"/>
      <c r="E1877" s="898"/>
      <c r="G1877" s="900"/>
      <c r="K1877" s="901"/>
    </row>
    <row r="1878" spans="2:11" x14ac:dyDescent="0.2">
      <c r="B1878" s="897"/>
      <c r="C1878" s="897"/>
      <c r="E1878" s="898"/>
      <c r="G1878" s="900"/>
      <c r="K1878" s="901"/>
    </row>
    <row r="1879" spans="2:11" x14ac:dyDescent="0.2">
      <c r="B1879" s="897"/>
      <c r="C1879" s="897"/>
      <c r="E1879" s="898"/>
      <c r="G1879" s="900"/>
      <c r="K1879" s="901"/>
    </row>
    <row r="1880" spans="2:11" x14ac:dyDescent="0.2">
      <c r="B1880" s="897"/>
      <c r="C1880" s="897"/>
      <c r="E1880" s="898"/>
      <c r="G1880" s="900"/>
      <c r="K1880" s="901"/>
    </row>
    <row r="1881" spans="2:11" x14ac:dyDescent="0.2">
      <c r="B1881" s="897"/>
      <c r="C1881" s="897"/>
      <c r="E1881" s="898"/>
      <c r="G1881" s="900"/>
      <c r="K1881" s="901"/>
    </row>
    <row r="1882" spans="2:11" x14ac:dyDescent="0.2">
      <c r="B1882" s="897"/>
      <c r="C1882" s="897"/>
      <c r="E1882" s="898"/>
      <c r="G1882" s="900"/>
      <c r="K1882" s="901"/>
    </row>
    <row r="1883" spans="2:11" x14ac:dyDescent="0.2">
      <c r="B1883" s="897"/>
      <c r="C1883" s="897"/>
      <c r="E1883" s="898"/>
      <c r="G1883" s="900"/>
      <c r="K1883" s="901"/>
    </row>
    <row r="1884" spans="2:11" x14ac:dyDescent="0.2">
      <c r="B1884" s="897"/>
      <c r="C1884" s="897"/>
      <c r="E1884" s="898"/>
      <c r="G1884" s="900"/>
      <c r="K1884" s="901"/>
    </row>
    <row r="1885" spans="2:11" x14ac:dyDescent="0.2">
      <c r="B1885" s="897"/>
      <c r="C1885" s="897"/>
      <c r="E1885" s="898"/>
      <c r="G1885" s="900"/>
      <c r="K1885" s="901"/>
    </row>
    <row r="1886" spans="2:11" x14ac:dyDescent="0.2">
      <c r="B1886" s="897"/>
      <c r="C1886" s="897"/>
      <c r="E1886" s="898"/>
      <c r="G1886" s="900"/>
      <c r="K1886" s="901"/>
    </row>
    <row r="1887" spans="2:11" x14ac:dyDescent="0.2">
      <c r="B1887" s="897"/>
      <c r="C1887" s="897"/>
      <c r="E1887" s="898"/>
      <c r="G1887" s="900"/>
      <c r="K1887" s="901"/>
    </row>
    <row r="1888" spans="2:11" x14ac:dyDescent="0.2">
      <c r="B1888" s="897"/>
      <c r="C1888" s="897"/>
      <c r="E1888" s="898"/>
      <c r="G1888" s="900"/>
      <c r="K1888" s="901"/>
    </row>
    <row r="1889" spans="2:11" x14ac:dyDescent="0.2">
      <c r="B1889" s="897"/>
      <c r="C1889" s="897"/>
      <c r="E1889" s="898"/>
      <c r="G1889" s="900"/>
      <c r="K1889" s="901"/>
    </row>
    <row r="1890" spans="2:11" x14ac:dyDescent="0.2">
      <c r="B1890" s="897"/>
      <c r="C1890" s="897"/>
      <c r="E1890" s="898"/>
      <c r="G1890" s="900"/>
      <c r="K1890" s="901"/>
    </row>
    <row r="1891" spans="2:11" x14ac:dyDescent="0.2">
      <c r="B1891" s="897"/>
      <c r="C1891" s="897"/>
      <c r="E1891" s="898"/>
      <c r="G1891" s="900"/>
      <c r="K1891" s="901"/>
    </row>
    <row r="1892" spans="2:11" x14ac:dyDescent="0.2">
      <c r="B1892" s="897"/>
      <c r="C1892" s="897"/>
      <c r="E1892" s="898"/>
      <c r="G1892" s="900"/>
      <c r="K1892" s="901"/>
    </row>
    <row r="1893" spans="2:11" x14ac:dyDescent="0.2">
      <c r="B1893" s="897"/>
      <c r="C1893" s="897"/>
      <c r="E1893" s="898"/>
      <c r="G1893" s="900"/>
      <c r="K1893" s="901"/>
    </row>
    <row r="1894" spans="2:11" x14ac:dyDescent="0.2">
      <c r="B1894" s="897"/>
      <c r="C1894" s="897"/>
      <c r="E1894" s="898"/>
      <c r="G1894" s="900"/>
      <c r="K1894" s="901"/>
    </row>
    <row r="1895" spans="2:11" x14ac:dyDescent="0.2">
      <c r="B1895" s="897"/>
      <c r="C1895" s="897"/>
      <c r="E1895" s="898"/>
      <c r="G1895" s="900"/>
      <c r="K1895" s="901"/>
    </row>
    <row r="1896" spans="2:11" x14ac:dyDescent="0.2">
      <c r="B1896" s="897"/>
      <c r="C1896" s="897"/>
      <c r="E1896" s="898"/>
      <c r="G1896" s="900"/>
      <c r="K1896" s="901"/>
    </row>
    <row r="1897" spans="2:11" x14ac:dyDescent="0.2">
      <c r="B1897" s="897"/>
      <c r="C1897" s="897"/>
      <c r="E1897" s="898"/>
      <c r="G1897" s="900"/>
      <c r="K1897" s="901"/>
    </row>
    <row r="1898" spans="2:11" x14ac:dyDescent="0.2">
      <c r="B1898" s="897"/>
      <c r="C1898" s="897"/>
      <c r="E1898" s="898"/>
      <c r="G1898" s="900"/>
      <c r="K1898" s="901"/>
    </row>
    <row r="1899" spans="2:11" x14ac:dyDescent="0.2">
      <c r="B1899" s="897"/>
      <c r="C1899" s="897"/>
      <c r="E1899" s="898"/>
      <c r="G1899" s="900"/>
      <c r="K1899" s="901"/>
    </row>
    <row r="1900" spans="2:11" x14ac:dyDescent="0.2">
      <c r="B1900" s="897"/>
      <c r="C1900" s="897"/>
      <c r="E1900" s="898"/>
      <c r="G1900" s="900"/>
      <c r="K1900" s="901"/>
    </row>
    <row r="1901" spans="2:11" x14ac:dyDescent="0.2">
      <c r="B1901" s="897"/>
      <c r="C1901" s="897"/>
      <c r="E1901" s="898"/>
      <c r="G1901" s="900"/>
      <c r="K1901" s="901"/>
    </row>
    <row r="1902" spans="2:11" x14ac:dyDescent="0.2">
      <c r="B1902" s="897"/>
      <c r="C1902" s="897"/>
      <c r="E1902" s="898"/>
      <c r="G1902" s="900"/>
      <c r="K1902" s="901"/>
    </row>
    <row r="1903" spans="2:11" x14ac:dyDescent="0.2">
      <c r="B1903" s="897"/>
      <c r="C1903" s="897"/>
      <c r="E1903" s="898"/>
      <c r="G1903" s="900"/>
      <c r="K1903" s="901"/>
    </row>
    <row r="1904" spans="2:11" x14ac:dyDescent="0.2">
      <c r="B1904" s="897"/>
      <c r="C1904" s="897"/>
      <c r="E1904" s="898"/>
      <c r="G1904" s="900"/>
      <c r="K1904" s="901"/>
    </row>
    <row r="1905" spans="2:11" x14ac:dyDescent="0.2">
      <c r="B1905" s="897"/>
      <c r="C1905" s="897"/>
      <c r="E1905" s="898"/>
      <c r="G1905" s="900"/>
      <c r="K1905" s="901"/>
    </row>
    <row r="1906" spans="2:11" x14ac:dyDescent="0.2">
      <c r="B1906" s="897"/>
      <c r="C1906" s="897"/>
      <c r="E1906" s="898"/>
      <c r="G1906" s="900"/>
      <c r="K1906" s="901"/>
    </row>
    <row r="1907" spans="2:11" x14ac:dyDescent="0.2">
      <c r="B1907" s="897"/>
      <c r="C1907" s="897"/>
      <c r="E1907" s="898"/>
      <c r="G1907" s="900"/>
      <c r="K1907" s="901"/>
    </row>
    <row r="1908" spans="2:11" x14ac:dyDescent="0.2">
      <c r="B1908" s="897"/>
      <c r="C1908" s="897"/>
      <c r="E1908" s="898"/>
      <c r="G1908" s="900"/>
      <c r="K1908" s="901"/>
    </row>
    <row r="1909" spans="2:11" x14ac:dyDescent="0.2">
      <c r="B1909" s="897"/>
      <c r="C1909" s="897"/>
      <c r="E1909" s="898"/>
      <c r="G1909" s="900"/>
      <c r="K1909" s="901"/>
    </row>
    <row r="1910" spans="2:11" x14ac:dyDescent="0.2">
      <c r="B1910" s="897"/>
      <c r="C1910" s="897"/>
      <c r="E1910" s="898"/>
      <c r="G1910" s="900"/>
      <c r="K1910" s="901"/>
    </row>
    <row r="1911" spans="2:11" x14ac:dyDescent="0.2">
      <c r="B1911" s="897"/>
      <c r="C1911" s="897"/>
      <c r="E1911" s="898"/>
      <c r="G1911" s="900"/>
      <c r="K1911" s="901"/>
    </row>
    <row r="1912" spans="2:11" x14ac:dyDescent="0.2">
      <c r="B1912" s="897"/>
      <c r="C1912" s="897"/>
      <c r="E1912" s="898"/>
      <c r="G1912" s="900"/>
      <c r="K1912" s="901"/>
    </row>
    <row r="1913" spans="2:11" x14ac:dyDescent="0.2">
      <c r="B1913" s="897"/>
      <c r="C1913" s="897"/>
      <c r="E1913" s="898"/>
      <c r="G1913" s="900"/>
      <c r="K1913" s="901"/>
    </row>
    <row r="1914" spans="2:11" x14ac:dyDescent="0.2">
      <c r="B1914" s="897"/>
      <c r="C1914" s="897"/>
      <c r="E1914" s="898"/>
      <c r="G1914" s="900"/>
      <c r="K1914" s="901"/>
    </row>
    <row r="1915" spans="2:11" x14ac:dyDescent="0.2">
      <c r="B1915" s="897"/>
      <c r="C1915" s="897"/>
      <c r="E1915" s="898"/>
      <c r="G1915" s="900"/>
      <c r="K1915" s="901"/>
    </row>
    <row r="1916" spans="2:11" x14ac:dyDescent="0.2">
      <c r="B1916" s="897"/>
      <c r="C1916" s="897"/>
      <c r="E1916" s="898"/>
      <c r="G1916" s="900"/>
      <c r="K1916" s="901"/>
    </row>
    <row r="1917" spans="2:11" x14ac:dyDescent="0.2">
      <c r="B1917" s="897"/>
      <c r="C1917" s="897"/>
      <c r="E1917" s="898"/>
      <c r="G1917" s="900"/>
      <c r="K1917" s="901"/>
    </row>
    <row r="1918" spans="2:11" x14ac:dyDescent="0.2">
      <c r="B1918" s="897"/>
      <c r="C1918" s="897"/>
      <c r="E1918" s="898"/>
      <c r="G1918" s="900"/>
      <c r="K1918" s="901"/>
    </row>
    <row r="1919" spans="2:11" x14ac:dyDescent="0.2">
      <c r="B1919" s="897"/>
      <c r="C1919" s="897"/>
      <c r="E1919" s="898"/>
      <c r="G1919" s="900"/>
      <c r="K1919" s="901"/>
    </row>
    <row r="1920" spans="2:11" x14ac:dyDescent="0.2">
      <c r="B1920" s="897"/>
      <c r="C1920" s="897"/>
      <c r="E1920" s="898"/>
      <c r="G1920" s="900"/>
      <c r="K1920" s="901"/>
    </row>
    <row r="1921" spans="2:11" x14ac:dyDescent="0.2">
      <c r="B1921" s="897"/>
      <c r="C1921" s="897"/>
      <c r="E1921" s="898"/>
      <c r="G1921" s="900"/>
      <c r="K1921" s="901"/>
    </row>
    <row r="1922" spans="2:11" x14ac:dyDescent="0.2">
      <c r="B1922" s="897"/>
      <c r="C1922" s="897"/>
      <c r="E1922" s="898"/>
      <c r="G1922" s="900"/>
      <c r="K1922" s="901"/>
    </row>
    <row r="1923" spans="2:11" x14ac:dyDescent="0.2">
      <c r="B1923" s="897"/>
      <c r="C1923" s="897"/>
      <c r="E1923" s="898"/>
      <c r="G1923" s="900"/>
      <c r="K1923" s="901"/>
    </row>
    <row r="1924" spans="2:11" x14ac:dyDescent="0.2">
      <c r="B1924" s="897"/>
      <c r="C1924" s="897"/>
      <c r="E1924" s="898"/>
      <c r="G1924" s="900"/>
      <c r="K1924" s="901"/>
    </row>
    <row r="1925" spans="2:11" x14ac:dyDescent="0.2">
      <c r="B1925" s="897"/>
      <c r="C1925" s="897"/>
      <c r="E1925" s="898"/>
      <c r="G1925" s="900"/>
      <c r="K1925" s="901"/>
    </row>
    <row r="1926" spans="2:11" x14ac:dyDescent="0.2">
      <c r="B1926" s="897"/>
      <c r="C1926" s="897"/>
      <c r="E1926" s="898"/>
      <c r="G1926" s="900"/>
      <c r="K1926" s="901"/>
    </row>
    <row r="1927" spans="2:11" x14ac:dyDescent="0.2">
      <c r="B1927" s="897"/>
      <c r="C1927" s="897"/>
      <c r="E1927" s="898"/>
      <c r="G1927" s="900"/>
      <c r="K1927" s="901"/>
    </row>
    <row r="1928" spans="2:11" x14ac:dyDescent="0.2">
      <c r="B1928" s="897"/>
      <c r="C1928" s="897"/>
      <c r="E1928" s="898"/>
      <c r="G1928" s="900"/>
      <c r="K1928" s="901"/>
    </row>
    <row r="1929" spans="2:11" x14ac:dyDescent="0.2">
      <c r="B1929" s="897"/>
      <c r="C1929" s="897"/>
      <c r="E1929" s="898"/>
      <c r="G1929" s="900"/>
      <c r="K1929" s="901"/>
    </row>
    <row r="1930" spans="2:11" x14ac:dyDescent="0.2">
      <c r="B1930" s="897"/>
      <c r="C1930" s="897"/>
      <c r="E1930" s="898"/>
      <c r="G1930" s="900"/>
      <c r="K1930" s="901"/>
    </row>
    <row r="1931" spans="2:11" x14ac:dyDescent="0.2">
      <c r="B1931" s="897"/>
      <c r="C1931" s="897"/>
      <c r="E1931" s="898"/>
      <c r="G1931" s="900"/>
      <c r="K1931" s="901"/>
    </row>
    <row r="1932" spans="2:11" x14ac:dyDescent="0.2">
      <c r="B1932" s="897"/>
      <c r="C1932" s="897"/>
      <c r="E1932" s="898"/>
      <c r="G1932" s="900"/>
      <c r="K1932" s="901"/>
    </row>
    <row r="1933" spans="2:11" x14ac:dyDescent="0.2">
      <c r="B1933" s="897"/>
      <c r="C1933" s="897"/>
      <c r="E1933" s="898"/>
      <c r="G1933" s="900"/>
      <c r="K1933" s="901"/>
    </row>
    <row r="1934" spans="2:11" x14ac:dyDescent="0.2">
      <c r="B1934" s="897"/>
      <c r="C1934" s="897"/>
      <c r="E1934" s="898"/>
      <c r="G1934" s="900"/>
      <c r="K1934" s="901"/>
    </row>
    <row r="1935" spans="2:11" x14ac:dyDescent="0.2">
      <c r="B1935" s="897"/>
      <c r="C1935" s="897"/>
      <c r="E1935" s="898"/>
      <c r="G1935" s="900"/>
      <c r="K1935" s="901"/>
    </row>
    <row r="1936" spans="2:11" x14ac:dyDescent="0.2">
      <c r="B1936" s="897"/>
      <c r="C1936" s="897"/>
      <c r="E1936" s="898"/>
      <c r="G1936" s="900"/>
      <c r="K1936" s="901"/>
    </row>
    <row r="1937" spans="2:11" x14ac:dyDescent="0.2">
      <c r="B1937" s="897"/>
      <c r="C1937" s="897"/>
      <c r="E1937" s="898"/>
      <c r="G1937" s="900"/>
      <c r="K1937" s="901"/>
    </row>
    <row r="1938" spans="2:11" x14ac:dyDescent="0.2">
      <c r="B1938" s="897"/>
      <c r="C1938" s="897"/>
      <c r="E1938" s="898"/>
      <c r="G1938" s="900"/>
      <c r="K1938" s="901"/>
    </row>
    <row r="1939" spans="2:11" x14ac:dyDescent="0.2">
      <c r="B1939" s="897"/>
      <c r="C1939" s="897"/>
      <c r="E1939" s="898"/>
      <c r="G1939" s="900"/>
      <c r="K1939" s="901"/>
    </row>
    <row r="1940" spans="2:11" x14ac:dyDescent="0.2">
      <c r="B1940" s="897"/>
      <c r="C1940" s="897"/>
      <c r="E1940" s="898"/>
      <c r="G1940" s="900"/>
      <c r="K1940" s="901"/>
    </row>
    <row r="1941" spans="2:11" x14ac:dyDescent="0.2">
      <c r="B1941" s="897"/>
      <c r="C1941" s="897"/>
      <c r="E1941" s="898"/>
      <c r="G1941" s="900"/>
      <c r="K1941" s="901"/>
    </row>
    <row r="1942" spans="2:11" x14ac:dyDescent="0.2">
      <c r="B1942" s="897"/>
      <c r="C1942" s="897"/>
      <c r="E1942" s="898"/>
      <c r="G1942" s="900"/>
      <c r="K1942" s="901"/>
    </row>
    <row r="1943" spans="2:11" x14ac:dyDescent="0.2">
      <c r="B1943" s="897"/>
      <c r="C1943" s="897"/>
      <c r="E1943" s="898"/>
      <c r="G1943" s="900"/>
      <c r="K1943" s="901"/>
    </row>
    <row r="1944" spans="2:11" x14ac:dyDescent="0.2">
      <c r="B1944" s="897"/>
      <c r="C1944" s="897"/>
      <c r="E1944" s="898"/>
      <c r="G1944" s="900"/>
      <c r="K1944" s="901"/>
    </row>
    <row r="1945" spans="2:11" x14ac:dyDescent="0.2">
      <c r="B1945" s="897"/>
      <c r="C1945" s="897"/>
      <c r="E1945" s="898"/>
      <c r="G1945" s="900"/>
      <c r="K1945" s="901"/>
    </row>
    <row r="1946" spans="2:11" x14ac:dyDescent="0.2">
      <c r="B1946" s="897"/>
      <c r="C1946" s="897"/>
      <c r="E1946" s="898"/>
      <c r="G1946" s="900"/>
      <c r="K1946" s="901"/>
    </row>
    <row r="1947" spans="2:11" x14ac:dyDescent="0.2">
      <c r="B1947" s="897"/>
      <c r="C1947" s="897"/>
      <c r="E1947" s="898"/>
      <c r="G1947" s="900"/>
      <c r="K1947" s="901"/>
    </row>
    <row r="1948" spans="2:11" x14ac:dyDescent="0.2">
      <c r="B1948" s="897"/>
      <c r="C1948" s="897"/>
      <c r="E1948" s="898"/>
      <c r="G1948" s="900"/>
      <c r="K1948" s="901"/>
    </row>
    <row r="1949" spans="2:11" x14ac:dyDescent="0.2">
      <c r="B1949" s="897"/>
      <c r="C1949" s="897"/>
      <c r="E1949" s="898"/>
      <c r="G1949" s="900"/>
      <c r="K1949" s="901"/>
    </row>
    <row r="1950" spans="2:11" x14ac:dyDescent="0.2">
      <c r="B1950" s="897"/>
      <c r="C1950" s="897"/>
      <c r="E1950" s="898"/>
      <c r="G1950" s="900"/>
      <c r="K1950" s="901"/>
    </row>
    <row r="1951" spans="2:11" x14ac:dyDescent="0.2">
      <c r="B1951" s="897"/>
      <c r="C1951" s="897"/>
      <c r="E1951" s="898"/>
      <c r="G1951" s="900"/>
      <c r="K1951" s="901"/>
    </row>
    <row r="1952" spans="2:11" x14ac:dyDescent="0.2">
      <c r="B1952" s="897"/>
      <c r="C1952" s="897"/>
      <c r="E1952" s="898"/>
      <c r="G1952" s="900"/>
      <c r="K1952" s="901"/>
    </row>
    <row r="1953" spans="2:11" x14ac:dyDescent="0.2">
      <c r="B1953" s="897"/>
      <c r="C1953" s="897"/>
      <c r="E1953" s="898"/>
      <c r="G1953" s="900"/>
      <c r="K1953" s="901"/>
    </row>
    <row r="1954" spans="2:11" x14ac:dyDescent="0.2">
      <c r="B1954" s="897"/>
      <c r="C1954" s="897"/>
      <c r="E1954" s="898"/>
      <c r="G1954" s="900"/>
      <c r="K1954" s="901"/>
    </row>
    <row r="1955" spans="2:11" x14ac:dyDescent="0.2">
      <c r="B1955" s="897"/>
      <c r="C1955" s="897"/>
      <c r="E1955" s="898"/>
      <c r="G1955" s="900"/>
      <c r="K1955" s="901"/>
    </row>
    <row r="1956" spans="2:11" x14ac:dyDescent="0.2">
      <c r="B1956" s="897"/>
      <c r="C1956" s="897"/>
      <c r="E1956" s="898"/>
      <c r="G1956" s="900"/>
      <c r="K1956" s="901"/>
    </row>
    <row r="1957" spans="2:11" x14ac:dyDescent="0.2">
      <c r="B1957" s="897"/>
      <c r="C1957" s="897"/>
      <c r="E1957" s="898"/>
      <c r="G1957" s="900"/>
      <c r="K1957" s="901"/>
    </row>
    <row r="1958" spans="2:11" x14ac:dyDescent="0.2">
      <c r="B1958" s="897"/>
      <c r="C1958" s="897"/>
      <c r="E1958" s="898"/>
      <c r="G1958" s="900"/>
      <c r="K1958" s="901"/>
    </row>
    <row r="1959" spans="2:11" x14ac:dyDescent="0.2">
      <c r="B1959" s="897"/>
      <c r="C1959" s="897"/>
      <c r="E1959" s="898"/>
      <c r="G1959" s="900"/>
      <c r="K1959" s="901"/>
    </row>
    <row r="1960" spans="2:11" x14ac:dyDescent="0.2">
      <c r="B1960" s="897"/>
      <c r="C1960" s="897"/>
      <c r="E1960" s="898"/>
      <c r="G1960" s="900"/>
      <c r="K1960" s="901"/>
    </row>
    <row r="1961" spans="2:11" x14ac:dyDescent="0.2">
      <c r="B1961" s="897"/>
      <c r="C1961" s="897"/>
      <c r="E1961" s="898"/>
      <c r="G1961" s="900"/>
      <c r="K1961" s="901"/>
    </row>
    <row r="1962" spans="2:11" x14ac:dyDescent="0.2">
      <c r="B1962" s="897"/>
      <c r="C1962" s="897"/>
      <c r="E1962" s="898"/>
      <c r="G1962" s="900"/>
      <c r="K1962" s="901"/>
    </row>
    <row r="1963" spans="2:11" x14ac:dyDescent="0.2">
      <c r="B1963" s="897"/>
      <c r="C1963" s="897"/>
      <c r="E1963" s="898"/>
      <c r="G1963" s="900"/>
      <c r="K1963" s="901"/>
    </row>
    <row r="1964" spans="2:11" x14ac:dyDescent="0.2">
      <c r="B1964" s="897"/>
      <c r="C1964" s="897"/>
      <c r="E1964" s="898"/>
      <c r="G1964" s="900"/>
      <c r="K1964" s="901"/>
    </row>
    <row r="1965" spans="2:11" x14ac:dyDescent="0.2">
      <c r="B1965" s="897"/>
      <c r="C1965" s="897"/>
      <c r="E1965" s="898"/>
      <c r="G1965" s="900"/>
      <c r="K1965" s="901"/>
    </row>
    <row r="1966" spans="2:11" x14ac:dyDescent="0.2">
      <c r="B1966" s="897"/>
      <c r="C1966" s="897"/>
      <c r="E1966" s="898"/>
      <c r="G1966" s="900"/>
      <c r="K1966" s="901"/>
    </row>
    <row r="1967" spans="2:11" x14ac:dyDescent="0.2">
      <c r="B1967" s="897"/>
      <c r="C1967" s="897"/>
      <c r="E1967" s="898"/>
      <c r="G1967" s="900"/>
      <c r="K1967" s="901"/>
    </row>
    <row r="1968" spans="2:11" x14ac:dyDescent="0.2">
      <c r="B1968" s="897"/>
      <c r="C1968" s="897"/>
      <c r="E1968" s="898"/>
      <c r="G1968" s="900"/>
      <c r="K1968" s="901"/>
    </row>
    <row r="1969" spans="2:11" x14ac:dyDescent="0.2">
      <c r="B1969" s="897"/>
      <c r="C1969" s="897"/>
      <c r="E1969" s="898"/>
      <c r="G1969" s="900"/>
      <c r="K1969" s="901"/>
    </row>
    <row r="1970" spans="2:11" x14ac:dyDescent="0.2">
      <c r="B1970" s="897"/>
      <c r="C1970" s="897"/>
      <c r="E1970" s="898"/>
      <c r="G1970" s="900"/>
      <c r="K1970" s="901"/>
    </row>
    <row r="1971" spans="2:11" x14ac:dyDescent="0.2">
      <c r="B1971" s="897"/>
      <c r="C1971" s="897"/>
      <c r="E1971" s="898"/>
      <c r="G1971" s="900"/>
      <c r="K1971" s="901"/>
    </row>
    <row r="1972" spans="2:11" x14ac:dyDescent="0.2">
      <c r="B1972" s="897"/>
      <c r="C1972" s="897"/>
      <c r="E1972" s="898"/>
      <c r="G1972" s="900"/>
      <c r="K1972" s="901"/>
    </row>
    <row r="1973" spans="2:11" x14ac:dyDescent="0.2">
      <c r="B1973" s="897"/>
      <c r="C1973" s="897"/>
      <c r="E1973" s="898"/>
      <c r="G1973" s="900"/>
      <c r="K1973" s="901"/>
    </row>
    <row r="1974" spans="2:11" x14ac:dyDescent="0.2">
      <c r="B1974" s="897"/>
      <c r="C1974" s="897"/>
      <c r="E1974" s="898"/>
      <c r="G1974" s="900"/>
      <c r="K1974" s="901"/>
    </row>
    <row r="1975" spans="2:11" x14ac:dyDescent="0.2">
      <c r="B1975" s="897"/>
      <c r="C1975" s="897"/>
      <c r="E1975" s="898"/>
      <c r="G1975" s="900"/>
      <c r="K1975" s="901"/>
    </row>
    <row r="1976" spans="2:11" x14ac:dyDescent="0.2">
      <c r="B1976" s="897"/>
      <c r="C1976" s="897"/>
      <c r="E1976" s="898"/>
      <c r="G1976" s="900"/>
      <c r="K1976" s="901"/>
    </row>
    <row r="1977" spans="2:11" x14ac:dyDescent="0.2">
      <c r="B1977" s="897"/>
      <c r="C1977" s="897"/>
      <c r="E1977" s="898"/>
      <c r="G1977" s="900"/>
      <c r="K1977" s="901"/>
    </row>
    <row r="1978" spans="2:11" x14ac:dyDescent="0.2">
      <c r="B1978" s="897"/>
      <c r="C1978" s="897"/>
      <c r="E1978" s="898"/>
      <c r="G1978" s="900"/>
      <c r="K1978" s="901"/>
    </row>
    <row r="1979" spans="2:11" x14ac:dyDescent="0.2">
      <c r="B1979" s="897"/>
      <c r="C1979" s="897"/>
      <c r="E1979" s="898"/>
      <c r="G1979" s="900"/>
      <c r="K1979" s="901"/>
    </row>
    <row r="1980" spans="2:11" x14ac:dyDescent="0.2">
      <c r="B1980" s="897"/>
      <c r="C1980" s="897"/>
      <c r="E1980" s="898"/>
      <c r="G1980" s="900"/>
      <c r="K1980" s="901"/>
    </row>
    <row r="1981" spans="2:11" x14ac:dyDescent="0.2">
      <c r="B1981" s="897"/>
      <c r="C1981" s="897"/>
      <c r="E1981" s="898"/>
      <c r="G1981" s="900"/>
      <c r="K1981" s="901"/>
    </row>
    <row r="1982" spans="2:11" x14ac:dyDescent="0.2">
      <c r="B1982" s="897"/>
      <c r="C1982" s="897"/>
      <c r="E1982" s="898"/>
      <c r="G1982" s="900"/>
      <c r="K1982" s="901"/>
    </row>
    <row r="1983" spans="2:11" x14ac:dyDescent="0.2">
      <c r="B1983" s="897"/>
      <c r="C1983" s="897"/>
      <c r="E1983" s="898"/>
      <c r="G1983" s="900"/>
      <c r="K1983" s="901"/>
    </row>
    <row r="1984" spans="2:11" x14ac:dyDescent="0.2">
      <c r="B1984" s="897"/>
      <c r="C1984" s="897"/>
      <c r="E1984" s="898"/>
      <c r="G1984" s="900"/>
      <c r="K1984" s="901"/>
    </row>
    <row r="1985" spans="2:11" x14ac:dyDescent="0.2">
      <c r="B1985" s="897"/>
      <c r="C1985" s="897"/>
      <c r="E1985" s="898"/>
      <c r="G1985" s="900"/>
      <c r="K1985" s="901"/>
    </row>
    <row r="1986" spans="2:11" x14ac:dyDescent="0.2">
      <c r="B1986" s="897"/>
      <c r="C1986" s="897"/>
      <c r="E1986" s="898"/>
      <c r="G1986" s="900"/>
      <c r="K1986" s="901"/>
    </row>
    <row r="1987" spans="2:11" x14ac:dyDescent="0.2">
      <c r="B1987" s="897"/>
      <c r="C1987" s="897"/>
      <c r="E1987" s="898"/>
      <c r="G1987" s="900"/>
      <c r="K1987" s="901"/>
    </row>
    <row r="1988" spans="2:11" x14ac:dyDescent="0.2">
      <c r="B1988" s="897"/>
      <c r="C1988" s="897"/>
      <c r="E1988" s="898"/>
      <c r="G1988" s="900"/>
      <c r="K1988" s="901"/>
    </row>
    <row r="1989" spans="2:11" x14ac:dyDescent="0.2">
      <c r="B1989" s="897"/>
      <c r="C1989" s="897"/>
      <c r="E1989" s="898"/>
      <c r="G1989" s="900"/>
      <c r="K1989" s="901"/>
    </row>
    <row r="1990" spans="2:11" x14ac:dyDescent="0.2">
      <c r="B1990" s="897"/>
      <c r="C1990" s="897"/>
      <c r="E1990" s="898"/>
      <c r="G1990" s="900"/>
      <c r="K1990" s="901"/>
    </row>
    <row r="1991" spans="2:11" x14ac:dyDescent="0.2">
      <c r="B1991" s="897"/>
      <c r="C1991" s="897"/>
      <c r="E1991" s="898"/>
      <c r="G1991" s="900"/>
      <c r="K1991" s="901"/>
    </row>
    <row r="1992" spans="2:11" x14ac:dyDescent="0.2">
      <c r="B1992" s="897"/>
      <c r="C1992" s="897"/>
      <c r="E1992" s="898"/>
      <c r="G1992" s="900"/>
      <c r="K1992" s="901"/>
    </row>
    <row r="1993" spans="2:11" x14ac:dyDescent="0.2">
      <c r="B1993" s="897"/>
      <c r="C1993" s="897"/>
      <c r="E1993" s="898"/>
      <c r="G1993" s="900"/>
      <c r="K1993" s="901"/>
    </row>
    <row r="1994" spans="2:11" x14ac:dyDescent="0.2">
      <c r="B1994" s="897"/>
      <c r="C1994" s="897"/>
      <c r="E1994" s="898"/>
      <c r="G1994" s="900"/>
      <c r="K1994" s="901"/>
    </row>
    <row r="1995" spans="2:11" x14ac:dyDescent="0.2">
      <c r="B1995" s="897"/>
      <c r="C1995" s="897"/>
      <c r="E1995" s="898"/>
      <c r="G1995" s="900"/>
      <c r="K1995" s="901"/>
    </row>
    <row r="1996" spans="2:11" x14ac:dyDescent="0.2">
      <c r="B1996" s="897"/>
      <c r="C1996" s="897"/>
      <c r="E1996" s="898"/>
      <c r="G1996" s="900"/>
      <c r="K1996" s="901"/>
    </row>
    <row r="1997" spans="2:11" x14ac:dyDescent="0.2">
      <c r="B1997" s="897"/>
      <c r="C1997" s="897"/>
      <c r="E1997" s="898"/>
      <c r="G1997" s="900"/>
      <c r="K1997" s="901"/>
    </row>
    <row r="1998" spans="2:11" x14ac:dyDescent="0.2">
      <c r="B1998" s="897"/>
      <c r="C1998" s="897"/>
      <c r="E1998" s="898"/>
      <c r="G1998" s="900"/>
      <c r="K1998" s="901"/>
    </row>
    <row r="1999" spans="2:11" x14ac:dyDescent="0.2">
      <c r="B1999" s="897"/>
      <c r="C1999" s="897"/>
      <c r="E1999" s="898"/>
      <c r="G1999" s="900"/>
      <c r="K1999" s="901"/>
    </row>
    <row r="2000" spans="2:11" x14ac:dyDescent="0.2">
      <c r="B2000" s="897"/>
      <c r="C2000" s="897"/>
      <c r="E2000" s="898"/>
      <c r="G2000" s="900"/>
      <c r="K2000" s="901"/>
    </row>
    <row r="2001" spans="2:11" x14ac:dyDescent="0.2">
      <c r="B2001" s="897"/>
      <c r="C2001" s="897"/>
      <c r="E2001" s="898"/>
      <c r="G2001" s="900"/>
      <c r="K2001" s="901"/>
    </row>
    <row r="2002" spans="2:11" x14ac:dyDescent="0.2">
      <c r="B2002" s="897"/>
      <c r="C2002" s="897"/>
      <c r="E2002" s="898"/>
      <c r="G2002" s="900"/>
      <c r="K2002" s="901"/>
    </row>
    <row r="2003" spans="2:11" x14ac:dyDescent="0.2">
      <c r="B2003" s="897"/>
      <c r="C2003" s="897"/>
      <c r="E2003" s="898"/>
    </row>
    <row r="2004" spans="2:11" x14ac:dyDescent="0.2">
      <c r="B2004" s="897"/>
      <c r="C2004" s="897"/>
      <c r="E2004" s="898"/>
    </row>
    <row r="2005" spans="2:11" x14ac:dyDescent="0.2">
      <c r="B2005" s="897"/>
      <c r="C2005" s="897"/>
      <c r="E2005" s="898"/>
    </row>
    <row r="2006" spans="2:11" x14ac:dyDescent="0.2">
      <c r="B2006" s="897"/>
      <c r="C2006" s="897"/>
      <c r="E2006" s="898"/>
    </row>
    <row r="2007" spans="2:11" x14ac:dyDescent="0.2">
      <c r="B2007" s="897"/>
      <c r="C2007" s="897"/>
      <c r="E2007" s="898"/>
    </row>
    <row r="2008" spans="2:11" x14ac:dyDescent="0.2">
      <c r="B2008" s="897"/>
      <c r="C2008" s="897"/>
      <c r="E2008" s="898"/>
    </row>
    <row r="2009" spans="2:11" x14ac:dyDescent="0.2">
      <c r="B2009" s="897"/>
      <c r="C2009" s="897"/>
      <c r="E2009" s="898"/>
    </row>
    <row r="2010" spans="2:11" x14ac:dyDescent="0.2">
      <c r="B2010" s="897"/>
      <c r="C2010" s="897"/>
      <c r="E2010" s="898"/>
    </row>
    <row r="2011" spans="2:11" x14ac:dyDescent="0.2">
      <c r="B2011" s="897"/>
      <c r="C2011" s="897"/>
      <c r="E2011" s="898"/>
    </row>
    <row r="2012" spans="2:11" x14ac:dyDescent="0.2">
      <c r="B2012" s="897"/>
      <c r="C2012" s="897"/>
      <c r="E2012" s="898"/>
    </row>
    <row r="2013" spans="2:11" x14ac:dyDescent="0.2">
      <c r="B2013" s="897"/>
      <c r="C2013" s="897"/>
      <c r="E2013" s="898"/>
    </row>
    <row r="2014" spans="2:11" x14ac:dyDescent="0.2">
      <c r="B2014" s="897"/>
      <c r="C2014" s="897"/>
      <c r="E2014" s="898"/>
    </row>
    <row r="2015" spans="2:11" x14ac:dyDescent="0.2">
      <c r="B2015" s="897"/>
      <c r="C2015" s="897"/>
      <c r="E2015" s="898"/>
    </row>
    <row r="2016" spans="2:11" x14ac:dyDescent="0.2">
      <c r="B2016" s="897"/>
      <c r="C2016" s="897"/>
      <c r="E2016" s="898"/>
    </row>
    <row r="2017" spans="2:5" x14ac:dyDescent="0.2">
      <c r="B2017" s="897"/>
      <c r="C2017" s="897"/>
      <c r="E2017" s="898"/>
    </row>
    <row r="2018" spans="2:5" x14ac:dyDescent="0.2">
      <c r="B2018" s="897"/>
      <c r="C2018" s="897"/>
      <c r="E2018" s="898"/>
    </row>
    <row r="2019" spans="2:5" x14ac:dyDescent="0.2">
      <c r="B2019" s="897"/>
      <c r="C2019" s="897"/>
      <c r="E2019" s="898"/>
    </row>
    <row r="2020" spans="2:5" x14ac:dyDescent="0.2">
      <c r="B2020" s="897"/>
      <c r="C2020" s="897"/>
      <c r="E2020" s="898"/>
    </row>
    <row r="2021" spans="2:5" x14ac:dyDescent="0.2">
      <c r="B2021" s="897"/>
      <c r="C2021" s="897"/>
      <c r="E2021" s="898"/>
    </row>
    <row r="2022" spans="2:5" x14ac:dyDescent="0.2">
      <c r="B2022" s="897"/>
      <c r="C2022" s="897"/>
      <c r="E2022" s="898"/>
    </row>
    <row r="2023" spans="2:5" x14ac:dyDescent="0.2">
      <c r="B2023" s="897"/>
      <c r="C2023" s="897"/>
      <c r="E2023" s="898"/>
    </row>
    <row r="2024" spans="2:5" x14ac:dyDescent="0.2">
      <c r="B2024" s="897"/>
      <c r="C2024" s="897"/>
      <c r="E2024" s="898"/>
    </row>
    <row r="2025" spans="2:5" x14ac:dyDescent="0.2">
      <c r="B2025" s="897"/>
      <c r="C2025" s="897"/>
      <c r="E2025" s="898"/>
    </row>
    <row r="2026" spans="2:5" x14ac:dyDescent="0.2">
      <c r="B2026" s="897"/>
      <c r="C2026" s="897"/>
      <c r="E2026" s="898"/>
    </row>
    <row r="2027" spans="2:5" x14ac:dyDescent="0.2">
      <c r="B2027" s="897"/>
      <c r="C2027" s="897"/>
      <c r="E2027" s="898"/>
    </row>
    <row r="2028" spans="2:5" x14ac:dyDescent="0.2">
      <c r="B2028" s="897"/>
      <c r="C2028" s="897"/>
      <c r="E2028" s="898"/>
    </row>
    <row r="2029" spans="2:5" x14ac:dyDescent="0.2">
      <c r="B2029" s="897"/>
      <c r="C2029" s="897"/>
      <c r="E2029" s="898"/>
    </row>
    <row r="2030" spans="2:5" x14ac:dyDescent="0.2">
      <c r="B2030" s="897"/>
      <c r="C2030" s="897"/>
      <c r="E2030" s="898"/>
    </row>
    <row r="2031" spans="2:5" x14ac:dyDescent="0.2">
      <c r="B2031" s="897"/>
      <c r="C2031" s="897"/>
      <c r="E2031" s="898"/>
    </row>
    <row r="2032" spans="2:5" x14ac:dyDescent="0.2">
      <c r="B2032" s="897"/>
      <c r="C2032" s="897"/>
      <c r="E2032" s="898"/>
    </row>
    <row r="2033" spans="2:5" x14ac:dyDescent="0.2">
      <c r="B2033" s="897"/>
      <c r="C2033" s="897"/>
      <c r="E2033" s="898"/>
    </row>
    <row r="2034" spans="2:5" x14ac:dyDescent="0.2">
      <c r="B2034" s="897"/>
      <c r="C2034" s="897"/>
      <c r="E2034" s="898"/>
    </row>
    <row r="2035" spans="2:5" x14ac:dyDescent="0.2">
      <c r="B2035" s="897"/>
      <c r="C2035" s="897"/>
      <c r="E2035" s="898"/>
    </row>
    <row r="2036" spans="2:5" x14ac:dyDescent="0.2">
      <c r="B2036" s="897"/>
      <c r="C2036" s="897"/>
      <c r="E2036" s="898"/>
    </row>
    <row r="2037" spans="2:5" x14ac:dyDescent="0.2">
      <c r="B2037" s="897"/>
      <c r="C2037" s="897"/>
      <c r="E2037" s="898"/>
    </row>
    <row r="2038" spans="2:5" x14ac:dyDescent="0.2">
      <c r="B2038" s="897"/>
      <c r="C2038" s="897"/>
      <c r="E2038" s="898"/>
    </row>
    <row r="2039" spans="2:5" x14ac:dyDescent="0.2">
      <c r="B2039" s="897"/>
      <c r="C2039" s="897"/>
      <c r="E2039" s="898"/>
    </row>
    <row r="2040" spans="2:5" x14ac:dyDescent="0.2">
      <c r="B2040" s="897"/>
      <c r="C2040" s="897"/>
      <c r="E2040" s="898"/>
    </row>
    <row r="2041" spans="2:5" x14ac:dyDescent="0.2">
      <c r="B2041" s="897"/>
      <c r="C2041" s="897"/>
      <c r="E2041" s="898"/>
    </row>
    <row r="2042" spans="2:5" x14ac:dyDescent="0.2">
      <c r="B2042" s="897"/>
      <c r="C2042" s="897"/>
      <c r="E2042" s="898"/>
    </row>
    <row r="2043" spans="2:5" x14ac:dyDescent="0.2">
      <c r="B2043" s="897"/>
      <c r="C2043" s="897"/>
      <c r="E2043" s="898"/>
    </row>
    <row r="2044" spans="2:5" x14ac:dyDescent="0.2">
      <c r="B2044" s="897"/>
      <c r="C2044" s="897"/>
      <c r="E2044" s="898"/>
    </row>
    <row r="2045" spans="2:5" x14ac:dyDescent="0.2">
      <c r="B2045" s="897"/>
      <c r="C2045" s="897"/>
      <c r="E2045" s="898"/>
    </row>
    <row r="2046" spans="2:5" x14ac:dyDescent="0.2">
      <c r="B2046" s="897"/>
      <c r="C2046" s="897"/>
      <c r="E2046" s="898"/>
    </row>
    <row r="2047" spans="2:5" x14ac:dyDescent="0.2">
      <c r="B2047" s="897"/>
      <c r="C2047" s="897"/>
      <c r="E2047" s="898"/>
    </row>
    <row r="2048" spans="2:5" x14ac:dyDescent="0.2">
      <c r="B2048" s="897"/>
      <c r="C2048" s="897"/>
      <c r="E2048" s="898"/>
    </row>
    <row r="2049" spans="2:5" x14ac:dyDescent="0.2">
      <c r="B2049" s="897"/>
      <c r="C2049" s="897"/>
      <c r="E2049" s="898"/>
    </row>
    <row r="2050" spans="2:5" x14ac:dyDescent="0.2">
      <c r="B2050" s="897"/>
      <c r="C2050" s="897"/>
      <c r="E2050" s="898"/>
    </row>
    <row r="2051" spans="2:5" x14ac:dyDescent="0.2">
      <c r="B2051" s="897"/>
      <c r="C2051" s="897"/>
      <c r="E2051" s="898"/>
    </row>
    <row r="2052" spans="2:5" x14ac:dyDescent="0.2">
      <c r="B2052" s="897"/>
      <c r="C2052" s="897"/>
      <c r="E2052" s="898"/>
    </row>
    <row r="2053" spans="2:5" x14ac:dyDescent="0.2">
      <c r="B2053" s="897"/>
      <c r="C2053" s="897"/>
      <c r="E2053" s="898"/>
    </row>
    <row r="2054" spans="2:5" x14ac:dyDescent="0.2">
      <c r="B2054" s="897"/>
      <c r="C2054" s="897"/>
      <c r="E2054" s="898"/>
    </row>
    <row r="2055" spans="2:5" x14ac:dyDescent="0.2">
      <c r="B2055" s="897"/>
      <c r="C2055" s="897"/>
      <c r="E2055" s="898"/>
    </row>
    <row r="2056" spans="2:5" x14ac:dyDescent="0.2">
      <c r="B2056" s="897"/>
      <c r="C2056" s="897"/>
      <c r="E2056" s="898"/>
    </row>
    <row r="2057" spans="2:5" x14ac:dyDescent="0.2">
      <c r="B2057" s="897"/>
      <c r="C2057" s="897"/>
      <c r="E2057" s="898"/>
    </row>
    <row r="2058" spans="2:5" x14ac:dyDescent="0.2">
      <c r="B2058" s="897"/>
      <c r="C2058" s="897"/>
      <c r="E2058" s="898"/>
    </row>
    <row r="2059" spans="2:5" x14ac:dyDescent="0.2">
      <c r="B2059" s="897"/>
      <c r="C2059" s="897"/>
      <c r="E2059" s="898"/>
    </row>
    <row r="2060" spans="2:5" x14ac:dyDescent="0.2">
      <c r="B2060" s="897"/>
      <c r="C2060" s="897"/>
      <c r="E2060" s="898"/>
    </row>
    <row r="2061" spans="2:5" x14ac:dyDescent="0.2">
      <c r="B2061" s="897"/>
      <c r="C2061" s="897"/>
      <c r="E2061" s="898"/>
    </row>
    <row r="2062" spans="2:5" x14ac:dyDescent="0.2">
      <c r="B2062" s="897"/>
      <c r="C2062" s="897"/>
      <c r="E2062" s="898"/>
    </row>
    <row r="2063" spans="2:5" x14ac:dyDescent="0.2">
      <c r="B2063" s="897"/>
      <c r="C2063" s="897"/>
      <c r="E2063" s="898"/>
    </row>
    <row r="2064" spans="2:5" x14ac:dyDescent="0.2">
      <c r="B2064" s="897"/>
      <c r="C2064" s="897"/>
      <c r="E2064" s="898"/>
    </row>
    <row r="2065" spans="2:5" x14ac:dyDescent="0.2">
      <c r="B2065" s="897"/>
      <c r="C2065" s="897"/>
      <c r="E2065" s="898"/>
    </row>
    <row r="2066" spans="2:5" x14ac:dyDescent="0.2">
      <c r="B2066" s="897"/>
      <c r="C2066" s="897"/>
      <c r="E2066" s="898"/>
    </row>
    <row r="2067" spans="2:5" x14ac:dyDescent="0.2">
      <c r="B2067" s="897"/>
      <c r="C2067" s="897"/>
      <c r="E2067" s="898"/>
    </row>
    <row r="2068" spans="2:5" x14ac:dyDescent="0.2">
      <c r="B2068" s="897"/>
      <c r="C2068" s="897"/>
      <c r="E2068" s="898"/>
    </row>
    <row r="2069" spans="2:5" x14ac:dyDescent="0.2">
      <c r="B2069" s="897"/>
      <c r="C2069" s="897"/>
      <c r="E2069" s="898"/>
    </row>
    <row r="2070" spans="2:5" x14ac:dyDescent="0.2">
      <c r="B2070" s="897"/>
      <c r="C2070" s="897"/>
      <c r="E2070" s="898"/>
    </row>
    <row r="2071" spans="2:5" x14ac:dyDescent="0.2">
      <c r="B2071" s="897"/>
      <c r="C2071" s="897"/>
      <c r="E2071" s="898"/>
    </row>
    <row r="2072" spans="2:5" x14ac:dyDescent="0.2">
      <c r="B2072" s="897"/>
      <c r="C2072" s="897"/>
      <c r="E2072" s="898"/>
    </row>
    <row r="2073" spans="2:5" x14ac:dyDescent="0.2">
      <c r="B2073" s="897"/>
      <c r="C2073" s="897"/>
      <c r="E2073" s="898"/>
    </row>
    <row r="2074" spans="2:5" x14ac:dyDescent="0.2">
      <c r="B2074" s="897"/>
      <c r="C2074" s="897"/>
      <c r="E2074" s="898"/>
    </row>
    <row r="2075" spans="2:5" x14ac:dyDescent="0.2">
      <c r="B2075" s="897"/>
      <c r="C2075" s="897"/>
      <c r="E2075" s="898"/>
    </row>
    <row r="2076" spans="2:5" x14ac:dyDescent="0.2">
      <c r="B2076" s="897"/>
      <c r="C2076" s="897"/>
      <c r="E2076" s="898"/>
    </row>
    <row r="2077" spans="2:5" x14ac:dyDescent="0.2">
      <c r="B2077" s="897"/>
      <c r="C2077" s="897"/>
      <c r="E2077" s="898"/>
    </row>
    <row r="2078" spans="2:5" x14ac:dyDescent="0.2">
      <c r="B2078" s="897"/>
      <c r="C2078" s="897"/>
      <c r="E2078" s="898"/>
    </row>
    <row r="2079" spans="2:5" x14ac:dyDescent="0.2">
      <c r="B2079" s="897"/>
      <c r="C2079" s="897"/>
      <c r="E2079" s="898"/>
    </row>
    <row r="2080" spans="2:5" x14ac:dyDescent="0.2">
      <c r="B2080" s="897"/>
      <c r="C2080" s="897"/>
      <c r="E2080" s="898"/>
    </row>
    <row r="2081" spans="2:5" x14ac:dyDescent="0.2">
      <c r="B2081" s="897"/>
      <c r="C2081" s="897"/>
      <c r="E2081" s="898"/>
    </row>
    <row r="2082" spans="2:5" x14ac:dyDescent="0.2">
      <c r="B2082" s="897"/>
      <c r="C2082" s="897"/>
      <c r="E2082" s="898"/>
    </row>
    <row r="2083" spans="2:5" x14ac:dyDescent="0.2">
      <c r="B2083" s="897"/>
      <c r="C2083" s="897"/>
      <c r="E2083" s="898"/>
    </row>
    <row r="2084" spans="2:5" x14ac:dyDescent="0.2">
      <c r="B2084" s="897"/>
      <c r="C2084" s="897"/>
      <c r="E2084" s="898"/>
    </row>
    <row r="2085" spans="2:5" x14ac:dyDescent="0.2">
      <c r="B2085" s="897"/>
      <c r="C2085" s="897"/>
      <c r="E2085" s="898"/>
    </row>
    <row r="2086" spans="2:5" x14ac:dyDescent="0.2">
      <c r="B2086" s="897"/>
      <c r="C2086" s="897"/>
      <c r="E2086" s="898"/>
    </row>
    <row r="2087" spans="2:5" x14ac:dyDescent="0.2">
      <c r="B2087" s="897"/>
      <c r="C2087" s="897"/>
      <c r="E2087" s="898"/>
    </row>
    <row r="2088" spans="2:5" x14ac:dyDescent="0.2">
      <c r="B2088" s="897"/>
      <c r="C2088" s="897"/>
      <c r="E2088" s="898"/>
    </row>
    <row r="2089" spans="2:5" x14ac:dyDescent="0.2">
      <c r="B2089" s="897"/>
      <c r="C2089" s="897"/>
      <c r="E2089" s="898"/>
    </row>
    <row r="2090" spans="2:5" x14ac:dyDescent="0.2">
      <c r="B2090" s="897"/>
      <c r="C2090" s="897"/>
      <c r="E2090" s="898"/>
    </row>
    <row r="2091" spans="2:5" x14ac:dyDescent="0.2">
      <c r="B2091" s="897"/>
      <c r="C2091" s="897"/>
      <c r="E2091" s="898"/>
    </row>
    <row r="2092" spans="2:5" x14ac:dyDescent="0.2">
      <c r="B2092" s="897"/>
      <c r="C2092" s="897"/>
      <c r="E2092" s="898"/>
    </row>
    <row r="2093" spans="2:5" x14ac:dyDescent="0.2">
      <c r="B2093" s="897"/>
      <c r="C2093" s="897"/>
      <c r="E2093" s="898"/>
    </row>
    <row r="2094" spans="2:5" x14ac:dyDescent="0.2">
      <c r="B2094" s="897"/>
      <c r="C2094" s="897"/>
      <c r="E2094" s="898"/>
    </row>
    <row r="2095" spans="2:5" x14ac:dyDescent="0.2">
      <c r="B2095" s="897"/>
      <c r="C2095" s="897"/>
      <c r="E2095" s="898"/>
    </row>
    <row r="2096" spans="2:5" x14ac:dyDescent="0.2">
      <c r="B2096" s="897"/>
      <c r="C2096" s="897"/>
      <c r="E2096" s="898"/>
    </row>
    <row r="2097" spans="2:5" x14ac:dyDescent="0.2">
      <c r="B2097" s="897"/>
      <c r="C2097" s="897"/>
      <c r="E2097" s="898"/>
    </row>
    <row r="2098" spans="2:5" x14ac:dyDescent="0.2">
      <c r="B2098" s="897"/>
      <c r="C2098" s="897"/>
      <c r="E2098" s="898"/>
    </row>
    <row r="2099" spans="2:5" x14ac:dyDescent="0.2">
      <c r="B2099" s="897"/>
      <c r="C2099" s="897"/>
      <c r="E2099" s="898"/>
    </row>
    <row r="2100" spans="2:5" x14ac:dyDescent="0.2">
      <c r="B2100" s="897"/>
      <c r="C2100" s="897"/>
      <c r="E2100" s="898"/>
    </row>
    <row r="2101" spans="2:5" x14ac:dyDescent="0.2">
      <c r="B2101" s="897"/>
      <c r="C2101" s="897"/>
      <c r="E2101" s="898"/>
    </row>
    <row r="2102" spans="2:5" x14ac:dyDescent="0.2">
      <c r="B2102" s="897"/>
      <c r="C2102" s="897"/>
      <c r="E2102" s="898"/>
    </row>
    <row r="2103" spans="2:5" x14ac:dyDescent="0.2">
      <c r="B2103" s="897"/>
      <c r="C2103" s="897"/>
      <c r="E2103" s="898"/>
    </row>
    <row r="2104" spans="2:5" x14ac:dyDescent="0.2">
      <c r="B2104" s="897"/>
      <c r="C2104" s="897"/>
      <c r="E2104" s="898"/>
    </row>
    <row r="2105" spans="2:5" x14ac:dyDescent="0.2">
      <c r="B2105" s="897"/>
      <c r="C2105" s="897"/>
      <c r="E2105" s="898"/>
    </row>
    <row r="2106" spans="2:5" x14ac:dyDescent="0.2">
      <c r="B2106" s="897"/>
      <c r="C2106" s="897"/>
      <c r="E2106" s="898"/>
    </row>
    <row r="2107" spans="2:5" x14ac:dyDescent="0.2">
      <c r="B2107" s="897"/>
      <c r="C2107" s="897"/>
      <c r="E2107" s="898"/>
    </row>
    <row r="2108" spans="2:5" x14ac:dyDescent="0.2">
      <c r="B2108" s="897"/>
      <c r="C2108" s="897"/>
      <c r="E2108" s="898"/>
    </row>
    <row r="2109" spans="2:5" x14ac:dyDescent="0.2">
      <c r="B2109" s="897"/>
      <c r="C2109" s="897"/>
      <c r="E2109" s="898"/>
    </row>
    <row r="2110" spans="2:5" x14ac:dyDescent="0.2">
      <c r="B2110" s="897"/>
      <c r="C2110" s="897"/>
      <c r="E2110" s="898"/>
    </row>
    <row r="2111" spans="2:5" x14ac:dyDescent="0.2">
      <c r="B2111" s="897"/>
      <c r="C2111" s="897"/>
      <c r="E2111" s="898"/>
    </row>
    <row r="2112" spans="2:5" x14ac:dyDescent="0.2">
      <c r="B2112" s="897"/>
      <c r="C2112" s="897"/>
      <c r="E2112" s="898"/>
    </row>
    <row r="2113" spans="2:5" x14ac:dyDescent="0.2">
      <c r="B2113" s="897"/>
      <c r="C2113" s="897"/>
      <c r="E2113" s="898"/>
    </row>
    <row r="2114" spans="2:5" x14ac:dyDescent="0.2">
      <c r="B2114" s="897"/>
      <c r="C2114" s="897"/>
      <c r="E2114" s="898"/>
    </row>
    <row r="2115" spans="2:5" x14ac:dyDescent="0.2">
      <c r="B2115" s="897"/>
      <c r="C2115" s="897"/>
      <c r="E2115" s="898"/>
    </row>
    <row r="2116" spans="2:5" x14ac:dyDescent="0.2">
      <c r="B2116" s="897"/>
      <c r="C2116" s="897"/>
      <c r="E2116" s="898"/>
    </row>
    <row r="2117" spans="2:5" x14ac:dyDescent="0.2">
      <c r="B2117" s="897"/>
      <c r="C2117" s="897"/>
      <c r="E2117" s="898"/>
    </row>
    <row r="2118" spans="2:5" x14ac:dyDescent="0.2">
      <c r="B2118" s="897"/>
      <c r="C2118" s="897"/>
      <c r="E2118" s="898"/>
    </row>
    <row r="2119" spans="2:5" x14ac:dyDescent="0.2">
      <c r="B2119" s="897"/>
      <c r="C2119" s="897"/>
      <c r="E2119" s="898"/>
    </row>
    <row r="2120" spans="2:5" x14ac:dyDescent="0.2">
      <c r="B2120" s="897"/>
      <c r="C2120" s="897"/>
      <c r="E2120" s="898"/>
    </row>
    <row r="2121" spans="2:5" x14ac:dyDescent="0.2">
      <c r="B2121" s="897"/>
      <c r="C2121" s="897"/>
      <c r="E2121" s="898"/>
    </row>
    <row r="2122" spans="2:5" x14ac:dyDescent="0.2">
      <c r="B2122" s="897"/>
      <c r="C2122" s="897"/>
      <c r="E2122" s="898"/>
    </row>
    <row r="2123" spans="2:5" x14ac:dyDescent="0.2">
      <c r="B2123" s="897"/>
      <c r="C2123" s="897"/>
      <c r="E2123" s="898"/>
    </row>
    <row r="2124" spans="2:5" x14ac:dyDescent="0.2">
      <c r="B2124" s="897"/>
      <c r="C2124" s="897"/>
      <c r="E2124" s="898"/>
    </row>
    <row r="2125" spans="2:5" x14ac:dyDescent="0.2">
      <c r="B2125" s="897"/>
      <c r="C2125" s="897"/>
      <c r="E2125" s="898"/>
    </row>
    <row r="2126" spans="2:5" x14ac:dyDescent="0.2">
      <c r="B2126" s="897"/>
      <c r="C2126" s="897"/>
      <c r="E2126" s="898"/>
    </row>
    <row r="2127" spans="2:5" x14ac:dyDescent="0.2">
      <c r="B2127" s="897"/>
      <c r="C2127" s="897"/>
      <c r="E2127" s="898"/>
    </row>
    <row r="2128" spans="2:5" x14ac:dyDescent="0.2">
      <c r="B2128" s="897"/>
      <c r="C2128" s="897"/>
      <c r="E2128" s="898"/>
    </row>
    <row r="2129" spans="2:5" x14ac:dyDescent="0.2">
      <c r="B2129" s="897"/>
      <c r="C2129" s="897"/>
      <c r="E2129" s="898"/>
    </row>
    <row r="2130" spans="2:5" x14ac:dyDescent="0.2">
      <c r="B2130" s="897"/>
      <c r="C2130" s="897"/>
      <c r="E2130" s="898"/>
    </row>
    <row r="2131" spans="2:5" x14ac:dyDescent="0.2">
      <c r="B2131" s="897"/>
      <c r="C2131" s="897"/>
      <c r="E2131" s="898"/>
    </row>
    <row r="2132" spans="2:5" x14ac:dyDescent="0.2">
      <c r="B2132" s="897"/>
      <c r="C2132" s="897"/>
      <c r="E2132" s="898"/>
    </row>
    <row r="2133" spans="2:5" x14ac:dyDescent="0.2">
      <c r="B2133" s="897"/>
      <c r="C2133" s="897"/>
      <c r="E2133" s="898"/>
    </row>
    <row r="2134" spans="2:5" x14ac:dyDescent="0.2">
      <c r="B2134" s="897"/>
      <c r="C2134" s="897"/>
      <c r="E2134" s="898"/>
    </row>
    <row r="2135" spans="2:5" x14ac:dyDescent="0.2">
      <c r="B2135" s="897"/>
      <c r="C2135" s="897"/>
      <c r="E2135" s="898"/>
    </row>
    <row r="2136" spans="2:5" x14ac:dyDescent="0.2">
      <c r="B2136" s="897"/>
      <c r="C2136" s="897"/>
      <c r="E2136" s="898"/>
    </row>
    <row r="2137" spans="2:5" x14ac:dyDescent="0.2">
      <c r="B2137" s="897"/>
      <c r="C2137" s="897"/>
      <c r="E2137" s="898"/>
    </row>
    <row r="2138" spans="2:5" x14ac:dyDescent="0.2">
      <c r="B2138" s="897"/>
      <c r="C2138" s="897"/>
      <c r="E2138" s="898"/>
    </row>
    <row r="2139" spans="2:5" x14ac:dyDescent="0.2">
      <c r="B2139" s="897"/>
      <c r="C2139" s="897"/>
      <c r="E2139" s="898"/>
    </row>
    <row r="2140" spans="2:5" x14ac:dyDescent="0.2">
      <c r="B2140" s="897"/>
      <c r="C2140" s="897"/>
      <c r="E2140" s="898"/>
    </row>
    <row r="2141" spans="2:5" x14ac:dyDescent="0.2">
      <c r="B2141" s="897"/>
      <c r="C2141" s="897"/>
      <c r="E2141" s="898"/>
    </row>
    <row r="2142" spans="2:5" x14ac:dyDescent="0.2">
      <c r="B2142" s="897"/>
      <c r="C2142" s="897"/>
      <c r="E2142" s="898"/>
    </row>
    <row r="2143" spans="2:5" x14ac:dyDescent="0.2">
      <c r="B2143" s="897"/>
      <c r="C2143" s="897"/>
      <c r="E2143" s="898"/>
    </row>
    <row r="2144" spans="2:5" x14ac:dyDescent="0.2">
      <c r="B2144" s="897"/>
      <c r="C2144" s="897"/>
      <c r="E2144" s="898"/>
    </row>
    <row r="2145" spans="2:5" x14ac:dyDescent="0.2">
      <c r="B2145" s="897"/>
      <c r="C2145" s="897"/>
      <c r="E2145" s="898"/>
    </row>
    <row r="2146" spans="2:5" x14ac:dyDescent="0.2">
      <c r="B2146" s="897"/>
      <c r="C2146" s="897"/>
      <c r="E2146" s="898"/>
    </row>
    <row r="2147" spans="2:5" x14ac:dyDescent="0.2">
      <c r="B2147" s="897"/>
      <c r="C2147" s="897"/>
      <c r="E2147" s="898"/>
    </row>
    <row r="2148" spans="2:5" x14ac:dyDescent="0.2">
      <c r="B2148" s="897"/>
      <c r="C2148" s="897"/>
      <c r="E2148" s="898"/>
    </row>
    <row r="2149" spans="2:5" x14ac:dyDescent="0.2">
      <c r="B2149" s="897"/>
      <c r="C2149" s="897"/>
      <c r="E2149" s="898"/>
    </row>
    <row r="2150" spans="2:5" x14ac:dyDescent="0.2">
      <c r="B2150" s="897"/>
      <c r="C2150" s="897"/>
      <c r="E2150" s="898"/>
    </row>
    <row r="2151" spans="2:5" x14ac:dyDescent="0.2">
      <c r="B2151" s="897"/>
      <c r="C2151" s="897"/>
      <c r="E2151" s="898"/>
    </row>
    <row r="2152" spans="2:5" x14ac:dyDescent="0.2">
      <c r="B2152" s="897"/>
      <c r="C2152" s="897"/>
      <c r="E2152" s="898"/>
    </row>
    <row r="2153" spans="2:5" x14ac:dyDescent="0.2">
      <c r="B2153" s="897"/>
      <c r="C2153" s="897"/>
      <c r="E2153" s="898"/>
    </row>
    <row r="2154" spans="2:5" x14ac:dyDescent="0.2">
      <c r="B2154" s="897"/>
      <c r="C2154" s="897"/>
      <c r="E2154" s="898"/>
    </row>
    <row r="2155" spans="2:5" x14ac:dyDescent="0.2">
      <c r="B2155" s="897"/>
      <c r="C2155" s="897"/>
      <c r="E2155" s="898"/>
    </row>
    <row r="2156" spans="2:5" x14ac:dyDescent="0.2">
      <c r="B2156" s="897"/>
      <c r="C2156" s="897"/>
      <c r="E2156" s="898"/>
    </row>
    <row r="2157" spans="2:5" x14ac:dyDescent="0.2">
      <c r="B2157" s="897"/>
      <c r="C2157" s="897"/>
      <c r="E2157" s="898"/>
    </row>
    <row r="2158" spans="2:5" x14ac:dyDescent="0.2">
      <c r="B2158" s="897"/>
      <c r="C2158" s="897"/>
      <c r="E2158" s="898"/>
    </row>
    <row r="2159" spans="2:5" x14ac:dyDescent="0.2">
      <c r="B2159" s="897"/>
      <c r="C2159" s="897"/>
      <c r="E2159" s="898"/>
    </row>
    <row r="2160" spans="2:5" x14ac:dyDescent="0.2">
      <c r="B2160" s="897"/>
      <c r="C2160" s="897"/>
      <c r="E2160" s="898"/>
    </row>
    <row r="2161" spans="2:5" x14ac:dyDescent="0.2">
      <c r="B2161" s="897"/>
      <c r="C2161" s="897"/>
      <c r="E2161" s="898"/>
    </row>
    <row r="2162" spans="2:5" x14ac:dyDescent="0.2">
      <c r="B2162" s="897"/>
      <c r="C2162" s="897"/>
      <c r="E2162" s="898"/>
    </row>
    <row r="2163" spans="2:5" x14ac:dyDescent="0.2">
      <c r="B2163" s="897"/>
      <c r="C2163" s="897"/>
      <c r="E2163" s="898"/>
    </row>
    <row r="2164" spans="2:5" x14ac:dyDescent="0.2">
      <c r="B2164" s="897"/>
      <c r="C2164" s="897"/>
      <c r="E2164" s="898"/>
    </row>
    <row r="2165" spans="2:5" x14ac:dyDescent="0.2">
      <c r="B2165" s="897"/>
      <c r="C2165" s="897"/>
      <c r="E2165" s="898"/>
    </row>
    <row r="2166" spans="2:5" x14ac:dyDescent="0.2">
      <c r="B2166" s="897"/>
      <c r="C2166" s="897"/>
      <c r="E2166" s="898"/>
    </row>
    <row r="2167" spans="2:5" x14ac:dyDescent="0.2">
      <c r="B2167" s="897"/>
      <c r="C2167" s="897"/>
      <c r="E2167" s="898"/>
    </row>
    <row r="2168" spans="2:5" x14ac:dyDescent="0.2">
      <c r="B2168" s="897"/>
      <c r="C2168" s="897"/>
      <c r="E2168" s="898"/>
    </row>
    <row r="2169" spans="2:5" x14ac:dyDescent="0.2">
      <c r="B2169" s="897"/>
      <c r="C2169" s="897"/>
      <c r="E2169" s="898"/>
    </row>
    <row r="2170" spans="2:5" x14ac:dyDescent="0.2">
      <c r="B2170" s="897"/>
      <c r="C2170" s="897"/>
      <c r="E2170" s="898"/>
    </row>
    <row r="2171" spans="2:5" x14ac:dyDescent="0.2">
      <c r="B2171" s="897"/>
      <c r="C2171" s="897"/>
      <c r="E2171" s="898"/>
    </row>
    <row r="2172" spans="2:5" x14ac:dyDescent="0.2">
      <c r="B2172" s="897"/>
      <c r="C2172" s="897"/>
      <c r="E2172" s="898"/>
    </row>
    <row r="2173" spans="2:5" x14ac:dyDescent="0.2">
      <c r="B2173" s="897"/>
      <c r="C2173" s="897"/>
      <c r="E2173" s="898"/>
    </row>
    <row r="2174" spans="2:5" x14ac:dyDescent="0.2">
      <c r="B2174" s="897"/>
      <c r="C2174" s="897"/>
      <c r="E2174" s="898"/>
    </row>
    <row r="2175" spans="2:5" x14ac:dyDescent="0.2">
      <c r="B2175" s="897"/>
      <c r="C2175" s="897"/>
      <c r="E2175" s="898"/>
    </row>
    <row r="2176" spans="2:5" x14ac:dyDescent="0.2">
      <c r="B2176" s="897"/>
      <c r="C2176" s="897"/>
      <c r="E2176" s="898"/>
    </row>
    <row r="2177" spans="2:5" x14ac:dyDescent="0.2">
      <c r="B2177" s="897"/>
      <c r="C2177" s="897"/>
      <c r="E2177" s="898"/>
    </row>
    <row r="2178" spans="2:5" x14ac:dyDescent="0.2">
      <c r="B2178" s="897"/>
      <c r="C2178" s="897"/>
      <c r="E2178" s="898"/>
    </row>
    <row r="2179" spans="2:5" x14ac:dyDescent="0.2">
      <c r="B2179" s="897"/>
      <c r="C2179" s="897"/>
      <c r="E2179" s="898"/>
    </row>
    <row r="2180" spans="2:5" x14ac:dyDescent="0.2">
      <c r="B2180" s="897"/>
      <c r="C2180" s="897"/>
      <c r="E2180" s="898"/>
    </row>
    <row r="2181" spans="2:5" x14ac:dyDescent="0.2">
      <c r="B2181" s="897"/>
      <c r="C2181" s="897"/>
      <c r="E2181" s="898"/>
    </row>
    <row r="2182" spans="2:5" x14ac:dyDescent="0.2">
      <c r="B2182" s="897"/>
      <c r="C2182" s="897"/>
      <c r="E2182" s="898"/>
    </row>
    <row r="2183" spans="2:5" x14ac:dyDescent="0.2">
      <c r="B2183" s="897"/>
      <c r="C2183" s="897"/>
      <c r="E2183" s="898"/>
    </row>
    <row r="2184" spans="2:5" x14ac:dyDescent="0.2">
      <c r="B2184" s="897"/>
      <c r="C2184" s="897"/>
      <c r="E2184" s="898"/>
    </row>
    <row r="2185" spans="2:5" x14ac:dyDescent="0.2">
      <c r="B2185" s="897"/>
      <c r="C2185" s="897"/>
      <c r="E2185" s="898"/>
    </row>
    <row r="2186" spans="2:5" x14ac:dyDescent="0.2">
      <c r="B2186" s="897"/>
      <c r="C2186" s="897"/>
      <c r="E2186" s="898"/>
    </row>
    <row r="2187" spans="2:5" x14ac:dyDescent="0.2">
      <c r="B2187" s="897"/>
      <c r="C2187" s="897"/>
      <c r="E2187" s="898"/>
    </row>
    <row r="2188" spans="2:5" x14ac:dyDescent="0.2">
      <c r="B2188" s="897"/>
      <c r="C2188" s="897"/>
      <c r="E2188" s="898"/>
    </row>
    <row r="2189" spans="2:5" x14ac:dyDescent="0.2">
      <c r="B2189" s="897"/>
      <c r="C2189" s="897"/>
      <c r="E2189" s="898"/>
    </row>
    <row r="2190" spans="2:5" x14ac:dyDescent="0.2">
      <c r="B2190" s="897"/>
      <c r="C2190" s="897"/>
      <c r="E2190" s="898"/>
    </row>
    <row r="2191" spans="2:5" x14ac:dyDescent="0.2">
      <c r="B2191" s="897"/>
      <c r="C2191" s="897"/>
      <c r="E2191" s="898"/>
    </row>
    <row r="2192" spans="2:5" x14ac:dyDescent="0.2">
      <c r="B2192" s="897"/>
      <c r="C2192" s="897"/>
      <c r="E2192" s="898"/>
    </row>
    <row r="2193" spans="2:5" x14ac:dyDescent="0.2">
      <c r="B2193" s="897"/>
      <c r="C2193" s="897"/>
      <c r="E2193" s="898"/>
    </row>
    <row r="2194" spans="2:5" x14ac:dyDescent="0.2">
      <c r="B2194" s="897"/>
      <c r="C2194" s="897"/>
      <c r="E2194" s="898"/>
    </row>
    <row r="2195" spans="2:5" x14ac:dyDescent="0.2">
      <c r="B2195" s="897"/>
      <c r="C2195" s="897"/>
      <c r="E2195" s="898"/>
    </row>
    <row r="2196" spans="2:5" x14ac:dyDescent="0.2">
      <c r="B2196" s="897"/>
      <c r="C2196" s="897"/>
      <c r="E2196" s="898"/>
    </row>
    <row r="2197" spans="2:5" x14ac:dyDescent="0.2">
      <c r="B2197" s="897"/>
      <c r="C2197" s="897"/>
      <c r="E2197" s="898"/>
    </row>
    <row r="2198" spans="2:5" x14ac:dyDescent="0.2">
      <c r="B2198" s="897"/>
      <c r="C2198" s="897"/>
      <c r="E2198" s="898"/>
    </row>
    <row r="2199" spans="2:5" x14ac:dyDescent="0.2">
      <c r="B2199" s="897"/>
      <c r="C2199" s="897"/>
      <c r="E2199" s="898"/>
    </row>
    <row r="2200" spans="2:5" x14ac:dyDescent="0.2">
      <c r="B2200" s="897"/>
      <c r="C2200" s="897"/>
      <c r="E2200" s="898"/>
    </row>
    <row r="2201" spans="2:5" x14ac:dyDescent="0.2">
      <c r="B2201" s="897"/>
      <c r="C2201" s="897"/>
      <c r="E2201" s="898"/>
    </row>
    <row r="2202" spans="2:5" x14ac:dyDescent="0.2">
      <c r="B2202" s="897"/>
      <c r="C2202" s="897"/>
      <c r="E2202" s="898"/>
    </row>
    <row r="2203" spans="2:5" x14ac:dyDescent="0.2">
      <c r="B2203" s="897"/>
      <c r="C2203" s="897"/>
      <c r="E2203" s="898"/>
    </row>
    <row r="2204" spans="2:5" x14ac:dyDescent="0.2">
      <c r="B2204" s="897"/>
      <c r="C2204" s="897"/>
      <c r="E2204" s="898"/>
    </row>
    <row r="2205" spans="2:5" x14ac:dyDescent="0.2">
      <c r="B2205" s="897"/>
      <c r="C2205" s="897"/>
      <c r="E2205" s="898"/>
    </row>
    <row r="2206" spans="2:5" x14ac:dyDescent="0.2">
      <c r="B2206" s="897"/>
      <c r="C2206" s="897"/>
      <c r="E2206" s="898"/>
    </row>
    <row r="2207" spans="2:5" x14ac:dyDescent="0.2">
      <c r="B2207" s="897"/>
      <c r="C2207" s="897"/>
      <c r="E2207" s="898"/>
    </row>
    <row r="2208" spans="2:5" x14ac:dyDescent="0.2">
      <c r="B2208" s="897"/>
      <c r="C2208" s="897"/>
      <c r="E2208" s="898"/>
    </row>
    <row r="2209" spans="2:5" x14ac:dyDescent="0.2">
      <c r="B2209" s="897"/>
      <c r="C2209" s="897"/>
      <c r="E2209" s="898"/>
    </row>
    <row r="2210" spans="2:5" x14ac:dyDescent="0.2">
      <c r="B2210" s="897"/>
      <c r="C2210" s="897"/>
      <c r="E2210" s="898"/>
    </row>
    <row r="2211" spans="2:5" x14ac:dyDescent="0.2">
      <c r="B2211" s="897"/>
      <c r="C2211" s="897"/>
      <c r="E2211" s="898"/>
    </row>
    <row r="2212" spans="2:5" x14ac:dyDescent="0.2">
      <c r="B2212" s="897"/>
      <c r="C2212" s="897"/>
      <c r="E2212" s="898"/>
    </row>
    <row r="2213" spans="2:5" x14ac:dyDescent="0.2">
      <c r="B2213" s="897"/>
      <c r="C2213" s="897"/>
      <c r="E2213" s="898"/>
    </row>
    <row r="2214" spans="2:5" x14ac:dyDescent="0.2">
      <c r="B2214" s="897"/>
      <c r="C2214" s="897"/>
      <c r="E2214" s="898"/>
    </row>
    <row r="2215" spans="2:5" x14ac:dyDescent="0.2">
      <c r="B2215" s="897"/>
      <c r="C2215" s="897"/>
      <c r="E2215" s="898"/>
    </row>
    <row r="2216" spans="2:5" x14ac:dyDescent="0.2">
      <c r="B2216" s="897"/>
      <c r="C2216" s="897"/>
      <c r="E2216" s="898"/>
    </row>
    <row r="2217" spans="2:5" x14ac:dyDescent="0.2">
      <c r="B2217" s="897"/>
      <c r="C2217" s="897"/>
      <c r="E2217" s="898"/>
    </row>
    <row r="2218" spans="2:5" x14ac:dyDescent="0.2">
      <c r="B2218" s="897"/>
      <c r="C2218" s="897"/>
      <c r="E2218" s="898"/>
    </row>
    <row r="2219" spans="2:5" x14ac:dyDescent="0.2">
      <c r="B2219" s="897"/>
      <c r="C2219" s="897"/>
      <c r="E2219" s="898"/>
    </row>
    <row r="2220" spans="2:5" x14ac:dyDescent="0.2">
      <c r="B2220" s="897"/>
      <c r="C2220" s="897"/>
      <c r="E2220" s="898"/>
    </row>
    <row r="2221" spans="2:5" x14ac:dyDescent="0.2">
      <c r="B2221" s="897"/>
      <c r="C2221" s="897"/>
      <c r="E2221" s="898"/>
    </row>
    <row r="2222" spans="2:5" x14ac:dyDescent="0.2">
      <c r="B2222" s="897"/>
      <c r="C2222" s="897"/>
      <c r="E2222" s="898"/>
    </row>
    <row r="2223" spans="2:5" x14ac:dyDescent="0.2">
      <c r="B2223" s="897"/>
      <c r="C2223" s="897"/>
      <c r="E2223" s="898"/>
    </row>
    <row r="2224" spans="2:5" x14ac:dyDescent="0.2">
      <c r="B2224" s="897"/>
      <c r="C2224" s="897"/>
      <c r="E2224" s="898"/>
    </row>
    <row r="2225" spans="2:5" x14ac:dyDescent="0.2">
      <c r="B2225" s="897"/>
      <c r="C2225" s="897"/>
      <c r="E2225" s="898"/>
    </row>
    <row r="2226" spans="2:5" x14ac:dyDescent="0.2">
      <c r="B2226" s="897"/>
      <c r="C2226" s="897"/>
      <c r="E2226" s="898"/>
    </row>
    <row r="2227" spans="2:5" x14ac:dyDescent="0.2">
      <c r="B2227" s="897"/>
      <c r="C2227" s="897"/>
      <c r="E2227" s="898"/>
    </row>
    <row r="2228" spans="2:5" x14ac:dyDescent="0.2">
      <c r="B2228" s="897"/>
      <c r="C2228" s="897"/>
      <c r="E2228" s="898"/>
    </row>
    <row r="2229" spans="2:5" x14ac:dyDescent="0.2">
      <c r="B2229" s="897"/>
      <c r="C2229" s="897"/>
      <c r="E2229" s="898"/>
    </row>
    <row r="2230" spans="2:5" x14ac:dyDescent="0.2">
      <c r="B2230" s="897"/>
      <c r="C2230" s="897"/>
      <c r="E2230" s="898"/>
    </row>
    <row r="2231" spans="2:5" x14ac:dyDescent="0.2">
      <c r="B2231" s="897"/>
      <c r="C2231" s="897"/>
      <c r="E2231" s="898"/>
    </row>
    <row r="2232" spans="2:5" x14ac:dyDescent="0.2">
      <c r="B2232" s="897"/>
      <c r="C2232" s="897"/>
      <c r="E2232" s="898"/>
    </row>
    <row r="2233" spans="2:5" x14ac:dyDescent="0.2">
      <c r="B2233" s="897"/>
      <c r="C2233" s="897"/>
      <c r="E2233" s="898"/>
    </row>
    <row r="2234" spans="2:5" x14ac:dyDescent="0.2">
      <c r="B2234" s="897"/>
      <c r="C2234" s="897"/>
      <c r="E2234" s="898"/>
    </row>
    <row r="2235" spans="2:5" x14ac:dyDescent="0.2">
      <c r="B2235" s="897"/>
      <c r="C2235" s="897"/>
      <c r="E2235" s="898"/>
    </row>
    <row r="2236" spans="2:5" x14ac:dyDescent="0.2">
      <c r="B2236" s="897"/>
      <c r="C2236" s="897"/>
      <c r="E2236" s="898"/>
    </row>
    <row r="2237" spans="2:5" x14ac:dyDescent="0.2">
      <c r="B2237" s="897"/>
      <c r="C2237" s="897"/>
      <c r="E2237" s="898"/>
    </row>
    <row r="2238" spans="2:5" x14ac:dyDescent="0.2">
      <c r="B2238" s="897"/>
      <c r="C2238" s="897"/>
      <c r="E2238" s="898"/>
    </row>
    <row r="2239" spans="2:5" x14ac:dyDescent="0.2">
      <c r="B2239" s="897"/>
      <c r="C2239" s="897"/>
      <c r="E2239" s="898"/>
    </row>
    <row r="2240" spans="2:5" x14ac:dyDescent="0.2">
      <c r="B2240" s="897"/>
      <c r="C2240" s="897"/>
      <c r="E2240" s="898"/>
    </row>
    <row r="2241" spans="2:5" x14ac:dyDescent="0.2">
      <c r="B2241" s="897"/>
      <c r="C2241" s="897"/>
      <c r="E2241" s="898"/>
    </row>
    <row r="2242" spans="2:5" x14ac:dyDescent="0.2">
      <c r="B2242" s="897"/>
      <c r="C2242" s="897"/>
      <c r="E2242" s="898"/>
    </row>
    <row r="2243" spans="2:5" x14ac:dyDescent="0.2">
      <c r="B2243" s="897"/>
      <c r="C2243" s="897"/>
      <c r="E2243" s="898"/>
    </row>
    <row r="2244" spans="2:5" x14ac:dyDescent="0.2">
      <c r="B2244" s="897"/>
      <c r="C2244" s="897"/>
      <c r="E2244" s="898"/>
    </row>
    <row r="2245" spans="2:5" x14ac:dyDescent="0.2">
      <c r="B2245" s="897"/>
      <c r="C2245" s="897"/>
      <c r="E2245" s="898"/>
    </row>
    <row r="2246" spans="2:5" x14ac:dyDescent="0.2">
      <c r="B2246" s="897"/>
      <c r="C2246" s="897"/>
      <c r="E2246" s="898"/>
    </row>
    <row r="2247" spans="2:5" x14ac:dyDescent="0.2">
      <c r="B2247" s="897"/>
      <c r="C2247" s="897"/>
      <c r="E2247" s="898"/>
    </row>
    <row r="2248" spans="2:5" x14ac:dyDescent="0.2">
      <c r="B2248" s="897"/>
      <c r="C2248" s="897"/>
      <c r="E2248" s="898"/>
    </row>
    <row r="2249" spans="2:5" x14ac:dyDescent="0.2">
      <c r="B2249" s="897"/>
      <c r="C2249" s="897"/>
      <c r="E2249" s="898"/>
    </row>
    <row r="2250" spans="2:5" x14ac:dyDescent="0.2">
      <c r="B2250" s="897"/>
      <c r="C2250" s="897"/>
      <c r="E2250" s="898"/>
    </row>
    <row r="2251" spans="2:5" x14ac:dyDescent="0.2">
      <c r="B2251" s="897"/>
      <c r="C2251" s="897"/>
      <c r="E2251" s="898"/>
    </row>
    <row r="2252" spans="2:5" x14ac:dyDescent="0.2">
      <c r="B2252" s="897"/>
      <c r="C2252" s="897"/>
      <c r="E2252" s="898"/>
    </row>
    <row r="2253" spans="2:5" x14ac:dyDescent="0.2">
      <c r="B2253" s="897"/>
      <c r="C2253" s="897"/>
      <c r="E2253" s="898"/>
    </row>
    <row r="2254" spans="2:5" x14ac:dyDescent="0.2">
      <c r="B2254" s="897"/>
      <c r="C2254" s="897"/>
      <c r="E2254" s="898"/>
    </row>
    <row r="2255" spans="2:5" x14ac:dyDescent="0.2">
      <c r="B2255" s="897"/>
      <c r="C2255" s="897"/>
      <c r="E2255" s="898"/>
    </row>
    <row r="2256" spans="2:5" x14ac:dyDescent="0.2">
      <c r="B2256" s="897"/>
      <c r="C2256" s="897"/>
      <c r="E2256" s="898"/>
    </row>
    <row r="2257" spans="2:5" x14ac:dyDescent="0.2">
      <c r="B2257" s="897"/>
      <c r="C2257" s="897"/>
      <c r="E2257" s="898"/>
    </row>
    <row r="2258" spans="2:5" x14ac:dyDescent="0.2">
      <c r="B2258" s="897"/>
      <c r="C2258" s="897"/>
      <c r="E2258" s="898"/>
    </row>
    <row r="2259" spans="2:5" x14ac:dyDescent="0.2">
      <c r="B2259" s="897"/>
      <c r="C2259" s="897"/>
      <c r="E2259" s="898"/>
    </row>
    <row r="2260" spans="2:5" x14ac:dyDescent="0.2">
      <c r="B2260" s="897"/>
      <c r="C2260" s="897"/>
      <c r="E2260" s="898"/>
    </row>
    <row r="2261" spans="2:5" x14ac:dyDescent="0.2">
      <c r="B2261" s="897"/>
      <c r="C2261" s="897"/>
      <c r="E2261" s="898"/>
    </row>
    <row r="2262" spans="2:5" x14ac:dyDescent="0.2">
      <c r="B2262" s="897"/>
      <c r="C2262" s="897"/>
      <c r="E2262" s="898"/>
    </row>
    <row r="2263" spans="2:5" x14ac:dyDescent="0.2">
      <c r="B2263" s="897"/>
      <c r="C2263" s="897"/>
      <c r="E2263" s="898"/>
    </row>
    <row r="2264" spans="2:5" x14ac:dyDescent="0.2">
      <c r="B2264" s="897"/>
      <c r="C2264" s="897"/>
      <c r="E2264" s="898"/>
    </row>
    <row r="2265" spans="2:5" x14ac:dyDescent="0.2">
      <c r="B2265" s="897"/>
      <c r="C2265" s="897"/>
      <c r="E2265" s="898"/>
    </row>
    <row r="2266" spans="2:5" x14ac:dyDescent="0.2">
      <c r="B2266" s="897"/>
      <c r="C2266" s="897"/>
      <c r="E2266" s="898"/>
    </row>
    <row r="2267" spans="2:5" x14ac:dyDescent="0.2">
      <c r="B2267" s="897"/>
      <c r="C2267" s="897"/>
      <c r="E2267" s="898"/>
    </row>
    <row r="2268" spans="2:5" x14ac:dyDescent="0.2">
      <c r="B2268" s="897"/>
      <c r="C2268" s="897"/>
      <c r="E2268" s="898"/>
    </row>
    <row r="2269" spans="2:5" x14ac:dyDescent="0.2">
      <c r="B2269" s="897"/>
      <c r="C2269" s="897"/>
      <c r="E2269" s="898"/>
    </row>
    <row r="2270" spans="2:5" x14ac:dyDescent="0.2">
      <c r="B2270" s="897"/>
      <c r="C2270" s="897"/>
      <c r="E2270" s="898"/>
    </row>
    <row r="2271" spans="2:5" x14ac:dyDescent="0.2">
      <c r="B2271" s="897"/>
      <c r="C2271" s="897"/>
      <c r="E2271" s="898"/>
    </row>
    <row r="2272" spans="2:5" x14ac:dyDescent="0.2">
      <c r="B2272" s="897"/>
      <c r="C2272" s="897"/>
      <c r="E2272" s="898"/>
    </row>
    <row r="2273" spans="2:5" x14ac:dyDescent="0.2">
      <c r="B2273" s="897"/>
      <c r="C2273" s="897"/>
      <c r="E2273" s="898"/>
    </row>
    <row r="2274" spans="2:5" x14ac:dyDescent="0.2">
      <c r="B2274" s="897"/>
      <c r="C2274" s="897"/>
      <c r="E2274" s="898"/>
    </row>
    <row r="2275" spans="2:5" x14ac:dyDescent="0.2">
      <c r="B2275" s="897"/>
      <c r="C2275" s="897"/>
      <c r="E2275" s="898"/>
    </row>
    <row r="2276" spans="2:5" x14ac:dyDescent="0.2">
      <c r="B2276" s="897"/>
      <c r="C2276" s="897"/>
      <c r="E2276" s="898"/>
    </row>
    <row r="2277" spans="2:5" x14ac:dyDescent="0.2">
      <c r="B2277" s="897"/>
      <c r="C2277" s="897"/>
      <c r="E2277" s="898"/>
    </row>
    <row r="2278" spans="2:5" x14ac:dyDescent="0.2">
      <c r="B2278" s="897"/>
      <c r="C2278" s="897"/>
      <c r="E2278" s="898"/>
    </row>
    <row r="2279" spans="2:5" x14ac:dyDescent="0.2">
      <c r="B2279" s="897"/>
      <c r="C2279" s="897"/>
      <c r="E2279" s="898"/>
    </row>
    <row r="2280" spans="2:5" x14ac:dyDescent="0.2">
      <c r="B2280" s="897"/>
      <c r="C2280" s="897"/>
      <c r="E2280" s="898"/>
    </row>
    <row r="2281" spans="2:5" x14ac:dyDescent="0.2">
      <c r="B2281" s="897"/>
      <c r="C2281" s="897"/>
      <c r="E2281" s="898"/>
    </row>
    <row r="2282" spans="2:5" x14ac:dyDescent="0.2">
      <c r="B2282" s="897"/>
      <c r="C2282" s="897"/>
      <c r="E2282" s="898"/>
    </row>
    <row r="2283" spans="2:5" x14ac:dyDescent="0.2">
      <c r="B2283" s="897"/>
      <c r="C2283" s="897"/>
      <c r="E2283" s="898"/>
    </row>
    <row r="2284" spans="2:5" x14ac:dyDescent="0.2">
      <c r="B2284" s="897"/>
      <c r="C2284" s="897"/>
      <c r="E2284" s="898"/>
    </row>
    <row r="2285" spans="2:5" x14ac:dyDescent="0.2">
      <c r="B2285" s="897"/>
      <c r="C2285" s="897"/>
      <c r="E2285" s="898"/>
    </row>
    <row r="2286" spans="2:5" x14ac:dyDescent="0.2">
      <c r="B2286" s="897"/>
      <c r="C2286" s="897"/>
      <c r="E2286" s="898"/>
    </row>
    <row r="2287" spans="2:5" x14ac:dyDescent="0.2">
      <c r="B2287" s="897"/>
      <c r="C2287" s="897"/>
      <c r="E2287" s="898"/>
    </row>
    <row r="2288" spans="2:5" x14ac:dyDescent="0.2">
      <c r="B2288" s="897"/>
      <c r="C2288" s="897"/>
      <c r="E2288" s="898"/>
    </row>
    <row r="2289" spans="2:5" x14ac:dyDescent="0.2">
      <c r="B2289" s="897"/>
      <c r="C2289" s="897"/>
      <c r="E2289" s="898"/>
    </row>
    <row r="2290" spans="2:5" x14ac:dyDescent="0.2">
      <c r="B2290" s="897"/>
      <c r="C2290" s="897"/>
      <c r="E2290" s="898"/>
    </row>
    <row r="2291" spans="2:5" x14ac:dyDescent="0.2">
      <c r="B2291" s="897"/>
      <c r="C2291" s="897"/>
      <c r="E2291" s="898"/>
    </row>
    <row r="2292" spans="2:5" x14ac:dyDescent="0.2">
      <c r="B2292" s="897"/>
      <c r="C2292" s="897"/>
      <c r="E2292" s="898"/>
    </row>
    <row r="2293" spans="2:5" x14ac:dyDescent="0.2">
      <c r="B2293" s="897"/>
      <c r="C2293" s="897"/>
      <c r="E2293" s="898"/>
    </row>
    <row r="2294" spans="2:5" x14ac:dyDescent="0.2">
      <c r="B2294" s="897"/>
      <c r="C2294" s="897"/>
      <c r="E2294" s="898"/>
    </row>
    <row r="2295" spans="2:5" x14ac:dyDescent="0.2">
      <c r="B2295" s="897"/>
      <c r="C2295" s="897"/>
      <c r="E2295" s="898"/>
    </row>
    <row r="2296" spans="2:5" x14ac:dyDescent="0.2">
      <c r="B2296" s="897"/>
      <c r="C2296" s="897"/>
      <c r="E2296" s="898"/>
    </row>
    <row r="2297" spans="2:5" x14ac:dyDescent="0.2">
      <c r="B2297" s="897"/>
      <c r="C2297" s="897"/>
      <c r="E2297" s="898"/>
    </row>
    <row r="2298" spans="2:5" x14ac:dyDescent="0.2">
      <c r="B2298" s="897"/>
      <c r="C2298" s="897"/>
      <c r="E2298" s="898"/>
    </row>
    <row r="2299" spans="2:5" x14ac:dyDescent="0.2">
      <c r="B2299" s="897"/>
      <c r="C2299" s="897"/>
      <c r="E2299" s="898"/>
    </row>
    <row r="2300" spans="2:5" x14ac:dyDescent="0.2">
      <c r="B2300" s="897"/>
      <c r="C2300" s="897"/>
      <c r="E2300" s="898"/>
    </row>
    <row r="2301" spans="2:5" x14ac:dyDescent="0.2">
      <c r="B2301" s="897"/>
      <c r="C2301" s="897"/>
      <c r="E2301" s="898"/>
    </row>
    <row r="2302" spans="2:5" x14ac:dyDescent="0.2">
      <c r="B2302" s="897"/>
      <c r="C2302" s="897"/>
      <c r="E2302" s="898"/>
    </row>
    <row r="2303" spans="2:5" x14ac:dyDescent="0.2">
      <c r="B2303" s="897"/>
      <c r="C2303" s="897"/>
      <c r="E2303" s="898"/>
    </row>
    <row r="2304" spans="2:5" x14ac:dyDescent="0.2">
      <c r="B2304" s="897"/>
      <c r="C2304" s="897"/>
      <c r="E2304" s="898"/>
    </row>
    <row r="2305" spans="2:5" x14ac:dyDescent="0.2">
      <c r="B2305" s="897"/>
      <c r="C2305" s="897"/>
      <c r="E2305" s="898"/>
    </row>
    <row r="2306" spans="2:5" x14ac:dyDescent="0.2">
      <c r="B2306" s="897"/>
      <c r="C2306" s="897"/>
      <c r="E2306" s="898"/>
    </row>
    <row r="2307" spans="2:5" x14ac:dyDescent="0.2">
      <c r="B2307" s="897"/>
      <c r="C2307" s="897"/>
      <c r="E2307" s="898"/>
    </row>
    <row r="2308" spans="2:5" x14ac:dyDescent="0.2">
      <c r="B2308" s="897"/>
      <c r="C2308" s="897"/>
      <c r="E2308" s="898"/>
    </row>
    <row r="2309" spans="2:5" x14ac:dyDescent="0.2">
      <c r="B2309" s="897"/>
      <c r="C2309" s="897"/>
      <c r="E2309" s="898"/>
    </row>
    <row r="2310" spans="2:5" x14ac:dyDescent="0.2">
      <c r="B2310" s="897"/>
      <c r="C2310" s="897"/>
      <c r="E2310" s="898"/>
    </row>
    <row r="2311" spans="2:5" x14ac:dyDescent="0.2">
      <c r="B2311" s="897"/>
      <c r="C2311" s="897"/>
      <c r="E2311" s="898"/>
    </row>
    <row r="2312" spans="2:5" x14ac:dyDescent="0.2">
      <c r="B2312" s="897"/>
      <c r="C2312" s="897"/>
      <c r="E2312" s="898"/>
    </row>
    <row r="2313" spans="2:5" x14ac:dyDescent="0.2">
      <c r="B2313" s="897"/>
      <c r="C2313" s="897"/>
      <c r="E2313" s="898"/>
    </row>
    <row r="2314" spans="2:5" x14ac:dyDescent="0.2">
      <c r="B2314" s="897"/>
      <c r="C2314" s="897"/>
      <c r="E2314" s="898"/>
    </row>
    <row r="2315" spans="2:5" x14ac:dyDescent="0.2">
      <c r="B2315" s="897"/>
      <c r="C2315" s="897"/>
      <c r="E2315" s="898"/>
    </row>
    <row r="2316" spans="2:5" x14ac:dyDescent="0.2">
      <c r="B2316" s="897"/>
      <c r="C2316" s="897"/>
      <c r="E2316" s="898"/>
    </row>
    <row r="2317" spans="2:5" x14ac:dyDescent="0.2">
      <c r="B2317" s="897"/>
      <c r="C2317" s="897"/>
      <c r="E2317" s="898"/>
    </row>
    <row r="2318" spans="2:5" x14ac:dyDescent="0.2">
      <c r="B2318" s="897"/>
      <c r="C2318" s="897"/>
      <c r="E2318" s="898"/>
    </row>
    <row r="2319" spans="2:5" x14ac:dyDescent="0.2">
      <c r="B2319" s="897"/>
      <c r="C2319" s="897"/>
      <c r="E2319" s="898"/>
    </row>
    <row r="2320" spans="2:5" x14ac:dyDescent="0.2">
      <c r="B2320" s="897"/>
      <c r="C2320" s="897"/>
      <c r="E2320" s="898"/>
    </row>
    <row r="2321" spans="2:5" x14ac:dyDescent="0.2">
      <c r="B2321" s="897"/>
      <c r="C2321" s="897"/>
      <c r="E2321" s="898"/>
    </row>
    <row r="2322" spans="2:5" x14ac:dyDescent="0.2">
      <c r="B2322" s="897"/>
      <c r="C2322" s="897"/>
      <c r="E2322" s="898"/>
    </row>
    <row r="2323" spans="2:5" x14ac:dyDescent="0.2">
      <c r="B2323" s="897"/>
      <c r="C2323" s="897"/>
      <c r="E2323" s="898"/>
    </row>
    <row r="2324" spans="2:5" x14ac:dyDescent="0.2">
      <c r="B2324" s="897"/>
      <c r="C2324" s="897"/>
      <c r="E2324" s="898"/>
    </row>
    <row r="2325" spans="2:5" x14ac:dyDescent="0.2">
      <c r="B2325" s="897"/>
      <c r="C2325" s="897"/>
      <c r="E2325" s="898"/>
    </row>
    <row r="2326" spans="2:5" x14ac:dyDescent="0.2">
      <c r="B2326" s="897"/>
      <c r="C2326" s="897"/>
      <c r="E2326" s="898"/>
    </row>
    <row r="2327" spans="2:5" x14ac:dyDescent="0.2">
      <c r="B2327" s="897"/>
      <c r="C2327" s="897"/>
      <c r="E2327" s="898"/>
    </row>
    <row r="2328" spans="2:5" x14ac:dyDescent="0.2">
      <c r="B2328" s="897"/>
      <c r="C2328" s="897"/>
      <c r="E2328" s="898"/>
    </row>
    <row r="2329" spans="2:5" x14ac:dyDescent="0.2">
      <c r="B2329" s="897"/>
      <c r="C2329" s="897"/>
      <c r="E2329" s="898"/>
    </row>
    <row r="2330" spans="2:5" x14ac:dyDescent="0.2">
      <c r="B2330" s="897"/>
      <c r="C2330" s="897"/>
      <c r="E2330" s="898"/>
    </row>
    <row r="2331" spans="2:5" x14ac:dyDescent="0.2">
      <c r="B2331" s="897"/>
      <c r="C2331" s="897"/>
      <c r="E2331" s="898"/>
    </row>
    <row r="2332" spans="2:5" x14ac:dyDescent="0.2">
      <c r="B2332" s="897"/>
      <c r="C2332" s="897"/>
      <c r="E2332" s="898"/>
    </row>
    <row r="2333" spans="2:5" x14ac:dyDescent="0.2">
      <c r="B2333" s="897"/>
      <c r="C2333" s="897"/>
      <c r="E2333" s="898"/>
    </row>
    <row r="2334" spans="2:5" x14ac:dyDescent="0.2">
      <c r="B2334" s="897"/>
      <c r="C2334" s="897"/>
      <c r="E2334" s="898"/>
    </row>
    <row r="2335" spans="2:5" x14ac:dyDescent="0.2">
      <c r="B2335" s="897"/>
      <c r="C2335" s="897"/>
      <c r="E2335" s="898"/>
    </row>
    <row r="2336" spans="2:5" x14ac:dyDescent="0.2">
      <c r="B2336" s="897"/>
      <c r="C2336" s="897"/>
      <c r="E2336" s="898"/>
    </row>
    <row r="2337" spans="2:5" x14ac:dyDescent="0.2">
      <c r="B2337" s="897"/>
      <c r="C2337" s="897"/>
      <c r="E2337" s="898"/>
    </row>
    <row r="2338" spans="2:5" x14ac:dyDescent="0.2">
      <c r="B2338" s="897"/>
      <c r="C2338" s="897"/>
      <c r="E2338" s="898"/>
    </row>
    <row r="2339" spans="2:5" x14ac:dyDescent="0.2">
      <c r="B2339" s="897"/>
      <c r="C2339" s="897"/>
      <c r="E2339" s="898"/>
    </row>
    <row r="2340" spans="2:5" x14ac:dyDescent="0.2">
      <c r="B2340" s="897"/>
      <c r="C2340" s="897"/>
      <c r="E2340" s="898"/>
    </row>
    <row r="2341" spans="2:5" x14ac:dyDescent="0.2">
      <c r="B2341" s="897"/>
      <c r="C2341" s="897"/>
      <c r="E2341" s="898"/>
    </row>
    <row r="2342" spans="2:5" x14ac:dyDescent="0.2">
      <c r="B2342" s="897"/>
      <c r="C2342" s="897"/>
      <c r="E2342" s="898"/>
    </row>
    <row r="2343" spans="2:5" x14ac:dyDescent="0.2">
      <c r="B2343" s="897"/>
      <c r="C2343" s="897"/>
      <c r="E2343" s="898"/>
    </row>
    <row r="2344" spans="2:5" x14ac:dyDescent="0.2">
      <c r="B2344" s="897"/>
      <c r="C2344" s="897"/>
      <c r="E2344" s="898"/>
    </row>
    <row r="2345" spans="2:5" x14ac:dyDescent="0.2">
      <c r="B2345" s="897"/>
      <c r="C2345" s="897"/>
      <c r="E2345" s="898"/>
    </row>
    <row r="2346" spans="2:5" x14ac:dyDescent="0.2">
      <c r="B2346" s="897"/>
      <c r="C2346" s="897"/>
      <c r="E2346" s="898"/>
    </row>
    <row r="2347" spans="2:5" x14ac:dyDescent="0.2">
      <c r="B2347" s="897"/>
      <c r="C2347" s="897"/>
      <c r="E2347" s="898"/>
    </row>
    <row r="2348" spans="2:5" x14ac:dyDescent="0.2">
      <c r="B2348" s="897"/>
      <c r="C2348" s="897"/>
      <c r="E2348" s="898"/>
    </row>
    <row r="2349" spans="2:5" x14ac:dyDescent="0.2">
      <c r="B2349" s="897"/>
      <c r="C2349" s="897"/>
      <c r="E2349" s="898"/>
    </row>
    <row r="2350" spans="2:5" x14ac:dyDescent="0.2">
      <c r="B2350" s="897"/>
      <c r="C2350" s="897"/>
      <c r="E2350" s="898"/>
    </row>
    <row r="2351" spans="2:5" x14ac:dyDescent="0.2">
      <c r="B2351" s="897"/>
      <c r="C2351" s="897"/>
      <c r="E2351" s="898"/>
    </row>
    <row r="2352" spans="2:5" x14ac:dyDescent="0.2">
      <c r="B2352" s="897"/>
      <c r="C2352" s="897"/>
      <c r="E2352" s="898"/>
    </row>
    <row r="2353" spans="2:5" x14ac:dyDescent="0.2">
      <c r="B2353" s="897"/>
      <c r="C2353" s="897"/>
      <c r="E2353" s="898"/>
    </row>
    <row r="2354" spans="2:5" x14ac:dyDescent="0.2">
      <c r="B2354" s="897"/>
      <c r="C2354" s="897"/>
      <c r="E2354" s="898"/>
    </row>
    <row r="2355" spans="2:5" x14ac:dyDescent="0.2">
      <c r="B2355" s="897"/>
      <c r="C2355" s="897"/>
      <c r="E2355" s="898"/>
    </row>
    <row r="2356" spans="2:5" x14ac:dyDescent="0.2">
      <c r="B2356" s="897"/>
      <c r="C2356" s="897"/>
      <c r="E2356" s="898"/>
    </row>
    <row r="2357" spans="2:5" x14ac:dyDescent="0.2">
      <c r="B2357" s="897"/>
      <c r="C2357" s="897"/>
      <c r="E2357" s="898"/>
    </row>
    <row r="2358" spans="2:5" x14ac:dyDescent="0.2">
      <c r="B2358" s="897"/>
      <c r="C2358" s="897"/>
      <c r="E2358" s="898"/>
    </row>
    <row r="2359" spans="2:5" x14ac:dyDescent="0.2">
      <c r="B2359" s="897"/>
      <c r="C2359" s="897"/>
    </row>
    <row r="2360" spans="2:5" x14ac:dyDescent="0.2">
      <c r="B2360" s="897"/>
      <c r="C2360" s="897"/>
    </row>
    <row r="2361" spans="2:5" x14ac:dyDescent="0.2">
      <c r="B2361" s="897"/>
      <c r="C2361" s="897"/>
    </row>
    <row r="2362" spans="2:5" x14ac:dyDescent="0.2">
      <c r="B2362" s="897"/>
      <c r="C2362" s="897"/>
    </row>
  </sheetData>
  <mergeCells count="13">
    <mergeCell ref="B62:H62"/>
    <mergeCell ref="B63:H63"/>
    <mergeCell ref="B64:H64"/>
    <mergeCell ref="B52:I52"/>
    <mergeCell ref="B53:I53"/>
    <mergeCell ref="B56:I56"/>
    <mergeCell ref="B58:H58"/>
    <mergeCell ref="B59:H59"/>
    <mergeCell ref="B60:H60"/>
    <mergeCell ref="B61:H61"/>
    <mergeCell ref="B54:H54"/>
    <mergeCell ref="B55:H55"/>
    <mergeCell ref="B57:H57"/>
  </mergeCells>
  <hyperlinks>
    <hyperlink ref="E2" location="REKAPITULACE!A1" display="REKONSTRUKCE AREÁLU ZŠ HAPALOVA - MARIE HÜBNEROVÉ" xr:uid="{992C2776-CBC4-4004-A169-F489B25B7E7D}"/>
  </hyperlinks>
  <pageMargins left="0.78740157480314965" right="0.59055118110236227" top="0.9055118110236221" bottom="0.59055118110236227" header="0.31496062992125984" footer="0.31496062992125984"/>
  <pageSetup paperSize="9" scale="80" orientation="landscape"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40</vt:i4>
      </vt:variant>
    </vt:vector>
  </HeadingPairs>
  <TitlesOfParts>
    <vt:vector size="74" baseType="lpstr">
      <vt:lpstr>upresneni</vt:lpstr>
      <vt:lpstr>REKAPITULACE</vt:lpstr>
      <vt:lpstr>o+vn</vt:lpstr>
      <vt:lpstr>so_01_asr</vt:lpstr>
      <vt:lpstr>01_zti</vt:lpstr>
      <vt:lpstr>01_plyn</vt:lpstr>
      <vt:lpstr>01_ut</vt:lpstr>
      <vt:lpstr>01_vzt</vt:lpstr>
      <vt:lpstr>01_celkem_nn</vt:lpstr>
      <vt:lpstr>nn_1</vt:lpstr>
      <vt:lpstr>nn_2</vt:lpstr>
      <vt:lpstr>nn_3</vt:lpstr>
      <vt:lpstr>nn_4</vt:lpstr>
      <vt:lpstr>01_slp</vt:lpstr>
      <vt:lpstr>01_mar</vt:lpstr>
      <vt:lpstr>so_02_asr</vt:lpstr>
      <vt:lpstr>02_zti</vt:lpstr>
      <vt:lpstr>02_ut</vt:lpstr>
      <vt:lpstr>02_vzt</vt:lpstr>
      <vt:lpstr>02_celkem_nn</vt:lpstr>
      <vt:lpstr>nn_21</vt:lpstr>
      <vt:lpstr>nn_22</vt:lpstr>
      <vt:lpstr>nn_23</vt:lpstr>
      <vt:lpstr>nn_24</vt:lpstr>
      <vt:lpstr>02_slp</vt:lpstr>
      <vt:lpstr>so_03_asr</vt:lpstr>
      <vt:lpstr>IO_100</vt:lpstr>
      <vt:lpstr>IO_200</vt:lpstr>
      <vt:lpstr>IO_201</vt:lpstr>
      <vt:lpstr>IO_301</vt:lpstr>
      <vt:lpstr>IO_601</vt:lpstr>
      <vt:lpstr>IO_100_park</vt:lpstr>
      <vt:lpstr>IO_200_park</vt:lpstr>
      <vt:lpstr>IO_300_park</vt:lpstr>
      <vt:lpstr>'01_plyn'!Názvy_tisku</vt:lpstr>
      <vt:lpstr>'01_slp'!Názvy_tisku</vt:lpstr>
      <vt:lpstr>'01_ut'!Názvy_tisku</vt:lpstr>
      <vt:lpstr>'01_vzt'!Názvy_tisku</vt:lpstr>
      <vt:lpstr>'01_zti'!Názvy_tisku</vt:lpstr>
      <vt:lpstr>'02_slp'!Názvy_tisku</vt:lpstr>
      <vt:lpstr>'02_ut'!Názvy_tisku</vt:lpstr>
      <vt:lpstr>'02_vzt'!Názvy_tisku</vt:lpstr>
      <vt:lpstr>'02_zti'!Názvy_tisku</vt:lpstr>
      <vt:lpstr>IO_100!Názvy_tisku</vt:lpstr>
      <vt:lpstr>IO_200_park!Názvy_tisku</vt:lpstr>
      <vt:lpstr>IO_301!Názvy_tisku</vt:lpstr>
      <vt:lpstr>nn_1!Názvy_tisku</vt:lpstr>
      <vt:lpstr>nn_2!Názvy_tisku</vt:lpstr>
      <vt:lpstr>nn_21!Názvy_tisku</vt:lpstr>
      <vt:lpstr>nn_22!Názvy_tisku</vt:lpstr>
      <vt:lpstr>'o+vn'!Názvy_tisku</vt:lpstr>
      <vt:lpstr>so_01_asr!Názvy_tisku</vt:lpstr>
      <vt:lpstr>so_02_asr!Názvy_tisku</vt:lpstr>
      <vt:lpstr>so_03_asr!Názvy_tisku</vt:lpstr>
      <vt:lpstr>upresneni!Názvy_tisku</vt:lpstr>
      <vt:lpstr>'01_celkem_nn'!Oblast_tisku</vt:lpstr>
      <vt:lpstr>'01_plyn'!Oblast_tisku</vt:lpstr>
      <vt:lpstr>'01_slp'!Oblast_tisku</vt:lpstr>
      <vt:lpstr>'01_ut'!Oblast_tisku</vt:lpstr>
      <vt:lpstr>'01_vzt'!Oblast_tisku</vt:lpstr>
      <vt:lpstr>'01_zti'!Oblast_tisku</vt:lpstr>
      <vt:lpstr>'02_celkem_nn'!Oblast_tisku</vt:lpstr>
      <vt:lpstr>'02_slp'!Oblast_tisku</vt:lpstr>
      <vt:lpstr>'02_ut'!Oblast_tisku</vt:lpstr>
      <vt:lpstr>'02_vzt'!Oblast_tisku</vt:lpstr>
      <vt:lpstr>'02_zti'!Oblast_tisku</vt:lpstr>
      <vt:lpstr>IO_100!Oblast_tisku</vt:lpstr>
      <vt:lpstr>IO_200_park!Oblast_tisku</vt:lpstr>
      <vt:lpstr>IO_301!Oblast_tisku</vt:lpstr>
      <vt:lpstr>REKAPITULACE!Oblast_tisku</vt:lpstr>
      <vt:lpstr>so_01_asr!Oblast_tisku</vt:lpstr>
      <vt:lpstr>so_02_asr!Oblast_tisku</vt:lpstr>
      <vt:lpstr>so_03_asr!Oblast_tisku</vt:lpstr>
      <vt:lpstr>upresneni!Oblast_tisku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ambrozova</dc:creator>
  <cp:lastModifiedBy>Rumlová Yveta</cp:lastModifiedBy>
  <cp:lastPrinted>2019-09-17T13:02:44Z</cp:lastPrinted>
  <dcterms:created xsi:type="dcterms:W3CDTF">2018-07-12T09:34:37Z</dcterms:created>
  <dcterms:modified xsi:type="dcterms:W3CDTF">2019-09-19T12:07:55Z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VOKAL.JAROSLAV@kr-jihomoravsky.cz</vt:lpwstr>
  </property>
  <property fmtid="{D5CDD505-2E9C-101B-9397-08002B2CF9AE}" pid="5" name="MSIP_Label_690ebb53-23a2-471a-9c6e-17bd0d11311e_SetDate">
    <vt:lpwstr>2019-06-14T09:13:20.5778127Z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ies>
</file>